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ustomProperty4.bin" ContentType="application/vnd.openxmlformats-officedocument.spreadsheetml.customProperty"/>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ustomProperty5.bin" ContentType="application/vnd.openxmlformats-officedocument.spreadsheetml.customProperty"/>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tables/table1.xml" ContentType="application/vnd.openxmlformats-officedocument.spreadsheetml.table+xml"/>
  <Override PartName="/xl/customProperty8.bin" ContentType="application/vnd.openxmlformats-officedocument.spreadsheetml.customProperty"/>
  <Override PartName="/xl/customProperty9.bin" ContentType="application/vnd.openxmlformats-officedocument.spreadsheetml.customProperty"/>
  <Override PartName="/xl/tables/table2.xml" ContentType="application/vnd.openxmlformats-officedocument.spreadsheetml.table+xml"/>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12.bin" ContentType="application/vnd.openxmlformats-officedocument.spreadsheetml.customProperty"/>
  <Override PartName="/xl/customProperty1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66925"/>
  <mc:AlternateContent xmlns:mc="http://schemas.openxmlformats.org/markup-compatibility/2006">
    <mc:Choice Requires="x15">
      <x15ac:absPath xmlns:x15ac="http://schemas.microsoft.com/office/spreadsheetml/2010/11/ac" url="C:\Users\Fernando Rangel\Google Drive\SBT Transport Phase II\2. SBT Aviation\1. Working directory\Soft Launch documents\"/>
    </mc:Choice>
  </mc:AlternateContent>
  <xr:revisionPtr revIDLastSave="0" documentId="13_ncr:1_{CFC785CA-08E2-4EC0-B9DB-9289A53EF288}" xr6:coauthVersionLast="46" xr6:coauthVersionMax="47" xr10:uidLastSave="{00000000-0000-0000-0000-000000000000}"/>
  <bookViews>
    <workbookView xWindow="-120" yWindow="-120" windowWidth="29040" windowHeight="15840" tabRatio="921" activeTab="2" xr2:uid="{00000000-000D-0000-FFFF-FFFF00000000}"/>
  </bookViews>
  <sheets>
    <sheet name="Intro" sheetId="32" r:id="rId1"/>
    <sheet name="Definitions" sheetId="38" r:id="rId2"/>
    <sheet name="Airlines" sheetId="5" r:id="rId3"/>
    <sheet name="Contracted Freight" sheetId="41" r:id="rId4"/>
    <sheet name="Business Travel" sheetId="40" r:id="rId5"/>
    <sheet name="Fuel to emissions calculator" sheetId="10" r:id="rId6"/>
    <sheet name="Data" sheetId="20" r:id="rId7"/>
    <sheet name="Calculations" sheetId="21" r:id="rId8"/>
    <sheet name="Catalogues" sheetId="3" state="veryHidden" r:id="rId9"/>
    <sheet name="SAF" sheetId="14" state="veryHidden" r:id="rId10"/>
    <sheet name="SDS Main" sheetId="25" state="veryHidden" r:id="rId11"/>
    <sheet name="GACA" sheetId="36" state="veryHidden" r:id="rId12"/>
    <sheet name="ETP" sheetId="42" state="veryHidden" r:id="rId13"/>
    <sheet name="_SSC" sheetId="37" state="veryHidden" r:id="rId14"/>
  </sheets>
  <externalReferences>
    <externalReference r:id="rId15"/>
    <externalReference r:id="rId16"/>
  </externalReferences>
  <definedNames>
    <definedName name="activity_approach">Airlines!$E$44</definedName>
    <definedName name="activity_co">Catalogues!$M$2</definedName>
    <definedName name="activity_units">Catalogues!$AF$3</definedName>
    <definedName name="ba">Airlines!$T$37</definedName>
    <definedName name="base">Airlines!$E$16</definedName>
    <definedName name="be">Airlines!$T$26</definedName>
    <definedName name="bf">Airlines!$T$52</definedName>
    <definedName name="bla">Airlines!$S$37</definedName>
    <definedName name="ble">Airlines!$S$26</definedName>
    <definedName name="blf">Airlines!$S$52</definedName>
    <definedName name="bsa">Airlines!$R$37</definedName>
    <definedName name="bse">Airlines!$R$26</definedName>
    <definedName name="bsf">Airlines!$R$52</definedName>
    <definedName name="bt_base">#REF!</definedName>
    <definedName name="bt_CAGR">#REF!</definedName>
    <definedName name="bt_target">#REF!</definedName>
    <definedName name="bta">#REF!</definedName>
    <definedName name="bte">#REF!</definedName>
    <definedName name="btf">#REF!</definedName>
    <definedName name="C_CAGR">'Contracted Freight'!$E$36</definedName>
    <definedName name="CAAGR_tolerance">200</definedName>
    <definedName name="cab">'Contracted Freight'!$Q$32</definedName>
    <definedName name="caf">'Contracted Freight'!$Q$34</definedName>
    <definedName name="cf_forecast_select">'Contracted Freight'!$E$34</definedName>
    <definedName name="cfa">'Contracted Freight'!$Q$32</definedName>
    <definedName name="cfe">'Contracted Freight'!$Q$25</definedName>
    <definedName name="cff">'Contracted Freight'!$Q$34</definedName>
    <definedName name="company">Airlines!$E$15</definedName>
    <definedName name="covid_recovery">Catalogues!$U$3</definedName>
    <definedName name="covid_start">Catalogues!$U$2</definedName>
    <definedName name="DED_only">Catalogues!$AB$4</definedName>
    <definedName name="dla">Airlines!$V$37</definedName>
    <definedName name="dle">Airlines!$V$26</definedName>
    <definedName name="dlf">Airlines!$V$52</definedName>
    <definedName name="dsa">Airlines!$U$37</definedName>
    <definedName name="dse">Airlines!$U$26</definedName>
    <definedName name="dsf">Airlines!$U$52</definedName>
    <definedName name="edition">"Energy Technology Perspectives 2020"</definedName>
    <definedName name="emissions_factor">Catalogues!$M$3</definedName>
    <definedName name="emissions_units">Catalogues!$AF$2</definedName>
    <definedName name="f_CAGR">Airlines!$E$46</definedName>
    <definedName name="PAX_DED">Catalogues!$AB$3</definedName>
    <definedName name="PAX_only">Catalogues!$AB$2</definedName>
    <definedName name="pla">Airlines!$Q$37</definedName>
    <definedName name="ple">Airlines!$Q$26</definedName>
    <definedName name="plf">Airlines!$Q$52</definedName>
    <definedName name="psa">Airlines!$P$37</definedName>
    <definedName name="pse">Airlines!$P$26</definedName>
    <definedName name="psf">Airlines!$P$52</definedName>
    <definedName name="RoundFactorLong">4</definedName>
    <definedName name="RoundFactorMed">3</definedName>
    <definedName name="RoundFactorShort">3</definedName>
    <definedName name="S3_base">'Business Travel'!$E$16</definedName>
    <definedName name="S3_Emissions">'Business Travel'!$R$24</definedName>
    <definedName name="S3_FTE_Target">'Business Travel'!$R$30</definedName>
    <definedName name="S3_target">'Business Travel'!$E$17</definedName>
    <definedName name="S34_Activity_base">'Contracted Freight'!$Q$32</definedName>
    <definedName name="S34_Activity_Forecast">'Contracted Freight'!$Q$34</definedName>
    <definedName name="S34_base">'Contracted Freight'!$E$16</definedName>
    <definedName name="S34_target">'Contracted Freight'!$E$17</definedName>
    <definedName name="S36_base">'Business Travel'!$E$16</definedName>
    <definedName name="S36_FTE_Base">'Business Travel'!$R$29</definedName>
    <definedName name="S36_target">'Business Travel'!$E$17</definedName>
    <definedName name="sector_base">Calculations!$B$4</definedName>
    <definedName name="sector_convergence">Calculations!$B$5</definedName>
    <definedName name="SmallestNonZeroValue">0.00001</definedName>
    <definedName name="SumTolerance">0.005</definedName>
    <definedName name="t_Business_travel_air">#REF!</definedName>
    <definedName name="target">Airlines!$E$17</definedName>
    <definedName name="TTW_avail">Catalogues!$AD$3</definedName>
    <definedName name="WTW_avail">Catalogues!$AD$2</definedName>
    <definedName name="wtw_factor">Catalogues!$I$20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7" i="5" l="1"/>
  <c r="I20" i="3"/>
  <c r="H39" i="5"/>
  <c r="F26" i="10" l="1"/>
  <c r="D39" i="5"/>
  <c r="D29" i="5"/>
  <c r="D29" i="40" l="1"/>
  <c r="C24" i="40"/>
  <c r="D26" i="41"/>
  <c r="D25" i="41"/>
  <c r="C32" i="41"/>
  <c r="C35" i="41"/>
  <c r="E28" i="10"/>
  <c r="H27" i="5"/>
  <c r="D27" i="5"/>
  <c r="H29" i="5"/>
  <c r="G17" i="40"/>
  <c r="G17" i="41"/>
  <c r="G17" i="5"/>
  <c r="G65" i="41"/>
  <c r="F65" i="41"/>
  <c r="E65" i="41"/>
  <c r="G65" i="40"/>
  <c r="F65" i="40"/>
  <c r="E65" i="40"/>
  <c r="G63" i="40"/>
  <c r="F63" i="40"/>
  <c r="E63" i="40"/>
  <c r="D66" i="40"/>
  <c r="E143" i="21"/>
  <c r="Y36" i="25"/>
  <c r="K19" i="25"/>
  <c r="L19" i="25"/>
  <c r="M19" i="25"/>
  <c r="N19" i="25"/>
  <c r="O19" i="25"/>
  <c r="P19" i="25"/>
  <c r="Q19" i="25"/>
  <c r="R19" i="25"/>
  <c r="S19" i="25"/>
  <c r="T19" i="25"/>
  <c r="U19" i="25"/>
  <c r="V19" i="25"/>
  <c r="W19" i="25"/>
  <c r="X19" i="25"/>
  <c r="Y19" i="25"/>
  <c r="Z19" i="25"/>
  <c r="AA19" i="25"/>
  <c r="AB19" i="25"/>
  <c r="AC19" i="25"/>
  <c r="AD19" i="25"/>
  <c r="AE19" i="25"/>
  <c r="AF19" i="25"/>
  <c r="AG19" i="25"/>
  <c r="AH19" i="25"/>
  <c r="AI19" i="25"/>
  <c r="AJ19" i="25"/>
  <c r="AK19" i="25"/>
  <c r="AL19" i="25"/>
  <c r="AM19" i="25"/>
  <c r="AN19"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K21" i="25"/>
  <c r="L21" i="25"/>
  <c r="M21" i="25"/>
  <c r="N21" i="25"/>
  <c r="O21" i="25"/>
  <c r="P21" i="25"/>
  <c r="Q21" i="25"/>
  <c r="R21" i="25"/>
  <c r="S21" i="25"/>
  <c r="T21" i="25"/>
  <c r="U21" i="25"/>
  <c r="V21" i="25"/>
  <c r="W21" i="25"/>
  <c r="X21" i="25"/>
  <c r="Y21" i="25"/>
  <c r="Z21" i="25"/>
  <c r="AA21" i="25"/>
  <c r="AB21" i="25"/>
  <c r="AC21" i="25"/>
  <c r="AD21" i="25"/>
  <c r="AE21" i="25"/>
  <c r="AF21" i="25"/>
  <c r="AG21" i="25"/>
  <c r="AH21" i="25"/>
  <c r="AI21" i="25"/>
  <c r="AJ21" i="25"/>
  <c r="AK21" i="25"/>
  <c r="AL21" i="25"/>
  <c r="AM21" i="25"/>
  <c r="AN21" i="25"/>
  <c r="K17" i="25"/>
  <c r="L17" i="25"/>
  <c r="M17" i="25"/>
  <c r="N17" i="25"/>
  <c r="O17" i="25"/>
  <c r="P17" i="25"/>
  <c r="Q17" i="25"/>
  <c r="R17" i="25"/>
  <c r="S17" i="25"/>
  <c r="T17" i="25"/>
  <c r="U17" i="25"/>
  <c r="V17" i="25"/>
  <c r="W17" i="25"/>
  <c r="X17" i="25"/>
  <c r="Y17" i="25"/>
  <c r="Z17" i="25"/>
  <c r="AA17" i="25"/>
  <c r="AB17" i="25"/>
  <c r="AC17" i="25"/>
  <c r="AD17" i="25"/>
  <c r="AE17" i="25"/>
  <c r="AF17" i="25"/>
  <c r="AG17" i="25"/>
  <c r="AH17" i="25"/>
  <c r="AI17" i="25"/>
  <c r="AJ17" i="25"/>
  <c r="AK17" i="25"/>
  <c r="AL17" i="25"/>
  <c r="AM17" i="25"/>
  <c r="AN17" i="25"/>
  <c r="J17" i="25"/>
  <c r="J20" i="25" s="1"/>
  <c r="J19" i="25" l="1"/>
  <c r="J21" i="25"/>
  <c r="D64" i="40" l="1"/>
  <c r="D66" i="41" l="1"/>
  <c r="E84" i="5"/>
  <c r="F84" i="5"/>
  <c r="G84" i="5"/>
  <c r="D85" i="5"/>
  <c r="D86" i="5"/>
  <c r="C21" i="40"/>
  <c r="C27" i="40"/>
  <c r="C29" i="41"/>
  <c r="C21" i="41"/>
  <c r="C20" i="5"/>
  <c r="I84" i="5"/>
  <c r="H84" i="5"/>
  <c r="D52" i="5"/>
  <c r="D51" i="5"/>
  <c r="H52" i="5"/>
  <c r="H37" i="5"/>
  <c r="D37" i="5"/>
  <c r="D36" i="5"/>
  <c r="H28" i="5"/>
  <c r="D28" i="5"/>
  <c r="C31" i="5"/>
  <c r="C42" i="5"/>
  <c r="B13" i="25" l="1"/>
  <c r="B14" i="25"/>
  <c r="BH23" i="25"/>
  <c r="AX23" i="25"/>
  <c r="AN23" i="25"/>
  <c r="AD23" i="25"/>
  <c r="Z23" i="25"/>
  <c r="Y23" i="25"/>
  <c r="X23" i="25"/>
  <c r="W23" i="25"/>
  <c r="T23" i="25"/>
  <c r="I23" i="25"/>
  <c r="BH28" i="25"/>
  <c r="BG28" i="25"/>
  <c r="AZ28" i="25"/>
  <c r="AY28" i="25"/>
  <c r="AX28" i="25"/>
  <c r="AN28" i="25"/>
  <c r="AM28" i="25"/>
  <c r="AL28" i="25"/>
  <c r="AK28" i="25"/>
  <c r="AJ28" i="25"/>
  <c r="AI28" i="25"/>
  <c r="AF28" i="25"/>
  <c r="AE28" i="25"/>
  <c r="AD28" i="25"/>
  <c r="AC28" i="25"/>
  <c r="AB28" i="25"/>
  <c r="AA28" i="25"/>
  <c r="X28" i="25"/>
  <c r="W28" i="25"/>
  <c r="V28" i="25"/>
  <c r="U28" i="25"/>
  <c r="T28" i="25"/>
  <c r="S28" i="25"/>
  <c r="N28" i="25"/>
  <c r="M28" i="25"/>
  <c r="L28" i="25"/>
  <c r="K28" i="25"/>
  <c r="I28" i="25"/>
  <c r="BH7" i="25"/>
  <c r="BD7" i="25"/>
  <c r="BC7" i="25"/>
  <c r="AX7" i="25"/>
  <c r="AN7" i="25"/>
  <c r="AM7" i="25"/>
  <c r="AH7" i="25"/>
  <c r="AG7" i="25"/>
  <c r="AF7" i="25"/>
  <c r="AE7" i="25"/>
  <c r="AD7" i="25"/>
  <c r="Z7" i="25"/>
  <c r="Y7" i="25"/>
  <c r="X7" i="25"/>
  <c r="W7" i="25"/>
  <c r="T7" i="25"/>
  <c r="BH6" i="25"/>
  <c r="BF6" i="25"/>
  <c r="BE6" i="25"/>
  <c r="AX6" i="25"/>
  <c r="AW6" i="25"/>
  <c r="AO6" i="25"/>
  <c r="AN6" i="25"/>
  <c r="AD6" i="25"/>
  <c r="T6" i="25"/>
  <c r="BH5" i="25"/>
  <c r="AX5" i="25"/>
  <c r="AU5" i="25"/>
  <c r="AT5" i="25"/>
  <c r="AS5" i="25"/>
  <c r="AR5" i="25"/>
  <c r="AO5" i="25"/>
  <c r="AN5" i="25"/>
  <c r="AM5" i="25"/>
  <c r="AL5" i="25"/>
  <c r="AK5" i="25"/>
  <c r="AJ5" i="25"/>
  <c r="AG5" i="25"/>
  <c r="AF5" i="25"/>
  <c r="AE5" i="25"/>
  <c r="AD5" i="25"/>
  <c r="AC5" i="25"/>
  <c r="AB5" i="25"/>
  <c r="W5" i="25"/>
  <c r="V5" i="25"/>
  <c r="U5" i="25"/>
  <c r="T5" i="25"/>
  <c r="N5" i="25"/>
  <c r="M5" i="25"/>
  <c r="L5" i="25"/>
  <c r="I7" i="25"/>
  <c r="I6" i="25"/>
  <c r="I5" i="25"/>
  <c r="AR13" i="42"/>
  <c r="AS13" i="42" s="1"/>
  <c r="AT13" i="42" s="1"/>
  <c r="AU13" i="42" s="1"/>
  <c r="AV13" i="42" s="1"/>
  <c r="AW13" i="42" s="1"/>
  <c r="AX13" i="42" s="1"/>
  <c r="AY13" i="42" s="1"/>
  <c r="AZ13" i="42" s="1"/>
  <c r="AH13" i="42"/>
  <c r="AI13" i="42" s="1"/>
  <c r="X13" i="42"/>
  <c r="Y13" i="42" s="1"/>
  <c r="Z13" i="42" s="1"/>
  <c r="AA13" i="42" s="1"/>
  <c r="AB13" i="42" s="1"/>
  <c r="AC13" i="42" s="1"/>
  <c r="AD13" i="42" s="1"/>
  <c r="AE13" i="42" s="1"/>
  <c r="AF13" i="42" s="1"/>
  <c r="N13" i="42"/>
  <c r="O13" i="42" s="1"/>
  <c r="P13" i="42" s="1"/>
  <c r="Q13" i="42" s="1"/>
  <c r="R13" i="42" s="1"/>
  <c r="S13" i="42" s="1"/>
  <c r="T13" i="42" s="1"/>
  <c r="U13" i="42" s="1"/>
  <c r="V13" i="42" s="1"/>
  <c r="C13" i="42"/>
  <c r="D13" i="42" s="1"/>
  <c r="E13" i="42" s="1"/>
  <c r="F13" i="42" s="1"/>
  <c r="G13" i="42" s="1"/>
  <c r="H13" i="42" s="1"/>
  <c r="I13" i="42" s="1"/>
  <c r="J13" i="42" s="1"/>
  <c r="K13" i="42" s="1"/>
  <c r="L13" i="42" s="1"/>
  <c r="AR12" i="42"/>
  <c r="AY23" i="25" s="1"/>
  <c r="AH12" i="42"/>
  <c r="AI12" i="42" s="1"/>
  <c r="AJ12" i="42" s="1"/>
  <c r="AK12" i="42" s="1"/>
  <c r="AL12" i="42" s="1"/>
  <c r="AM12" i="42" s="1"/>
  <c r="AN12" i="42" s="1"/>
  <c r="AO12" i="42" s="1"/>
  <c r="AP12" i="42" s="1"/>
  <c r="AW23" i="25" s="1"/>
  <c r="X12" i="42"/>
  <c r="Y12" i="42" s="1"/>
  <c r="Z12" i="42" s="1"/>
  <c r="AA12" i="42" s="1"/>
  <c r="AB12" i="42" s="1"/>
  <c r="AC12" i="42" s="1"/>
  <c r="AD12" i="42" s="1"/>
  <c r="AE12" i="42" s="1"/>
  <c r="AF12" i="42" s="1"/>
  <c r="AM23" i="25" s="1"/>
  <c r="N12" i="42"/>
  <c r="O12" i="42" s="1"/>
  <c r="P12" i="42" s="1"/>
  <c r="Q12" i="42" s="1"/>
  <c r="R12" i="42" s="1"/>
  <c r="S12" i="42" s="1"/>
  <c r="T12" i="42" s="1"/>
  <c r="U12" i="42" s="1"/>
  <c r="V12" i="42" s="1"/>
  <c r="AC23" i="25" s="1"/>
  <c r="C12" i="42"/>
  <c r="J23" i="25" s="1"/>
  <c r="AR9" i="42"/>
  <c r="AS9" i="42" s="1"/>
  <c r="AT9" i="42" s="1"/>
  <c r="AU9" i="42" s="1"/>
  <c r="AV9" i="42" s="1"/>
  <c r="AW9" i="42" s="1"/>
  <c r="AX9" i="42" s="1"/>
  <c r="AY9" i="42" s="1"/>
  <c r="AZ9" i="42" s="1"/>
  <c r="BG6" i="25" s="1"/>
  <c r="AH9" i="42"/>
  <c r="AI9" i="42" s="1"/>
  <c r="AJ9" i="42" s="1"/>
  <c r="AK9" i="42" s="1"/>
  <c r="AL9" i="42" s="1"/>
  <c r="AM9" i="42" s="1"/>
  <c r="AN9" i="42" s="1"/>
  <c r="AO9" i="42" s="1"/>
  <c r="AP9" i="42" s="1"/>
  <c r="Y9" i="42"/>
  <c r="Z9" i="42" s="1"/>
  <c r="AA9" i="42" s="1"/>
  <c r="AB9" i="42" s="1"/>
  <c r="AC9" i="42" s="1"/>
  <c r="AD9" i="42" s="1"/>
  <c r="AE9" i="42" s="1"/>
  <c r="AF9" i="42" s="1"/>
  <c r="AM6" i="25" s="1"/>
  <c r="X9" i="42"/>
  <c r="AE6" i="25" s="1"/>
  <c r="N9" i="42"/>
  <c r="U6" i="25" s="1"/>
  <c r="C9" i="42"/>
  <c r="J6" i="25" s="1"/>
  <c r="AR8" i="42"/>
  <c r="AS8" i="42" s="1"/>
  <c r="AT8" i="42" s="1"/>
  <c r="AU8" i="42" s="1"/>
  <c r="AV8" i="42" s="1"/>
  <c r="AW8" i="42" s="1"/>
  <c r="AX8" i="42" s="1"/>
  <c r="AY8" i="42" s="1"/>
  <c r="AZ8" i="42" s="1"/>
  <c r="BG5" i="25" s="1"/>
  <c r="AH8" i="42"/>
  <c r="AI8" i="42" s="1"/>
  <c r="AJ8" i="42" s="1"/>
  <c r="AK8" i="42" s="1"/>
  <c r="AL8" i="42" s="1"/>
  <c r="AM8" i="42" s="1"/>
  <c r="AN8" i="42" s="1"/>
  <c r="AO8" i="42" s="1"/>
  <c r="AP8" i="42" s="1"/>
  <c r="AW5" i="25" s="1"/>
  <c r="X8" i="42"/>
  <c r="Y8" i="42" s="1"/>
  <c r="Z8" i="42" s="1"/>
  <c r="AA8" i="42" s="1"/>
  <c r="AB8" i="42" s="1"/>
  <c r="AC8" i="42" s="1"/>
  <c r="AD8" i="42" s="1"/>
  <c r="AE8" i="42" s="1"/>
  <c r="AF8" i="42" s="1"/>
  <c r="O8" i="42"/>
  <c r="P8" i="42" s="1"/>
  <c r="Q8" i="42" s="1"/>
  <c r="R8" i="42" s="1"/>
  <c r="S8" i="42" s="1"/>
  <c r="T8" i="42" s="1"/>
  <c r="U8" i="42" s="1"/>
  <c r="V8" i="42" s="1"/>
  <c r="N8" i="42"/>
  <c r="C8" i="42"/>
  <c r="D8" i="42" s="1"/>
  <c r="E8" i="42" s="1"/>
  <c r="F8" i="42" s="1"/>
  <c r="G8" i="42" s="1"/>
  <c r="H8" i="42" s="1"/>
  <c r="I8" i="42" s="1"/>
  <c r="J8" i="42" s="1"/>
  <c r="K8" i="42" s="1"/>
  <c r="L8" i="42" s="1"/>
  <c r="S5" i="25" s="1"/>
  <c r="AR7" i="42"/>
  <c r="AS7" i="42" s="1"/>
  <c r="AT7" i="42" s="1"/>
  <c r="AU7" i="42" s="1"/>
  <c r="AV7" i="42" s="1"/>
  <c r="AW7" i="42" s="1"/>
  <c r="AX7" i="42" s="1"/>
  <c r="AY7" i="42" s="1"/>
  <c r="AZ7" i="42" s="1"/>
  <c r="AH7" i="42"/>
  <c r="AI7" i="42" s="1"/>
  <c r="AJ7" i="42" s="1"/>
  <c r="AK7" i="42" s="1"/>
  <c r="AL7" i="42" s="1"/>
  <c r="AM7" i="42" s="1"/>
  <c r="AN7" i="42" s="1"/>
  <c r="AO7" i="42" s="1"/>
  <c r="AP7" i="42" s="1"/>
  <c r="Z7" i="42"/>
  <c r="AA7" i="42" s="1"/>
  <c r="AB7" i="42" s="1"/>
  <c r="AC7" i="42" s="1"/>
  <c r="AD7" i="42" s="1"/>
  <c r="AE7" i="42" s="1"/>
  <c r="AF7" i="42" s="1"/>
  <c r="Y7" i="42"/>
  <c r="X7" i="42"/>
  <c r="N7" i="42"/>
  <c r="O7" i="42" s="1"/>
  <c r="P7" i="42" s="1"/>
  <c r="Q7" i="42" s="1"/>
  <c r="R7" i="42" s="1"/>
  <c r="S7" i="42" s="1"/>
  <c r="T7" i="42" s="1"/>
  <c r="U7" i="42" s="1"/>
  <c r="V7" i="42" s="1"/>
  <c r="C7" i="42"/>
  <c r="D7" i="42" s="1"/>
  <c r="E7" i="42" s="1"/>
  <c r="F7" i="42" s="1"/>
  <c r="G7" i="42" s="1"/>
  <c r="H7" i="42" s="1"/>
  <c r="I7" i="42" s="1"/>
  <c r="J7" i="42" s="1"/>
  <c r="K7" i="42" s="1"/>
  <c r="L7" i="42" s="1"/>
  <c r="AR6" i="42"/>
  <c r="AS6" i="42" s="1"/>
  <c r="AT6" i="42" s="1"/>
  <c r="AU6" i="42" s="1"/>
  <c r="AV6" i="42" s="1"/>
  <c r="AW6" i="42" s="1"/>
  <c r="AX6" i="42" s="1"/>
  <c r="AY6" i="42" s="1"/>
  <c r="AZ6" i="42" s="1"/>
  <c r="AJ6" i="42"/>
  <c r="AK6" i="42" s="1"/>
  <c r="AL6" i="42" s="1"/>
  <c r="AM6" i="42" s="1"/>
  <c r="AN6" i="42" s="1"/>
  <c r="AO6" i="42" s="1"/>
  <c r="AP6" i="42" s="1"/>
  <c r="AI6" i="42"/>
  <c r="AH6" i="42"/>
  <c r="X6" i="42"/>
  <c r="Y6" i="42" s="1"/>
  <c r="Z6" i="42" s="1"/>
  <c r="AA6" i="42" s="1"/>
  <c r="AB6" i="42" s="1"/>
  <c r="AC6" i="42" s="1"/>
  <c r="AD6" i="42" s="1"/>
  <c r="AE6" i="42" s="1"/>
  <c r="AF6" i="42" s="1"/>
  <c r="N6" i="42"/>
  <c r="O6" i="42" s="1"/>
  <c r="P6" i="42" s="1"/>
  <c r="Q6" i="42" s="1"/>
  <c r="R6" i="42" s="1"/>
  <c r="S6" i="42" s="1"/>
  <c r="T6" i="42" s="1"/>
  <c r="U6" i="42" s="1"/>
  <c r="V6" i="42" s="1"/>
  <c r="C6" i="42"/>
  <c r="D6" i="42" s="1"/>
  <c r="E6" i="42" s="1"/>
  <c r="F6" i="42" s="1"/>
  <c r="G6" i="42" s="1"/>
  <c r="H6" i="42" s="1"/>
  <c r="I6" i="42" s="1"/>
  <c r="J6" i="42" s="1"/>
  <c r="K6" i="42" s="1"/>
  <c r="L6" i="42" s="1"/>
  <c r="AR5" i="42"/>
  <c r="AS5" i="42" s="1"/>
  <c r="AT5" i="42" s="1"/>
  <c r="AU5" i="42" s="1"/>
  <c r="AV5" i="42" s="1"/>
  <c r="AW5" i="42" s="1"/>
  <c r="AX5" i="42" s="1"/>
  <c r="AY5" i="42" s="1"/>
  <c r="AZ5" i="42" s="1"/>
  <c r="BG7" i="25" s="1"/>
  <c r="AH5" i="42"/>
  <c r="AO7" i="25" s="1"/>
  <c r="X5" i="42"/>
  <c r="Y5" i="42" s="1"/>
  <c r="Z5" i="42" s="1"/>
  <c r="AA5" i="42" s="1"/>
  <c r="AB5" i="42" s="1"/>
  <c r="AC5" i="42" s="1"/>
  <c r="AD5" i="42" s="1"/>
  <c r="AE5" i="42" s="1"/>
  <c r="AF5" i="42" s="1"/>
  <c r="N5" i="42"/>
  <c r="O5" i="42" s="1"/>
  <c r="P5" i="42" s="1"/>
  <c r="Q5" i="42" s="1"/>
  <c r="R5" i="42" s="1"/>
  <c r="S5" i="42" s="1"/>
  <c r="T5" i="42" s="1"/>
  <c r="U5" i="42" s="1"/>
  <c r="V5" i="42" s="1"/>
  <c r="AC7" i="25" s="1"/>
  <c r="C5" i="42"/>
  <c r="D5" i="42" s="1"/>
  <c r="AR3" i="42"/>
  <c r="AS3" i="42" s="1"/>
  <c r="AT3" i="42" s="1"/>
  <c r="AU3" i="42" s="1"/>
  <c r="AV3" i="42" s="1"/>
  <c r="AW3" i="42" s="1"/>
  <c r="AX3" i="42" s="1"/>
  <c r="AY3" i="42" s="1"/>
  <c r="AZ3" i="42" s="1"/>
  <c r="AH3" i="42"/>
  <c r="AI3" i="42" s="1"/>
  <c r="AJ3" i="42" s="1"/>
  <c r="AK3" i="42" s="1"/>
  <c r="AL3" i="42" s="1"/>
  <c r="AM3" i="42" s="1"/>
  <c r="AN3" i="42" s="1"/>
  <c r="AO3" i="42" s="1"/>
  <c r="AP3" i="42" s="1"/>
  <c r="X3" i="42"/>
  <c r="Y3" i="42" s="1"/>
  <c r="Z3" i="42" s="1"/>
  <c r="AA3" i="42" s="1"/>
  <c r="AB3" i="42" s="1"/>
  <c r="AC3" i="42" s="1"/>
  <c r="AD3" i="42" s="1"/>
  <c r="AE3" i="42" s="1"/>
  <c r="AF3" i="42" s="1"/>
  <c r="N3" i="42"/>
  <c r="O3" i="42" s="1"/>
  <c r="P3" i="42" s="1"/>
  <c r="Q3" i="42" s="1"/>
  <c r="R3" i="42" s="1"/>
  <c r="S3" i="42" s="1"/>
  <c r="T3" i="42" s="1"/>
  <c r="U3" i="42" s="1"/>
  <c r="V3" i="42" s="1"/>
  <c r="C3" i="42"/>
  <c r="D3" i="42" s="1"/>
  <c r="E3" i="42" s="1"/>
  <c r="F3" i="42" s="1"/>
  <c r="G3" i="42" s="1"/>
  <c r="H3" i="42" s="1"/>
  <c r="I3" i="42" s="1"/>
  <c r="J3" i="42" s="1"/>
  <c r="K3" i="42" s="1"/>
  <c r="L3" i="42" s="1"/>
  <c r="AJ13" i="42" l="1"/>
  <c r="AP28" i="25"/>
  <c r="AE23" i="25"/>
  <c r="AZ5" i="25"/>
  <c r="AG6" i="25"/>
  <c r="AI5" i="42"/>
  <c r="BA5" i="25"/>
  <c r="AH6" i="25"/>
  <c r="AI6" i="25"/>
  <c r="BE7" i="25"/>
  <c r="AS12" i="42"/>
  <c r="BF7" i="25"/>
  <c r="AP23" i="25"/>
  <c r="O9" i="42"/>
  <c r="D12" i="42"/>
  <c r="P5" i="25"/>
  <c r="X5" i="25"/>
  <c r="AV5" i="25"/>
  <c r="BD5" i="25"/>
  <c r="AK6" i="25"/>
  <c r="AS6" i="25"/>
  <c r="BA6" i="25"/>
  <c r="J7" i="25"/>
  <c r="AA7" i="25"/>
  <c r="AI7" i="25"/>
  <c r="AY7" i="25"/>
  <c r="O28" i="25"/>
  <c r="BC28" i="25"/>
  <c r="AA23" i="25"/>
  <c r="AI23" i="25"/>
  <c r="AQ23" i="25"/>
  <c r="D9" i="42"/>
  <c r="AQ6" i="25"/>
  <c r="BA28" i="25"/>
  <c r="AG23" i="25"/>
  <c r="O5" i="25"/>
  <c r="AJ6" i="25"/>
  <c r="AH23" i="25"/>
  <c r="Q5" i="25"/>
  <c r="Y5" i="25"/>
  <c r="BE5" i="25"/>
  <c r="AL6" i="25"/>
  <c r="AT6" i="25"/>
  <c r="BB6" i="25"/>
  <c r="AB7" i="25"/>
  <c r="AJ7" i="25"/>
  <c r="AZ7" i="25"/>
  <c r="P28" i="25"/>
  <c r="BD28" i="25"/>
  <c r="AB23" i="25"/>
  <c r="AJ23" i="25"/>
  <c r="AR23" i="25"/>
  <c r="AP6" i="25"/>
  <c r="AV23" i="25"/>
  <c r="BC5" i="25"/>
  <c r="AZ6" i="25"/>
  <c r="BB28" i="25"/>
  <c r="J5" i="25"/>
  <c r="R5" i="25"/>
  <c r="Z5" i="25"/>
  <c r="AH5" i="25"/>
  <c r="AP5" i="25"/>
  <c r="BF5" i="25"/>
  <c r="AU6" i="25"/>
  <c r="BC6" i="25"/>
  <c r="U7" i="25"/>
  <c r="AK7" i="25"/>
  <c r="BA7" i="25"/>
  <c r="Q28" i="25"/>
  <c r="Y28" i="25"/>
  <c r="AG28" i="25"/>
  <c r="AO28" i="25"/>
  <c r="BE28" i="25"/>
  <c r="U23" i="25"/>
  <c r="AK23" i="25"/>
  <c r="AS23" i="25"/>
  <c r="K14" i="25"/>
  <c r="AU23" i="25"/>
  <c r="AF23" i="25"/>
  <c r="BB5" i="25"/>
  <c r="AY6" i="25"/>
  <c r="AO23" i="25"/>
  <c r="AR6" i="25"/>
  <c r="E5" i="42"/>
  <c r="K7" i="25"/>
  <c r="K5" i="25"/>
  <c r="AA5" i="25"/>
  <c r="AI5" i="25"/>
  <c r="AQ5" i="25"/>
  <c r="AY5" i="25"/>
  <c r="AF6" i="25"/>
  <c r="AV6" i="25"/>
  <c r="BD6" i="25"/>
  <c r="V7" i="25"/>
  <c r="AL7" i="25"/>
  <c r="BB7" i="25"/>
  <c r="J28" i="25"/>
  <c r="R28" i="25"/>
  <c r="Z28" i="25"/>
  <c r="AH28" i="25"/>
  <c r="BF28" i="25"/>
  <c r="V23" i="25"/>
  <c r="AL23" i="25"/>
  <c r="AT23" i="25"/>
  <c r="BL23" i="25"/>
  <c r="BK23" i="25"/>
  <c r="BJ23" i="25"/>
  <c r="BJ28" i="25"/>
  <c r="BL28" i="25"/>
  <c r="BK28" i="25" l="1"/>
  <c r="E9" i="42"/>
  <c r="K6" i="25"/>
  <c r="E12" i="42"/>
  <c r="K23" i="25"/>
  <c r="AJ5" i="42"/>
  <c r="AP7" i="25"/>
  <c r="F5" i="42"/>
  <c r="L7" i="25"/>
  <c r="AZ23" i="25"/>
  <c r="AT12" i="42"/>
  <c r="P9" i="42"/>
  <c r="V6" i="25"/>
  <c r="AK13" i="42"/>
  <c r="AQ28" i="25"/>
  <c r="H34" i="10"/>
  <c r="G5" i="42" l="1"/>
  <c r="M7" i="25"/>
  <c r="AL13" i="42"/>
  <c r="AR28" i="25"/>
  <c r="AK5" i="42"/>
  <c r="AQ7" i="25"/>
  <c r="F12" i="42"/>
  <c r="L23" i="25"/>
  <c r="W6" i="25"/>
  <c r="Q9" i="42"/>
  <c r="AU12" i="42"/>
  <c r="BA23" i="25"/>
  <c r="F9" i="42"/>
  <c r="L6" i="25"/>
  <c r="E26" i="10"/>
  <c r="I84" i="10"/>
  <c r="E6" i="10"/>
  <c r="E5" i="10"/>
  <c r="E4" i="10"/>
  <c r="D6" i="41"/>
  <c r="D5" i="41"/>
  <c r="D4" i="41"/>
  <c r="C6" i="38"/>
  <c r="C5" i="38"/>
  <c r="C4" i="38"/>
  <c r="D6" i="40"/>
  <c r="D5" i="40"/>
  <c r="D4" i="40"/>
  <c r="D6" i="5"/>
  <c r="D5" i="5"/>
  <c r="D4" i="5"/>
  <c r="K52" i="5"/>
  <c r="G51" i="5"/>
  <c r="K37" i="5"/>
  <c r="G36" i="5"/>
  <c r="F30" i="40"/>
  <c r="AL10" i="3"/>
  <c r="AL9" i="3"/>
  <c r="AL8" i="3"/>
  <c r="AL7" i="3"/>
  <c r="AL5" i="3"/>
  <c r="AL6" i="3"/>
  <c r="AL4" i="3"/>
  <c r="AL2" i="3"/>
  <c r="AL3" i="3"/>
  <c r="G12" i="42" l="1"/>
  <c r="M23" i="25"/>
  <c r="G9" i="42"/>
  <c r="M6" i="25"/>
  <c r="AL5" i="42"/>
  <c r="AR7" i="25"/>
  <c r="AV12" i="42"/>
  <c r="BB23" i="25"/>
  <c r="R9" i="42"/>
  <c r="X6" i="25"/>
  <c r="AM13" i="42"/>
  <c r="AS28" i="25"/>
  <c r="H5" i="42"/>
  <c r="N7" i="25"/>
  <c r="E27" i="41"/>
  <c r="E164" i="21"/>
  <c r="E162" i="21"/>
  <c r="E157" i="21"/>
  <c r="B4" i="21"/>
  <c r="E156" i="21"/>
  <c r="Q34" i="41"/>
  <c r="Q32" i="41"/>
  <c r="D27" i="41"/>
  <c r="Q26" i="41"/>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6" i="5"/>
  <c r="H155" i="5"/>
  <c r="H154" i="5"/>
  <c r="H153" i="5"/>
  <c r="H152" i="5"/>
  <c r="H157" i="5"/>
  <c r="I56" i="5"/>
  <c r="E56" i="5"/>
  <c r="R30" i="40"/>
  <c r="R24" i="40"/>
  <c r="E66" i="40" s="1"/>
  <c r="R29" i="40"/>
  <c r="E145" i="21"/>
  <c r="E149" i="21"/>
  <c r="D30" i="40"/>
  <c r="E142" i="21"/>
  <c r="J141" i="21"/>
  <c r="O141" i="21" s="1"/>
  <c r="O149" i="21" s="1"/>
  <c r="F141" i="21"/>
  <c r="E19" i="40"/>
  <c r="D46" i="5"/>
  <c r="V52" i="5"/>
  <c r="U52" i="5"/>
  <c r="S52" i="5"/>
  <c r="R52" i="5"/>
  <c r="Q51" i="5"/>
  <c r="Q52" i="5" s="1"/>
  <c r="P51" i="5"/>
  <c r="P52" i="5" s="1"/>
  <c r="V37" i="5"/>
  <c r="U37" i="5"/>
  <c r="S37" i="5"/>
  <c r="R37" i="5"/>
  <c r="Q36" i="5"/>
  <c r="P36" i="5"/>
  <c r="V27" i="5"/>
  <c r="U27" i="5"/>
  <c r="F145" i="21" l="1"/>
  <c r="F143" i="21"/>
  <c r="I5" i="42"/>
  <c r="O7" i="25"/>
  <c r="AM5" i="42"/>
  <c r="AS7" i="25"/>
  <c r="AN13" i="42"/>
  <c r="AT28" i="25"/>
  <c r="G141" i="21"/>
  <c r="H141" i="21" s="1"/>
  <c r="I141" i="21" s="1"/>
  <c r="I145" i="21" s="1"/>
  <c r="AW12" i="42"/>
  <c r="BC23" i="25"/>
  <c r="H9" i="42"/>
  <c r="N6" i="25"/>
  <c r="S9" i="42"/>
  <c r="Y6" i="25"/>
  <c r="H12" i="42"/>
  <c r="N23" i="25"/>
  <c r="J142" i="21"/>
  <c r="O145" i="21"/>
  <c r="O142" i="21"/>
  <c r="J145" i="21"/>
  <c r="F149" i="21"/>
  <c r="F142" i="21"/>
  <c r="J149" i="21"/>
  <c r="X146" i="21"/>
  <c r="CC146" i="21"/>
  <c r="AQ146" i="21"/>
  <c r="BH146" i="21"/>
  <c r="H146" i="21"/>
  <c r="CA146" i="21"/>
  <c r="F146" i="21"/>
  <c r="CF146" i="21"/>
  <c r="AS146" i="21"/>
  <c r="AT146" i="21"/>
  <c r="K146" i="21"/>
  <c r="CE146" i="21"/>
  <c r="L146" i="21"/>
  <c r="AV146" i="21"/>
  <c r="M146" i="21"/>
  <c r="CG146" i="21"/>
  <c r="P146" i="21"/>
  <c r="Q146" i="21"/>
  <c r="AI146" i="21"/>
  <c r="BA146" i="21"/>
  <c r="BS146" i="21"/>
  <c r="CK146" i="21"/>
  <c r="BL146" i="21"/>
  <c r="BO146" i="21"/>
  <c r="AH146" i="21"/>
  <c r="BR146" i="21"/>
  <c r="S146" i="21"/>
  <c r="AJ146" i="21"/>
  <c r="BC146" i="21"/>
  <c r="BT146" i="21"/>
  <c r="J146" i="21"/>
  <c r="AG146" i="21"/>
  <c r="AZ146" i="21"/>
  <c r="CJ146" i="21"/>
  <c r="U146" i="21"/>
  <c r="AK146" i="21"/>
  <c r="BE146" i="21"/>
  <c r="BU146" i="21"/>
  <c r="Y146" i="21"/>
  <c r="CD146" i="21"/>
  <c r="BQ146" i="21"/>
  <c r="BI146" i="21"/>
  <c r="AB146" i="21"/>
  <c r="BM146" i="21"/>
  <c r="AE146" i="21"/>
  <c r="AW146" i="21"/>
  <c r="V146" i="21"/>
  <c r="AN146" i="21"/>
  <c r="BF146" i="21"/>
  <c r="BX146" i="21"/>
  <c r="I146" i="21"/>
  <c r="W146" i="21"/>
  <c r="AO146" i="21"/>
  <c r="BG146" i="21"/>
  <c r="BY146" i="21"/>
  <c r="AU146" i="21"/>
  <c r="AC146" i="21"/>
  <c r="CB146" i="21"/>
  <c r="N146" i="21"/>
  <c r="Z146" i="21"/>
  <c r="AL146" i="21"/>
  <c r="AX146" i="21"/>
  <c r="BJ146" i="21"/>
  <c r="BV146" i="21"/>
  <c r="CH146" i="21"/>
  <c r="O146" i="21"/>
  <c r="AA146" i="21"/>
  <c r="AM146" i="21"/>
  <c r="AY146" i="21"/>
  <c r="BK146" i="21"/>
  <c r="BW146" i="21"/>
  <c r="CI146" i="21"/>
  <c r="E146" i="21"/>
  <c r="E147" i="21" s="1"/>
  <c r="F147" i="21" s="1"/>
  <c r="R146" i="21"/>
  <c r="AD146" i="21"/>
  <c r="AP146" i="21"/>
  <c r="BB146" i="21"/>
  <c r="BN146" i="21"/>
  <c r="BZ146" i="21"/>
  <c r="CL146" i="21"/>
  <c r="G146" i="21"/>
  <c r="T146" i="21"/>
  <c r="AF146" i="21"/>
  <c r="AR146" i="21"/>
  <c r="BD146" i="21"/>
  <c r="BP146" i="21"/>
  <c r="P141" i="21"/>
  <c r="T141" i="21"/>
  <c r="K141" i="21"/>
  <c r="H149" i="21" l="1"/>
  <c r="G147" i="21"/>
  <c r="H147" i="21" s="1"/>
  <c r="G143" i="21"/>
  <c r="H143" i="21" s="1"/>
  <c r="I143" i="21" s="1"/>
  <c r="J143" i="21" s="1"/>
  <c r="K143" i="21" s="1"/>
  <c r="AX12" i="42"/>
  <c r="BD23" i="25"/>
  <c r="I147" i="21"/>
  <c r="J147" i="21" s="1"/>
  <c r="K147" i="21" s="1"/>
  <c r="L147" i="21" s="1"/>
  <c r="I12" i="42"/>
  <c r="O23" i="25"/>
  <c r="G149" i="21"/>
  <c r="AO13" i="42"/>
  <c r="AU28" i="25"/>
  <c r="G145" i="21"/>
  <c r="T9" i="42"/>
  <c r="Z6" i="25"/>
  <c r="H145" i="21"/>
  <c r="AN5" i="42"/>
  <c r="AT7" i="25"/>
  <c r="I142" i="21"/>
  <c r="I149" i="21"/>
  <c r="I9" i="42"/>
  <c r="O6" i="25"/>
  <c r="H142" i="21"/>
  <c r="G142" i="21"/>
  <c r="J5" i="42"/>
  <c r="P7" i="25"/>
  <c r="K149" i="21"/>
  <c r="K145" i="21"/>
  <c r="P145" i="21"/>
  <c r="P149" i="21"/>
  <c r="T145" i="21"/>
  <c r="T149" i="21"/>
  <c r="L141" i="21"/>
  <c r="K142" i="21"/>
  <c r="T142" i="21"/>
  <c r="Q141" i="21"/>
  <c r="P142" i="21"/>
  <c r="U141" i="21"/>
  <c r="Y141" i="21"/>
  <c r="L143" i="21" l="1"/>
  <c r="J12" i="42"/>
  <c r="P23" i="25"/>
  <c r="AO5" i="42"/>
  <c r="AU7" i="25"/>
  <c r="U9" i="42"/>
  <c r="AA6" i="25"/>
  <c r="AP13" i="42"/>
  <c r="AW28" i="25" s="1"/>
  <c r="AV28" i="25"/>
  <c r="K5" i="42"/>
  <c r="Q7" i="25"/>
  <c r="J9" i="42"/>
  <c r="P6" i="25"/>
  <c r="AY12" i="42"/>
  <c r="BE23" i="25"/>
  <c r="Q149" i="21"/>
  <c r="Q145" i="21"/>
  <c r="L145" i="21"/>
  <c r="L149" i="21"/>
  <c r="U145" i="21"/>
  <c r="U149" i="21"/>
  <c r="Y142" i="21"/>
  <c r="V141" i="21"/>
  <c r="U142" i="21"/>
  <c r="R141" i="21"/>
  <c r="Q142" i="21"/>
  <c r="M141" i="21"/>
  <c r="L142" i="21"/>
  <c r="AD141" i="21"/>
  <c r="Z141" i="21"/>
  <c r="M143" i="21" l="1"/>
  <c r="V9" i="42"/>
  <c r="AC6" i="25" s="1"/>
  <c r="AB6" i="25"/>
  <c r="AP5" i="42"/>
  <c r="AW7" i="25" s="1"/>
  <c r="AV7" i="25"/>
  <c r="AZ12" i="42"/>
  <c r="BG23" i="25" s="1"/>
  <c r="BF23" i="25"/>
  <c r="K9" i="42"/>
  <c r="Q6" i="25"/>
  <c r="L5" i="42"/>
  <c r="S7" i="25" s="1"/>
  <c r="R7" i="25"/>
  <c r="K12" i="42"/>
  <c r="Q23" i="25"/>
  <c r="M145" i="21"/>
  <c r="M149" i="21"/>
  <c r="R149" i="21"/>
  <c r="R145" i="21"/>
  <c r="V145" i="21"/>
  <c r="V149" i="21"/>
  <c r="M147" i="21"/>
  <c r="AD142" i="21"/>
  <c r="N141" i="21"/>
  <c r="M142" i="21"/>
  <c r="W141" i="21"/>
  <c r="V142" i="21"/>
  <c r="S141" i="21"/>
  <c r="R142" i="21"/>
  <c r="AA141" i="21"/>
  <c r="Z142" i="21"/>
  <c r="AI141" i="21"/>
  <c r="AE141" i="21"/>
  <c r="N143" i="21" l="1"/>
  <c r="O143" i="21" s="1"/>
  <c r="P143" i="21" s="1"/>
  <c r="Q143" i="21" s="1"/>
  <c r="R143" i="21" s="1"/>
  <c r="S143" i="21" s="1"/>
  <c r="T143" i="21" s="1"/>
  <c r="U143" i="21" s="1"/>
  <c r="V143" i="21" s="1"/>
  <c r="W143" i="21" s="1"/>
  <c r="L9" i="42"/>
  <c r="S6" i="25" s="1"/>
  <c r="R6" i="25"/>
  <c r="N147" i="21"/>
  <c r="O147" i="21" s="1"/>
  <c r="P147" i="21" s="1"/>
  <c r="Q147" i="21" s="1"/>
  <c r="R147" i="21" s="1"/>
  <c r="S147" i="21" s="1"/>
  <c r="T147" i="21" s="1"/>
  <c r="U147" i="21" s="1"/>
  <c r="V147" i="21" s="1"/>
  <c r="W147" i="21" s="1"/>
  <c r="L12" i="42"/>
  <c r="S23" i="25" s="1"/>
  <c r="R23" i="25"/>
  <c r="S145" i="21"/>
  <c r="S149" i="21"/>
  <c r="W149" i="21"/>
  <c r="W145" i="21"/>
  <c r="AA145" i="21"/>
  <c r="AA149" i="21"/>
  <c r="AE145" i="21"/>
  <c r="AE149" i="21"/>
  <c r="AI145" i="21"/>
  <c r="AI149" i="21"/>
  <c r="N145" i="21"/>
  <c r="N149" i="21"/>
  <c r="AB141" i="21"/>
  <c r="AA142" i="21"/>
  <c r="X141" i="21"/>
  <c r="W142" i="21"/>
  <c r="AF141" i="21"/>
  <c r="AE142" i="21"/>
  <c r="AI142" i="21"/>
  <c r="N142" i="21"/>
  <c r="S142" i="21"/>
  <c r="AN141" i="21"/>
  <c r="AJ141" i="21"/>
  <c r="X143" i="21" l="1"/>
  <c r="Y143" i="21" s="1"/>
  <c r="Z143" i="21" s="1"/>
  <c r="AA143" i="21" s="1"/>
  <c r="AB143" i="21" s="1"/>
  <c r="X147" i="21"/>
  <c r="Y147" i="21" s="1"/>
  <c r="Z147" i="21" s="1"/>
  <c r="AA147" i="21" s="1"/>
  <c r="AB147" i="21" s="1"/>
  <c r="AJ145" i="21"/>
  <c r="AJ149" i="21"/>
  <c r="AN145" i="21"/>
  <c r="AN149" i="21"/>
  <c r="AF145" i="21"/>
  <c r="AF149" i="21"/>
  <c r="AG141" i="21"/>
  <c r="AF142" i="21"/>
  <c r="AK141" i="21"/>
  <c r="AJ142" i="21"/>
  <c r="AN142" i="21"/>
  <c r="X142" i="21"/>
  <c r="AC141" i="21"/>
  <c r="AB142" i="21"/>
  <c r="AO141" i="21"/>
  <c r="AS141" i="21"/>
  <c r="AC143" i="21" l="1"/>
  <c r="AD143" i="21" s="1"/>
  <c r="AE143" i="21" s="1"/>
  <c r="AF143" i="21" s="1"/>
  <c r="AG143" i="21" s="1"/>
  <c r="AC149" i="21"/>
  <c r="AC145" i="21"/>
  <c r="AK149" i="21"/>
  <c r="AK145" i="21"/>
  <c r="AS149" i="21"/>
  <c r="AS145" i="21"/>
  <c r="AO145" i="21"/>
  <c r="AO149" i="21"/>
  <c r="AG145" i="21"/>
  <c r="AG149" i="21"/>
  <c r="AC147" i="21"/>
  <c r="AD147" i="21" s="1"/>
  <c r="AE147" i="21" s="1"/>
  <c r="AF147" i="21" s="1"/>
  <c r="AG147" i="21" s="1"/>
  <c r="AH147" i="21" s="1"/>
  <c r="AI147" i="21" s="1"/>
  <c r="AJ147" i="21" s="1"/>
  <c r="AK147" i="21" s="1"/>
  <c r="AL147" i="21" s="1"/>
  <c r="AC142" i="21"/>
  <c r="AL141" i="21"/>
  <c r="AK142" i="21"/>
  <c r="AS142" i="21"/>
  <c r="AP141" i="21"/>
  <c r="AO142" i="21"/>
  <c r="AH141" i="21"/>
  <c r="AG142" i="21"/>
  <c r="AX141" i="21"/>
  <c r="AT141" i="21"/>
  <c r="AH143" i="21" l="1"/>
  <c r="AI143" i="21" s="1"/>
  <c r="AJ143" i="21" s="1"/>
  <c r="AK143" i="21" s="1"/>
  <c r="AL143" i="21" s="1"/>
  <c r="AP145" i="21"/>
  <c r="AP149" i="21"/>
  <c r="AT149" i="21"/>
  <c r="AT145" i="21"/>
  <c r="AL149" i="21"/>
  <c r="AL145" i="21"/>
  <c r="AX145" i="21"/>
  <c r="AX149" i="21"/>
  <c r="AH145" i="21"/>
  <c r="AH149" i="21"/>
  <c r="AQ141" i="21"/>
  <c r="AP142" i="21"/>
  <c r="AU141" i="21"/>
  <c r="AT142" i="21"/>
  <c r="AM141" i="21"/>
  <c r="AL142" i="21"/>
  <c r="AX142" i="21"/>
  <c r="AH142" i="21"/>
  <c r="BC141" i="21"/>
  <c r="AY141" i="21"/>
  <c r="AM143" i="21" l="1"/>
  <c r="AN143" i="21" s="1"/>
  <c r="AO143" i="21" s="1"/>
  <c r="AP143" i="21" s="1"/>
  <c r="AQ143" i="21" s="1"/>
  <c r="AM145" i="21"/>
  <c r="AM149" i="21"/>
  <c r="AU145" i="21"/>
  <c r="AU149" i="21"/>
  <c r="AY145" i="21"/>
  <c r="AY149" i="21"/>
  <c r="AQ149" i="21"/>
  <c r="AQ145" i="21"/>
  <c r="BC145" i="21"/>
  <c r="BC149" i="21"/>
  <c r="AM147" i="21"/>
  <c r="AN147" i="21" s="1"/>
  <c r="AO147" i="21" s="1"/>
  <c r="AP147" i="21" s="1"/>
  <c r="AQ147" i="21" s="1"/>
  <c r="AR147" i="21" s="1"/>
  <c r="AS147" i="21" s="1"/>
  <c r="AT147" i="21" s="1"/>
  <c r="AU147" i="21" s="1"/>
  <c r="AV147" i="21" s="1"/>
  <c r="AM142" i="21"/>
  <c r="AV141" i="21"/>
  <c r="AU142" i="21"/>
  <c r="AZ141" i="21"/>
  <c r="AY142" i="21"/>
  <c r="BC142" i="21"/>
  <c r="AR141" i="21"/>
  <c r="AQ142" i="21"/>
  <c r="BD141" i="21"/>
  <c r="BH141" i="21"/>
  <c r="AR143" i="21" l="1"/>
  <c r="AS143" i="21" s="1"/>
  <c r="AT143" i="21" s="1"/>
  <c r="AU143" i="21" s="1"/>
  <c r="AV143" i="21" s="1"/>
  <c r="AZ145" i="21"/>
  <c r="AZ149" i="21"/>
  <c r="BH145" i="21"/>
  <c r="BH149" i="21"/>
  <c r="AV145" i="21"/>
  <c r="AV149" i="21"/>
  <c r="BD145" i="21"/>
  <c r="BD149" i="21"/>
  <c r="AR145" i="21"/>
  <c r="AR149" i="21"/>
  <c r="AR142" i="21"/>
  <c r="BA141" i="21"/>
  <c r="AZ142" i="21"/>
  <c r="BH142" i="21"/>
  <c r="AW141" i="21"/>
  <c r="AV142" i="21"/>
  <c r="BE141" i="21"/>
  <c r="BD142" i="21"/>
  <c r="BM141" i="21"/>
  <c r="BI141" i="21"/>
  <c r="AW143" i="21" l="1"/>
  <c r="AX143" i="21" s="1"/>
  <c r="AY143" i="21" s="1"/>
  <c r="AZ143" i="21" s="1"/>
  <c r="BA143" i="21" s="1"/>
  <c r="BI149" i="21"/>
  <c r="BI145" i="21"/>
  <c r="AW145" i="21"/>
  <c r="AW149" i="21"/>
  <c r="BA149" i="21"/>
  <c r="BA145" i="21"/>
  <c r="BE145" i="21"/>
  <c r="BE149" i="21"/>
  <c r="BM145" i="21"/>
  <c r="BM149" i="21"/>
  <c r="AW147" i="21"/>
  <c r="AX147" i="21" s="1"/>
  <c r="AY147" i="21" s="1"/>
  <c r="AZ147" i="21" s="1"/>
  <c r="BA147" i="21" s="1"/>
  <c r="AW142" i="21"/>
  <c r="BJ141" i="21"/>
  <c r="BI142" i="21"/>
  <c r="BB141" i="21"/>
  <c r="BA142" i="21"/>
  <c r="BF141" i="21"/>
  <c r="BE142" i="21"/>
  <c r="BM142" i="21"/>
  <c r="BN141" i="21"/>
  <c r="BR141" i="21"/>
  <c r="BB143" i="21" l="1"/>
  <c r="BC143" i="21" s="1"/>
  <c r="BD143" i="21" s="1"/>
  <c r="BE143" i="21" s="1"/>
  <c r="BF143" i="21" s="1"/>
  <c r="BB147" i="21"/>
  <c r="BC147" i="21" s="1"/>
  <c r="BD147" i="21" s="1"/>
  <c r="BE147" i="21" s="1"/>
  <c r="BF147" i="21" s="1"/>
  <c r="BJ149" i="21"/>
  <c r="BJ145" i="21"/>
  <c r="BN145" i="21"/>
  <c r="BN149" i="21"/>
  <c r="BB149" i="21"/>
  <c r="BB145" i="21"/>
  <c r="BR149" i="21"/>
  <c r="BR145" i="21"/>
  <c r="BF145" i="21"/>
  <c r="BF149" i="21"/>
  <c r="BB142" i="21"/>
  <c r="BR142" i="21"/>
  <c r="BK141" i="21"/>
  <c r="BJ142" i="21"/>
  <c r="BO141" i="21"/>
  <c r="BN142" i="21"/>
  <c r="BG141" i="21"/>
  <c r="BF142" i="21"/>
  <c r="BW141" i="21"/>
  <c r="BS141" i="21"/>
  <c r="BG147" i="21" l="1"/>
  <c r="BH147" i="21" s="1"/>
  <c r="BI147" i="21" s="1"/>
  <c r="BJ147" i="21" s="1"/>
  <c r="BK147" i="21" s="1"/>
  <c r="BG143" i="21"/>
  <c r="BH143" i="21" s="1"/>
  <c r="BI143" i="21" s="1"/>
  <c r="BJ143" i="21" s="1"/>
  <c r="BK143" i="21" s="1"/>
  <c r="BW149" i="21"/>
  <c r="BW145" i="21"/>
  <c r="BO149" i="21"/>
  <c r="BO145" i="21"/>
  <c r="BK145" i="21"/>
  <c r="BK149" i="21"/>
  <c r="BS145" i="21"/>
  <c r="BS149" i="21"/>
  <c r="BG145" i="21"/>
  <c r="BG149" i="21"/>
  <c r="BG142" i="21"/>
  <c r="BL141" i="21"/>
  <c r="BK142" i="21"/>
  <c r="BW142" i="21"/>
  <c r="BP141" i="21"/>
  <c r="BO142" i="21"/>
  <c r="BT141" i="21"/>
  <c r="BS142" i="21"/>
  <c r="BX141" i="21"/>
  <c r="CB141" i="21"/>
  <c r="BL143" i="21" l="1"/>
  <c r="BM143" i="21" s="1"/>
  <c r="BN143" i="21" s="1"/>
  <c r="BO143" i="21" s="1"/>
  <c r="BP143" i="21" s="1"/>
  <c r="BP145" i="21"/>
  <c r="BP149" i="21"/>
  <c r="CB145" i="21"/>
  <c r="CB149" i="21"/>
  <c r="BL145" i="21"/>
  <c r="BL149" i="21"/>
  <c r="BX145" i="21"/>
  <c r="BX149" i="21"/>
  <c r="BT145" i="21"/>
  <c r="BT149" i="21"/>
  <c r="BL147" i="21"/>
  <c r="BM147" i="21" s="1"/>
  <c r="BN147" i="21" s="1"/>
  <c r="BO147" i="21" s="1"/>
  <c r="BP147" i="21" s="1"/>
  <c r="BU141" i="21"/>
  <c r="BT142" i="21"/>
  <c r="BQ141" i="21"/>
  <c r="BP142" i="21"/>
  <c r="CB142" i="21"/>
  <c r="BL142" i="21"/>
  <c r="BY141" i="21"/>
  <c r="BX142" i="21"/>
  <c r="CC141" i="21"/>
  <c r="CG141" i="21"/>
  <c r="BQ143" i="21" l="1"/>
  <c r="BR143" i="21" s="1"/>
  <c r="BS143" i="21" s="1"/>
  <c r="BT143" i="21" s="1"/>
  <c r="BU143" i="21" s="1"/>
  <c r="CG149" i="21"/>
  <c r="CG145" i="21"/>
  <c r="BU145" i="21"/>
  <c r="BU149" i="21"/>
  <c r="BQ149" i="21"/>
  <c r="BQ145" i="21"/>
  <c r="BQ147" i="21"/>
  <c r="BR147" i="21" s="1"/>
  <c r="BS147" i="21" s="1"/>
  <c r="BT147" i="21" s="1"/>
  <c r="BU147" i="21" s="1"/>
  <c r="BY149" i="21"/>
  <c r="BY145" i="21"/>
  <c r="CC145" i="21"/>
  <c r="CC149" i="21"/>
  <c r="BZ141" i="21"/>
  <c r="BY142" i="21"/>
  <c r="BQ142" i="21"/>
  <c r="CG142" i="21"/>
  <c r="CD141" i="21"/>
  <c r="CC142" i="21"/>
  <c r="BV141" i="21"/>
  <c r="BU142" i="21"/>
  <c r="CL141" i="21"/>
  <c r="CH141" i="21"/>
  <c r="BV143" i="21" l="1"/>
  <c r="BW143" i="21" s="1"/>
  <c r="BX143" i="21" s="1"/>
  <c r="BY143" i="21" s="1"/>
  <c r="BZ143" i="21" s="1"/>
  <c r="BV147" i="21"/>
  <c r="BW147" i="21" s="1"/>
  <c r="BX147" i="21" s="1"/>
  <c r="BY147" i="21" s="1"/>
  <c r="BZ147" i="21" s="1"/>
  <c r="CD145" i="21"/>
  <c r="CD149" i="21"/>
  <c r="BZ149" i="21"/>
  <c r="BZ145" i="21"/>
  <c r="CH149" i="21"/>
  <c r="CH145" i="21"/>
  <c r="BV145" i="21"/>
  <c r="BV149" i="21"/>
  <c r="CL145" i="21"/>
  <c r="CL149" i="21"/>
  <c r="BV142" i="21"/>
  <c r="CE141" i="21"/>
  <c r="CD142" i="21"/>
  <c r="CL142" i="21"/>
  <c r="CA141" i="21"/>
  <c r="BZ142" i="21"/>
  <c r="CI141" i="21"/>
  <c r="CH142" i="21"/>
  <c r="CA143" i="21" l="1"/>
  <c r="CB143" i="21" s="1"/>
  <c r="CC143" i="21" s="1"/>
  <c r="CD143" i="21" s="1"/>
  <c r="CE143" i="21" s="1"/>
  <c r="CA145" i="21"/>
  <c r="CA149" i="21"/>
  <c r="CE145" i="21"/>
  <c r="CE149" i="21"/>
  <c r="CA147" i="21"/>
  <c r="CB147" i="21" s="1"/>
  <c r="CC147" i="21" s="1"/>
  <c r="CD147" i="21" s="1"/>
  <c r="CE147" i="21" s="1"/>
  <c r="CF147" i="21" s="1"/>
  <c r="CG147" i="21" s="1"/>
  <c r="CH147" i="21" s="1"/>
  <c r="CI147" i="21" s="1"/>
  <c r="CJ147" i="21" s="1"/>
  <c r="CI145" i="21"/>
  <c r="CI149" i="21"/>
  <c r="CA142" i="21"/>
  <c r="CJ141" i="21"/>
  <c r="CI142" i="21"/>
  <c r="CF141" i="21"/>
  <c r="CE142" i="21"/>
  <c r="CF143" i="21" l="1"/>
  <c r="CG143" i="21" s="1"/>
  <c r="CH143" i="21" s="1"/>
  <c r="CI143" i="21" s="1"/>
  <c r="CJ143" i="21" s="1"/>
  <c r="CF145" i="21"/>
  <c r="CF149" i="21"/>
  <c r="CJ145" i="21"/>
  <c r="CJ149" i="21"/>
  <c r="CF142" i="21"/>
  <c r="CK141" i="21"/>
  <c r="CJ142" i="21"/>
  <c r="CK143" i="21" l="1"/>
  <c r="CL143" i="21" s="1"/>
  <c r="CK145" i="21"/>
  <c r="CK149" i="21"/>
  <c r="CK147" i="21"/>
  <c r="CL147" i="21" s="1"/>
  <c r="CK142" i="21"/>
  <c r="E165" i="21" l="1"/>
  <c r="B153" i="21"/>
  <c r="B152" i="21"/>
  <c r="B151" i="21"/>
  <c r="J150" i="21"/>
  <c r="F150" i="21"/>
  <c r="F164" i="21" s="1"/>
  <c r="J137" i="21"/>
  <c r="O137" i="21" s="1"/>
  <c r="F137" i="21"/>
  <c r="G137" i="21" s="1"/>
  <c r="H137" i="21" s="1"/>
  <c r="I137" i="21" s="1"/>
  <c r="J131" i="21"/>
  <c r="O131" i="21" s="1"/>
  <c r="F131" i="21"/>
  <c r="G131" i="21" s="1"/>
  <c r="H131" i="21" s="1"/>
  <c r="I131" i="21" s="1"/>
  <c r="J126" i="21"/>
  <c r="O126" i="21" s="1"/>
  <c r="F126" i="21"/>
  <c r="G126" i="21" s="1"/>
  <c r="H126" i="21" s="1"/>
  <c r="I126" i="21" s="1"/>
  <c r="G150" i="21" l="1"/>
  <c r="F156" i="21"/>
  <c r="F165" i="21"/>
  <c r="O150" i="21"/>
  <c r="T150" i="21" s="1"/>
  <c r="J162" i="21"/>
  <c r="J156" i="21"/>
  <c r="K150" i="21"/>
  <c r="P150" i="21"/>
  <c r="P137" i="21"/>
  <c r="Q137" i="21" s="1"/>
  <c r="R137" i="21" s="1"/>
  <c r="S137" i="21" s="1"/>
  <c r="T137" i="21"/>
  <c r="K137" i="21"/>
  <c r="L137" i="21" s="1"/>
  <c r="M137" i="21" s="1"/>
  <c r="N137" i="21" s="1"/>
  <c r="P131" i="21"/>
  <c r="Q131" i="21" s="1"/>
  <c r="R131" i="21" s="1"/>
  <c r="S131" i="21" s="1"/>
  <c r="T131" i="21"/>
  <c r="K131" i="21"/>
  <c r="L131" i="21" s="1"/>
  <c r="M131" i="21" s="1"/>
  <c r="N131" i="21" s="1"/>
  <c r="T126" i="21"/>
  <c r="P126" i="21"/>
  <c r="Q126" i="21" s="1"/>
  <c r="R126" i="21" s="1"/>
  <c r="S126" i="21" s="1"/>
  <c r="K126" i="21"/>
  <c r="L126" i="21" s="1"/>
  <c r="M126" i="21" s="1"/>
  <c r="N126" i="21" s="1"/>
  <c r="P156" i="21" l="1"/>
  <c r="P162" i="21"/>
  <c r="P165" i="21"/>
  <c r="P164" i="21"/>
  <c r="T156" i="21"/>
  <c r="T164" i="21"/>
  <c r="T165" i="21"/>
  <c r="K162" i="21"/>
  <c r="K156" i="21"/>
  <c r="O162" i="21"/>
  <c r="O156" i="21"/>
  <c r="H150" i="21"/>
  <c r="G156" i="21"/>
  <c r="G162" i="21"/>
  <c r="G164" i="21"/>
  <c r="G165" i="21"/>
  <c r="L150" i="21"/>
  <c r="Q150" i="21"/>
  <c r="Y150" i="21"/>
  <c r="U150" i="21"/>
  <c r="U137" i="21"/>
  <c r="V137" i="21" s="1"/>
  <c r="W137" i="21" s="1"/>
  <c r="X137" i="21" s="1"/>
  <c r="Y137" i="21"/>
  <c r="Y131" i="21"/>
  <c r="U131" i="21"/>
  <c r="V131" i="21" s="1"/>
  <c r="W131" i="21" s="1"/>
  <c r="X131" i="21" s="1"/>
  <c r="Y126" i="21"/>
  <c r="U126" i="21"/>
  <c r="V126" i="21" s="1"/>
  <c r="W126" i="21" s="1"/>
  <c r="X126" i="21" s="1"/>
  <c r="U162" i="21" l="1"/>
  <c r="U156" i="21"/>
  <c r="U164" i="21"/>
  <c r="U165" i="21"/>
  <c r="I150" i="21"/>
  <c r="H162" i="21"/>
  <c r="H156" i="21"/>
  <c r="H165" i="21"/>
  <c r="H164" i="21"/>
  <c r="Y156" i="21"/>
  <c r="Y164" i="21"/>
  <c r="Y165" i="21"/>
  <c r="Q162" i="21"/>
  <c r="Q156" i="21"/>
  <c r="Q164" i="21"/>
  <c r="Q165" i="21"/>
  <c r="L162" i="21"/>
  <c r="L156" i="21"/>
  <c r="M150" i="21"/>
  <c r="R150" i="21"/>
  <c r="V150" i="21"/>
  <c r="Z150" i="21"/>
  <c r="AD150" i="21"/>
  <c r="AD137" i="21"/>
  <c r="Z137" i="21"/>
  <c r="AA137" i="21" s="1"/>
  <c r="AB137" i="21" s="1"/>
  <c r="AC137" i="21" s="1"/>
  <c r="AD131" i="21"/>
  <c r="Z131" i="21"/>
  <c r="AA131" i="21" s="1"/>
  <c r="AB131" i="21" s="1"/>
  <c r="AC131" i="21" s="1"/>
  <c r="AD126" i="21"/>
  <c r="Z126" i="21"/>
  <c r="AA126" i="21" s="1"/>
  <c r="AB126" i="21" s="1"/>
  <c r="AC126" i="21" s="1"/>
  <c r="CN156" i="21" l="1"/>
  <c r="CN164" i="21"/>
  <c r="Z156" i="21"/>
  <c r="Z164" i="21"/>
  <c r="Z165" i="21"/>
  <c r="V156" i="21"/>
  <c r="V165" i="21"/>
  <c r="V164" i="21"/>
  <c r="AD156" i="21"/>
  <c r="AD162" i="21"/>
  <c r="AD165" i="21"/>
  <c r="AD164" i="21"/>
  <c r="R162" i="21"/>
  <c r="R156" i="21"/>
  <c r="R164" i="21"/>
  <c r="R165" i="21"/>
  <c r="CN165" i="21"/>
  <c r="M162" i="21"/>
  <c r="M156" i="21"/>
  <c r="N150" i="21"/>
  <c r="S150" i="21"/>
  <c r="W150" i="21"/>
  <c r="AA150" i="21"/>
  <c r="AI150" i="21"/>
  <c r="AE150" i="21"/>
  <c r="AI137" i="21"/>
  <c r="AE137" i="21"/>
  <c r="AF137" i="21" s="1"/>
  <c r="AG137" i="21" s="1"/>
  <c r="AH137" i="21" s="1"/>
  <c r="AI131" i="21"/>
  <c r="AE131" i="21"/>
  <c r="AF131" i="21" s="1"/>
  <c r="AG131" i="21" s="1"/>
  <c r="AH131" i="21" s="1"/>
  <c r="AI126" i="21"/>
  <c r="AE126" i="21"/>
  <c r="AF126" i="21" s="1"/>
  <c r="AG126" i="21" s="1"/>
  <c r="AH126" i="21" s="1"/>
  <c r="AE156" i="21" l="1"/>
  <c r="AE165" i="21"/>
  <c r="AE164" i="21"/>
  <c r="AI156" i="21"/>
  <c r="AI162" i="21"/>
  <c r="AI164" i="21"/>
  <c r="AI165" i="21"/>
  <c r="S156" i="21"/>
  <c r="S164" i="21"/>
  <c r="S165" i="21"/>
  <c r="N162" i="21"/>
  <c r="N156" i="21"/>
  <c r="W162" i="21"/>
  <c r="W156" i="21"/>
  <c r="W165" i="21"/>
  <c r="W164" i="21"/>
  <c r="AA156" i="21"/>
  <c r="AA164" i="21"/>
  <c r="AA165" i="21"/>
  <c r="AF150" i="21"/>
  <c r="AB150" i="21"/>
  <c r="X150" i="21"/>
  <c r="AJ150" i="21"/>
  <c r="AN150" i="21"/>
  <c r="AN137" i="21"/>
  <c r="AJ137" i="21"/>
  <c r="AK137" i="21" s="1"/>
  <c r="AL137" i="21" s="1"/>
  <c r="AM137" i="21" s="1"/>
  <c r="AN131" i="21"/>
  <c r="AJ131" i="21"/>
  <c r="AK131" i="21" s="1"/>
  <c r="AL131" i="21" s="1"/>
  <c r="AM131" i="21" s="1"/>
  <c r="AJ126" i="21"/>
  <c r="AK126" i="21" s="1"/>
  <c r="AL126" i="21" s="1"/>
  <c r="AM126" i="21" s="1"/>
  <c r="AN126" i="21"/>
  <c r="X156" i="21" l="1"/>
  <c r="X162" i="21"/>
  <c r="X165" i="21"/>
  <c r="X164" i="21"/>
  <c r="AB156" i="21"/>
  <c r="AB164" i="21"/>
  <c r="AB165" i="21"/>
  <c r="AF156" i="21"/>
  <c r="AF162" i="21"/>
  <c r="AF165" i="21"/>
  <c r="AF164" i="21"/>
  <c r="AN156" i="21"/>
  <c r="AN165" i="21"/>
  <c r="AN164" i="21"/>
  <c r="AJ156" i="21"/>
  <c r="AJ162" i="21"/>
  <c r="AJ164" i="21"/>
  <c r="AJ165" i="21"/>
  <c r="AK150" i="21"/>
  <c r="AG150" i="21"/>
  <c r="AC150" i="21"/>
  <c r="AO150" i="21"/>
  <c r="AS150" i="21"/>
  <c r="AO137" i="21"/>
  <c r="AP137" i="21" s="1"/>
  <c r="AQ137" i="21" s="1"/>
  <c r="AR137" i="21" s="1"/>
  <c r="AS137" i="21"/>
  <c r="AO131" i="21"/>
  <c r="AP131" i="21" s="1"/>
  <c r="AQ131" i="21" s="1"/>
  <c r="AR131" i="21" s="1"/>
  <c r="AS131" i="21"/>
  <c r="AO126" i="21"/>
  <c r="AP126" i="21" s="1"/>
  <c r="AQ126" i="21" s="1"/>
  <c r="AR126" i="21" s="1"/>
  <c r="AS126" i="21"/>
  <c r="AS156" i="21" l="1"/>
  <c r="AS162" i="21"/>
  <c r="AG162" i="21"/>
  <c r="AG156" i="21"/>
  <c r="AG164" i="21"/>
  <c r="AG165" i="21"/>
  <c r="AC156" i="21"/>
  <c r="AC162" i="21"/>
  <c r="AC165" i="21"/>
  <c r="AC164" i="21"/>
  <c r="AK156" i="21"/>
  <c r="AK165" i="21"/>
  <c r="AK164" i="21"/>
  <c r="AO162" i="21"/>
  <c r="AO156" i="21"/>
  <c r="CO164" i="21"/>
  <c r="CP164" i="21"/>
  <c r="CP165" i="21"/>
  <c r="CO165" i="21"/>
  <c r="AH150" i="21"/>
  <c r="AP150" i="21"/>
  <c r="AL150" i="21"/>
  <c r="CP156" i="21"/>
  <c r="CO156" i="21"/>
  <c r="AT150" i="21"/>
  <c r="AX150" i="21"/>
  <c r="AX137" i="21"/>
  <c r="AT137" i="21"/>
  <c r="AU137" i="21" s="1"/>
  <c r="AV137" i="21" s="1"/>
  <c r="AW137" i="21" s="1"/>
  <c r="AX131" i="21"/>
  <c r="AT131" i="21"/>
  <c r="AU131" i="21" s="1"/>
  <c r="AV131" i="21" s="1"/>
  <c r="AW131" i="21" s="1"/>
  <c r="AX126" i="21"/>
  <c r="AT126" i="21"/>
  <c r="AU126" i="21" s="1"/>
  <c r="AV126" i="21" s="1"/>
  <c r="AW126" i="21" s="1"/>
  <c r="AL156" i="21" l="1"/>
  <c r="AL162" i="21"/>
  <c r="AL165" i="21"/>
  <c r="AL164" i="21"/>
  <c r="AT156" i="21"/>
  <c r="AT162" i="21"/>
  <c r="AP162" i="21"/>
  <c r="AP156" i="21"/>
  <c r="AH162" i="21"/>
  <c r="AH156" i="21"/>
  <c r="AH164" i="21"/>
  <c r="AH165" i="21"/>
  <c r="AX162" i="21"/>
  <c r="AX156" i="21"/>
  <c r="AU150" i="21"/>
  <c r="AQ150" i="21"/>
  <c r="AM150" i="21"/>
  <c r="AY150" i="21"/>
  <c r="BC150" i="21"/>
  <c r="AY137" i="21"/>
  <c r="AZ137" i="21" s="1"/>
  <c r="BA137" i="21" s="1"/>
  <c r="BB137" i="21" s="1"/>
  <c r="BC137" i="21"/>
  <c r="BC131" i="21"/>
  <c r="AY131" i="21"/>
  <c r="AZ131" i="21" s="1"/>
  <c r="BA131" i="21" s="1"/>
  <c r="BB131" i="21" s="1"/>
  <c r="BC126" i="21"/>
  <c r="AY126" i="21"/>
  <c r="AZ126" i="21" s="1"/>
  <c r="BA126" i="21" s="1"/>
  <c r="BB126" i="21" s="1"/>
  <c r="AQ156" i="21" l="1"/>
  <c r="AQ162" i="21"/>
  <c r="AU162" i="21"/>
  <c r="AU156" i="21"/>
  <c r="BC156" i="21"/>
  <c r="BC162" i="21"/>
  <c r="AY156" i="21"/>
  <c r="AY162" i="21"/>
  <c r="AM162" i="21"/>
  <c r="AM156" i="21"/>
  <c r="AM165" i="21"/>
  <c r="AM164" i="21"/>
  <c r="AZ150" i="21"/>
  <c r="AR150" i="21"/>
  <c r="AV150" i="21"/>
  <c r="BH150" i="21"/>
  <c r="BD150" i="21"/>
  <c r="BD137" i="21"/>
  <c r="BE137" i="21" s="1"/>
  <c r="BF137" i="21" s="1"/>
  <c r="BG137" i="21" s="1"/>
  <c r="BH137" i="21"/>
  <c r="BH131" i="21"/>
  <c r="BD131" i="21"/>
  <c r="BE131" i="21" s="1"/>
  <c r="BF131" i="21" s="1"/>
  <c r="BG131" i="21" s="1"/>
  <c r="BH126" i="21"/>
  <c r="BD126" i="21"/>
  <c r="BE126" i="21" s="1"/>
  <c r="BF126" i="21" s="1"/>
  <c r="BG126" i="21" s="1"/>
  <c r="AZ156" i="21" l="1"/>
  <c r="AZ162" i="21"/>
  <c r="AR156" i="21"/>
  <c r="AR162" i="21"/>
  <c r="BH156" i="21"/>
  <c r="BH162" i="21"/>
  <c r="AV156" i="21"/>
  <c r="AV162" i="21"/>
  <c r="BD156" i="21"/>
  <c r="BD162" i="21"/>
  <c r="AW150" i="21"/>
  <c r="BE150" i="21"/>
  <c r="BA150" i="21"/>
  <c r="BM150" i="21"/>
  <c r="BI150" i="21"/>
  <c r="BM137" i="21"/>
  <c r="BI137" i="21"/>
  <c r="BJ137" i="21" s="1"/>
  <c r="BK137" i="21" s="1"/>
  <c r="BL137" i="21" s="1"/>
  <c r="BM131" i="21"/>
  <c r="BI131" i="21"/>
  <c r="BJ131" i="21" s="1"/>
  <c r="BK131" i="21" s="1"/>
  <c r="BL131" i="21" s="1"/>
  <c r="BM126" i="21"/>
  <c r="BI126" i="21"/>
  <c r="BJ126" i="21" s="1"/>
  <c r="BK126" i="21" s="1"/>
  <c r="BL126" i="21" s="1"/>
  <c r="BI156" i="21" l="1"/>
  <c r="BI162" i="21"/>
  <c r="BA156" i="21"/>
  <c r="BA162" i="21"/>
  <c r="BM162" i="21"/>
  <c r="BM156" i="21"/>
  <c r="AW162" i="21"/>
  <c r="AW156" i="21"/>
  <c r="BE162" i="21"/>
  <c r="BE156" i="21"/>
  <c r="BJ150" i="21"/>
  <c r="BB150" i="21"/>
  <c r="BF150" i="21"/>
  <c r="BN150" i="21"/>
  <c r="BR150" i="21"/>
  <c r="BN137" i="21"/>
  <c r="BO137" i="21" s="1"/>
  <c r="BP137" i="21" s="1"/>
  <c r="BQ137" i="21" s="1"/>
  <c r="BR137" i="21"/>
  <c r="BN131" i="21"/>
  <c r="BO131" i="21" s="1"/>
  <c r="BP131" i="21" s="1"/>
  <c r="BQ131" i="21" s="1"/>
  <c r="BR131" i="21"/>
  <c r="BN126" i="21"/>
  <c r="BO126" i="21" s="1"/>
  <c r="BP126" i="21" s="1"/>
  <c r="BQ126" i="21" s="1"/>
  <c r="BR126" i="21"/>
  <c r="BR156" i="21" l="1"/>
  <c r="BR162" i="21"/>
  <c r="BB156" i="21"/>
  <c r="BB162" i="21"/>
  <c r="BJ156" i="21"/>
  <c r="BJ162" i="21"/>
  <c r="BN162" i="21"/>
  <c r="BN156" i="21"/>
  <c r="BF162" i="21"/>
  <c r="BF156" i="21"/>
  <c r="BG150" i="21"/>
  <c r="BO150" i="21"/>
  <c r="BK150" i="21"/>
  <c r="BS150" i="21"/>
  <c r="BW150" i="21"/>
  <c r="BW137" i="21"/>
  <c r="BS137" i="21"/>
  <c r="BT137" i="21" s="1"/>
  <c r="BU137" i="21" s="1"/>
  <c r="BV137" i="21" s="1"/>
  <c r="BW131" i="21"/>
  <c r="BS131" i="21"/>
  <c r="BT131" i="21" s="1"/>
  <c r="BU131" i="21" s="1"/>
  <c r="BV131" i="21" s="1"/>
  <c r="BW126" i="21"/>
  <c r="BS126" i="21"/>
  <c r="BT126" i="21" s="1"/>
  <c r="BU126" i="21" s="1"/>
  <c r="BV126" i="21" s="1"/>
  <c r="BW156" i="21" l="1"/>
  <c r="BW162" i="21"/>
  <c r="BS156" i="21"/>
  <c r="BS162" i="21"/>
  <c r="BK156" i="21"/>
  <c r="BK162" i="21"/>
  <c r="BO156" i="21"/>
  <c r="BO162" i="21"/>
  <c r="BG156" i="21"/>
  <c r="BG162" i="21"/>
  <c r="BP150" i="21"/>
  <c r="BT150" i="21"/>
  <c r="BL150" i="21"/>
  <c r="BX150" i="21"/>
  <c r="CB150" i="21"/>
  <c r="BX137" i="21"/>
  <c r="BY137" i="21" s="1"/>
  <c r="BZ137" i="21" s="1"/>
  <c r="CA137" i="21" s="1"/>
  <c r="CB137" i="21"/>
  <c r="BX131" i="21"/>
  <c r="BY131" i="21" s="1"/>
  <c r="BZ131" i="21" s="1"/>
  <c r="CA131" i="21" s="1"/>
  <c r="CB131" i="21"/>
  <c r="BX126" i="21"/>
  <c r="BY126" i="21" s="1"/>
  <c r="BZ126" i="21" s="1"/>
  <c r="CA126" i="21" s="1"/>
  <c r="CB126" i="21"/>
  <c r="BX156" i="21" l="1"/>
  <c r="BX162" i="21"/>
  <c r="CB156" i="21"/>
  <c r="CB162" i="21"/>
  <c r="BL156" i="21"/>
  <c r="BL162" i="21"/>
  <c r="BT156" i="21"/>
  <c r="BT162" i="21"/>
  <c r="BP156" i="21"/>
  <c r="BP162" i="21"/>
  <c r="BY150" i="21"/>
  <c r="BU150" i="21"/>
  <c r="BQ150" i="21"/>
  <c r="CG150" i="21"/>
  <c r="CC150" i="21"/>
  <c r="CG137" i="21"/>
  <c r="CC137" i="21"/>
  <c r="CD137" i="21" s="1"/>
  <c r="CE137" i="21" s="1"/>
  <c r="CF137" i="21" s="1"/>
  <c r="CG131" i="21"/>
  <c r="CC131" i="21"/>
  <c r="CD131" i="21" s="1"/>
  <c r="CE131" i="21" s="1"/>
  <c r="CF131" i="21" s="1"/>
  <c r="CG126" i="21"/>
  <c r="CC126" i="21"/>
  <c r="CD126" i="21" s="1"/>
  <c r="CE126" i="21" s="1"/>
  <c r="CF126" i="21" s="1"/>
  <c r="BQ156" i="21" l="1"/>
  <c r="BQ162" i="21"/>
  <c r="BU162" i="21"/>
  <c r="BU156" i="21"/>
  <c r="BY156" i="21"/>
  <c r="BY162" i="21"/>
  <c r="CC162" i="21"/>
  <c r="CC156" i="21"/>
  <c r="CG156" i="21"/>
  <c r="CG162" i="21"/>
  <c r="CD150" i="21"/>
  <c r="BV150" i="21"/>
  <c r="BZ150" i="21"/>
  <c r="CL150" i="21"/>
  <c r="CH150" i="21"/>
  <c r="CL137" i="21"/>
  <c r="CH137" i="21"/>
  <c r="CI137" i="21" s="1"/>
  <c r="CJ137" i="21" s="1"/>
  <c r="CK137" i="21" s="1"/>
  <c r="CL131" i="21"/>
  <c r="CH131" i="21"/>
  <c r="CI131" i="21" s="1"/>
  <c r="CJ131" i="21" s="1"/>
  <c r="CK131" i="21" s="1"/>
  <c r="CL126" i="21"/>
  <c r="CH126" i="21"/>
  <c r="CI126" i="21" s="1"/>
  <c r="CJ126" i="21" s="1"/>
  <c r="CK126" i="21" s="1"/>
  <c r="CH156" i="21" l="1"/>
  <c r="CH162" i="21"/>
  <c r="BZ156" i="21"/>
  <c r="BZ162" i="21"/>
  <c r="BV162" i="21"/>
  <c r="BV156" i="21"/>
  <c r="CL162" i="21"/>
  <c r="CL156" i="21"/>
  <c r="CD162" i="21"/>
  <c r="CD156" i="21"/>
  <c r="CE150" i="21"/>
  <c r="CI150" i="21"/>
  <c r="CA150" i="21"/>
  <c r="CI156" i="21" l="1"/>
  <c r="CI162" i="21"/>
  <c r="CA156" i="21"/>
  <c r="CA162" i="21"/>
  <c r="CE156" i="21"/>
  <c r="CE162" i="21"/>
  <c r="CJ150" i="21"/>
  <c r="CF150" i="21"/>
  <c r="CF156" i="21" l="1"/>
  <c r="CF162" i="21"/>
  <c r="CJ156" i="21"/>
  <c r="CJ162" i="21"/>
  <c r="CK150" i="21"/>
  <c r="CK162" i="21" l="1"/>
  <c r="CK156" i="21"/>
  <c r="F44" i="5"/>
  <c r="S39" i="5"/>
  <c r="R39" i="5"/>
  <c r="Q39" i="5"/>
  <c r="P39" i="5"/>
  <c r="I29" i="5"/>
  <c r="E29" i="5"/>
  <c r="F29" i="5" s="1"/>
  <c r="T52" i="5" l="1"/>
  <c r="P37" i="5"/>
  <c r="Q37" i="5"/>
  <c r="T37" i="5"/>
  <c r="T39" i="5"/>
  <c r="T40" i="5" s="1"/>
  <c r="R40" i="5"/>
  <c r="P40" i="5"/>
  <c r="S40" i="5"/>
  <c r="Q40" i="5"/>
  <c r="H2" i="14"/>
  <c r="Q27" i="5" l="1"/>
  <c r="P27" i="5"/>
  <c r="T27" i="5"/>
  <c r="BH60" i="25" l="1"/>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BH14" i="25"/>
  <c r="BH13" i="25"/>
  <c r="BM7" i="25"/>
  <c r="BL7" i="25"/>
  <c r="BK7" i="25"/>
  <c r="BM6" i="25"/>
  <c r="BM5" i="25"/>
  <c r="BL6" i="25"/>
  <c r="BL5" i="25"/>
  <c r="BK6" i="25"/>
  <c r="BJ6" i="25"/>
  <c r="BK5" i="25"/>
  <c r="BJ5" i="25"/>
  <c r="BM4" i="25"/>
  <c r="BL4" i="25"/>
  <c r="BJ7" i="25"/>
  <c r="BK4" i="25"/>
  <c r="BJ4" i="25"/>
  <c r="B16" i="25"/>
  <c r="C30" i="25"/>
  <c r="C48" i="25" s="1"/>
  <c r="C31" i="25"/>
  <c r="D31" i="25"/>
  <c r="C20" i="25"/>
  <c r="C41" i="25" s="1"/>
  <c r="C21" i="25"/>
  <c r="C38" i="25" s="1"/>
  <c r="D21" i="25"/>
  <c r="D38" i="25" s="1"/>
  <c r="E8" i="36"/>
  <c r="F8" i="36" s="1"/>
  <c r="G8" i="36" s="1"/>
  <c r="H8" i="36" s="1"/>
  <c r="E7" i="36"/>
  <c r="F7" i="36" s="1"/>
  <c r="G7" i="36" s="1"/>
  <c r="H7" i="36" s="1"/>
  <c r="E5" i="36"/>
  <c r="F5" i="36" s="1"/>
  <c r="G5" i="36" s="1"/>
  <c r="H5" i="36" s="1"/>
  <c r="E4" i="36"/>
  <c r="F4" i="36" s="1"/>
  <c r="G4" i="36" s="1"/>
  <c r="H4" i="36" s="1"/>
  <c r="F3" i="36"/>
  <c r="G3" i="36" s="1"/>
  <c r="H3" i="36" s="1"/>
  <c r="D20" i="25" l="1"/>
  <c r="D41" i="25" s="1"/>
  <c r="D30" i="25"/>
  <c r="D47" i="25" s="1"/>
  <c r="C55" i="25"/>
  <c r="D40" i="25"/>
  <c r="C45" i="25"/>
  <c r="C52" i="25" s="1"/>
  <c r="C40" i="25"/>
  <c r="D48" i="25"/>
  <c r="D55" i="25" s="1"/>
  <c r="C47" i="25"/>
  <c r="D45" i="25"/>
  <c r="D52" i="25" s="1"/>
  <c r="C32" i="25"/>
  <c r="L2" i="14"/>
  <c r="I2" i="14"/>
  <c r="M2" i="14"/>
  <c r="C19" i="25"/>
  <c r="D19" i="25"/>
  <c r="D32" i="25" l="1"/>
  <c r="D35" i="25" s="1"/>
  <c r="C35" i="25"/>
  <c r="C54" i="25"/>
  <c r="D54" i="25"/>
  <c r="K2" i="14"/>
  <c r="J2" i="14"/>
  <c r="B12" i="25"/>
  <c r="BH12" i="25" s="1"/>
  <c r="B11" i="25"/>
  <c r="BH11" i="25" s="1"/>
  <c r="I31" i="25"/>
  <c r="H31" i="25"/>
  <c r="I30" i="25"/>
  <c r="H30" i="25"/>
  <c r="G31" i="25"/>
  <c r="G30" i="25"/>
  <c r="I21" i="25"/>
  <c r="H21" i="25"/>
  <c r="I20" i="25"/>
  <c r="H20" i="25"/>
  <c r="G21" i="25"/>
  <c r="G20" i="25"/>
  <c r="I32" i="25" l="1"/>
  <c r="AN30" i="25"/>
  <c r="Y30" i="25"/>
  <c r="H32" i="25"/>
  <c r="G45" i="25"/>
  <c r="G48" i="25"/>
  <c r="G47" i="25"/>
  <c r="G32" i="25"/>
  <c r="G41" i="25"/>
  <c r="G40" i="25"/>
  <c r="G38" i="25"/>
  <c r="BH15" i="25"/>
  <c r="BH16" i="25" s="1"/>
  <c r="H19" i="25"/>
  <c r="I19" i="25"/>
  <c r="B21" i="25" s="1"/>
  <c r="I29" i="25"/>
  <c r="E31" i="25"/>
  <c r="G19" i="25"/>
  <c r="F31" i="25"/>
  <c r="E30" i="25"/>
  <c r="F30" i="25"/>
  <c r="E21" i="25"/>
  <c r="F20" i="25"/>
  <c r="F21" i="25"/>
  <c r="E20" i="25"/>
  <c r="G54" i="25" l="1"/>
  <c r="G52" i="25"/>
  <c r="G55" i="25"/>
  <c r="F38" i="25"/>
  <c r="E41" i="25"/>
  <c r="E40" i="25"/>
  <c r="E54" i="25" s="1"/>
  <c r="F48" i="25"/>
  <c r="F47" i="25"/>
  <c r="F32" i="25"/>
  <c r="E48" i="25"/>
  <c r="E32" i="25"/>
  <c r="E47" i="25"/>
  <c r="F45" i="25"/>
  <c r="E38" i="25"/>
  <c r="F41" i="25"/>
  <c r="F40" i="25"/>
  <c r="F54" i="25" s="1"/>
  <c r="E45" i="25"/>
  <c r="B20" i="25"/>
  <c r="E19" i="25"/>
  <c r="F19" i="25"/>
  <c r="F55" i="25" l="1"/>
  <c r="E35" i="25"/>
  <c r="E52" i="25"/>
  <c r="E55" i="25"/>
  <c r="F52" i="25"/>
  <c r="F35" i="25"/>
  <c r="H14" i="25"/>
  <c r="O30" i="25" l="1"/>
  <c r="O29" i="25" s="1"/>
  <c r="O31" i="25" s="1"/>
  <c r="O32" i="25" s="1"/>
  <c r="P30" i="25"/>
  <c r="P29" i="25" s="1"/>
  <c r="P31" i="25" s="1"/>
  <c r="P32" i="25" s="1"/>
  <c r="Q30" i="25"/>
  <c r="Q29" i="25" s="1"/>
  <c r="Q31" i="25" s="1"/>
  <c r="Q32" i="25" s="1"/>
  <c r="AA30" i="25"/>
  <c r="AA29" i="25" s="1"/>
  <c r="AA31" i="25" s="1"/>
  <c r="AA32" i="25" s="1"/>
  <c r="AC30" i="25"/>
  <c r="AC29" i="25" s="1"/>
  <c r="AC31" i="25" s="1"/>
  <c r="AC32" i="25" s="1"/>
  <c r="S30" i="25"/>
  <c r="S29" i="25"/>
  <c r="S31" i="25" s="1"/>
  <c r="S32" i="25" s="1"/>
  <c r="G35" i="25"/>
  <c r="BM28" i="25"/>
  <c r="AE30" i="25"/>
  <c r="J30" i="25"/>
  <c r="AM30" i="25"/>
  <c r="AY30" i="25"/>
  <c r="AB30" i="25"/>
  <c r="AZ30" i="25"/>
  <c r="AO30" i="25"/>
  <c r="T30" i="25"/>
  <c r="BA30" i="25"/>
  <c r="R30" i="25"/>
  <c r="AD30" i="25"/>
  <c r="AP30" i="25"/>
  <c r="BB30" i="25"/>
  <c r="V30" i="25"/>
  <c r="AH30" i="25"/>
  <c r="AT30" i="25"/>
  <c r="K30" i="25"/>
  <c r="L30" i="25"/>
  <c r="AQ30" i="25"/>
  <c r="BC30" i="25"/>
  <c r="AF30" i="25"/>
  <c r="AR30" i="25"/>
  <c r="BD30" i="25"/>
  <c r="U30" i="25"/>
  <c r="AG30" i="25"/>
  <c r="AS30" i="25"/>
  <c r="BE30" i="25"/>
  <c r="BF30" i="25"/>
  <c r="W30" i="25"/>
  <c r="AI30" i="25"/>
  <c r="AU30" i="25"/>
  <c r="BG30" i="25"/>
  <c r="X30" i="25"/>
  <c r="AJ30" i="25"/>
  <c r="AV30" i="25"/>
  <c r="BH30" i="25"/>
  <c r="BH29" i="25" s="1"/>
  <c r="M30" i="25"/>
  <c r="AK30" i="25"/>
  <c r="AW30" i="25"/>
  <c r="N30" i="25"/>
  <c r="Z30" i="25"/>
  <c r="AL30" i="25"/>
  <c r="AX30" i="25"/>
  <c r="W29" i="25" l="1"/>
  <c r="W31" i="25" s="1"/>
  <c r="W32" i="25" s="1"/>
  <c r="L29" i="25"/>
  <c r="L31" i="25" s="1"/>
  <c r="L32" i="25" s="1"/>
  <c r="AQ29" i="25"/>
  <c r="AQ31" i="25" s="1"/>
  <c r="AQ32" i="25" s="1"/>
  <c r="Z29" i="25"/>
  <c r="Z31" i="25" s="1"/>
  <c r="Z32" i="25" s="1"/>
  <c r="AH29" i="25"/>
  <c r="AH31" i="25" s="1"/>
  <c r="AH32" i="25" s="1"/>
  <c r="J29" i="25"/>
  <c r="J31" i="25" s="1"/>
  <c r="J32" i="25" s="1"/>
  <c r="AB29" i="25"/>
  <c r="AB31" i="25" s="1"/>
  <c r="AB32" i="25" s="1"/>
  <c r="AK29" i="25"/>
  <c r="AK31" i="25" s="1"/>
  <c r="AK32" i="25" s="1"/>
  <c r="Y29" i="25"/>
  <c r="Y31" i="25" s="1"/>
  <c r="Y32" i="25" s="1"/>
  <c r="M29" i="25"/>
  <c r="M31" i="25" s="1"/>
  <c r="M32" i="25" s="1"/>
  <c r="AE29" i="25"/>
  <c r="AE31" i="25" s="1"/>
  <c r="AE32" i="25" s="1"/>
  <c r="AU29" i="25"/>
  <c r="AU31" i="25" s="1"/>
  <c r="AU32" i="25" s="1"/>
  <c r="AW29" i="25"/>
  <c r="AW31" i="25" s="1"/>
  <c r="AW32" i="25" s="1"/>
  <c r="BD29" i="25"/>
  <c r="BD31" i="25" s="1"/>
  <c r="BD32" i="25" s="1"/>
  <c r="AD29" i="25"/>
  <c r="AD31" i="25" s="1"/>
  <c r="AD32" i="25" s="1"/>
  <c r="AZ29" i="25"/>
  <c r="AZ31" i="25" s="1"/>
  <c r="AZ32" i="25" s="1"/>
  <c r="N29" i="25"/>
  <c r="N31" i="25" s="1"/>
  <c r="N32" i="25" s="1"/>
  <c r="BF29" i="25"/>
  <c r="BF31" i="25" s="1"/>
  <c r="BF32" i="25" s="1"/>
  <c r="AY29" i="25"/>
  <c r="AY31" i="25" s="1"/>
  <c r="AY32" i="25" s="1"/>
  <c r="AS29" i="25"/>
  <c r="AS31" i="25" s="1"/>
  <c r="AS32" i="25" s="1"/>
  <c r="BB29" i="25"/>
  <c r="BB31" i="25" s="1"/>
  <c r="BB32" i="25" s="1"/>
  <c r="AV29" i="25"/>
  <c r="AV31" i="25" s="1"/>
  <c r="AV32" i="25" s="1"/>
  <c r="R29" i="25"/>
  <c r="R31" i="25" s="1"/>
  <c r="R32" i="25" s="1"/>
  <c r="AI29" i="25"/>
  <c r="AI31" i="25" s="1"/>
  <c r="AI32" i="25" s="1"/>
  <c r="K29" i="25"/>
  <c r="K31" i="25" s="1"/>
  <c r="K32" i="25" s="1"/>
  <c r="AT29" i="25"/>
  <c r="AT31" i="25" s="1"/>
  <c r="AT32" i="25" s="1"/>
  <c r="BE29" i="25"/>
  <c r="BE31" i="25" s="1"/>
  <c r="BE32" i="25" s="1"/>
  <c r="V29" i="25"/>
  <c r="V31" i="25" s="1"/>
  <c r="V32" i="25" s="1"/>
  <c r="AG29" i="25"/>
  <c r="AG31" i="25" s="1"/>
  <c r="AG32" i="25" s="1"/>
  <c r="U29" i="25"/>
  <c r="U31" i="25" s="1"/>
  <c r="U32" i="25" s="1"/>
  <c r="AJ29" i="25"/>
  <c r="AJ31" i="25" s="1"/>
  <c r="AJ32" i="25" s="1"/>
  <c r="AR29" i="25"/>
  <c r="AR31" i="25" s="1"/>
  <c r="AR32" i="25" s="1"/>
  <c r="X29" i="25"/>
  <c r="X31" i="25" s="1"/>
  <c r="X32" i="25" s="1"/>
  <c r="BA29" i="25"/>
  <c r="BA31" i="25" s="1"/>
  <c r="BA32" i="25" s="1"/>
  <c r="AL29" i="25"/>
  <c r="AL31" i="25" s="1"/>
  <c r="AL32" i="25" s="1"/>
  <c r="AM29" i="25"/>
  <c r="AM31" i="25" s="1"/>
  <c r="AM32" i="25" s="1"/>
  <c r="AP29" i="25"/>
  <c r="AP31" i="25" s="1"/>
  <c r="AP32" i="25" s="1"/>
  <c r="AF29" i="25"/>
  <c r="AF31" i="25" s="1"/>
  <c r="AF32" i="25" s="1"/>
  <c r="AX29" i="25"/>
  <c r="AX31" i="25" s="1"/>
  <c r="AX32" i="25" s="1"/>
  <c r="BG29" i="25"/>
  <c r="BG31" i="25" s="1"/>
  <c r="BG32" i="25" s="1"/>
  <c r="BC29" i="25"/>
  <c r="BC31" i="25" s="1"/>
  <c r="BC32" i="25" s="1"/>
  <c r="T29" i="25"/>
  <c r="T31" i="25" s="1"/>
  <c r="T32" i="25" s="1"/>
  <c r="I35" i="25"/>
  <c r="H35" i="25"/>
  <c r="BK30" i="25"/>
  <c r="BM30" i="25"/>
  <c r="BL30" i="25"/>
  <c r="BJ30" i="25"/>
  <c r="BM29" i="25"/>
  <c r="AO29" i="25"/>
  <c r="AN29" i="25"/>
  <c r="BL29" i="25" s="1"/>
  <c r="BH31" i="25" l="1"/>
  <c r="BH32" i="25" s="1"/>
  <c r="AN31" i="25"/>
  <c r="AN32" i="25" s="1"/>
  <c r="BJ29" i="25"/>
  <c r="AO31" i="25"/>
  <c r="AO32" i="25" s="1"/>
  <c r="BK29" i="25"/>
  <c r="BL31" i="25" l="1"/>
  <c r="BJ31" i="25"/>
  <c r="BM31" i="25"/>
  <c r="BK31" i="25"/>
  <c r="T47" i="25" l="1"/>
  <c r="I55" i="10" l="1" a="1"/>
  <c r="I55" i="10" s="1"/>
  <c r="I54" i="10" a="1"/>
  <c r="I54" i="10" s="1"/>
  <c r="I53" i="10" a="1"/>
  <c r="I53" i="10" s="1"/>
  <c r="I52" i="10" a="1"/>
  <c r="I52" i="10" s="1"/>
  <c r="I51" i="10" a="1"/>
  <c r="I51" i="10" s="1"/>
  <c r="I50" i="10" a="1"/>
  <c r="I50" i="10" s="1"/>
  <c r="I49" i="10" a="1"/>
  <c r="I49" i="10" s="1"/>
  <c r="I48" i="10" a="1"/>
  <c r="I48" i="10" s="1"/>
  <c r="I47" i="10" a="1"/>
  <c r="I47" i="10" s="1"/>
  <c r="I46" i="10" a="1"/>
  <c r="I46" i="10" s="1"/>
  <c r="I45" i="10" a="1"/>
  <c r="I45" i="10" s="1"/>
  <c r="I44" i="10" a="1"/>
  <c r="I44" i="10" s="1"/>
  <c r="I43" i="10" a="1"/>
  <c r="I43" i="10" s="1"/>
  <c r="I42" i="10" a="1"/>
  <c r="I42" i="10" s="1"/>
  <c r="I41" i="10" a="1"/>
  <c r="I41" i="10" s="1"/>
  <c r="I40" i="10" a="1"/>
  <c r="I40" i="10" s="1"/>
  <c r="I39" i="10" a="1"/>
  <c r="I39" i="10" s="1"/>
  <c r="I38" i="10" a="1"/>
  <c r="I38" i="10" s="1"/>
  <c r="I37" i="10" a="1"/>
  <c r="I37" i="10" s="1"/>
  <c r="E116" i="21" l="1"/>
  <c r="E125" i="21" l="1"/>
  <c r="E124" i="21"/>
  <c r="E122" i="21"/>
  <c r="J110" i="21"/>
  <c r="F110" i="21"/>
  <c r="F116" i="21" s="1"/>
  <c r="F125" i="21" l="1"/>
  <c r="F124" i="21"/>
  <c r="J116" i="21"/>
  <c r="O110" i="21"/>
  <c r="K110" i="21"/>
  <c r="K116" i="21" s="1"/>
  <c r="T110" i="21"/>
  <c r="P110" i="21"/>
  <c r="G110" i="21"/>
  <c r="P116" i="21" l="1"/>
  <c r="P125" i="21"/>
  <c r="P124" i="21"/>
  <c r="G116" i="21"/>
  <c r="G125" i="21"/>
  <c r="G124" i="21"/>
  <c r="T116" i="21"/>
  <c r="T124" i="21"/>
  <c r="T125" i="21"/>
  <c r="O122" i="21"/>
  <c r="O116" i="21"/>
  <c r="Y110" i="21"/>
  <c r="U110" i="21"/>
  <c r="H110" i="21"/>
  <c r="K122" i="21"/>
  <c r="L110" i="21"/>
  <c r="L116" i="21" s="1"/>
  <c r="P122" i="21"/>
  <c r="Q110" i="21"/>
  <c r="D49" i="5"/>
  <c r="H116" i="21" l="1"/>
  <c r="H125" i="21"/>
  <c r="H124" i="21"/>
  <c r="Y116" i="21"/>
  <c r="Y124" i="21"/>
  <c r="Y125" i="21"/>
  <c r="U116" i="21"/>
  <c r="U124" i="21"/>
  <c r="U125" i="21"/>
  <c r="Q116" i="21"/>
  <c r="Q124" i="21"/>
  <c r="Q125" i="21"/>
  <c r="U122" i="21"/>
  <c r="V110" i="21"/>
  <c r="L122" i="21"/>
  <c r="M110" i="21"/>
  <c r="M116" i="21" s="1"/>
  <c r="AD110" i="21"/>
  <c r="Z110" i="21"/>
  <c r="Q122" i="21"/>
  <c r="R110" i="21"/>
  <c r="I110" i="21"/>
  <c r="I116" i="21" s="1"/>
  <c r="E102" i="21"/>
  <c r="CN124" i="21" l="1"/>
  <c r="CN125" i="21"/>
  <c r="V116" i="21"/>
  <c r="V125" i="21"/>
  <c r="V124" i="21"/>
  <c r="R116" i="21"/>
  <c r="R124" i="21"/>
  <c r="R125" i="21"/>
  <c r="Z116" i="21"/>
  <c r="Z124" i="21"/>
  <c r="Z125" i="21"/>
  <c r="AD116" i="21"/>
  <c r="AD125" i="21"/>
  <c r="AD124" i="21"/>
  <c r="AA110" i="21"/>
  <c r="CN116" i="21"/>
  <c r="AD122" i="21"/>
  <c r="AE110" i="21"/>
  <c r="AI110" i="21"/>
  <c r="M122" i="21"/>
  <c r="N110" i="21"/>
  <c r="N116" i="21" s="1"/>
  <c r="W110" i="21"/>
  <c r="R122" i="21"/>
  <c r="S110" i="21"/>
  <c r="AE116" i="21" l="1"/>
  <c r="AE125" i="21"/>
  <c r="AE124" i="21"/>
  <c r="S116" i="21"/>
  <c r="S125" i="21"/>
  <c r="S124" i="21"/>
  <c r="W116" i="21"/>
  <c r="W125" i="21"/>
  <c r="W124" i="21"/>
  <c r="AA116" i="21"/>
  <c r="AA124" i="21"/>
  <c r="AA125" i="21"/>
  <c r="AI116" i="21"/>
  <c r="AI124" i="21"/>
  <c r="AI125" i="21"/>
  <c r="D3" i="3"/>
  <c r="D6" i="3"/>
  <c r="D5" i="3"/>
  <c r="D4" i="3"/>
  <c r="D7" i="3"/>
  <c r="C6" i="3"/>
  <c r="C5" i="3"/>
  <c r="C3" i="3"/>
  <c r="C2" i="3"/>
  <c r="C4" i="3"/>
  <c r="C7" i="3"/>
  <c r="AB110" i="21"/>
  <c r="AF110" i="21"/>
  <c r="AI122" i="21"/>
  <c r="AJ110" i="21"/>
  <c r="AN110" i="21"/>
  <c r="W122" i="21"/>
  <c r="X110" i="21"/>
  <c r="N122" i="21"/>
  <c r="Q27" i="41"/>
  <c r="Q25" i="41" s="1"/>
  <c r="I156" i="21" s="1"/>
  <c r="D2" i="3"/>
  <c r="AJ116" i="21" l="1"/>
  <c r="AJ124" i="21"/>
  <c r="AJ125" i="21"/>
  <c r="AF116" i="21"/>
  <c r="AF125" i="21"/>
  <c r="AF124" i="21"/>
  <c r="AB116" i="21"/>
  <c r="AB124" i="21"/>
  <c r="AB125" i="21"/>
  <c r="X116" i="21"/>
  <c r="X125" i="21"/>
  <c r="X124" i="21"/>
  <c r="AN116" i="21"/>
  <c r="AN125" i="21"/>
  <c r="AN124" i="21"/>
  <c r="V28" i="5"/>
  <c r="V26" i="5" s="1"/>
  <c r="U28" i="5"/>
  <c r="Q28" i="5"/>
  <c r="Q26" i="5" s="1"/>
  <c r="P28" i="5"/>
  <c r="P26" i="5" s="1"/>
  <c r="T28" i="5"/>
  <c r="T26" i="5" s="1"/>
  <c r="U26" i="5"/>
  <c r="J29" i="5" s="1"/>
  <c r="E5" i="3"/>
  <c r="E3" i="3"/>
  <c r="E6" i="3"/>
  <c r="E2" i="3"/>
  <c r="E4" i="3"/>
  <c r="E7" i="3"/>
  <c r="K28" i="10"/>
  <c r="L28" i="10" s="1"/>
  <c r="AC110" i="21"/>
  <c r="AS110" i="21"/>
  <c r="AS116" i="21" s="1"/>
  <c r="AO110" i="21"/>
  <c r="AO116" i="21" s="1"/>
  <c r="AF122" i="21"/>
  <c r="AG110" i="21"/>
  <c r="AJ122" i="21"/>
  <c r="AK110" i="21"/>
  <c r="X122" i="21"/>
  <c r="E94" i="21"/>
  <c r="E95" i="21"/>
  <c r="I11" i="20"/>
  <c r="J11" i="20" s="1"/>
  <c r="K11" i="20" s="1"/>
  <c r="L11" i="20" s="1"/>
  <c r="M11" i="20" s="1"/>
  <c r="N11" i="20" s="1"/>
  <c r="O11" i="20" s="1"/>
  <c r="P11" i="20" s="1"/>
  <c r="Q11" i="20" s="1"/>
  <c r="R11" i="20" s="1"/>
  <c r="S11" i="20" s="1"/>
  <c r="T11" i="20" s="1"/>
  <c r="U11" i="20" s="1"/>
  <c r="V11" i="20" s="1"/>
  <c r="W11" i="20" s="1"/>
  <c r="X11" i="20" s="1"/>
  <c r="Y11" i="20" s="1"/>
  <c r="Z11" i="20" s="1"/>
  <c r="AA11" i="20" s="1"/>
  <c r="AB11" i="20" s="1"/>
  <c r="AC11" i="20" s="1"/>
  <c r="AD11" i="20" s="1"/>
  <c r="AE11" i="20" s="1"/>
  <c r="AF11" i="20" s="1"/>
  <c r="AG11" i="20" s="1"/>
  <c r="AH11" i="20" s="1"/>
  <c r="AI11" i="20" s="1"/>
  <c r="AJ11" i="20" s="1"/>
  <c r="AK11" i="20" s="1"/>
  <c r="AL11" i="20" s="1"/>
  <c r="AM11" i="20" s="1"/>
  <c r="AN11" i="20" s="1"/>
  <c r="CO124" i="21" l="1"/>
  <c r="CP124" i="21"/>
  <c r="AC116" i="21"/>
  <c r="AC124" i="21"/>
  <c r="AC125" i="21"/>
  <c r="AG116" i="21"/>
  <c r="AG124" i="21"/>
  <c r="AG125" i="21"/>
  <c r="CP125" i="21"/>
  <c r="CO125" i="21"/>
  <c r="AK116" i="21"/>
  <c r="AK124" i="21"/>
  <c r="AK125" i="21"/>
  <c r="W26" i="5"/>
  <c r="H28" i="10"/>
  <c r="I28" i="10" s="1"/>
  <c r="AG122" i="21"/>
  <c r="AH110" i="21"/>
  <c r="AL110" i="21"/>
  <c r="AX110" i="21"/>
  <c r="AX116" i="21" s="1"/>
  <c r="AT110" i="21"/>
  <c r="AT116" i="21" s="1"/>
  <c r="CP116" i="21"/>
  <c r="CO116" i="21"/>
  <c r="AC122" i="21"/>
  <c r="AP110" i="21"/>
  <c r="AP116" i="21" s="1"/>
  <c r="AL116" i="21" l="1"/>
  <c r="AL125" i="21"/>
  <c r="AL124" i="21"/>
  <c r="AH116" i="21"/>
  <c r="AH124" i="21"/>
  <c r="AH125" i="21"/>
  <c r="AQ110" i="21"/>
  <c r="AQ116" i="21" s="1"/>
  <c r="AU110" i="21"/>
  <c r="AU116" i="21" s="1"/>
  <c r="BC110" i="21"/>
  <c r="BC116" i="21" s="1"/>
  <c r="AY110" i="21"/>
  <c r="AY116" i="21" s="1"/>
  <c r="E117" i="21"/>
  <c r="AL122" i="21"/>
  <c r="AM110" i="21"/>
  <c r="AH122" i="21"/>
  <c r="E25" i="21"/>
  <c r="E24" i="21"/>
  <c r="E41" i="21"/>
  <c r="E40" i="21"/>
  <c r="E57" i="21"/>
  <c r="E56" i="21"/>
  <c r="E73" i="21"/>
  <c r="E72" i="21"/>
  <c r="E89" i="21"/>
  <c r="E88" i="21"/>
  <c r="E33" i="21"/>
  <c r="E17" i="21"/>
  <c r="E81" i="21"/>
  <c r="E65" i="21"/>
  <c r="AM125" i="21" l="1"/>
  <c r="AM124" i="21"/>
  <c r="AM116" i="21"/>
  <c r="E118" i="21"/>
  <c r="AZ110" i="21"/>
  <c r="AZ116" i="21" s="1"/>
  <c r="AM122" i="21"/>
  <c r="BH110" i="21"/>
  <c r="BH116" i="21" s="1"/>
  <c r="BD110" i="21"/>
  <c r="BD116" i="21" s="1"/>
  <c r="AV110" i="21"/>
  <c r="AV116" i="21" s="1"/>
  <c r="AR110" i="21"/>
  <c r="Z3" i="3"/>
  <c r="E100" i="21"/>
  <c r="E101" i="21"/>
  <c r="E99" i="21"/>
  <c r="E158" i="21" l="1"/>
  <c r="Z4" i="3"/>
  <c r="Z5" i="3" s="1"/>
  <c r="Z6" i="3" s="1"/>
  <c r="Z7" i="3" s="1"/>
  <c r="Z8" i="3" s="1"/>
  <c r="Z9" i="3" s="1"/>
  <c r="Z10" i="3" s="1"/>
  <c r="Z11" i="3" s="1"/>
  <c r="Z12" i="3" s="1"/>
  <c r="Z13" i="3" s="1"/>
  <c r="Z14" i="3" s="1"/>
  <c r="Z15" i="3" s="1"/>
  <c r="Z16" i="3" s="1"/>
  <c r="Z17" i="3" s="1"/>
  <c r="Z18" i="3" s="1"/>
  <c r="Z19" i="3" s="1"/>
  <c r="Z20" i="3" s="1"/>
  <c r="Z21" i="3" s="1"/>
  <c r="Z22" i="3" s="1"/>
  <c r="Z23" i="3" s="1"/>
  <c r="Z24" i="3" s="1"/>
  <c r="Z25" i="3" s="1"/>
  <c r="Z26" i="3" s="1"/>
  <c r="Z27" i="3" s="1"/>
  <c r="Z28" i="3" s="1"/>
  <c r="AR116" i="21"/>
  <c r="AW110" i="21"/>
  <c r="BE110" i="21"/>
  <c r="BE116" i="21" s="1"/>
  <c r="BI110" i="21"/>
  <c r="BI116" i="21" s="1"/>
  <c r="BM110" i="21"/>
  <c r="BM116" i="21" s="1"/>
  <c r="BA110" i="21"/>
  <c r="BA116" i="21" s="1"/>
  <c r="AW116" i="21" l="1"/>
  <c r="BJ110" i="21"/>
  <c r="BJ116" i="21" s="1"/>
  <c r="BF110" i="21"/>
  <c r="BF116" i="21" s="1"/>
  <c r="BB110" i="21"/>
  <c r="BN110" i="21"/>
  <c r="BN116" i="21" s="1"/>
  <c r="BR110" i="21"/>
  <c r="BR116" i="21" s="1"/>
  <c r="F82" i="10"/>
  <c r="BB116" i="21" l="1"/>
  <c r="BW110" i="21"/>
  <c r="BW116" i="21" s="1"/>
  <c r="BS110" i="21"/>
  <c r="BS116" i="21" s="1"/>
  <c r="BO110" i="21"/>
  <c r="BO116" i="21" s="1"/>
  <c r="BG110" i="21"/>
  <c r="BK110" i="21"/>
  <c r="BK116" i="21" s="1"/>
  <c r="D54" i="5"/>
  <c r="BG116" i="21" l="1"/>
  <c r="BP110" i="21"/>
  <c r="BP116" i="21" s="1"/>
  <c r="BL110" i="21"/>
  <c r="BT110" i="21"/>
  <c r="BT116" i="21" s="1"/>
  <c r="CB110" i="21"/>
  <c r="CB116" i="21" s="1"/>
  <c r="BX110" i="21"/>
  <c r="BX116" i="21" s="1"/>
  <c r="B77" i="21"/>
  <c r="B76" i="21"/>
  <c r="B75" i="21"/>
  <c r="B61" i="21"/>
  <c r="B60" i="21"/>
  <c r="B59" i="21"/>
  <c r="B45" i="21"/>
  <c r="B44" i="21"/>
  <c r="B43" i="21"/>
  <c r="B29" i="21"/>
  <c r="B28" i="21"/>
  <c r="B27" i="21"/>
  <c r="B13" i="21"/>
  <c r="B12" i="21"/>
  <c r="B11" i="21"/>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BN42" i="20"/>
  <c r="BM42"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BN41" i="20"/>
  <c r="BM41"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BN40" i="20"/>
  <c r="BM40"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BN39" i="20"/>
  <c r="BM39"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BN38" i="20"/>
  <c r="BM38"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CL32" i="20"/>
  <c r="CK32" i="20"/>
  <c r="CJ32" i="20"/>
  <c r="CI32" i="20"/>
  <c r="CH32" i="20"/>
  <c r="CG32" i="20"/>
  <c r="CF32" i="20"/>
  <c r="CE32" i="20"/>
  <c r="CD32" i="20"/>
  <c r="CC32" i="20"/>
  <c r="CB32" i="20"/>
  <c r="CA32" i="20"/>
  <c r="BZ32" i="20"/>
  <c r="BY32" i="20"/>
  <c r="BX32" i="20"/>
  <c r="BW32" i="20"/>
  <c r="BV32" i="20"/>
  <c r="BU32" i="20"/>
  <c r="BT32" i="20"/>
  <c r="BS32" i="20"/>
  <c r="BR32" i="20"/>
  <c r="BQ32" i="20"/>
  <c r="BP32" i="20"/>
  <c r="BO32" i="20"/>
  <c r="BN32" i="20"/>
  <c r="BM32" i="20"/>
  <c r="CL19" i="20"/>
  <c r="CG19" i="20"/>
  <c r="CB19" i="20"/>
  <c r="BW19" i="20"/>
  <c r="BR19" i="20"/>
  <c r="BM19" i="20"/>
  <c r="BH19" i="20"/>
  <c r="BC19" i="20"/>
  <c r="AX19" i="20"/>
  <c r="AS19" i="20"/>
  <c r="AN19" i="20"/>
  <c r="AI19" i="20"/>
  <c r="AD19" i="20"/>
  <c r="Y19" i="20"/>
  <c r="T19" i="20"/>
  <c r="O19" i="20"/>
  <c r="J19" i="20"/>
  <c r="CL25" i="20"/>
  <c r="CG25" i="20"/>
  <c r="CB25" i="20"/>
  <c r="BW25" i="20"/>
  <c r="BR25" i="20"/>
  <c r="BM25" i="20"/>
  <c r="BH25" i="20"/>
  <c r="BC25" i="20"/>
  <c r="AX25" i="20"/>
  <c r="AS25" i="20"/>
  <c r="AN25" i="20"/>
  <c r="AI25" i="20"/>
  <c r="AD25" i="20"/>
  <c r="Y25" i="20"/>
  <c r="T25" i="20"/>
  <c r="O25" i="20"/>
  <c r="J25" i="20"/>
  <c r="CL30" i="20"/>
  <c r="CG30" i="20"/>
  <c r="CB30" i="20"/>
  <c r="BW30" i="20"/>
  <c r="BR30" i="20"/>
  <c r="BM30" i="20"/>
  <c r="BH30" i="20"/>
  <c r="BC30" i="20"/>
  <c r="AX30" i="20"/>
  <c r="AS30" i="20"/>
  <c r="AN30" i="20"/>
  <c r="AI30" i="20"/>
  <c r="AD30" i="20"/>
  <c r="Y30" i="20"/>
  <c r="T30" i="20"/>
  <c r="O30" i="20"/>
  <c r="J30" i="20"/>
  <c r="CL29" i="20"/>
  <c r="CG29" i="20"/>
  <c r="CB29" i="20"/>
  <c r="BW29" i="20"/>
  <c r="BR29" i="20"/>
  <c r="BM29" i="20"/>
  <c r="BH29" i="20"/>
  <c r="BC29" i="20"/>
  <c r="AX29" i="20"/>
  <c r="AS29" i="20"/>
  <c r="AN29" i="20"/>
  <c r="AI29" i="20"/>
  <c r="AD29" i="20"/>
  <c r="Y29" i="20"/>
  <c r="T29" i="20"/>
  <c r="O29" i="20"/>
  <c r="J29" i="20"/>
  <c r="CL28" i="20"/>
  <c r="CG28" i="20"/>
  <c r="CB28" i="20"/>
  <c r="BW28" i="20"/>
  <c r="BR28" i="20"/>
  <c r="BM28" i="20"/>
  <c r="BH28" i="20"/>
  <c r="BC28" i="20"/>
  <c r="AX28" i="20"/>
  <c r="AS28" i="20"/>
  <c r="AN28" i="20"/>
  <c r="AI28" i="20"/>
  <c r="AD28" i="20"/>
  <c r="Y28" i="20"/>
  <c r="T28" i="20"/>
  <c r="O28" i="20"/>
  <c r="J28" i="20"/>
  <c r="CL27" i="20"/>
  <c r="CG27" i="20"/>
  <c r="CB27" i="20"/>
  <c r="BW27" i="20"/>
  <c r="BR27" i="20"/>
  <c r="BM27" i="20"/>
  <c r="BH27" i="20"/>
  <c r="BC27" i="20"/>
  <c r="AX27" i="20"/>
  <c r="AS27" i="20"/>
  <c r="AN27" i="20"/>
  <c r="AI27" i="20"/>
  <c r="AD27" i="20"/>
  <c r="Y27" i="20"/>
  <c r="T27" i="20"/>
  <c r="O27" i="20"/>
  <c r="J27" i="20"/>
  <c r="CL26" i="20"/>
  <c r="CG26" i="20"/>
  <c r="CB26" i="20"/>
  <c r="BW26" i="20"/>
  <c r="BR26" i="20"/>
  <c r="BM26" i="20"/>
  <c r="BH26" i="20"/>
  <c r="BC26" i="20"/>
  <c r="AX26" i="20"/>
  <c r="AS26" i="20"/>
  <c r="AN26" i="20"/>
  <c r="AI26" i="20"/>
  <c r="AD26" i="20"/>
  <c r="Y26" i="20"/>
  <c r="T26" i="20"/>
  <c r="O26" i="20"/>
  <c r="J26" i="20"/>
  <c r="AZ47" i="25"/>
  <c r="AS47" i="25"/>
  <c r="AL48" i="25"/>
  <c r="AB47" i="25"/>
  <c r="Y48" i="25"/>
  <c r="B39" i="25"/>
  <c r="B42" i="25"/>
  <c r="B46" i="25"/>
  <c r="H47" i="25"/>
  <c r="B49" i="25"/>
  <c r="H48" i="25"/>
  <c r="BH47" i="25"/>
  <c r="BB47" i="25"/>
  <c r="BA45" i="25"/>
  <c r="AY47" i="25"/>
  <c r="AV47" i="25"/>
  <c r="AP47" i="25"/>
  <c r="AM47" i="25"/>
  <c r="AJ47" i="25"/>
  <c r="AD47" i="25"/>
  <c r="AA47" i="25"/>
  <c r="X47" i="25"/>
  <c r="R47" i="25"/>
  <c r="Q45" i="25"/>
  <c r="O47" i="25"/>
  <c r="L47"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J14" i="25"/>
  <c r="I14"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AV12" i="25"/>
  <c r="AX11" i="25"/>
  <c r="AN31" i="20" l="1"/>
  <c r="BL25" i="25"/>
  <c r="BK25" i="25"/>
  <c r="BJ25" i="25"/>
  <c r="BL24" i="25"/>
  <c r="BK24" i="25"/>
  <c r="BJ24" i="25"/>
  <c r="C42" i="25"/>
  <c r="D42" i="25"/>
  <c r="G42" i="25"/>
  <c r="E42" i="25"/>
  <c r="F42" i="25"/>
  <c r="C39" i="25"/>
  <c r="D39" i="25"/>
  <c r="G39" i="25"/>
  <c r="G53" i="25" s="1"/>
  <c r="F39" i="25"/>
  <c r="F53" i="25" s="1"/>
  <c r="E39" i="25"/>
  <c r="C46" i="25"/>
  <c r="D46" i="25"/>
  <c r="G46" i="25"/>
  <c r="F46" i="25"/>
  <c r="E46" i="25"/>
  <c r="C49" i="25"/>
  <c r="D49" i="25"/>
  <c r="D56" i="25" s="1"/>
  <c r="G49" i="25"/>
  <c r="E49" i="25"/>
  <c r="F49" i="25"/>
  <c r="BO46" i="20"/>
  <c r="BM14" i="25"/>
  <c r="BK13" i="25"/>
  <c r="BK14" i="25"/>
  <c r="BJ13" i="25"/>
  <c r="BL13" i="25"/>
  <c r="BJ14" i="25"/>
  <c r="BL14" i="25"/>
  <c r="BM13" i="25"/>
  <c r="H49" i="25"/>
  <c r="H42" i="20" s="1"/>
  <c r="M49" i="25"/>
  <c r="M42" i="20" s="1"/>
  <c r="BU47" i="20"/>
  <c r="CG47" i="20"/>
  <c r="AL41" i="20"/>
  <c r="O40" i="20"/>
  <c r="AP40" i="20"/>
  <c r="AB40" i="20"/>
  <c r="AZ40" i="20"/>
  <c r="L40" i="20"/>
  <c r="Q38" i="20"/>
  <c r="R40" i="20"/>
  <c r="AV40" i="20"/>
  <c r="AY40" i="20"/>
  <c r="X40" i="20"/>
  <c r="BA38" i="20"/>
  <c r="BB40" i="20"/>
  <c r="AA40" i="20"/>
  <c r="AS40" i="20"/>
  <c r="BH40" i="20"/>
  <c r="AD40" i="20"/>
  <c r="AJ40" i="20"/>
  <c r="AM40" i="20"/>
  <c r="Y41" i="20"/>
  <c r="BL116" i="21"/>
  <c r="AS31" i="20"/>
  <c r="BU45" i="20"/>
  <c r="CG45" i="20"/>
  <c r="BO44" i="20"/>
  <c r="BS44" i="20"/>
  <c r="BM45" i="20"/>
  <c r="BY45" i="20"/>
  <c r="CK45" i="20"/>
  <c r="BS46" i="20"/>
  <c r="CE46" i="20"/>
  <c r="BM47" i="20"/>
  <c r="AI31" i="20"/>
  <c r="CA45" i="20"/>
  <c r="BM31" i="20"/>
  <c r="CG44" i="20"/>
  <c r="BO45" i="20"/>
  <c r="BU46" i="20"/>
  <c r="BQ44" i="20"/>
  <c r="BW45" i="20"/>
  <c r="CI45" i="20"/>
  <c r="BQ46" i="20"/>
  <c r="AX31" i="20"/>
  <c r="CG31" i="20"/>
  <c r="BY47" i="20"/>
  <c r="BN45" i="20"/>
  <c r="BZ45" i="20"/>
  <c r="CL45" i="20"/>
  <c r="BU44" i="20"/>
  <c r="CG46" i="20"/>
  <c r="BO47" i="20"/>
  <c r="CA47" i="20"/>
  <c r="BP44" i="20"/>
  <c r="BP46" i="20"/>
  <c r="CB46" i="20"/>
  <c r="CC46" i="20"/>
  <c r="BW47" i="20"/>
  <c r="BR37" i="20"/>
  <c r="CD37" i="20"/>
  <c r="BR46" i="20"/>
  <c r="CD46" i="20"/>
  <c r="BX47" i="20"/>
  <c r="CJ47" i="20"/>
  <c r="CK47" i="20"/>
  <c r="BM43" i="20"/>
  <c r="BS45" i="20"/>
  <c r="BT46" i="20"/>
  <c r="CF46" i="20"/>
  <c r="BN47" i="20"/>
  <c r="BV44" i="20"/>
  <c r="BP45" i="20"/>
  <c r="CB45" i="20"/>
  <c r="BV46" i="20"/>
  <c r="CH46" i="20"/>
  <c r="BP47" i="20"/>
  <c r="CB47" i="20"/>
  <c r="BP43" i="20"/>
  <c r="CB43" i="20"/>
  <c r="BR45" i="20"/>
  <c r="BQ45" i="20"/>
  <c r="BW48" i="20"/>
  <c r="BX46" i="20"/>
  <c r="BZ47" i="20"/>
  <c r="CL47" i="20"/>
  <c r="BZ48" i="20"/>
  <c r="BY110" i="21"/>
  <c r="BY116" i="21" s="1"/>
  <c r="CG110" i="21"/>
  <c r="CG116" i="21" s="1"/>
  <c r="CC110" i="21"/>
  <c r="CC116" i="21" s="1"/>
  <c r="BU110" i="21"/>
  <c r="BU116" i="21" s="1"/>
  <c r="BQ110" i="21"/>
  <c r="CE47" i="20"/>
  <c r="CE43" i="20"/>
  <c r="Y31" i="20"/>
  <c r="BT45" i="20"/>
  <c r="BT47" i="20"/>
  <c r="H40" i="20"/>
  <c r="J31" i="20"/>
  <c r="BR31" i="20"/>
  <c r="BV47" i="20"/>
  <c r="CH47" i="20"/>
  <c r="H45" i="25"/>
  <c r="CI47" i="20"/>
  <c r="BW43" i="20"/>
  <c r="CI43" i="20"/>
  <c r="H41" i="20"/>
  <c r="T31" i="20"/>
  <c r="CB31" i="20"/>
  <c r="BX43" i="20"/>
  <c r="CJ43" i="20"/>
  <c r="BQ48" i="20"/>
  <c r="CC48" i="20"/>
  <c r="BR48" i="20"/>
  <c r="CD48" i="20"/>
  <c r="BS48" i="20"/>
  <c r="CE48" i="20"/>
  <c r="CK43" i="20"/>
  <c r="BT48" i="20"/>
  <c r="CF48" i="20"/>
  <c r="BZ43" i="20"/>
  <c r="BU48" i="20"/>
  <c r="CG37" i="20"/>
  <c r="BV48" i="20"/>
  <c r="CH48" i="20"/>
  <c r="CC45" i="20"/>
  <c r="BQ47" i="20"/>
  <c r="CC47" i="20"/>
  <c r="CI48" i="20"/>
  <c r="CD45" i="20"/>
  <c r="CJ46" i="20"/>
  <c r="BX48" i="20"/>
  <c r="CJ48" i="20"/>
  <c r="CE45" i="20"/>
  <c r="BM46" i="20"/>
  <c r="BY46" i="20"/>
  <c r="CK46" i="20"/>
  <c r="BS47" i="20"/>
  <c r="BY43" i="20"/>
  <c r="BS43" i="20"/>
  <c r="CF45" i="20"/>
  <c r="BN46" i="20"/>
  <c r="BZ46" i="20"/>
  <c r="CL46" i="20"/>
  <c r="CF47" i="20"/>
  <c r="BN48" i="20"/>
  <c r="CL48" i="20"/>
  <c r="BT43" i="20"/>
  <c r="CF43" i="20"/>
  <c r="BN43" i="20"/>
  <c r="CL43" i="20"/>
  <c r="BR44" i="20"/>
  <c r="CA46" i="20"/>
  <c r="BO48" i="20"/>
  <c r="CA48" i="20"/>
  <c r="BU43" i="20"/>
  <c r="CG43" i="20"/>
  <c r="BX37" i="20"/>
  <c r="BX44" i="20"/>
  <c r="CJ37" i="20"/>
  <c r="CJ44" i="20"/>
  <c r="BM37" i="20"/>
  <c r="BM44" i="20"/>
  <c r="BY37" i="20"/>
  <c r="BY44" i="20"/>
  <c r="CK37" i="20"/>
  <c r="CK44" i="20"/>
  <c r="CG48" i="20"/>
  <c r="BN37" i="20"/>
  <c r="BN44" i="20"/>
  <c r="BZ37" i="20"/>
  <c r="BZ44" i="20"/>
  <c r="CL37" i="20"/>
  <c r="CL44" i="20"/>
  <c r="CA44" i="20"/>
  <c r="CA37" i="20"/>
  <c r="CB37" i="20"/>
  <c r="CB44" i="20"/>
  <c r="BQ37" i="20"/>
  <c r="CC37" i="20"/>
  <c r="BO37" i="20"/>
  <c r="BP37" i="20"/>
  <c r="BO43" i="20"/>
  <c r="CA43" i="20"/>
  <c r="BR47" i="20"/>
  <c r="CD47" i="20"/>
  <c r="BQ43" i="20"/>
  <c r="CC43" i="20"/>
  <c r="BS37" i="20"/>
  <c r="CE37" i="20"/>
  <c r="BM48" i="20"/>
  <c r="BY48" i="20"/>
  <c r="CK48" i="20"/>
  <c r="BR43" i="20"/>
  <c r="CD43" i="20"/>
  <c r="BU37" i="20"/>
  <c r="BT37" i="20"/>
  <c r="BT44" i="20"/>
  <c r="CF37" i="20"/>
  <c r="CF44" i="20"/>
  <c r="CC44" i="20"/>
  <c r="BV45" i="20"/>
  <c r="CH45" i="20"/>
  <c r="BW46" i="20"/>
  <c r="CI46" i="20"/>
  <c r="CD44" i="20"/>
  <c r="BV37" i="20"/>
  <c r="CH37" i="20"/>
  <c r="BP48" i="20"/>
  <c r="CB48" i="20"/>
  <c r="CE44" i="20"/>
  <c r="BW37" i="20"/>
  <c r="BW44" i="20"/>
  <c r="CI37" i="20"/>
  <c r="CI44" i="20"/>
  <c r="BX45" i="20"/>
  <c r="CJ45" i="20"/>
  <c r="BV43" i="20"/>
  <c r="CH43" i="20"/>
  <c r="CH44" i="20"/>
  <c r="BH31" i="20"/>
  <c r="O31" i="20"/>
  <c r="BW31" i="20"/>
  <c r="AD31" i="20"/>
  <c r="CL31" i="20"/>
  <c r="BC31" i="20"/>
  <c r="AJ12" i="25"/>
  <c r="AQ12" i="25"/>
  <c r="AK49" i="25"/>
  <c r="AR47" i="25"/>
  <c r="AA48" i="25"/>
  <c r="AW48" i="25"/>
  <c r="AL11" i="25"/>
  <c r="AV48" i="25"/>
  <c r="AE12" i="25"/>
  <c r="AM11" i="25"/>
  <c r="AF12" i="25"/>
  <c r="N49" i="25"/>
  <c r="O49" i="25"/>
  <c r="AR12" i="25"/>
  <c r="BC49" i="25"/>
  <c r="V47" i="25"/>
  <c r="BE49" i="25"/>
  <c r="AA45" i="25"/>
  <c r="AM45" i="25"/>
  <c r="AN46" i="25"/>
  <c r="AD48" i="25"/>
  <c r="Y47" i="25"/>
  <c r="BA46" i="25"/>
  <c r="AJ49" i="25"/>
  <c r="U47" i="25"/>
  <c r="U48" i="25"/>
  <c r="U49" i="25"/>
  <c r="AK47" i="25"/>
  <c r="AK48" i="25"/>
  <c r="AW45" i="25"/>
  <c r="AW46" i="25"/>
  <c r="V49" i="25"/>
  <c r="V48" i="25"/>
  <c r="Q46" i="25"/>
  <c r="Z48" i="25"/>
  <c r="Z49" i="25"/>
  <c r="Z47" i="25"/>
  <c r="AX48" i="25"/>
  <c r="AX49" i="25"/>
  <c r="AX47" i="25"/>
  <c r="I11" i="25"/>
  <c r="N11" i="25"/>
  <c r="BC11" i="25"/>
  <c r="BE47" i="25"/>
  <c r="BE48" i="25"/>
  <c r="AH49" i="25"/>
  <c r="AH48" i="25"/>
  <c r="AH47" i="25"/>
  <c r="BB12" i="25"/>
  <c r="AP12" i="25"/>
  <c r="AD12" i="25"/>
  <c r="R12" i="25"/>
  <c r="AB12" i="25"/>
  <c r="BA12" i="25"/>
  <c r="AO12" i="25"/>
  <c r="AC12" i="25"/>
  <c r="Q12" i="25"/>
  <c r="AZ12" i="25"/>
  <c r="AN12" i="25"/>
  <c r="P12" i="25"/>
  <c r="AY12" i="25"/>
  <c r="AM12" i="25"/>
  <c r="AA12" i="25"/>
  <c r="O12" i="25"/>
  <c r="AX12" i="25"/>
  <c r="AX15" i="25" s="1"/>
  <c r="AL12" i="25"/>
  <c r="Z12" i="25"/>
  <c r="N12" i="25"/>
  <c r="AW12" i="25"/>
  <c r="AK12" i="25"/>
  <c r="Y12" i="25"/>
  <c r="M12" i="25"/>
  <c r="BG12" i="25"/>
  <c r="AU12" i="25"/>
  <c r="AI12" i="25"/>
  <c r="W12" i="25"/>
  <c r="K12" i="25"/>
  <c r="BF12" i="25"/>
  <c r="AT12" i="25"/>
  <c r="AH12" i="25"/>
  <c r="V12" i="25"/>
  <c r="J12" i="25"/>
  <c r="BE12" i="25"/>
  <c r="AS12" i="25"/>
  <c r="AG12" i="25"/>
  <c r="U12" i="25"/>
  <c r="I12" i="25"/>
  <c r="BC12" i="25"/>
  <c r="I49" i="25"/>
  <c r="I47" i="25"/>
  <c r="BK47" i="25" s="1"/>
  <c r="BJ40" i="20" s="1"/>
  <c r="I48" i="25"/>
  <c r="AO45" i="25"/>
  <c r="AO46" i="25"/>
  <c r="BF49" i="25"/>
  <c r="BF48" i="25"/>
  <c r="BF47" i="25"/>
  <c r="N48" i="25"/>
  <c r="N47" i="25"/>
  <c r="AQ11" i="25"/>
  <c r="BD12" i="25"/>
  <c r="J49" i="25"/>
  <c r="J48" i="25"/>
  <c r="J47" i="25"/>
  <c r="P48" i="25"/>
  <c r="P49" i="25"/>
  <c r="P47" i="25"/>
  <c r="AW11" i="25"/>
  <c r="AK11" i="25"/>
  <c r="Y11" i="25"/>
  <c r="M11" i="25"/>
  <c r="X11" i="25"/>
  <c r="AI11" i="25"/>
  <c r="AH11" i="25"/>
  <c r="AV11" i="25"/>
  <c r="AV15" i="25" s="1"/>
  <c r="AJ11" i="25"/>
  <c r="L11" i="25"/>
  <c r="BG11" i="25"/>
  <c r="K11" i="25"/>
  <c r="J11" i="25"/>
  <c r="AG11" i="25"/>
  <c r="AU11" i="25"/>
  <c r="W11" i="25"/>
  <c r="AS11" i="25"/>
  <c r="BF11" i="25"/>
  <c r="AT11" i="25"/>
  <c r="V11" i="25"/>
  <c r="BE11" i="25"/>
  <c r="BD11" i="25"/>
  <c r="AR11" i="25"/>
  <c r="AF11" i="25"/>
  <c r="T11" i="25"/>
  <c r="H11" i="25"/>
  <c r="BB11" i="25"/>
  <c r="AP11" i="25"/>
  <c r="AD11" i="25"/>
  <c r="R11" i="25"/>
  <c r="BA11" i="25"/>
  <c r="AO11" i="25"/>
  <c r="AC11" i="25"/>
  <c r="Q11" i="25"/>
  <c r="AZ11" i="25"/>
  <c r="AN11" i="25"/>
  <c r="AB11" i="25"/>
  <c r="P11" i="25"/>
  <c r="S11" i="25"/>
  <c r="L12" i="25"/>
  <c r="AS48" i="25"/>
  <c r="AS49" i="25"/>
  <c r="S47" i="25"/>
  <c r="S48" i="25"/>
  <c r="S49" i="25"/>
  <c r="AE49" i="25"/>
  <c r="AE47" i="25"/>
  <c r="AE48" i="25"/>
  <c r="AQ47" i="25"/>
  <c r="AQ48" i="25"/>
  <c r="AQ49" i="25"/>
  <c r="BC47" i="25"/>
  <c r="BC48" i="25"/>
  <c r="O11" i="25"/>
  <c r="U11" i="25"/>
  <c r="Z11" i="25"/>
  <c r="AC45" i="25"/>
  <c r="AC46" i="25"/>
  <c r="T49" i="25"/>
  <c r="T40" i="20"/>
  <c r="T48" i="25"/>
  <c r="AF49" i="25"/>
  <c r="AF47" i="25"/>
  <c r="AF48" i="25"/>
  <c r="AR49" i="25"/>
  <c r="AR48" i="25"/>
  <c r="BD49" i="25"/>
  <c r="BD47" i="25"/>
  <c r="BD48" i="25"/>
  <c r="H12" i="25"/>
  <c r="S12" i="25"/>
  <c r="AT49" i="25"/>
  <c r="AT48" i="25"/>
  <c r="AT47" i="25"/>
  <c r="AA11" i="25"/>
  <c r="T12" i="25"/>
  <c r="AY11" i="25"/>
  <c r="AE11" i="25"/>
  <c r="X12" i="25"/>
  <c r="AG49" i="25"/>
  <c r="AG47" i="25"/>
  <c r="AG48" i="25"/>
  <c r="P46" i="25"/>
  <c r="P45" i="25"/>
  <c r="K49" i="25"/>
  <c r="K48" i="25"/>
  <c r="K47" i="25"/>
  <c r="W49" i="25"/>
  <c r="W48" i="25"/>
  <c r="W47" i="25"/>
  <c r="AI49" i="25"/>
  <c r="AI48" i="25"/>
  <c r="AI47" i="25"/>
  <c r="AU49" i="25"/>
  <c r="AU48" i="25"/>
  <c r="AU47" i="25"/>
  <c r="BG49" i="25"/>
  <c r="BG48" i="25"/>
  <c r="BG47" i="25"/>
  <c r="AY48" i="25"/>
  <c r="R49" i="25"/>
  <c r="AL49" i="25"/>
  <c r="BH49" i="25"/>
  <c r="L48" i="25"/>
  <c r="BB48" i="25"/>
  <c r="AM49" i="25"/>
  <c r="AW47" i="25"/>
  <c r="M48" i="25"/>
  <c r="AP49" i="25"/>
  <c r="O48" i="25"/>
  <c r="AJ48" i="25"/>
  <c r="X49" i="25"/>
  <c r="R48" i="25"/>
  <c r="Y49" i="25"/>
  <c r="M47" i="25"/>
  <c r="H46" i="25"/>
  <c r="AB48" i="25"/>
  <c r="AB49" i="25"/>
  <c r="AN48" i="25"/>
  <c r="AN49" i="25"/>
  <c r="AZ48" i="25"/>
  <c r="AZ49" i="25"/>
  <c r="AM48" i="25"/>
  <c r="BH48" i="25"/>
  <c r="AV49" i="25"/>
  <c r="Q48" i="25"/>
  <c r="Q47" i="25"/>
  <c r="Q49" i="25"/>
  <c r="AC48" i="25"/>
  <c r="AC47" i="25"/>
  <c r="AC49" i="25"/>
  <c r="AO48" i="25"/>
  <c r="AO47" i="25"/>
  <c r="AO49" i="25"/>
  <c r="BA48" i="25"/>
  <c r="BA47" i="25"/>
  <c r="BA49" i="25"/>
  <c r="AP48" i="25"/>
  <c r="AA49" i="25"/>
  <c r="AW49" i="25"/>
  <c r="AD49" i="25"/>
  <c r="AL47" i="25"/>
  <c r="X48" i="25"/>
  <c r="L49" i="25"/>
  <c r="AY49" i="25"/>
  <c r="AN47" i="25"/>
  <c r="BB49" i="25"/>
  <c r="K15" i="25" l="1"/>
  <c r="E53" i="25"/>
  <c r="J15" i="25"/>
  <c r="J16" i="25" s="1"/>
  <c r="D53" i="25"/>
  <c r="C53" i="25"/>
  <c r="F56" i="25"/>
  <c r="E56" i="25"/>
  <c r="G56" i="25"/>
  <c r="C56" i="25"/>
  <c r="CL49" i="20"/>
  <c r="BJ11" i="25"/>
  <c r="BM47" i="25"/>
  <c r="BL40" i="20" s="1"/>
  <c r="BL47" i="25"/>
  <c r="BK40" i="20" s="1"/>
  <c r="BJ47" i="25"/>
  <c r="BI40" i="20" s="1"/>
  <c r="BM48" i="25"/>
  <c r="BL41" i="20" s="1"/>
  <c r="BK48" i="25"/>
  <c r="BJ41" i="20" s="1"/>
  <c r="BL49" i="25"/>
  <c r="BK42" i="20" s="1"/>
  <c r="BJ49" i="25"/>
  <c r="BI42" i="20" s="1"/>
  <c r="BL48" i="25"/>
  <c r="BK41" i="20" s="1"/>
  <c r="BJ48" i="25"/>
  <c r="BI41" i="20" s="1"/>
  <c r="BM49" i="25"/>
  <c r="BL42" i="20" s="1"/>
  <c r="BK49" i="25"/>
  <c r="BJ42" i="20" s="1"/>
  <c r="AD15" i="25"/>
  <c r="AD16" i="25" s="1"/>
  <c r="BK11" i="25"/>
  <c r="BJ12" i="25"/>
  <c r="AV16" i="25"/>
  <c r="BK12" i="25"/>
  <c r="AX16" i="25"/>
  <c r="H15" i="25"/>
  <c r="H16" i="25" s="1"/>
  <c r="I15" i="25"/>
  <c r="I16" i="25" s="1"/>
  <c r="CE49" i="20"/>
  <c r="O15" i="25"/>
  <c r="AE15" i="25"/>
  <c r="AR15" i="25"/>
  <c r="BU49" i="20"/>
  <c r="BW49" i="20"/>
  <c r="CI49" i="20"/>
  <c r="BP49" i="20"/>
  <c r="W15" i="25"/>
  <c r="BQ49" i="20"/>
  <c r="CJ49" i="20"/>
  <c r="CB49" i="20"/>
  <c r="BO49" i="20"/>
  <c r="CC49" i="20"/>
  <c r="X41" i="20"/>
  <c r="AC40" i="20"/>
  <c r="AN42" i="20"/>
  <c r="AY41" i="20"/>
  <c r="W42" i="20"/>
  <c r="AE41" i="20"/>
  <c r="AX40" i="20"/>
  <c r="AK41" i="20"/>
  <c r="AA41" i="20"/>
  <c r="K40" i="20"/>
  <c r="AE40" i="20"/>
  <c r="AX42" i="20"/>
  <c r="AK40" i="20"/>
  <c r="BC42" i="20"/>
  <c r="AR40" i="20"/>
  <c r="AL40" i="20"/>
  <c r="AA42" i="20"/>
  <c r="Q42" i="20"/>
  <c r="AB42" i="20"/>
  <c r="AJ41" i="20"/>
  <c r="BG41" i="20"/>
  <c r="K41" i="20"/>
  <c r="BD40" i="20"/>
  <c r="AC38" i="20"/>
  <c r="AE42" i="20"/>
  <c r="N40" i="20"/>
  <c r="AX41" i="20"/>
  <c r="U42" i="20"/>
  <c r="AJ42" i="20"/>
  <c r="Y40" i="20"/>
  <c r="AW42" i="20"/>
  <c r="AD42" i="20"/>
  <c r="AP41" i="20"/>
  <c r="Q40" i="20"/>
  <c r="AB41" i="20"/>
  <c r="O41" i="20"/>
  <c r="BG42" i="20"/>
  <c r="K42" i="20"/>
  <c r="BD42" i="20"/>
  <c r="S42" i="20"/>
  <c r="P40" i="20"/>
  <c r="Z40" i="20"/>
  <c r="U41" i="20"/>
  <c r="BA39" i="20"/>
  <c r="AD41" i="20"/>
  <c r="AV41" i="20"/>
  <c r="AR41" i="20"/>
  <c r="P42" i="20"/>
  <c r="N41" i="20"/>
  <c r="Z42" i="20"/>
  <c r="U40" i="20"/>
  <c r="O42" i="20"/>
  <c r="AR42" i="20"/>
  <c r="S41" i="20"/>
  <c r="P41" i="20"/>
  <c r="Z41" i="20"/>
  <c r="BE42" i="20"/>
  <c r="BG40" i="20"/>
  <c r="BA40" i="20"/>
  <c r="AW40" i="20"/>
  <c r="AU42" i="20"/>
  <c r="P39" i="20"/>
  <c r="AF41" i="20"/>
  <c r="BC41" i="20"/>
  <c r="S40" i="20"/>
  <c r="BF40" i="20"/>
  <c r="Q39" i="20"/>
  <c r="AW41" i="20"/>
  <c r="AK42" i="20"/>
  <c r="BD41" i="20"/>
  <c r="AU41" i="20"/>
  <c r="BA41" i="20"/>
  <c r="AV42" i="20"/>
  <c r="AM42" i="20"/>
  <c r="AI40" i="20"/>
  <c r="AG41" i="20"/>
  <c r="AF40" i="20"/>
  <c r="BC40" i="20"/>
  <c r="J40" i="20"/>
  <c r="BF41" i="20"/>
  <c r="AH40" i="20"/>
  <c r="V41" i="20"/>
  <c r="AN39" i="20"/>
  <c r="AN41" i="20"/>
  <c r="AU40" i="20"/>
  <c r="BA42" i="20"/>
  <c r="AO42" i="20"/>
  <c r="BH41" i="20"/>
  <c r="BB41" i="20"/>
  <c r="AI41" i="20"/>
  <c r="AG40" i="20"/>
  <c r="AT40" i="20"/>
  <c r="AF42" i="20"/>
  <c r="AS42" i="20"/>
  <c r="BF42" i="20"/>
  <c r="AH41" i="20"/>
  <c r="V42" i="20"/>
  <c r="V40" i="20"/>
  <c r="N42" i="20"/>
  <c r="X42" i="20"/>
  <c r="AP42" i="20"/>
  <c r="BB42" i="20"/>
  <c r="M40" i="20"/>
  <c r="BH42" i="20"/>
  <c r="AG42" i="20"/>
  <c r="AT41" i="20"/>
  <c r="T41" i="20"/>
  <c r="AQ42" i="20"/>
  <c r="AS41" i="20"/>
  <c r="J41" i="20"/>
  <c r="AO39" i="20"/>
  <c r="AH42" i="20"/>
  <c r="AC41" i="20"/>
  <c r="AC39" i="20"/>
  <c r="P38" i="20"/>
  <c r="AO40" i="20"/>
  <c r="L41" i="20"/>
  <c r="AY42" i="20"/>
  <c r="AO41" i="20"/>
  <c r="AZ42" i="20"/>
  <c r="AL42" i="20"/>
  <c r="W40" i="20"/>
  <c r="AT42" i="20"/>
  <c r="AQ41" i="20"/>
  <c r="J42" i="20"/>
  <c r="AO38" i="20"/>
  <c r="BE41" i="20"/>
  <c r="AW39" i="20"/>
  <c r="AM38" i="20"/>
  <c r="Q41" i="20"/>
  <c r="M41" i="20"/>
  <c r="AN40" i="20"/>
  <c r="AM41" i="20"/>
  <c r="AI42" i="20"/>
  <c r="Y42" i="20"/>
  <c r="L42" i="20"/>
  <c r="AC42" i="20"/>
  <c r="AZ41" i="20"/>
  <c r="R41" i="20"/>
  <c r="R42" i="20"/>
  <c r="W41" i="20"/>
  <c r="T42" i="20"/>
  <c r="AQ40" i="20"/>
  <c r="BE40" i="20"/>
  <c r="AW38" i="20"/>
  <c r="AA38" i="20"/>
  <c r="BM49" i="20"/>
  <c r="BS49" i="20"/>
  <c r="BX49" i="20"/>
  <c r="CA49" i="20"/>
  <c r="BZ49" i="20"/>
  <c r="CH49" i="20"/>
  <c r="CF49" i="20"/>
  <c r="BN49" i="20"/>
  <c r="CD49" i="20"/>
  <c r="BV49" i="20"/>
  <c r="BR49" i="20"/>
  <c r="BT49" i="20"/>
  <c r="CK49" i="20"/>
  <c r="CG49" i="20"/>
  <c r="BY49" i="20"/>
  <c r="I42" i="20"/>
  <c r="I41" i="20"/>
  <c r="I40" i="20"/>
  <c r="BQ116" i="21"/>
  <c r="BV110" i="21"/>
  <c r="CD110" i="21"/>
  <c r="CD116" i="21" s="1"/>
  <c r="CL110" i="21"/>
  <c r="CL116" i="21" s="1"/>
  <c r="CH110" i="21"/>
  <c r="CH116" i="21" s="1"/>
  <c r="BZ110" i="21"/>
  <c r="BZ116" i="21" s="1"/>
  <c r="G40" i="20"/>
  <c r="H38" i="20"/>
  <c r="G42" i="20"/>
  <c r="H39" i="20"/>
  <c r="AH15" i="25"/>
  <c r="G41" i="20"/>
  <c r="BC15" i="25"/>
  <c r="AJ15" i="25"/>
  <c r="AM15" i="25"/>
  <c r="AS15" i="25"/>
  <c r="BB15" i="25"/>
  <c r="M15" i="25"/>
  <c r="AF15" i="25"/>
  <c r="AY15" i="25"/>
  <c r="AA15" i="25"/>
  <c r="AQ15" i="25"/>
  <c r="AL15" i="25"/>
  <c r="N15" i="25"/>
  <c r="Z15" i="25"/>
  <c r="O45" i="25"/>
  <c r="AB46" i="25"/>
  <c r="O46" i="25"/>
  <c r="AA46" i="25"/>
  <c r="AM46" i="25"/>
  <c r="BD15" i="25"/>
  <c r="AY46" i="25"/>
  <c r="AY45" i="25"/>
  <c r="AO15" i="25"/>
  <c r="V15" i="25"/>
  <c r="BA15" i="25"/>
  <c r="AT15" i="25"/>
  <c r="R15" i="25"/>
  <c r="BF15" i="25"/>
  <c r="AI15" i="25"/>
  <c r="AB15" i="25"/>
  <c r="T15" i="25"/>
  <c r="AB45" i="25"/>
  <c r="AN45" i="25"/>
  <c r="AZ45" i="25"/>
  <c r="AZ46" i="25"/>
  <c r="X45" i="25"/>
  <c r="X46" i="25"/>
  <c r="Z45" i="25"/>
  <c r="Z46" i="25"/>
  <c r="L45" i="25"/>
  <c r="L46" i="25"/>
  <c r="AR45" i="25"/>
  <c r="AR46" i="25"/>
  <c r="AS45" i="25"/>
  <c r="AS46" i="25"/>
  <c r="Y45" i="25"/>
  <c r="Y46" i="25"/>
  <c r="BB46" i="25"/>
  <c r="BB45" i="25"/>
  <c r="AT45" i="25"/>
  <c r="AT46" i="25"/>
  <c r="BG45" i="25"/>
  <c r="BG46" i="25"/>
  <c r="AD46" i="25"/>
  <c r="AD45" i="25"/>
  <c r="AP15" i="25"/>
  <c r="X15" i="25"/>
  <c r="I45" i="25"/>
  <c r="I46" i="25"/>
  <c r="BJ46" i="25" s="1"/>
  <c r="N46" i="25"/>
  <c r="N45" i="25"/>
  <c r="AF46" i="25"/>
  <c r="AF45" i="25"/>
  <c r="U15" i="25"/>
  <c r="AE46" i="25"/>
  <c r="AE45" i="25"/>
  <c r="S15" i="25"/>
  <c r="AU15" i="25"/>
  <c r="AL45" i="25"/>
  <c r="AL46" i="25"/>
  <c r="AI46" i="25"/>
  <c r="AI45" i="25"/>
  <c r="P15" i="25"/>
  <c r="AG15" i="25"/>
  <c r="Y15" i="25"/>
  <c r="V45" i="25"/>
  <c r="V46" i="25"/>
  <c r="AK45" i="25"/>
  <c r="AK46" i="25"/>
  <c r="AQ46" i="25"/>
  <c r="AQ45" i="25"/>
  <c r="R46" i="25"/>
  <c r="R45" i="25"/>
  <c r="W45" i="25"/>
  <c r="W46" i="25"/>
  <c r="AG46" i="25"/>
  <c r="AG45" i="25"/>
  <c r="AK15" i="25"/>
  <c r="M45" i="25"/>
  <c r="M46" i="25"/>
  <c r="K46" i="25"/>
  <c r="K45" i="25"/>
  <c r="T45" i="25"/>
  <c r="T46" i="25"/>
  <c r="AN15" i="25"/>
  <c r="AW15" i="25"/>
  <c r="BF45" i="25"/>
  <c r="BF46" i="25"/>
  <c r="BE46" i="25"/>
  <c r="BE45" i="25"/>
  <c r="AX45" i="25"/>
  <c r="AX46" i="25"/>
  <c r="U45" i="25"/>
  <c r="U46" i="25"/>
  <c r="BD46" i="25"/>
  <c r="BD45" i="25"/>
  <c r="BC46" i="25"/>
  <c r="BC45" i="25"/>
  <c r="S46" i="25"/>
  <c r="S45" i="25"/>
  <c r="AZ15" i="25"/>
  <c r="BG15" i="25"/>
  <c r="AP46" i="25"/>
  <c r="AP45" i="25"/>
  <c r="AH45" i="25"/>
  <c r="AH46" i="25"/>
  <c r="Q15" i="25"/>
  <c r="L15" i="25"/>
  <c r="J45" i="25"/>
  <c r="J46" i="25"/>
  <c r="AU45" i="25"/>
  <c r="AU46" i="25"/>
  <c r="BH45" i="25"/>
  <c r="BH46" i="25"/>
  <c r="AV45" i="25"/>
  <c r="AV46" i="25"/>
  <c r="AJ45" i="25"/>
  <c r="AJ46" i="25"/>
  <c r="AC15" i="25"/>
  <c r="BE15" i="25"/>
  <c r="J35" i="25" l="1"/>
  <c r="BL46" i="25"/>
  <c r="BK39" i="20" s="1"/>
  <c r="BM46" i="25"/>
  <c r="BL39" i="20" s="1"/>
  <c r="BK46" i="25"/>
  <c r="BJ39" i="20" s="1"/>
  <c r="BM45" i="25"/>
  <c r="BL38" i="20" s="1"/>
  <c r="BK45" i="25"/>
  <c r="BJ38" i="20" s="1"/>
  <c r="BL45" i="25"/>
  <c r="BK38" i="20" s="1"/>
  <c r="BJ45" i="25"/>
  <c r="BI38" i="20" s="1"/>
  <c r="AX20" i="25"/>
  <c r="AX19" i="25"/>
  <c r="AX21" i="25"/>
  <c r="AV21" i="25"/>
  <c r="AV20" i="25"/>
  <c r="AV19" i="25"/>
  <c r="AK16" i="25"/>
  <c r="AQ16" i="25"/>
  <c r="AE16" i="25"/>
  <c r="BD16" i="25"/>
  <c r="AA16" i="25"/>
  <c r="Y16" i="25"/>
  <c r="T16" i="25"/>
  <c r="AY16" i="25"/>
  <c r="AW16" i="25"/>
  <c r="AB16" i="25"/>
  <c r="AF16" i="25"/>
  <c r="O16" i="25"/>
  <c r="BJ15" i="25"/>
  <c r="BL15" i="25"/>
  <c r="AN16" i="25"/>
  <c r="P16" i="25"/>
  <c r="AI16" i="25"/>
  <c r="M16" i="25"/>
  <c r="K16" i="25"/>
  <c r="AC16" i="25"/>
  <c r="BB16" i="25"/>
  <c r="W16" i="25"/>
  <c r="U16" i="25"/>
  <c r="BF16" i="25"/>
  <c r="R16" i="25"/>
  <c r="AS16" i="25"/>
  <c r="BG16" i="25"/>
  <c r="AT16" i="25"/>
  <c r="AM16" i="25"/>
  <c r="AZ16" i="25"/>
  <c r="X16" i="25"/>
  <c r="BA16" i="25"/>
  <c r="AJ16" i="25"/>
  <c r="L16" i="25"/>
  <c r="AU16" i="25"/>
  <c r="AP16" i="25"/>
  <c r="BM15" i="25"/>
  <c r="V16" i="25"/>
  <c r="Z16" i="25"/>
  <c r="BC16" i="25"/>
  <c r="AG16" i="25"/>
  <c r="S16" i="25"/>
  <c r="N16" i="25"/>
  <c r="AR16" i="25"/>
  <c r="BE16" i="25"/>
  <c r="Q16" i="25"/>
  <c r="BK15" i="25"/>
  <c r="AO16" i="25"/>
  <c r="AL16" i="25"/>
  <c r="AH16" i="25"/>
  <c r="Q43" i="20"/>
  <c r="AO43" i="20"/>
  <c r="AW43" i="20"/>
  <c r="P43" i="20"/>
  <c r="AC43" i="20"/>
  <c r="BA43" i="20"/>
  <c r="AX39" i="20"/>
  <c r="AK38" i="20"/>
  <c r="AL38" i="20"/>
  <c r="N39" i="20"/>
  <c r="AS39" i="20"/>
  <c r="AA39" i="20"/>
  <c r="AA43" i="20" s="1"/>
  <c r="AS38" i="20"/>
  <c r="AH39" i="20"/>
  <c r="AR39" i="20"/>
  <c r="AZ38" i="20"/>
  <c r="O39" i="20"/>
  <c r="BE38" i="20"/>
  <c r="AH38" i="20"/>
  <c r="BE39" i="20"/>
  <c r="T39" i="20"/>
  <c r="AG38" i="20"/>
  <c r="AR38" i="20"/>
  <c r="AB39" i="20"/>
  <c r="AZ39" i="20"/>
  <c r="AV39" i="20"/>
  <c r="AT39" i="20"/>
  <c r="AN38" i="20"/>
  <c r="AN43" i="20" s="1"/>
  <c r="O38" i="20"/>
  <c r="K38" i="20"/>
  <c r="L39" i="20"/>
  <c r="AX38" i="20"/>
  <c r="V38" i="20"/>
  <c r="S39" i="20"/>
  <c r="BD38" i="20"/>
  <c r="BF38" i="20"/>
  <c r="W38" i="20"/>
  <c r="AE38" i="20"/>
  <c r="BB38" i="20"/>
  <c r="L38" i="20"/>
  <c r="AB38" i="20"/>
  <c r="AY38" i="20"/>
  <c r="AP38" i="20"/>
  <c r="AT38" i="20"/>
  <c r="K39" i="20"/>
  <c r="R38" i="20"/>
  <c r="AE39" i="20"/>
  <c r="BB39" i="20"/>
  <c r="Z39" i="20"/>
  <c r="BC38" i="20"/>
  <c r="BH38" i="20"/>
  <c r="AU39" i="20"/>
  <c r="R39" i="20"/>
  <c r="AD38" i="20"/>
  <c r="Y39" i="20"/>
  <c r="Z38" i="20"/>
  <c r="AY39" i="20"/>
  <c r="S38" i="20"/>
  <c r="AV38" i="20"/>
  <c r="BH39" i="20"/>
  <c r="BC39" i="20"/>
  <c r="AQ38" i="20"/>
  <c r="AI38" i="20"/>
  <c r="Y38" i="20"/>
  <c r="X39" i="20"/>
  <c r="T38" i="20"/>
  <c r="BF39" i="20"/>
  <c r="AU38" i="20"/>
  <c r="J39" i="20"/>
  <c r="M38" i="20"/>
  <c r="AF38" i="20"/>
  <c r="AJ39" i="20"/>
  <c r="J38" i="20"/>
  <c r="U39" i="20"/>
  <c r="AQ39" i="20"/>
  <c r="AI39" i="20"/>
  <c r="AF39" i="20"/>
  <c r="BG39" i="20"/>
  <c r="X38" i="20"/>
  <c r="AM39" i="20"/>
  <c r="AM43" i="20" s="1"/>
  <c r="V39" i="20"/>
  <c r="AG39" i="20"/>
  <c r="AP39" i="20"/>
  <c r="W39" i="20"/>
  <c r="BD39" i="20"/>
  <c r="M39" i="20"/>
  <c r="AD39" i="20"/>
  <c r="AJ38" i="20"/>
  <c r="U38" i="20"/>
  <c r="AK39" i="20"/>
  <c r="AL39" i="20"/>
  <c r="N38" i="20"/>
  <c r="BG38" i="20"/>
  <c r="I39" i="20"/>
  <c r="BI39" i="20"/>
  <c r="I38" i="20"/>
  <c r="BV116" i="21"/>
  <c r="H43" i="20"/>
  <c r="CA110" i="21"/>
  <c r="CI110" i="21"/>
  <c r="CI116" i="21" s="1"/>
  <c r="CE110" i="21"/>
  <c r="CE116" i="21" s="1"/>
  <c r="E42" i="20"/>
  <c r="F42" i="20"/>
  <c r="G38" i="20"/>
  <c r="E41" i="20"/>
  <c r="F41" i="20"/>
  <c r="G39" i="20"/>
  <c r="E40" i="20"/>
  <c r="F40" i="20"/>
  <c r="I40" i="25"/>
  <c r="I34" i="20" s="1"/>
  <c r="I38" i="25"/>
  <c r="I39" i="25"/>
  <c r="BK43" i="20" l="1"/>
  <c r="BL43" i="20"/>
  <c r="BJ43" i="20"/>
  <c r="AV35" i="25"/>
  <c r="AD35" i="25"/>
  <c r="AX35" i="25"/>
  <c r="BA19" i="25"/>
  <c r="BA21" i="25"/>
  <c r="BA20" i="25"/>
  <c r="AY20" i="25"/>
  <c r="AY19" i="25"/>
  <c r="AY21" i="25"/>
  <c r="AU21" i="25"/>
  <c r="AU19" i="25"/>
  <c r="AU20" i="25"/>
  <c r="BB19" i="25"/>
  <c r="BB21" i="25"/>
  <c r="BB20" i="25"/>
  <c r="BF21" i="25"/>
  <c r="BF20" i="25"/>
  <c r="BF19" i="25"/>
  <c r="BD20" i="25"/>
  <c r="BD21" i="25"/>
  <c r="BD19" i="25"/>
  <c r="BG21" i="25"/>
  <c r="BG19" i="25"/>
  <c r="BG20" i="25"/>
  <c r="BJ19" i="25"/>
  <c r="AW20" i="25"/>
  <c r="AW19" i="25"/>
  <c r="AW21" i="25"/>
  <c r="BM16" i="25"/>
  <c r="BH21" i="25"/>
  <c r="BH20" i="25"/>
  <c r="BH19" i="25"/>
  <c r="AS21" i="25"/>
  <c r="AS20" i="25"/>
  <c r="AS19" i="25"/>
  <c r="AQ21" i="25"/>
  <c r="AQ19" i="25"/>
  <c r="AQ20" i="25"/>
  <c r="AP19" i="25"/>
  <c r="AP21" i="25"/>
  <c r="AP20" i="25"/>
  <c r="BE21" i="25"/>
  <c r="BE20" i="25"/>
  <c r="BE19" i="25"/>
  <c r="AR20" i="25"/>
  <c r="AR19" i="25"/>
  <c r="AR21" i="25"/>
  <c r="AZ19" i="25"/>
  <c r="AZ21" i="25"/>
  <c r="AZ20" i="25"/>
  <c r="BC21" i="25"/>
  <c r="BC20" i="25"/>
  <c r="BC19" i="25"/>
  <c r="AT21" i="25"/>
  <c r="AT20" i="25"/>
  <c r="AT19" i="25"/>
  <c r="BK16" i="25"/>
  <c r="AO19" i="25"/>
  <c r="AO21" i="25"/>
  <c r="AO20" i="25"/>
  <c r="BL16" i="25"/>
  <c r="BJ16" i="25"/>
  <c r="I52" i="25"/>
  <c r="I32" i="20"/>
  <c r="I53" i="25"/>
  <c r="I33" i="20"/>
  <c r="AH43" i="20"/>
  <c r="AD43" i="20"/>
  <c r="AX43" i="20"/>
  <c r="AE43" i="20"/>
  <c r="AV43" i="20"/>
  <c r="AJ43" i="20"/>
  <c r="BH43" i="20"/>
  <c r="AK43" i="20"/>
  <c r="AY43" i="20"/>
  <c r="O43" i="20"/>
  <c r="R43" i="20"/>
  <c r="T43" i="20"/>
  <c r="BC43" i="20"/>
  <c r="AB43" i="20"/>
  <c r="BD43" i="20"/>
  <c r="AF43" i="20"/>
  <c r="AI43" i="20"/>
  <c r="K43" i="20"/>
  <c r="AL43" i="20"/>
  <c r="AT43" i="20"/>
  <c r="AR43" i="20"/>
  <c r="BG43" i="20"/>
  <c r="N43" i="20"/>
  <c r="Y43" i="20"/>
  <c r="BE43" i="20"/>
  <c r="AQ43" i="20"/>
  <c r="J43" i="20"/>
  <c r="AZ43" i="20"/>
  <c r="S43" i="20"/>
  <c r="L43" i="20"/>
  <c r="BB43" i="20"/>
  <c r="AG43" i="20"/>
  <c r="M43" i="20"/>
  <c r="BF43" i="20"/>
  <c r="AU43" i="20"/>
  <c r="Z43" i="20"/>
  <c r="I54" i="25"/>
  <c r="W43" i="20"/>
  <c r="U43" i="20"/>
  <c r="AP43" i="20"/>
  <c r="X43" i="20"/>
  <c r="AS43" i="20"/>
  <c r="V43" i="20"/>
  <c r="I43" i="20"/>
  <c r="BI43" i="20"/>
  <c r="CA116" i="21"/>
  <c r="CF110" i="21"/>
  <c r="CJ110" i="21"/>
  <c r="CJ116" i="21" s="1"/>
  <c r="H38" i="25"/>
  <c r="H52" i="25" s="1"/>
  <c r="F38" i="20"/>
  <c r="E38" i="20"/>
  <c r="F39" i="20"/>
  <c r="E39" i="20"/>
  <c r="G43" i="20"/>
  <c r="I41" i="25"/>
  <c r="I35" i="20" s="1"/>
  <c r="I42" i="25"/>
  <c r="I36" i="20" s="1"/>
  <c r="J42" i="25"/>
  <c r="J40" i="25"/>
  <c r="J41" i="25"/>
  <c r="H42" i="25"/>
  <c r="H56" i="25" s="1"/>
  <c r="H41" i="25"/>
  <c r="H55" i="25" s="1"/>
  <c r="H40" i="25"/>
  <c r="H54" i="25" s="1"/>
  <c r="H39" i="25"/>
  <c r="H53" i="25" s="1"/>
  <c r="AP35" i="25" l="1"/>
  <c r="AW35" i="25"/>
  <c r="W35" i="25"/>
  <c r="Y35" i="25"/>
  <c r="U35" i="25"/>
  <c r="AC35" i="25"/>
  <c r="AH35" i="25"/>
  <c r="AR35" i="25"/>
  <c r="AF35" i="25"/>
  <c r="K35" i="25"/>
  <c r="BC35" i="25"/>
  <c r="BA35" i="25"/>
  <c r="V35" i="25"/>
  <c r="AG35" i="25"/>
  <c r="S35" i="25"/>
  <c r="BD35" i="25"/>
  <c r="N35" i="25"/>
  <c r="AU35" i="25"/>
  <c r="AQ35" i="25"/>
  <c r="AE35" i="25"/>
  <c r="P35" i="25"/>
  <c r="AB35" i="25"/>
  <c r="AT35" i="25"/>
  <c r="AA35" i="25"/>
  <c r="BE35" i="25"/>
  <c r="T35" i="25"/>
  <c r="L35" i="25"/>
  <c r="AO35" i="25"/>
  <c r="BF35" i="25"/>
  <c r="AS35" i="25"/>
  <c r="R35" i="25"/>
  <c r="AZ35" i="25"/>
  <c r="Q35" i="25"/>
  <c r="BG35" i="25"/>
  <c r="M35" i="25"/>
  <c r="Z35" i="25"/>
  <c r="AY35" i="25"/>
  <c r="O35" i="25"/>
  <c r="BH35" i="25"/>
  <c r="X35" i="25"/>
  <c r="BB35" i="25"/>
  <c r="AI35" i="25"/>
  <c r="BK19" i="25"/>
  <c r="BM19" i="25"/>
  <c r="BM20" i="25"/>
  <c r="BK20" i="25"/>
  <c r="BM21" i="25"/>
  <c r="BK21" i="25"/>
  <c r="BL20" i="25"/>
  <c r="BJ20" i="25"/>
  <c r="BL21" i="25"/>
  <c r="BJ21" i="25"/>
  <c r="BL19" i="25"/>
  <c r="I37" i="20"/>
  <c r="I56" i="25"/>
  <c r="J35" i="20"/>
  <c r="J47" i="20" s="1"/>
  <c r="J55" i="25"/>
  <c r="J34" i="20"/>
  <c r="J46" i="20" s="1"/>
  <c r="J54" i="25"/>
  <c r="I55" i="25"/>
  <c r="J36" i="20"/>
  <c r="J48" i="20" s="1"/>
  <c r="J56" i="25"/>
  <c r="CF116" i="21"/>
  <c r="CK110" i="21"/>
  <c r="H34" i="20"/>
  <c r="H36" i="20"/>
  <c r="H35" i="20"/>
  <c r="E43" i="20"/>
  <c r="H33" i="20"/>
  <c r="I45" i="20" s="1"/>
  <c r="F43" i="20"/>
  <c r="H32" i="20"/>
  <c r="I44" i="20" s="1"/>
  <c r="BK35" i="25" l="1"/>
  <c r="BM35" i="25"/>
  <c r="AJ35" i="25"/>
  <c r="I48" i="20"/>
  <c r="H47" i="20"/>
  <c r="I47" i="20"/>
  <c r="H46" i="20"/>
  <c r="I46" i="20"/>
  <c r="H48" i="20"/>
  <c r="CK116" i="21"/>
  <c r="H45" i="20"/>
  <c r="H44" i="20"/>
  <c r="G33" i="20"/>
  <c r="G45" i="20" s="1"/>
  <c r="H37" i="20"/>
  <c r="G35" i="20"/>
  <c r="G47" i="20" s="1"/>
  <c r="G32" i="20"/>
  <c r="G36" i="20"/>
  <c r="G34" i="20"/>
  <c r="G46" i="20" s="1"/>
  <c r="J90" i="21"/>
  <c r="F90" i="21"/>
  <c r="E16" i="21"/>
  <c r="E32" i="21"/>
  <c r="E48" i="21"/>
  <c r="E64" i="21"/>
  <c r="E80" i="21"/>
  <c r="J103" i="21"/>
  <c r="O103" i="21" s="1"/>
  <c r="F103" i="21"/>
  <c r="J74" i="21"/>
  <c r="F74" i="21"/>
  <c r="J58" i="21"/>
  <c r="F58" i="21"/>
  <c r="J42" i="21"/>
  <c r="F42" i="21"/>
  <c r="J26" i="21"/>
  <c r="F26" i="21"/>
  <c r="J10" i="21"/>
  <c r="F10" i="21"/>
  <c r="E20" i="20"/>
  <c r="E24" i="20"/>
  <c r="E23" i="20"/>
  <c r="E22" i="20"/>
  <c r="E21" i="20"/>
  <c r="E18" i="20"/>
  <c r="E17" i="20"/>
  <c r="E16" i="20"/>
  <c r="E15" i="20"/>
  <c r="E14" i="20"/>
  <c r="F13" i="20"/>
  <c r="G13" i="20" s="1"/>
  <c r="H13" i="20" s="1"/>
  <c r="I13" i="20" s="1"/>
  <c r="K13" i="20"/>
  <c r="L13" i="20" s="1"/>
  <c r="M13" i="20" s="1"/>
  <c r="N13" i="20" s="1"/>
  <c r="P13" i="20"/>
  <c r="Q13" i="20" s="1"/>
  <c r="R13" i="20" s="1"/>
  <c r="S13" i="20" s="1"/>
  <c r="U13" i="20"/>
  <c r="V13" i="20" s="1"/>
  <c r="W13" i="20" s="1"/>
  <c r="X13" i="20" s="1"/>
  <c r="AE13" i="20"/>
  <c r="AF13" i="20" s="1"/>
  <c r="AG13" i="20" s="1"/>
  <c r="AH13" i="20" s="1"/>
  <c r="Z13" i="20"/>
  <c r="AA13" i="20" s="1"/>
  <c r="AB13" i="20" s="1"/>
  <c r="AC13" i="20" s="1"/>
  <c r="AJ13" i="20"/>
  <c r="AK13" i="20" s="1"/>
  <c r="AL13" i="20" s="1"/>
  <c r="AM13" i="20" s="1"/>
  <c r="AO13" i="20"/>
  <c r="AP13" i="20" s="1"/>
  <c r="AQ13" i="20" s="1"/>
  <c r="AR13" i="20" s="1"/>
  <c r="AT13" i="20"/>
  <c r="AU13" i="20" s="1"/>
  <c r="AV13" i="20" s="1"/>
  <c r="AW13" i="20" s="1"/>
  <c r="AY13" i="20"/>
  <c r="AZ13" i="20" s="1"/>
  <c r="BA13" i="20" s="1"/>
  <c r="BB13" i="20" s="1"/>
  <c r="BD13" i="20"/>
  <c r="BE13" i="20" s="1"/>
  <c r="BF13" i="20" s="1"/>
  <c r="BG13" i="20" s="1"/>
  <c r="BI13" i="20"/>
  <c r="BJ13" i="20" s="1"/>
  <c r="BK13" i="20" s="1"/>
  <c r="BL13" i="20" s="1"/>
  <c r="BN13" i="20"/>
  <c r="BO13" i="20" s="1"/>
  <c r="BP13" i="20" s="1"/>
  <c r="BQ13" i="20" s="1"/>
  <c r="BS13" i="20"/>
  <c r="BT13" i="20" s="1"/>
  <c r="BU13" i="20" s="1"/>
  <c r="BV13" i="20" s="1"/>
  <c r="BX13" i="20"/>
  <c r="BY13" i="20" s="1"/>
  <c r="BZ13" i="20" s="1"/>
  <c r="CA13" i="20" s="1"/>
  <c r="CC13" i="20"/>
  <c r="CD13" i="20" s="1"/>
  <c r="CE13" i="20" s="1"/>
  <c r="CF13" i="20" s="1"/>
  <c r="CH13" i="20"/>
  <c r="CI13" i="20" s="1"/>
  <c r="CJ13" i="20" s="1"/>
  <c r="CK13" i="20" s="1"/>
  <c r="CH24" i="20"/>
  <c r="CH23" i="20"/>
  <c r="CI23" i="20" s="1"/>
  <c r="CJ23" i="20" s="1"/>
  <c r="CK23" i="20" s="1"/>
  <c r="CH22" i="20"/>
  <c r="CI22" i="20" s="1"/>
  <c r="CJ22" i="20" s="1"/>
  <c r="CK22" i="20" s="1"/>
  <c r="CH21" i="20"/>
  <c r="CI21" i="20" s="1"/>
  <c r="CJ21" i="20" s="1"/>
  <c r="CK21" i="20" s="1"/>
  <c r="CH20" i="20"/>
  <c r="CH18" i="20"/>
  <c r="CH17" i="20"/>
  <c r="CH16" i="20"/>
  <c r="CH15" i="20"/>
  <c r="CH14" i="20"/>
  <c r="CC24" i="20"/>
  <c r="CC23" i="20"/>
  <c r="CD23" i="20" s="1"/>
  <c r="CE23" i="20" s="1"/>
  <c r="CF23" i="20" s="1"/>
  <c r="CC22" i="20"/>
  <c r="CD22" i="20" s="1"/>
  <c r="CE22" i="20" s="1"/>
  <c r="CF22" i="20" s="1"/>
  <c r="CC21" i="20"/>
  <c r="CD21" i="20" s="1"/>
  <c r="CE21" i="20" s="1"/>
  <c r="CF21" i="20" s="1"/>
  <c r="CC20" i="20"/>
  <c r="CC18" i="20"/>
  <c r="CC17" i="20"/>
  <c r="CC16" i="20"/>
  <c r="CC15" i="20"/>
  <c r="CC14" i="20"/>
  <c r="BX24" i="20"/>
  <c r="BX23" i="20"/>
  <c r="BY23" i="20" s="1"/>
  <c r="BZ23" i="20" s="1"/>
  <c r="CA23" i="20" s="1"/>
  <c r="BX22" i="20"/>
  <c r="BY22" i="20" s="1"/>
  <c r="BZ22" i="20" s="1"/>
  <c r="CA22" i="20" s="1"/>
  <c r="BX21" i="20"/>
  <c r="BY21" i="20" s="1"/>
  <c r="BZ21" i="20" s="1"/>
  <c r="CA21" i="20" s="1"/>
  <c r="BX20" i="20"/>
  <c r="BX18" i="20"/>
  <c r="BX17" i="20"/>
  <c r="BX16" i="20"/>
  <c r="BX15" i="20"/>
  <c r="BX14" i="20"/>
  <c r="BS24" i="20"/>
  <c r="BS23" i="20"/>
  <c r="BT23" i="20" s="1"/>
  <c r="BU23" i="20" s="1"/>
  <c r="BV23" i="20" s="1"/>
  <c r="BS22" i="20"/>
  <c r="BT22" i="20" s="1"/>
  <c r="BU22" i="20" s="1"/>
  <c r="BV22" i="20" s="1"/>
  <c r="BS21" i="20"/>
  <c r="BT21" i="20" s="1"/>
  <c r="BU21" i="20" s="1"/>
  <c r="BV21" i="20" s="1"/>
  <c r="BS20" i="20"/>
  <c r="BS18" i="20"/>
  <c r="BS17" i="20"/>
  <c r="BS16" i="20"/>
  <c r="BS15" i="20"/>
  <c r="BS14" i="20"/>
  <c r="BN24" i="20"/>
  <c r="BN23" i="20"/>
  <c r="BO23" i="20" s="1"/>
  <c r="BP23" i="20" s="1"/>
  <c r="BQ23" i="20" s="1"/>
  <c r="BN22" i="20"/>
  <c r="BO22" i="20" s="1"/>
  <c r="BP22" i="20" s="1"/>
  <c r="BQ22" i="20" s="1"/>
  <c r="BN21" i="20"/>
  <c r="BO21" i="20" s="1"/>
  <c r="BP21" i="20" s="1"/>
  <c r="BQ21" i="20" s="1"/>
  <c r="BN20" i="20"/>
  <c r="BN18" i="20"/>
  <c r="BN17" i="20"/>
  <c r="BN16" i="20"/>
  <c r="BN15" i="20"/>
  <c r="BN14" i="20"/>
  <c r="BI24" i="20"/>
  <c r="BI23" i="20"/>
  <c r="BJ23" i="20" s="1"/>
  <c r="BK23" i="20" s="1"/>
  <c r="BL23" i="20" s="1"/>
  <c r="BI22" i="20"/>
  <c r="BJ22" i="20" s="1"/>
  <c r="BK22" i="20" s="1"/>
  <c r="BL22" i="20" s="1"/>
  <c r="BI21" i="20"/>
  <c r="BJ21" i="20" s="1"/>
  <c r="BK21" i="20" s="1"/>
  <c r="BL21" i="20" s="1"/>
  <c r="BI20" i="20"/>
  <c r="BI18" i="20"/>
  <c r="BI17" i="20"/>
  <c r="BI16" i="20"/>
  <c r="BI15" i="20"/>
  <c r="BI14" i="20"/>
  <c r="BD24" i="20"/>
  <c r="BD23" i="20"/>
  <c r="BE23" i="20" s="1"/>
  <c r="BF23" i="20" s="1"/>
  <c r="BG23" i="20" s="1"/>
  <c r="BD22" i="20"/>
  <c r="BE22" i="20" s="1"/>
  <c r="BF22" i="20" s="1"/>
  <c r="BG22" i="20" s="1"/>
  <c r="BD21" i="20"/>
  <c r="BE21" i="20" s="1"/>
  <c r="BF21" i="20" s="1"/>
  <c r="BG21" i="20" s="1"/>
  <c r="BD20" i="20"/>
  <c r="BD18" i="20"/>
  <c r="BD17" i="20"/>
  <c r="BD16" i="20"/>
  <c r="BD15" i="20"/>
  <c r="BD14" i="20"/>
  <c r="AY24" i="20"/>
  <c r="AY23" i="20"/>
  <c r="AZ23" i="20" s="1"/>
  <c r="BA23" i="20" s="1"/>
  <c r="BB23" i="20" s="1"/>
  <c r="AY22" i="20"/>
  <c r="AZ22" i="20" s="1"/>
  <c r="BA22" i="20" s="1"/>
  <c r="BB22" i="20" s="1"/>
  <c r="AY21" i="20"/>
  <c r="AZ21" i="20" s="1"/>
  <c r="BA21" i="20" s="1"/>
  <c r="BB21" i="20" s="1"/>
  <c r="AY20" i="20"/>
  <c r="AY18" i="20"/>
  <c r="AY17" i="20"/>
  <c r="AY16" i="20"/>
  <c r="AY15" i="20"/>
  <c r="AY14" i="20"/>
  <c r="AT24" i="20"/>
  <c r="AT23" i="20"/>
  <c r="AU23" i="20" s="1"/>
  <c r="AV23" i="20" s="1"/>
  <c r="AW23" i="20" s="1"/>
  <c r="AT22" i="20"/>
  <c r="AU22" i="20" s="1"/>
  <c r="AV22" i="20" s="1"/>
  <c r="AW22" i="20" s="1"/>
  <c r="AT21" i="20"/>
  <c r="AU21" i="20" s="1"/>
  <c r="AV21" i="20" s="1"/>
  <c r="AW21" i="20" s="1"/>
  <c r="AT20" i="20"/>
  <c r="AT18" i="20"/>
  <c r="AT17" i="20"/>
  <c r="AT16" i="20"/>
  <c r="AT15" i="20"/>
  <c r="AT14" i="20"/>
  <c r="AO24" i="20"/>
  <c r="AO23" i="20"/>
  <c r="AP23" i="20" s="1"/>
  <c r="AQ23" i="20" s="1"/>
  <c r="AR23" i="20" s="1"/>
  <c r="AO22" i="20"/>
  <c r="AP22" i="20" s="1"/>
  <c r="AQ22" i="20" s="1"/>
  <c r="AR22" i="20" s="1"/>
  <c r="AO21" i="20"/>
  <c r="AP21" i="20" s="1"/>
  <c r="AQ21" i="20" s="1"/>
  <c r="AR21" i="20" s="1"/>
  <c r="AO20" i="20"/>
  <c r="AO18" i="20"/>
  <c r="AO17" i="20"/>
  <c r="AO16" i="20"/>
  <c r="AO15" i="20"/>
  <c r="AO14" i="20"/>
  <c r="AJ24" i="20"/>
  <c r="AJ23" i="20"/>
  <c r="AK23" i="20" s="1"/>
  <c r="AL23" i="20" s="1"/>
  <c r="AM23" i="20" s="1"/>
  <c r="AJ22" i="20"/>
  <c r="AK22" i="20" s="1"/>
  <c r="AL22" i="20" s="1"/>
  <c r="AM22" i="20" s="1"/>
  <c r="AJ21" i="20"/>
  <c r="AK21" i="20" s="1"/>
  <c r="AL21" i="20" s="1"/>
  <c r="AM21" i="20" s="1"/>
  <c r="AJ20" i="20"/>
  <c r="AJ18" i="20"/>
  <c r="AJ17" i="20"/>
  <c r="AJ16" i="20"/>
  <c r="AJ15" i="20"/>
  <c r="AJ14" i="20"/>
  <c r="AE24" i="20"/>
  <c r="AE23" i="20"/>
  <c r="AF23" i="20" s="1"/>
  <c r="AG23" i="20" s="1"/>
  <c r="AH23" i="20" s="1"/>
  <c r="AE22" i="20"/>
  <c r="AF22" i="20" s="1"/>
  <c r="AG22" i="20" s="1"/>
  <c r="AH22" i="20" s="1"/>
  <c r="AE21" i="20"/>
  <c r="AF21" i="20" s="1"/>
  <c r="AG21" i="20" s="1"/>
  <c r="AH21" i="20" s="1"/>
  <c r="AE20" i="20"/>
  <c r="AE18" i="20"/>
  <c r="AE17" i="20"/>
  <c r="AE16" i="20"/>
  <c r="AE15" i="20"/>
  <c r="AE14" i="20"/>
  <c r="Z24" i="20"/>
  <c r="Z23" i="20"/>
  <c r="AA23" i="20" s="1"/>
  <c r="AB23" i="20" s="1"/>
  <c r="AC23" i="20" s="1"/>
  <c r="Z22" i="20"/>
  <c r="AA22" i="20" s="1"/>
  <c r="AB22" i="20" s="1"/>
  <c r="AC22" i="20" s="1"/>
  <c r="Z21" i="20"/>
  <c r="AA21" i="20" s="1"/>
  <c r="AB21" i="20" s="1"/>
  <c r="AC21" i="20" s="1"/>
  <c r="Z20" i="20"/>
  <c r="Z18" i="20"/>
  <c r="Z17" i="20"/>
  <c r="Z16" i="20"/>
  <c r="Z15" i="20"/>
  <c r="Z14" i="20"/>
  <c r="U24" i="20"/>
  <c r="U23" i="20"/>
  <c r="V23" i="20" s="1"/>
  <c r="W23" i="20" s="1"/>
  <c r="X23" i="20" s="1"/>
  <c r="U22" i="20"/>
  <c r="V22" i="20" s="1"/>
  <c r="W22" i="20" s="1"/>
  <c r="X22" i="20" s="1"/>
  <c r="U21" i="20"/>
  <c r="V21" i="20" s="1"/>
  <c r="W21" i="20" s="1"/>
  <c r="X21" i="20" s="1"/>
  <c r="U20" i="20"/>
  <c r="U18" i="20"/>
  <c r="U17" i="20"/>
  <c r="U16" i="20"/>
  <c r="U15" i="20"/>
  <c r="U14" i="20"/>
  <c r="P24" i="20"/>
  <c r="P23" i="20"/>
  <c r="Q23" i="20" s="1"/>
  <c r="R23" i="20" s="1"/>
  <c r="S23" i="20" s="1"/>
  <c r="P22" i="20"/>
  <c r="Q22" i="20" s="1"/>
  <c r="R22" i="20" s="1"/>
  <c r="S22" i="20" s="1"/>
  <c r="P21" i="20"/>
  <c r="Q21" i="20" s="1"/>
  <c r="R21" i="20" s="1"/>
  <c r="S21" i="20" s="1"/>
  <c r="P20" i="20"/>
  <c r="P18" i="20"/>
  <c r="P17" i="20"/>
  <c r="P16" i="20"/>
  <c r="P15" i="20"/>
  <c r="P14" i="20"/>
  <c r="K24" i="20"/>
  <c r="K23" i="20"/>
  <c r="L23" i="20" s="1"/>
  <c r="M23" i="20" s="1"/>
  <c r="N23" i="20" s="1"/>
  <c r="K22" i="20"/>
  <c r="L22" i="20" s="1"/>
  <c r="M22" i="20" s="1"/>
  <c r="N22" i="20" s="1"/>
  <c r="K21" i="20"/>
  <c r="L21" i="20" s="1"/>
  <c r="M21" i="20" s="1"/>
  <c r="N21" i="20" s="1"/>
  <c r="K20" i="20"/>
  <c r="K18" i="20"/>
  <c r="K17" i="20"/>
  <c r="K16" i="20"/>
  <c r="K14" i="20"/>
  <c r="K15" i="20"/>
  <c r="E12" i="21"/>
  <c r="E112" i="21"/>
  <c r="E28" i="21"/>
  <c r="E152" i="21"/>
  <c r="E60" i="21"/>
  <c r="E44" i="21"/>
  <c r="E76" i="21"/>
  <c r="F102" i="21" l="1"/>
  <c r="AK35" i="25"/>
  <c r="H49" i="20"/>
  <c r="I49" i="20"/>
  <c r="G48" i="20"/>
  <c r="F117" i="21"/>
  <c r="F118" i="21" s="1"/>
  <c r="CD24" i="20"/>
  <c r="AZ24" i="20"/>
  <c r="AU24" i="20"/>
  <c r="BY24" i="20"/>
  <c r="V24" i="20"/>
  <c r="L24" i="20"/>
  <c r="AP24" i="20"/>
  <c r="BT24" i="20"/>
  <c r="Q24" i="20"/>
  <c r="AK24" i="20"/>
  <c r="BO24" i="20"/>
  <c r="AF24" i="20"/>
  <c r="BJ24" i="20"/>
  <c r="AA24" i="20"/>
  <c r="BE24" i="20"/>
  <c r="CI24" i="20"/>
  <c r="F89" i="21"/>
  <c r="F88" i="21"/>
  <c r="F25" i="21"/>
  <c r="F24" i="21"/>
  <c r="F40" i="21"/>
  <c r="F41" i="21"/>
  <c r="F56" i="21"/>
  <c r="F57" i="21"/>
  <c r="F72" i="21"/>
  <c r="F73" i="21"/>
  <c r="E105" i="21"/>
  <c r="F36" i="20"/>
  <c r="F32" i="20"/>
  <c r="F44" i="20" s="1"/>
  <c r="F34" i="20"/>
  <c r="F46" i="20" s="1"/>
  <c r="G44" i="20"/>
  <c r="G37" i="20"/>
  <c r="G49" i="20" s="1"/>
  <c r="F35" i="20"/>
  <c r="F47" i="20" s="1"/>
  <c r="F95" i="21"/>
  <c r="F94" i="21"/>
  <c r="F24" i="20"/>
  <c r="J94" i="21"/>
  <c r="J95" i="21"/>
  <c r="F33" i="20"/>
  <c r="F101" i="21"/>
  <c r="F100" i="21"/>
  <c r="F99" i="21"/>
  <c r="F48" i="21"/>
  <c r="L15" i="20"/>
  <c r="K27" i="20"/>
  <c r="BY18" i="20"/>
  <c r="BX30" i="20"/>
  <c r="L17" i="20"/>
  <c r="K29" i="20"/>
  <c r="BO15" i="20"/>
  <c r="BN27" i="20"/>
  <c r="L18" i="20"/>
  <c r="K30" i="20"/>
  <c r="AF14" i="20"/>
  <c r="AE19" i="20"/>
  <c r="AE26" i="20"/>
  <c r="AK16" i="20"/>
  <c r="AJ28" i="20"/>
  <c r="AP18" i="20"/>
  <c r="AO30" i="20"/>
  <c r="BJ14" i="20"/>
  <c r="BI19" i="20"/>
  <c r="BI26" i="20"/>
  <c r="BO16" i="20"/>
  <c r="BN28" i="20"/>
  <c r="BT18" i="20"/>
  <c r="BS30" i="20"/>
  <c r="V18" i="20"/>
  <c r="U30" i="20"/>
  <c r="AK15" i="20"/>
  <c r="AJ27" i="20"/>
  <c r="L20" i="20"/>
  <c r="K25" i="20"/>
  <c r="AF15" i="20"/>
  <c r="AE27" i="20"/>
  <c r="AK17" i="20"/>
  <c r="AJ29" i="20"/>
  <c r="AP20" i="20"/>
  <c r="AO25" i="20"/>
  <c r="BJ15" i="20"/>
  <c r="BI27" i="20"/>
  <c r="BO17" i="20"/>
  <c r="BN29" i="20"/>
  <c r="BT20" i="20"/>
  <c r="BS25" i="20"/>
  <c r="AP15" i="20"/>
  <c r="AO27" i="20"/>
  <c r="BY17" i="20"/>
  <c r="BX29" i="20"/>
  <c r="BO14" i="20"/>
  <c r="BN19" i="20"/>
  <c r="BN26" i="20"/>
  <c r="AA14" i="20"/>
  <c r="Z19" i="20"/>
  <c r="Z26" i="20"/>
  <c r="AF16" i="20"/>
  <c r="AE28" i="20"/>
  <c r="AK18" i="20"/>
  <c r="AJ30" i="20"/>
  <c r="BE14" i="20"/>
  <c r="BD19" i="20"/>
  <c r="BD26" i="20"/>
  <c r="BJ16" i="20"/>
  <c r="BI28" i="20"/>
  <c r="BO18" i="20"/>
  <c r="BN30" i="20"/>
  <c r="CI14" i="20"/>
  <c r="CH19" i="20"/>
  <c r="CH26" i="20"/>
  <c r="E25" i="20"/>
  <c r="Q16" i="20"/>
  <c r="P28" i="20"/>
  <c r="AP14" i="20"/>
  <c r="AO26" i="20"/>
  <c r="AO19" i="20"/>
  <c r="BT14" i="20"/>
  <c r="BS19" i="20"/>
  <c r="BS26" i="20"/>
  <c r="L14" i="20"/>
  <c r="K19" i="20"/>
  <c r="K26" i="20"/>
  <c r="AU17" i="20"/>
  <c r="AT29" i="20"/>
  <c r="CD20" i="20"/>
  <c r="CC25" i="20"/>
  <c r="Q20" i="20"/>
  <c r="P25" i="20"/>
  <c r="AU20" i="20"/>
  <c r="AT25" i="20"/>
  <c r="AF17" i="20"/>
  <c r="AE29" i="20"/>
  <c r="BE15" i="20"/>
  <c r="BD27" i="20"/>
  <c r="CI15" i="20"/>
  <c r="CH27" i="20"/>
  <c r="AP16" i="20"/>
  <c r="AO28" i="20"/>
  <c r="BT16" i="20"/>
  <c r="BS28" i="20"/>
  <c r="AP17" i="20"/>
  <c r="AO29" i="20"/>
  <c r="BT17" i="20"/>
  <c r="BS29" i="20"/>
  <c r="BO20" i="20"/>
  <c r="BN25" i="20"/>
  <c r="AF18" i="20"/>
  <c r="AE30" i="20"/>
  <c r="BE16" i="20"/>
  <c r="BD28" i="20"/>
  <c r="CD14" i="20"/>
  <c r="CC19" i="20"/>
  <c r="CC26" i="20"/>
  <c r="CI16" i="20"/>
  <c r="CH28" i="20"/>
  <c r="AU16" i="20"/>
  <c r="AT28" i="20"/>
  <c r="BY16" i="20"/>
  <c r="BX28" i="20"/>
  <c r="Q17" i="20"/>
  <c r="P29" i="20"/>
  <c r="AK14" i="20"/>
  <c r="AJ19" i="20"/>
  <c r="AJ26" i="20"/>
  <c r="BY20" i="20"/>
  <c r="BX25" i="20"/>
  <c r="BJ17" i="20"/>
  <c r="BI29" i="20"/>
  <c r="AA16" i="20"/>
  <c r="Z28" i="20"/>
  <c r="AZ14" i="20"/>
  <c r="AY19" i="20"/>
  <c r="AY26" i="20"/>
  <c r="V15" i="20"/>
  <c r="U27" i="20"/>
  <c r="AA17" i="20"/>
  <c r="Z29" i="20"/>
  <c r="AF20" i="20"/>
  <c r="AE25" i="20"/>
  <c r="AZ15" i="20"/>
  <c r="AY27" i="20"/>
  <c r="BE17" i="20"/>
  <c r="BD29" i="20"/>
  <c r="BJ20" i="20"/>
  <c r="BI25" i="20"/>
  <c r="CD15" i="20"/>
  <c r="CC27" i="20"/>
  <c r="CI17" i="20"/>
  <c r="CH29" i="20"/>
  <c r="E18" i="21"/>
  <c r="AZ18" i="20"/>
  <c r="AY30" i="20"/>
  <c r="CD18" i="20"/>
  <c r="CC30" i="20"/>
  <c r="AZ20" i="20"/>
  <c r="AY25" i="20"/>
  <c r="BT15" i="20"/>
  <c r="BS27" i="20"/>
  <c r="Q18" i="20"/>
  <c r="P30" i="20"/>
  <c r="AU18" i="20"/>
  <c r="AT30" i="20"/>
  <c r="AK20" i="20"/>
  <c r="AJ25" i="20"/>
  <c r="V14" i="20"/>
  <c r="U19" i="20"/>
  <c r="U26" i="20"/>
  <c r="BJ18" i="20"/>
  <c r="BI30" i="20"/>
  <c r="Q14" i="20"/>
  <c r="P26" i="20"/>
  <c r="P19" i="20"/>
  <c r="V16" i="20"/>
  <c r="U28" i="20"/>
  <c r="AA18" i="20"/>
  <c r="Z30" i="20"/>
  <c r="AU14" i="20"/>
  <c r="AT19" i="20"/>
  <c r="AT26" i="20"/>
  <c r="AZ16" i="20"/>
  <c r="AY28" i="20"/>
  <c r="BE18" i="20"/>
  <c r="BD30" i="20"/>
  <c r="BY14" i="20"/>
  <c r="BX26" i="20"/>
  <c r="BX19" i="20"/>
  <c r="BX31" i="20" s="1"/>
  <c r="CD16" i="20"/>
  <c r="CC28" i="20"/>
  <c r="CI18" i="20"/>
  <c r="CH30" i="20"/>
  <c r="E27" i="20"/>
  <c r="V20" i="20"/>
  <c r="U25" i="20"/>
  <c r="L16" i="20"/>
  <c r="K28" i="20"/>
  <c r="AA15" i="20"/>
  <c r="Z27" i="20"/>
  <c r="Q15" i="20"/>
  <c r="P27" i="20"/>
  <c r="V17" i="20"/>
  <c r="U29" i="20"/>
  <c r="AA20" i="20"/>
  <c r="Z25" i="20"/>
  <c r="AU15" i="20"/>
  <c r="AT27" i="20"/>
  <c r="AZ17" i="20"/>
  <c r="AY29" i="20"/>
  <c r="BE20" i="20"/>
  <c r="BD25" i="20"/>
  <c r="BY15" i="20"/>
  <c r="BX27" i="20"/>
  <c r="CD17" i="20"/>
  <c r="CC29" i="20"/>
  <c r="CI20" i="20"/>
  <c r="CH25" i="20"/>
  <c r="E28" i="20"/>
  <c r="J64" i="21"/>
  <c r="F18" i="20"/>
  <c r="E30" i="20"/>
  <c r="F17" i="20"/>
  <c r="E29" i="20"/>
  <c r="F14" i="20"/>
  <c r="E26" i="20"/>
  <c r="E19" i="20"/>
  <c r="F16" i="20"/>
  <c r="F21" i="20"/>
  <c r="G21" i="20" s="1"/>
  <c r="H21" i="20" s="1"/>
  <c r="I21" i="20" s="1"/>
  <c r="F22" i="20"/>
  <c r="G22" i="20" s="1"/>
  <c r="H22" i="20" s="1"/>
  <c r="I22" i="20" s="1"/>
  <c r="F20" i="20"/>
  <c r="F15" i="20"/>
  <c r="G90" i="21"/>
  <c r="G102" i="21" s="1"/>
  <c r="O90" i="21"/>
  <c r="G26" i="21"/>
  <c r="K90" i="21"/>
  <c r="E66" i="21"/>
  <c r="E82" i="21"/>
  <c r="E34" i="21"/>
  <c r="G58" i="21"/>
  <c r="F64" i="21"/>
  <c r="K58" i="21"/>
  <c r="G10" i="21"/>
  <c r="F16" i="21"/>
  <c r="O58" i="21"/>
  <c r="O10" i="21"/>
  <c r="J16" i="21"/>
  <c r="F80" i="21"/>
  <c r="F32" i="21"/>
  <c r="G74" i="21"/>
  <c r="K42" i="21"/>
  <c r="J48" i="21"/>
  <c r="O74" i="21"/>
  <c r="J80" i="21"/>
  <c r="K26" i="21"/>
  <c r="J32" i="21"/>
  <c r="O26" i="21"/>
  <c r="G103" i="21"/>
  <c r="O42" i="21"/>
  <c r="G42" i="21"/>
  <c r="P103" i="21"/>
  <c r="Q103" i="21" s="1"/>
  <c r="R103" i="21" s="1"/>
  <c r="S103" i="21" s="1"/>
  <c r="T103" i="21"/>
  <c r="K103" i="21"/>
  <c r="L103" i="21" s="1"/>
  <c r="M103" i="21" s="1"/>
  <c r="N103" i="21" s="1"/>
  <c r="K74" i="21"/>
  <c r="K10" i="21"/>
  <c r="J8" i="21"/>
  <c r="J161" i="21" s="1"/>
  <c r="F8" i="21"/>
  <c r="F157" i="21" s="1"/>
  <c r="F23" i="20"/>
  <c r="G23" i="20" s="1"/>
  <c r="H23" i="20" s="1"/>
  <c r="I23" i="20" s="1"/>
  <c r="J12" i="21"/>
  <c r="J77" i="21"/>
  <c r="J113" i="21"/>
  <c r="J43" i="21"/>
  <c r="J112" i="21"/>
  <c r="J111" i="21"/>
  <c r="J60" i="21"/>
  <c r="J28" i="21"/>
  <c r="J152" i="21"/>
  <c r="J75" i="21"/>
  <c r="F28" i="21"/>
  <c r="F59" i="21"/>
  <c r="F60" i="21"/>
  <c r="F75" i="21"/>
  <c r="F76" i="21"/>
  <c r="F12" i="21"/>
  <c r="F43" i="21"/>
  <c r="F11" i="21"/>
  <c r="F151" i="21"/>
  <c r="F27" i="21"/>
  <c r="F152" i="21"/>
  <c r="F44" i="21"/>
  <c r="AO31" i="20" l="1"/>
  <c r="E31" i="20"/>
  <c r="AL35" i="25"/>
  <c r="E32" i="20"/>
  <c r="E44" i="20" s="1"/>
  <c r="E34" i="20"/>
  <c r="E33" i="20"/>
  <c r="E36" i="20"/>
  <c r="E48" i="20" s="1"/>
  <c r="E35" i="20"/>
  <c r="E47" i="20" s="1"/>
  <c r="F48" i="20"/>
  <c r="G117" i="21"/>
  <c r="G118" i="21" s="1"/>
  <c r="P31" i="20"/>
  <c r="AJ31" i="20"/>
  <c r="CH31" i="20"/>
  <c r="Z31" i="20"/>
  <c r="BN31" i="20"/>
  <c r="AE31" i="20"/>
  <c r="AG24" i="20"/>
  <c r="M24" i="20"/>
  <c r="BP24" i="20"/>
  <c r="W24" i="20"/>
  <c r="CJ24" i="20"/>
  <c r="AL24" i="20"/>
  <c r="BZ24" i="20"/>
  <c r="BF24" i="20"/>
  <c r="R24" i="20"/>
  <c r="AV24" i="20"/>
  <c r="AT31" i="20"/>
  <c r="AB24" i="20"/>
  <c r="BU24" i="20"/>
  <c r="BA24" i="20"/>
  <c r="G24" i="20"/>
  <c r="BK24" i="20"/>
  <c r="AQ24" i="20"/>
  <c r="CE24" i="20"/>
  <c r="BD31" i="20"/>
  <c r="G56" i="21"/>
  <c r="G57" i="21"/>
  <c r="G40" i="21"/>
  <c r="G41" i="21"/>
  <c r="G25" i="21"/>
  <c r="G24" i="21"/>
  <c r="G73" i="21"/>
  <c r="G72" i="21"/>
  <c r="G88" i="21"/>
  <c r="G89" i="21"/>
  <c r="G94" i="21"/>
  <c r="G95" i="21"/>
  <c r="T90" i="21"/>
  <c r="T99" i="21" s="1"/>
  <c r="O95" i="21"/>
  <c r="O94" i="21"/>
  <c r="F37" i="20"/>
  <c r="F49" i="20" s="1"/>
  <c r="F45" i="20"/>
  <c r="K94" i="21"/>
  <c r="K95" i="21"/>
  <c r="F17" i="21"/>
  <c r="F81" i="21"/>
  <c r="F33" i="21"/>
  <c r="F65" i="21"/>
  <c r="G64" i="21"/>
  <c r="G101" i="21"/>
  <c r="G99" i="21"/>
  <c r="G100" i="21"/>
  <c r="K38" i="21"/>
  <c r="K22" i="21"/>
  <c r="G32" i="21"/>
  <c r="K54" i="21"/>
  <c r="O54" i="21"/>
  <c r="K70" i="21"/>
  <c r="K86" i="21"/>
  <c r="P90" i="21"/>
  <c r="P102" i="21" s="1"/>
  <c r="BZ14" i="20"/>
  <c r="BY26" i="20"/>
  <c r="BY19" i="20"/>
  <c r="CJ17" i="20"/>
  <c r="CI29" i="20"/>
  <c r="AB17" i="20"/>
  <c r="AA29" i="20"/>
  <c r="CC31" i="20"/>
  <c r="BK16" i="20"/>
  <c r="BJ28" i="20"/>
  <c r="BA17" i="20"/>
  <c r="AZ29" i="20"/>
  <c r="M16" i="20"/>
  <c r="L28" i="20"/>
  <c r="R18" i="20"/>
  <c r="Q30" i="20"/>
  <c r="CE14" i="20"/>
  <c r="CD19" i="20"/>
  <c r="CD26" i="20"/>
  <c r="BU16" i="20"/>
  <c r="BT28" i="20"/>
  <c r="R20" i="20"/>
  <c r="Q25" i="20"/>
  <c r="BP14" i="20"/>
  <c r="BO19" i="20"/>
  <c r="BO26" i="20"/>
  <c r="AQ20" i="20"/>
  <c r="AP25" i="20"/>
  <c r="BU18" i="20"/>
  <c r="BT30" i="20"/>
  <c r="AG14" i="20"/>
  <c r="AF26" i="20"/>
  <c r="AF19" i="20"/>
  <c r="AQ14" i="20"/>
  <c r="AP19" i="20"/>
  <c r="AP26" i="20"/>
  <c r="W20" i="20"/>
  <c r="V25" i="20"/>
  <c r="AQ16" i="20"/>
  <c r="AP28" i="20"/>
  <c r="BZ17" i="20"/>
  <c r="BY29" i="20"/>
  <c r="R17" i="20"/>
  <c r="Q29" i="20"/>
  <c r="CJ20" i="20"/>
  <c r="CI25" i="20"/>
  <c r="AB20" i="20"/>
  <c r="AA25" i="20"/>
  <c r="BA20" i="20"/>
  <c r="AZ25" i="20"/>
  <c r="BA14" i="20"/>
  <c r="AZ26" i="20"/>
  <c r="AZ19" i="20"/>
  <c r="AG18" i="20"/>
  <c r="AF30" i="20"/>
  <c r="CJ15" i="20"/>
  <c r="CI27" i="20"/>
  <c r="AV17" i="20"/>
  <c r="AU29" i="20"/>
  <c r="AL18" i="20"/>
  <c r="AK30" i="20"/>
  <c r="AQ15" i="20"/>
  <c r="AP27" i="20"/>
  <c r="AG15" i="20"/>
  <c r="AF27" i="20"/>
  <c r="BI31" i="20"/>
  <c r="BP15" i="20"/>
  <c r="BO27" i="20"/>
  <c r="CE15" i="20"/>
  <c r="CD27" i="20"/>
  <c r="U31" i="20"/>
  <c r="BF17" i="20"/>
  <c r="BE29" i="20"/>
  <c r="BZ16" i="20"/>
  <c r="BY28" i="20"/>
  <c r="BK14" i="20"/>
  <c r="BJ19" i="20"/>
  <c r="BJ26" i="20"/>
  <c r="BF18" i="20"/>
  <c r="BE30" i="20"/>
  <c r="AL17" i="20"/>
  <c r="AK29" i="20"/>
  <c r="BA16" i="20"/>
  <c r="AZ28" i="20"/>
  <c r="BK20" i="20"/>
  <c r="BJ25" i="20"/>
  <c r="R16" i="20"/>
  <c r="Q28" i="20"/>
  <c r="CE17" i="20"/>
  <c r="CD29" i="20"/>
  <c r="W17" i="20"/>
  <c r="V29" i="20"/>
  <c r="CJ18" i="20"/>
  <c r="CI30" i="20"/>
  <c r="AV14" i="20"/>
  <c r="AU19" i="20"/>
  <c r="AU26" i="20"/>
  <c r="W14" i="20"/>
  <c r="V19" i="20"/>
  <c r="V26" i="20"/>
  <c r="CE18" i="20"/>
  <c r="CD30" i="20"/>
  <c r="AB16" i="20"/>
  <c r="AA28" i="20"/>
  <c r="BP20" i="20"/>
  <c r="BO25" i="20"/>
  <c r="BF15" i="20"/>
  <c r="BE27" i="20"/>
  <c r="K31" i="20"/>
  <c r="AG16" i="20"/>
  <c r="AF28" i="20"/>
  <c r="BU20" i="20"/>
  <c r="BT25" i="20"/>
  <c r="M20" i="20"/>
  <c r="L25" i="20"/>
  <c r="M17" i="20"/>
  <c r="L29" i="20"/>
  <c r="W15" i="20"/>
  <c r="V27" i="20"/>
  <c r="BF14" i="20"/>
  <c r="BE19" i="20"/>
  <c r="BE26" i="20"/>
  <c r="BA15" i="20"/>
  <c r="AZ27" i="20"/>
  <c r="AV16" i="20"/>
  <c r="AU28" i="20"/>
  <c r="M14" i="20"/>
  <c r="L19" i="20"/>
  <c r="L26" i="20"/>
  <c r="CJ14" i="20"/>
  <c r="CI19" i="20"/>
  <c r="CI26" i="20"/>
  <c r="AQ18" i="20"/>
  <c r="AP30" i="20"/>
  <c r="G20" i="20"/>
  <c r="F25" i="20"/>
  <c r="M18" i="20"/>
  <c r="L30" i="20"/>
  <c r="BK18" i="20"/>
  <c r="BJ30" i="20"/>
  <c r="BZ15" i="20"/>
  <c r="BY27" i="20"/>
  <c r="R15" i="20"/>
  <c r="Q27" i="20"/>
  <c r="CE16" i="20"/>
  <c r="CD28" i="20"/>
  <c r="AB18" i="20"/>
  <c r="AA30" i="20"/>
  <c r="AL20" i="20"/>
  <c r="AK25" i="20"/>
  <c r="BA18" i="20"/>
  <c r="AZ30" i="20"/>
  <c r="BK17" i="20"/>
  <c r="BJ29" i="20"/>
  <c r="BU17" i="20"/>
  <c r="BT29" i="20"/>
  <c r="AG17" i="20"/>
  <c r="AF29" i="20"/>
  <c r="BP17" i="20"/>
  <c r="BO29" i="20"/>
  <c r="AL15" i="20"/>
  <c r="AK27" i="20"/>
  <c r="BZ18" i="20"/>
  <c r="BY30" i="20"/>
  <c r="R14" i="20"/>
  <c r="Q26" i="20"/>
  <c r="Q19" i="20"/>
  <c r="AV15" i="20"/>
  <c r="AU27" i="20"/>
  <c r="BU15" i="20"/>
  <c r="BT27" i="20"/>
  <c r="BF16" i="20"/>
  <c r="BE28" i="20"/>
  <c r="BP16" i="20"/>
  <c r="BO28" i="20"/>
  <c r="AY31" i="20"/>
  <c r="AG20" i="20"/>
  <c r="AF25" i="20"/>
  <c r="CJ16" i="20"/>
  <c r="CI28" i="20"/>
  <c r="BS31" i="20"/>
  <c r="BP18" i="20"/>
  <c r="BO30" i="20"/>
  <c r="AB14" i="20"/>
  <c r="AA19" i="20"/>
  <c r="AA26" i="20"/>
  <c r="AL16" i="20"/>
  <c r="AK28" i="20"/>
  <c r="AL14" i="20"/>
  <c r="AK19" i="20"/>
  <c r="AK26" i="20"/>
  <c r="CE20" i="20"/>
  <c r="CD25" i="20"/>
  <c r="BF20" i="20"/>
  <c r="BE25" i="20"/>
  <c r="AB15" i="20"/>
  <c r="AA27" i="20"/>
  <c r="W16" i="20"/>
  <c r="V28" i="20"/>
  <c r="AV18" i="20"/>
  <c r="AU30" i="20"/>
  <c r="BZ20" i="20"/>
  <c r="BY25" i="20"/>
  <c r="AQ17" i="20"/>
  <c r="AP29" i="20"/>
  <c r="AV20" i="20"/>
  <c r="AU25" i="20"/>
  <c r="BU14" i="20"/>
  <c r="BT19" i="20"/>
  <c r="BT31" i="20" s="1"/>
  <c r="BT26" i="20"/>
  <c r="BK15" i="20"/>
  <c r="BJ27" i="20"/>
  <c r="W18" i="20"/>
  <c r="V30" i="20"/>
  <c r="M15" i="20"/>
  <c r="L27" i="20"/>
  <c r="T26" i="21"/>
  <c r="O38" i="21"/>
  <c r="T58" i="21"/>
  <c r="O70" i="21"/>
  <c r="O16" i="21"/>
  <c r="O22" i="21"/>
  <c r="O80" i="21"/>
  <c r="O86" i="21"/>
  <c r="G8" i="21"/>
  <c r="G157" i="21" s="1"/>
  <c r="G14" i="20"/>
  <c r="F19" i="20"/>
  <c r="F26" i="20"/>
  <c r="G18" i="20"/>
  <c r="F30" i="20"/>
  <c r="G15" i="20"/>
  <c r="F27" i="20"/>
  <c r="G17" i="20"/>
  <c r="F29" i="20"/>
  <c r="G16" i="20"/>
  <c r="F28" i="20"/>
  <c r="L90" i="21"/>
  <c r="H90" i="21"/>
  <c r="H102" i="21" s="1"/>
  <c r="H26" i="21"/>
  <c r="P74" i="21"/>
  <c r="T74" i="21"/>
  <c r="T10" i="21"/>
  <c r="P10" i="21"/>
  <c r="H103" i="21"/>
  <c r="H42" i="21"/>
  <c r="P26" i="21"/>
  <c r="O32" i="21"/>
  <c r="L42" i="21"/>
  <c r="K48" i="21"/>
  <c r="L26" i="21"/>
  <c r="K32" i="21"/>
  <c r="L10" i="21"/>
  <c r="K16" i="21"/>
  <c r="H58" i="21"/>
  <c r="K64" i="21"/>
  <c r="L58" i="21"/>
  <c r="P58" i="21"/>
  <c r="O64" i="21"/>
  <c r="P42" i="21"/>
  <c r="O48" i="21"/>
  <c r="H74" i="21"/>
  <c r="L74" i="21"/>
  <c r="K80" i="21"/>
  <c r="H10" i="21"/>
  <c r="G16" i="21"/>
  <c r="T42" i="21"/>
  <c r="U103" i="21"/>
  <c r="V103" i="21" s="1"/>
  <c r="W103" i="21" s="1"/>
  <c r="X103" i="21" s="1"/>
  <c r="Y103" i="21"/>
  <c r="K8" i="21"/>
  <c r="K161" i="21" s="1"/>
  <c r="O8" i="21"/>
  <c r="J45" i="21"/>
  <c r="J59" i="21"/>
  <c r="K44" i="21"/>
  <c r="K60" i="21"/>
  <c r="J61" i="21"/>
  <c r="K112" i="21"/>
  <c r="J44" i="21"/>
  <c r="J76" i="21"/>
  <c r="K152" i="21"/>
  <c r="G11" i="21"/>
  <c r="G76" i="21"/>
  <c r="F111" i="21"/>
  <c r="G44" i="21"/>
  <c r="E75" i="21"/>
  <c r="F112" i="21"/>
  <c r="F29" i="21"/>
  <c r="G111" i="21"/>
  <c r="G151" i="21"/>
  <c r="E13" i="21"/>
  <c r="F153" i="21"/>
  <c r="G113" i="21"/>
  <c r="G12" i="21"/>
  <c r="E59" i="21"/>
  <c r="G59" i="21"/>
  <c r="E61" i="21"/>
  <c r="G152" i="21"/>
  <c r="E11" i="21"/>
  <c r="E151" i="21"/>
  <c r="F45" i="21"/>
  <c r="E77" i="21"/>
  <c r="E27" i="21"/>
  <c r="F13" i="21"/>
  <c r="O112" i="21"/>
  <c r="F61" i="21"/>
  <c r="G27" i="21"/>
  <c r="O28" i="21"/>
  <c r="F77" i="21"/>
  <c r="O12" i="21"/>
  <c r="O152" i="21"/>
  <c r="E43" i="21"/>
  <c r="CI31" i="20" l="1"/>
  <c r="T100" i="21"/>
  <c r="T101" i="21"/>
  <c r="F158" i="21"/>
  <c r="AM35" i="25"/>
  <c r="AN35" i="25"/>
  <c r="E37" i="20"/>
  <c r="E49" i="20" s="1"/>
  <c r="E104" i="21"/>
  <c r="E106" i="21" s="1"/>
  <c r="E45" i="20"/>
  <c r="E46" i="20"/>
  <c r="H117" i="21"/>
  <c r="H118" i="21" s="1"/>
  <c r="CF24" i="20"/>
  <c r="AC24" i="20"/>
  <c r="CK24" i="20"/>
  <c r="AM24" i="20"/>
  <c r="AR24" i="20"/>
  <c r="AW24" i="20"/>
  <c r="X24" i="20"/>
  <c r="BL24" i="20"/>
  <c r="S24" i="20"/>
  <c r="BQ24" i="20"/>
  <c r="H24" i="20"/>
  <c r="BV24" i="20"/>
  <c r="BG24" i="20"/>
  <c r="N24" i="20"/>
  <c r="BB24" i="20"/>
  <c r="CA24" i="20"/>
  <c r="AH24" i="20"/>
  <c r="AP31" i="20"/>
  <c r="F31" i="20"/>
  <c r="AK31" i="20"/>
  <c r="AF31" i="20"/>
  <c r="H40" i="21"/>
  <c r="H41" i="21"/>
  <c r="H24" i="21"/>
  <c r="H25" i="21"/>
  <c r="P57" i="21"/>
  <c r="P56" i="21"/>
  <c r="P40" i="21"/>
  <c r="P41" i="21"/>
  <c r="H89" i="21"/>
  <c r="H88" i="21"/>
  <c r="P73" i="21"/>
  <c r="P72" i="21"/>
  <c r="H56" i="21"/>
  <c r="H57" i="21"/>
  <c r="P89" i="21"/>
  <c r="P88" i="21"/>
  <c r="P24" i="21"/>
  <c r="P25" i="21"/>
  <c r="T73" i="21"/>
  <c r="T72" i="21"/>
  <c r="T57" i="21"/>
  <c r="T56" i="21"/>
  <c r="H73" i="21"/>
  <c r="H72" i="21"/>
  <c r="T25" i="21"/>
  <c r="T24" i="21"/>
  <c r="T88" i="21"/>
  <c r="T89" i="21"/>
  <c r="U26" i="21"/>
  <c r="U32" i="21" s="1"/>
  <c r="T41" i="21"/>
  <c r="T40" i="21"/>
  <c r="Y90" i="21"/>
  <c r="Y102" i="21" s="1"/>
  <c r="CN102" i="21" s="1"/>
  <c r="T102" i="21"/>
  <c r="U90" i="21"/>
  <c r="U100" i="21" s="1"/>
  <c r="P95" i="21"/>
  <c r="P94" i="21"/>
  <c r="H94" i="21"/>
  <c r="H95" i="21"/>
  <c r="L94" i="21"/>
  <c r="L95" i="21"/>
  <c r="AA31" i="20"/>
  <c r="AZ31" i="20"/>
  <c r="V31" i="20"/>
  <c r="G17" i="21"/>
  <c r="G18" i="21" s="1"/>
  <c r="G33" i="21"/>
  <c r="G34" i="21" s="1"/>
  <c r="G81" i="21"/>
  <c r="G65" i="21"/>
  <c r="G66" i="21" s="1"/>
  <c r="H101" i="21"/>
  <c r="H100" i="21"/>
  <c r="H99" i="21"/>
  <c r="P101" i="21"/>
  <c r="P100" i="21"/>
  <c r="P99" i="21"/>
  <c r="T16" i="21"/>
  <c r="P54" i="21"/>
  <c r="T32" i="21"/>
  <c r="L38" i="21"/>
  <c r="L22" i="21"/>
  <c r="I26" i="21"/>
  <c r="L54" i="21"/>
  <c r="P38" i="21"/>
  <c r="I90" i="21"/>
  <c r="Q90" i="21"/>
  <c r="Q102" i="21" s="1"/>
  <c r="T64" i="21"/>
  <c r="P70" i="21"/>
  <c r="T80" i="21"/>
  <c r="L70" i="21"/>
  <c r="H64" i="21"/>
  <c r="L86" i="21"/>
  <c r="J105" i="21"/>
  <c r="F104" i="21"/>
  <c r="F105" i="21"/>
  <c r="BB16" i="20"/>
  <c r="BB28" i="20" s="1"/>
  <c r="BA28" i="20"/>
  <c r="AC20" i="20"/>
  <c r="AC25" i="20" s="1"/>
  <c r="AB25" i="20"/>
  <c r="BB17" i="20"/>
  <c r="BB29" i="20" s="1"/>
  <c r="BA29" i="20"/>
  <c r="Y26" i="21"/>
  <c r="BV14" i="20"/>
  <c r="BU19" i="20"/>
  <c r="BU26" i="20"/>
  <c r="AC15" i="20"/>
  <c r="AC27" i="20" s="1"/>
  <c r="AB27" i="20"/>
  <c r="AH17" i="20"/>
  <c r="AH29" i="20" s="1"/>
  <c r="AG29" i="20"/>
  <c r="CF16" i="20"/>
  <c r="CF28" i="20" s="1"/>
  <c r="CE28" i="20"/>
  <c r="AH16" i="20"/>
  <c r="AH28" i="20" s="1"/>
  <c r="AG28" i="20"/>
  <c r="X14" i="20"/>
  <c r="W19" i="20"/>
  <c r="W26" i="20"/>
  <c r="AW17" i="20"/>
  <c r="AW29" i="20" s="1"/>
  <c r="AV29" i="20"/>
  <c r="AR14" i="20"/>
  <c r="AQ19" i="20"/>
  <c r="AQ26" i="20"/>
  <c r="S20" i="20"/>
  <c r="S25" i="20" s="1"/>
  <c r="R25" i="20"/>
  <c r="AH20" i="20"/>
  <c r="AG25" i="20"/>
  <c r="BE31" i="20"/>
  <c r="CK20" i="20"/>
  <c r="CJ25" i="20"/>
  <c r="Q31" i="20"/>
  <c r="BV17" i="20"/>
  <c r="BV29" i="20" s="1"/>
  <c r="BU29" i="20"/>
  <c r="AU31" i="20"/>
  <c r="BL16" i="20"/>
  <c r="BL28" i="20" s="1"/>
  <c r="BK28" i="20"/>
  <c r="AM16" i="20"/>
  <c r="AM28" i="20" s="1"/>
  <c r="AL28" i="20"/>
  <c r="BG15" i="20"/>
  <c r="BG27" i="20" s="1"/>
  <c r="BF27" i="20"/>
  <c r="AW14" i="20"/>
  <c r="AV19" i="20"/>
  <c r="AV26" i="20"/>
  <c r="BG18" i="20"/>
  <c r="BF30" i="20"/>
  <c r="BQ15" i="20"/>
  <c r="BQ27" i="20" s="1"/>
  <c r="BP27" i="20"/>
  <c r="S17" i="20"/>
  <c r="S29" i="20" s="1"/>
  <c r="R29" i="20"/>
  <c r="AH14" i="20"/>
  <c r="AG19" i="20"/>
  <c r="AG26" i="20"/>
  <c r="BB15" i="20"/>
  <c r="BB27" i="20" s="1"/>
  <c r="BA27" i="20"/>
  <c r="AM17" i="20"/>
  <c r="AM29" i="20" s="1"/>
  <c r="AL29" i="20"/>
  <c r="S15" i="20"/>
  <c r="S27" i="20" s="1"/>
  <c r="R27" i="20"/>
  <c r="BG14" i="20"/>
  <c r="BF19" i="20"/>
  <c r="BF26" i="20"/>
  <c r="CK15" i="20"/>
  <c r="CK27" i="20" s="1"/>
  <c r="CJ27" i="20"/>
  <c r="BV16" i="20"/>
  <c r="BV28" i="20" s="1"/>
  <c r="BU28" i="20"/>
  <c r="AR17" i="20"/>
  <c r="AR29" i="20" s="1"/>
  <c r="AQ29" i="20"/>
  <c r="S14" i="20"/>
  <c r="R26" i="20"/>
  <c r="R19" i="20"/>
  <c r="BL17" i="20"/>
  <c r="BL29" i="20" s="1"/>
  <c r="BK29" i="20"/>
  <c r="CA15" i="20"/>
  <c r="CA27" i="20" s="1"/>
  <c r="BZ27" i="20"/>
  <c r="CK14" i="20"/>
  <c r="CJ26" i="20"/>
  <c r="CJ19" i="20"/>
  <c r="X15" i="20"/>
  <c r="X27" i="20" s="1"/>
  <c r="W27" i="20"/>
  <c r="AH18" i="20"/>
  <c r="AG30" i="20"/>
  <c r="CD31" i="20"/>
  <c r="BV15" i="20"/>
  <c r="BV27" i="20" s="1"/>
  <c r="BU27" i="20"/>
  <c r="AW15" i="20"/>
  <c r="AW27" i="20" s="1"/>
  <c r="AV27" i="20"/>
  <c r="CF15" i="20"/>
  <c r="CF27" i="20" s="1"/>
  <c r="CE27" i="20"/>
  <c r="N15" i="20"/>
  <c r="N27" i="20" s="1"/>
  <c r="M27" i="20"/>
  <c r="CA17" i="20"/>
  <c r="CA29" i="20" s="1"/>
  <c r="BZ29" i="20"/>
  <c r="BV18" i="20"/>
  <c r="BU30" i="20"/>
  <c r="CF14" i="20"/>
  <c r="CE19" i="20"/>
  <c r="CE26" i="20"/>
  <c r="AC17" i="20"/>
  <c r="AC29" i="20" s="1"/>
  <c r="AB29" i="20"/>
  <c r="BG20" i="20"/>
  <c r="BF25" i="20"/>
  <c r="BQ20" i="20"/>
  <c r="BQ25" i="20" s="1"/>
  <c r="BP25" i="20"/>
  <c r="CA20" i="20"/>
  <c r="CA25" i="20" s="1"/>
  <c r="BZ25" i="20"/>
  <c r="AC14" i="20"/>
  <c r="AB26" i="20"/>
  <c r="AB19" i="20"/>
  <c r="CA18" i="20"/>
  <c r="BZ30" i="20"/>
  <c r="BB18" i="20"/>
  <c r="BA30" i="20"/>
  <c r="BL18" i="20"/>
  <c r="BK30" i="20"/>
  <c r="L31" i="20"/>
  <c r="N17" i="20"/>
  <c r="N29" i="20" s="1"/>
  <c r="M29" i="20"/>
  <c r="BL14" i="20"/>
  <c r="BK19" i="20"/>
  <c r="BK26" i="20"/>
  <c r="AH15" i="20"/>
  <c r="AH27" i="20" s="1"/>
  <c r="AG27" i="20"/>
  <c r="H20" i="20"/>
  <c r="G25" i="20"/>
  <c r="AM14" i="20"/>
  <c r="AL19" i="20"/>
  <c r="AL26" i="20"/>
  <c r="AW20" i="20"/>
  <c r="AW25" i="20" s="1"/>
  <c r="AV25" i="20"/>
  <c r="X18" i="20"/>
  <c r="W30" i="20"/>
  <c r="BQ16" i="20"/>
  <c r="BQ28" i="20" s="1"/>
  <c r="BP28" i="20"/>
  <c r="N14" i="20"/>
  <c r="M19" i="20"/>
  <c r="M26" i="20"/>
  <c r="AC16" i="20"/>
  <c r="AC28" i="20" s="1"/>
  <c r="AB28" i="20"/>
  <c r="X17" i="20"/>
  <c r="X29" i="20" s="1"/>
  <c r="W29" i="20"/>
  <c r="S16" i="20"/>
  <c r="S28" i="20" s="1"/>
  <c r="R28" i="20"/>
  <c r="BB14" i="20"/>
  <c r="BA26" i="20"/>
  <c r="BA19" i="20"/>
  <c r="AR16" i="20"/>
  <c r="AR28" i="20" s="1"/>
  <c r="AQ28" i="20"/>
  <c r="AR20" i="20"/>
  <c r="AR25" i="20" s="1"/>
  <c r="AQ25" i="20"/>
  <c r="S18" i="20"/>
  <c r="R30" i="20"/>
  <c r="CK17" i="20"/>
  <c r="CK29" i="20" s="1"/>
  <c r="CJ29" i="20"/>
  <c r="AR18" i="20"/>
  <c r="AQ30" i="20"/>
  <c r="AW18" i="20"/>
  <c r="AV30" i="20"/>
  <c r="BQ18" i="20"/>
  <c r="BP30" i="20"/>
  <c r="AM15" i="20"/>
  <c r="AM27" i="20" s="1"/>
  <c r="AL27" i="20"/>
  <c r="AM20" i="20"/>
  <c r="AM25" i="20" s="1"/>
  <c r="AL25" i="20"/>
  <c r="N20" i="20"/>
  <c r="N25" i="20" s="1"/>
  <c r="M25" i="20"/>
  <c r="BJ31" i="20"/>
  <c r="CA16" i="20"/>
  <c r="CA28" i="20" s="1"/>
  <c r="BZ28" i="20"/>
  <c r="AR15" i="20"/>
  <c r="AR27" i="20" s="1"/>
  <c r="AQ27" i="20"/>
  <c r="BY31" i="20"/>
  <c r="CK16" i="20"/>
  <c r="CK28" i="20" s="1"/>
  <c r="CJ28" i="20"/>
  <c r="CK18" i="20"/>
  <c r="CJ30" i="20"/>
  <c r="BL15" i="20"/>
  <c r="BL27" i="20" s="1"/>
  <c r="BK27" i="20"/>
  <c r="BG16" i="20"/>
  <c r="BG28" i="20" s="1"/>
  <c r="BF28" i="20"/>
  <c r="N18" i="20"/>
  <c r="M30" i="20"/>
  <c r="AW16" i="20"/>
  <c r="AW28" i="20" s="1"/>
  <c r="AV28" i="20"/>
  <c r="CF18" i="20"/>
  <c r="CE30" i="20"/>
  <c r="CF17" i="20"/>
  <c r="CF29" i="20" s="1"/>
  <c r="CE29" i="20"/>
  <c r="BL20" i="20"/>
  <c r="BL25" i="20" s="1"/>
  <c r="BK25" i="20"/>
  <c r="BB20" i="20"/>
  <c r="BB25" i="20" s="1"/>
  <c r="BA25" i="20"/>
  <c r="X20" i="20"/>
  <c r="W25" i="20"/>
  <c r="BO31" i="20"/>
  <c r="N16" i="20"/>
  <c r="N28" i="20" s="1"/>
  <c r="M28" i="20"/>
  <c r="X16" i="20"/>
  <c r="X28" i="20" s="1"/>
  <c r="W28" i="20"/>
  <c r="CF20" i="20"/>
  <c r="CE25" i="20"/>
  <c r="BQ17" i="20"/>
  <c r="BQ29" i="20" s="1"/>
  <c r="BP29" i="20"/>
  <c r="AC18" i="20"/>
  <c r="AB30" i="20"/>
  <c r="BV20" i="20"/>
  <c r="BU25" i="20"/>
  <c r="BG17" i="20"/>
  <c r="BG29" i="20" s="1"/>
  <c r="BF29" i="20"/>
  <c r="AM18" i="20"/>
  <c r="AL30" i="20"/>
  <c r="BQ14" i="20"/>
  <c r="BP19" i="20"/>
  <c r="BP26" i="20"/>
  <c r="CA14" i="20"/>
  <c r="BZ19" i="20"/>
  <c r="BZ26" i="20"/>
  <c r="U58" i="21"/>
  <c r="Y58" i="21"/>
  <c r="P80" i="21"/>
  <c r="P86" i="21"/>
  <c r="Q10" i="21"/>
  <c r="P22" i="21"/>
  <c r="L8" i="21"/>
  <c r="L161" i="21" s="1"/>
  <c r="H8" i="21"/>
  <c r="H157" i="21" s="1"/>
  <c r="H16" i="20"/>
  <c r="G28" i="20"/>
  <c r="H17" i="20"/>
  <c r="G29" i="20"/>
  <c r="H15" i="20"/>
  <c r="G27" i="20"/>
  <c r="H18" i="20"/>
  <c r="G30" i="20"/>
  <c r="H14" i="20"/>
  <c r="G19" i="20"/>
  <c r="G26" i="20"/>
  <c r="M90" i="21"/>
  <c r="Q74" i="21"/>
  <c r="P16" i="21"/>
  <c r="U10" i="21"/>
  <c r="Y10" i="21"/>
  <c r="U74" i="21"/>
  <c r="Y74" i="21"/>
  <c r="F82" i="21"/>
  <c r="F66" i="21"/>
  <c r="F18" i="21"/>
  <c r="F34" i="21"/>
  <c r="M42" i="21"/>
  <c r="L48" i="21"/>
  <c r="Y42" i="21"/>
  <c r="T48" i="21"/>
  <c r="Q26" i="21"/>
  <c r="P32" i="21"/>
  <c r="M10" i="21"/>
  <c r="L16" i="21"/>
  <c r="I42" i="21"/>
  <c r="I103" i="21"/>
  <c r="M58" i="21"/>
  <c r="L64" i="21"/>
  <c r="M74" i="21"/>
  <c r="L80" i="21"/>
  <c r="I10" i="21"/>
  <c r="Q58" i="21"/>
  <c r="P64" i="21"/>
  <c r="Q42" i="21"/>
  <c r="P48" i="21"/>
  <c r="I58" i="21"/>
  <c r="I74" i="21"/>
  <c r="M26" i="21"/>
  <c r="L32" i="21"/>
  <c r="U42" i="21"/>
  <c r="AD103" i="21"/>
  <c r="Z103" i="21"/>
  <c r="AA103" i="21" s="1"/>
  <c r="AB103" i="21" s="1"/>
  <c r="AC103" i="21" s="1"/>
  <c r="T8" i="21"/>
  <c r="P8" i="21"/>
  <c r="K76" i="21"/>
  <c r="K12" i="21"/>
  <c r="L60" i="21"/>
  <c r="K28" i="21"/>
  <c r="L12" i="21"/>
  <c r="L152" i="21"/>
  <c r="L28" i="21"/>
  <c r="L112" i="21"/>
  <c r="L76" i="21"/>
  <c r="L44" i="21"/>
  <c r="P152" i="21"/>
  <c r="P28" i="21"/>
  <c r="P44" i="21"/>
  <c r="G13" i="21"/>
  <c r="H43" i="21"/>
  <c r="F107" i="21"/>
  <c r="H60" i="21"/>
  <c r="H111" i="21"/>
  <c r="G45" i="21"/>
  <c r="T12" i="21"/>
  <c r="P12" i="21"/>
  <c r="G29" i="21"/>
  <c r="O60" i="21"/>
  <c r="H151" i="21"/>
  <c r="H28" i="21"/>
  <c r="H59" i="21"/>
  <c r="H152" i="21"/>
  <c r="H12" i="21"/>
  <c r="O76" i="21"/>
  <c r="G75" i="21"/>
  <c r="E45" i="21"/>
  <c r="H113" i="21"/>
  <c r="E107" i="21"/>
  <c r="G61" i="21"/>
  <c r="H27" i="21"/>
  <c r="T112" i="21"/>
  <c r="O44" i="21"/>
  <c r="G112" i="21"/>
  <c r="G43" i="21"/>
  <c r="G28" i="21"/>
  <c r="T152" i="21"/>
  <c r="G77" i="21"/>
  <c r="P112" i="21"/>
  <c r="E153" i="21"/>
  <c r="F113" i="21"/>
  <c r="E29" i="21"/>
  <c r="H76" i="21"/>
  <c r="H75" i="21"/>
  <c r="H11" i="21"/>
  <c r="H44" i="21"/>
  <c r="G60" i="21"/>
  <c r="G153" i="21"/>
  <c r="E111" i="21"/>
  <c r="T76" i="21"/>
  <c r="Y99" i="21" l="1"/>
  <c r="CN99" i="21" s="1"/>
  <c r="Y100" i="21"/>
  <c r="CN100" i="21" s="1"/>
  <c r="Y101" i="21"/>
  <c r="CN101" i="21" s="1"/>
  <c r="G158" i="21"/>
  <c r="V26" i="21"/>
  <c r="W26" i="21" s="1"/>
  <c r="Z90" i="21"/>
  <c r="Z102" i="21" s="1"/>
  <c r="AD90" i="21"/>
  <c r="AD102" i="21" s="1"/>
  <c r="BJ35" i="25"/>
  <c r="BL35" i="25"/>
  <c r="U38" i="21"/>
  <c r="AG31" i="20"/>
  <c r="BV25" i="20"/>
  <c r="X25" i="20"/>
  <c r="CF25" i="20"/>
  <c r="BG25" i="20"/>
  <c r="CK25" i="20"/>
  <c r="CK30" i="20"/>
  <c r="S30" i="20"/>
  <c r="AM30" i="20"/>
  <c r="BL30" i="20"/>
  <c r="CF30" i="20"/>
  <c r="BB30" i="20"/>
  <c r="BQ30" i="20"/>
  <c r="CA30" i="20"/>
  <c r="N30" i="20"/>
  <c r="AW30" i="20"/>
  <c r="BV30" i="20"/>
  <c r="AC30" i="20"/>
  <c r="BG30" i="20"/>
  <c r="AH25" i="20"/>
  <c r="AB31" i="20"/>
  <c r="AR30" i="20"/>
  <c r="X30" i="20"/>
  <c r="AH30" i="20"/>
  <c r="AL31" i="20"/>
  <c r="I24" i="20"/>
  <c r="G31" i="20"/>
  <c r="U95" i="21"/>
  <c r="U101" i="21"/>
  <c r="U99" i="21"/>
  <c r="V90" i="21"/>
  <c r="V102" i="21" s="1"/>
  <c r="Q73" i="21"/>
  <c r="Q72" i="21"/>
  <c r="Y25" i="21"/>
  <c r="CN25" i="21" s="1"/>
  <c r="Y24" i="21"/>
  <c r="CN24" i="21" s="1"/>
  <c r="Y72" i="21"/>
  <c r="CN72" i="21" s="1"/>
  <c r="Y73" i="21"/>
  <c r="CN73" i="21" s="1"/>
  <c r="Y56" i="21"/>
  <c r="CN56" i="21" s="1"/>
  <c r="Y57" i="21"/>
  <c r="CN57" i="21" s="1"/>
  <c r="U25" i="21"/>
  <c r="U24" i="21"/>
  <c r="U72" i="21"/>
  <c r="U73" i="21"/>
  <c r="U88" i="21"/>
  <c r="U89" i="21"/>
  <c r="U57" i="21"/>
  <c r="U56" i="21"/>
  <c r="U41" i="21"/>
  <c r="U40" i="21"/>
  <c r="Q40" i="21"/>
  <c r="Q41" i="21"/>
  <c r="Q57" i="21"/>
  <c r="Q56" i="21"/>
  <c r="Q24" i="21"/>
  <c r="Q25" i="21"/>
  <c r="Q89" i="21"/>
  <c r="Q88" i="21"/>
  <c r="V41" i="21"/>
  <c r="V40" i="21"/>
  <c r="Y89" i="21"/>
  <c r="CN89" i="21" s="1"/>
  <c r="Y88" i="21"/>
  <c r="CN88" i="21" s="1"/>
  <c r="Y40" i="21"/>
  <c r="CN40" i="21" s="1"/>
  <c r="Y41" i="21"/>
  <c r="CN41" i="21" s="1"/>
  <c r="U94" i="21"/>
  <c r="U102" i="21"/>
  <c r="G104" i="21"/>
  <c r="G105" i="21"/>
  <c r="O105" i="21"/>
  <c r="I94" i="21"/>
  <c r="I95" i="21"/>
  <c r="CJ31" i="20"/>
  <c r="W31" i="20"/>
  <c r="M95" i="21"/>
  <c r="M94" i="21"/>
  <c r="CE31" i="20"/>
  <c r="BF31" i="20"/>
  <c r="BK31" i="20"/>
  <c r="Q95" i="21"/>
  <c r="Q94" i="21"/>
  <c r="H33" i="21"/>
  <c r="H17" i="21"/>
  <c r="H65" i="21"/>
  <c r="H81" i="21"/>
  <c r="R90" i="21"/>
  <c r="R102" i="21" s="1"/>
  <c r="Q101" i="21"/>
  <c r="Q100" i="21"/>
  <c r="Q99" i="21"/>
  <c r="Q22" i="21"/>
  <c r="Q54" i="21"/>
  <c r="Q38" i="21"/>
  <c r="AD26" i="21"/>
  <c r="Q70" i="21"/>
  <c r="U70" i="21"/>
  <c r="V58" i="21"/>
  <c r="F106" i="21"/>
  <c r="Y64" i="21"/>
  <c r="CN64" i="21" s="1"/>
  <c r="U64" i="21"/>
  <c r="K105" i="21"/>
  <c r="AH26" i="20"/>
  <c r="AH19" i="20"/>
  <c r="CF19" i="20"/>
  <c r="CF31" i="20" s="1"/>
  <c r="CF26" i="20"/>
  <c r="BL26" i="20"/>
  <c r="BL19" i="20"/>
  <c r="BL31" i="20" s="1"/>
  <c r="AC26" i="20"/>
  <c r="AC19" i="20"/>
  <c r="AC31" i="20" s="1"/>
  <c r="R31" i="20"/>
  <c r="BV19" i="20"/>
  <c r="BV26" i="20"/>
  <c r="BB19" i="20"/>
  <c r="BB31" i="20" s="1"/>
  <c r="BB26" i="20"/>
  <c r="BG19" i="20"/>
  <c r="BG31" i="20" s="1"/>
  <c r="BG26" i="20"/>
  <c r="Y32" i="21"/>
  <c r="S19" i="20"/>
  <c r="S31" i="20" s="1"/>
  <c r="S26" i="20"/>
  <c r="BZ31" i="20"/>
  <c r="AM19" i="20"/>
  <c r="AM31" i="20" s="1"/>
  <c r="AM26" i="20"/>
  <c r="AQ31" i="20"/>
  <c r="CA19" i="20"/>
  <c r="CA31" i="20" s="1"/>
  <c r="CA26" i="20"/>
  <c r="AR19" i="20"/>
  <c r="AR31" i="20" s="1"/>
  <c r="AR26" i="20"/>
  <c r="Z26" i="21"/>
  <c r="M31" i="20"/>
  <c r="AV31" i="20"/>
  <c r="AD58" i="21"/>
  <c r="BP31" i="20"/>
  <c r="N19" i="20"/>
  <c r="N31" i="20" s="1"/>
  <c r="N26" i="20"/>
  <c r="I20" i="20"/>
  <c r="H25" i="20"/>
  <c r="CK26" i="20"/>
  <c r="CK19" i="20"/>
  <c r="AW19" i="20"/>
  <c r="AW31" i="20" s="1"/>
  <c r="AW26" i="20"/>
  <c r="X19" i="20"/>
  <c r="X31" i="20" s="1"/>
  <c r="X26" i="20"/>
  <c r="Z58" i="21"/>
  <c r="BQ19" i="20"/>
  <c r="BQ31" i="20" s="1"/>
  <c r="BQ26" i="20"/>
  <c r="BA31" i="20"/>
  <c r="BU31" i="20"/>
  <c r="Q16" i="21"/>
  <c r="R10" i="21"/>
  <c r="L105" i="21"/>
  <c r="H105" i="21"/>
  <c r="H104" i="21"/>
  <c r="Y80" i="21"/>
  <c r="V74" i="21"/>
  <c r="U86" i="21"/>
  <c r="Y16" i="21"/>
  <c r="Y48" i="21"/>
  <c r="V10" i="21"/>
  <c r="U22" i="21"/>
  <c r="U48" i="21"/>
  <c r="U54" i="21"/>
  <c r="R74" i="21"/>
  <c r="Q86" i="21"/>
  <c r="Q8" i="21"/>
  <c r="I8" i="21"/>
  <c r="I157" i="21" s="1"/>
  <c r="J157" i="21" s="1"/>
  <c r="K157" i="21" s="1"/>
  <c r="L157" i="21" s="1"/>
  <c r="M157" i="21" s="1"/>
  <c r="M8" i="21"/>
  <c r="M161" i="21" s="1"/>
  <c r="I15" i="20"/>
  <c r="I27" i="20" s="1"/>
  <c r="H27" i="20"/>
  <c r="I14" i="20"/>
  <c r="H19" i="20"/>
  <c r="H26" i="20"/>
  <c r="I18" i="20"/>
  <c r="H30" i="20"/>
  <c r="I17" i="20"/>
  <c r="I29" i="20" s="1"/>
  <c r="H29" i="20"/>
  <c r="I16" i="20"/>
  <c r="I28" i="20" s="1"/>
  <c r="H28" i="20"/>
  <c r="N90" i="21"/>
  <c r="AD74" i="21"/>
  <c r="Z74" i="21"/>
  <c r="Q80" i="21"/>
  <c r="U80" i="21"/>
  <c r="AD42" i="21"/>
  <c r="U16" i="21"/>
  <c r="Z42" i="21"/>
  <c r="Z10" i="21"/>
  <c r="AD10" i="21"/>
  <c r="I16" i="21"/>
  <c r="R26" i="21"/>
  <c r="Q32" i="21"/>
  <c r="N58" i="21"/>
  <c r="M64" i="21"/>
  <c r="N10" i="21"/>
  <c r="M16" i="21"/>
  <c r="N42" i="21"/>
  <c r="M48" i="21"/>
  <c r="N26" i="21"/>
  <c r="M32" i="21"/>
  <c r="R58" i="21"/>
  <c r="Q64" i="21"/>
  <c r="R42" i="21"/>
  <c r="Q48" i="21"/>
  <c r="V42" i="21"/>
  <c r="N74" i="21"/>
  <c r="M80" i="21"/>
  <c r="AI103" i="21"/>
  <c r="AE103" i="21"/>
  <c r="Y8" i="21"/>
  <c r="U8" i="21"/>
  <c r="M76" i="21"/>
  <c r="M152" i="21"/>
  <c r="M28" i="21"/>
  <c r="M60" i="21"/>
  <c r="M44" i="21"/>
  <c r="M112" i="21"/>
  <c r="M12" i="21"/>
  <c r="H153" i="21"/>
  <c r="Q28" i="21"/>
  <c r="Q12" i="21"/>
  <c r="I11" i="21"/>
  <c r="H61" i="21"/>
  <c r="Y152" i="21"/>
  <c r="I111" i="21"/>
  <c r="P76" i="21"/>
  <c r="I152" i="21"/>
  <c r="I113" i="21"/>
  <c r="I44" i="21"/>
  <c r="I61" i="21"/>
  <c r="H77" i="21"/>
  <c r="E113" i="21"/>
  <c r="T28" i="21"/>
  <c r="H29" i="21"/>
  <c r="Y44" i="21"/>
  <c r="H45" i="21"/>
  <c r="I27" i="21"/>
  <c r="I76" i="21"/>
  <c r="U112" i="21"/>
  <c r="I153" i="21"/>
  <c r="Q44" i="21"/>
  <c r="Q152" i="21"/>
  <c r="H13" i="21"/>
  <c r="I59" i="21"/>
  <c r="G107" i="21"/>
  <c r="T44" i="21"/>
  <c r="Q112" i="21"/>
  <c r="H112" i="21"/>
  <c r="P60" i="21"/>
  <c r="T60" i="21"/>
  <c r="I45" i="21"/>
  <c r="I75" i="21"/>
  <c r="Q60" i="21"/>
  <c r="I112" i="21"/>
  <c r="U152" i="21"/>
  <c r="Q76" i="21"/>
  <c r="I43" i="21"/>
  <c r="I151" i="21"/>
  <c r="I28" i="21"/>
  <c r="I60" i="21"/>
  <c r="AA90" i="21" l="1"/>
  <c r="AA102" i="21" s="1"/>
  <c r="AD101" i="21"/>
  <c r="BV31" i="20"/>
  <c r="AE90" i="21"/>
  <c r="AE102" i="21" s="1"/>
  <c r="F159" i="21"/>
  <c r="J159" i="21"/>
  <c r="E159" i="21"/>
  <c r="G159" i="21"/>
  <c r="K159" i="21"/>
  <c r="H159" i="21"/>
  <c r="L159" i="21"/>
  <c r="I159" i="21"/>
  <c r="M159" i="21"/>
  <c r="Z100" i="21"/>
  <c r="Z101" i="21"/>
  <c r="Z99" i="21"/>
  <c r="AI90" i="21"/>
  <c r="AI102" i="21" s="1"/>
  <c r="AD94" i="21"/>
  <c r="AD99" i="21"/>
  <c r="AD100" i="21"/>
  <c r="V101" i="21"/>
  <c r="V99" i="21"/>
  <c r="V100" i="21"/>
  <c r="I164" i="21"/>
  <c r="W90" i="21"/>
  <c r="W102" i="21" s="1"/>
  <c r="CN152" i="21"/>
  <c r="H158" i="21"/>
  <c r="V32" i="21"/>
  <c r="AD95" i="21"/>
  <c r="I124" i="21"/>
  <c r="I132" i="21"/>
  <c r="J132" i="21"/>
  <c r="I117" i="21"/>
  <c r="CK31" i="20"/>
  <c r="AH31" i="20"/>
  <c r="I30" i="20"/>
  <c r="I25" i="20"/>
  <c r="AA58" i="21"/>
  <c r="AB58" i="21" s="1"/>
  <c r="Z73" i="21"/>
  <c r="Z72" i="21"/>
  <c r="AD64" i="21"/>
  <c r="AD73" i="21"/>
  <c r="AD72" i="21"/>
  <c r="V64" i="21"/>
  <c r="V73" i="21"/>
  <c r="V72" i="21"/>
  <c r="AD24" i="21"/>
  <c r="AD25" i="21"/>
  <c r="Z25" i="21"/>
  <c r="Z24" i="21"/>
  <c r="Z40" i="21"/>
  <c r="Z41" i="21"/>
  <c r="AD38" i="21"/>
  <c r="AD41" i="21"/>
  <c r="AD40" i="21"/>
  <c r="R89" i="21"/>
  <c r="R88" i="21"/>
  <c r="V89" i="21"/>
  <c r="V88" i="21"/>
  <c r="AD57" i="21"/>
  <c r="AD56" i="21"/>
  <c r="S10" i="21"/>
  <c r="R24" i="21"/>
  <c r="R25" i="21"/>
  <c r="R57" i="21"/>
  <c r="R56" i="21"/>
  <c r="R41" i="21"/>
  <c r="R40" i="21"/>
  <c r="Z89" i="21"/>
  <c r="Z88" i="21"/>
  <c r="V25" i="21"/>
  <c r="V24" i="21"/>
  <c r="W41" i="21"/>
  <c r="W40" i="21"/>
  <c r="AD89" i="21"/>
  <c r="AD88" i="21"/>
  <c r="Z56" i="21"/>
  <c r="Z57" i="21"/>
  <c r="V57" i="21"/>
  <c r="V56" i="21"/>
  <c r="R73" i="21"/>
  <c r="R72" i="21"/>
  <c r="CN44" i="21"/>
  <c r="G106" i="21"/>
  <c r="AD32" i="21"/>
  <c r="T105" i="21"/>
  <c r="N95" i="21"/>
  <c r="N94" i="21"/>
  <c r="S90" i="21"/>
  <c r="S102" i="21" s="1"/>
  <c r="R95" i="21"/>
  <c r="R94" i="21"/>
  <c r="I65" i="21"/>
  <c r="I81" i="21"/>
  <c r="I56" i="21"/>
  <c r="I72" i="21"/>
  <c r="R16" i="21"/>
  <c r="R99" i="21"/>
  <c r="R100" i="21"/>
  <c r="R101" i="21"/>
  <c r="AE26" i="21"/>
  <c r="AI26" i="21"/>
  <c r="AI58" i="21"/>
  <c r="AE58" i="21"/>
  <c r="Z64" i="21"/>
  <c r="R54" i="21"/>
  <c r="R22" i="21"/>
  <c r="R38" i="21"/>
  <c r="AD70" i="21"/>
  <c r="R86" i="21"/>
  <c r="R70" i="21"/>
  <c r="R80" i="21"/>
  <c r="S74" i="21"/>
  <c r="Z32" i="21"/>
  <c r="W58" i="21"/>
  <c r="V80" i="21"/>
  <c r="AA26" i="21"/>
  <c r="W74" i="21"/>
  <c r="P105" i="21"/>
  <c r="H31" i="20"/>
  <c r="H106" i="21"/>
  <c r="I104" i="21"/>
  <c r="Q105" i="21"/>
  <c r="M105" i="21"/>
  <c r="AA74" i="21"/>
  <c r="AD80" i="21"/>
  <c r="AD86" i="21"/>
  <c r="V16" i="21"/>
  <c r="W10" i="21"/>
  <c r="AD16" i="21"/>
  <c r="AD22" i="21"/>
  <c r="N48" i="21"/>
  <c r="AA10" i="21"/>
  <c r="V48" i="21"/>
  <c r="AA42" i="21"/>
  <c r="AD48" i="21"/>
  <c r="AD54" i="21"/>
  <c r="N8" i="21"/>
  <c r="N161" i="21" s="1"/>
  <c r="R8" i="21"/>
  <c r="V8" i="21"/>
  <c r="I19" i="20"/>
  <c r="I31" i="20" s="1"/>
  <c r="I26" i="20"/>
  <c r="AF90" i="21"/>
  <c r="AF102" i="21" s="1"/>
  <c r="Z48" i="21"/>
  <c r="AE74" i="21"/>
  <c r="AI74" i="21"/>
  <c r="AE10" i="21"/>
  <c r="Z80" i="21"/>
  <c r="AE42" i="21"/>
  <c r="AI42" i="21"/>
  <c r="AI10" i="21"/>
  <c r="Z16" i="21"/>
  <c r="W42" i="21"/>
  <c r="X26" i="21"/>
  <c r="W32" i="21"/>
  <c r="S58" i="21"/>
  <c r="R64" i="21"/>
  <c r="S42" i="21"/>
  <c r="R48" i="21"/>
  <c r="N32" i="21"/>
  <c r="N16" i="21"/>
  <c r="S26" i="21"/>
  <c r="R32" i="21"/>
  <c r="N64" i="21"/>
  <c r="N80" i="21"/>
  <c r="AF103" i="21"/>
  <c r="AN103" i="21"/>
  <c r="AJ103" i="21"/>
  <c r="AK103" i="21" s="1"/>
  <c r="AL103" i="21" s="1"/>
  <c r="AM103" i="21" s="1"/>
  <c r="Z8" i="21"/>
  <c r="AD8" i="21"/>
  <c r="N12" i="21"/>
  <c r="N76" i="21"/>
  <c r="N112" i="21"/>
  <c r="N152" i="21"/>
  <c r="N44" i="21"/>
  <c r="N28" i="21"/>
  <c r="R12" i="21"/>
  <c r="Y76" i="21"/>
  <c r="U60" i="21"/>
  <c r="V12" i="21"/>
  <c r="V76" i="21"/>
  <c r="H107" i="21"/>
  <c r="Y112" i="21"/>
  <c r="I13" i="21"/>
  <c r="R112" i="21"/>
  <c r="V112" i="21"/>
  <c r="U76" i="21"/>
  <c r="U12" i="21"/>
  <c r="Y28" i="21"/>
  <c r="V60" i="21"/>
  <c r="R76" i="21"/>
  <c r="I12" i="21"/>
  <c r="V28" i="21"/>
  <c r="U28" i="21"/>
  <c r="R28" i="21"/>
  <c r="I29" i="21"/>
  <c r="Y60" i="21"/>
  <c r="Y12" i="21"/>
  <c r="U44" i="21"/>
  <c r="I107" i="21"/>
  <c r="Z44" i="21"/>
  <c r="Z152" i="21"/>
  <c r="AD44" i="21"/>
  <c r="R152" i="21"/>
  <c r="AD152" i="21"/>
  <c r="R60" i="21"/>
  <c r="I77" i="21"/>
  <c r="V152" i="21"/>
  <c r="S16" i="21" l="1"/>
  <c r="I40" i="21"/>
  <c r="AA101" i="21"/>
  <c r="AI101" i="21"/>
  <c r="AI95" i="21"/>
  <c r="AI94" i="21"/>
  <c r="AN90" i="21"/>
  <c r="AN100" i="21" s="1"/>
  <c r="AJ90" i="21"/>
  <c r="AJ102" i="21" s="1"/>
  <c r="AI99" i="21"/>
  <c r="AB90" i="21"/>
  <c r="AB102" i="21" s="1"/>
  <c r="AA99" i="21"/>
  <c r="AI100" i="21"/>
  <c r="AA100" i="21"/>
  <c r="AE100" i="21"/>
  <c r="AA64" i="21"/>
  <c r="N157" i="21"/>
  <c r="O157" i="21" s="1"/>
  <c r="AE101" i="21"/>
  <c r="AE99" i="21"/>
  <c r="X90" i="21"/>
  <c r="X102" i="21" s="1"/>
  <c r="W101" i="21"/>
  <c r="W99" i="21"/>
  <c r="W100" i="21"/>
  <c r="W95" i="21"/>
  <c r="W94" i="21"/>
  <c r="S99" i="21"/>
  <c r="S100" i="21"/>
  <c r="S101" i="21"/>
  <c r="I138" i="21"/>
  <c r="CN112" i="21"/>
  <c r="I88" i="21"/>
  <c r="H119" i="21"/>
  <c r="I118" i="21"/>
  <c r="I133" i="21" s="1"/>
  <c r="J117" i="21"/>
  <c r="F119" i="21" s="1"/>
  <c r="G119" i="21"/>
  <c r="X41" i="21"/>
  <c r="X40" i="21"/>
  <c r="S57" i="21"/>
  <c r="S56" i="21"/>
  <c r="AI56" i="21"/>
  <c r="AI57" i="21"/>
  <c r="AA24" i="21"/>
  <c r="AA25" i="21"/>
  <c r="W72" i="21"/>
  <c r="W73" i="21"/>
  <c r="AI88" i="21"/>
  <c r="AI89" i="21"/>
  <c r="AE57" i="21"/>
  <c r="AE56" i="21"/>
  <c r="AB73" i="21"/>
  <c r="AB72" i="21"/>
  <c r="S88" i="21"/>
  <c r="S89" i="21"/>
  <c r="AE24" i="21"/>
  <c r="AE25" i="21"/>
  <c r="AI70" i="21"/>
  <c r="AI72" i="21"/>
  <c r="AI73" i="21"/>
  <c r="S41" i="21"/>
  <c r="S40" i="21"/>
  <c r="AA56" i="21"/>
  <c r="AA57" i="21"/>
  <c r="AE41" i="21"/>
  <c r="AE40" i="21"/>
  <c r="AA89" i="21"/>
  <c r="AA88" i="21"/>
  <c r="W88" i="21"/>
  <c r="W89" i="21"/>
  <c r="S73" i="21"/>
  <c r="S72" i="21"/>
  <c r="W25" i="21"/>
  <c r="W24" i="21"/>
  <c r="AI38" i="21"/>
  <c r="AI41" i="21"/>
  <c r="AI40" i="21"/>
  <c r="AA32" i="21"/>
  <c r="AA40" i="21"/>
  <c r="AA41" i="21"/>
  <c r="AE88" i="21"/>
  <c r="AE89" i="21"/>
  <c r="AE73" i="21"/>
  <c r="AE72" i="21"/>
  <c r="W56" i="21"/>
  <c r="W57" i="21"/>
  <c r="AI25" i="21"/>
  <c r="AI24" i="21"/>
  <c r="S24" i="21"/>
  <c r="S25" i="21"/>
  <c r="AA73" i="21"/>
  <c r="AA72" i="21"/>
  <c r="CN76" i="21"/>
  <c r="CN60" i="21"/>
  <c r="CN28" i="21"/>
  <c r="CN12" i="21"/>
  <c r="J81" i="21"/>
  <c r="J65" i="21"/>
  <c r="K65" i="21" s="1"/>
  <c r="L65" i="21" s="1"/>
  <c r="M65" i="21" s="1"/>
  <c r="I24" i="21"/>
  <c r="I105" i="21"/>
  <c r="I106" i="21" s="1"/>
  <c r="Y105" i="21"/>
  <c r="CN105" i="21" s="1"/>
  <c r="AF94" i="21"/>
  <c r="AF95" i="21"/>
  <c r="AE64" i="21"/>
  <c r="AF58" i="21"/>
  <c r="AG58" i="21" s="1"/>
  <c r="AE32" i="21"/>
  <c r="W80" i="21"/>
  <c r="S80" i="21"/>
  <c r="AN26" i="21"/>
  <c r="AJ58" i="21"/>
  <c r="AN58" i="21"/>
  <c r="AI64" i="21"/>
  <c r="AI32" i="21"/>
  <c r="AF26" i="21"/>
  <c r="AJ26" i="21"/>
  <c r="AF100" i="21"/>
  <c r="AF99" i="21"/>
  <c r="AF101" i="21"/>
  <c r="AJ101" i="21"/>
  <c r="AB100" i="21"/>
  <c r="AB26" i="21"/>
  <c r="AA16" i="21"/>
  <c r="W8" i="21"/>
  <c r="X10" i="21"/>
  <c r="X58" i="21"/>
  <c r="X74" i="21"/>
  <c r="AJ74" i="21"/>
  <c r="AE80" i="21"/>
  <c r="W64" i="21"/>
  <c r="AB74" i="21"/>
  <c r="AA80" i="21"/>
  <c r="U105" i="21"/>
  <c r="W16" i="21"/>
  <c r="AB10" i="21"/>
  <c r="AB42" i="21"/>
  <c r="AA48" i="21"/>
  <c r="S48" i="21"/>
  <c r="X32" i="21"/>
  <c r="X38" i="21"/>
  <c r="AI16" i="21"/>
  <c r="AI22" i="21"/>
  <c r="AF10" i="21"/>
  <c r="AI80" i="21"/>
  <c r="AI86" i="21"/>
  <c r="AF74" i="21"/>
  <c r="W48" i="21"/>
  <c r="AF42" i="21"/>
  <c r="AI48" i="21"/>
  <c r="AI54" i="21"/>
  <c r="AN74" i="21"/>
  <c r="S8" i="21"/>
  <c r="AA8" i="21"/>
  <c r="AG90" i="21"/>
  <c r="AG102" i="21" s="1"/>
  <c r="AC90" i="21"/>
  <c r="AC102" i="21" s="1"/>
  <c r="AJ42" i="21"/>
  <c r="AE48" i="21"/>
  <c r="AN42" i="21"/>
  <c r="AE16" i="21"/>
  <c r="AJ10" i="21"/>
  <c r="X42" i="21"/>
  <c r="AN10" i="21"/>
  <c r="AG103" i="21"/>
  <c r="AH103" i="21" s="1"/>
  <c r="AC58" i="21"/>
  <c r="AB64" i="21"/>
  <c r="S32" i="21"/>
  <c r="S64" i="21"/>
  <c r="AO103" i="21"/>
  <c r="AP103" i="21" s="1"/>
  <c r="AQ103" i="21" s="1"/>
  <c r="AR103" i="21" s="1"/>
  <c r="AS103" i="21"/>
  <c r="AI8" i="21"/>
  <c r="AE8" i="21"/>
  <c r="N60" i="21"/>
  <c r="S152" i="21"/>
  <c r="AD28" i="21"/>
  <c r="AI28" i="21"/>
  <c r="AD12" i="21"/>
  <c r="AI152" i="21"/>
  <c r="AA44" i="21"/>
  <c r="W12" i="21"/>
  <c r="S44" i="21"/>
  <c r="W44" i="21"/>
  <c r="AE44" i="21"/>
  <c r="S76" i="21"/>
  <c r="Z60" i="21"/>
  <c r="AA12" i="21"/>
  <c r="S28" i="21"/>
  <c r="V44" i="21"/>
  <c r="S60" i="21"/>
  <c r="Z76" i="21"/>
  <c r="Z112" i="21"/>
  <c r="W152" i="21"/>
  <c r="W76" i="21"/>
  <c r="Z12" i="21"/>
  <c r="AA152" i="21"/>
  <c r="Z28" i="21"/>
  <c r="AI76" i="21"/>
  <c r="S12" i="21"/>
  <c r="W60" i="21"/>
  <c r="AI44" i="21"/>
  <c r="AI60" i="21"/>
  <c r="W28" i="21"/>
  <c r="AD60" i="21"/>
  <c r="AD76" i="21"/>
  <c r="AA76" i="21"/>
  <c r="AE60" i="21"/>
  <c r="AI12" i="21"/>
  <c r="S112" i="21"/>
  <c r="AE152" i="21"/>
  <c r="R44" i="21"/>
  <c r="W112" i="21"/>
  <c r="AJ95" i="21" l="1"/>
  <c r="AJ100" i="21"/>
  <c r="AK90" i="21"/>
  <c r="AK102" i="21" s="1"/>
  <c r="AJ99" i="21"/>
  <c r="AN102" i="21"/>
  <c r="CO102" i="21" s="1"/>
  <c r="AB101" i="21"/>
  <c r="AN101" i="21"/>
  <c r="CO101" i="21" s="1"/>
  <c r="AJ94" i="21"/>
  <c r="AS90" i="21"/>
  <c r="AS102" i="21" s="1"/>
  <c r="AO90" i="21"/>
  <c r="AO102" i="21" s="1"/>
  <c r="AN99" i="21"/>
  <c r="CP99" i="21" s="1"/>
  <c r="AB99" i="21"/>
  <c r="X99" i="21"/>
  <c r="X100" i="21"/>
  <c r="X101" i="21"/>
  <c r="X94" i="21"/>
  <c r="N159" i="21"/>
  <c r="X95" i="21"/>
  <c r="P157" i="21"/>
  <c r="O159" i="21"/>
  <c r="I119" i="21"/>
  <c r="E119" i="21"/>
  <c r="N65" i="21"/>
  <c r="O65" i="21" s="1"/>
  <c r="P65" i="21" s="1"/>
  <c r="J133" i="21"/>
  <c r="I134" i="21"/>
  <c r="K117" i="21"/>
  <c r="J118" i="21"/>
  <c r="J119" i="21"/>
  <c r="AF64" i="21"/>
  <c r="X64" i="21"/>
  <c r="X72" i="21"/>
  <c r="X73" i="21"/>
  <c r="AF70" i="21"/>
  <c r="AF73" i="21"/>
  <c r="AF72" i="21"/>
  <c r="AJ32" i="21"/>
  <c r="AJ41" i="21"/>
  <c r="AJ40" i="21"/>
  <c r="X16" i="21"/>
  <c r="X25" i="21"/>
  <c r="X24" i="21"/>
  <c r="AF32" i="21"/>
  <c r="AF41" i="21"/>
  <c r="AF40" i="21"/>
  <c r="AF57" i="21"/>
  <c r="AF56" i="21"/>
  <c r="AC73" i="21"/>
  <c r="AC72" i="21"/>
  <c r="AJ56" i="21"/>
  <c r="AJ57" i="21"/>
  <c r="AB89" i="21"/>
  <c r="AB88" i="21"/>
  <c r="AS58" i="21"/>
  <c r="AT58" i="21" s="1"/>
  <c r="AN73" i="21"/>
  <c r="AN72" i="21"/>
  <c r="AN57" i="21"/>
  <c r="AN56" i="21"/>
  <c r="AG72" i="21"/>
  <c r="AG73" i="21"/>
  <c r="AC42" i="21"/>
  <c r="AC48" i="21" s="1"/>
  <c r="AB57" i="21"/>
  <c r="AB56" i="21"/>
  <c r="AF88" i="21"/>
  <c r="AF89" i="21"/>
  <c r="AB24" i="21"/>
  <c r="AB25" i="21"/>
  <c r="AN40" i="21"/>
  <c r="AN41" i="21"/>
  <c r="AJ25" i="21"/>
  <c r="AJ24" i="21"/>
  <c r="AJ89" i="21"/>
  <c r="AJ88" i="21"/>
  <c r="AN24" i="21"/>
  <c r="AN25" i="21"/>
  <c r="X89" i="21"/>
  <c r="X88" i="21"/>
  <c r="AB40" i="21"/>
  <c r="AB41" i="21"/>
  <c r="AJ70" i="21"/>
  <c r="AJ72" i="21"/>
  <c r="AJ73" i="21"/>
  <c r="X56" i="21"/>
  <c r="X57" i="21"/>
  <c r="AN89" i="21"/>
  <c r="AN88" i="21"/>
  <c r="AF25" i="21"/>
  <c r="AF24" i="21"/>
  <c r="K81" i="21"/>
  <c r="CP100" i="21"/>
  <c r="CO100" i="21"/>
  <c r="AC26" i="21"/>
  <c r="AC32" i="21" s="1"/>
  <c r="N105" i="21"/>
  <c r="AC95" i="21"/>
  <c r="AC94" i="21"/>
  <c r="AG94" i="21"/>
  <c r="AG95" i="21"/>
  <c r="AS94" i="21"/>
  <c r="AO95" i="21"/>
  <c r="AO94" i="21"/>
  <c r="AO26" i="21"/>
  <c r="AP26" i="21" s="1"/>
  <c r="AS26" i="21"/>
  <c r="AS32" i="21" s="1"/>
  <c r="AN64" i="21"/>
  <c r="X8" i="21"/>
  <c r="AN32" i="21"/>
  <c r="X80" i="21"/>
  <c r="AB80" i="21"/>
  <c r="AJ80" i="21"/>
  <c r="AB32" i="21"/>
  <c r="AF38" i="21"/>
  <c r="AO58" i="21"/>
  <c r="AO64" i="21" s="1"/>
  <c r="AJ64" i="21"/>
  <c r="AK58" i="21"/>
  <c r="AC74" i="21"/>
  <c r="AJ38" i="21"/>
  <c r="AG26" i="21"/>
  <c r="AG38" i="21" s="1"/>
  <c r="AK26" i="21"/>
  <c r="AL26" i="21" s="1"/>
  <c r="AO101" i="21"/>
  <c r="AO100" i="21"/>
  <c r="AO99" i="21"/>
  <c r="AC101" i="21"/>
  <c r="AC100" i="21"/>
  <c r="AC99" i="21"/>
  <c r="AK74" i="21"/>
  <c r="AK101" i="21"/>
  <c r="AK100" i="21"/>
  <c r="AK99" i="21"/>
  <c r="AS100" i="21"/>
  <c r="AS101" i="21"/>
  <c r="AG100" i="21"/>
  <c r="AG99" i="21"/>
  <c r="AG101" i="21"/>
  <c r="X70" i="21"/>
  <c r="X22" i="21"/>
  <c r="AF22" i="21"/>
  <c r="AF54" i="21"/>
  <c r="AS10" i="21"/>
  <c r="AX10" i="21" s="1"/>
  <c r="AC70" i="21"/>
  <c r="AO74" i="21"/>
  <c r="AG70" i="21"/>
  <c r="AJ86" i="21"/>
  <c r="AF86" i="21"/>
  <c r="X86" i="21"/>
  <c r="AS74" i="21"/>
  <c r="R105" i="21"/>
  <c r="Z105" i="21"/>
  <c r="V105" i="21"/>
  <c r="W105" i="21"/>
  <c r="AD105" i="21"/>
  <c r="AB16" i="21"/>
  <c r="AC10" i="21"/>
  <c r="AG42" i="21"/>
  <c r="AF80" i="21"/>
  <c r="AG74" i="21"/>
  <c r="AI105" i="21"/>
  <c r="S105" i="21"/>
  <c r="AB48" i="21"/>
  <c r="AF48" i="21"/>
  <c r="AF16" i="21"/>
  <c r="AG10" i="21"/>
  <c r="X48" i="21"/>
  <c r="X54" i="21"/>
  <c r="AJ16" i="21"/>
  <c r="AJ22" i="21"/>
  <c r="AN16" i="21"/>
  <c r="AN48" i="21"/>
  <c r="AN80" i="21"/>
  <c r="AJ48" i="21"/>
  <c r="AJ54" i="21"/>
  <c r="AB8" i="21"/>
  <c r="J82" i="21"/>
  <c r="AF8" i="21"/>
  <c r="J66" i="21"/>
  <c r="AO10" i="21"/>
  <c r="AL90" i="21"/>
  <c r="AL102" i="21" s="1"/>
  <c r="AP90" i="21"/>
  <c r="AP102" i="21" s="1"/>
  <c r="AH90" i="21"/>
  <c r="AH102" i="21" s="1"/>
  <c r="AK42" i="21"/>
  <c r="AS42" i="21"/>
  <c r="AO42" i="21"/>
  <c r="AK10" i="21"/>
  <c r="AX90" i="21"/>
  <c r="AX102" i="21" s="1"/>
  <c r="AT90" i="21"/>
  <c r="AT102" i="21" s="1"/>
  <c r="AC64" i="21"/>
  <c r="AH58" i="21"/>
  <c r="AG64" i="21"/>
  <c r="AX103" i="21"/>
  <c r="AT103" i="21"/>
  <c r="AU103" i="21" s="1"/>
  <c r="AV103" i="21" s="1"/>
  <c r="AW103" i="21" s="1"/>
  <c r="AJ8" i="21"/>
  <c r="AN8" i="21"/>
  <c r="X112" i="21"/>
  <c r="AN152" i="21"/>
  <c r="AN60" i="21"/>
  <c r="AF152" i="21"/>
  <c r="AF76" i="21"/>
  <c r="X60" i="21"/>
  <c r="AJ44" i="21"/>
  <c r="AA60" i="21"/>
  <c r="AB152" i="21"/>
  <c r="X28" i="21"/>
  <c r="AE76" i="21"/>
  <c r="AE28" i="21"/>
  <c r="AF28" i="21"/>
  <c r="X12" i="21"/>
  <c r="AN44" i="21"/>
  <c r="AN12" i="21"/>
  <c r="AJ60" i="21"/>
  <c r="AF60" i="21"/>
  <c r="AB44" i="21"/>
  <c r="AA112" i="21"/>
  <c r="AN28" i="21"/>
  <c r="AA28" i="21"/>
  <c r="X44" i="21"/>
  <c r="AE12" i="21"/>
  <c r="X76" i="21"/>
  <c r="X152" i="21"/>
  <c r="AN76" i="21"/>
  <c r="AF12" i="21"/>
  <c r="AJ152" i="21"/>
  <c r="AF44" i="21"/>
  <c r="CP101" i="21" l="1"/>
  <c r="CP102" i="21"/>
  <c r="CO99" i="21"/>
  <c r="AA105" i="21"/>
  <c r="AS99" i="21"/>
  <c r="AS95" i="21"/>
  <c r="Q157" i="21"/>
  <c r="P159" i="21"/>
  <c r="AC54" i="21"/>
  <c r="CP152" i="21"/>
  <c r="CO152" i="21"/>
  <c r="AX58" i="21"/>
  <c r="BC58" i="21" s="1"/>
  <c r="AC38" i="21"/>
  <c r="Q65" i="21"/>
  <c r="R65" i="21" s="1"/>
  <c r="I135" i="21"/>
  <c r="AO32" i="21"/>
  <c r="AS64" i="21"/>
  <c r="J134" i="21"/>
  <c r="AX26" i="21"/>
  <c r="AX32" i="21" s="1"/>
  <c r="L117" i="21"/>
  <c r="K118" i="21"/>
  <c r="K119" i="21"/>
  <c r="AG88" i="21"/>
  <c r="AG89" i="21"/>
  <c r="CP88" i="21"/>
  <c r="CO88" i="21"/>
  <c r="CP25" i="21"/>
  <c r="CO25" i="21"/>
  <c r="AG25" i="21"/>
  <c r="AG24" i="21"/>
  <c r="AK40" i="21"/>
  <c r="AK41" i="21"/>
  <c r="CP89" i="21"/>
  <c r="CO89" i="21"/>
  <c r="CP24" i="21"/>
  <c r="CO24" i="21"/>
  <c r="AH72" i="21"/>
  <c r="AH73" i="21"/>
  <c r="AG57" i="21"/>
  <c r="AG56" i="21"/>
  <c r="AG32" i="21"/>
  <c r="AG41" i="21"/>
  <c r="AG40" i="21"/>
  <c r="AC24" i="21"/>
  <c r="AC25" i="21"/>
  <c r="AC40" i="21"/>
  <c r="AC41" i="21"/>
  <c r="AC57" i="21"/>
  <c r="AC56" i="21"/>
  <c r="AC89" i="21"/>
  <c r="AC88" i="21"/>
  <c r="AK72" i="21"/>
  <c r="AK73" i="21"/>
  <c r="AL40" i="21"/>
  <c r="AL41" i="21"/>
  <c r="AK89" i="21"/>
  <c r="AK88" i="21"/>
  <c r="CP41" i="21"/>
  <c r="CO41" i="21"/>
  <c r="CP56" i="21"/>
  <c r="CO56" i="21"/>
  <c r="CP40" i="21"/>
  <c r="CO40" i="21"/>
  <c r="CO57" i="21"/>
  <c r="CP57" i="21"/>
  <c r="AK56" i="21"/>
  <c r="AK57" i="21"/>
  <c r="CO72" i="21"/>
  <c r="CP72" i="21"/>
  <c r="AK25" i="21"/>
  <c r="AK24" i="21"/>
  <c r="CP73" i="21"/>
  <c r="CO73" i="21"/>
  <c r="L81" i="21"/>
  <c r="M81" i="21" s="1"/>
  <c r="N81" i="21" s="1"/>
  <c r="CO16" i="21"/>
  <c r="CO64" i="21"/>
  <c r="CP64" i="21"/>
  <c r="CO80" i="21"/>
  <c r="CO32" i="21"/>
  <c r="CO48" i="21"/>
  <c r="CP76" i="21"/>
  <c r="CO76" i="21"/>
  <c r="CP60" i="21"/>
  <c r="CO60" i="21"/>
  <c r="CP44" i="21"/>
  <c r="CO44" i="21"/>
  <c r="CP28" i="21"/>
  <c r="CO28" i="21"/>
  <c r="CO12" i="21"/>
  <c r="CP12" i="21"/>
  <c r="AH26" i="21"/>
  <c r="AH32" i="21" s="1"/>
  <c r="AT26" i="21"/>
  <c r="AT32" i="21" s="1"/>
  <c r="AK32" i="21"/>
  <c r="AH94" i="21"/>
  <c r="AH95" i="21"/>
  <c r="AP95" i="21"/>
  <c r="AP94" i="21"/>
  <c r="AP58" i="21"/>
  <c r="AQ58" i="21" s="1"/>
  <c r="AX95" i="21"/>
  <c r="AX94" i="21"/>
  <c r="AL95" i="21"/>
  <c r="AL94" i="21"/>
  <c r="AT94" i="21"/>
  <c r="AT95" i="21"/>
  <c r="X105" i="21"/>
  <c r="AX74" i="21"/>
  <c r="AP74" i="21"/>
  <c r="AQ74" i="21" s="1"/>
  <c r="AC80" i="21"/>
  <c r="AL74" i="21"/>
  <c r="AK64" i="21"/>
  <c r="AL58" i="21"/>
  <c r="AC86" i="21"/>
  <c r="AK80" i="21"/>
  <c r="AT100" i="21"/>
  <c r="AT99" i="21"/>
  <c r="AT101" i="21"/>
  <c r="AH100" i="21"/>
  <c r="AH99" i="21"/>
  <c r="AH101" i="21"/>
  <c r="AX101" i="21"/>
  <c r="AX99" i="21"/>
  <c r="AX100" i="21"/>
  <c r="AP99" i="21"/>
  <c r="AP100" i="21"/>
  <c r="AP101" i="21"/>
  <c r="AL101" i="21"/>
  <c r="AL100" i="21"/>
  <c r="AL99" i="21"/>
  <c r="AT10" i="21"/>
  <c r="AT16" i="21" s="1"/>
  <c r="AG8" i="21"/>
  <c r="AG54" i="21"/>
  <c r="AS16" i="21"/>
  <c r="AO48" i="21"/>
  <c r="AC22" i="21"/>
  <c r="AX16" i="21"/>
  <c r="AS48" i="21"/>
  <c r="AP10" i="21"/>
  <c r="AQ10" i="21" s="1"/>
  <c r="AG22" i="21"/>
  <c r="AL38" i="21"/>
  <c r="AG86" i="21"/>
  <c r="AX64" i="21"/>
  <c r="AH70" i="21"/>
  <c r="AT74" i="21"/>
  <c r="AS80" i="21"/>
  <c r="AO80" i="21"/>
  <c r="AC16" i="21"/>
  <c r="AG80" i="21"/>
  <c r="AH74" i="21"/>
  <c r="AE105" i="21"/>
  <c r="AG48" i="21"/>
  <c r="AH42" i="21"/>
  <c r="AN105" i="21"/>
  <c r="K82" i="21"/>
  <c r="AG16" i="21"/>
  <c r="AH10" i="21"/>
  <c r="AP42" i="21"/>
  <c r="AL42" i="21"/>
  <c r="AT42" i="21"/>
  <c r="AT48" i="21" s="1"/>
  <c r="AX42" i="21"/>
  <c r="AK48" i="21"/>
  <c r="AL10" i="21"/>
  <c r="K66" i="21"/>
  <c r="AO16" i="21"/>
  <c r="AC8" i="21"/>
  <c r="AQ90" i="21"/>
  <c r="AQ102" i="21" s="1"/>
  <c r="AU90" i="21"/>
  <c r="AU102" i="21" s="1"/>
  <c r="AM90" i="21"/>
  <c r="AK16" i="21"/>
  <c r="AY90" i="21"/>
  <c r="AY102" i="21" s="1"/>
  <c r="BC90" i="21"/>
  <c r="BC102" i="21" s="1"/>
  <c r="AU58" i="21"/>
  <c r="AT64" i="21"/>
  <c r="AM26" i="21"/>
  <c r="AL32" i="21"/>
  <c r="AH64" i="21"/>
  <c r="AQ26" i="21"/>
  <c r="AP32" i="21"/>
  <c r="AK8" i="21"/>
  <c r="BC103" i="21"/>
  <c r="AY103" i="21"/>
  <c r="AZ103" i="21" s="1"/>
  <c r="BA103" i="21" s="1"/>
  <c r="BB103" i="21" s="1"/>
  <c r="AY10" i="21"/>
  <c r="BC10" i="21"/>
  <c r="AS8" i="21"/>
  <c r="AO8" i="21"/>
  <c r="AK28" i="21"/>
  <c r="AC60" i="21"/>
  <c r="AJ12" i="21"/>
  <c r="AG152" i="21"/>
  <c r="AC28" i="21"/>
  <c r="AJ76" i="21"/>
  <c r="AO152" i="21"/>
  <c r="AG60" i="21"/>
  <c r="AB60" i="21"/>
  <c r="AB76" i="21"/>
  <c r="AB112" i="21"/>
  <c r="AB12" i="21"/>
  <c r="AK152" i="21"/>
  <c r="AJ28" i="21"/>
  <c r="AG12" i="21"/>
  <c r="AC12" i="21"/>
  <c r="AC76" i="21"/>
  <c r="AG28" i="21"/>
  <c r="AB28" i="21"/>
  <c r="AC152" i="21"/>
  <c r="AG44" i="21"/>
  <c r="AG76" i="21"/>
  <c r="AS152" i="21"/>
  <c r="AY58" i="21" l="1"/>
  <c r="AY64" i="21" s="1"/>
  <c r="R157" i="21"/>
  <c r="Q159" i="21"/>
  <c r="AM102" i="21"/>
  <c r="BC26" i="21"/>
  <c r="AY26" i="21"/>
  <c r="AY32" i="21" s="1"/>
  <c r="I136" i="21"/>
  <c r="J135" i="21"/>
  <c r="AU26" i="21"/>
  <c r="AV26" i="21" s="1"/>
  <c r="AH8" i="21"/>
  <c r="M117" i="21"/>
  <c r="L118" i="21"/>
  <c r="L119" i="21"/>
  <c r="AP80" i="21"/>
  <c r="AM40" i="21"/>
  <c r="AM41" i="21"/>
  <c r="AL25" i="21"/>
  <c r="AL24" i="21"/>
  <c r="AH38" i="21"/>
  <c r="AH41" i="21"/>
  <c r="AH40" i="21"/>
  <c r="AH48" i="21"/>
  <c r="AH57" i="21"/>
  <c r="AH56" i="21"/>
  <c r="AH88" i="21"/>
  <c r="AH89" i="21"/>
  <c r="AL56" i="21"/>
  <c r="AL57" i="21"/>
  <c r="AL70" i="21"/>
  <c r="AL73" i="21"/>
  <c r="AL72" i="21"/>
  <c r="AH25" i="21"/>
  <c r="AH24" i="21"/>
  <c r="AL86" i="21"/>
  <c r="AL88" i="21"/>
  <c r="AL89" i="21"/>
  <c r="O81" i="21"/>
  <c r="L82" i="21"/>
  <c r="CP105" i="21"/>
  <c r="CO105" i="21"/>
  <c r="S65" i="21"/>
  <c r="AB105" i="21"/>
  <c r="AJ105" i="21"/>
  <c r="AP64" i="21"/>
  <c r="AY95" i="21"/>
  <c r="AY94" i="21"/>
  <c r="AM95" i="21"/>
  <c r="AM94" i="21"/>
  <c r="BC95" i="21"/>
  <c r="BC94" i="21"/>
  <c r="AU94" i="21"/>
  <c r="AU95" i="21"/>
  <c r="AQ95" i="21"/>
  <c r="AQ94" i="21"/>
  <c r="AL80" i="21"/>
  <c r="AM74" i="21"/>
  <c r="AT80" i="21"/>
  <c r="BC74" i="21"/>
  <c r="BD74" i="21" s="1"/>
  <c r="AX80" i="21"/>
  <c r="AY74" i="21"/>
  <c r="AZ74" i="21" s="1"/>
  <c r="AU74" i="21"/>
  <c r="AM58" i="21"/>
  <c r="AL64" i="21"/>
  <c r="AU10" i="21"/>
  <c r="AU16" i="21" s="1"/>
  <c r="AQ100" i="21"/>
  <c r="AQ99" i="21"/>
  <c r="AQ101" i="21"/>
  <c r="AM101" i="21"/>
  <c r="AM100" i="21"/>
  <c r="AM99" i="21"/>
  <c r="AY101" i="21"/>
  <c r="AY100" i="21"/>
  <c r="AY99" i="21"/>
  <c r="AU100" i="21"/>
  <c r="AU99" i="21"/>
  <c r="AU101" i="21"/>
  <c r="BC100" i="21"/>
  <c r="BC99" i="21"/>
  <c r="BC101" i="21"/>
  <c r="AP16" i="21"/>
  <c r="AH54" i="21"/>
  <c r="AL22" i="21"/>
  <c r="AX48" i="21"/>
  <c r="BC16" i="21"/>
  <c r="AU42" i="21"/>
  <c r="AU48" i="21" s="1"/>
  <c r="AL54" i="21"/>
  <c r="AQ42" i="21"/>
  <c r="AR42" i="21" s="1"/>
  <c r="BC32" i="21"/>
  <c r="AH22" i="21"/>
  <c r="AH86" i="21"/>
  <c r="BC64" i="21"/>
  <c r="AH16" i="21"/>
  <c r="AH80" i="21"/>
  <c r="AG105" i="21"/>
  <c r="AF105" i="21"/>
  <c r="AP48" i="21"/>
  <c r="BC42" i="21"/>
  <c r="AY42" i="21"/>
  <c r="M82" i="21"/>
  <c r="AM10" i="21"/>
  <c r="AL48" i="21"/>
  <c r="AM42" i="21"/>
  <c r="AL16" i="21"/>
  <c r="AM38" i="21"/>
  <c r="L66" i="21"/>
  <c r="AZ90" i="21"/>
  <c r="AZ102" i="21" s="1"/>
  <c r="AV90" i="21"/>
  <c r="AV102" i="21" s="1"/>
  <c r="AR90" i="21"/>
  <c r="AR102" i="21" s="1"/>
  <c r="BH90" i="21"/>
  <c r="BH102" i="21" s="1"/>
  <c r="BD90" i="21"/>
  <c r="BD102" i="21" s="1"/>
  <c r="AR74" i="21"/>
  <c r="AQ80" i="21"/>
  <c r="AM32" i="21"/>
  <c r="AZ10" i="21"/>
  <c r="AY16" i="21"/>
  <c r="AR26" i="21"/>
  <c r="AQ32" i="21"/>
  <c r="AR10" i="21"/>
  <c r="AQ16" i="21"/>
  <c r="AL8" i="21"/>
  <c r="AR58" i="21"/>
  <c r="AQ64" i="21"/>
  <c r="AV58" i="21"/>
  <c r="AU64" i="21"/>
  <c r="AZ58" i="21"/>
  <c r="AP8" i="21"/>
  <c r="BD103" i="21"/>
  <c r="BE103" i="21" s="1"/>
  <c r="BF103" i="21" s="1"/>
  <c r="BG103" i="21" s="1"/>
  <c r="BH103" i="21"/>
  <c r="BH58" i="21"/>
  <c r="BD58" i="21"/>
  <c r="BH26" i="21"/>
  <c r="BD26" i="21"/>
  <c r="BH10" i="21"/>
  <c r="BD10" i="21"/>
  <c r="AT8" i="21"/>
  <c r="AX8" i="21"/>
  <c r="AO60" i="21"/>
  <c r="AO76" i="21"/>
  <c r="AL76" i="21"/>
  <c r="AO44" i="21"/>
  <c r="AL152" i="21"/>
  <c r="AH76" i="21"/>
  <c r="AP152" i="21"/>
  <c r="AK12" i="21"/>
  <c r="AS12" i="21"/>
  <c r="AL44" i="21"/>
  <c r="AS44" i="21"/>
  <c r="AL28" i="21"/>
  <c r="AP28" i="21"/>
  <c r="AS28" i="21"/>
  <c r="AC44" i="21"/>
  <c r="AH44" i="21"/>
  <c r="AK44" i="21"/>
  <c r="AH60" i="21"/>
  <c r="AS60" i="21"/>
  <c r="AO12" i="21"/>
  <c r="AT152" i="21"/>
  <c r="AP44" i="21"/>
  <c r="AK76" i="21"/>
  <c r="AH152" i="21"/>
  <c r="AP12" i="21"/>
  <c r="AH28" i="21"/>
  <c r="AK60" i="21"/>
  <c r="AL12" i="21"/>
  <c r="AH12" i="21"/>
  <c r="AL60" i="21"/>
  <c r="AT76" i="21"/>
  <c r="AO28" i="21"/>
  <c r="AS76" i="21"/>
  <c r="AX76" i="21"/>
  <c r="AC112" i="21"/>
  <c r="AZ26" i="21" l="1"/>
  <c r="S157" i="21"/>
  <c r="R159" i="21"/>
  <c r="J136" i="21"/>
  <c r="AU32" i="21"/>
  <c r="N117" i="21"/>
  <c r="M118" i="21"/>
  <c r="M119" i="21"/>
  <c r="AM24" i="21"/>
  <c r="AM25" i="21"/>
  <c r="AM70" i="21"/>
  <c r="AM72" i="21"/>
  <c r="AM73" i="21"/>
  <c r="AM56" i="21"/>
  <c r="AM57" i="21"/>
  <c r="AM86" i="21"/>
  <c r="AM89" i="21"/>
  <c r="AM88" i="21"/>
  <c r="P81" i="21"/>
  <c r="AM80" i="21"/>
  <c r="T65" i="21"/>
  <c r="AK105" i="21"/>
  <c r="AS105" i="21"/>
  <c r="AZ95" i="21"/>
  <c r="AZ94" i="21"/>
  <c r="AR94" i="21"/>
  <c r="AR95" i="21"/>
  <c r="AV94" i="21"/>
  <c r="AV95" i="21"/>
  <c r="BH74" i="21"/>
  <c r="BM74" i="21" s="1"/>
  <c r="BD94" i="21"/>
  <c r="BD95" i="21"/>
  <c r="BH94" i="21"/>
  <c r="BH95" i="21"/>
  <c r="AV42" i="21"/>
  <c r="AV48" i="21" s="1"/>
  <c r="BC80" i="21"/>
  <c r="AU80" i="21"/>
  <c r="AV74" i="21"/>
  <c r="AV80" i="21" s="1"/>
  <c r="AY80" i="21"/>
  <c r="AV10" i="21"/>
  <c r="AV16" i="21" s="1"/>
  <c r="AM64" i="21"/>
  <c r="AR100" i="21"/>
  <c r="AR99" i="21"/>
  <c r="AR101" i="21"/>
  <c r="AV101" i="21"/>
  <c r="AV99" i="21"/>
  <c r="AV100" i="21"/>
  <c r="BD100" i="21"/>
  <c r="BD99" i="21"/>
  <c r="BD101" i="21"/>
  <c r="BH101" i="21"/>
  <c r="BH100" i="21"/>
  <c r="BH99" i="21"/>
  <c r="AZ101" i="21"/>
  <c r="AZ100" i="21"/>
  <c r="AZ99" i="21"/>
  <c r="AQ48" i="21"/>
  <c r="BH16" i="21"/>
  <c r="AM54" i="21"/>
  <c r="AM22" i="21"/>
  <c r="BC48" i="21"/>
  <c r="BH32" i="21"/>
  <c r="AR32" i="21"/>
  <c r="AR48" i="21"/>
  <c r="AR16" i="21"/>
  <c r="AY48" i="21"/>
  <c r="AZ42" i="21"/>
  <c r="AZ48" i="21" s="1"/>
  <c r="BH64" i="21"/>
  <c r="AR80" i="21"/>
  <c r="AR64" i="21"/>
  <c r="AH105" i="21"/>
  <c r="AC105" i="21"/>
  <c r="AO105" i="21"/>
  <c r="BD42" i="21"/>
  <c r="BE42" i="21" s="1"/>
  <c r="BH42" i="21"/>
  <c r="AM16" i="21"/>
  <c r="N82" i="21"/>
  <c r="AM48" i="21"/>
  <c r="M66" i="21"/>
  <c r="AW90" i="21"/>
  <c r="AW102" i="21" s="1"/>
  <c r="BE90" i="21"/>
  <c r="BE102" i="21" s="1"/>
  <c r="BA90" i="21"/>
  <c r="BA102" i="21" s="1"/>
  <c r="BM90" i="21"/>
  <c r="BM102" i="21" s="1"/>
  <c r="BI90" i="21"/>
  <c r="BI102" i="21" s="1"/>
  <c r="BE26" i="21"/>
  <c r="BD32" i="21"/>
  <c r="BA26" i="21"/>
  <c r="AZ32" i="21"/>
  <c r="BA74" i="21"/>
  <c r="AZ80" i="21"/>
  <c r="AM8" i="21"/>
  <c r="BE58" i="21"/>
  <c r="BD64" i="21"/>
  <c r="AW58" i="21"/>
  <c r="AV64" i="21"/>
  <c r="BA10" i="21"/>
  <c r="AZ16" i="21"/>
  <c r="BE74" i="21"/>
  <c r="BD80" i="21"/>
  <c r="AQ8" i="21"/>
  <c r="BA58" i="21"/>
  <c r="AZ64" i="21"/>
  <c r="AU8" i="21"/>
  <c r="BE10" i="21"/>
  <c r="BD16" i="21"/>
  <c r="AW26" i="21"/>
  <c r="AV32" i="21"/>
  <c r="BM103" i="21"/>
  <c r="BI103" i="21"/>
  <c r="BJ103" i="21" s="1"/>
  <c r="BK103" i="21" s="1"/>
  <c r="BL103" i="21" s="1"/>
  <c r="BM58" i="21"/>
  <c r="BI58" i="21"/>
  <c r="BM26" i="21"/>
  <c r="BI26" i="21"/>
  <c r="BM10" i="21"/>
  <c r="BI10" i="21"/>
  <c r="AY8" i="21"/>
  <c r="BC8" i="21"/>
  <c r="BC44" i="21"/>
  <c r="AP60" i="21"/>
  <c r="AX152" i="21"/>
  <c r="AM44" i="21"/>
  <c r="AY28" i="21"/>
  <c r="AU28" i="21"/>
  <c r="AT12" i="21"/>
  <c r="AD112" i="21"/>
  <c r="AM28" i="21"/>
  <c r="AY12" i="21"/>
  <c r="AU60" i="21"/>
  <c r="AT28" i="21"/>
  <c r="AQ152" i="21"/>
  <c r="AX28" i="21"/>
  <c r="AM152" i="21"/>
  <c r="AY76" i="21"/>
  <c r="AP76" i="21"/>
  <c r="AX12" i="21"/>
  <c r="BC60" i="21"/>
  <c r="BC76" i="21"/>
  <c r="AX60" i="21"/>
  <c r="BC152" i="21"/>
  <c r="AU152" i="21"/>
  <c r="AY152" i="21"/>
  <c r="BC28" i="21"/>
  <c r="AU76" i="21"/>
  <c r="AX44" i="21"/>
  <c r="AY60" i="21"/>
  <c r="AT44" i="21"/>
  <c r="AM60" i="21"/>
  <c r="AU44" i="21"/>
  <c r="BC12" i="21"/>
  <c r="AU12" i="21"/>
  <c r="AT60" i="21"/>
  <c r="T157" i="21" l="1"/>
  <c r="S159" i="21"/>
  <c r="O117" i="21"/>
  <c r="N118" i="21"/>
  <c r="N119" i="21"/>
  <c r="AW42" i="21"/>
  <c r="AW48" i="21" s="1"/>
  <c r="Q81" i="21"/>
  <c r="BH80" i="21"/>
  <c r="AW10" i="21"/>
  <c r="AW16" i="21" s="1"/>
  <c r="BI74" i="21"/>
  <c r="BJ74" i="21" s="1"/>
  <c r="U65" i="21"/>
  <c r="T66" i="21"/>
  <c r="AP105" i="21"/>
  <c r="BA95" i="21"/>
  <c r="BA94" i="21"/>
  <c r="AW94" i="21"/>
  <c r="AW95" i="21"/>
  <c r="BE94" i="21"/>
  <c r="BE95" i="21"/>
  <c r="BI94" i="21"/>
  <c r="BI95" i="21"/>
  <c r="BM95" i="21"/>
  <c r="BM94" i="21"/>
  <c r="AW74" i="21"/>
  <c r="BA42" i="21"/>
  <c r="BB42" i="21" s="1"/>
  <c r="BD48" i="21"/>
  <c r="AW101" i="21"/>
  <c r="AW100" i="21"/>
  <c r="AW99" i="21"/>
  <c r="BA101" i="21"/>
  <c r="BA100" i="21"/>
  <c r="BA99" i="21"/>
  <c r="BI101" i="21"/>
  <c r="BI100" i="21"/>
  <c r="BI99" i="21"/>
  <c r="BE100" i="21"/>
  <c r="BE99" i="21"/>
  <c r="BE101" i="21"/>
  <c r="BM101" i="21"/>
  <c r="BM100" i="21"/>
  <c r="BM99" i="21"/>
  <c r="BH48" i="21"/>
  <c r="AW32" i="21"/>
  <c r="BM16" i="21"/>
  <c r="BM32" i="21"/>
  <c r="AW64" i="21"/>
  <c r="BM64" i="21"/>
  <c r="BM80" i="21"/>
  <c r="AT105" i="21"/>
  <c r="AX105" i="21"/>
  <c r="AL105" i="21"/>
  <c r="BM42" i="21"/>
  <c r="BR42" i="21" s="1"/>
  <c r="BI42" i="21"/>
  <c r="BJ42" i="21" s="1"/>
  <c r="O82" i="21"/>
  <c r="AZ8" i="21"/>
  <c r="N66" i="21"/>
  <c r="BJ90" i="21"/>
  <c r="BJ102" i="21" s="1"/>
  <c r="BB90" i="21"/>
  <c r="BB102" i="21" s="1"/>
  <c r="BF90" i="21"/>
  <c r="BF102" i="21" s="1"/>
  <c r="BN90" i="21"/>
  <c r="BN102" i="21" s="1"/>
  <c r="BR90" i="21"/>
  <c r="BR102" i="21" s="1"/>
  <c r="BF58" i="21"/>
  <c r="BE64" i="21"/>
  <c r="BJ10" i="21"/>
  <c r="BI16" i="21"/>
  <c r="BB74" i="21"/>
  <c r="BA80" i="21"/>
  <c r="BF74" i="21"/>
  <c r="BE80" i="21"/>
  <c r="BF42" i="21"/>
  <c r="BE48" i="21"/>
  <c r="BJ26" i="21"/>
  <c r="BI32" i="21"/>
  <c r="BB26" i="21"/>
  <c r="BA32" i="21"/>
  <c r="BF10" i="21"/>
  <c r="BE16" i="21"/>
  <c r="BB58" i="21"/>
  <c r="BA64" i="21"/>
  <c r="BB10" i="21"/>
  <c r="BA16" i="21"/>
  <c r="AV8" i="21"/>
  <c r="BJ58" i="21"/>
  <c r="BI64" i="21"/>
  <c r="AR8" i="21"/>
  <c r="BF26" i="21"/>
  <c r="BE32" i="21"/>
  <c r="BN103" i="21"/>
  <c r="BO103" i="21" s="1"/>
  <c r="BP103" i="21" s="1"/>
  <c r="BQ103" i="21" s="1"/>
  <c r="BR103" i="21"/>
  <c r="BN74" i="21"/>
  <c r="BR74" i="21"/>
  <c r="BR58" i="21"/>
  <c r="BN58" i="21"/>
  <c r="BN26" i="21"/>
  <c r="BR26" i="21"/>
  <c r="BN10" i="21"/>
  <c r="BR10" i="21"/>
  <c r="BH8" i="21"/>
  <c r="BD8" i="21"/>
  <c r="AM12" i="21"/>
  <c r="BD60" i="21"/>
  <c r="BH28" i="21"/>
  <c r="AR152" i="21"/>
  <c r="AZ44" i="21"/>
  <c r="AV152" i="21"/>
  <c r="AR12" i="21"/>
  <c r="AR44" i="21"/>
  <c r="AZ28" i="21"/>
  <c r="BD12" i="21"/>
  <c r="AQ44" i="21"/>
  <c r="AQ28" i="21"/>
  <c r="AR76" i="21"/>
  <c r="AZ12" i="21"/>
  <c r="BD44" i="21"/>
  <c r="AZ76" i="21"/>
  <c r="AQ76" i="21"/>
  <c r="AQ60" i="21"/>
  <c r="BH76" i="21"/>
  <c r="BD152" i="21"/>
  <c r="AZ60" i="21"/>
  <c r="AY44" i="21"/>
  <c r="BH152" i="21"/>
  <c r="BH44" i="21"/>
  <c r="AM76" i="21"/>
  <c r="AZ152" i="21"/>
  <c r="AE112" i="21"/>
  <c r="AQ12" i="21"/>
  <c r="AW80" i="21" l="1"/>
  <c r="U157" i="21"/>
  <c r="T159" i="21"/>
  <c r="P117" i="21"/>
  <c r="O118" i="21"/>
  <c r="O119" i="21"/>
  <c r="R81" i="21"/>
  <c r="BI80" i="21"/>
  <c r="V65" i="21"/>
  <c r="U66" i="21"/>
  <c r="AM105" i="21"/>
  <c r="AQ105" i="21"/>
  <c r="BN95" i="21"/>
  <c r="BN94" i="21"/>
  <c r="BF94" i="21"/>
  <c r="BF95" i="21"/>
  <c r="BB95" i="21"/>
  <c r="BB94" i="21"/>
  <c r="BJ95" i="21"/>
  <c r="BJ94" i="21"/>
  <c r="BR94" i="21"/>
  <c r="BR95" i="21"/>
  <c r="BA48" i="21"/>
  <c r="BI48" i="21"/>
  <c r="BR100" i="21"/>
  <c r="BR99" i="21"/>
  <c r="BR101" i="21"/>
  <c r="BB99" i="21"/>
  <c r="BB100" i="21"/>
  <c r="BB101" i="21"/>
  <c r="BF100" i="21"/>
  <c r="BF99" i="21"/>
  <c r="BF101" i="21"/>
  <c r="BN99" i="21"/>
  <c r="BN100" i="21"/>
  <c r="BN101" i="21"/>
  <c r="BJ101" i="21"/>
  <c r="BJ99" i="21"/>
  <c r="BJ100" i="21"/>
  <c r="BR48" i="21"/>
  <c r="BB16" i="21"/>
  <c r="BM48" i="21"/>
  <c r="BB48" i="21"/>
  <c r="BR16" i="21"/>
  <c r="BR32" i="21"/>
  <c r="BB32" i="21"/>
  <c r="BB80" i="21"/>
  <c r="BR64" i="21"/>
  <c r="BR80" i="21"/>
  <c r="BB64" i="21"/>
  <c r="BN42" i="21"/>
  <c r="BN48" i="21" s="1"/>
  <c r="AY105" i="21"/>
  <c r="BC105" i="21"/>
  <c r="AU105" i="21"/>
  <c r="P82" i="21"/>
  <c r="O66" i="21"/>
  <c r="BA8" i="21"/>
  <c r="BE8" i="21"/>
  <c r="BG90" i="21"/>
  <c r="BG102" i="21" s="1"/>
  <c r="BO90" i="21"/>
  <c r="BO102" i="21" s="1"/>
  <c r="BK90" i="21"/>
  <c r="BK102" i="21" s="1"/>
  <c r="BW90" i="21"/>
  <c r="BW102" i="21" s="1"/>
  <c r="BS90" i="21"/>
  <c r="BS102" i="21" s="1"/>
  <c r="AW8" i="21"/>
  <c r="BG42" i="21"/>
  <c r="BF48" i="21"/>
  <c r="BK10" i="21"/>
  <c r="BJ16" i="21"/>
  <c r="BK74" i="21"/>
  <c r="BJ80" i="21"/>
  <c r="BO74" i="21"/>
  <c r="BN80" i="21"/>
  <c r="BG26" i="21"/>
  <c r="BF32" i="21"/>
  <c r="BG10" i="21"/>
  <c r="BF16" i="21"/>
  <c r="BO58" i="21"/>
  <c r="BN64" i="21"/>
  <c r="BG74" i="21"/>
  <c r="BF80" i="21"/>
  <c r="BO10" i="21"/>
  <c r="BN16" i="21"/>
  <c r="BK58" i="21"/>
  <c r="BJ64" i="21"/>
  <c r="BO26" i="21"/>
  <c r="BN32" i="21"/>
  <c r="BK42" i="21"/>
  <c r="BJ48" i="21"/>
  <c r="BG58" i="21"/>
  <c r="BF64" i="21"/>
  <c r="BK26" i="21"/>
  <c r="BJ32" i="21"/>
  <c r="BW103" i="21"/>
  <c r="BS103" i="21"/>
  <c r="BT103" i="21" s="1"/>
  <c r="BU103" i="21" s="1"/>
  <c r="BV103" i="21" s="1"/>
  <c r="BW74" i="21"/>
  <c r="BS74" i="21"/>
  <c r="BW58" i="21"/>
  <c r="BS58" i="21"/>
  <c r="BW42" i="21"/>
  <c r="BS42" i="21"/>
  <c r="BW26" i="21"/>
  <c r="BS26" i="21"/>
  <c r="BW10" i="21"/>
  <c r="BS10" i="21"/>
  <c r="BI8" i="21"/>
  <c r="BM8" i="21"/>
  <c r="BA28" i="21"/>
  <c r="BE44" i="21"/>
  <c r="AF112" i="21"/>
  <c r="BI12" i="21"/>
  <c r="BE12" i="21"/>
  <c r="BI152" i="21"/>
  <c r="BM111" i="21"/>
  <c r="BD28" i="21"/>
  <c r="BA12" i="21"/>
  <c r="BA44" i="21"/>
  <c r="BM29" i="21"/>
  <c r="BH60" i="21"/>
  <c r="BI28" i="21"/>
  <c r="BE76" i="21"/>
  <c r="AV44" i="21"/>
  <c r="BI60" i="21"/>
  <c r="BM77" i="21"/>
  <c r="BE28" i="21"/>
  <c r="BH12" i="21"/>
  <c r="BE152" i="21"/>
  <c r="BE60" i="21"/>
  <c r="AW60" i="21"/>
  <c r="BM43" i="21"/>
  <c r="BM107" i="21"/>
  <c r="AW44" i="21"/>
  <c r="AW152" i="21"/>
  <c r="AV60" i="21"/>
  <c r="BA60" i="21"/>
  <c r="BM61" i="21"/>
  <c r="AV28" i="21"/>
  <c r="AV12" i="21"/>
  <c r="BA152" i="21"/>
  <c r="BM152" i="21"/>
  <c r="AW76" i="21"/>
  <c r="AW12" i="21"/>
  <c r="AV76" i="21"/>
  <c r="BM28" i="21"/>
  <c r="BM153" i="21"/>
  <c r="BD76" i="21"/>
  <c r="BM45" i="21"/>
  <c r="BM151" i="21"/>
  <c r="AW28" i="21"/>
  <c r="AR28" i="21"/>
  <c r="BA76" i="21"/>
  <c r="AR60" i="21"/>
  <c r="V157" i="21" l="1"/>
  <c r="U159" i="21"/>
  <c r="Q117" i="21"/>
  <c r="P118" i="21"/>
  <c r="P119" i="21"/>
  <c r="S81" i="21"/>
  <c r="W65" i="21"/>
  <c r="V66" i="21"/>
  <c r="AR105" i="21"/>
  <c r="BW95" i="21"/>
  <c r="BW94" i="21"/>
  <c r="BK95" i="21"/>
  <c r="BK94" i="21"/>
  <c r="BO95" i="21"/>
  <c r="BO94" i="21"/>
  <c r="BG94" i="21"/>
  <c r="BG95" i="21"/>
  <c r="BS94" i="21"/>
  <c r="BS95" i="21"/>
  <c r="BK101" i="21"/>
  <c r="BK100" i="21"/>
  <c r="BK99" i="21"/>
  <c r="BS100" i="21"/>
  <c r="BS99" i="21"/>
  <c r="BS101" i="21"/>
  <c r="BO100" i="21"/>
  <c r="BO99" i="21"/>
  <c r="BO101" i="21"/>
  <c r="BW101" i="21"/>
  <c r="BW100" i="21"/>
  <c r="BW99" i="21"/>
  <c r="BG100" i="21"/>
  <c r="BG99" i="21"/>
  <c r="BG101" i="21"/>
  <c r="BO42" i="21"/>
  <c r="BO48" i="21" s="1"/>
  <c r="BG32" i="21"/>
  <c r="BW32" i="21"/>
  <c r="BW48" i="21"/>
  <c r="BW16" i="21"/>
  <c r="BG16" i="21"/>
  <c r="BG48" i="21"/>
  <c r="BG64" i="21"/>
  <c r="BW64" i="21"/>
  <c r="BW80" i="21"/>
  <c r="BG80" i="21"/>
  <c r="AV105" i="21"/>
  <c r="BH105" i="21"/>
  <c r="BD105" i="21"/>
  <c r="AZ105" i="21"/>
  <c r="BE105" i="21"/>
  <c r="BA105" i="21"/>
  <c r="P66" i="21"/>
  <c r="Q82" i="21"/>
  <c r="Q66" i="21"/>
  <c r="BF8" i="21"/>
  <c r="BB8" i="21"/>
  <c r="BJ8" i="21"/>
  <c r="BP90" i="21"/>
  <c r="BP102" i="21" s="1"/>
  <c r="BL90" i="21"/>
  <c r="BL102" i="21" s="1"/>
  <c r="BT90" i="21"/>
  <c r="BT102" i="21" s="1"/>
  <c r="BX90" i="21"/>
  <c r="BX102" i="21" s="1"/>
  <c r="CB90" i="21"/>
  <c r="CB102" i="21" s="1"/>
  <c r="BP58" i="21"/>
  <c r="BO64" i="21"/>
  <c r="BP74" i="21"/>
  <c r="BO80" i="21"/>
  <c r="BT42" i="21"/>
  <c r="BS48" i="21"/>
  <c r="BP26" i="21"/>
  <c r="BO32" i="21"/>
  <c r="BL74" i="21"/>
  <c r="BK80" i="21"/>
  <c r="BL26" i="21"/>
  <c r="BK32" i="21"/>
  <c r="BL58" i="21"/>
  <c r="BK64" i="21"/>
  <c r="BL10" i="21"/>
  <c r="BK16" i="21"/>
  <c r="BT74" i="21"/>
  <c r="BS80" i="21"/>
  <c r="BT10" i="21"/>
  <c r="BS16" i="21"/>
  <c r="BP10" i="21"/>
  <c r="BO16" i="21"/>
  <c r="BT58" i="21"/>
  <c r="BS64" i="21"/>
  <c r="BL42" i="21"/>
  <c r="BK48" i="21"/>
  <c r="BT26" i="21"/>
  <c r="BS32" i="21"/>
  <c r="CB103" i="21"/>
  <c r="BX103" i="21"/>
  <c r="BY103" i="21" s="1"/>
  <c r="BZ103" i="21" s="1"/>
  <c r="CA103" i="21" s="1"/>
  <c r="BX74" i="21"/>
  <c r="CB74" i="21"/>
  <c r="BX58" i="21"/>
  <c r="CB58" i="21"/>
  <c r="BX42" i="21"/>
  <c r="CB42" i="21"/>
  <c r="BX26" i="21"/>
  <c r="CB26" i="21"/>
  <c r="BX10" i="21"/>
  <c r="CB10" i="21"/>
  <c r="BR8" i="21"/>
  <c r="BN8" i="21"/>
  <c r="BJ152" i="21"/>
  <c r="BR29" i="21"/>
  <c r="BF76" i="21"/>
  <c r="BR28" i="21"/>
  <c r="BM60" i="21"/>
  <c r="BR75" i="21"/>
  <c r="BJ76" i="21"/>
  <c r="BN107" i="21"/>
  <c r="BN29" i="21"/>
  <c r="BM44" i="21"/>
  <c r="BB60" i="21"/>
  <c r="BR151" i="21"/>
  <c r="BN151" i="21"/>
  <c r="BR43" i="21"/>
  <c r="BB44" i="21"/>
  <c r="BN153" i="21"/>
  <c r="BM27" i="21"/>
  <c r="BM12" i="21"/>
  <c r="BR27" i="21"/>
  <c r="BR107" i="21"/>
  <c r="BF60" i="21"/>
  <c r="BI76" i="21"/>
  <c r="BR61" i="21"/>
  <c r="BJ12" i="21"/>
  <c r="BR44" i="21"/>
  <c r="BR111" i="21"/>
  <c r="BF12" i="21"/>
  <c r="BM11" i="21"/>
  <c r="BN152" i="21"/>
  <c r="BF152" i="21"/>
  <c r="BN75" i="21"/>
  <c r="BR152" i="21"/>
  <c r="BB152" i="21"/>
  <c r="BF28" i="21"/>
  <c r="BJ28" i="21"/>
  <c r="BB12" i="21"/>
  <c r="BM59" i="21"/>
  <c r="BN111" i="21"/>
  <c r="BM75" i="21"/>
  <c r="BM76" i="21"/>
  <c r="AG112" i="21"/>
  <c r="BR153" i="21"/>
  <c r="BF44" i="21"/>
  <c r="BI44" i="21"/>
  <c r="BB76" i="21"/>
  <c r="BJ60" i="21"/>
  <c r="BM13" i="21"/>
  <c r="BB28" i="21"/>
  <c r="W157" i="21" l="1"/>
  <c r="V159" i="21"/>
  <c r="R117" i="21"/>
  <c r="Q118" i="21"/>
  <c r="Q119" i="21"/>
  <c r="BP42" i="21"/>
  <c r="BQ42" i="21" s="1"/>
  <c r="T81" i="21"/>
  <c r="X65" i="21"/>
  <c r="Y65" i="21" s="1"/>
  <c r="W66" i="21"/>
  <c r="BM105" i="21"/>
  <c r="BM104" i="21"/>
  <c r="BT95" i="21"/>
  <c r="BT94" i="21"/>
  <c r="BL95" i="21"/>
  <c r="BL94" i="21"/>
  <c r="BP94" i="21"/>
  <c r="BP95" i="21"/>
  <c r="CB94" i="21"/>
  <c r="CB95" i="21"/>
  <c r="BX95" i="21"/>
  <c r="BX94" i="21"/>
  <c r="BT99" i="21"/>
  <c r="BT101" i="21"/>
  <c r="BT100" i="21"/>
  <c r="CB100" i="21"/>
  <c r="CB99" i="21"/>
  <c r="CB101" i="21"/>
  <c r="BL101" i="21"/>
  <c r="BL100" i="21"/>
  <c r="BL99" i="21"/>
  <c r="BX101" i="21"/>
  <c r="BX100" i="21"/>
  <c r="BX99" i="21"/>
  <c r="BP100" i="21"/>
  <c r="BP99" i="21"/>
  <c r="BP101" i="21"/>
  <c r="CB32" i="21"/>
  <c r="BL48" i="21"/>
  <c r="CB16" i="21"/>
  <c r="BL16" i="21"/>
  <c r="CB48" i="21"/>
  <c r="BL32" i="21"/>
  <c r="CB80" i="21"/>
  <c r="BL64" i="21"/>
  <c r="BL80" i="21"/>
  <c r="CB64" i="21"/>
  <c r="AW105" i="21"/>
  <c r="BI105" i="21"/>
  <c r="BB105" i="21"/>
  <c r="R66" i="21"/>
  <c r="R82" i="21"/>
  <c r="BO8" i="21"/>
  <c r="BK8" i="21"/>
  <c r="BG8" i="21"/>
  <c r="BU90" i="21"/>
  <c r="BU102" i="21" s="1"/>
  <c r="BY90" i="21"/>
  <c r="BY102" i="21" s="1"/>
  <c r="BQ90" i="21"/>
  <c r="BQ102" i="21" s="1"/>
  <c r="CG90" i="21"/>
  <c r="CG102" i="21" s="1"/>
  <c r="CC90" i="21"/>
  <c r="CC102" i="21" s="1"/>
  <c r="BU74" i="21"/>
  <c r="BT80" i="21"/>
  <c r="BQ26" i="21"/>
  <c r="BP32" i="21"/>
  <c r="BY26" i="21"/>
  <c r="BX32" i="21"/>
  <c r="BY10" i="21"/>
  <c r="BX16" i="21"/>
  <c r="BU58" i="21"/>
  <c r="BT64" i="21"/>
  <c r="BU42" i="21"/>
  <c r="BT48" i="21"/>
  <c r="BY42" i="21"/>
  <c r="BX48" i="21"/>
  <c r="BQ74" i="21"/>
  <c r="BP80" i="21"/>
  <c r="BY74" i="21"/>
  <c r="BX80" i="21"/>
  <c r="BU26" i="21"/>
  <c r="BT32" i="21"/>
  <c r="BQ10" i="21"/>
  <c r="BP16" i="21"/>
  <c r="BY58" i="21"/>
  <c r="BX64" i="21"/>
  <c r="BU10" i="21"/>
  <c r="BT16" i="21"/>
  <c r="BQ58" i="21"/>
  <c r="BP64" i="21"/>
  <c r="CG103" i="21"/>
  <c r="CC103" i="21"/>
  <c r="CD103" i="21" s="1"/>
  <c r="CE103" i="21" s="1"/>
  <c r="CF103" i="21" s="1"/>
  <c r="CG74" i="21"/>
  <c r="CC74" i="21"/>
  <c r="CG58" i="21"/>
  <c r="CC58" i="21"/>
  <c r="CG42" i="21"/>
  <c r="CC42" i="21"/>
  <c r="CG26" i="21"/>
  <c r="CC26" i="21"/>
  <c r="CG10" i="21"/>
  <c r="CC10" i="21"/>
  <c r="BS8" i="21"/>
  <c r="BW8" i="21"/>
  <c r="BS60" i="21"/>
  <c r="BR76" i="21"/>
  <c r="BO12" i="21"/>
  <c r="BR45" i="21"/>
  <c r="BO61" i="21"/>
  <c r="BO27" i="21"/>
  <c r="BN59" i="21"/>
  <c r="BO45" i="21"/>
  <c r="BS75" i="21"/>
  <c r="BG60" i="21"/>
  <c r="BN61" i="21"/>
  <c r="BO11" i="21"/>
  <c r="BO152" i="21"/>
  <c r="BO75" i="21"/>
  <c r="BS45" i="21"/>
  <c r="BS43" i="21"/>
  <c r="BJ44" i="21"/>
  <c r="BW27" i="21"/>
  <c r="BN77" i="21"/>
  <c r="AH112" i="21"/>
  <c r="BO28" i="21"/>
  <c r="BN43" i="21"/>
  <c r="BS13" i="21"/>
  <c r="BS11" i="21"/>
  <c r="BN27" i="21"/>
  <c r="BW111" i="21"/>
  <c r="BN45" i="21"/>
  <c r="BG28" i="21"/>
  <c r="BS29" i="21"/>
  <c r="BR13" i="21"/>
  <c r="BO29" i="21"/>
  <c r="BS27" i="21"/>
  <c r="BN13" i="21"/>
  <c r="BO44" i="21"/>
  <c r="BR59" i="21"/>
  <c r="BN28" i="21"/>
  <c r="BN12" i="21"/>
  <c r="BO153" i="21"/>
  <c r="BR11" i="21"/>
  <c r="BN76" i="21"/>
  <c r="BR77" i="21"/>
  <c r="BR12" i="21"/>
  <c r="BK152" i="21"/>
  <c r="BN60" i="21"/>
  <c r="BR60" i="21"/>
  <c r="BN44" i="21"/>
  <c r="BN11" i="21"/>
  <c r="X157" i="21" l="1"/>
  <c r="W159" i="21"/>
  <c r="BP48" i="21"/>
  <c r="CN65" i="21"/>
  <c r="Z65" i="21"/>
  <c r="Y66" i="21"/>
  <c r="S117" i="21"/>
  <c r="R118" i="21"/>
  <c r="R119" i="21"/>
  <c r="U81" i="21"/>
  <c r="T82" i="21"/>
  <c r="X66" i="21"/>
  <c r="BM106" i="21"/>
  <c r="BY95" i="21"/>
  <c r="BY94" i="21"/>
  <c r="BU95" i="21"/>
  <c r="BU94" i="21"/>
  <c r="BQ94" i="21"/>
  <c r="BQ95" i="21"/>
  <c r="CC94" i="21"/>
  <c r="CC95" i="21"/>
  <c r="CG94" i="21"/>
  <c r="CG95" i="21"/>
  <c r="BY101" i="21"/>
  <c r="BY100" i="21"/>
  <c r="BY99" i="21"/>
  <c r="CC100" i="21"/>
  <c r="CC99" i="21"/>
  <c r="CC101" i="21"/>
  <c r="CG101" i="21"/>
  <c r="CG100" i="21"/>
  <c r="CG99" i="21"/>
  <c r="BQ100" i="21"/>
  <c r="BQ99" i="21"/>
  <c r="BQ101" i="21"/>
  <c r="BU101" i="21"/>
  <c r="BU100" i="21"/>
  <c r="BU99" i="21"/>
  <c r="CG16" i="21"/>
  <c r="CG32" i="21"/>
  <c r="CG48" i="21"/>
  <c r="BQ48" i="21"/>
  <c r="BQ32" i="21"/>
  <c r="BQ16" i="21"/>
  <c r="CG80" i="21"/>
  <c r="CG64" i="21"/>
  <c r="BQ64" i="21"/>
  <c r="BQ80" i="21"/>
  <c r="BN104" i="21"/>
  <c r="BN138" i="21" s="1"/>
  <c r="BF105" i="21"/>
  <c r="BN105" i="21"/>
  <c r="BJ105" i="21"/>
  <c r="BR104" i="21"/>
  <c r="BR105" i="21"/>
  <c r="S82" i="21"/>
  <c r="S66" i="21"/>
  <c r="BT8" i="21"/>
  <c r="BL8" i="21"/>
  <c r="BP8" i="21"/>
  <c r="CD90" i="21"/>
  <c r="CD102" i="21" s="1"/>
  <c r="BZ90" i="21"/>
  <c r="BZ102" i="21" s="1"/>
  <c r="BV90" i="21"/>
  <c r="BV102" i="21" s="1"/>
  <c r="CL90" i="21"/>
  <c r="CH90" i="21"/>
  <c r="CH102" i="21" s="1"/>
  <c r="BV58" i="21"/>
  <c r="BU64" i="21"/>
  <c r="BZ58" i="21"/>
  <c r="BY64" i="21"/>
  <c r="BZ10" i="21"/>
  <c r="BY16" i="21"/>
  <c r="CD26" i="21"/>
  <c r="CC32" i="21"/>
  <c r="BZ26" i="21"/>
  <c r="BY32" i="21"/>
  <c r="CD10" i="21"/>
  <c r="CC16" i="21"/>
  <c r="BV26" i="21"/>
  <c r="BU32" i="21"/>
  <c r="BZ74" i="21"/>
  <c r="BY80" i="21"/>
  <c r="BZ42" i="21"/>
  <c r="BY48" i="21"/>
  <c r="CD42" i="21"/>
  <c r="CC48" i="21"/>
  <c r="CD58" i="21"/>
  <c r="CC64" i="21"/>
  <c r="CD74" i="21"/>
  <c r="CC80" i="21"/>
  <c r="BV10" i="21"/>
  <c r="BU16" i="21"/>
  <c r="BV42" i="21"/>
  <c r="BU48" i="21"/>
  <c r="BV74" i="21"/>
  <c r="BU80" i="21"/>
  <c r="CL103" i="21"/>
  <c r="CH103" i="21"/>
  <c r="CI103" i="21" s="1"/>
  <c r="CJ103" i="21" s="1"/>
  <c r="CK103" i="21" s="1"/>
  <c r="CL74" i="21"/>
  <c r="CH74" i="21"/>
  <c r="CH58" i="21"/>
  <c r="CL58" i="21"/>
  <c r="CL42" i="21"/>
  <c r="CH42" i="21"/>
  <c r="CL26" i="21"/>
  <c r="CH26" i="21"/>
  <c r="CL10" i="21"/>
  <c r="CH10" i="21"/>
  <c r="CB8" i="21"/>
  <c r="BX8" i="21"/>
  <c r="BW151" i="21"/>
  <c r="BS111" i="21"/>
  <c r="BW75" i="21"/>
  <c r="BS107" i="21"/>
  <c r="BT27" i="21"/>
  <c r="CB77" i="21"/>
  <c r="BO43" i="21"/>
  <c r="BX153" i="21"/>
  <c r="BK12" i="21"/>
  <c r="BT153" i="21"/>
  <c r="BT151" i="21"/>
  <c r="BL12" i="21"/>
  <c r="BT76" i="21"/>
  <c r="BT29" i="21"/>
  <c r="BW29" i="21"/>
  <c r="BL28" i="21"/>
  <c r="BX28" i="21"/>
  <c r="BO151" i="21"/>
  <c r="AI112" i="21"/>
  <c r="BS61" i="21"/>
  <c r="BK44" i="21"/>
  <c r="BO111" i="21"/>
  <c r="BS12" i="21"/>
  <c r="BX76" i="21"/>
  <c r="BK28" i="21"/>
  <c r="BO76" i="21"/>
  <c r="BW43" i="21"/>
  <c r="BS153" i="21"/>
  <c r="BP28" i="21"/>
  <c r="BG76" i="21"/>
  <c r="BK76" i="21"/>
  <c r="BT28" i="21"/>
  <c r="BP12" i="21"/>
  <c r="BS151" i="21"/>
  <c r="BT77" i="21"/>
  <c r="BL44" i="21"/>
  <c r="BT59" i="21"/>
  <c r="BT60" i="21"/>
  <c r="BL60" i="21"/>
  <c r="BW61" i="21"/>
  <c r="BO77" i="21"/>
  <c r="BX152" i="21"/>
  <c r="BL76" i="21"/>
  <c r="BT75" i="21"/>
  <c r="BT11" i="21"/>
  <c r="BO60" i="21"/>
  <c r="BO107" i="21"/>
  <c r="BS59" i="21"/>
  <c r="BO59" i="21"/>
  <c r="BW60" i="21"/>
  <c r="BT107" i="21"/>
  <c r="BW77" i="21"/>
  <c r="BS44" i="21"/>
  <c r="BO13" i="21"/>
  <c r="BW45" i="21"/>
  <c r="BX107" i="21"/>
  <c r="BG152" i="21"/>
  <c r="BT111" i="21"/>
  <c r="BX59" i="21"/>
  <c r="CB151" i="21"/>
  <c r="BX43" i="21"/>
  <c r="BW13" i="21"/>
  <c r="BX12" i="21"/>
  <c r="BW153" i="21"/>
  <c r="BX61" i="21"/>
  <c r="BG44" i="21"/>
  <c r="BW59" i="21"/>
  <c r="BX111" i="21"/>
  <c r="BW12" i="21"/>
  <c r="BW44" i="21"/>
  <c r="BX151" i="21"/>
  <c r="BT13" i="21"/>
  <c r="BX77" i="21"/>
  <c r="BW107" i="21"/>
  <c r="BT152" i="21"/>
  <c r="BT45" i="21"/>
  <c r="BW76" i="21"/>
  <c r="BT12" i="21"/>
  <c r="BK60" i="21"/>
  <c r="BT44" i="21"/>
  <c r="BG12" i="21"/>
  <c r="BT43" i="21"/>
  <c r="BW152" i="21"/>
  <c r="BS76" i="21"/>
  <c r="CB44" i="21"/>
  <c r="BS152" i="21"/>
  <c r="BS28" i="21"/>
  <c r="BP76" i="21"/>
  <c r="BS77" i="21"/>
  <c r="BW11" i="21"/>
  <c r="BX60" i="21"/>
  <c r="BL152" i="21"/>
  <c r="BW28" i="21"/>
  <c r="BT61" i="21"/>
  <c r="BS105" i="21" l="1"/>
  <c r="BS104" i="21"/>
  <c r="BS138" i="21" s="1"/>
  <c r="BG105" i="21"/>
  <c r="Y157" i="21"/>
  <c r="X159" i="21"/>
  <c r="CL102" i="21"/>
  <c r="AA65" i="21"/>
  <c r="Z66" i="21"/>
  <c r="T117" i="21"/>
  <c r="S118" i="21"/>
  <c r="S119" i="21"/>
  <c r="V81" i="21"/>
  <c r="U82" i="21"/>
  <c r="BZ95" i="21"/>
  <c r="BZ94" i="21"/>
  <c r="CL95" i="21"/>
  <c r="CL94" i="21"/>
  <c r="CH95" i="21"/>
  <c r="CH94" i="21"/>
  <c r="BV95" i="21"/>
  <c r="BV94" i="21"/>
  <c r="CD94" i="21"/>
  <c r="CD95" i="21"/>
  <c r="CH101" i="21"/>
  <c r="CH99" i="21"/>
  <c r="CH100" i="21"/>
  <c r="BZ101" i="21"/>
  <c r="BZ100" i="21"/>
  <c r="BZ99" i="21"/>
  <c r="CL99" i="21"/>
  <c r="CL100" i="21"/>
  <c r="CL101" i="21"/>
  <c r="CD100" i="21"/>
  <c r="CD99" i="21"/>
  <c r="CD101" i="21"/>
  <c r="BV101" i="21"/>
  <c r="BV100" i="21"/>
  <c r="BV99" i="21"/>
  <c r="BV16" i="21"/>
  <c r="BV32" i="21"/>
  <c r="BV48" i="21"/>
  <c r="BV80" i="21"/>
  <c r="BV64" i="21"/>
  <c r="BN106" i="21"/>
  <c r="BR106" i="21"/>
  <c r="BO105" i="21"/>
  <c r="BK105" i="21"/>
  <c r="BO104" i="21"/>
  <c r="BO138" i="21" s="1"/>
  <c r="BW104" i="21"/>
  <c r="BW105" i="21"/>
  <c r="BY8" i="21"/>
  <c r="BU8" i="21"/>
  <c r="BQ8" i="21"/>
  <c r="CI90" i="21"/>
  <c r="CI102" i="21" s="1"/>
  <c r="CA90" i="21"/>
  <c r="CA102" i="21" s="1"/>
  <c r="CE90" i="21"/>
  <c r="CE102" i="21" s="1"/>
  <c r="CE26" i="21"/>
  <c r="CD32" i="21"/>
  <c r="CE74" i="21"/>
  <c r="CD80" i="21"/>
  <c r="CA10" i="21"/>
  <c r="BZ16" i="21"/>
  <c r="CI42" i="21"/>
  <c r="CH48" i="21"/>
  <c r="CI10" i="21"/>
  <c r="CH16" i="21"/>
  <c r="CE10" i="21"/>
  <c r="CD16" i="21"/>
  <c r="CA74" i="21"/>
  <c r="BZ80" i="21"/>
  <c r="CL16" i="21"/>
  <c r="CI26" i="21"/>
  <c r="CH32" i="21"/>
  <c r="CE58" i="21"/>
  <c r="CD64" i="21"/>
  <c r="CL32" i="21"/>
  <c r="CI58" i="21"/>
  <c r="CH64" i="21"/>
  <c r="CA58" i="21"/>
  <c r="BZ64" i="21"/>
  <c r="CA42" i="21"/>
  <c r="BZ48" i="21"/>
  <c r="CL64" i="21"/>
  <c r="CI74" i="21"/>
  <c r="CH80" i="21"/>
  <c r="CE42" i="21"/>
  <c r="CD48" i="21"/>
  <c r="CA26" i="21"/>
  <c r="BZ32" i="21"/>
  <c r="CL48" i="21"/>
  <c r="CL80" i="21"/>
  <c r="CG8" i="21"/>
  <c r="CC8" i="21"/>
  <c r="BQ153" i="21"/>
  <c r="CB27" i="21"/>
  <c r="BQ29" i="21"/>
  <c r="BY75" i="21"/>
  <c r="BU153" i="21"/>
  <c r="CC153" i="21"/>
  <c r="BP152" i="21"/>
  <c r="CC43" i="21"/>
  <c r="CG61" i="21"/>
  <c r="BP44" i="21"/>
  <c r="CC28" i="21"/>
  <c r="BY11" i="21"/>
  <c r="BP77" i="21"/>
  <c r="BU13" i="21"/>
  <c r="BQ28" i="21"/>
  <c r="BY28" i="21"/>
  <c r="BU45" i="21"/>
  <c r="CC61" i="21"/>
  <c r="CC12" i="21"/>
  <c r="CB75" i="21"/>
  <c r="BY153" i="21"/>
  <c r="BP43" i="21"/>
  <c r="BU61" i="21"/>
  <c r="BP111" i="21"/>
  <c r="BY44" i="21"/>
  <c r="CG151" i="21"/>
  <c r="BP151" i="21"/>
  <c r="BQ11" i="21"/>
  <c r="CG152" i="21"/>
  <c r="BU60" i="21"/>
  <c r="CB111" i="21"/>
  <c r="BU111" i="21"/>
  <c r="CC13" i="21"/>
  <c r="BU76" i="21"/>
  <c r="BQ12" i="21"/>
  <c r="BY61" i="21"/>
  <c r="BY12" i="21"/>
  <c r="CB12" i="21"/>
  <c r="BU27" i="21"/>
  <c r="CG28" i="21"/>
  <c r="BP59" i="21"/>
  <c r="CC29" i="21"/>
  <c r="BP107" i="21"/>
  <c r="BQ151" i="21"/>
  <c r="BY151" i="21"/>
  <c r="CG27" i="21"/>
  <c r="BQ13" i="21"/>
  <c r="BU28" i="21"/>
  <c r="CC27" i="21"/>
  <c r="BU43" i="21"/>
  <c r="BY77" i="21"/>
  <c r="CB60" i="21"/>
  <c r="BU44" i="21"/>
  <c r="BP29" i="21"/>
  <c r="CC75" i="21"/>
  <c r="BX29" i="21"/>
  <c r="AJ112" i="21"/>
  <c r="CC111" i="21"/>
  <c r="BY29" i="21"/>
  <c r="BQ60" i="21"/>
  <c r="CB61" i="21"/>
  <c r="CB59" i="21"/>
  <c r="BU59" i="21"/>
  <c r="BU151" i="21"/>
  <c r="BP11" i="21"/>
  <c r="BY76" i="21"/>
  <c r="CG107" i="21"/>
  <c r="BU29" i="21"/>
  <c r="BQ107" i="21"/>
  <c r="BU77" i="21"/>
  <c r="BU75" i="21"/>
  <c r="BY152" i="21"/>
  <c r="CB28" i="21"/>
  <c r="CC44" i="21"/>
  <c r="CG111" i="21"/>
  <c r="BQ111" i="21"/>
  <c r="CB43" i="21"/>
  <c r="BY59" i="21"/>
  <c r="BX44" i="21"/>
  <c r="BU12" i="21"/>
  <c r="CB76" i="21"/>
  <c r="BY107" i="21"/>
  <c r="CC107" i="21"/>
  <c r="BX13" i="21"/>
  <c r="CB11" i="21"/>
  <c r="CB13" i="21"/>
  <c r="CC151" i="21"/>
  <c r="BQ59" i="21"/>
  <c r="BY111" i="21"/>
  <c r="BQ76" i="21"/>
  <c r="BP153" i="21"/>
  <c r="CG12" i="21"/>
  <c r="BX27" i="21"/>
  <c r="BX45" i="21"/>
  <c r="CB45" i="21"/>
  <c r="BU11" i="21"/>
  <c r="BY45" i="21"/>
  <c r="CC59" i="21"/>
  <c r="BY43" i="21"/>
  <c r="CB29" i="21"/>
  <c r="BP60" i="21"/>
  <c r="CG43" i="21"/>
  <c r="CG29" i="21"/>
  <c r="BP75" i="21"/>
  <c r="BP61" i="21"/>
  <c r="BU107" i="21"/>
  <c r="BU152" i="21"/>
  <c r="BY27" i="21"/>
  <c r="BQ152" i="21"/>
  <c r="BP13" i="21"/>
  <c r="CB107" i="21"/>
  <c r="BX11" i="21"/>
  <c r="CG77" i="21"/>
  <c r="BX75" i="21"/>
  <c r="BY13" i="21"/>
  <c r="CC152" i="21"/>
  <c r="CG44" i="21"/>
  <c r="CC45" i="21"/>
  <c r="BP45" i="21"/>
  <c r="BP27" i="21"/>
  <c r="CB153" i="21"/>
  <c r="CB152" i="21"/>
  <c r="BY60" i="21"/>
  <c r="BQ43" i="21"/>
  <c r="BS106" i="21" l="1"/>
  <c r="Z157" i="21"/>
  <c r="Y159" i="21"/>
  <c r="AB65" i="21"/>
  <c r="AA66" i="21"/>
  <c r="U117" i="21"/>
  <c r="T118" i="21"/>
  <c r="T119" i="21"/>
  <c r="W81" i="21"/>
  <c r="V82" i="21"/>
  <c r="CE94" i="21"/>
  <c r="CE95" i="21"/>
  <c r="CA95" i="21"/>
  <c r="CA94" i="21"/>
  <c r="CI95" i="21"/>
  <c r="CI94" i="21"/>
  <c r="CE100" i="21"/>
  <c r="CE99" i="21"/>
  <c r="CE101" i="21"/>
  <c r="CA100" i="21"/>
  <c r="CA99" i="21"/>
  <c r="CA101" i="21"/>
  <c r="CI101" i="21"/>
  <c r="CI100" i="21"/>
  <c r="CI99" i="21"/>
  <c r="CA32" i="21"/>
  <c r="CA16" i="21"/>
  <c r="CA48" i="21"/>
  <c r="CA64" i="21"/>
  <c r="CA80" i="21"/>
  <c r="BW106" i="21"/>
  <c r="BO106" i="21"/>
  <c r="CB104" i="21"/>
  <c r="BP104" i="21"/>
  <c r="BP138" i="21" s="1"/>
  <c r="CB105" i="21"/>
  <c r="BT104" i="21"/>
  <c r="BT138" i="21" s="1"/>
  <c r="BX105" i="21"/>
  <c r="BP105" i="21"/>
  <c r="BT105" i="21"/>
  <c r="BX104" i="21"/>
  <c r="BX138" i="21" s="1"/>
  <c r="BL105" i="21"/>
  <c r="BU105" i="21"/>
  <c r="BU104" i="21"/>
  <c r="BY105" i="21"/>
  <c r="BY104" i="21"/>
  <c r="CD8" i="21"/>
  <c r="BV8" i="21"/>
  <c r="BZ8" i="21"/>
  <c r="CF90" i="21"/>
  <c r="CF102" i="21" s="1"/>
  <c r="CJ90" i="21"/>
  <c r="CJ102" i="21" s="1"/>
  <c r="CJ74" i="21"/>
  <c r="CI80" i="21"/>
  <c r="CJ42" i="21"/>
  <c r="CI48" i="21"/>
  <c r="CF10" i="21"/>
  <c r="CE16" i="21"/>
  <c r="CF58" i="21"/>
  <c r="CE64" i="21"/>
  <c r="CJ58" i="21"/>
  <c r="CI64" i="21"/>
  <c r="CF74" i="21"/>
  <c r="CE80" i="21"/>
  <c r="CJ26" i="21"/>
  <c r="CI32" i="21"/>
  <c r="CJ10" i="21"/>
  <c r="CI16" i="21"/>
  <c r="CF26" i="21"/>
  <c r="CE32" i="21"/>
  <c r="CF42" i="21"/>
  <c r="CE48" i="21"/>
  <c r="CL8" i="21"/>
  <c r="CH8" i="21"/>
  <c r="CH59" i="21"/>
  <c r="CH107" i="21"/>
  <c r="CC60" i="21"/>
  <c r="BV151" i="21"/>
  <c r="CH12" i="21"/>
  <c r="CL45" i="21"/>
  <c r="CD43" i="21"/>
  <c r="BV43" i="21"/>
  <c r="BZ27" i="21"/>
  <c r="BV111" i="21"/>
  <c r="BV76" i="21"/>
  <c r="CL76" i="21"/>
  <c r="BV60" i="21"/>
  <c r="BV44" i="21"/>
  <c r="BV107" i="21"/>
  <c r="CD29" i="21"/>
  <c r="BZ61" i="21"/>
  <c r="BV153" i="21"/>
  <c r="CD44" i="21"/>
  <c r="CD107" i="21"/>
  <c r="CD12" i="21"/>
  <c r="CH45" i="21"/>
  <c r="CD28" i="21"/>
  <c r="BV61" i="21"/>
  <c r="BQ27" i="21"/>
  <c r="CH27" i="21"/>
  <c r="BV13" i="21"/>
  <c r="CG59" i="21"/>
  <c r="CG13" i="21"/>
  <c r="CD152" i="21"/>
  <c r="CL152" i="21"/>
  <c r="CL43" i="21"/>
  <c r="BV59" i="21"/>
  <c r="BZ28" i="21"/>
  <c r="CD61" i="21"/>
  <c r="BQ75" i="21"/>
  <c r="CL151" i="21"/>
  <c r="CC77" i="21"/>
  <c r="BV27" i="21"/>
  <c r="BZ44" i="21"/>
  <c r="CC76" i="21"/>
  <c r="BV75" i="21"/>
  <c r="CG75" i="21"/>
  <c r="CG60" i="21"/>
  <c r="CH44" i="21"/>
  <c r="BZ77" i="21"/>
  <c r="CD27" i="21"/>
  <c r="CD76" i="21"/>
  <c r="BV28" i="21"/>
  <c r="CD13" i="21"/>
  <c r="BZ60" i="21"/>
  <c r="BQ61" i="21"/>
  <c r="CL111" i="21"/>
  <c r="BQ77" i="21"/>
  <c r="CD75" i="21"/>
  <c r="BZ29" i="21"/>
  <c r="BV152" i="21"/>
  <c r="CG11" i="21"/>
  <c r="BZ107" i="21"/>
  <c r="BQ45" i="21"/>
  <c r="CH13" i="21"/>
  <c r="BV29" i="21"/>
  <c r="BV45" i="21"/>
  <c r="BV77" i="21"/>
  <c r="AK112" i="21"/>
  <c r="CL107" i="21"/>
  <c r="BZ13" i="21"/>
  <c r="CD11" i="21"/>
  <c r="CC11" i="21"/>
  <c r="BV12" i="21"/>
  <c r="CD111" i="21"/>
  <c r="CG153" i="21"/>
  <c r="CD151" i="21"/>
  <c r="CH152" i="21"/>
  <c r="CG76" i="21"/>
  <c r="CL153" i="21"/>
  <c r="CH151" i="21"/>
  <c r="CD59" i="21"/>
  <c r="CD153" i="21"/>
  <c r="BZ111" i="21"/>
  <c r="BV11" i="21"/>
  <c r="CG45" i="21"/>
  <c r="BQ44" i="21"/>
  <c r="BZ45" i="21"/>
  <c r="CH111" i="21"/>
  <c r="CD77" i="21"/>
  <c r="CH61" i="21"/>
  <c r="CD60" i="21"/>
  <c r="CD45" i="21"/>
  <c r="BQ105" i="21" l="1"/>
  <c r="BQ104" i="21"/>
  <c r="BR138" i="21" s="1"/>
  <c r="AA157" i="21"/>
  <c r="Z159" i="21"/>
  <c r="AC65" i="21"/>
  <c r="AB66" i="21"/>
  <c r="BU138" i="21"/>
  <c r="BY138" i="21"/>
  <c r="V117" i="21"/>
  <c r="U118" i="21"/>
  <c r="U119" i="21"/>
  <c r="X81" i="21"/>
  <c r="Y81" i="21" s="1"/>
  <c r="W82" i="21"/>
  <c r="CF95" i="21"/>
  <c r="CF94" i="21"/>
  <c r="CJ95" i="21"/>
  <c r="CJ94" i="21"/>
  <c r="CF99" i="21"/>
  <c r="CF101" i="21"/>
  <c r="CF100" i="21"/>
  <c r="CJ101" i="21"/>
  <c r="CJ100" i="21"/>
  <c r="CJ99" i="21"/>
  <c r="CF48" i="21"/>
  <c r="CF16" i="21"/>
  <c r="CF32" i="21"/>
  <c r="CF64" i="21"/>
  <c r="CF80" i="21"/>
  <c r="BP106" i="21"/>
  <c r="BX106" i="21"/>
  <c r="BT106" i="21"/>
  <c r="CB106" i="21"/>
  <c r="CC105" i="21"/>
  <c r="CC104" i="21"/>
  <c r="CC138" i="21" s="1"/>
  <c r="CG105" i="21"/>
  <c r="CG104" i="21"/>
  <c r="BU106" i="21"/>
  <c r="BY106" i="21"/>
  <c r="CD105" i="21"/>
  <c r="CD104" i="21"/>
  <c r="CA8" i="21"/>
  <c r="CE8" i="21"/>
  <c r="CI8" i="21"/>
  <c r="CK90" i="21"/>
  <c r="CK102" i="21" s="1"/>
  <c r="CK58" i="21"/>
  <c r="Z67" i="21" s="1"/>
  <c r="CJ64" i="21"/>
  <c r="CK10" i="21"/>
  <c r="CJ16" i="21"/>
  <c r="CK26" i="21"/>
  <c r="CJ32" i="21"/>
  <c r="CK42" i="21"/>
  <c r="CJ48" i="21"/>
  <c r="CK74" i="21"/>
  <c r="L83" i="21" s="1"/>
  <c r="CJ80" i="21"/>
  <c r="CH29" i="21"/>
  <c r="CH75" i="21"/>
  <c r="CL59" i="21"/>
  <c r="CL13" i="21"/>
  <c r="CE60" i="21"/>
  <c r="CE27" i="21"/>
  <c r="BZ59" i="21"/>
  <c r="CL77" i="21"/>
  <c r="CA153" i="21"/>
  <c r="CL29" i="21"/>
  <c r="CE45" i="21"/>
  <c r="CI107" i="21"/>
  <c r="CI151" i="21"/>
  <c r="BZ11" i="21"/>
  <c r="BZ75" i="21"/>
  <c r="CE59" i="21"/>
  <c r="CE151" i="21"/>
  <c r="CH28" i="21"/>
  <c r="CH60" i="21"/>
  <c r="CA107" i="21"/>
  <c r="CI152" i="21"/>
  <c r="CE75" i="21"/>
  <c r="CE43" i="21"/>
  <c r="CE44" i="21"/>
  <c r="CE28" i="21"/>
  <c r="CE77" i="21"/>
  <c r="CE13" i="21"/>
  <c r="CH77" i="21"/>
  <c r="BZ76" i="21"/>
  <c r="CL11" i="21"/>
  <c r="CH11" i="21"/>
  <c r="CE152" i="21"/>
  <c r="CI153" i="21"/>
  <c r="CH153" i="21"/>
  <c r="CH43" i="21"/>
  <c r="AL112" i="21"/>
  <c r="CA152" i="21"/>
  <c r="CL12" i="21"/>
  <c r="BZ153" i="21"/>
  <c r="BZ43" i="21"/>
  <c r="CL60" i="21"/>
  <c r="CL61" i="21"/>
  <c r="CE153" i="21"/>
  <c r="CA111" i="21"/>
  <c r="CA27" i="21"/>
  <c r="CL27" i="21"/>
  <c r="CH76" i="21"/>
  <c r="CL28" i="21"/>
  <c r="BZ152" i="21"/>
  <c r="CI29" i="21"/>
  <c r="BZ12" i="21"/>
  <c r="CL44" i="21"/>
  <c r="CE61" i="21"/>
  <c r="BZ151" i="21"/>
  <c r="CE111" i="21"/>
  <c r="CL75" i="21"/>
  <c r="CI111" i="21"/>
  <c r="Y67" i="21" l="1"/>
  <c r="T67" i="21"/>
  <c r="W67" i="21"/>
  <c r="E67" i="21"/>
  <c r="G67" i="21"/>
  <c r="S67" i="21"/>
  <c r="AA67" i="21"/>
  <c r="N83" i="21"/>
  <c r="M67" i="21"/>
  <c r="I83" i="21"/>
  <c r="I67" i="21"/>
  <c r="R67" i="21"/>
  <c r="P83" i="21"/>
  <c r="S83" i="21"/>
  <c r="Q83" i="21"/>
  <c r="N67" i="21"/>
  <c r="U83" i="21"/>
  <c r="F83" i="21"/>
  <c r="H67" i="21"/>
  <c r="K67" i="21"/>
  <c r="L67" i="21"/>
  <c r="X67" i="21"/>
  <c r="T83" i="21"/>
  <c r="U67" i="21"/>
  <c r="W83" i="21"/>
  <c r="AB67" i="21"/>
  <c r="R83" i="21"/>
  <c r="V83" i="21"/>
  <c r="E83" i="21"/>
  <c r="J83" i="21"/>
  <c r="P67" i="21"/>
  <c r="H83" i="21"/>
  <c r="J67" i="21"/>
  <c r="Q67" i="21"/>
  <c r="O67" i="21"/>
  <c r="G83" i="21"/>
  <c r="K83" i="21"/>
  <c r="F67" i="21"/>
  <c r="V67" i="21"/>
  <c r="M83" i="21"/>
  <c r="O83" i="21"/>
  <c r="BQ138" i="21"/>
  <c r="BQ106" i="21"/>
  <c r="AB157" i="21"/>
  <c r="AA159" i="21"/>
  <c r="CN81" i="21"/>
  <c r="Y83" i="21"/>
  <c r="Z81" i="21"/>
  <c r="Y82" i="21"/>
  <c r="AD65" i="21"/>
  <c r="AC67" i="21"/>
  <c r="AC66" i="21"/>
  <c r="CD138" i="21"/>
  <c r="W117" i="21"/>
  <c r="V118" i="21"/>
  <c r="V119" i="21"/>
  <c r="X83" i="21"/>
  <c r="X82" i="21"/>
  <c r="CL104" i="21"/>
  <c r="CH104" i="21"/>
  <c r="CH138" i="21" s="1"/>
  <c r="CL105" i="21"/>
  <c r="CH105" i="21"/>
  <c r="CK95" i="21"/>
  <c r="CK94" i="21"/>
  <c r="CK101" i="21"/>
  <c r="CK100" i="21"/>
  <c r="CK99" i="21"/>
  <c r="CK48" i="21"/>
  <c r="CK32" i="21"/>
  <c r="CK16" i="21"/>
  <c r="CK80" i="21"/>
  <c r="CK64" i="21"/>
  <c r="CG106" i="21"/>
  <c r="CC106" i="21"/>
  <c r="BV105" i="21"/>
  <c r="BV104" i="21"/>
  <c r="BZ104" i="21"/>
  <c r="BZ138" i="21" s="1"/>
  <c r="BZ105" i="21"/>
  <c r="CD106" i="21"/>
  <c r="CJ8" i="21"/>
  <c r="CF8" i="21"/>
  <c r="CF75" i="21"/>
  <c r="CF107" i="21"/>
  <c r="CF153" i="21"/>
  <c r="CI75" i="21"/>
  <c r="CA44" i="21"/>
  <c r="CF45" i="21"/>
  <c r="CJ61" i="21"/>
  <c r="CF13" i="21"/>
  <c r="CJ27" i="21"/>
  <c r="CF77" i="21"/>
  <c r="CI61" i="21"/>
  <c r="CI44" i="21"/>
  <c r="CJ75" i="21"/>
  <c r="CA59" i="21"/>
  <c r="CJ29" i="21"/>
  <c r="CJ107" i="21"/>
  <c r="CJ151" i="21"/>
  <c r="CE76" i="21"/>
  <c r="CF27" i="21"/>
  <c r="CI76" i="21"/>
  <c r="CE29" i="21"/>
  <c r="CF11" i="21"/>
  <c r="CA13" i="21"/>
  <c r="CA45" i="21"/>
  <c r="CA12" i="21"/>
  <c r="CE12" i="21"/>
  <c r="CF60" i="21"/>
  <c r="CJ153" i="21"/>
  <c r="CJ11" i="21"/>
  <c r="CJ76" i="21"/>
  <c r="CF151" i="21"/>
  <c r="CF152" i="21"/>
  <c r="CA76" i="21"/>
  <c r="CJ43" i="21"/>
  <c r="CE107" i="21"/>
  <c r="CA61" i="21"/>
  <c r="CF44" i="21"/>
  <c r="CJ59" i="21"/>
  <c r="CF43" i="21"/>
  <c r="CF29" i="21"/>
  <c r="CF28" i="21"/>
  <c r="CF12" i="21"/>
  <c r="CA60" i="21"/>
  <c r="CA151" i="21"/>
  <c r="CJ12" i="21"/>
  <c r="CA75" i="21"/>
  <c r="CI43" i="21"/>
  <c r="CJ45" i="21"/>
  <c r="CI28" i="21"/>
  <c r="CF111" i="21"/>
  <c r="CJ60" i="21"/>
  <c r="CF59" i="21"/>
  <c r="CJ111" i="21"/>
  <c r="CJ152" i="21"/>
  <c r="CI11" i="21"/>
  <c r="CA77" i="21"/>
  <c r="CI60" i="21"/>
  <c r="CI27" i="21"/>
  <c r="CA29" i="21"/>
  <c r="CA28" i="21"/>
  <c r="CI77" i="21"/>
  <c r="CJ77" i="21"/>
  <c r="CI13" i="21"/>
  <c r="CJ28" i="21"/>
  <c r="CF76" i="21"/>
  <c r="CI12" i="21"/>
  <c r="CI59" i="21"/>
  <c r="CA11" i="21"/>
  <c r="AM112" i="21"/>
  <c r="CA43" i="21"/>
  <c r="CE11" i="21"/>
  <c r="CI45" i="21"/>
  <c r="CN83" i="21" l="1"/>
  <c r="CN67" i="21"/>
  <c r="CE104" i="21"/>
  <c r="CE138" i="21" s="1"/>
  <c r="CE105" i="21"/>
  <c r="AC157" i="21"/>
  <c r="AB159" i="21"/>
  <c r="AD67" i="21"/>
  <c r="AE65" i="21"/>
  <c r="AD66" i="21"/>
  <c r="AA81" i="21"/>
  <c r="Z83" i="21"/>
  <c r="Z82" i="21"/>
  <c r="BV138" i="21"/>
  <c r="BW138" i="21"/>
  <c r="X117" i="21"/>
  <c r="W118" i="21"/>
  <c r="W119" i="21"/>
  <c r="CH106" i="21"/>
  <c r="CL106" i="21"/>
  <c r="CI105" i="21"/>
  <c r="CI104" i="21"/>
  <c r="CI138" i="21" s="1"/>
  <c r="BZ106" i="21"/>
  <c r="BV106" i="21"/>
  <c r="CA105" i="21"/>
  <c r="CA104" i="21"/>
  <c r="CF105" i="21"/>
  <c r="CK8" i="21"/>
  <c r="H16" i="21"/>
  <c r="AN112" i="21"/>
  <c r="CJ44" i="21"/>
  <c r="CK152" i="21"/>
  <c r="CK59" i="21"/>
  <c r="CK61" i="21"/>
  <c r="CK43" i="21"/>
  <c r="CK75" i="21"/>
  <c r="CK44" i="21"/>
  <c r="CK27" i="21"/>
  <c r="CK151" i="21"/>
  <c r="CK28" i="21"/>
  <c r="CK77" i="21"/>
  <c r="CK45" i="21"/>
  <c r="CK29" i="21"/>
  <c r="CK153" i="21"/>
  <c r="CJ13" i="21"/>
  <c r="CK11" i="21"/>
  <c r="CK76" i="21"/>
  <c r="CF61" i="21"/>
  <c r="CK111" i="21"/>
  <c r="CK12" i="21"/>
  <c r="CK107" i="21"/>
  <c r="CK13" i="21"/>
  <c r="CK60" i="21"/>
  <c r="CE106" i="21" l="1"/>
  <c r="AD157" i="21"/>
  <c r="AC159" i="21"/>
  <c r="AA83" i="21"/>
  <c r="AB81" i="21"/>
  <c r="AA82" i="21"/>
  <c r="AF65" i="21"/>
  <c r="AE67" i="21"/>
  <c r="AE66" i="21"/>
  <c r="CA138" i="21"/>
  <c r="CB138" i="21"/>
  <c r="CO112" i="21"/>
  <c r="CP112" i="21"/>
  <c r="Y117" i="21"/>
  <c r="X118" i="21"/>
  <c r="X119" i="21"/>
  <c r="CN16" i="21"/>
  <c r="CP16" i="21"/>
  <c r="CI106" i="21"/>
  <c r="H32" i="21"/>
  <c r="I32" i="21"/>
  <c r="CA106" i="21"/>
  <c r="CJ105" i="21"/>
  <c r="CJ104" i="21"/>
  <c r="CJ138" i="21" s="1"/>
  <c r="CF104" i="21"/>
  <c r="CK104" i="21"/>
  <c r="H18" i="21"/>
  <c r="AO112" i="21"/>
  <c r="AE157" i="21" l="1"/>
  <c r="AD159" i="21"/>
  <c r="AF67" i="21"/>
  <c r="AG65" i="21"/>
  <c r="AF66" i="21"/>
  <c r="AC81" i="21"/>
  <c r="AB83" i="21"/>
  <c r="AB82" i="21"/>
  <c r="G80" i="21"/>
  <c r="G82" i="21" s="1"/>
  <c r="CK138" i="21"/>
  <c r="CL138" i="21"/>
  <c r="CF106" i="21"/>
  <c r="CF138" i="21"/>
  <c r="CG138" i="21"/>
  <c r="Z117" i="21"/>
  <c r="CN117" i="21"/>
  <c r="Y118" i="21"/>
  <c r="CN118" i="21" s="1"/>
  <c r="Y119" i="21"/>
  <c r="E49" i="21"/>
  <c r="E92" i="21" s="1"/>
  <c r="E96" i="21" s="1"/>
  <c r="H34" i="21"/>
  <c r="CN32" i="21"/>
  <c r="CP32" i="21"/>
  <c r="G48" i="21"/>
  <c r="CJ106" i="21"/>
  <c r="CK105" i="21"/>
  <c r="CK106" i="21" s="1"/>
  <c r="H66" i="21"/>
  <c r="CN66" i="21" s="1"/>
  <c r="AP112" i="21"/>
  <c r="F49" i="21" l="1"/>
  <c r="AF157" i="21"/>
  <c r="AE159" i="21"/>
  <c r="G152" i="5"/>
  <c r="AD81" i="21"/>
  <c r="AC83" i="21"/>
  <c r="AC82" i="21"/>
  <c r="AH65" i="21"/>
  <c r="AG67" i="21"/>
  <c r="AG66" i="21"/>
  <c r="CN119" i="21"/>
  <c r="AA117" i="21"/>
  <c r="Z118" i="21"/>
  <c r="Z119" i="21"/>
  <c r="H48" i="21"/>
  <c r="I48" i="21"/>
  <c r="H80" i="21"/>
  <c r="I80" i="21"/>
  <c r="I82" i="21" s="1"/>
  <c r="N38" i="21"/>
  <c r="M22" i="21"/>
  <c r="W38" i="21"/>
  <c r="E22" i="21"/>
  <c r="E38" i="21"/>
  <c r="E50" i="21"/>
  <c r="AQ112" i="21"/>
  <c r="F92" i="21" l="1"/>
  <c r="F96" i="21" s="1"/>
  <c r="G153" i="5" s="1"/>
  <c r="G49" i="21"/>
  <c r="G50" i="21" s="1"/>
  <c r="AG157" i="21"/>
  <c r="AF159" i="21"/>
  <c r="AI65" i="21"/>
  <c r="AH67" i="21"/>
  <c r="AH66" i="21"/>
  <c r="AE81" i="21"/>
  <c r="AD83" i="21"/>
  <c r="AD82" i="21"/>
  <c r="AB117" i="21"/>
  <c r="AA118" i="21"/>
  <c r="AA119" i="21"/>
  <c r="H82" i="21"/>
  <c r="CN82" i="21" s="1"/>
  <c r="CN80" i="21"/>
  <c r="CP80" i="21"/>
  <c r="CN48" i="21"/>
  <c r="CP48" i="21"/>
  <c r="N22" i="21"/>
  <c r="M70" i="21"/>
  <c r="M38" i="21"/>
  <c r="W70" i="21"/>
  <c r="W22" i="21"/>
  <c r="F50" i="21"/>
  <c r="AR112" i="21"/>
  <c r="G92" i="21" l="1"/>
  <c r="G96" i="21" s="1"/>
  <c r="G154" i="5" s="1"/>
  <c r="H49" i="21"/>
  <c r="H51" i="21" s="1"/>
  <c r="AH157" i="21"/>
  <c r="AG159" i="21"/>
  <c r="F51" i="21"/>
  <c r="E51" i="21"/>
  <c r="G51" i="21"/>
  <c r="AF81" i="21"/>
  <c r="AE83" i="21"/>
  <c r="AE82" i="21"/>
  <c r="AJ65" i="21"/>
  <c r="AI67" i="21"/>
  <c r="AI66" i="21"/>
  <c r="AC117" i="21"/>
  <c r="AB118" i="21"/>
  <c r="AB119" i="21"/>
  <c r="N70" i="21"/>
  <c r="N86" i="21"/>
  <c r="E70" i="21"/>
  <c r="E86" i="21"/>
  <c r="AS112" i="21"/>
  <c r="I49" i="21" l="1"/>
  <c r="H92" i="21"/>
  <c r="H96" i="21" s="1"/>
  <c r="G155" i="5" s="1"/>
  <c r="H50" i="21"/>
  <c r="AI157" i="21"/>
  <c r="AH159" i="21"/>
  <c r="AG81" i="21"/>
  <c r="AF83" i="21"/>
  <c r="AF82" i="21"/>
  <c r="AJ67" i="21"/>
  <c r="AK65" i="21"/>
  <c r="AJ66" i="21"/>
  <c r="AD117" i="21"/>
  <c r="AC118" i="21"/>
  <c r="AC119" i="21"/>
  <c r="M86" i="21"/>
  <c r="W86" i="21"/>
  <c r="AT112" i="21"/>
  <c r="I50" i="21" l="1"/>
  <c r="J49" i="21"/>
  <c r="I51" i="21"/>
  <c r="AJ157" i="21"/>
  <c r="AI159" i="21"/>
  <c r="AL65" i="21"/>
  <c r="AK67" i="21"/>
  <c r="AK66" i="21"/>
  <c r="AH81" i="21"/>
  <c r="AG83" i="21"/>
  <c r="AG82" i="21"/>
  <c r="AE117" i="21"/>
  <c r="AD118" i="21"/>
  <c r="AD119" i="21"/>
  <c r="AU112" i="21"/>
  <c r="J50" i="21" l="1"/>
  <c r="K49" i="21"/>
  <c r="J51" i="21"/>
  <c r="AK157" i="21"/>
  <c r="AJ159" i="21"/>
  <c r="AL67" i="21"/>
  <c r="AM65" i="21"/>
  <c r="AL66" i="21"/>
  <c r="AI81" i="21"/>
  <c r="AH83" i="21"/>
  <c r="AH82" i="21"/>
  <c r="AF117" i="21"/>
  <c r="AE118" i="21"/>
  <c r="AE119" i="21"/>
  <c r="AV112" i="21"/>
  <c r="K50" i="21" l="1"/>
  <c r="K51" i="21"/>
  <c r="L49" i="21"/>
  <c r="AL157" i="21"/>
  <c r="AK159" i="21"/>
  <c r="AJ81" i="21"/>
  <c r="AI83" i="21"/>
  <c r="AI82" i="21"/>
  <c r="AN65" i="21"/>
  <c r="AM67" i="21"/>
  <c r="AM66" i="21"/>
  <c r="AG117" i="21"/>
  <c r="AF118" i="21"/>
  <c r="AF119" i="21"/>
  <c r="M54" i="21"/>
  <c r="AW112" i="21"/>
  <c r="L50" i="21" l="1"/>
  <c r="L51" i="21"/>
  <c r="M49" i="21"/>
  <c r="AM157" i="21"/>
  <c r="AL159" i="21"/>
  <c r="CP65" i="21"/>
  <c r="CO65" i="21"/>
  <c r="AO65" i="21"/>
  <c r="AN67" i="21"/>
  <c r="AN66" i="21"/>
  <c r="AK81" i="21"/>
  <c r="AJ83" i="21"/>
  <c r="AJ82" i="21"/>
  <c r="AH117" i="21"/>
  <c r="AG118" i="21"/>
  <c r="AG119" i="21"/>
  <c r="W54" i="21"/>
  <c r="E54" i="21"/>
  <c r="N54" i="21"/>
  <c r="AX112" i="21"/>
  <c r="M50" i="21" l="1"/>
  <c r="M51" i="21"/>
  <c r="N49" i="21"/>
  <c r="AN157" i="21"/>
  <c r="AM159" i="21"/>
  <c r="AL81" i="21"/>
  <c r="AK83" i="21"/>
  <c r="AK82" i="21"/>
  <c r="CO66" i="21"/>
  <c r="CP66" i="21"/>
  <c r="CP67" i="21"/>
  <c r="CO67" i="21"/>
  <c r="AO67" i="21"/>
  <c r="AP65" i="21"/>
  <c r="AO66" i="21"/>
  <c r="AI117" i="21"/>
  <c r="AH118" i="21"/>
  <c r="AH119" i="21"/>
  <c r="AY112" i="21"/>
  <c r="N50" i="21" l="1"/>
  <c r="O49" i="21"/>
  <c r="N51" i="21"/>
  <c r="AO157" i="21"/>
  <c r="AN159" i="21"/>
  <c r="AQ65" i="21"/>
  <c r="AP67" i="21"/>
  <c r="AP66" i="21"/>
  <c r="AL83" i="21"/>
  <c r="AM81" i="21"/>
  <c r="AL82" i="21"/>
  <c r="AJ117" i="21"/>
  <c r="AI118" i="21"/>
  <c r="AI119" i="21"/>
  <c r="AZ112" i="21"/>
  <c r="O50" i="21" l="1"/>
  <c r="P49" i="21"/>
  <c r="O51" i="21"/>
  <c r="AP157" i="21"/>
  <c r="AO159" i="21"/>
  <c r="AN81" i="21"/>
  <c r="AM83" i="21"/>
  <c r="AM82" i="21"/>
  <c r="AQ67" i="21"/>
  <c r="AR65" i="21"/>
  <c r="AQ66" i="21"/>
  <c r="AK117" i="21"/>
  <c r="AJ118" i="21"/>
  <c r="AJ119" i="21"/>
  <c r="BA112" i="21"/>
  <c r="P51" i="21" l="1"/>
  <c r="P50" i="21"/>
  <c r="Q49" i="21"/>
  <c r="AQ157" i="21"/>
  <c r="AP159" i="21"/>
  <c r="AR67" i="21"/>
  <c r="AS65" i="21"/>
  <c r="AR66" i="21"/>
  <c r="AO81" i="21"/>
  <c r="CP81" i="21"/>
  <c r="CO81" i="21"/>
  <c r="AN83" i="21"/>
  <c r="AN82" i="21"/>
  <c r="AL117" i="21"/>
  <c r="AK118" i="21"/>
  <c r="AK119" i="21"/>
  <c r="BB112" i="21"/>
  <c r="Q50" i="21" l="1"/>
  <c r="Q51" i="21"/>
  <c r="R49" i="21"/>
  <c r="AR157" i="21"/>
  <c r="AQ159" i="21"/>
  <c r="CO82" i="21"/>
  <c r="CP82" i="21"/>
  <c r="CP83" i="21"/>
  <c r="CO83" i="21"/>
  <c r="AO83" i="21"/>
  <c r="AP81" i="21"/>
  <c r="AO82" i="21"/>
  <c r="AS67" i="21"/>
  <c r="AT65" i="21"/>
  <c r="AS66" i="21"/>
  <c r="AM117" i="21"/>
  <c r="AL118" i="21"/>
  <c r="AL119" i="21"/>
  <c r="BC112" i="21"/>
  <c r="S49" i="21" l="1"/>
  <c r="R50" i="21"/>
  <c r="R51" i="21"/>
  <c r="AS157" i="21"/>
  <c r="AR159" i="21"/>
  <c r="AP83" i="21"/>
  <c r="AQ81" i="21"/>
  <c r="AP82" i="21"/>
  <c r="AU65" i="21"/>
  <c r="AT67" i="21"/>
  <c r="AT66" i="21"/>
  <c r="AN117" i="21"/>
  <c r="AM118" i="21"/>
  <c r="AM119" i="21"/>
  <c r="BD112" i="21"/>
  <c r="S51" i="21" l="1"/>
  <c r="T49" i="21"/>
  <c r="S50" i="21"/>
  <c r="AT157" i="21"/>
  <c r="AS159" i="21"/>
  <c r="AU67" i="21"/>
  <c r="AV65" i="21"/>
  <c r="AU66" i="21"/>
  <c r="AQ83" i="21"/>
  <c r="AR81" i="21"/>
  <c r="AQ82" i="21"/>
  <c r="AO117" i="21"/>
  <c r="CP117" i="21"/>
  <c r="CO117" i="21"/>
  <c r="AN118" i="21"/>
  <c r="AN119" i="21"/>
  <c r="BE112" i="21"/>
  <c r="T51" i="21" l="1"/>
  <c r="T50" i="21"/>
  <c r="U49" i="21"/>
  <c r="AU157" i="21"/>
  <c r="AT159" i="21"/>
  <c r="AR83" i="21"/>
  <c r="AS81" i="21"/>
  <c r="AR82" i="21"/>
  <c r="AV67" i="21"/>
  <c r="AW65" i="21"/>
  <c r="AV66" i="21"/>
  <c r="CP118" i="21"/>
  <c r="CO118" i="21"/>
  <c r="AP117" i="21"/>
  <c r="AO118" i="21"/>
  <c r="AO119" i="21"/>
  <c r="CP119" i="21"/>
  <c r="CO119" i="21"/>
  <c r="BF112" i="21"/>
  <c r="U50" i="21" l="1"/>
  <c r="V49" i="21"/>
  <c r="U51" i="21"/>
  <c r="AV157" i="21"/>
  <c r="AU159" i="21"/>
  <c r="AW67" i="21"/>
  <c r="AX65" i="21"/>
  <c r="AW66" i="21"/>
  <c r="AT81" i="21"/>
  <c r="AS83" i="21"/>
  <c r="AS82" i="21"/>
  <c r="AQ117" i="21"/>
  <c r="AP118" i="21"/>
  <c r="AP119" i="21"/>
  <c r="BG112" i="21"/>
  <c r="W49" i="21" l="1"/>
  <c r="V50" i="21"/>
  <c r="V51" i="21"/>
  <c r="AW157" i="21"/>
  <c r="AV159" i="21"/>
  <c r="AY65" i="21"/>
  <c r="AX67" i="21"/>
  <c r="AX66" i="21"/>
  <c r="AT83" i="21"/>
  <c r="AU81" i="21"/>
  <c r="AT82" i="21"/>
  <c r="AR117" i="21"/>
  <c r="AQ118" i="21"/>
  <c r="AQ119" i="21"/>
  <c r="BH112" i="21"/>
  <c r="W51" i="21" l="1"/>
  <c r="W50" i="21"/>
  <c r="X49" i="21"/>
  <c r="AX157" i="21"/>
  <c r="AW159" i="21"/>
  <c r="AV81" i="21"/>
  <c r="AU83" i="21"/>
  <c r="AU82" i="21"/>
  <c r="AZ65" i="21"/>
  <c r="AY67" i="21"/>
  <c r="AY66" i="21"/>
  <c r="AS117" i="21"/>
  <c r="AR118" i="21"/>
  <c r="AR119" i="21"/>
  <c r="BI112" i="21"/>
  <c r="Y49" i="21" l="1"/>
  <c r="X50" i="21"/>
  <c r="X51" i="21"/>
  <c r="AY157" i="21"/>
  <c r="AX159" i="21"/>
  <c r="AZ67" i="21"/>
  <c r="BA65" i="21"/>
  <c r="AZ66" i="21"/>
  <c r="AV83" i="21"/>
  <c r="AW81" i="21"/>
  <c r="AV82" i="21"/>
  <c r="AT117" i="21"/>
  <c r="AS118" i="21"/>
  <c r="AS119" i="21"/>
  <c r="BJ112" i="21"/>
  <c r="CN49" i="21" l="1"/>
  <c r="Y51" i="21"/>
  <c r="CN51" i="21" s="1"/>
  <c r="Y50" i="21"/>
  <c r="CN50" i="21" s="1"/>
  <c r="Z49" i="21"/>
  <c r="AZ157" i="21"/>
  <c r="AY159" i="21"/>
  <c r="AX81" i="21"/>
  <c r="AW83" i="21"/>
  <c r="AW82" i="21"/>
  <c r="BB65" i="21"/>
  <c r="BA67" i="21"/>
  <c r="BA66" i="21"/>
  <c r="AU117" i="21"/>
  <c r="AT118" i="21"/>
  <c r="AT119" i="21"/>
  <c r="BK112" i="21"/>
  <c r="Z51" i="21" l="1"/>
  <c r="AA49" i="21"/>
  <c r="Z50" i="21"/>
  <c r="BA157" i="21"/>
  <c r="AZ159" i="21"/>
  <c r="BC65" i="21"/>
  <c r="BB67" i="21"/>
  <c r="BB66" i="21"/>
  <c r="AY81" i="21"/>
  <c r="AX83" i="21"/>
  <c r="AX82" i="21"/>
  <c r="AV117" i="21"/>
  <c r="AU118" i="21"/>
  <c r="AU119" i="21"/>
  <c r="BL112" i="21"/>
  <c r="AA51" i="21" l="1"/>
  <c r="AB49" i="21"/>
  <c r="AA50" i="21"/>
  <c r="BB157" i="21"/>
  <c r="BA159" i="21"/>
  <c r="BC67" i="21"/>
  <c r="BD65" i="21"/>
  <c r="BC66" i="21"/>
  <c r="AY83" i="21"/>
  <c r="AZ81" i="21"/>
  <c r="AY82" i="21"/>
  <c r="AW117" i="21"/>
  <c r="AV118" i="21"/>
  <c r="AV119" i="21"/>
  <c r="BM112" i="21"/>
  <c r="AB51" i="21" l="1"/>
  <c r="AC49" i="21"/>
  <c r="AB50" i="21"/>
  <c r="BC157" i="21"/>
  <c r="BB159" i="21"/>
  <c r="BA81" i="21"/>
  <c r="AZ83" i="21"/>
  <c r="AZ82" i="21"/>
  <c r="BD67" i="21"/>
  <c r="BE65" i="21"/>
  <c r="BD66" i="21"/>
  <c r="AX117" i="21"/>
  <c r="AW118" i="21"/>
  <c r="AW119" i="21"/>
  <c r="BN112" i="21"/>
  <c r="BM113" i="21"/>
  <c r="AC51" i="21" l="1"/>
  <c r="AD49" i="21"/>
  <c r="AC50" i="21"/>
  <c r="BD157" i="21"/>
  <c r="BC159" i="21"/>
  <c r="BF65" i="21"/>
  <c r="BE67" i="21"/>
  <c r="BE66" i="21"/>
  <c r="BA83" i="21"/>
  <c r="BB81" i="21"/>
  <c r="BA82" i="21"/>
  <c r="AY117" i="21"/>
  <c r="AX118" i="21"/>
  <c r="AX119" i="21"/>
  <c r="BO112" i="21"/>
  <c r="BN113" i="21"/>
  <c r="AD51" i="21" l="1"/>
  <c r="AE49" i="21"/>
  <c r="AD50" i="21"/>
  <c r="BE157" i="21"/>
  <c r="BD159" i="21"/>
  <c r="BC81" i="21"/>
  <c r="BB83" i="21"/>
  <c r="BB82" i="21"/>
  <c r="BF67" i="21"/>
  <c r="BG65" i="21"/>
  <c r="BF66" i="21"/>
  <c r="BN132" i="21"/>
  <c r="AZ117" i="21"/>
  <c r="AY118" i="21"/>
  <c r="AY119" i="21"/>
  <c r="BP112" i="21"/>
  <c r="BO113" i="21"/>
  <c r="AE51" i="21" l="1"/>
  <c r="AE50" i="21"/>
  <c r="AF49" i="21"/>
  <c r="BF157" i="21"/>
  <c r="BE159" i="21"/>
  <c r="BH65" i="21"/>
  <c r="BG67" i="21"/>
  <c r="BG66" i="21"/>
  <c r="BD81" i="21"/>
  <c r="BC83" i="21"/>
  <c r="BC82" i="21"/>
  <c r="BO132" i="21"/>
  <c r="BA117" i="21"/>
  <c r="AZ118" i="21"/>
  <c r="AZ119" i="21"/>
  <c r="BQ112" i="21"/>
  <c r="BP113" i="21"/>
  <c r="AF51" i="21" l="1"/>
  <c r="AF50" i="21"/>
  <c r="AG49" i="21"/>
  <c r="BG157" i="21"/>
  <c r="BF159" i="21"/>
  <c r="BE81" i="21"/>
  <c r="BD83" i="21"/>
  <c r="BD82" i="21"/>
  <c r="BH67" i="21"/>
  <c r="BI65" i="21"/>
  <c r="BH66" i="21"/>
  <c r="BP132" i="21"/>
  <c r="BB117" i="21"/>
  <c r="BA118" i="21"/>
  <c r="BA119" i="21"/>
  <c r="BR112" i="21"/>
  <c r="BQ113" i="21"/>
  <c r="AG51" i="21" l="1"/>
  <c r="AG50" i="21"/>
  <c r="AH49" i="21"/>
  <c r="BH157" i="21"/>
  <c r="BG159" i="21"/>
  <c r="BI67" i="21"/>
  <c r="BJ65" i="21"/>
  <c r="BI66" i="21"/>
  <c r="BF81" i="21"/>
  <c r="BE83" i="21"/>
  <c r="BE82" i="21"/>
  <c r="BQ132" i="21"/>
  <c r="BC117" i="21"/>
  <c r="BB118" i="21"/>
  <c r="BB119" i="21"/>
  <c r="BS112" i="21"/>
  <c r="BR113" i="21"/>
  <c r="AH51" i="21" l="1"/>
  <c r="AI49" i="21"/>
  <c r="AH50" i="21"/>
  <c r="BI157" i="21"/>
  <c r="BH159" i="21"/>
  <c r="BK65" i="21"/>
  <c r="BJ67" i="21"/>
  <c r="BJ66" i="21"/>
  <c r="BF83" i="21"/>
  <c r="BG81" i="21"/>
  <c r="BF82" i="21"/>
  <c r="BR132" i="21"/>
  <c r="BD117" i="21"/>
  <c r="BC118" i="21"/>
  <c r="BC119" i="21"/>
  <c r="BS113" i="21"/>
  <c r="BT112" i="21"/>
  <c r="AJ49" i="21" l="1"/>
  <c r="AI50" i="21"/>
  <c r="AI51" i="21"/>
  <c r="BJ157" i="21"/>
  <c r="BI159" i="21"/>
  <c r="BH81" i="21"/>
  <c r="BG83" i="21"/>
  <c r="BG82" i="21"/>
  <c r="BK67" i="21"/>
  <c r="BL65" i="21"/>
  <c r="BK66" i="21"/>
  <c r="BS132" i="21"/>
  <c r="BE117" i="21"/>
  <c r="BD118" i="21"/>
  <c r="BD119" i="21"/>
  <c r="BU112" i="21"/>
  <c r="BT113" i="21"/>
  <c r="AJ50" i="21" l="1"/>
  <c r="AJ51" i="21"/>
  <c r="AK49" i="21"/>
  <c r="BK157" i="21"/>
  <c r="BJ159" i="21"/>
  <c r="BI81" i="21"/>
  <c r="BH83" i="21"/>
  <c r="BH82" i="21"/>
  <c r="BM65" i="21"/>
  <c r="BL67" i="21"/>
  <c r="BL66" i="21"/>
  <c r="BT132" i="21"/>
  <c r="BF117" i="21"/>
  <c r="BE118" i="21"/>
  <c r="BE119" i="21"/>
  <c r="BU113" i="21"/>
  <c r="BV112" i="21"/>
  <c r="AK51" i="21" l="1"/>
  <c r="AL49" i="21"/>
  <c r="AK50" i="21"/>
  <c r="BL157" i="21"/>
  <c r="BK159" i="21"/>
  <c r="BJ81" i="21"/>
  <c r="BI83" i="21"/>
  <c r="BI82" i="21"/>
  <c r="BN65" i="21"/>
  <c r="BM67" i="21"/>
  <c r="BM66" i="21"/>
  <c r="BU132" i="21"/>
  <c r="BG117" i="21"/>
  <c r="BF118" i="21"/>
  <c r="BF119" i="21"/>
  <c r="BW112" i="21"/>
  <c r="BV113" i="21"/>
  <c r="AL51" i="21" l="1"/>
  <c r="AM49" i="21"/>
  <c r="AL50" i="21"/>
  <c r="BM157" i="21"/>
  <c r="BL159" i="21"/>
  <c r="BN67" i="21"/>
  <c r="BO65" i="21"/>
  <c r="BN66" i="21"/>
  <c r="BK81" i="21"/>
  <c r="BJ83" i="21"/>
  <c r="BJ82" i="21"/>
  <c r="BV132" i="21"/>
  <c r="BH117" i="21"/>
  <c r="BG118" i="21"/>
  <c r="BG119" i="21"/>
  <c r="BW113" i="21"/>
  <c r="BX112" i="21"/>
  <c r="AM51" i="21" l="1"/>
  <c r="AN49" i="21"/>
  <c r="AM50" i="21"/>
  <c r="BN157" i="21"/>
  <c r="BM159" i="21"/>
  <c r="BP65" i="21"/>
  <c r="BO67" i="21"/>
  <c r="BO66" i="21"/>
  <c r="BK83" i="21"/>
  <c r="BL81" i="21"/>
  <c r="BK82" i="21"/>
  <c r="BW132" i="21"/>
  <c r="BI117" i="21"/>
  <c r="BH118" i="21"/>
  <c r="BH119" i="21"/>
  <c r="BX113" i="21"/>
  <c r="BY112" i="21"/>
  <c r="CO49" i="21" l="1"/>
  <c r="AO49" i="21"/>
  <c r="AN51" i="21"/>
  <c r="CP49" i="21"/>
  <c r="AN50" i="21"/>
  <c r="BO157" i="21"/>
  <c r="BN159" i="21"/>
  <c r="BM81" i="21"/>
  <c r="BL83" i="21"/>
  <c r="BL82" i="21"/>
  <c r="BP67" i="21"/>
  <c r="BQ65" i="21"/>
  <c r="BP66" i="21"/>
  <c r="BX132" i="21"/>
  <c r="BJ117" i="21"/>
  <c r="BI118" i="21"/>
  <c r="BI119" i="21"/>
  <c r="BZ112" i="21"/>
  <c r="BY113" i="21"/>
  <c r="CP50" i="21" l="1"/>
  <c r="CO50" i="21"/>
  <c r="CP51" i="21"/>
  <c r="CO51" i="21"/>
  <c r="AP49" i="21"/>
  <c r="AO51" i="21"/>
  <c r="AO50" i="21"/>
  <c r="BP157" i="21"/>
  <c r="BO159" i="21"/>
  <c r="BQ67" i="21"/>
  <c r="BR65" i="21"/>
  <c r="BQ66" i="21"/>
  <c r="BM83" i="21"/>
  <c r="BN81" i="21"/>
  <c r="BM82" i="21"/>
  <c r="BY132" i="21"/>
  <c r="BK117" i="21"/>
  <c r="BJ118" i="21"/>
  <c r="BJ119" i="21"/>
  <c r="BZ113" i="21"/>
  <c r="CA112" i="21"/>
  <c r="AP51" i="21" l="1"/>
  <c r="AQ49" i="21"/>
  <c r="AP50" i="21"/>
  <c r="BQ157" i="21"/>
  <c r="BP159" i="21"/>
  <c r="BN83" i="21"/>
  <c r="BO81" i="21"/>
  <c r="BN82" i="21"/>
  <c r="BR67" i="21"/>
  <c r="BS65" i="21"/>
  <c r="BR66" i="21"/>
  <c r="BZ132" i="21"/>
  <c r="BL117" i="21"/>
  <c r="BK118" i="21"/>
  <c r="BK119" i="21"/>
  <c r="CA113" i="21"/>
  <c r="CB112" i="21"/>
  <c r="AQ51" i="21" l="1"/>
  <c r="AR49" i="21"/>
  <c r="AQ50" i="21"/>
  <c r="BR157" i="21"/>
  <c r="BQ159" i="21"/>
  <c r="BT65" i="21"/>
  <c r="BS67" i="21"/>
  <c r="BS66" i="21"/>
  <c r="BO83" i="21"/>
  <c r="BP81" i="21"/>
  <c r="BO82" i="21"/>
  <c r="CA132" i="21"/>
  <c r="BM117" i="21"/>
  <c r="BL118" i="21"/>
  <c r="BL119" i="21"/>
  <c r="CC112" i="21"/>
  <c r="CB113" i="21"/>
  <c r="AR50" i="21" l="1"/>
  <c r="AR51" i="21"/>
  <c r="AS49" i="21"/>
  <c r="BS157" i="21"/>
  <c r="BR159" i="21"/>
  <c r="BQ81" i="21"/>
  <c r="BP83" i="21"/>
  <c r="BP82" i="21"/>
  <c r="BT67" i="21"/>
  <c r="BU65" i="21"/>
  <c r="BT66" i="21"/>
  <c r="CB132" i="21"/>
  <c r="BN117" i="21"/>
  <c r="BM118" i="21"/>
  <c r="BM119" i="21"/>
  <c r="CC113" i="21"/>
  <c r="CD112" i="21"/>
  <c r="AS51" i="21" l="1"/>
  <c r="AT49" i="21"/>
  <c r="AS50" i="21"/>
  <c r="BT157" i="21"/>
  <c r="BS159" i="21"/>
  <c r="BV65" i="21"/>
  <c r="BU67" i="21"/>
  <c r="BU66" i="21"/>
  <c r="BR81" i="21"/>
  <c r="BQ83" i="21"/>
  <c r="BQ82" i="21"/>
  <c r="CC132" i="21"/>
  <c r="BO117" i="21"/>
  <c r="BN118" i="21"/>
  <c r="BN119" i="21"/>
  <c r="CE112" i="21"/>
  <c r="CD113" i="21"/>
  <c r="AT50" i="21" l="1"/>
  <c r="AT51" i="21"/>
  <c r="AU49" i="21"/>
  <c r="BU157" i="21"/>
  <c r="BT159" i="21"/>
  <c r="BS81" i="21"/>
  <c r="BR83" i="21"/>
  <c r="BR82" i="21"/>
  <c r="BW65" i="21"/>
  <c r="BV67" i="21"/>
  <c r="BV66" i="21"/>
  <c r="CD132" i="21"/>
  <c r="BP117" i="21"/>
  <c r="BO118" i="21"/>
  <c r="BO119" i="21"/>
  <c r="CE113" i="21"/>
  <c r="CF112" i="21"/>
  <c r="AU51" i="21" l="1"/>
  <c r="AV49" i="21"/>
  <c r="AU50" i="21"/>
  <c r="BV157" i="21"/>
  <c r="BU159" i="21"/>
  <c r="BS83" i="21"/>
  <c r="BT81" i="21"/>
  <c r="BS82" i="21"/>
  <c r="BX65" i="21"/>
  <c r="BW67" i="21"/>
  <c r="BW66" i="21"/>
  <c r="CE132" i="21"/>
  <c r="BQ117" i="21"/>
  <c r="BP118" i="21"/>
  <c r="BP119" i="21"/>
  <c r="CG112" i="21"/>
  <c r="CF113" i="21"/>
  <c r="AV51" i="21" l="1"/>
  <c r="AW49" i="21"/>
  <c r="AV50" i="21"/>
  <c r="BW157" i="21"/>
  <c r="BV159" i="21"/>
  <c r="BX67" i="21"/>
  <c r="BY65" i="21"/>
  <c r="BX66" i="21"/>
  <c r="BU81" i="21"/>
  <c r="BT83" i="21"/>
  <c r="BT82" i="21"/>
  <c r="CF132" i="21"/>
  <c r="BR117" i="21"/>
  <c r="BQ118" i="21"/>
  <c r="BQ119" i="21"/>
  <c r="CH112" i="21"/>
  <c r="CG113" i="21"/>
  <c r="AW51" i="21" l="1"/>
  <c r="AW50" i="21"/>
  <c r="AX49" i="21"/>
  <c r="BX157" i="21"/>
  <c r="BW159" i="21"/>
  <c r="BV81" i="21"/>
  <c r="BU83" i="21"/>
  <c r="BU82" i="21"/>
  <c r="BY67" i="21"/>
  <c r="BZ65" i="21"/>
  <c r="BY66" i="21"/>
  <c r="CG132" i="21"/>
  <c r="BS117" i="21"/>
  <c r="BR118" i="21"/>
  <c r="BR119" i="21"/>
  <c r="CI112" i="21"/>
  <c r="CH113" i="21"/>
  <c r="AX51" i="21" l="1"/>
  <c r="AY49" i="21"/>
  <c r="AX50" i="21"/>
  <c r="BY157" i="21"/>
  <c r="BX159" i="21"/>
  <c r="CA65" i="21"/>
  <c r="BZ67" i="21"/>
  <c r="BZ66" i="21"/>
  <c r="BW81" i="21"/>
  <c r="BV83" i="21"/>
  <c r="BV82" i="21"/>
  <c r="CH132" i="21"/>
  <c r="BT117" i="21"/>
  <c r="BS118" i="21"/>
  <c r="BS119" i="21"/>
  <c r="CI113" i="21"/>
  <c r="CJ112" i="21"/>
  <c r="AY51" i="21" l="1"/>
  <c r="AZ49" i="21"/>
  <c r="AY50" i="21"/>
  <c r="BZ157" i="21"/>
  <c r="BY159" i="21"/>
  <c r="BX81" i="21"/>
  <c r="BW83" i="21"/>
  <c r="BW82" i="21"/>
  <c r="CB65" i="21"/>
  <c r="CA67" i="21"/>
  <c r="CA66" i="21"/>
  <c r="CI132" i="21"/>
  <c r="BU117" i="21"/>
  <c r="BT118" i="21"/>
  <c r="BT119" i="21"/>
  <c r="CK112" i="21"/>
  <c r="CJ113" i="21"/>
  <c r="BA49" i="21" l="1"/>
  <c r="AZ50" i="21"/>
  <c r="AZ51" i="21"/>
  <c r="CA157" i="21"/>
  <c r="BZ159" i="21"/>
  <c r="CC65" i="21"/>
  <c r="CB67" i="21"/>
  <c r="CB66" i="21"/>
  <c r="BY81" i="21"/>
  <c r="BX83" i="21"/>
  <c r="BX82" i="21"/>
  <c r="CJ132" i="21"/>
  <c r="BV117" i="21"/>
  <c r="BU118" i="21"/>
  <c r="BU119" i="21"/>
  <c r="CK113" i="21"/>
  <c r="CL112" i="21"/>
  <c r="BA51" i="21" l="1"/>
  <c r="BA50" i="21"/>
  <c r="BB49" i="21"/>
  <c r="CB157" i="21"/>
  <c r="CA159" i="21"/>
  <c r="BZ81" i="21"/>
  <c r="BY83" i="21"/>
  <c r="BY82" i="21"/>
  <c r="CC67" i="21"/>
  <c r="CD65" i="21"/>
  <c r="CC66" i="21"/>
  <c r="CK132" i="21"/>
  <c r="BW117" i="21"/>
  <c r="BV118" i="21"/>
  <c r="BV119" i="21"/>
  <c r="CL113" i="21"/>
  <c r="BB51" i="21" l="1"/>
  <c r="BB50" i="21"/>
  <c r="BC49" i="21"/>
  <c r="CC157" i="21"/>
  <c r="CB159" i="21"/>
  <c r="CE65" i="21"/>
  <c r="CD67" i="21"/>
  <c r="CD66" i="21"/>
  <c r="CA81" i="21"/>
  <c r="BZ83" i="21"/>
  <c r="BZ82" i="21"/>
  <c r="CL132" i="21"/>
  <c r="BX117" i="21"/>
  <c r="BW118" i="21"/>
  <c r="BW119" i="21"/>
  <c r="BC51" i="21" l="1"/>
  <c r="BC50" i="21"/>
  <c r="BD49" i="21"/>
  <c r="CD157" i="21"/>
  <c r="CC159" i="21"/>
  <c r="CE67" i="21"/>
  <c r="CF65" i="21"/>
  <c r="CE66" i="21"/>
  <c r="CB81" i="21"/>
  <c r="CA83" i="21"/>
  <c r="CA82" i="21"/>
  <c r="BY117" i="21"/>
  <c r="BX118" i="21"/>
  <c r="BX119" i="21"/>
  <c r="BD51" i="21" l="1"/>
  <c r="BE49" i="21"/>
  <c r="BD50" i="21"/>
  <c r="CE157" i="21"/>
  <c r="CD159" i="21"/>
  <c r="CC81" i="21"/>
  <c r="CB83" i="21"/>
  <c r="CB82" i="21"/>
  <c r="CG65" i="21"/>
  <c r="CF67" i="21"/>
  <c r="CF66" i="21"/>
  <c r="BZ117" i="21"/>
  <c r="BY118" i="21"/>
  <c r="BY119" i="21"/>
  <c r="BE51" i="21" l="1"/>
  <c r="BF49" i="21"/>
  <c r="BE50" i="21"/>
  <c r="CF157" i="21"/>
  <c r="CE159" i="21"/>
  <c r="CH65" i="21"/>
  <c r="CG67" i="21"/>
  <c r="CG66" i="21"/>
  <c r="CD81" i="21"/>
  <c r="CC83" i="21"/>
  <c r="CC82" i="21"/>
  <c r="CA117" i="21"/>
  <c r="BZ118" i="21"/>
  <c r="BZ119" i="21"/>
  <c r="BF51" i="21" l="1"/>
  <c r="BG49" i="21"/>
  <c r="BF50" i="21"/>
  <c r="CG157" i="21"/>
  <c r="CF159" i="21"/>
  <c r="CD83" i="21"/>
  <c r="CE81" i="21"/>
  <c r="CD82" i="21"/>
  <c r="CI65" i="21"/>
  <c r="CH67" i="21"/>
  <c r="CH66" i="21"/>
  <c r="CB117" i="21"/>
  <c r="CA118" i="21"/>
  <c r="CA119" i="21"/>
  <c r="BG51" i="21" l="1"/>
  <c r="BG50" i="21"/>
  <c r="BH49" i="21"/>
  <c r="CH157" i="21"/>
  <c r="CG159" i="21"/>
  <c r="CE83" i="21"/>
  <c r="CF81" i="21"/>
  <c r="CE82" i="21"/>
  <c r="CI67" i="21"/>
  <c r="CJ65" i="21"/>
  <c r="CI66" i="21"/>
  <c r="CC117" i="21"/>
  <c r="CB118" i="21"/>
  <c r="CB119" i="21"/>
  <c r="BH51" i="21" l="1"/>
  <c r="BI49" i="21"/>
  <c r="BH50" i="21"/>
  <c r="CI157" i="21"/>
  <c r="CH159" i="21"/>
  <c r="CJ67" i="21"/>
  <c r="CK65" i="21"/>
  <c r="CJ66" i="21"/>
  <c r="CG81" i="21"/>
  <c r="CF83" i="21"/>
  <c r="CF82" i="21"/>
  <c r="CD117" i="21"/>
  <c r="CC118" i="21"/>
  <c r="CC119" i="21"/>
  <c r="BJ49" i="21" l="1"/>
  <c r="BI51" i="21"/>
  <c r="BI50" i="21"/>
  <c r="CJ157" i="21"/>
  <c r="CI159" i="21"/>
  <c r="CH81" i="21"/>
  <c r="CG83" i="21"/>
  <c r="CG82" i="21"/>
  <c r="CK67" i="21"/>
  <c r="CL65" i="21"/>
  <c r="CK66" i="21"/>
  <c r="CE117" i="21"/>
  <c r="CD118" i="21"/>
  <c r="CD119" i="21"/>
  <c r="BJ51" i="21" l="1"/>
  <c r="BK49" i="21"/>
  <c r="BJ50" i="21"/>
  <c r="CK157" i="21"/>
  <c r="CJ159" i="21"/>
  <c r="CL67" i="21"/>
  <c r="CL66" i="21"/>
  <c r="CH83" i="21"/>
  <c r="CI81" i="21"/>
  <c r="CH82" i="21"/>
  <c r="CF117" i="21"/>
  <c r="CE118" i="21"/>
  <c r="CE119" i="21"/>
  <c r="BK50" i="21" l="1"/>
  <c r="BK51" i="21"/>
  <c r="BL49" i="21"/>
  <c r="CL157" i="21"/>
  <c r="CL159" i="21" s="1"/>
  <c r="CK159" i="21"/>
  <c r="CJ81" i="21"/>
  <c r="CI83" i="21"/>
  <c r="CI82" i="21"/>
  <c r="CG117" i="21"/>
  <c r="CF118" i="21"/>
  <c r="CF119" i="21"/>
  <c r="BL51" i="21" l="1"/>
  <c r="BM49" i="21"/>
  <c r="BL50" i="21"/>
  <c r="CK81" i="21"/>
  <c r="CJ83" i="21"/>
  <c r="CJ82" i="21"/>
  <c r="CH117" i="21"/>
  <c r="CG118" i="21"/>
  <c r="CG119" i="21"/>
  <c r="BN49" i="21" l="1"/>
  <c r="BM50" i="21"/>
  <c r="BM51" i="21"/>
  <c r="CL81" i="21"/>
  <c r="CK83" i="21"/>
  <c r="CK82" i="21"/>
  <c r="CI117" i="21"/>
  <c r="CH118" i="21"/>
  <c r="CH119" i="21"/>
  <c r="BN51" i="21" l="1"/>
  <c r="BO49" i="21"/>
  <c r="BN50" i="21"/>
  <c r="CL83" i="21"/>
  <c r="CL82" i="21"/>
  <c r="CJ117" i="21"/>
  <c r="CI118" i="21"/>
  <c r="CI119" i="21"/>
  <c r="BO51" i="21" l="1"/>
  <c r="BO50" i="21"/>
  <c r="BP49" i="21"/>
  <c r="CK117" i="21"/>
  <c r="CJ118" i="21"/>
  <c r="CJ119" i="21"/>
  <c r="BP51" i="21" l="1"/>
  <c r="BQ49" i="21"/>
  <c r="BP50" i="21"/>
  <c r="CL117" i="21"/>
  <c r="CK118" i="21"/>
  <c r="CK119" i="21"/>
  <c r="BQ50" i="21" l="1"/>
  <c r="BQ51" i="21"/>
  <c r="BR49" i="21"/>
  <c r="CL118" i="21"/>
  <c r="CL119" i="21"/>
  <c r="BR51" i="21" l="1"/>
  <c r="BS49" i="21"/>
  <c r="BR50" i="21"/>
  <c r="BS50" i="21" l="1"/>
  <c r="BS51" i="21"/>
  <c r="BT49" i="21"/>
  <c r="BT51" i="21" l="1"/>
  <c r="BU49" i="21"/>
  <c r="BT50" i="21"/>
  <c r="BU50" i="21" l="1"/>
  <c r="BU51" i="21"/>
  <c r="BV49" i="21"/>
  <c r="BV51" i="21" l="1"/>
  <c r="BW49" i="21"/>
  <c r="BV50" i="21"/>
  <c r="BW51" i="21" l="1"/>
  <c r="BW50" i="21"/>
  <c r="BX49" i="21"/>
  <c r="F81" i="10"/>
  <c r="F78" i="10"/>
  <c r="F79" i="10"/>
  <c r="L84" i="10"/>
  <c r="K84" i="10"/>
  <c r="H84" i="10"/>
  <c r="C2" i="14"/>
  <c r="H35" i="10"/>
  <c r="G3" i="14"/>
  <c r="C32" i="14"/>
  <c r="C31" i="14"/>
  <c r="C30" i="14"/>
  <c r="C29" i="14"/>
  <c r="C28" i="14"/>
  <c r="C27" i="14"/>
  <c r="C26" i="14"/>
  <c r="C25" i="14"/>
  <c r="C23" i="14"/>
  <c r="C22" i="14"/>
  <c r="C21" i="14"/>
  <c r="C20" i="14"/>
  <c r="C19" i="14"/>
  <c r="C18" i="14"/>
  <c r="C17" i="14"/>
  <c r="C16" i="14"/>
  <c r="C15" i="14"/>
  <c r="C14" i="14"/>
  <c r="C13" i="14"/>
  <c r="C12" i="14"/>
  <c r="C11" i="14"/>
  <c r="C10" i="14"/>
  <c r="C9" i="14"/>
  <c r="C8" i="14"/>
  <c r="C7" i="14"/>
  <c r="C6" i="14"/>
  <c r="C5" i="14"/>
  <c r="C4" i="14"/>
  <c r="C3" i="14"/>
  <c r="C24"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BX51" i="21" l="1"/>
  <c r="BY49" i="21"/>
  <c r="BX50" i="21"/>
  <c r="H28" i="14"/>
  <c r="L28" i="14"/>
  <c r="I28" i="14"/>
  <c r="M28" i="14"/>
  <c r="K28" i="14"/>
  <c r="J28" i="14"/>
  <c r="H5" i="14"/>
  <c r="M5" i="14"/>
  <c r="L5" i="14"/>
  <c r="I5" i="14"/>
  <c r="J5" i="14"/>
  <c r="K5" i="14"/>
  <c r="H13" i="14"/>
  <c r="M13" i="14"/>
  <c r="L13" i="14"/>
  <c r="I13" i="14"/>
  <c r="K13" i="14"/>
  <c r="J13" i="14"/>
  <c r="H21" i="14"/>
  <c r="L21" i="14"/>
  <c r="I21" i="14"/>
  <c r="M21" i="14"/>
  <c r="J21" i="14"/>
  <c r="K21" i="14"/>
  <c r="H29" i="14"/>
  <c r="M29" i="14"/>
  <c r="L29" i="14"/>
  <c r="I29" i="14"/>
  <c r="K29" i="14"/>
  <c r="J29" i="14"/>
  <c r="H19" i="14"/>
  <c r="I19" i="14"/>
  <c r="M19" i="14"/>
  <c r="L19" i="14"/>
  <c r="J19" i="14"/>
  <c r="K19" i="14"/>
  <c r="H12" i="14"/>
  <c r="L12" i="14"/>
  <c r="M12" i="14"/>
  <c r="I12" i="14"/>
  <c r="J12" i="14"/>
  <c r="K12" i="14"/>
  <c r="H6" i="14"/>
  <c r="I6" i="14"/>
  <c r="L6" i="14"/>
  <c r="M6" i="14"/>
  <c r="K6" i="14"/>
  <c r="J6" i="14"/>
  <c r="H14" i="14"/>
  <c r="M14" i="14"/>
  <c r="I14" i="14"/>
  <c r="L14" i="14"/>
  <c r="K14" i="14"/>
  <c r="J14" i="14"/>
  <c r="H22" i="14"/>
  <c r="I22" i="14"/>
  <c r="M22" i="14"/>
  <c r="L22" i="14"/>
  <c r="J22" i="14"/>
  <c r="K22" i="14"/>
  <c r="H30" i="14"/>
  <c r="M30" i="14"/>
  <c r="I30" i="14"/>
  <c r="L30" i="14"/>
  <c r="K30" i="14"/>
  <c r="J30" i="14"/>
  <c r="H23" i="14"/>
  <c r="L23" i="14"/>
  <c r="I23" i="14"/>
  <c r="M23" i="14"/>
  <c r="J23" i="14"/>
  <c r="K23" i="14"/>
  <c r="H3" i="14"/>
  <c r="I3" i="14"/>
  <c r="L3" i="14"/>
  <c r="M3" i="14"/>
  <c r="K3" i="14"/>
  <c r="J3" i="14"/>
  <c r="H11" i="14"/>
  <c r="L11" i="14"/>
  <c r="M11" i="14"/>
  <c r="I11" i="14"/>
  <c r="J11" i="14"/>
  <c r="K11" i="14"/>
  <c r="H4" i="14"/>
  <c r="I4" i="14"/>
  <c r="M4" i="14"/>
  <c r="L4" i="14"/>
  <c r="J4" i="14"/>
  <c r="K4" i="14"/>
  <c r="H15" i="14"/>
  <c r="L15" i="14"/>
  <c r="M15" i="14"/>
  <c r="I15" i="14"/>
  <c r="K15" i="14"/>
  <c r="J15" i="14"/>
  <c r="H31" i="14"/>
  <c r="I31" i="14"/>
  <c r="M31" i="14"/>
  <c r="L31" i="14"/>
  <c r="K31" i="14"/>
  <c r="J31" i="14"/>
  <c r="H8" i="14"/>
  <c r="L8" i="14"/>
  <c r="M8" i="14"/>
  <c r="I8" i="14"/>
  <c r="J8" i="14"/>
  <c r="K8" i="14"/>
  <c r="H16" i="14"/>
  <c r="I16" i="14"/>
  <c r="M16" i="14"/>
  <c r="L16" i="14"/>
  <c r="K16" i="14"/>
  <c r="J16" i="14"/>
  <c r="H24" i="14"/>
  <c r="L24" i="14"/>
  <c r="M24" i="14"/>
  <c r="I24" i="14"/>
  <c r="J24" i="14"/>
  <c r="K24" i="14"/>
  <c r="H32" i="14"/>
  <c r="I32" i="14"/>
  <c r="M32" i="14"/>
  <c r="L32" i="14"/>
  <c r="K32" i="14"/>
  <c r="J32" i="14"/>
  <c r="H20" i="14"/>
  <c r="L20" i="14"/>
  <c r="I20" i="14"/>
  <c r="M20" i="14"/>
  <c r="J20" i="14"/>
  <c r="K20" i="14"/>
  <c r="H9" i="14"/>
  <c r="L9" i="14"/>
  <c r="M9" i="14"/>
  <c r="I9" i="14"/>
  <c r="K9" i="14"/>
  <c r="J9" i="14"/>
  <c r="H17" i="14"/>
  <c r="L17" i="14"/>
  <c r="M17" i="14"/>
  <c r="I17" i="14"/>
  <c r="K17" i="14"/>
  <c r="J17" i="14"/>
  <c r="H25" i="14"/>
  <c r="L25" i="14"/>
  <c r="I25" i="14"/>
  <c r="M25" i="14"/>
  <c r="K25" i="14"/>
  <c r="J25" i="14"/>
  <c r="H27" i="14"/>
  <c r="L27" i="14"/>
  <c r="I27" i="14"/>
  <c r="M27" i="14"/>
  <c r="J27" i="14"/>
  <c r="K27" i="14"/>
  <c r="H7" i="14"/>
  <c r="M7" i="14"/>
  <c r="L7" i="14"/>
  <c r="I7" i="14"/>
  <c r="J7" i="14"/>
  <c r="K7" i="14"/>
  <c r="H10" i="14"/>
  <c r="I10" i="14"/>
  <c r="M10" i="14"/>
  <c r="L10" i="14"/>
  <c r="J10" i="14"/>
  <c r="K10" i="14"/>
  <c r="H18" i="14"/>
  <c r="M18" i="14"/>
  <c r="I18" i="14"/>
  <c r="L18" i="14"/>
  <c r="K18" i="14"/>
  <c r="J18" i="14"/>
  <c r="H26" i="14"/>
  <c r="I26" i="14"/>
  <c r="M26" i="14"/>
  <c r="L26" i="14"/>
  <c r="J26" i="14"/>
  <c r="K26" i="14"/>
  <c r="I36" i="10" a="1"/>
  <c r="I36" i="10" s="1"/>
  <c r="F84" i="10"/>
  <c r="BY51" i="21" l="1"/>
  <c r="BZ49" i="21"/>
  <c r="BY50" i="21"/>
  <c r="BZ51" i="21" l="1"/>
  <c r="CA49" i="21"/>
  <c r="BZ50" i="21"/>
  <c r="F28" i="10"/>
  <c r="CA51" i="21" l="1"/>
  <c r="CB49" i="21"/>
  <c r="CA50" i="21"/>
  <c r="J54" i="5"/>
  <c r="F54" i="5"/>
  <c r="I54" i="5"/>
  <c r="J39" i="5"/>
  <c r="F39" i="5"/>
  <c r="CB50" i="21" l="1"/>
  <c r="CB51" i="21"/>
  <c r="CC49" i="21"/>
  <c r="I39" i="5"/>
  <c r="L64" i="10"/>
  <c r="K64" i="10"/>
  <c r="F64" i="10"/>
  <c r="L35" i="10" s="1"/>
  <c r="E54" i="5"/>
  <c r="E39" i="5"/>
  <c r="I64" i="10"/>
  <c r="CC51" i="21" l="1"/>
  <c r="CD49" i="21"/>
  <c r="CC50" i="21"/>
  <c r="H64" i="10"/>
  <c r="CD51" i="21" l="1"/>
  <c r="CE49" i="21"/>
  <c r="CD50" i="21"/>
  <c r="I35" i="10"/>
  <c r="CE51" i="21" l="1"/>
  <c r="CF49" i="21"/>
  <c r="CE50" i="21"/>
  <c r="K65" i="10"/>
  <c r="L65" i="10" s="1"/>
  <c r="L66" i="10" s="1"/>
  <c r="H65" i="10"/>
  <c r="H66" i="10" s="1"/>
  <c r="CF50" i="21" l="1"/>
  <c r="CF51" i="21"/>
  <c r="CG49" i="21"/>
  <c r="I65" i="10"/>
  <c r="I66" i="10" s="1"/>
  <c r="F65" i="10"/>
  <c r="F66" i="10" s="1"/>
  <c r="K66" i="10"/>
  <c r="CG51" i="21" l="1"/>
  <c r="CH49" i="21"/>
  <c r="CG50" i="21"/>
  <c r="BG38" i="25"/>
  <c r="BG39" i="25"/>
  <c r="O38" i="25"/>
  <c r="O39" i="25"/>
  <c r="BB38" i="25"/>
  <c r="BB39" i="25"/>
  <c r="AQ39" i="25"/>
  <c r="AQ38" i="25"/>
  <c r="AS39" i="25"/>
  <c r="AS38" i="25"/>
  <c r="AR39" i="25"/>
  <c r="AR38" i="25"/>
  <c r="Q38" i="25"/>
  <c r="Q39" i="25"/>
  <c r="AJ38" i="25"/>
  <c r="AJ39" i="25"/>
  <c r="M39" i="25"/>
  <c r="M38" i="25"/>
  <c r="AA39" i="25"/>
  <c r="AA38" i="25"/>
  <c r="AK38" i="25"/>
  <c r="AK39" i="25"/>
  <c r="AF39" i="25"/>
  <c r="AF38" i="25"/>
  <c r="U39" i="25"/>
  <c r="U38" i="25"/>
  <c r="AX38" i="25"/>
  <c r="AX39" i="25"/>
  <c r="Z39" i="25"/>
  <c r="Z38" i="25"/>
  <c r="AL38" i="25"/>
  <c r="AL39" i="25"/>
  <c r="X39" i="25"/>
  <c r="X38" i="25"/>
  <c r="AC39" i="25"/>
  <c r="AC38" i="25"/>
  <c r="AD39" i="25"/>
  <c r="AD38" i="25"/>
  <c r="V39" i="25"/>
  <c r="V38" i="25"/>
  <c r="AE38" i="25"/>
  <c r="AE39" i="25"/>
  <c r="AY39" i="25"/>
  <c r="AY38" i="25"/>
  <c r="AW39" i="25"/>
  <c r="AW38" i="25"/>
  <c r="AT39" i="25"/>
  <c r="AT38" i="25"/>
  <c r="N38" i="25"/>
  <c r="N39" i="25"/>
  <c r="BF38" i="25"/>
  <c r="BF39" i="25"/>
  <c r="AN39" i="25"/>
  <c r="AN38" i="25"/>
  <c r="BD39" i="25"/>
  <c r="BD38" i="25"/>
  <c r="T39" i="25"/>
  <c r="T38" i="25"/>
  <c r="AM38" i="25"/>
  <c r="AM39" i="25"/>
  <c r="S38" i="25"/>
  <c r="S39" i="25"/>
  <c r="AO39" i="25"/>
  <c r="AO38" i="25"/>
  <c r="R39" i="25"/>
  <c r="R38" i="25"/>
  <c r="AH38" i="25"/>
  <c r="AH39" i="25"/>
  <c r="AU38" i="25"/>
  <c r="AU39" i="25"/>
  <c r="AV39" i="25"/>
  <c r="AV38" i="25"/>
  <c r="W39" i="25"/>
  <c r="W38" i="25"/>
  <c r="AZ38" i="25"/>
  <c r="AZ39" i="25"/>
  <c r="AG39" i="25"/>
  <c r="AG38" i="25"/>
  <c r="J39" i="25"/>
  <c r="J38" i="25"/>
  <c r="K38" i="25"/>
  <c r="K39" i="25"/>
  <c r="BC39" i="25"/>
  <c r="BC38" i="25"/>
  <c r="AP39" i="25"/>
  <c r="AP38" i="25"/>
  <c r="BA39" i="25"/>
  <c r="BA38" i="25"/>
  <c r="Y38" i="25"/>
  <c r="Y39" i="25"/>
  <c r="P38" i="25"/>
  <c r="P39" i="25"/>
  <c r="BE38" i="25"/>
  <c r="BE39" i="25"/>
  <c r="AI38" i="25"/>
  <c r="AI39" i="25"/>
  <c r="L39" i="25"/>
  <c r="L38" i="25"/>
  <c r="BH38" i="25"/>
  <c r="BH39" i="25"/>
  <c r="AB39" i="25"/>
  <c r="AB38" i="25"/>
  <c r="CH51" i="21" l="1"/>
  <c r="CI49" i="21"/>
  <c r="CH50" i="21"/>
  <c r="BM39" i="25"/>
  <c r="BL33" i="20" s="1"/>
  <c r="BK39" i="25"/>
  <c r="BJ33" i="20" s="1"/>
  <c r="BM38" i="25"/>
  <c r="BL32" i="20" s="1"/>
  <c r="BK38" i="25"/>
  <c r="BJ32" i="20" s="1"/>
  <c r="BL38" i="25"/>
  <c r="BK32" i="20" s="1"/>
  <c r="BJ38" i="25"/>
  <c r="BI32" i="20" s="1"/>
  <c r="BL39" i="25"/>
  <c r="BK33" i="20" s="1"/>
  <c r="BJ39" i="25"/>
  <c r="BI33" i="20" s="1"/>
  <c r="L52" i="25"/>
  <c r="L32" i="20"/>
  <c r="AC52" i="25"/>
  <c r="AC32" i="20"/>
  <c r="L53" i="25"/>
  <c r="L33" i="20"/>
  <c r="AP53" i="25"/>
  <c r="AP33" i="20"/>
  <c r="AG52" i="25"/>
  <c r="AG32" i="20"/>
  <c r="AU53" i="25"/>
  <c r="AU33" i="20"/>
  <c r="S53" i="25"/>
  <c r="S33" i="20"/>
  <c r="AN52" i="25"/>
  <c r="AN32" i="20"/>
  <c r="AC53" i="25"/>
  <c r="AC33" i="20"/>
  <c r="AL52" i="25"/>
  <c r="AL32" i="20"/>
  <c r="AX52" i="25"/>
  <c r="AX32" i="20"/>
  <c r="AJ52" i="25"/>
  <c r="AJ32" i="20"/>
  <c r="AR53" i="25"/>
  <c r="AR33" i="20"/>
  <c r="AQ53" i="25"/>
  <c r="AQ33" i="20"/>
  <c r="AL53" i="25"/>
  <c r="AL33" i="20"/>
  <c r="AG53" i="25"/>
  <c r="AG33" i="20"/>
  <c r="AU52" i="25"/>
  <c r="AU32" i="20"/>
  <c r="S52" i="25"/>
  <c r="S32" i="20"/>
  <c r="AN53" i="25"/>
  <c r="AN33" i="20"/>
  <c r="AW52" i="25"/>
  <c r="AW32" i="20"/>
  <c r="AD52" i="25"/>
  <c r="AD32" i="20"/>
  <c r="AW53" i="25"/>
  <c r="AW33" i="20"/>
  <c r="AD53" i="25"/>
  <c r="AD33" i="20"/>
  <c r="Z52" i="25"/>
  <c r="Z32" i="20"/>
  <c r="U52" i="25"/>
  <c r="U32" i="20"/>
  <c r="AK53" i="25"/>
  <c r="AK33" i="20"/>
  <c r="Q53" i="25"/>
  <c r="Q33" i="20"/>
  <c r="AS52" i="25"/>
  <c r="AS32" i="20"/>
  <c r="BB53" i="25"/>
  <c r="BB33" i="20"/>
  <c r="AT53" i="25"/>
  <c r="AT33" i="20"/>
  <c r="AH53" i="25"/>
  <c r="AH33" i="20"/>
  <c r="AM53" i="25"/>
  <c r="AM33" i="20"/>
  <c r="Z53" i="25"/>
  <c r="Z33" i="20"/>
  <c r="U53" i="25"/>
  <c r="U33" i="20"/>
  <c r="AK52" i="25"/>
  <c r="AK32" i="20"/>
  <c r="Q52" i="25"/>
  <c r="Q32" i="20"/>
  <c r="AS53" i="25"/>
  <c r="AS33" i="20"/>
  <c r="BB52" i="25"/>
  <c r="BB32" i="20"/>
  <c r="AR52" i="25"/>
  <c r="AR32" i="20"/>
  <c r="AZ53" i="25"/>
  <c r="AZ33" i="20"/>
  <c r="AH52" i="25"/>
  <c r="AH32" i="20"/>
  <c r="AM52" i="25"/>
  <c r="AM32" i="20"/>
  <c r="BF53" i="25"/>
  <c r="BF33" i="20"/>
  <c r="AY52" i="25"/>
  <c r="AY32" i="20"/>
  <c r="AB52" i="25"/>
  <c r="AB32" i="20"/>
  <c r="BE53" i="25"/>
  <c r="BE33" i="20"/>
  <c r="Y53" i="25"/>
  <c r="Y33" i="20"/>
  <c r="K53" i="25"/>
  <c r="K33" i="20"/>
  <c r="BF52" i="25"/>
  <c r="BF32" i="20"/>
  <c r="AY53" i="25"/>
  <c r="AY33" i="20"/>
  <c r="AF52" i="25"/>
  <c r="AF32" i="20"/>
  <c r="AA52" i="25"/>
  <c r="AA32" i="20"/>
  <c r="O53" i="25"/>
  <c r="O33" i="20"/>
  <c r="AI53" i="25"/>
  <c r="AI33" i="20"/>
  <c r="AI52" i="25"/>
  <c r="AI32" i="20"/>
  <c r="AZ52" i="25"/>
  <c r="AZ32" i="20"/>
  <c r="BE52" i="25"/>
  <c r="BE32" i="20"/>
  <c r="Y52" i="25"/>
  <c r="Y32" i="20"/>
  <c r="K52" i="25"/>
  <c r="K32" i="20"/>
  <c r="W52" i="25"/>
  <c r="W32" i="20"/>
  <c r="R52" i="25"/>
  <c r="R32" i="20"/>
  <c r="T52" i="25"/>
  <c r="T32" i="20"/>
  <c r="AF53" i="25"/>
  <c r="AF33" i="20"/>
  <c r="AA53" i="25"/>
  <c r="AA33" i="20"/>
  <c r="O52" i="25"/>
  <c r="O32" i="20"/>
  <c r="AQ52" i="25"/>
  <c r="AQ32" i="20"/>
  <c r="W53" i="25"/>
  <c r="W33" i="20"/>
  <c r="R53" i="25"/>
  <c r="R33" i="20"/>
  <c r="T53" i="25"/>
  <c r="T33" i="20"/>
  <c r="N53" i="25"/>
  <c r="N33" i="20"/>
  <c r="AE53" i="25"/>
  <c r="AE33" i="20"/>
  <c r="AP52" i="25"/>
  <c r="AP32" i="20"/>
  <c r="AX53" i="25"/>
  <c r="AX33" i="20"/>
  <c r="AJ53" i="25"/>
  <c r="AJ33" i="20"/>
  <c r="P53" i="25"/>
  <c r="P33" i="20"/>
  <c r="BA52" i="25"/>
  <c r="BA32" i="20"/>
  <c r="J52" i="25"/>
  <c r="J32" i="20"/>
  <c r="N52" i="25"/>
  <c r="N32" i="20"/>
  <c r="AE52" i="25"/>
  <c r="AE32" i="20"/>
  <c r="X52" i="25"/>
  <c r="X32" i="20"/>
  <c r="M52" i="25"/>
  <c r="M32" i="20"/>
  <c r="BG53" i="25"/>
  <c r="BG33" i="20"/>
  <c r="V53" i="25"/>
  <c r="V33" i="20"/>
  <c r="BH53" i="25"/>
  <c r="BH33" i="20"/>
  <c r="BH52" i="25"/>
  <c r="BH32" i="20"/>
  <c r="P52" i="25"/>
  <c r="P32" i="20"/>
  <c r="BA53" i="25"/>
  <c r="BA33" i="20"/>
  <c r="J53" i="25"/>
  <c r="J33" i="20"/>
  <c r="AV52" i="25"/>
  <c r="AV32" i="20"/>
  <c r="AO52" i="25"/>
  <c r="AO32" i="20"/>
  <c r="BD52" i="25"/>
  <c r="BD32" i="20"/>
  <c r="X53" i="25"/>
  <c r="X33" i="20"/>
  <c r="M53" i="25"/>
  <c r="M33" i="20"/>
  <c r="BG52" i="25"/>
  <c r="BG32" i="20"/>
  <c r="BC52" i="25"/>
  <c r="BC32" i="20"/>
  <c r="BC53" i="25"/>
  <c r="BC33" i="20"/>
  <c r="AB53" i="25"/>
  <c r="AB33" i="20"/>
  <c r="AV53" i="25"/>
  <c r="AV33" i="20"/>
  <c r="AO53" i="25"/>
  <c r="AO33" i="20"/>
  <c r="BD53" i="25"/>
  <c r="BD33" i="20"/>
  <c r="AT52" i="25"/>
  <c r="AT32" i="20"/>
  <c r="V52" i="25"/>
  <c r="V32" i="20"/>
  <c r="K151" i="21"/>
  <c r="L151" i="21"/>
  <c r="M151" i="21"/>
  <c r="N151" i="21"/>
  <c r="J151" i="21"/>
  <c r="N11" i="21"/>
  <c r="M27" i="21"/>
  <c r="J27" i="21"/>
  <c r="L11" i="21"/>
  <c r="L27" i="21"/>
  <c r="M11" i="21"/>
  <c r="K27" i="21"/>
  <c r="K11" i="21"/>
  <c r="N27" i="21"/>
  <c r="J11" i="21"/>
  <c r="T27" i="21"/>
  <c r="AU151" i="21"/>
  <c r="BI151" i="21"/>
  <c r="Y151" i="21"/>
  <c r="BD27" i="21"/>
  <c r="AN11" i="21"/>
  <c r="BG11" i="21"/>
  <c r="BJ27" i="21"/>
  <c r="AT11" i="21"/>
  <c r="AX151" i="21"/>
  <c r="AQ151" i="21"/>
  <c r="AA151" i="21"/>
  <c r="AJ151" i="21"/>
  <c r="Y27" i="21"/>
  <c r="X151" i="21"/>
  <c r="AN151" i="21"/>
  <c r="AY151" i="21"/>
  <c r="AE27" i="21"/>
  <c r="Z11" i="21"/>
  <c r="V11" i="21"/>
  <c r="BE151" i="21"/>
  <c r="AH151" i="21"/>
  <c r="AC151" i="21"/>
  <c r="Q151" i="21"/>
  <c r="AG27" i="21"/>
  <c r="AW151" i="21"/>
  <c r="R151" i="21"/>
  <c r="BB151" i="21"/>
  <c r="AP27" i="21"/>
  <c r="AF151" i="21"/>
  <c r="Y11" i="21"/>
  <c r="AK151" i="21"/>
  <c r="AI27" i="21"/>
  <c r="BF11" i="21"/>
  <c r="BH11" i="21"/>
  <c r="AV27" i="21"/>
  <c r="BK11" i="21"/>
  <c r="BK151" i="21"/>
  <c r="AE11" i="21"/>
  <c r="BA27" i="21"/>
  <c r="AB27" i="21"/>
  <c r="BD11" i="21"/>
  <c r="AR11" i="21"/>
  <c r="BJ11" i="21"/>
  <c r="T151" i="21"/>
  <c r="AR151" i="21"/>
  <c r="BB11" i="21"/>
  <c r="AV151" i="21"/>
  <c r="Z27" i="21"/>
  <c r="AO151" i="21"/>
  <c r="BH151" i="21"/>
  <c r="AX11" i="21"/>
  <c r="AB151" i="21"/>
  <c r="AO11" i="21"/>
  <c r="U27" i="21"/>
  <c r="AU27" i="21"/>
  <c r="P151" i="21"/>
  <c r="S151" i="21"/>
  <c r="AD27" i="21"/>
  <c r="AI11" i="21"/>
  <c r="AM151" i="21"/>
  <c r="BI27" i="21"/>
  <c r="V151" i="21"/>
  <c r="W151" i="21"/>
  <c r="AF11" i="21"/>
  <c r="AZ151" i="21"/>
  <c r="U151" i="21"/>
  <c r="Z151" i="21"/>
  <c r="BC27" i="21"/>
  <c r="AK11" i="21"/>
  <c r="X27" i="21"/>
  <c r="BL11" i="21"/>
  <c r="BJ151" i="21"/>
  <c r="BE27" i="21"/>
  <c r="R11" i="21"/>
  <c r="BF151" i="21"/>
  <c r="X11" i="21"/>
  <c r="AG151" i="21"/>
  <c r="AP11" i="21"/>
  <c r="S11" i="21"/>
  <c r="AA11" i="21"/>
  <c r="AW27" i="21"/>
  <c r="BC151" i="21"/>
  <c r="BI11" i="21"/>
  <c r="AH27" i="21"/>
  <c r="BE11" i="21"/>
  <c r="AG11" i="21"/>
  <c r="AN27" i="21"/>
  <c r="AP151" i="21"/>
  <c r="AR27" i="21"/>
  <c r="AS11" i="21"/>
  <c r="AJ27" i="21"/>
  <c r="P11" i="21"/>
  <c r="AM27" i="21"/>
  <c r="BA151" i="21"/>
  <c r="AC11" i="21"/>
  <c r="AY11" i="21"/>
  <c r="AV11" i="21"/>
  <c r="BC11" i="21"/>
  <c r="S27" i="21"/>
  <c r="O11" i="21"/>
  <c r="AJ11" i="21"/>
  <c r="BG27" i="21"/>
  <c r="AM11" i="21"/>
  <c r="AF27" i="21"/>
  <c r="AL151" i="21"/>
  <c r="AC27" i="21"/>
  <c r="AT151" i="21"/>
  <c r="BL27" i="21"/>
  <c r="BG151" i="21"/>
  <c r="T11" i="21"/>
  <c r="AO27" i="21"/>
  <c r="BH27" i="21"/>
  <c r="AE151" i="21"/>
  <c r="Q11" i="21"/>
  <c r="W27" i="21"/>
  <c r="U11" i="21"/>
  <c r="P27" i="21"/>
  <c r="BB27" i="21"/>
  <c r="AT27" i="21"/>
  <c r="BK27" i="21"/>
  <c r="AH11" i="21"/>
  <c r="AB11" i="21"/>
  <c r="AW11" i="21"/>
  <c r="AL11" i="21"/>
  <c r="BL151" i="21"/>
  <c r="V27" i="21"/>
  <c r="BA11" i="21"/>
  <c r="AU11" i="21"/>
  <c r="AQ11" i="21"/>
  <c r="BF27" i="21"/>
  <c r="AZ11" i="21"/>
  <c r="AS151" i="21"/>
  <c r="AY27" i="21"/>
  <c r="BD151" i="21"/>
  <c r="W11" i="21"/>
  <c r="O27" i="21"/>
  <c r="AZ27" i="21"/>
  <c r="AS27" i="21"/>
  <c r="AA27" i="21"/>
  <c r="AX27" i="21"/>
  <c r="O151" i="21"/>
  <c r="Q27" i="21"/>
  <c r="AQ27" i="21"/>
  <c r="R27" i="21"/>
  <c r="AL27" i="21"/>
  <c r="AD11" i="21"/>
  <c r="AI151" i="21"/>
  <c r="AD151" i="21"/>
  <c r="AK27" i="21"/>
  <c r="CI51" i="21" l="1"/>
  <c r="CJ49" i="21"/>
  <c r="CI50" i="21"/>
  <c r="J37" i="20"/>
  <c r="J49" i="20" s="1"/>
  <c r="CN151" i="21"/>
  <c r="CP151" i="21"/>
  <c r="CO151" i="21"/>
  <c r="BK45" i="20"/>
  <c r="BK44" i="20"/>
  <c r="BJ44" i="20"/>
  <c r="BL44" i="20"/>
  <c r="BJ45" i="20"/>
  <c r="BL45" i="20"/>
  <c r="BM52" i="25"/>
  <c r="BK52" i="25"/>
  <c r="BM53" i="25"/>
  <c r="BK53" i="25"/>
  <c r="BL53" i="25"/>
  <c r="BJ53" i="25"/>
  <c r="BL52" i="25"/>
  <c r="BJ52" i="25"/>
  <c r="J104" i="21"/>
  <c r="CP11" i="21"/>
  <c r="CO11" i="21"/>
  <c r="CN27" i="21"/>
  <c r="CN11" i="21"/>
  <c r="CO27" i="21"/>
  <c r="CP27" i="21"/>
  <c r="AB45" i="20"/>
  <c r="M45" i="20"/>
  <c r="X45" i="20"/>
  <c r="J45" i="20"/>
  <c r="V45" i="20"/>
  <c r="AE44" i="20"/>
  <c r="J44" i="20"/>
  <c r="AJ45" i="20"/>
  <c r="N45" i="20"/>
  <c r="BF44" i="20"/>
  <c r="AB44" i="20"/>
  <c r="AQ45" i="20"/>
  <c r="BE44" i="20"/>
  <c r="BF45" i="20"/>
  <c r="AR44" i="20"/>
  <c r="AK44" i="20"/>
  <c r="Z45" i="20"/>
  <c r="Q45" i="20"/>
  <c r="AW45" i="20"/>
  <c r="AS44" i="20"/>
  <c r="AA45" i="20"/>
  <c r="K45" i="20"/>
  <c r="AJ44" i="20"/>
  <c r="AN44" i="20"/>
  <c r="AI45" i="20"/>
  <c r="Q44" i="20"/>
  <c r="T45" i="20"/>
  <c r="T44" i="20"/>
  <c r="AM44" i="20"/>
  <c r="AK45" i="20"/>
  <c r="Z44" i="20"/>
  <c r="AD44" i="20"/>
  <c r="BI44" i="20"/>
  <c r="L45" i="20"/>
  <c r="BG45" i="20"/>
  <c r="AF45" i="20"/>
  <c r="Y45" i="20"/>
  <c r="AU44" i="20"/>
  <c r="AX44" i="20"/>
  <c r="AT44" i="20"/>
  <c r="AX45" i="20"/>
  <c r="K44" i="20"/>
  <c r="AZ44" i="20"/>
  <c r="O45" i="20"/>
  <c r="AH44" i="20"/>
  <c r="AT45" i="20"/>
  <c r="AW44" i="20"/>
  <c r="S45" i="20"/>
  <c r="AG44" i="20"/>
  <c r="BA44" i="20"/>
  <c r="BC44" i="20"/>
  <c r="BD44" i="20"/>
  <c r="BH44" i="20"/>
  <c r="M44" i="20"/>
  <c r="X44" i="20"/>
  <c r="AY45" i="20"/>
  <c r="AR45" i="20"/>
  <c r="AL44" i="20"/>
  <c r="AD45" i="20"/>
  <c r="AP44" i="20"/>
  <c r="Y44" i="20"/>
  <c r="AI44" i="20"/>
  <c r="AY44" i="20"/>
  <c r="AZ45" i="20"/>
  <c r="BB44" i="20"/>
  <c r="U45" i="20"/>
  <c r="AN45" i="20"/>
  <c r="AP45" i="20"/>
  <c r="AC44" i="20"/>
  <c r="BC45" i="20"/>
  <c r="AO45" i="20"/>
  <c r="V44" i="20"/>
  <c r="AV45" i="20"/>
  <c r="AO44" i="20"/>
  <c r="BH45" i="20"/>
  <c r="R45" i="20"/>
  <c r="AQ44" i="20"/>
  <c r="BI45" i="20"/>
  <c r="AL45" i="20"/>
  <c r="AC45" i="20"/>
  <c r="AF44" i="20"/>
  <c r="AU45" i="20"/>
  <c r="BA45" i="20"/>
  <c r="N44" i="20"/>
  <c r="BD45" i="20"/>
  <c r="R44" i="20"/>
  <c r="AA44" i="20"/>
  <c r="AS45" i="20"/>
  <c r="AM45" i="20"/>
  <c r="BB45" i="20"/>
  <c r="U44" i="20"/>
  <c r="L44" i="20"/>
  <c r="W44" i="20"/>
  <c r="AH45" i="20"/>
  <c r="P44" i="20"/>
  <c r="P45" i="20"/>
  <c r="BG44" i="20"/>
  <c r="AV44" i="20"/>
  <c r="AE45" i="20"/>
  <c r="W45" i="20"/>
  <c r="O44" i="20"/>
  <c r="BE45" i="20"/>
  <c r="S44" i="20"/>
  <c r="AG45" i="20"/>
  <c r="J153" i="21"/>
  <c r="M153" i="21"/>
  <c r="N153" i="21"/>
  <c r="K153" i="21"/>
  <c r="L153" i="21"/>
  <c r="M29" i="21"/>
  <c r="L13" i="21"/>
  <c r="L29" i="21"/>
  <c r="K29" i="21"/>
  <c r="J13" i="21"/>
  <c r="J29" i="21"/>
  <c r="N29" i="21"/>
  <c r="J107" i="21"/>
  <c r="N13" i="21"/>
  <c r="K13" i="21"/>
  <c r="M13" i="21"/>
  <c r="Q13" i="21"/>
  <c r="S13" i="21"/>
  <c r="P13" i="21"/>
  <c r="R153" i="21"/>
  <c r="AL29" i="21"/>
  <c r="Z29" i="21"/>
  <c r="AA153" i="21"/>
  <c r="AY13" i="21"/>
  <c r="O29" i="21"/>
  <c r="BA29" i="21"/>
  <c r="BE13" i="21"/>
  <c r="AU13" i="21"/>
  <c r="W153" i="21"/>
  <c r="AO29" i="21"/>
  <c r="BL29" i="21"/>
  <c r="BK13" i="21"/>
  <c r="BK29" i="21"/>
  <c r="AG153" i="21"/>
  <c r="AH29" i="21"/>
  <c r="BF29" i="21"/>
  <c r="AG29" i="21"/>
  <c r="BG29" i="21"/>
  <c r="BG153" i="21"/>
  <c r="Y153" i="21"/>
  <c r="AD29" i="21"/>
  <c r="AN153" i="21"/>
  <c r="BH13" i="21"/>
  <c r="BG13" i="21"/>
  <c r="R13" i="21"/>
  <c r="AE29" i="21"/>
  <c r="AC29" i="21"/>
  <c r="AQ29" i="21"/>
  <c r="AI153" i="21"/>
  <c r="AO13" i="21"/>
  <c r="AE153" i="21"/>
  <c r="AK13" i="21"/>
  <c r="AQ13" i="21"/>
  <c r="AT13" i="21"/>
  <c r="BL13" i="21"/>
  <c r="AX153" i="21"/>
  <c r="BD29" i="21"/>
  <c r="X153" i="21"/>
  <c r="AI29" i="21"/>
  <c r="AB153" i="21"/>
  <c r="AC13" i="21"/>
  <c r="BC29" i="21"/>
  <c r="AA13" i="21"/>
  <c r="BI29" i="21"/>
  <c r="AJ153" i="21"/>
  <c r="AF153" i="21"/>
  <c r="AB13" i="21"/>
  <c r="AO153" i="21"/>
  <c r="BE29" i="21"/>
  <c r="Q29" i="21"/>
  <c r="AG13" i="21"/>
  <c r="Y29" i="21"/>
  <c r="AV153" i="21"/>
  <c r="AS153" i="21"/>
  <c r="U29" i="21"/>
  <c r="BH29" i="21"/>
  <c r="AJ29" i="21"/>
  <c r="S29" i="21"/>
  <c r="AV13" i="21"/>
  <c r="V13" i="21"/>
  <c r="AU153" i="21"/>
  <c r="AF13" i="21"/>
  <c r="BD13" i="21"/>
  <c r="AX29" i="21"/>
  <c r="AX13" i="21"/>
  <c r="AK153" i="21"/>
  <c r="X29" i="21"/>
  <c r="AW153" i="21"/>
  <c r="AS29" i="21"/>
  <c r="BC153" i="21"/>
  <c r="AZ29" i="21"/>
  <c r="AV29" i="21"/>
  <c r="V153" i="21"/>
  <c r="W29" i="21"/>
  <c r="AH153" i="21"/>
  <c r="R29" i="21"/>
  <c r="AM13" i="21"/>
  <c r="BJ153" i="21"/>
  <c r="P29" i="21"/>
  <c r="AQ153" i="21"/>
  <c r="AJ13" i="21"/>
  <c r="AP153" i="21"/>
  <c r="T13" i="21"/>
  <c r="AM29" i="21"/>
  <c r="O153" i="21"/>
  <c r="AR153" i="21"/>
  <c r="AT29" i="21"/>
  <c r="BL153" i="21"/>
  <c r="S153" i="21"/>
  <c r="BC13" i="21"/>
  <c r="AE13" i="21"/>
  <c r="AK29" i="21"/>
  <c r="AP13" i="21"/>
  <c r="AI13" i="21"/>
  <c r="AH13" i="21"/>
  <c r="AW29" i="21"/>
  <c r="Q153" i="21"/>
  <c r="BB13" i="21"/>
  <c r="AD153" i="21"/>
  <c r="U13" i="21"/>
  <c r="AC153" i="21"/>
  <c r="AL153" i="21"/>
  <c r="BD153" i="21"/>
  <c r="AB29" i="21"/>
  <c r="U153" i="21"/>
  <c r="BE153" i="21"/>
  <c r="BI13" i="21"/>
  <c r="Y13" i="21"/>
  <c r="O13" i="21"/>
  <c r="BA13" i="21"/>
  <c r="BK153" i="21"/>
  <c r="V29" i="21"/>
  <c r="T153" i="21"/>
  <c r="AU29" i="21"/>
  <c r="AN29" i="21"/>
  <c r="BI153" i="21"/>
  <c r="Z13" i="21"/>
  <c r="BJ29" i="21"/>
  <c r="X13" i="21"/>
  <c r="AS13" i="21"/>
  <c r="AD13" i="21"/>
  <c r="AL13" i="21"/>
  <c r="AR13" i="21"/>
  <c r="AM153" i="21"/>
  <c r="Z153" i="21"/>
  <c r="T29" i="21"/>
  <c r="AW13" i="21"/>
  <c r="BB29" i="21"/>
  <c r="BF153" i="21"/>
  <c r="AP29" i="21"/>
  <c r="AY153" i="21"/>
  <c r="AF29" i="21"/>
  <c r="AN13" i="21"/>
  <c r="AA29" i="21"/>
  <c r="AY29" i="21"/>
  <c r="AR29" i="21"/>
  <c r="AT153" i="21"/>
  <c r="AZ153" i="21"/>
  <c r="BF13" i="21"/>
  <c r="AZ13" i="21"/>
  <c r="BJ13" i="21"/>
  <c r="BA153" i="21"/>
  <c r="P153" i="21"/>
  <c r="BH153" i="21"/>
  <c r="BB153" i="21"/>
  <c r="W13" i="21"/>
  <c r="CJ50" i="21" l="1"/>
  <c r="CJ51" i="21"/>
  <c r="CK49" i="21"/>
  <c r="H154" i="21"/>
  <c r="O164" i="21"/>
  <c r="J164" i="21"/>
  <c r="K164" i="21" s="1"/>
  <c r="L164" i="21" s="1"/>
  <c r="M164" i="21" s="1"/>
  <c r="N164" i="21" s="1"/>
  <c r="AQ154" i="21"/>
  <c r="AB154" i="21"/>
  <c r="AI154" i="21"/>
  <c r="BG154" i="21"/>
  <c r="CN153" i="21"/>
  <c r="Y154" i="21"/>
  <c r="AH154" i="21"/>
  <c r="AU154" i="21"/>
  <c r="BC154" i="21"/>
  <c r="AT154" i="21"/>
  <c r="L154" i="21"/>
  <c r="K154" i="21"/>
  <c r="AV154" i="21"/>
  <c r="AR154" i="21"/>
  <c r="AA154" i="21"/>
  <c r="N154" i="21"/>
  <c r="AD154" i="21"/>
  <c r="AC154" i="21"/>
  <c r="CO153" i="21"/>
  <c r="BB155" i="21"/>
  <c r="AS155" i="21"/>
  <c r="BR155" i="21"/>
  <c r="BQ155" i="21"/>
  <c r="BH155" i="21"/>
  <c r="AC155" i="21"/>
  <c r="G155" i="21"/>
  <c r="BS155" i="21"/>
  <c r="AF155" i="21"/>
  <c r="E155" i="21"/>
  <c r="BL155" i="21"/>
  <c r="G154" i="21"/>
  <c r="AZ155" i="21"/>
  <c r="F155" i="21"/>
  <c r="BG155" i="21"/>
  <c r="BT155" i="21"/>
  <c r="CD155" i="21"/>
  <c r="AM155" i="21"/>
  <c r="BJ155" i="21"/>
  <c r="AG155" i="21"/>
  <c r="AL155" i="21"/>
  <c r="BM155" i="21"/>
  <c r="BZ155" i="21"/>
  <c r="CE155" i="21"/>
  <c r="E154" i="21"/>
  <c r="CK155" i="21"/>
  <c r="X155" i="21"/>
  <c r="AY155" i="21"/>
  <c r="AI155" i="21"/>
  <c r="BA155" i="21"/>
  <c r="AW155" i="21"/>
  <c r="BO155" i="21"/>
  <c r="AQ155" i="21"/>
  <c r="AA155" i="21"/>
  <c r="BC155" i="21"/>
  <c r="CB155" i="21"/>
  <c r="AE155" i="21"/>
  <c r="AO155" i="21"/>
  <c r="BX155" i="21"/>
  <c r="CI155" i="21"/>
  <c r="BD155" i="21"/>
  <c r="BY155" i="21"/>
  <c r="BU155" i="21"/>
  <c r="BE155" i="21"/>
  <c r="AK155" i="21"/>
  <c r="W155" i="21"/>
  <c r="AR155" i="21"/>
  <c r="CA155" i="21"/>
  <c r="U155" i="21"/>
  <c r="BV155" i="21"/>
  <c r="Q155" i="21"/>
  <c r="AX155" i="21"/>
  <c r="O155" i="21"/>
  <c r="AV155" i="21"/>
  <c r="BI155" i="21"/>
  <c r="Y155" i="21"/>
  <c r="M155" i="21"/>
  <c r="AU155" i="21"/>
  <c r="BW155" i="21"/>
  <c r="H155" i="21"/>
  <c r="AN154" i="21"/>
  <c r="T155" i="21"/>
  <c r="CF155" i="21"/>
  <c r="AD155" i="21"/>
  <c r="AN155" i="21"/>
  <c r="R155" i="21"/>
  <c r="CH155" i="21"/>
  <c r="I154" i="21"/>
  <c r="CP153" i="21"/>
  <c r="CG155" i="21"/>
  <c r="AH155" i="21"/>
  <c r="P155" i="21"/>
  <c r="V155" i="21"/>
  <c r="BF155" i="21"/>
  <c r="F154" i="21"/>
  <c r="BM154" i="21"/>
  <c r="BR154" i="21"/>
  <c r="BN154" i="21"/>
  <c r="BW154" i="21"/>
  <c r="BS154" i="21"/>
  <c r="BO154" i="21"/>
  <c r="CB154" i="21"/>
  <c r="BP154" i="21"/>
  <c r="BX154" i="21"/>
  <c r="BT154" i="21"/>
  <c r="CG154" i="21"/>
  <c r="BQ154" i="21"/>
  <c r="CC154" i="21"/>
  <c r="BU154" i="21"/>
  <c r="BY154" i="21"/>
  <c r="BV154" i="21"/>
  <c r="BP155" i="21"/>
  <c r="CH154" i="21"/>
  <c r="K155" i="21"/>
  <c r="AB155" i="21"/>
  <c r="BZ154" i="21"/>
  <c r="I155" i="21"/>
  <c r="AP155" i="21"/>
  <c r="CL154" i="21"/>
  <c r="BK155" i="21"/>
  <c r="CC155" i="21"/>
  <c r="CL155" i="21"/>
  <c r="CD154" i="21"/>
  <c r="N155" i="21"/>
  <c r="CJ155" i="21"/>
  <c r="AT155" i="21"/>
  <c r="AJ155" i="21"/>
  <c r="L155" i="21"/>
  <c r="S155" i="21"/>
  <c r="J155" i="21"/>
  <c r="BN155" i="21"/>
  <c r="Z155" i="21"/>
  <c r="CI154" i="21"/>
  <c r="CA154" i="21"/>
  <c r="CE154" i="21"/>
  <c r="CJ154" i="21"/>
  <c r="CF154" i="21"/>
  <c r="CK154" i="21"/>
  <c r="BJ154" i="21"/>
  <c r="M154" i="21"/>
  <c r="P154" i="21"/>
  <c r="BA154" i="21"/>
  <c r="O154" i="21"/>
  <c r="BL154" i="21"/>
  <c r="BB154" i="21"/>
  <c r="U154" i="21"/>
  <c r="AK154" i="21"/>
  <c r="Q154" i="21"/>
  <c r="X154" i="21"/>
  <c r="AF154" i="21"/>
  <c r="AP154" i="21"/>
  <c r="AJ154" i="21"/>
  <c r="BE154" i="21"/>
  <c r="AM154" i="21"/>
  <c r="AX154" i="21"/>
  <c r="Z154" i="21"/>
  <c r="BF154" i="21"/>
  <c r="S154" i="21"/>
  <c r="AG154" i="21"/>
  <c r="AL154" i="21"/>
  <c r="BI154" i="21"/>
  <c r="W154" i="21"/>
  <c r="AS154" i="21"/>
  <c r="R154" i="21"/>
  <c r="AZ154" i="21"/>
  <c r="V154" i="21"/>
  <c r="BD154" i="21"/>
  <c r="AO154" i="21"/>
  <c r="AY154" i="21"/>
  <c r="AW154" i="21"/>
  <c r="AE154" i="21"/>
  <c r="BH154" i="21"/>
  <c r="T154" i="21"/>
  <c r="J154" i="21"/>
  <c r="BK154" i="21"/>
  <c r="O24" i="21"/>
  <c r="J24" i="21"/>
  <c r="K24" i="21" s="1"/>
  <c r="L24" i="21" s="1"/>
  <c r="M24" i="21" s="1"/>
  <c r="N24" i="21" s="1"/>
  <c r="O40" i="21"/>
  <c r="J40" i="21"/>
  <c r="K40" i="21" s="1"/>
  <c r="L40" i="21" s="1"/>
  <c r="M40" i="21" s="1"/>
  <c r="N40" i="21" s="1"/>
  <c r="L14" i="21"/>
  <c r="O14" i="21"/>
  <c r="AV14" i="21"/>
  <c r="P14" i="21"/>
  <c r="AS30" i="21"/>
  <c r="AQ14" i="21"/>
  <c r="AO14" i="21"/>
  <c r="BC30" i="21"/>
  <c r="AD30" i="21"/>
  <c r="AY30" i="21"/>
  <c r="M14" i="21"/>
  <c r="AT30" i="21"/>
  <c r="AZ14" i="21"/>
  <c r="AM14" i="21"/>
  <c r="T30" i="21"/>
  <c r="BF30" i="21"/>
  <c r="BF14" i="21"/>
  <c r="BH30" i="21"/>
  <c r="AX14" i="21"/>
  <c r="AF30" i="21"/>
  <c r="AD14" i="21"/>
  <c r="AC30" i="21"/>
  <c r="W30" i="21"/>
  <c r="R30" i="21"/>
  <c r="AL14" i="21"/>
  <c r="BH14" i="21"/>
  <c r="AG14" i="21"/>
  <c r="K14" i="21"/>
  <c r="Q14" i="21"/>
  <c r="AW30" i="21"/>
  <c r="V30" i="21"/>
  <c r="P30" i="21"/>
  <c r="O30" i="21"/>
  <c r="AC14" i="21"/>
  <c r="AP30" i="21"/>
  <c r="U30" i="21"/>
  <c r="CN13" i="21"/>
  <c r="Y14" i="21"/>
  <c r="J30" i="21"/>
  <c r="AG30" i="21"/>
  <c r="AA14" i="21"/>
  <c r="N14" i="21"/>
  <c r="BB14" i="21"/>
  <c r="AR30" i="21"/>
  <c r="BD14" i="21"/>
  <c r="S30" i="21"/>
  <c r="BG30" i="21"/>
  <c r="Z14" i="21"/>
  <c r="AI30" i="21"/>
  <c r="K30" i="21"/>
  <c r="AQ30" i="21"/>
  <c r="X30" i="21"/>
  <c r="BG14" i="21"/>
  <c r="S14" i="21"/>
  <c r="AV30" i="21"/>
  <c r="AW14" i="21"/>
  <c r="AH14" i="21"/>
  <c r="AU14" i="21"/>
  <c r="F15" i="21"/>
  <c r="M15" i="21"/>
  <c r="R15" i="21"/>
  <c r="CD14" i="21"/>
  <c r="BJ14" i="21"/>
  <c r="BY14" i="21"/>
  <c r="S15" i="21"/>
  <c r="AN14" i="21"/>
  <c r="G14" i="21"/>
  <c r="Q15" i="21"/>
  <c r="E15" i="21"/>
  <c r="CO13" i="21"/>
  <c r="I14" i="21"/>
  <c r="BM14" i="21"/>
  <c r="CJ14" i="21"/>
  <c r="BN14" i="21"/>
  <c r="J15" i="21"/>
  <c r="AI15" i="21"/>
  <c r="BL14" i="21"/>
  <c r="CH14" i="21"/>
  <c r="BU14" i="21"/>
  <c r="BX14" i="21"/>
  <c r="AL15" i="21"/>
  <c r="AG15" i="21"/>
  <c r="BZ14" i="21"/>
  <c r="H14" i="21"/>
  <c r="CI14" i="21"/>
  <c r="AD15" i="21"/>
  <c r="K15" i="21"/>
  <c r="G15" i="21"/>
  <c r="AJ15" i="21"/>
  <c r="V15" i="21"/>
  <c r="BO14" i="21"/>
  <c r="BT14" i="21"/>
  <c r="CC14" i="21"/>
  <c r="AF15" i="21"/>
  <c r="CA14" i="21"/>
  <c r="CF14" i="21"/>
  <c r="E14" i="21"/>
  <c r="H15" i="21"/>
  <c r="U15" i="21"/>
  <c r="BQ14" i="21"/>
  <c r="CP13" i="21"/>
  <c r="BK14" i="21"/>
  <c r="AH15" i="21"/>
  <c r="AA15" i="21"/>
  <c r="P15" i="21"/>
  <c r="CG14" i="21"/>
  <c r="BW14" i="21"/>
  <c r="CB14" i="21"/>
  <c r="CK14" i="21"/>
  <c r="L15" i="21"/>
  <c r="BP14" i="21"/>
  <c r="BV14" i="21"/>
  <c r="F14" i="21"/>
  <c r="BS14" i="21"/>
  <c r="AE15" i="21"/>
  <c r="CL14" i="21"/>
  <c r="CE14" i="21"/>
  <c r="BR14" i="21"/>
  <c r="AK15" i="21"/>
  <c r="W15" i="21"/>
  <c r="AB15" i="21"/>
  <c r="AC15" i="21"/>
  <c r="X15" i="21"/>
  <c r="I15" i="21"/>
  <c r="N15" i="21"/>
  <c r="O15" i="21"/>
  <c r="T15" i="21"/>
  <c r="AM15" i="21"/>
  <c r="Y15" i="21"/>
  <c r="Z15" i="21"/>
  <c r="AO15" i="21"/>
  <c r="AQ15" i="21"/>
  <c r="AN15" i="21"/>
  <c r="AP15" i="21"/>
  <c r="AR15" i="21"/>
  <c r="AS15" i="21"/>
  <c r="AT15" i="21"/>
  <c r="AV15" i="21"/>
  <c r="AU15" i="21"/>
  <c r="AW15" i="21"/>
  <c r="AY15" i="21"/>
  <c r="AX15" i="21"/>
  <c r="AZ15" i="21"/>
  <c r="BA15" i="21"/>
  <c r="BB15" i="21"/>
  <c r="BC15" i="21"/>
  <c r="BD15" i="21"/>
  <c r="BE15" i="21"/>
  <c r="BF15" i="21"/>
  <c r="BO15" i="21"/>
  <c r="BM15" i="21"/>
  <c r="BL15" i="21"/>
  <c r="BS15" i="21"/>
  <c r="BU15" i="21"/>
  <c r="BH15" i="21"/>
  <c r="BK15" i="21"/>
  <c r="BG15" i="21"/>
  <c r="BJ15" i="21"/>
  <c r="BI15" i="21"/>
  <c r="CH15" i="21"/>
  <c r="BY15" i="21"/>
  <c r="BP15" i="21"/>
  <c r="BX15" i="21"/>
  <c r="CG15" i="21"/>
  <c r="CF15" i="21"/>
  <c r="BN15" i="21"/>
  <c r="BZ15" i="21"/>
  <c r="BV15" i="21"/>
  <c r="CA15" i="21"/>
  <c r="CI15" i="21"/>
  <c r="BQ15" i="21"/>
  <c r="BR15" i="21"/>
  <c r="CJ15" i="21"/>
  <c r="CD15" i="21"/>
  <c r="BT15" i="21"/>
  <c r="CB15" i="21"/>
  <c r="CE15" i="21"/>
  <c r="CC15" i="21"/>
  <c r="BW15" i="21"/>
  <c r="CK15" i="21"/>
  <c r="CL15" i="21"/>
  <c r="AA30" i="21"/>
  <c r="Q30" i="21"/>
  <c r="N30" i="21"/>
  <c r="M30" i="21"/>
  <c r="BI14" i="21"/>
  <c r="BI30" i="21"/>
  <c r="BA30" i="21"/>
  <c r="V14" i="21"/>
  <c r="AZ30" i="21"/>
  <c r="AK30" i="21"/>
  <c r="AB30" i="21"/>
  <c r="CN29" i="21"/>
  <c r="Y30" i="21"/>
  <c r="L31" i="21"/>
  <c r="AL31" i="21"/>
  <c r="X31" i="21"/>
  <c r="AI31" i="21"/>
  <c r="W31" i="21"/>
  <c r="G31" i="21"/>
  <c r="S31" i="21"/>
  <c r="K31" i="21"/>
  <c r="N31" i="21"/>
  <c r="AJ31" i="21"/>
  <c r="AG31" i="21"/>
  <c r="Q31" i="21"/>
  <c r="AB31" i="21"/>
  <c r="F31" i="21"/>
  <c r="R31" i="21"/>
  <c r="E31" i="21"/>
  <c r="Z31" i="21"/>
  <c r="AA31" i="21"/>
  <c r="H31" i="21"/>
  <c r="AF31" i="21"/>
  <c r="AD31" i="21"/>
  <c r="AH31" i="21"/>
  <c r="P31" i="21"/>
  <c r="U31" i="21"/>
  <c r="AC31" i="21"/>
  <c r="AK31" i="21"/>
  <c r="O31" i="21"/>
  <c r="AE31" i="21"/>
  <c r="V31" i="21"/>
  <c r="T31" i="21"/>
  <c r="I31" i="21"/>
  <c r="CK30" i="21"/>
  <c r="BN30" i="21"/>
  <c r="CG30" i="21"/>
  <c r="J31" i="21"/>
  <c r="CO29" i="21"/>
  <c r="CC30" i="21"/>
  <c r="F30" i="21"/>
  <c r="BK30" i="21"/>
  <c r="CJ30" i="21"/>
  <c r="H30" i="21"/>
  <c r="BJ30" i="21"/>
  <c r="G30" i="21"/>
  <c r="M31" i="21"/>
  <c r="CE30" i="21"/>
  <c r="BT30" i="21"/>
  <c r="CL30" i="21"/>
  <c r="BL30" i="21"/>
  <c r="CD30" i="21"/>
  <c r="CF30" i="21"/>
  <c r="BP30" i="21"/>
  <c r="CH30" i="21"/>
  <c r="AN30" i="21"/>
  <c r="CA30" i="21"/>
  <c r="BR30" i="21"/>
  <c r="CP29" i="21"/>
  <c r="BM30" i="21"/>
  <c r="BV30" i="21"/>
  <c r="I30" i="21"/>
  <c r="BW30" i="21"/>
  <c r="BZ30" i="21"/>
  <c r="BX30" i="21"/>
  <c r="CB30" i="21"/>
  <c r="BQ30" i="21"/>
  <c r="BS30" i="21"/>
  <c r="BO30" i="21"/>
  <c r="E30" i="21"/>
  <c r="BY30" i="21"/>
  <c r="BU30" i="21"/>
  <c r="CI30" i="21"/>
  <c r="AM31" i="21"/>
  <c r="Y31" i="21"/>
  <c r="AO31" i="21"/>
  <c r="AN31" i="21"/>
  <c r="AP31" i="21"/>
  <c r="AR31" i="21"/>
  <c r="AQ31" i="21"/>
  <c r="AS31" i="21"/>
  <c r="AU31" i="21"/>
  <c r="AT31" i="21"/>
  <c r="AV31" i="21"/>
  <c r="AW31" i="21"/>
  <c r="AX31" i="21"/>
  <c r="AY31" i="21"/>
  <c r="BA31" i="21"/>
  <c r="AZ31" i="21"/>
  <c r="BB31" i="21"/>
  <c r="BC31" i="21"/>
  <c r="BD31" i="21"/>
  <c r="BE31" i="21"/>
  <c r="BH31" i="21"/>
  <c r="BQ31" i="21"/>
  <c r="BI31" i="21"/>
  <c r="BJ31" i="21"/>
  <c r="BF31" i="21"/>
  <c r="BG31" i="21"/>
  <c r="BK31" i="21"/>
  <c r="BL31" i="21"/>
  <c r="BW31" i="21"/>
  <c r="BM31" i="21"/>
  <c r="BN31" i="21"/>
  <c r="BP31" i="21"/>
  <c r="CC31" i="21"/>
  <c r="CK31" i="21"/>
  <c r="BV31" i="21"/>
  <c r="CA31" i="21"/>
  <c r="CG31" i="21"/>
  <c r="CL31" i="21"/>
  <c r="CD31" i="21"/>
  <c r="BU31" i="21"/>
  <c r="CJ31" i="21"/>
  <c r="BO31" i="21"/>
  <c r="BS31" i="21"/>
  <c r="CI31" i="21"/>
  <c r="BR31" i="21"/>
  <c r="CF31" i="21"/>
  <c r="BT31" i="21"/>
  <c r="BZ31" i="21"/>
  <c r="CB31" i="21"/>
  <c r="BX31" i="21"/>
  <c r="CE31" i="21"/>
  <c r="BY31" i="21"/>
  <c r="CH31" i="21"/>
  <c r="U14" i="21"/>
  <c r="AY14" i="21"/>
  <c r="AJ14" i="21"/>
  <c r="Z30" i="21"/>
  <c r="BE14" i="21"/>
  <c r="AJ30" i="21"/>
  <c r="AI14" i="21"/>
  <c r="BD30" i="21"/>
  <c r="AU30" i="21"/>
  <c r="AO30" i="21"/>
  <c r="AP14" i="21"/>
  <c r="BC14" i="21"/>
  <c r="AX30" i="21"/>
  <c r="L30" i="21"/>
  <c r="AS14" i="21"/>
  <c r="AK14" i="21"/>
  <c r="J14" i="21"/>
  <c r="AH30" i="21"/>
  <c r="BE30" i="21"/>
  <c r="BB30" i="21"/>
  <c r="AT14" i="21"/>
  <c r="AL30" i="21"/>
  <c r="AE30" i="21"/>
  <c r="W14" i="21"/>
  <c r="AF14" i="21"/>
  <c r="AM30" i="21"/>
  <c r="R14" i="21"/>
  <c r="X14" i="21"/>
  <c r="BA14" i="21"/>
  <c r="T14" i="21"/>
  <c r="AR14" i="21"/>
  <c r="AB14" i="21"/>
  <c r="AE14" i="21"/>
  <c r="J106" i="21"/>
  <c r="J138" i="21"/>
  <c r="CK51" i="21" l="1"/>
  <c r="CL49" i="21"/>
  <c r="CK50" i="21"/>
  <c r="BE41" i="25"/>
  <c r="BC40" i="25"/>
  <c r="AQ40" i="25"/>
  <c r="M41" i="25"/>
  <c r="AC40" i="25"/>
  <c r="AK42" i="25"/>
  <c r="BG41" i="25"/>
  <c r="AM40" i="25"/>
  <c r="CL51" i="21" l="1"/>
  <c r="CL50" i="21"/>
  <c r="AS42" i="25"/>
  <c r="AS41" i="25"/>
  <c r="AS40" i="25"/>
  <c r="AW40" i="25"/>
  <c r="AW41" i="25"/>
  <c r="AW42" i="25"/>
  <c r="AP42" i="25"/>
  <c r="AP41" i="25"/>
  <c r="AP40" i="25"/>
  <c r="AN42" i="25"/>
  <c r="AN41" i="25"/>
  <c r="AN40" i="25"/>
  <c r="M35" i="20"/>
  <c r="M55" i="25"/>
  <c r="O40" i="25"/>
  <c r="O42" i="25"/>
  <c r="O41" i="25"/>
  <c r="AK36" i="20"/>
  <c r="AK56" i="25"/>
  <c r="AA41" i="25"/>
  <c r="AA42" i="25"/>
  <c r="AA40" i="25"/>
  <c r="P41" i="25"/>
  <c r="P40" i="25"/>
  <c r="P42" i="25"/>
  <c r="AX41" i="25"/>
  <c r="AX40" i="25"/>
  <c r="AX42" i="25"/>
  <c r="AM34" i="20"/>
  <c r="AM54" i="25"/>
  <c r="AV40" i="25"/>
  <c r="AV41" i="25"/>
  <c r="AV42" i="25"/>
  <c r="AO41" i="25"/>
  <c r="AO42" i="25"/>
  <c r="AO40" i="25"/>
  <c r="AI40" i="25"/>
  <c r="AI42" i="25"/>
  <c r="AI41" i="25"/>
  <c r="AT41" i="25"/>
  <c r="AT40" i="25"/>
  <c r="AT42" i="25"/>
  <c r="T40" i="25"/>
  <c r="T42" i="25"/>
  <c r="T41" i="25"/>
  <c r="V42" i="25"/>
  <c r="V41" i="25"/>
  <c r="V40" i="25"/>
  <c r="AB41" i="25"/>
  <c r="AB40" i="25"/>
  <c r="AB42" i="25"/>
  <c r="X41" i="25"/>
  <c r="X42" i="25"/>
  <c r="X40" i="25"/>
  <c r="AJ41" i="25"/>
  <c r="AJ42" i="25"/>
  <c r="AJ40" i="25"/>
  <c r="AH42" i="25"/>
  <c r="AH41" i="25"/>
  <c r="AH40" i="25"/>
  <c r="R40" i="25"/>
  <c r="R42" i="25"/>
  <c r="R41" i="25"/>
  <c r="BH41" i="25"/>
  <c r="BH40" i="25"/>
  <c r="BH42" i="25"/>
  <c r="W40" i="25"/>
  <c r="W42" i="25"/>
  <c r="W41" i="25"/>
  <c r="AL40" i="25"/>
  <c r="AL42" i="25"/>
  <c r="AL41" i="25"/>
  <c r="BE35" i="20"/>
  <c r="BE55" i="25"/>
  <c r="N40" i="25"/>
  <c r="N42" i="25"/>
  <c r="N41" i="25"/>
  <c r="AQ34" i="20"/>
  <c r="AQ54" i="25"/>
  <c r="U40" i="25"/>
  <c r="U42" i="25"/>
  <c r="U41" i="25"/>
  <c r="Z42" i="25"/>
  <c r="Z41" i="25"/>
  <c r="Z40" i="25"/>
  <c r="Y40" i="25"/>
  <c r="Y41" i="25"/>
  <c r="Y42" i="25"/>
  <c r="AF42" i="25"/>
  <c r="AF40" i="25"/>
  <c r="AF41" i="25"/>
  <c r="BF42" i="25"/>
  <c r="BF40" i="25"/>
  <c r="BF41" i="25"/>
  <c r="BC34" i="20"/>
  <c r="BC54" i="25"/>
  <c r="S40" i="25"/>
  <c r="S42" i="25"/>
  <c r="S41" i="25"/>
  <c r="BG35" i="20"/>
  <c r="BG55" i="25"/>
  <c r="AC34" i="20"/>
  <c r="AC54" i="25"/>
  <c r="AE41" i="25"/>
  <c r="AE40" i="25"/>
  <c r="AE42" i="25"/>
  <c r="AM42" i="25"/>
  <c r="AK41" i="25"/>
  <c r="L41" i="25"/>
  <c r="AC41" i="25"/>
  <c r="BE42" i="25"/>
  <c r="BD41" i="25"/>
  <c r="AK40" i="25"/>
  <c r="BD40" i="25"/>
  <c r="M42" i="25"/>
  <c r="BD42" i="25"/>
  <c r="M40" i="25"/>
  <c r="BC41" i="25"/>
  <c r="BC42" i="25"/>
  <c r="BG40" i="25"/>
  <c r="AQ42" i="25"/>
  <c r="BA41" i="25"/>
  <c r="AU41" i="25"/>
  <c r="AQ41" i="25"/>
  <c r="BE40" i="25"/>
  <c r="BA42" i="25"/>
  <c r="L40" i="25"/>
  <c r="AM41" i="25"/>
  <c r="BG42" i="25"/>
  <c r="BA40" i="25"/>
  <c r="L42" i="25"/>
  <c r="AU40" i="25"/>
  <c r="AU42" i="25"/>
  <c r="AC42" i="25"/>
  <c r="M59" i="21"/>
  <c r="AM43" i="21"/>
  <c r="BC43" i="21"/>
  <c r="BE59" i="21"/>
  <c r="AK75" i="21"/>
  <c r="BG59" i="21"/>
  <c r="AQ43" i="21"/>
  <c r="AC43" i="21"/>
  <c r="BK42" i="25" l="1"/>
  <c r="BJ36" i="20" s="1"/>
  <c r="BM42" i="25"/>
  <c r="BL36" i="20" s="1"/>
  <c r="BM40" i="25"/>
  <c r="BL34" i="20" s="1"/>
  <c r="BK40" i="25"/>
  <c r="BJ34" i="20" s="1"/>
  <c r="BM41" i="25"/>
  <c r="BL35" i="20" s="1"/>
  <c r="BK41" i="25"/>
  <c r="BJ35" i="20" s="1"/>
  <c r="BL40" i="25"/>
  <c r="BK34" i="20" s="1"/>
  <c r="BJ40" i="25"/>
  <c r="BI34" i="20" s="1"/>
  <c r="BL41" i="25"/>
  <c r="BK35" i="20" s="1"/>
  <c r="BJ41" i="25"/>
  <c r="BI35" i="20" s="1"/>
  <c r="BL42" i="25"/>
  <c r="BK36" i="20" s="1"/>
  <c r="BJ42" i="25"/>
  <c r="BI36" i="20" s="1"/>
  <c r="S36" i="20"/>
  <c r="S56" i="25"/>
  <c r="U35" i="20"/>
  <c r="U55" i="25"/>
  <c r="BH36" i="20"/>
  <c r="BH56" i="25"/>
  <c r="AH35" i="20"/>
  <c r="AH55" i="25"/>
  <c r="X35" i="20"/>
  <c r="X55" i="25"/>
  <c r="T35" i="20"/>
  <c r="T55" i="25"/>
  <c r="AA34" i="20"/>
  <c r="AA54" i="25"/>
  <c r="AP36" i="20"/>
  <c r="AP56" i="25"/>
  <c r="AM36" i="20"/>
  <c r="AM56" i="25"/>
  <c r="O34" i="20"/>
  <c r="O54" i="25"/>
  <c r="AF36" i="20"/>
  <c r="AF56" i="25"/>
  <c r="BE47" i="20"/>
  <c r="BH34" i="20"/>
  <c r="BH54" i="25"/>
  <c r="AI34" i="20"/>
  <c r="AI54" i="25"/>
  <c r="AM46" i="20"/>
  <c r="M47" i="20"/>
  <c r="AW36" i="20"/>
  <c r="AW56" i="25"/>
  <c r="S35" i="20"/>
  <c r="S55" i="25"/>
  <c r="AH34" i="20"/>
  <c r="AH54" i="25"/>
  <c r="AZ41" i="25"/>
  <c r="AZ42" i="25"/>
  <c r="AZ40" i="25"/>
  <c r="Y36" i="20"/>
  <c r="Y56" i="25"/>
  <c r="U36" i="20"/>
  <c r="U56" i="25"/>
  <c r="BH35" i="20"/>
  <c r="BH55" i="25"/>
  <c r="AH36" i="20"/>
  <c r="AH56" i="25"/>
  <c r="AB36" i="20"/>
  <c r="AB56" i="25"/>
  <c r="T36" i="20"/>
  <c r="T56" i="25"/>
  <c r="AX36" i="20"/>
  <c r="AX56" i="25"/>
  <c r="AN34" i="20"/>
  <c r="AN54" i="25"/>
  <c r="AW35" i="20"/>
  <c r="AW55" i="25"/>
  <c r="BA36" i="20"/>
  <c r="BA56" i="25"/>
  <c r="BC46" i="20"/>
  <c r="AB34" i="20"/>
  <c r="AB54" i="25"/>
  <c r="T34" i="20"/>
  <c r="T54" i="25"/>
  <c r="AO34" i="20"/>
  <c r="AO54" i="25"/>
  <c r="AX34" i="20"/>
  <c r="AX54" i="25"/>
  <c r="AA36" i="20"/>
  <c r="AA56" i="25"/>
  <c r="AN35" i="20"/>
  <c r="AN55" i="25"/>
  <c r="AK34" i="20"/>
  <c r="AK54" i="25"/>
  <c r="AQ35" i="20"/>
  <c r="AQ55" i="25"/>
  <c r="AE34" i="20"/>
  <c r="AE54" i="25"/>
  <c r="BA35" i="20"/>
  <c r="BA55" i="25"/>
  <c r="BF35" i="20"/>
  <c r="BF55" i="25"/>
  <c r="U34" i="20"/>
  <c r="U54" i="25"/>
  <c r="AJ34" i="20"/>
  <c r="AJ54" i="25"/>
  <c r="AT36" i="20"/>
  <c r="AT56" i="25"/>
  <c r="AX35" i="20"/>
  <c r="AX55" i="25"/>
  <c r="AA35" i="20"/>
  <c r="AA55" i="25"/>
  <c r="P35" i="20"/>
  <c r="P55" i="25"/>
  <c r="S34" i="20"/>
  <c r="S54" i="25"/>
  <c r="AU35" i="20"/>
  <c r="AU55" i="25"/>
  <c r="AQ36" i="20"/>
  <c r="AQ56" i="25"/>
  <c r="AG41" i="25"/>
  <c r="AG40" i="25"/>
  <c r="AG42" i="25"/>
  <c r="BF34" i="20"/>
  <c r="BF54" i="25"/>
  <c r="Y35" i="20"/>
  <c r="Y55" i="25"/>
  <c r="AL36" i="20"/>
  <c r="AL56" i="25"/>
  <c r="R35" i="20"/>
  <c r="R55" i="25"/>
  <c r="AJ36" i="20"/>
  <c r="AJ56" i="25"/>
  <c r="AB35" i="20"/>
  <c r="AB55" i="25"/>
  <c r="AT34" i="20"/>
  <c r="AT54" i="25"/>
  <c r="AO36" i="20"/>
  <c r="AO56" i="25"/>
  <c r="AN36" i="20"/>
  <c r="AN56" i="25"/>
  <c r="AW34" i="20"/>
  <c r="AW54" i="25"/>
  <c r="BD34" i="20"/>
  <c r="BD54" i="25"/>
  <c r="AP35" i="20"/>
  <c r="AP55" i="25"/>
  <c r="BD35" i="20"/>
  <c r="BD55" i="25"/>
  <c r="AU36" i="20"/>
  <c r="AU56" i="25"/>
  <c r="AY40" i="25"/>
  <c r="AY42" i="25"/>
  <c r="AY41" i="25"/>
  <c r="AL34" i="20"/>
  <c r="AL54" i="25"/>
  <c r="R36" i="20"/>
  <c r="R56" i="25"/>
  <c r="AJ35" i="20"/>
  <c r="AJ55" i="25"/>
  <c r="V34" i="20"/>
  <c r="V54" i="25"/>
  <c r="AT35" i="20"/>
  <c r="AT55" i="25"/>
  <c r="AO35" i="20"/>
  <c r="AO55" i="25"/>
  <c r="AK48" i="20"/>
  <c r="AS34" i="20"/>
  <c r="AS54" i="25"/>
  <c r="Z36" i="20"/>
  <c r="Z56" i="25"/>
  <c r="BB42" i="25"/>
  <c r="BB41" i="25"/>
  <c r="BB40" i="25"/>
  <c r="AE36" i="20"/>
  <c r="AE56" i="25"/>
  <c r="BE36" i="20"/>
  <c r="BE56" i="25"/>
  <c r="AC36" i="20"/>
  <c r="AC56" i="25"/>
  <c r="AC35" i="20"/>
  <c r="AC55" i="25"/>
  <c r="AU34" i="20"/>
  <c r="AU54" i="25"/>
  <c r="L36" i="20"/>
  <c r="L56" i="25"/>
  <c r="BF36" i="20"/>
  <c r="BF56" i="25"/>
  <c r="Z34" i="20"/>
  <c r="Z54" i="25"/>
  <c r="N35" i="20"/>
  <c r="N55" i="25"/>
  <c r="W35" i="20"/>
  <c r="W55" i="25"/>
  <c r="R34" i="20"/>
  <c r="R54" i="25"/>
  <c r="V35" i="20"/>
  <c r="V55" i="25"/>
  <c r="AV36" i="20"/>
  <c r="AV56" i="25"/>
  <c r="AS35" i="20"/>
  <c r="AS55" i="25"/>
  <c r="AV34" i="20"/>
  <c r="AV54" i="25"/>
  <c r="AR40" i="25"/>
  <c r="AR41" i="25"/>
  <c r="AR42" i="25"/>
  <c r="BG34" i="20"/>
  <c r="BG54" i="25"/>
  <c r="BC36" i="20"/>
  <c r="BC56" i="25"/>
  <c r="Y34" i="20"/>
  <c r="Y54" i="25"/>
  <c r="BA34" i="20"/>
  <c r="BA54" i="25"/>
  <c r="BG36" i="20"/>
  <c r="BG56" i="25"/>
  <c r="BG47" i="20"/>
  <c r="W36" i="20"/>
  <c r="W56" i="25"/>
  <c r="X34" i="20"/>
  <c r="X54" i="25"/>
  <c r="AV35" i="20"/>
  <c r="AV55" i="25"/>
  <c r="P36" i="20"/>
  <c r="P56" i="25"/>
  <c r="O35" i="20"/>
  <c r="O55" i="25"/>
  <c r="AS36" i="20"/>
  <c r="AS56" i="25"/>
  <c r="AL35" i="20"/>
  <c r="AL55" i="25"/>
  <c r="AQ46" i="20"/>
  <c r="BC35" i="20"/>
  <c r="BC55" i="25"/>
  <c r="Q42" i="25"/>
  <c r="Q40" i="25"/>
  <c r="Q41" i="25"/>
  <c r="AM35" i="20"/>
  <c r="AM55" i="25"/>
  <c r="L35" i="20"/>
  <c r="L55" i="25"/>
  <c r="AF35" i="20"/>
  <c r="AF55" i="25"/>
  <c r="N36" i="20"/>
  <c r="N56" i="25"/>
  <c r="X36" i="20"/>
  <c r="X56" i="25"/>
  <c r="V36" i="20"/>
  <c r="V56" i="25"/>
  <c r="AI35" i="20"/>
  <c r="AI55" i="25"/>
  <c r="AP34" i="20"/>
  <c r="AP54" i="25"/>
  <c r="AI36" i="20"/>
  <c r="AI56" i="25"/>
  <c r="BE34" i="20"/>
  <c r="BE54" i="25"/>
  <c r="AE35" i="20"/>
  <c r="AE55" i="25"/>
  <c r="K41" i="25"/>
  <c r="K42" i="25"/>
  <c r="K40" i="25"/>
  <c r="AC46" i="20"/>
  <c r="AD42" i="25"/>
  <c r="AD41" i="25"/>
  <c r="AD40" i="25"/>
  <c r="M34" i="20"/>
  <c r="M54" i="25"/>
  <c r="BD36" i="20"/>
  <c r="BD56" i="25"/>
  <c r="L34" i="20"/>
  <c r="L54" i="25"/>
  <c r="M36" i="20"/>
  <c r="M56" i="25"/>
  <c r="AK35" i="20"/>
  <c r="AK55" i="25"/>
  <c r="AF34" i="20"/>
  <c r="AF54" i="25"/>
  <c r="Z35" i="20"/>
  <c r="Z55" i="25"/>
  <c r="N34" i="20"/>
  <c r="N54" i="25"/>
  <c r="W34" i="20"/>
  <c r="W54" i="25"/>
  <c r="P34" i="20"/>
  <c r="P54" i="25"/>
  <c r="O36" i="20"/>
  <c r="O56" i="25"/>
  <c r="M75" i="21"/>
  <c r="M61" i="21"/>
  <c r="N59" i="21"/>
  <c r="N43" i="21"/>
  <c r="M43" i="21"/>
  <c r="N75" i="21"/>
  <c r="L75" i="21"/>
  <c r="L59" i="21"/>
  <c r="L43" i="21"/>
  <c r="W43" i="21"/>
  <c r="AK43" i="21"/>
  <c r="V59" i="21"/>
  <c r="AE59" i="21"/>
  <c r="BH75" i="21"/>
  <c r="BF75" i="21"/>
  <c r="BE75" i="21"/>
  <c r="AJ43" i="21"/>
  <c r="O43" i="21"/>
  <c r="S59" i="21"/>
  <c r="AS75" i="21"/>
  <c r="AJ75" i="21"/>
  <c r="AU59" i="21"/>
  <c r="R75" i="21"/>
  <c r="Z59" i="21"/>
  <c r="AB59" i="21"/>
  <c r="U59" i="21"/>
  <c r="AM75" i="21"/>
  <c r="AI59" i="21"/>
  <c r="BH43" i="21"/>
  <c r="BC75" i="21"/>
  <c r="BD59" i="21"/>
  <c r="AX75" i="21"/>
  <c r="AB75" i="21"/>
  <c r="BI75" i="21"/>
  <c r="BI59" i="21"/>
  <c r="AE43" i="21"/>
  <c r="BG75" i="21"/>
  <c r="BJ43" i="21"/>
  <c r="AV75" i="21"/>
  <c r="AU75" i="21"/>
  <c r="BF43" i="21"/>
  <c r="T75" i="21"/>
  <c r="AB43" i="21"/>
  <c r="BE61" i="21"/>
  <c r="BC45" i="21"/>
  <c r="W59" i="21"/>
  <c r="AX43" i="21"/>
  <c r="BD75" i="21"/>
  <c r="BC59" i="21"/>
  <c r="AA59" i="21"/>
  <c r="BA43" i="21"/>
  <c r="AC45" i="21"/>
  <c r="Y75" i="21"/>
  <c r="P59" i="21"/>
  <c r="AL59" i="21"/>
  <c r="AQ45" i="21"/>
  <c r="W75" i="21"/>
  <c r="BK43" i="21"/>
  <c r="AS59" i="21"/>
  <c r="X43" i="21"/>
  <c r="AN59" i="21"/>
  <c r="R43" i="21"/>
  <c r="Z75" i="21"/>
  <c r="O59" i="21"/>
  <c r="BG43" i="21"/>
  <c r="T59" i="21"/>
  <c r="AO59" i="21"/>
  <c r="BJ75" i="21"/>
  <c r="V75" i="21"/>
  <c r="AO43" i="21"/>
  <c r="AM45" i="21"/>
  <c r="AM59" i="21"/>
  <c r="Z43" i="21"/>
  <c r="AJ59" i="21"/>
  <c r="AI43" i="21"/>
  <c r="AP59" i="21"/>
  <c r="BH59" i="21"/>
  <c r="AL43" i="21"/>
  <c r="X59" i="21"/>
  <c r="P43" i="21"/>
  <c r="X75" i="21"/>
  <c r="BF59" i="21"/>
  <c r="BE43" i="21"/>
  <c r="AP43" i="21"/>
  <c r="T43" i="21"/>
  <c r="AV43" i="21"/>
  <c r="Y59" i="21"/>
  <c r="AK77" i="21"/>
  <c r="AW59" i="21"/>
  <c r="U75" i="21"/>
  <c r="AK59" i="21"/>
  <c r="BK75" i="21"/>
  <c r="AK111" i="21"/>
  <c r="AT59" i="21"/>
  <c r="P75" i="21"/>
  <c r="R59" i="21"/>
  <c r="AU43" i="21"/>
  <c r="AA75" i="21"/>
  <c r="AT75" i="21"/>
  <c r="AH59" i="21"/>
  <c r="AH43" i="21"/>
  <c r="AA43" i="21"/>
  <c r="AH75" i="21"/>
  <c r="AQ59" i="21"/>
  <c r="BL43" i="21"/>
  <c r="AN75" i="21"/>
  <c r="AP75" i="21"/>
  <c r="AX59" i="21"/>
  <c r="BI43" i="21"/>
  <c r="Y43" i="21"/>
  <c r="BL75" i="21"/>
  <c r="BJ59" i="21"/>
  <c r="AV59" i="21"/>
  <c r="BA75" i="21"/>
  <c r="BD43" i="21"/>
  <c r="AC59" i="21"/>
  <c r="BL59" i="21"/>
  <c r="AQ75" i="21"/>
  <c r="AI75" i="21"/>
  <c r="S43" i="21"/>
  <c r="AC75" i="21"/>
  <c r="S75" i="21"/>
  <c r="BG61" i="21"/>
  <c r="AW75" i="21"/>
  <c r="AT43" i="21"/>
  <c r="AO75" i="21"/>
  <c r="AF43" i="21"/>
  <c r="O75" i="21"/>
  <c r="AL75" i="21"/>
  <c r="AN43" i="21"/>
  <c r="BK59" i="21"/>
  <c r="U43" i="21"/>
  <c r="AE75" i="21"/>
  <c r="AW43" i="21"/>
  <c r="AF59" i="21"/>
  <c r="V43" i="21"/>
  <c r="BA59" i="21"/>
  <c r="AS43" i="21"/>
  <c r="AF75" i="21"/>
  <c r="BC37" i="20" l="1"/>
  <c r="BC49" i="20" s="1"/>
  <c r="AM37" i="20"/>
  <c r="AM49" i="20" s="1"/>
  <c r="BK104" i="21"/>
  <c r="BL104" i="21"/>
  <c r="BJ104" i="21"/>
  <c r="BJ106" i="21" s="1"/>
  <c r="BK48" i="20"/>
  <c r="BK46" i="20"/>
  <c r="BK37" i="20"/>
  <c r="BK49" i="20" s="1"/>
  <c r="BJ47" i="20"/>
  <c r="BK47" i="20"/>
  <c r="BL47" i="20"/>
  <c r="BJ46" i="20"/>
  <c r="BJ37" i="20"/>
  <c r="BJ49" i="20" s="1"/>
  <c r="BL46" i="20"/>
  <c r="BL37" i="20"/>
  <c r="BL49" i="20" s="1"/>
  <c r="BL48" i="20"/>
  <c r="BJ48" i="20"/>
  <c r="BL56" i="25"/>
  <c r="BJ56" i="25"/>
  <c r="BL55" i="25"/>
  <c r="BJ55" i="25"/>
  <c r="BL54" i="25"/>
  <c r="BJ54" i="25"/>
  <c r="BM55" i="25"/>
  <c r="BK55" i="25"/>
  <c r="BM54" i="25"/>
  <c r="BK54" i="25"/>
  <c r="BM56" i="25"/>
  <c r="BK56" i="25"/>
  <c r="AC37" i="20"/>
  <c r="AC49" i="20" s="1"/>
  <c r="AQ37" i="20"/>
  <c r="AQ49" i="20" s="1"/>
  <c r="AF104" i="21"/>
  <c r="AL104" i="21"/>
  <c r="AU104" i="21"/>
  <c r="CO43" i="21"/>
  <c r="CP43" i="21"/>
  <c r="U104" i="21"/>
  <c r="AO104" i="21"/>
  <c r="CN59" i="21"/>
  <c r="AW104" i="21"/>
  <c r="P104" i="21"/>
  <c r="AC104" i="21"/>
  <c r="AX104" i="21"/>
  <c r="Y104" i="21"/>
  <c r="CN75" i="21"/>
  <c r="AQ104" i="21"/>
  <c r="R104" i="21"/>
  <c r="CP59" i="21"/>
  <c r="CO59" i="21"/>
  <c r="AM104" i="21"/>
  <c r="BH104" i="21"/>
  <c r="V104" i="21"/>
  <c r="O104" i="21"/>
  <c r="BE104" i="21"/>
  <c r="T104" i="21"/>
  <c r="AT104" i="21"/>
  <c r="AN104" i="21"/>
  <c r="CP75" i="21"/>
  <c r="CO75" i="21"/>
  <c r="CN43" i="21"/>
  <c r="BC104" i="21"/>
  <c r="AA104" i="21"/>
  <c r="AP104" i="21"/>
  <c r="BG104" i="21"/>
  <c r="AK104" i="21"/>
  <c r="AV104" i="21"/>
  <c r="BF104" i="21"/>
  <c r="AE104" i="21"/>
  <c r="AB104" i="21"/>
  <c r="X104" i="21"/>
  <c r="AJ104" i="21"/>
  <c r="BA104" i="21"/>
  <c r="S104" i="21"/>
  <c r="Z104" i="21"/>
  <c r="M104" i="21"/>
  <c r="W104" i="21"/>
  <c r="L104" i="21"/>
  <c r="AH104" i="21"/>
  <c r="AS104" i="21"/>
  <c r="BI104" i="21"/>
  <c r="N104" i="21"/>
  <c r="AI104" i="21"/>
  <c r="BD104" i="21"/>
  <c r="R46" i="20"/>
  <c r="R37" i="20"/>
  <c r="R49" i="20" s="1"/>
  <c r="T46" i="20"/>
  <c r="T37" i="20"/>
  <c r="T49" i="20" s="1"/>
  <c r="BI46" i="20"/>
  <c r="BI37" i="20"/>
  <c r="BI49" i="20" s="1"/>
  <c r="S47" i="20"/>
  <c r="AF48" i="20"/>
  <c r="X47" i="20"/>
  <c r="Q35" i="20"/>
  <c r="Q55" i="25"/>
  <c r="M46" i="20"/>
  <c r="M37" i="20"/>
  <c r="M49" i="20" s="1"/>
  <c r="AL48" i="20"/>
  <c r="O47" i="20"/>
  <c r="AR34" i="20"/>
  <c r="AR54" i="25"/>
  <c r="W47" i="20"/>
  <c r="AC47" i="20"/>
  <c r="AU48" i="20"/>
  <c r="AU47" i="20"/>
  <c r="AJ46" i="20"/>
  <c r="AJ37" i="20"/>
  <c r="AJ49" i="20" s="1"/>
  <c r="AK46" i="20"/>
  <c r="AK37" i="20"/>
  <c r="AK49" i="20" s="1"/>
  <c r="AN46" i="20"/>
  <c r="AN37" i="20"/>
  <c r="AN49" i="20" s="1"/>
  <c r="U48" i="20"/>
  <c r="AR35" i="20"/>
  <c r="AR55" i="25"/>
  <c r="AO48" i="20"/>
  <c r="Y47" i="20"/>
  <c r="AB46" i="20"/>
  <c r="AB37" i="20"/>
  <c r="AB49" i="20" s="1"/>
  <c r="AW48" i="20"/>
  <c r="O46" i="20"/>
  <c r="O37" i="20"/>
  <c r="O49" i="20" s="1"/>
  <c r="AH47" i="20"/>
  <c r="BB36" i="20"/>
  <c r="BB56" i="25"/>
  <c r="Q36" i="20"/>
  <c r="Q56" i="25"/>
  <c r="P48" i="20"/>
  <c r="AV46" i="20"/>
  <c r="AV37" i="20"/>
  <c r="AV49" i="20" s="1"/>
  <c r="N47" i="20"/>
  <c r="AC48" i="20"/>
  <c r="BD47" i="20"/>
  <c r="S46" i="20"/>
  <c r="S37" i="20"/>
  <c r="S49" i="20" s="1"/>
  <c r="U46" i="20"/>
  <c r="U37" i="20"/>
  <c r="U49" i="20" s="1"/>
  <c r="BI47" i="20"/>
  <c r="AX48" i="20"/>
  <c r="Y48" i="20"/>
  <c r="AY34" i="20"/>
  <c r="AY54" i="25"/>
  <c r="AQ48" i="20"/>
  <c r="BA46" i="20"/>
  <c r="BA37" i="20"/>
  <c r="BA49" i="20" s="1"/>
  <c r="AS46" i="20"/>
  <c r="AS37" i="20"/>
  <c r="AS49" i="20" s="1"/>
  <c r="R48" i="20"/>
  <c r="AT46" i="20"/>
  <c r="AT37" i="20"/>
  <c r="AT49" i="20" s="1"/>
  <c r="BF46" i="20"/>
  <c r="BF37" i="20"/>
  <c r="BF49" i="20" s="1"/>
  <c r="AN47" i="20"/>
  <c r="AZ34" i="20"/>
  <c r="AZ54" i="25"/>
  <c r="AM48" i="20"/>
  <c r="BH48" i="20"/>
  <c r="AU46" i="20"/>
  <c r="AU37" i="20"/>
  <c r="AU49" i="20" s="1"/>
  <c r="AQ47" i="20"/>
  <c r="V48" i="20"/>
  <c r="V46" i="20"/>
  <c r="V37" i="20"/>
  <c r="V49" i="20" s="1"/>
  <c r="Q34" i="20"/>
  <c r="Q54" i="25"/>
  <c r="O48" i="20"/>
  <c r="BE46" i="20"/>
  <c r="BE37" i="20"/>
  <c r="BE49" i="20" s="1"/>
  <c r="BC47" i="20"/>
  <c r="AV47" i="20"/>
  <c r="AS47" i="20"/>
  <c r="Z46" i="20"/>
  <c r="Z37" i="20"/>
  <c r="Z49" i="20" s="1"/>
  <c r="BE48" i="20"/>
  <c r="AP47" i="20"/>
  <c r="AG36" i="20"/>
  <c r="AG56" i="25"/>
  <c r="P47" i="20"/>
  <c r="BF47" i="20"/>
  <c r="T48" i="20"/>
  <c r="AZ36" i="20"/>
  <c r="AZ56" i="25"/>
  <c r="AT48" i="20"/>
  <c r="K35" i="20"/>
  <c r="K55" i="25"/>
  <c r="AN48" i="20"/>
  <c r="Y46" i="20"/>
  <c r="Y37" i="20"/>
  <c r="Y49" i="20" s="1"/>
  <c r="P46" i="20"/>
  <c r="P37" i="20"/>
  <c r="P49" i="20" s="1"/>
  <c r="AF47" i="20"/>
  <c r="BC48" i="20"/>
  <c r="AL46" i="20"/>
  <c r="AL37" i="20"/>
  <c r="AL49" i="20" s="1"/>
  <c r="AB47" i="20"/>
  <c r="AA48" i="20"/>
  <c r="AP48" i="20"/>
  <c r="U47" i="20"/>
  <c r="BG48" i="20"/>
  <c r="AJ47" i="20"/>
  <c r="AK47" i="20"/>
  <c r="AV48" i="20"/>
  <c r="BF48" i="20"/>
  <c r="AE48" i="20"/>
  <c r="AY35" i="20"/>
  <c r="AY55" i="25"/>
  <c r="BD46" i="20"/>
  <c r="BD37" i="20"/>
  <c r="BD49" i="20" s="1"/>
  <c r="AA47" i="20"/>
  <c r="BA47" i="20"/>
  <c r="AB48" i="20"/>
  <c r="AI46" i="20"/>
  <c r="AI37" i="20"/>
  <c r="AI49" i="20" s="1"/>
  <c r="Z47" i="20"/>
  <c r="AF46" i="20"/>
  <c r="AF37" i="20"/>
  <c r="AF49" i="20" s="1"/>
  <c r="X48" i="20"/>
  <c r="AD34" i="20"/>
  <c r="AD54" i="25"/>
  <c r="AD35" i="20"/>
  <c r="AD55" i="25"/>
  <c r="X46" i="20"/>
  <c r="X37" i="20"/>
  <c r="X49" i="20" s="1"/>
  <c r="W46" i="20"/>
  <c r="W37" i="20"/>
  <c r="W49" i="20" s="1"/>
  <c r="L46" i="20"/>
  <c r="L37" i="20"/>
  <c r="L49" i="20" s="1"/>
  <c r="K34" i="20"/>
  <c r="K54" i="25"/>
  <c r="AP46" i="20"/>
  <c r="AP37" i="20"/>
  <c r="AP49" i="20" s="1"/>
  <c r="L47" i="20"/>
  <c r="BG46" i="20"/>
  <c r="BG37" i="20"/>
  <c r="BG49" i="20" s="1"/>
  <c r="BB34" i="20"/>
  <c r="BB54" i="25"/>
  <c r="AO47" i="20"/>
  <c r="AY36" i="20"/>
  <c r="AY56" i="25"/>
  <c r="AJ48" i="20"/>
  <c r="AG34" i="20"/>
  <c r="AG54" i="25"/>
  <c r="AX46" i="20"/>
  <c r="AX37" i="20"/>
  <c r="AX49" i="20" s="1"/>
  <c r="BA48" i="20"/>
  <c r="AZ35" i="20"/>
  <c r="AZ55" i="25"/>
  <c r="AA46" i="20"/>
  <c r="AA37" i="20"/>
  <c r="AA49" i="20" s="1"/>
  <c r="S48" i="20"/>
  <c r="BH47" i="20"/>
  <c r="AE47" i="20"/>
  <c r="Z48" i="20"/>
  <c r="AD36" i="20"/>
  <c r="AD56" i="25"/>
  <c r="M48" i="20"/>
  <c r="K36" i="20"/>
  <c r="K56" i="25"/>
  <c r="AL47" i="20"/>
  <c r="W48" i="20"/>
  <c r="V47" i="20"/>
  <c r="L48" i="20"/>
  <c r="AW46" i="20"/>
  <c r="AW37" i="20"/>
  <c r="AW49" i="20" s="1"/>
  <c r="AG35" i="20"/>
  <c r="AG55" i="25"/>
  <c r="AX47" i="20"/>
  <c r="AE46" i="20"/>
  <c r="AE37" i="20"/>
  <c r="AE49" i="20" s="1"/>
  <c r="AH48" i="20"/>
  <c r="BH46" i="20"/>
  <c r="BH37" i="20"/>
  <c r="BH49" i="20" s="1"/>
  <c r="AS48" i="20"/>
  <c r="BI48" i="20"/>
  <c r="N48" i="20"/>
  <c r="AI48" i="20"/>
  <c r="N46" i="20"/>
  <c r="N37" i="20"/>
  <c r="N49" i="20" s="1"/>
  <c r="BD48" i="20"/>
  <c r="AI47" i="20"/>
  <c r="AM47" i="20"/>
  <c r="AR36" i="20"/>
  <c r="AR56" i="25"/>
  <c r="BB35" i="20"/>
  <c r="BB55" i="25"/>
  <c r="AT47" i="20"/>
  <c r="R47" i="20"/>
  <c r="AO46" i="20"/>
  <c r="AO37" i="20"/>
  <c r="AO49" i="20" s="1"/>
  <c r="AW47" i="20"/>
  <c r="AH46" i="20"/>
  <c r="AH37" i="20"/>
  <c r="AH49" i="20" s="1"/>
  <c r="T47" i="20"/>
  <c r="L61" i="21"/>
  <c r="L111" i="21"/>
  <c r="N111" i="21"/>
  <c r="M111" i="21"/>
  <c r="K75" i="21"/>
  <c r="N61" i="21"/>
  <c r="M107" i="21"/>
  <c r="N45" i="21"/>
  <c r="K59" i="21"/>
  <c r="K43" i="21"/>
  <c r="L45" i="21"/>
  <c r="N107" i="21"/>
  <c r="M45" i="21"/>
  <c r="L107" i="21"/>
  <c r="M77" i="21"/>
  <c r="L77" i="21"/>
  <c r="N77" i="21"/>
  <c r="S45" i="21"/>
  <c r="BJ77" i="21"/>
  <c r="AF61" i="21"/>
  <c r="BD45" i="21"/>
  <c r="AJ61" i="21"/>
  <c r="AO45" i="21"/>
  <c r="AF77" i="21"/>
  <c r="BD107" i="21"/>
  <c r="AH107" i="21"/>
  <c r="BI107" i="21"/>
  <c r="AZ75" i="21"/>
  <c r="X45" i="21"/>
  <c r="R107" i="21"/>
  <c r="AM61" i="21"/>
  <c r="BK77" i="21"/>
  <c r="BL107" i="21"/>
  <c r="AI45" i="21"/>
  <c r="BK111" i="21"/>
  <c r="BC111" i="21"/>
  <c r="BF45" i="21"/>
  <c r="AN107" i="21"/>
  <c r="Z77" i="21"/>
  <c r="AJ111" i="21"/>
  <c r="AI107" i="21"/>
  <c r="AC107" i="21"/>
  <c r="R61" i="21"/>
  <c r="AB45" i="21"/>
  <c r="BL111" i="21"/>
  <c r="U111" i="21"/>
  <c r="Z107" i="21"/>
  <c r="AI77" i="21"/>
  <c r="AX45" i="21"/>
  <c r="AR43" i="21"/>
  <c r="BH77" i="21"/>
  <c r="AZ43" i="21"/>
  <c r="AW111" i="21"/>
  <c r="AO77" i="21"/>
  <c r="AA77" i="21"/>
  <c r="BI111" i="21"/>
  <c r="AT107" i="21"/>
  <c r="AX107" i="21"/>
  <c r="AQ111" i="21"/>
  <c r="BG111" i="21"/>
  <c r="AW61" i="21"/>
  <c r="BA111" i="21"/>
  <c r="V111" i="21"/>
  <c r="S111" i="21"/>
  <c r="T45" i="21"/>
  <c r="Z111" i="21"/>
  <c r="AB77" i="21"/>
  <c r="S77" i="21"/>
  <c r="Y77" i="21"/>
  <c r="AK61" i="21"/>
  <c r="Q75" i="21"/>
  <c r="BK45" i="21"/>
  <c r="AU111" i="21"/>
  <c r="BH107" i="21"/>
  <c r="BD111" i="21"/>
  <c r="BG77" i="21"/>
  <c r="BD61" i="21"/>
  <c r="AU45" i="21"/>
  <c r="Z61" i="21"/>
  <c r="V77" i="21"/>
  <c r="AN111" i="21"/>
  <c r="BI77" i="21"/>
  <c r="U61" i="21"/>
  <c r="BH111" i="21"/>
  <c r="BA61" i="21"/>
  <c r="AX111" i="21"/>
  <c r="AS61" i="21"/>
  <c r="BC61" i="21"/>
  <c r="W45" i="21"/>
  <c r="AU107" i="21"/>
  <c r="AL107" i="21"/>
  <c r="X61" i="21"/>
  <c r="AK45" i="21"/>
  <c r="Y107" i="21"/>
  <c r="BF111" i="21"/>
  <c r="BF77" i="21"/>
  <c r="BC107" i="21"/>
  <c r="BJ61" i="21"/>
  <c r="V45" i="21"/>
  <c r="W107" i="21"/>
  <c r="AE77" i="21"/>
  <c r="AV111" i="21"/>
  <c r="W61" i="21"/>
  <c r="P77" i="21"/>
  <c r="AL77" i="21"/>
  <c r="AS111" i="21"/>
  <c r="AQ61" i="21"/>
  <c r="Y45" i="21"/>
  <c r="AM77" i="21"/>
  <c r="R45" i="21"/>
  <c r="BI45" i="21"/>
  <c r="BF61" i="21"/>
  <c r="AN61" i="21"/>
  <c r="AS45" i="21"/>
  <c r="AA111" i="21"/>
  <c r="AX77" i="21"/>
  <c r="AP111" i="21"/>
  <c r="AR75" i="21"/>
  <c r="AO111" i="21"/>
  <c r="AB107" i="21"/>
  <c r="U107" i="21"/>
  <c r="AG75" i="21"/>
  <c r="AW107" i="21"/>
  <c r="BA77" i="21"/>
  <c r="AJ107" i="21"/>
  <c r="AV77" i="21"/>
  <c r="AT61" i="21"/>
  <c r="AY59" i="21"/>
  <c r="AR59" i="21"/>
  <c r="AY43" i="21"/>
  <c r="AE61" i="21"/>
  <c r="O45" i="21"/>
  <c r="AV107" i="21"/>
  <c r="AC77" i="21"/>
  <c r="R111" i="21"/>
  <c r="O77" i="21"/>
  <c r="AE45" i="21"/>
  <c r="Q43" i="21"/>
  <c r="O107" i="21"/>
  <c r="AI61" i="21"/>
  <c r="T107" i="21"/>
  <c r="AU61" i="21"/>
  <c r="BL45" i="21"/>
  <c r="W111" i="21"/>
  <c r="BF107" i="21"/>
  <c r="AB111" i="21"/>
  <c r="AQ107" i="21"/>
  <c r="AL61" i="21"/>
  <c r="AH45" i="21"/>
  <c r="AX61" i="21"/>
  <c r="BE107" i="21"/>
  <c r="T77" i="21"/>
  <c r="AH61" i="21"/>
  <c r="BE45" i="21"/>
  <c r="BG107" i="21"/>
  <c r="AP107" i="21"/>
  <c r="BG45" i="21"/>
  <c r="AK107" i="21"/>
  <c r="AM111" i="21"/>
  <c r="AO61" i="21"/>
  <c r="P45" i="21"/>
  <c r="AH77" i="21"/>
  <c r="BE77" i="21"/>
  <c r="AA45" i="21"/>
  <c r="AP61" i="21"/>
  <c r="BC77" i="21"/>
  <c r="AL111" i="21"/>
  <c r="S61" i="21"/>
  <c r="BB43" i="21"/>
  <c r="U45" i="21"/>
  <c r="AT77" i="21"/>
  <c r="W77" i="21"/>
  <c r="AK113" i="21"/>
  <c r="AQ77" i="21"/>
  <c r="AE107" i="21"/>
  <c r="S107" i="21"/>
  <c r="AJ77" i="21"/>
  <c r="X77" i="21"/>
  <c r="BA45" i="21"/>
  <c r="AP45" i="21"/>
  <c r="X107" i="21"/>
  <c r="AO107" i="21"/>
  <c r="AB61" i="21"/>
  <c r="Q59" i="21"/>
  <c r="AY75" i="21"/>
  <c r="O61" i="21"/>
  <c r="BJ45" i="21"/>
  <c r="BA107" i="21"/>
  <c r="AF45" i="21"/>
  <c r="AV61" i="21"/>
  <c r="AF107" i="21"/>
  <c r="P111" i="21"/>
  <c r="AT111" i="21"/>
  <c r="AU77" i="21"/>
  <c r="AS77" i="21"/>
  <c r="AW77" i="21"/>
  <c r="Y61" i="21"/>
  <c r="AH111" i="21"/>
  <c r="AG43" i="21"/>
  <c r="BE111" i="21"/>
  <c r="AT45" i="21"/>
  <c r="P107" i="21"/>
  <c r="AD75" i="21"/>
  <c r="AP77" i="21"/>
  <c r="BJ107" i="21"/>
  <c r="AE111" i="21"/>
  <c r="AG59" i="21"/>
  <c r="BJ111" i="21"/>
  <c r="AC61" i="21"/>
  <c r="T61" i="21"/>
  <c r="AD59" i="21"/>
  <c r="AN45" i="21"/>
  <c r="T111" i="21"/>
  <c r="AL45" i="21"/>
  <c r="AD43" i="21"/>
  <c r="BK61" i="21"/>
  <c r="BK107" i="21"/>
  <c r="AA107" i="21"/>
  <c r="P61" i="21"/>
  <c r="V107" i="21"/>
  <c r="AI111" i="21"/>
  <c r="AC111" i="21"/>
  <c r="AF111" i="21"/>
  <c r="BB75" i="21"/>
  <c r="BD77" i="21"/>
  <c r="AN77" i="21"/>
  <c r="U77" i="21"/>
  <c r="BH45" i="21"/>
  <c r="V61" i="21"/>
  <c r="Y111" i="21"/>
  <c r="BL61" i="21"/>
  <c r="BB59" i="21"/>
  <c r="BH61" i="21"/>
  <c r="AM107" i="21"/>
  <c r="AW45" i="21"/>
  <c r="AV45" i="21"/>
  <c r="O111" i="21"/>
  <c r="AZ59" i="21"/>
  <c r="Z45" i="21"/>
  <c r="R77" i="21"/>
  <c r="AS107" i="21"/>
  <c r="AJ45" i="21"/>
  <c r="AA61" i="21"/>
  <c r="BI61" i="21"/>
  <c r="X111" i="21"/>
  <c r="BL77" i="21"/>
  <c r="J88" i="21" l="1"/>
  <c r="K88" i="21" s="1"/>
  <c r="L88" i="21" s="1"/>
  <c r="M88" i="21" s="1"/>
  <c r="N88" i="21" s="1"/>
  <c r="I144" i="21"/>
  <c r="I148" i="21" s="1"/>
  <c r="CI144" i="21"/>
  <c r="CI148" i="21" s="1"/>
  <c r="BW144" i="21"/>
  <c r="BW148" i="21" s="1"/>
  <c r="BK144" i="21"/>
  <c r="BK148" i="21" s="1"/>
  <c r="AY144" i="21"/>
  <c r="AY148" i="21" s="1"/>
  <c r="AM144" i="21"/>
  <c r="AM148" i="21" s="1"/>
  <c r="AA144" i="21"/>
  <c r="AA148" i="21" s="1"/>
  <c r="O144" i="21"/>
  <c r="O148" i="21" s="1"/>
  <c r="Y144" i="21"/>
  <c r="CF144" i="21"/>
  <c r="CF148" i="21" s="1"/>
  <c r="AJ144" i="21"/>
  <c r="AJ148" i="21" s="1"/>
  <c r="AI144" i="21"/>
  <c r="AI148" i="21" s="1"/>
  <c r="BF144" i="21"/>
  <c r="BF148" i="21" s="1"/>
  <c r="AH144" i="21"/>
  <c r="AH148" i="21" s="1"/>
  <c r="BQ144" i="21"/>
  <c r="BQ148" i="21" s="1"/>
  <c r="U144" i="21"/>
  <c r="U148" i="21" s="1"/>
  <c r="BN144" i="21"/>
  <c r="BN148" i="21" s="1"/>
  <c r="R144" i="21"/>
  <c r="R148" i="21" s="1"/>
  <c r="BY144" i="21"/>
  <c r="BY148" i="21" s="1"/>
  <c r="BX144" i="21"/>
  <c r="BX148" i="21" s="1"/>
  <c r="CH144" i="21"/>
  <c r="CH148" i="21" s="1"/>
  <c r="BV144" i="21"/>
  <c r="BV148" i="21" s="1"/>
  <c r="BJ144" i="21"/>
  <c r="BJ148" i="21" s="1"/>
  <c r="AX144" i="21"/>
  <c r="AX148" i="21" s="1"/>
  <c r="AL144" i="21"/>
  <c r="AL148" i="21" s="1"/>
  <c r="Z144" i="21"/>
  <c r="N144" i="21"/>
  <c r="N148" i="21" s="1"/>
  <c r="M144" i="21"/>
  <c r="M148" i="21" s="1"/>
  <c r="BT144" i="21"/>
  <c r="BT148" i="21" s="1"/>
  <c r="AV144" i="21"/>
  <c r="AV148" i="21" s="1"/>
  <c r="X144" i="21"/>
  <c r="W144" i="21"/>
  <c r="W148" i="21" s="1"/>
  <c r="BR144" i="21"/>
  <c r="BR148" i="21" s="1"/>
  <c r="V144" i="21"/>
  <c r="V148" i="21" s="1"/>
  <c r="CC144" i="21"/>
  <c r="CC148" i="21" s="1"/>
  <c r="H144" i="21"/>
  <c r="H148" i="21" s="1"/>
  <c r="E64" i="40" s="1"/>
  <c r="CL144" i="21"/>
  <c r="CL148" i="21" s="1"/>
  <c r="BM144" i="21"/>
  <c r="BM148" i="21" s="1"/>
  <c r="BL144" i="21"/>
  <c r="BL148" i="21" s="1"/>
  <c r="P144" i="21"/>
  <c r="P148" i="21" s="1"/>
  <c r="CG144" i="21"/>
  <c r="CG148" i="21" s="1"/>
  <c r="BU144" i="21"/>
  <c r="BU148" i="21" s="1"/>
  <c r="BI144" i="21"/>
  <c r="BI148" i="21" s="1"/>
  <c r="AW144" i="21"/>
  <c r="AW148" i="21" s="1"/>
  <c r="AK144" i="21"/>
  <c r="AK148" i="21" s="1"/>
  <c r="BH144" i="21"/>
  <c r="BH148" i="21" s="1"/>
  <c r="L144" i="21"/>
  <c r="L148" i="21" s="1"/>
  <c r="K144" i="21"/>
  <c r="K148" i="21" s="1"/>
  <c r="CD144" i="21"/>
  <c r="CD148" i="21" s="1"/>
  <c r="J144" i="21"/>
  <c r="J148" i="21" s="1"/>
  <c r="AS144" i="21"/>
  <c r="AS148" i="21" s="1"/>
  <c r="BB144" i="21"/>
  <c r="BB148" i="21" s="1"/>
  <c r="BA144" i="21"/>
  <c r="BA148" i="21" s="1"/>
  <c r="AZ144" i="21"/>
  <c r="AZ148" i="21" s="1"/>
  <c r="CE144" i="21"/>
  <c r="CE148" i="21" s="1"/>
  <c r="BS144" i="21"/>
  <c r="BS148" i="21" s="1"/>
  <c r="BG144" i="21"/>
  <c r="BG148" i="21" s="1"/>
  <c r="AU144" i="21"/>
  <c r="AU148" i="21" s="1"/>
  <c r="AT144" i="21"/>
  <c r="AT148" i="21" s="1"/>
  <c r="BE144" i="21"/>
  <c r="BE148" i="21" s="1"/>
  <c r="AG144" i="21"/>
  <c r="AG148" i="21" s="1"/>
  <c r="BZ144" i="21"/>
  <c r="BZ148" i="21" s="1"/>
  <c r="E144" i="21"/>
  <c r="E148" i="21" s="1"/>
  <c r="AO144" i="21"/>
  <c r="AO148" i="21" s="1"/>
  <c r="Q144" i="21"/>
  <c r="Q148" i="21" s="1"/>
  <c r="CJ144" i="21"/>
  <c r="CJ148" i="21" s="1"/>
  <c r="AB144" i="21"/>
  <c r="CB144" i="21"/>
  <c r="CB148" i="21" s="1"/>
  <c r="BP144" i="21"/>
  <c r="BP148" i="21" s="1"/>
  <c r="BD144" i="21"/>
  <c r="BD148" i="21" s="1"/>
  <c r="AR144" i="21"/>
  <c r="AR148" i="21" s="1"/>
  <c r="AF144" i="21"/>
  <c r="AF148" i="21" s="1"/>
  <c r="T144" i="21"/>
  <c r="T148" i="21" s="1"/>
  <c r="G144" i="21"/>
  <c r="G148" i="21" s="1"/>
  <c r="CA144" i="21"/>
  <c r="CA148" i="21" s="1"/>
  <c r="BO144" i="21"/>
  <c r="BO148" i="21" s="1"/>
  <c r="BC144" i="21"/>
  <c r="BC148" i="21" s="1"/>
  <c r="AQ144" i="21"/>
  <c r="AQ148" i="21" s="1"/>
  <c r="AE144" i="21"/>
  <c r="AE148" i="21" s="1"/>
  <c r="S144" i="21"/>
  <c r="S148" i="21" s="1"/>
  <c r="F144" i="21"/>
  <c r="F148" i="21" s="1"/>
  <c r="AP144" i="21"/>
  <c r="AP148" i="21" s="1"/>
  <c r="AD144" i="21"/>
  <c r="CK144" i="21"/>
  <c r="CK148" i="21" s="1"/>
  <c r="AC144" i="21"/>
  <c r="AC148" i="21" s="1"/>
  <c r="AN144" i="21"/>
  <c r="AN148" i="21" s="1"/>
  <c r="O88" i="21"/>
  <c r="O56" i="21"/>
  <c r="J56" i="21"/>
  <c r="K56" i="21" s="1"/>
  <c r="L56" i="21" s="1"/>
  <c r="M56" i="21" s="1"/>
  <c r="N56" i="21" s="1"/>
  <c r="O72" i="21"/>
  <c r="J72" i="21"/>
  <c r="K72" i="21" s="1"/>
  <c r="L72" i="21" s="1"/>
  <c r="M72" i="21" s="1"/>
  <c r="N72" i="21" s="1"/>
  <c r="BL106" i="21"/>
  <c r="BL138" i="21"/>
  <c r="BM138" i="21"/>
  <c r="BK138" i="21"/>
  <c r="BK106" i="21"/>
  <c r="BH62" i="21"/>
  <c r="AI78" i="21"/>
  <c r="BF62" i="21"/>
  <c r="BC62" i="21"/>
  <c r="AT46" i="21"/>
  <c r="CN111" i="21"/>
  <c r="AW78" i="21"/>
  <c r="Z46" i="21"/>
  <c r="AT62" i="21"/>
  <c r="AE46" i="21"/>
  <c r="AX62" i="21"/>
  <c r="K104" i="21"/>
  <c r="L138" i="21" s="1"/>
  <c r="AA46" i="21"/>
  <c r="AY104" i="21"/>
  <c r="L46" i="21"/>
  <c r="AF46" i="21"/>
  <c r="AP78" i="21"/>
  <c r="Y46" i="21"/>
  <c r="CN45" i="21"/>
  <c r="P62" i="21"/>
  <c r="AU46" i="21"/>
  <c r="AV46" i="21"/>
  <c r="AK46" i="21"/>
  <c r="AL78" i="21"/>
  <c r="T46" i="21"/>
  <c r="AP46" i="21"/>
  <c r="AZ104" i="21"/>
  <c r="BA138" i="21" s="1"/>
  <c r="U78" i="21"/>
  <c r="N78" i="21"/>
  <c r="AO62" i="21"/>
  <c r="Z62" i="21"/>
  <c r="AE78" i="21"/>
  <c r="CP111" i="21"/>
  <c r="CO111" i="21"/>
  <c r="BE46" i="21"/>
  <c r="R78" i="21"/>
  <c r="AX78" i="21"/>
  <c r="AB46" i="21"/>
  <c r="W46" i="21"/>
  <c r="Z79" i="21"/>
  <c r="AN79" i="21"/>
  <c r="N79" i="21"/>
  <c r="CF79" i="21"/>
  <c r="T79" i="21"/>
  <c r="R79" i="21"/>
  <c r="U79" i="21"/>
  <c r="BE79" i="21"/>
  <c r="BM79" i="21"/>
  <c r="AB79" i="21"/>
  <c r="AG79" i="21"/>
  <c r="BN79" i="21"/>
  <c r="CH79" i="21"/>
  <c r="BL79" i="21"/>
  <c r="CL79" i="21"/>
  <c r="CI79" i="21"/>
  <c r="AY79" i="21"/>
  <c r="BH79" i="21"/>
  <c r="BS79" i="21"/>
  <c r="AL79" i="21"/>
  <c r="BZ79" i="21"/>
  <c r="V79" i="21"/>
  <c r="CA79" i="21"/>
  <c r="AC79" i="21"/>
  <c r="Q79" i="21"/>
  <c r="BO79" i="21"/>
  <c r="AW79" i="21"/>
  <c r="CC79" i="21"/>
  <c r="BT79" i="21"/>
  <c r="BK79" i="21"/>
  <c r="AP79" i="21"/>
  <c r="K79" i="21"/>
  <c r="X79" i="21"/>
  <c r="AH79" i="21"/>
  <c r="CG79" i="21"/>
  <c r="O79" i="21"/>
  <c r="AX79" i="21"/>
  <c r="AF79" i="21"/>
  <c r="BJ79" i="21"/>
  <c r="AO79" i="21"/>
  <c r="CB79" i="21"/>
  <c r="CK79" i="21"/>
  <c r="J79" i="21"/>
  <c r="AI79" i="21"/>
  <c r="I79" i="21"/>
  <c r="BR79" i="21"/>
  <c r="BA79" i="21"/>
  <c r="AQ79" i="21"/>
  <c r="P79" i="21"/>
  <c r="BW79" i="21"/>
  <c r="AD79" i="21"/>
  <c r="BB79" i="21"/>
  <c r="BU79" i="21"/>
  <c r="BQ79" i="21"/>
  <c r="BI79" i="21"/>
  <c r="AE79" i="21"/>
  <c r="BV79" i="21"/>
  <c r="BD79" i="21"/>
  <c r="AA79" i="21"/>
  <c r="BG79" i="21"/>
  <c r="W79" i="21"/>
  <c r="AJ79" i="21"/>
  <c r="BX79" i="21"/>
  <c r="CJ79" i="21"/>
  <c r="AV79" i="21"/>
  <c r="CE79" i="21"/>
  <c r="AU79" i="21"/>
  <c r="Y79" i="21"/>
  <c r="L79" i="21"/>
  <c r="AZ79" i="21"/>
  <c r="AS79" i="21"/>
  <c r="BP79" i="21"/>
  <c r="S79" i="21"/>
  <c r="BF79" i="21"/>
  <c r="AK79" i="21"/>
  <c r="AM79" i="21"/>
  <c r="BY79" i="21"/>
  <c r="M79" i="21"/>
  <c r="BC79" i="21"/>
  <c r="AT79" i="21"/>
  <c r="CD79" i="21"/>
  <c r="AR79" i="21"/>
  <c r="CA78" i="21"/>
  <c r="F79" i="21"/>
  <c r="BM78" i="21"/>
  <c r="BU78" i="21"/>
  <c r="BJ78" i="21"/>
  <c r="H79" i="21"/>
  <c r="CI78" i="21"/>
  <c r="J78" i="21"/>
  <c r="BO78" i="21"/>
  <c r="CK78" i="21"/>
  <c r="CP77" i="21"/>
  <c r="CO77" i="21"/>
  <c r="BV78" i="21"/>
  <c r="AN78" i="21"/>
  <c r="CG78" i="21"/>
  <c r="CH78" i="21"/>
  <c r="BW78" i="21"/>
  <c r="CD78" i="21"/>
  <c r="G79" i="21"/>
  <c r="BZ78" i="21"/>
  <c r="E79" i="21"/>
  <c r="BL78" i="21"/>
  <c r="CB78" i="21"/>
  <c r="CL78" i="21"/>
  <c r="G78" i="21"/>
  <c r="F78" i="21"/>
  <c r="H78" i="21"/>
  <c r="BN78" i="21"/>
  <c r="CF78" i="21"/>
  <c r="CE78" i="21"/>
  <c r="BY78" i="21"/>
  <c r="E78" i="21"/>
  <c r="CC78" i="21"/>
  <c r="BQ78" i="21"/>
  <c r="BK78" i="21"/>
  <c r="BX78" i="21"/>
  <c r="BR78" i="21"/>
  <c r="BS78" i="21"/>
  <c r="CJ78" i="21"/>
  <c r="I78" i="21"/>
  <c r="BT78" i="21"/>
  <c r="BP78" i="21"/>
  <c r="AK78" i="21"/>
  <c r="AJ46" i="21"/>
  <c r="AI46" i="21"/>
  <c r="BF78" i="21"/>
  <c r="AB62" i="21"/>
  <c r="AP62" i="21"/>
  <c r="O78" i="21"/>
  <c r="AS46" i="21"/>
  <c r="AU62" i="21"/>
  <c r="M46" i="21"/>
  <c r="AR104" i="21"/>
  <c r="AS138" i="21" s="1"/>
  <c r="T62" i="21"/>
  <c r="AW46" i="21"/>
  <c r="AD104" i="21"/>
  <c r="AE138" i="21" s="1"/>
  <c r="BA78" i="21"/>
  <c r="X46" i="21"/>
  <c r="AM78" i="21"/>
  <c r="U46" i="21"/>
  <c r="Q104" i="21"/>
  <c r="R138" i="21" s="1"/>
  <c r="AO78" i="21"/>
  <c r="M78" i="21"/>
  <c r="AA78" i="21"/>
  <c r="BH78" i="21"/>
  <c r="BI62" i="21"/>
  <c r="R46" i="21"/>
  <c r="BI78" i="21"/>
  <c r="BG46" i="21"/>
  <c r="AB78" i="21"/>
  <c r="AV78" i="21"/>
  <c r="AL46" i="21"/>
  <c r="BA46" i="21"/>
  <c r="AU78" i="21"/>
  <c r="X62" i="21"/>
  <c r="Y62" i="21"/>
  <c r="CN61" i="21"/>
  <c r="AM62" i="21"/>
  <c r="AS78" i="21"/>
  <c r="AH46" i="21"/>
  <c r="L78" i="21"/>
  <c r="Z78" i="21"/>
  <c r="AX46" i="21"/>
  <c r="L62" i="21"/>
  <c r="BA62" i="21"/>
  <c r="AK62" i="21"/>
  <c r="AT78" i="21"/>
  <c r="BE78" i="21"/>
  <c r="S46" i="21"/>
  <c r="BB104" i="21"/>
  <c r="BC138" i="21" s="1"/>
  <c r="AC62" i="21"/>
  <c r="AG104" i="21"/>
  <c r="AH138" i="21" s="1"/>
  <c r="P78" i="21"/>
  <c r="AI62" i="21"/>
  <c r="AW62" i="21"/>
  <c r="BD78" i="21"/>
  <c r="BH46" i="21"/>
  <c r="V62" i="21"/>
  <c r="AE62" i="21"/>
  <c r="AA62" i="21"/>
  <c r="AJ62" i="21"/>
  <c r="BC78" i="21"/>
  <c r="V46" i="21"/>
  <c r="AN63" i="21"/>
  <c r="T63" i="21"/>
  <c r="AD63" i="21"/>
  <c r="AK63" i="21"/>
  <c r="BL63" i="21"/>
  <c r="AT63" i="21"/>
  <c r="Y63" i="21"/>
  <c r="Q63" i="21"/>
  <c r="AM63" i="21"/>
  <c r="CA63" i="21"/>
  <c r="U63" i="21"/>
  <c r="BU63" i="21"/>
  <c r="BA63" i="21"/>
  <c r="AC63" i="21"/>
  <c r="I63" i="21"/>
  <c r="Z63" i="21"/>
  <c r="AS63" i="21"/>
  <c r="BE63" i="21"/>
  <c r="CJ63" i="21"/>
  <c r="J63" i="21"/>
  <c r="P63" i="21"/>
  <c r="AX63" i="21"/>
  <c r="AL63" i="21"/>
  <c r="AY63" i="21"/>
  <c r="BT63" i="21"/>
  <c r="V63" i="21"/>
  <c r="O63" i="21"/>
  <c r="BC63" i="21"/>
  <c r="L63" i="21"/>
  <c r="CC63" i="21"/>
  <c r="BF63" i="21"/>
  <c r="M63" i="21"/>
  <c r="AO63" i="21"/>
  <c r="AE63" i="21"/>
  <c r="N63" i="21"/>
  <c r="CF63" i="21"/>
  <c r="AF63" i="21"/>
  <c r="BR63" i="21"/>
  <c r="AB63" i="21"/>
  <c r="CE63" i="21"/>
  <c r="BQ63" i="21"/>
  <c r="AH63" i="21"/>
  <c r="AQ63" i="21"/>
  <c r="AV63" i="21"/>
  <c r="BX63" i="21"/>
  <c r="CD63" i="21"/>
  <c r="BH63" i="21"/>
  <c r="BS63" i="21"/>
  <c r="AU63" i="21"/>
  <c r="CL63" i="21"/>
  <c r="BW63" i="21"/>
  <c r="CG63" i="21"/>
  <c r="AG63" i="21"/>
  <c r="BB63" i="21"/>
  <c r="BJ63" i="21"/>
  <c r="X63" i="21"/>
  <c r="BI63" i="21"/>
  <c r="AJ63" i="21"/>
  <c r="AW63" i="21"/>
  <c r="AP63" i="21"/>
  <c r="BG63" i="21"/>
  <c r="CB63" i="21"/>
  <c r="BD63" i="21"/>
  <c r="CK63" i="21"/>
  <c r="BN63" i="21"/>
  <c r="AZ63" i="21"/>
  <c r="BM63" i="21"/>
  <c r="W63" i="21"/>
  <c r="BV63" i="21"/>
  <c r="BP63" i="21"/>
  <c r="CH63" i="21"/>
  <c r="AA63" i="21"/>
  <c r="BK63" i="21"/>
  <c r="BZ63" i="21"/>
  <c r="S63" i="21"/>
  <c r="R63" i="21"/>
  <c r="BY63" i="21"/>
  <c r="AR63" i="21"/>
  <c r="BO63" i="21"/>
  <c r="K63" i="21"/>
  <c r="AI63" i="21"/>
  <c r="CI63" i="21"/>
  <c r="BQ62" i="21"/>
  <c r="BP62" i="21"/>
  <c r="CG62" i="21"/>
  <c r="BR62" i="21"/>
  <c r="CP61" i="21"/>
  <c r="CH62" i="21"/>
  <c r="BM62" i="21"/>
  <c r="BV62" i="21"/>
  <c r="BZ62" i="21"/>
  <c r="CE62" i="21"/>
  <c r="CA62" i="21"/>
  <c r="AN62" i="21"/>
  <c r="BX62" i="21"/>
  <c r="BS62" i="21"/>
  <c r="J62" i="21"/>
  <c r="BK62" i="21"/>
  <c r="BT62" i="21"/>
  <c r="CF62" i="21"/>
  <c r="E62" i="21"/>
  <c r="I62" i="21"/>
  <c r="E63" i="21"/>
  <c r="CD62" i="21"/>
  <c r="BY62" i="21"/>
  <c r="CB62" i="21"/>
  <c r="G62" i="21"/>
  <c r="CC62" i="21"/>
  <c r="CO61" i="21"/>
  <c r="F62" i="21"/>
  <c r="BW62" i="21"/>
  <c r="CI62" i="21"/>
  <c r="H63" i="21"/>
  <c r="CL62" i="21"/>
  <c r="BO62" i="21"/>
  <c r="H62" i="21"/>
  <c r="BJ62" i="21"/>
  <c r="G63" i="21"/>
  <c r="BN62" i="21"/>
  <c r="BU62" i="21"/>
  <c r="F63" i="21"/>
  <c r="CK62" i="21"/>
  <c r="CJ62" i="21"/>
  <c r="BL62" i="21"/>
  <c r="M62" i="21"/>
  <c r="BG62" i="21"/>
  <c r="BE62" i="21"/>
  <c r="AQ78" i="21"/>
  <c r="BD62" i="21"/>
  <c r="AH62" i="21"/>
  <c r="W62" i="21"/>
  <c r="AF78" i="21"/>
  <c r="AF62" i="21"/>
  <c r="S62" i="21"/>
  <c r="N46" i="21"/>
  <c r="W78" i="21"/>
  <c r="BD46" i="21"/>
  <c r="BG78" i="21"/>
  <c r="AS62" i="21"/>
  <c r="V78" i="21"/>
  <c r="BF46" i="21"/>
  <c r="AC78" i="21"/>
  <c r="O46" i="21"/>
  <c r="AO46" i="21"/>
  <c r="AH78" i="21"/>
  <c r="R62" i="21"/>
  <c r="AL62" i="21"/>
  <c r="S78" i="21"/>
  <c r="AJ78" i="21"/>
  <c r="X78" i="21"/>
  <c r="U62" i="21"/>
  <c r="P46" i="21"/>
  <c r="T78" i="21"/>
  <c r="AV62" i="21"/>
  <c r="AQ62" i="21"/>
  <c r="CN77" i="21"/>
  <c r="Y78" i="21"/>
  <c r="N62" i="21"/>
  <c r="AN47" i="21"/>
  <c r="BD47" i="21"/>
  <c r="BQ47" i="21"/>
  <c r="BX47" i="21"/>
  <c r="AS47" i="21"/>
  <c r="BT47" i="21"/>
  <c r="BE47" i="21"/>
  <c r="BJ47" i="21"/>
  <c r="CG47" i="21"/>
  <c r="AY47" i="21"/>
  <c r="BH47" i="21"/>
  <c r="CF47" i="21"/>
  <c r="BY47" i="21"/>
  <c r="S47" i="21"/>
  <c r="U47" i="21"/>
  <c r="BI47" i="21"/>
  <c r="I47" i="21"/>
  <c r="AK47" i="21"/>
  <c r="BS47" i="21"/>
  <c r="BK47" i="21"/>
  <c r="BN47" i="21"/>
  <c r="J47" i="21"/>
  <c r="CK47" i="21"/>
  <c r="BZ47" i="21"/>
  <c r="K47" i="21"/>
  <c r="BB47" i="21"/>
  <c r="W47" i="21"/>
  <c r="Z47" i="21"/>
  <c r="AB47" i="21"/>
  <c r="AX47" i="21"/>
  <c r="Q47" i="21"/>
  <c r="AM47" i="21"/>
  <c r="Y47" i="21"/>
  <c r="BP47" i="21"/>
  <c r="CE47" i="21"/>
  <c r="V47" i="21"/>
  <c r="AC47" i="21"/>
  <c r="L47" i="21"/>
  <c r="AZ47" i="21"/>
  <c r="AL47" i="21"/>
  <c r="AV47" i="21"/>
  <c r="BF47" i="21"/>
  <c r="AI47" i="21"/>
  <c r="AF47" i="21"/>
  <c r="AQ47" i="21"/>
  <c r="CB47" i="21"/>
  <c r="CA47" i="21"/>
  <c r="AT47" i="21"/>
  <c r="CH47" i="21"/>
  <c r="BW47" i="21"/>
  <c r="BV47" i="21"/>
  <c r="AA47" i="21"/>
  <c r="AD47" i="21"/>
  <c r="BA47" i="21"/>
  <c r="CC47" i="21"/>
  <c r="CJ47" i="21"/>
  <c r="BL47" i="21"/>
  <c r="X47" i="21"/>
  <c r="BU47" i="21"/>
  <c r="BC47" i="21"/>
  <c r="AO47" i="21"/>
  <c r="BO47" i="21"/>
  <c r="P47" i="21"/>
  <c r="CD47" i="21"/>
  <c r="O47" i="21"/>
  <c r="AW47" i="21"/>
  <c r="BM47" i="21"/>
  <c r="CI47" i="21"/>
  <c r="N47" i="21"/>
  <c r="AJ47" i="21"/>
  <c r="T47" i="21"/>
  <c r="AH47" i="21"/>
  <c r="M47" i="21"/>
  <c r="BR47" i="21"/>
  <c r="AP47" i="21"/>
  <c r="AE47" i="21"/>
  <c r="BG47" i="21"/>
  <c r="AR47" i="21"/>
  <c r="AU47" i="21"/>
  <c r="CL47" i="21"/>
  <c r="AG47" i="21"/>
  <c r="R47" i="21"/>
  <c r="BN46" i="21"/>
  <c r="G47" i="21"/>
  <c r="CL46" i="21"/>
  <c r="CF46" i="21"/>
  <c r="CB46" i="21"/>
  <c r="F46" i="21"/>
  <c r="CP45" i="21"/>
  <c r="BK46" i="21"/>
  <c r="BJ46" i="21"/>
  <c r="BR46" i="21"/>
  <c r="H46" i="21"/>
  <c r="G46" i="21"/>
  <c r="CA46" i="21"/>
  <c r="CE46" i="21"/>
  <c r="CH46" i="21"/>
  <c r="CI46" i="21"/>
  <c r="BM46" i="21"/>
  <c r="BX46" i="21"/>
  <c r="BW46" i="21"/>
  <c r="BQ46" i="21"/>
  <c r="E47" i="21"/>
  <c r="BU46" i="21"/>
  <c r="CO45" i="21"/>
  <c r="BT46" i="21"/>
  <c r="CJ46" i="21"/>
  <c r="E46" i="21"/>
  <c r="CD46" i="21"/>
  <c r="H47" i="21"/>
  <c r="BY46" i="21"/>
  <c r="BS46" i="21"/>
  <c r="BL46" i="21"/>
  <c r="I46" i="21"/>
  <c r="AN46" i="21"/>
  <c r="CC46" i="21"/>
  <c r="J46" i="21"/>
  <c r="BZ46" i="21"/>
  <c r="CK46" i="21"/>
  <c r="CG46" i="21"/>
  <c r="BP46" i="21"/>
  <c r="F47" i="21"/>
  <c r="BO46" i="21"/>
  <c r="BV46" i="21"/>
  <c r="AC46" i="21"/>
  <c r="AQ46" i="21"/>
  <c r="AM46" i="21"/>
  <c r="BC46" i="21"/>
  <c r="O62" i="21"/>
  <c r="BI46" i="21"/>
  <c r="W106" i="21"/>
  <c r="W138" i="21"/>
  <c r="AY47" i="20"/>
  <c r="AN106" i="21"/>
  <c r="CP104" i="21"/>
  <c r="CO104" i="21"/>
  <c r="AN138" i="21"/>
  <c r="V138" i="21"/>
  <c r="V106" i="21"/>
  <c r="AI106" i="21"/>
  <c r="AI138" i="21"/>
  <c r="K48" i="20"/>
  <c r="AY48" i="20"/>
  <c r="BJ138" i="21"/>
  <c r="BI106" i="21"/>
  <c r="BI138" i="21"/>
  <c r="Z138" i="21"/>
  <c r="Z106" i="21"/>
  <c r="AE106" i="21"/>
  <c r="AP138" i="21"/>
  <c r="AP106" i="21"/>
  <c r="AO138" i="21"/>
  <c r="AO106" i="21"/>
  <c r="AZ48" i="20"/>
  <c r="BB47" i="20"/>
  <c r="BH106" i="21"/>
  <c r="BH138" i="21"/>
  <c r="Y106" i="21"/>
  <c r="CN106" i="21" s="1"/>
  <c r="Y138" i="21"/>
  <c r="CN104" i="21"/>
  <c r="AZ47" i="20"/>
  <c r="BB46" i="20"/>
  <c r="BB37" i="20"/>
  <c r="BB49" i="20" s="1"/>
  <c r="AA106" i="21"/>
  <c r="AA138" i="21"/>
  <c r="AM138" i="21"/>
  <c r="AM106" i="21"/>
  <c r="AX138" i="21"/>
  <c r="AX106" i="21"/>
  <c r="AR48" i="20"/>
  <c r="AD48" i="20"/>
  <c r="K47" i="20"/>
  <c r="Q48" i="20"/>
  <c r="Q47" i="20"/>
  <c r="AH106" i="21"/>
  <c r="BA106" i="21"/>
  <c r="AV106" i="21"/>
  <c r="AV138" i="21"/>
  <c r="Q46" i="20"/>
  <c r="Q37" i="20"/>
  <c r="Q49" i="20" s="1"/>
  <c r="T106" i="21"/>
  <c r="T138" i="21"/>
  <c r="AC138" i="21"/>
  <c r="AC106" i="21"/>
  <c r="AG47" i="20"/>
  <c r="AS106" i="21"/>
  <c r="BF106" i="21"/>
  <c r="BF138" i="21"/>
  <c r="AT106" i="21"/>
  <c r="AT138" i="21"/>
  <c r="AD47" i="20"/>
  <c r="AZ46" i="20"/>
  <c r="AZ37" i="20"/>
  <c r="AZ49" i="20" s="1"/>
  <c r="BB48" i="20"/>
  <c r="AR47" i="20"/>
  <c r="BD106" i="21"/>
  <c r="BD138" i="21"/>
  <c r="L106" i="21"/>
  <c r="AJ138" i="21"/>
  <c r="AJ106" i="21"/>
  <c r="AU106" i="21"/>
  <c r="AU138" i="21"/>
  <c r="AG48" i="20"/>
  <c r="S138" i="21"/>
  <c r="S106" i="21"/>
  <c r="U106" i="21"/>
  <c r="U138" i="21"/>
  <c r="BC106" i="21"/>
  <c r="BE138" i="21"/>
  <c r="BE106" i="21"/>
  <c r="R106" i="21"/>
  <c r="P138" i="21"/>
  <c r="P106" i="21"/>
  <c r="AD46" i="20"/>
  <c r="AD37" i="20"/>
  <c r="AD49" i="20" s="1"/>
  <c r="AG46" i="20"/>
  <c r="AG37" i="20"/>
  <c r="AG49" i="20" s="1"/>
  <c r="AK106" i="21"/>
  <c r="AK138" i="21"/>
  <c r="AL106" i="21"/>
  <c r="AL138" i="21"/>
  <c r="AY46" i="20"/>
  <c r="AY37" i="20"/>
  <c r="AY49" i="20" s="1"/>
  <c r="AR46" i="20"/>
  <c r="AR37" i="20"/>
  <c r="AR49" i="20" s="1"/>
  <c r="O138" i="21"/>
  <c r="O106" i="21"/>
  <c r="AQ106" i="21"/>
  <c r="AQ138" i="21"/>
  <c r="AW106" i="21"/>
  <c r="AW138" i="21"/>
  <c r="X138" i="21"/>
  <c r="X106" i="21"/>
  <c r="K46" i="20"/>
  <c r="K37" i="20"/>
  <c r="N138" i="21"/>
  <c r="N106" i="21"/>
  <c r="M138" i="21"/>
  <c r="M106" i="21"/>
  <c r="AB106" i="21"/>
  <c r="AB138" i="21"/>
  <c r="BG138" i="21"/>
  <c r="BG106" i="21"/>
  <c r="AF138" i="21"/>
  <c r="AF106" i="21"/>
  <c r="K107" i="21"/>
  <c r="K77" i="21"/>
  <c r="K45" i="21"/>
  <c r="K111" i="21"/>
  <c r="L113" i="21"/>
  <c r="K61" i="21"/>
  <c r="M113" i="21"/>
  <c r="N113" i="21"/>
  <c r="AD107" i="21"/>
  <c r="BB107" i="21"/>
  <c r="Q111" i="21"/>
  <c r="AY77" i="21"/>
  <c r="AG77" i="21"/>
  <c r="Z113" i="21"/>
  <c r="BA113" i="21"/>
  <c r="AU113" i="21"/>
  <c r="AR111" i="21"/>
  <c r="Q77" i="21"/>
  <c r="AD45" i="21"/>
  <c r="AB113" i="21"/>
  <c r="AG107" i="21"/>
  <c r="BI113" i="21"/>
  <c r="BB61" i="21"/>
  <c r="AX113" i="21"/>
  <c r="AE113" i="21"/>
  <c r="AZ111" i="21"/>
  <c r="W113" i="21"/>
  <c r="BF113" i="21"/>
  <c r="X113" i="21"/>
  <c r="AD61" i="21"/>
  <c r="AG111" i="21"/>
  <c r="P113" i="21"/>
  <c r="AO113" i="21"/>
  <c r="AS113" i="21"/>
  <c r="Q107" i="21"/>
  <c r="AM113" i="21"/>
  <c r="AV113" i="21"/>
  <c r="BB45" i="21"/>
  <c r="AP113" i="21"/>
  <c r="AY107" i="21"/>
  <c r="AZ61" i="21"/>
  <c r="AR61" i="21"/>
  <c r="O113" i="21"/>
  <c r="AT113" i="21"/>
  <c r="V113" i="21"/>
  <c r="BC113" i="21"/>
  <c r="Y113" i="21"/>
  <c r="AF113" i="21"/>
  <c r="AZ107" i="21"/>
  <c r="BJ113" i="21"/>
  <c r="AH113" i="21"/>
  <c r="BB77" i="21"/>
  <c r="BK113" i="21"/>
  <c r="AY111" i="21"/>
  <c r="AR45" i="21"/>
  <c r="AW113" i="21"/>
  <c r="AR77" i="21"/>
  <c r="R113" i="21"/>
  <c r="BH113" i="21"/>
  <c r="AG45" i="21"/>
  <c r="AG61" i="21"/>
  <c r="BE113" i="21"/>
  <c r="BD113" i="21"/>
  <c r="AD111" i="21"/>
  <c r="AR107" i="21"/>
  <c r="Q61" i="21"/>
  <c r="AZ45" i="21"/>
  <c r="AC113" i="21"/>
  <c r="Q45" i="21"/>
  <c r="AZ77" i="21"/>
  <c r="S113" i="21"/>
  <c r="AY45" i="21"/>
  <c r="AY61" i="21"/>
  <c r="AJ113" i="21"/>
  <c r="AA113" i="21"/>
  <c r="BL113" i="21"/>
  <c r="BG113" i="21"/>
  <c r="T113" i="21"/>
  <c r="BB111" i="21"/>
  <c r="AN113" i="21"/>
  <c r="AQ113" i="21"/>
  <c r="AI113" i="21"/>
  <c r="AL113" i="21"/>
  <c r="AD77" i="21"/>
  <c r="U113" i="21"/>
  <c r="AB148" i="21" l="1"/>
  <c r="AB149" i="21" s="1"/>
  <c r="AB145" i="21"/>
  <c r="K49" i="20"/>
  <c r="X148" i="21"/>
  <c r="X149" i="21" s="1"/>
  <c r="X145" i="21"/>
  <c r="AD148" i="21"/>
  <c r="AD149" i="21" s="1"/>
  <c r="AD145" i="21"/>
  <c r="Z148" i="21"/>
  <c r="Z149" i="21" s="1"/>
  <c r="Z145" i="21"/>
  <c r="E52" i="21"/>
  <c r="E53" i="21" s="1"/>
  <c r="E55" i="21" s="1"/>
  <c r="E84" i="21"/>
  <c r="E85" i="21" s="1"/>
  <c r="E87" i="21" s="1"/>
  <c r="G52" i="21"/>
  <c r="G53" i="21" s="1"/>
  <c r="G84" i="21"/>
  <c r="G85" i="21" s="1"/>
  <c r="H84" i="21"/>
  <c r="H85" i="21" s="1"/>
  <c r="F84" i="21"/>
  <c r="F85" i="21" s="1"/>
  <c r="F52" i="21"/>
  <c r="F53" i="21" s="1"/>
  <c r="H52" i="21"/>
  <c r="H53" i="21" s="1"/>
  <c r="Y148" i="21"/>
  <c r="F64" i="40" s="1"/>
  <c r="Y145" i="21"/>
  <c r="O124" i="21"/>
  <c r="J124" i="21"/>
  <c r="K124" i="21" s="1"/>
  <c r="L124" i="21" s="1"/>
  <c r="M124" i="21" s="1"/>
  <c r="N124" i="21" s="1"/>
  <c r="BL132" i="21"/>
  <c r="BM132" i="21"/>
  <c r="BK132" i="21"/>
  <c r="AI132" i="21"/>
  <c r="AI114" i="21"/>
  <c r="P132" i="21"/>
  <c r="P114" i="21"/>
  <c r="BA114" i="21"/>
  <c r="AG78" i="21"/>
  <c r="AF132" i="21"/>
  <c r="AF114" i="21"/>
  <c r="Q62" i="21"/>
  <c r="O132" i="21"/>
  <c r="O114" i="21"/>
  <c r="AZ62" i="21"/>
  <c r="AA132" i="21"/>
  <c r="AA114" i="21"/>
  <c r="K78" i="21"/>
  <c r="BD132" i="21"/>
  <c r="BD114" i="21"/>
  <c r="AS114" i="21"/>
  <c r="AR62" i="21"/>
  <c r="AU132" i="21"/>
  <c r="AU114" i="21"/>
  <c r="M132" i="21"/>
  <c r="M114" i="21"/>
  <c r="N132" i="21"/>
  <c r="N114" i="21"/>
  <c r="V132" i="21"/>
  <c r="V114" i="21"/>
  <c r="Q46" i="21"/>
  <c r="BB62" i="21"/>
  <c r="AL132" i="21"/>
  <c r="AL114" i="21"/>
  <c r="Q78" i="21"/>
  <c r="BB78" i="21"/>
  <c r="BE132" i="21"/>
  <c r="BE114" i="21"/>
  <c r="Y132" i="21"/>
  <c r="Y114" i="21"/>
  <c r="CN113" i="21"/>
  <c r="BF132" i="21"/>
  <c r="BF114" i="21"/>
  <c r="AT132" i="21"/>
  <c r="AT114" i="21"/>
  <c r="AZ78" i="21"/>
  <c r="AC132" i="21"/>
  <c r="AC114" i="21"/>
  <c r="AP132" i="21"/>
  <c r="AP114" i="21"/>
  <c r="W132" i="21"/>
  <c r="W114" i="21"/>
  <c r="AG46" i="21"/>
  <c r="AQ132" i="21"/>
  <c r="AQ114" i="21"/>
  <c r="K62" i="21"/>
  <c r="AY46" i="21"/>
  <c r="AH114" i="21"/>
  <c r="AG62" i="21"/>
  <c r="L114" i="21"/>
  <c r="AV132" i="21"/>
  <c r="AV114" i="21"/>
  <c r="AY62" i="21"/>
  <c r="BG132" i="21"/>
  <c r="BG114" i="21"/>
  <c r="T132" i="21"/>
  <c r="T114" i="21"/>
  <c r="AZ46" i="21"/>
  <c r="AB132" i="21"/>
  <c r="AB114" i="21"/>
  <c r="AX132" i="21"/>
  <c r="AX114" i="21"/>
  <c r="AR46" i="21"/>
  <c r="AW132" i="21"/>
  <c r="AW114" i="21"/>
  <c r="X132" i="21"/>
  <c r="X114" i="21"/>
  <c r="AD46" i="21"/>
  <c r="BC114" i="21"/>
  <c r="AO132" i="21"/>
  <c r="AO114" i="21"/>
  <c r="R114" i="21"/>
  <c r="K46" i="21"/>
  <c r="AJ132" i="21"/>
  <c r="AJ114" i="21"/>
  <c r="AK132" i="21"/>
  <c r="AD62" i="21"/>
  <c r="AD78" i="21"/>
  <c r="AM132" i="21"/>
  <c r="AM114" i="21"/>
  <c r="AE114" i="21"/>
  <c r="S132" i="21"/>
  <c r="S114" i="21"/>
  <c r="U132" i="21"/>
  <c r="U114" i="21"/>
  <c r="BB46" i="21"/>
  <c r="BH132" i="21"/>
  <c r="BH114" i="21"/>
  <c r="AY78" i="21"/>
  <c r="Z132" i="21"/>
  <c r="Z114" i="21"/>
  <c r="AR78" i="21"/>
  <c r="BI132" i="21"/>
  <c r="BJ132" i="21"/>
  <c r="BI114" i="21"/>
  <c r="AN132" i="21"/>
  <c r="U115" i="21"/>
  <c r="BJ115" i="21"/>
  <c r="Y115" i="21"/>
  <c r="BT115" i="21"/>
  <c r="S115" i="21"/>
  <c r="M115" i="21"/>
  <c r="BU115" i="21"/>
  <c r="BE115" i="21"/>
  <c r="CA115" i="21"/>
  <c r="AL115" i="21"/>
  <c r="BP115" i="21"/>
  <c r="BH115" i="21"/>
  <c r="AO115" i="21"/>
  <c r="AC115" i="21"/>
  <c r="Q115" i="21"/>
  <c r="AW115" i="21"/>
  <c r="BO115" i="21"/>
  <c r="AH115" i="21"/>
  <c r="CE115" i="21"/>
  <c r="BF115" i="21"/>
  <c r="BD115" i="21"/>
  <c r="BI115" i="21"/>
  <c r="AS115" i="21"/>
  <c r="O115" i="21"/>
  <c r="R115" i="21"/>
  <c r="CI115" i="21"/>
  <c r="Z115" i="21"/>
  <c r="BZ115" i="21"/>
  <c r="K115" i="21"/>
  <c r="BN115" i="21"/>
  <c r="BY115" i="21"/>
  <c r="CG115" i="21"/>
  <c r="BL115" i="21"/>
  <c r="BS115" i="21"/>
  <c r="AU115" i="21"/>
  <c r="AN115" i="21"/>
  <c r="CH115" i="21"/>
  <c r="AE115" i="21"/>
  <c r="BM115" i="21"/>
  <c r="AI115" i="21"/>
  <c r="J115" i="21"/>
  <c r="AB115" i="21"/>
  <c r="CJ115" i="21"/>
  <c r="AK115" i="21"/>
  <c r="AX115" i="21"/>
  <c r="AZ115" i="21"/>
  <c r="AV115" i="21"/>
  <c r="BV115" i="21"/>
  <c r="CB115" i="21"/>
  <c r="CC115" i="21"/>
  <c r="T115" i="21"/>
  <c r="AR115" i="21"/>
  <c r="CF115" i="21"/>
  <c r="AD115" i="21"/>
  <c r="AF115" i="21"/>
  <c r="AT115" i="21"/>
  <c r="BQ115" i="21"/>
  <c r="BX115" i="21"/>
  <c r="BB115" i="21"/>
  <c r="BR115" i="21"/>
  <c r="AJ115" i="21"/>
  <c r="BA115" i="21"/>
  <c r="P115" i="21"/>
  <c r="BK115" i="21"/>
  <c r="CD115" i="21"/>
  <c r="BG115" i="21"/>
  <c r="I115" i="21"/>
  <c r="N115" i="21"/>
  <c r="CL115" i="21"/>
  <c r="AM115" i="21"/>
  <c r="AG115" i="21"/>
  <c r="BW115" i="21"/>
  <c r="BC115" i="21"/>
  <c r="V115" i="21"/>
  <c r="AA115" i="21"/>
  <c r="L115" i="21"/>
  <c r="AY115" i="21"/>
  <c r="W115" i="21"/>
  <c r="X115" i="21"/>
  <c r="AP115" i="21"/>
  <c r="AQ115" i="21"/>
  <c r="CK115" i="21"/>
  <c r="CC114" i="21"/>
  <c r="CL114" i="21"/>
  <c r="CE114" i="21"/>
  <c r="BY114" i="21"/>
  <c r="E115" i="21"/>
  <c r="CK114" i="21"/>
  <c r="H114" i="21"/>
  <c r="CI114" i="21"/>
  <c r="CO113" i="21"/>
  <c r="I114" i="21"/>
  <c r="BT114" i="21"/>
  <c r="CP113" i="21"/>
  <c r="H115" i="21"/>
  <c r="BN114" i="21"/>
  <c r="BV114" i="21"/>
  <c r="CB114" i="21"/>
  <c r="CJ114" i="21"/>
  <c r="AN114" i="21"/>
  <c r="BK114" i="21"/>
  <c r="BW114" i="21"/>
  <c r="BS114" i="21"/>
  <c r="G115" i="21"/>
  <c r="BX114" i="21"/>
  <c r="BL114" i="21"/>
  <c r="CD114" i="21"/>
  <c r="CH114" i="21"/>
  <c r="BQ114" i="21"/>
  <c r="F115" i="21"/>
  <c r="BO114" i="21"/>
  <c r="BP114" i="21"/>
  <c r="J114" i="21"/>
  <c r="G114" i="21"/>
  <c r="F114" i="21"/>
  <c r="CA114" i="21"/>
  <c r="BZ114" i="21"/>
  <c r="BU114" i="21"/>
  <c r="E114" i="21"/>
  <c r="BR114" i="21"/>
  <c r="CF114" i="21"/>
  <c r="CG114" i="21"/>
  <c r="BM114" i="21"/>
  <c r="BJ114" i="21"/>
  <c r="AK114" i="21"/>
  <c r="BC52" i="21"/>
  <c r="BC53" i="21" s="1"/>
  <c r="CF52" i="21"/>
  <c r="CF53" i="21" s="1"/>
  <c r="AG52" i="21"/>
  <c r="N52" i="21"/>
  <c r="N53" i="21" s="1"/>
  <c r="N55" i="21" s="1"/>
  <c r="BL52" i="21"/>
  <c r="BL53" i="21" s="1"/>
  <c r="AQ52" i="21"/>
  <c r="AQ53" i="21" s="1"/>
  <c r="Y52" i="21"/>
  <c r="BN52" i="21"/>
  <c r="BN53" i="21" s="1"/>
  <c r="CG52" i="21"/>
  <c r="CG53" i="21" s="1"/>
  <c r="AT84" i="21"/>
  <c r="AT85" i="21" s="1"/>
  <c r="Y84" i="21"/>
  <c r="AE84" i="21"/>
  <c r="AE85" i="21" s="1"/>
  <c r="AI84" i="21"/>
  <c r="AI85" i="21" s="1"/>
  <c r="AI87" i="21" s="1"/>
  <c r="X84" i="21"/>
  <c r="X85" i="21" s="1"/>
  <c r="X87" i="21" s="1"/>
  <c r="BZ84" i="21"/>
  <c r="BZ85" i="21" s="1"/>
  <c r="BM84" i="21"/>
  <c r="BM85" i="21" s="1"/>
  <c r="CP106" i="21"/>
  <c r="CO106" i="21"/>
  <c r="CL52" i="21"/>
  <c r="CL53" i="21" s="1"/>
  <c r="CI52" i="21"/>
  <c r="CI53" i="21" s="1"/>
  <c r="CJ52" i="21"/>
  <c r="CJ53" i="21" s="1"/>
  <c r="AF52" i="21"/>
  <c r="AF53" i="21" s="1"/>
  <c r="AF55" i="21" s="1"/>
  <c r="AM52" i="21"/>
  <c r="AM53" i="21" s="1"/>
  <c r="AM55" i="21" s="1"/>
  <c r="BK52" i="21"/>
  <c r="BK53" i="21" s="1"/>
  <c r="BJ52" i="21"/>
  <c r="BJ53" i="21" s="1"/>
  <c r="Q138" i="21"/>
  <c r="Q106" i="21"/>
  <c r="BC84" i="21"/>
  <c r="BC85" i="21" s="1"/>
  <c r="AU84" i="21"/>
  <c r="AU85" i="21" s="1"/>
  <c r="BI84" i="21"/>
  <c r="BI85" i="21" s="1"/>
  <c r="J84" i="21"/>
  <c r="K84" i="21"/>
  <c r="AL84" i="21"/>
  <c r="AL85" i="21" s="1"/>
  <c r="AL87" i="21" s="1"/>
  <c r="BE84" i="21"/>
  <c r="BE85" i="21" s="1"/>
  <c r="AU52" i="21"/>
  <c r="AU53" i="21" s="1"/>
  <c r="BM52" i="21"/>
  <c r="BM53" i="21" s="1"/>
  <c r="CC52" i="21"/>
  <c r="CC53" i="21" s="1"/>
  <c r="AI52" i="21"/>
  <c r="AI53" i="21" s="1"/>
  <c r="AI55" i="21" s="1"/>
  <c r="Q52" i="21"/>
  <c r="BS52" i="21"/>
  <c r="BS53" i="21" s="1"/>
  <c r="BE52" i="21"/>
  <c r="BE53" i="21" s="1"/>
  <c r="AG106" i="21"/>
  <c r="AG138" i="21"/>
  <c r="M84" i="21"/>
  <c r="M85" i="21" s="1"/>
  <c r="M87" i="21" s="1"/>
  <c r="CE84" i="21"/>
  <c r="CE85" i="21" s="1"/>
  <c r="BQ84" i="21"/>
  <c r="BQ85" i="21" s="1"/>
  <c r="CK84" i="21"/>
  <c r="CK85" i="21" s="1"/>
  <c r="AP84" i="21"/>
  <c r="AP85" i="21" s="1"/>
  <c r="BS84" i="21"/>
  <c r="BS85" i="21" s="1"/>
  <c r="U84" i="21"/>
  <c r="U85" i="21" s="1"/>
  <c r="U87" i="21" s="1"/>
  <c r="AR52" i="21"/>
  <c r="BF52" i="21"/>
  <c r="BF53" i="21" s="1"/>
  <c r="AX52" i="21"/>
  <c r="AX53" i="21" s="1"/>
  <c r="AR106" i="21"/>
  <c r="AR138" i="21"/>
  <c r="BY84" i="21"/>
  <c r="BY85" i="21" s="1"/>
  <c r="AV84" i="21"/>
  <c r="AV85" i="21" s="1"/>
  <c r="BU84" i="21"/>
  <c r="BU85" i="21" s="1"/>
  <c r="CB84" i="21"/>
  <c r="CB85" i="21" s="1"/>
  <c r="BK84" i="21"/>
  <c r="BK85" i="21" s="1"/>
  <c r="BH84" i="21"/>
  <c r="BH85" i="21" s="1"/>
  <c r="R84" i="21"/>
  <c r="R85" i="21" s="1"/>
  <c r="R87" i="21" s="1"/>
  <c r="AZ138" i="21"/>
  <c r="AZ106" i="21"/>
  <c r="AW52" i="21"/>
  <c r="AW53" i="21" s="1"/>
  <c r="AK52" i="21"/>
  <c r="AK53" i="21" s="1"/>
  <c r="BG52" i="21"/>
  <c r="BG53" i="21" s="1"/>
  <c r="O52" i="21"/>
  <c r="O53" i="21" s="1"/>
  <c r="AD52" i="21"/>
  <c r="AV52" i="21"/>
  <c r="AV53" i="21" s="1"/>
  <c r="AB52" i="21"/>
  <c r="AB53" i="21" s="1"/>
  <c r="I52" i="21"/>
  <c r="I53" i="21" s="1"/>
  <c r="I57" i="21" s="1"/>
  <c r="AS52" i="21"/>
  <c r="AS53" i="21" s="1"/>
  <c r="AM84" i="21"/>
  <c r="AM85" i="21" s="1"/>
  <c r="AM87" i="21" s="1"/>
  <c r="CJ84" i="21"/>
  <c r="CJ85" i="21" s="1"/>
  <c r="BB84" i="21"/>
  <c r="AO84" i="21"/>
  <c r="AO85" i="21" s="1"/>
  <c r="BT84" i="21"/>
  <c r="BT85" i="21" s="1"/>
  <c r="AY84" i="21"/>
  <c r="T84" i="21"/>
  <c r="T85" i="21" s="1"/>
  <c r="BA52" i="21"/>
  <c r="BA53" i="21" s="1"/>
  <c r="BT52" i="21"/>
  <c r="BT53" i="21" s="1"/>
  <c r="AE52" i="21"/>
  <c r="AE53" i="21" s="1"/>
  <c r="CD52" i="21"/>
  <c r="CD53" i="21" s="1"/>
  <c r="AA52" i="21"/>
  <c r="AA53" i="21" s="1"/>
  <c r="AL52" i="21"/>
  <c r="AL53" i="21" s="1"/>
  <c r="AL55" i="21" s="1"/>
  <c r="Z52" i="21"/>
  <c r="Z53" i="21" s="1"/>
  <c r="BI52" i="21"/>
  <c r="BI53" i="21" s="1"/>
  <c r="BX52" i="21"/>
  <c r="BX53" i="21" s="1"/>
  <c r="BB138" i="21"/>
  <c r="BB106" i="21"/>
  <c r="AK84" i="21"/>
  <c r="AK85" i="21" s="1"/>
  <c r="BX84" i="21"/>
  <c r="BX85" i="21" s="1"/>
  <c r="AD84" i="21"/>
  <c r="BJ84" i="21"/>
  <c r="BJ85" i="21" s="1"/>
  <c r="CC84" i="21"/>
  <c r="CC85" i="21" s="1"/>
  <c r="CI84" i="21"/>
  <c r="CI85" i="21" s="1"/>
  <c r="CF84" i="21"/>
  <c r="CF85" i="21" s="1"/>
  <c r="AP52" i="21"/>
  <c r="AP53" i="21" s="1"/>
  <c r="P52" i="21"/>
  <c r="P53" i="21" s="1"/>
  <c r="P55" i="21" s="1"/>
  <c r="BV52" i="21"/>
  <c r="BV53" i="21" s="1"/>
  <c r="AZ52" i="21"/>
  <c r="W52" i="21"/>
  <c r="W53" i="21" s="1"/>
  <c r="W55" i="21" s="1"/>
  <c r="U52" i="21"/>
  <c r="U53" i="21" s="1"/>
  <c r="U55" i="21" s="1"/>
  <c r="BQ52" i="21"/>
  <c r="BQ53" i="21" s="1"/>
  <c r="BF84" i="21"/>
  <c r="BF85" i="21" s="1"/>
  <c r="AJ84" i="21"/>
  <c r="AJ85" i="21" s="1"/>
  <c r="AJ87" i="21" s="1"/>
  <c r="BW84" i="21"/>
  <c r="BW85" i="21" s="1"/>
  <c r="AF84" i="21"/>
  <c r="AF85" i="21" s="1"/>
  <c r="AF87" i="21" s="1"/>
  <c r="AW84" i="21"/>
  <c r="AW85" i="21" s="1"/>
  <c r="CL84" i="21"/>
  <c r="CL85" i="21" s="1"/>
  <c r="N84" i="21"/>
  <c r="N85" i="21" s="1"/>
  <c r="N87" i="21" s="1"/>
  <c r="BR52" i="21"/>
  <c r="BR53" i="21" s="1"/>
  <c r="BO52" i="21"/>
  <c r="BO53" i="21" s="1"/>
  <c r="BW52" i="21"/>
  <c r="BW53" i="21" s="1"/>
  <c r="L52" i="21"/>
  <c r="L53" i="21" s="1"/>
  <c r="L55" i="21" s="1"/>
  <c r="BB52" i="21"/>
  <c r="S52" i="21"/>
  <c r="S53" i="21" s="1"/>
  <c r="BD52" i="21"/>
  <c r="BD53" i="21" s="1"/>
  <c r="S84" i="21"/>
  <c r="S85" i="21" s="1"/>
  <c r="W84" i="21"/>
  <c r="W85" i="21" s="1"/>
  <c r="W87" i="21" s="1"/>
  <c r="P84" i="21"/>
  <c r="P85" i="21" s="1"/>
  <c r="P87" i="21" s="1"/>
  <c r="AX84" i="21"/>
  <c r="AX85" i="21" s="1"/>
  <c r="BO84" i="21"/>
  <c r="BO85" i="21" s="1"/>
  <c r="BL84" i="21"/>
  <c r="BL85" i="21" s="1"/>
  <c r="AN84" i="21"/>
  <c r="AN85" i="21" s="1"/>
  <c r="AN86" i="21" s="1"/>
  <c r="AY106" i="21"/>
  <c r="AY138" i="21"/>
  <c r="M52" i="21"/>
  <c r="M53" i="21" s="1"/>
  <c r="M55" i="21" s="1"/>
  <c r="AO52" i="21"/>
  <c r="AO53" i="21" s="1"/>
  <c r="CH52" i="21"/>
  <c r="CH53" i="21" s="1"/>
  <c r="AC52" i="21"/>
  <c r="AC53" i="21" s="1"/>
  <c r="AC55" i="21" s="1"/>
  <c r="K52" i="21"/>
  <c r="BY52" i="21"/>
  <c r="BY53" i="21" s="1"/>
  <c r="AN52" i="21"/>
  <c r="AN53" i="21" s="1"/>
  <c r="AN54" i="21" s="1"/>
  <c r="BP84" i="21"/>
  <c r="BP85" i="21" s="1"/>
  <c r="BG84" i="21"/>
  <c r="BG85" i="21" s="1"/>
  <c r="AQ84" i="21"/>
  <c r="AQ85" i="21" s="1"/>
  <c r="O84" i="21"/>
  <c r="O85" i="21" s="1"/>
  <c r="Q84" i="21"/>
  <c r="CH84" i="21"/>
  <c r="CH85" i="21" s="1"/>
  <c r="Z84" i="21"/>
  <c r="Z85" i="21" s="1"/>
  <c r="AT52" i="21"/>
  <c r="AT53" i="21" s="1"/>
  <c r="AS84" i="21"/>
  <c r="AS85" i="21" s="1"/>
  <c r="AA84" i="21"/>
  <c r="AA85" i="21" s="1"/>
  <c r="BA84" i="21"/>
  <c r="BA85" i="21" s="1"/>
  <c r="CG84" i="21"/>
  <c r="CG85" i="21" s="1"/>
  <c r="AC84" i="21"/>
  <c r="AC85" i="21" s="1"/>
  <c r="AC87" i="21" s="1"/>
  <c r="BN84" i="21"/>
  <c r="BN85" i="21" s="1"/>
  <c r="V52" i="21"/>
  <c r="V53" i="21" s="1"/>
  <c r="T52" i="21"/>
  <c r="T53" i="21" s="1"/>
  <c r="BU52" i="21"/>
  <c r="BU53" i="21" s="1"/>
  <c r="CA52" i="21"/>
  <c r="CA53" i="21" s="1"/>
  <c r="CE52" i="21"/>
  <c r="CE53" i="21" s="1"/>
  <c r="CK52" i="21"/>
  <c r="CK53" i="21" s="1"/>
  <c r="BH52" i="21"/>
  <c r="BH53" i="21" s="1"/>
  <c r="AR84" i="21"/>
  <c r="AZ84" i="21"/>
  <c r="BD84" i="21"/>
  <c r="BD85" i="21" s="1"/>
  <c r="BR84" i="21"/>
  <c r="BR85" i="21" s="1"/>
  <c r="AH84" i="21"/>
  <c r="AH85" i="21" s="1"/>
  <c r="AH87" i="21" s="1"/>
  <c r="CA84" i="21"/>
  <c r="CA85" i="21" s="1"/>
  <c r="AG84" i="21"/>
  <c r="K106" i="21"/>
  <c r="K138" i="21"/>
  <c r="AH52" i="21"/>
  <c r="AH53" i="21" s="1"/>
  <c r="AH55" i="21" s="1"/>
  <c r="BZ52" i="21"/>
  <c r="BZ53" i="21" s="1"/>
  <c r="R52" i="21"/>
  <c r="R53" i="21" s="1"/>
  <c r="R55" i="21" s="1"/>
  <c r="AJ52" i="21"/>
  <c r="AJ53" i="21" s="1"/>
  <c r="AJ55" i="21" s="1"/>
  <c r="X52" i="21"/>
  <c r="X53" i="21" s="1"/>
  <c r="X55" i="21" s="1"/>
  <c r="CB52" i="21"/>
  <c r="CB53" i="21" s="1"/>
  <c r="BP52" i="21"/>
  <c r="BP53" i="21" s="1"/>
  <c r="J52" i="21"/>
  <c r="J53" i="21" s="1"/>
  <c r="AY52" i="21"/>
  <c r="AD138" i="21"/>
  <c r="AD106" i="21"/>
  <c r="CD84" i="21"/>
  <c r="CD85" i="21" s="1"/>
  <c r="L84" i="21"/>
  <c r="L85" i="21" s="1"/>
  <c r="L87" i="21" s="1"/>
  <c r="BV84" i="21"/>
  <c r="BV85" i="21" s="1"/>
  <c r="I84" i="21"/>
  <c r="I85" i="21" s="1"/>
  <c r="I89" i="21" s="1"/>
  <c r="V84" i="21"/>
  <c r="V85" i="21" s="1"/>
  <c r="AB84" i="21"/>
  <c r="AB85" i="21" s="1"/>
  <c r="K113" i="21"/>
  <c r="AY113" i="21"/>
  <c r="AZ113" i="21"/>
  <c r="AD113" i="21"/>
  <c r="BB113" i="21"/>
  <c r="AR113" i="21"/>
  <c r="Q113" i="21"/>
  <c r="AG113" i="21"/>
  <c r="S87" i="21" l="1"/>
  <c r="S86" i="21"/>
  <c r="S55" i="21"/>
  <c r="S54" i="21"/>
  <c r="T87" i="21"/>
  <c r="T86" i="21"/>
  <c r="T55" i="21"/>
  <c r="T54" i="21"/>
  <c r="F66" i="40"/>
  <c r="G66" i="40" s="1"/>
  <c r="AE87" i="21"/>
  <c r="AE86" i="21"/>
  <c r="AE55" i="21"/>
  <c r="AE54" i="21"/>
  <c r="F55" i="21"/>
  <c r="F54" i="21"/>
  <c r="F87" i="21"/>
  <c r="F86" i="21"/>
  <c r="G87" i="21"/>
  <c r="G86" i="21"/>
  <c r="G55" i="21"/>
  <c r="G54" i="21"/>
  <c r="AK87" i="21"/>
  <c r="AK86" i="21"/>
  <c r="AK55" i="21"/>
  <c r="AK54" i="21"/>
  <c r="AA55" i="21"/>
  <c r="AA54" i="21"/>
  <c r="AA87" i="21"/>
  <c r="AA86" i="21"/>
  <c r="G64" i="40"/>
  <c r="Z87" i="21"/>
  <c r="Z86" i="21"/>
  <c r="Z55" i="21"/>
  <c r="Z54" i="21"/>
  <c r="AB87" i="21"/>
  <c r="AB86" i="21"/>
  <c r="AB55" i="21"/>
  <c r="AB54" i="21"/>
  <c r="CN52" i="21"/>
  <c r="E120" i="21"/>
  <c r="E121" i="21" s="1"/>
  <c r="E123" i="21" s="1"/>
  <c r="H55" i="21"/>
  <c r="H54" i="21"/>
  <c r="CP54" i="21" s="1"/>
  <c r="H87" i="21"/>
  <c r="H86" i="21"/>
  <c r="CP86" i="21" s="1"/>
  <c r="J55" i="21"/>
  <c r="J54" i="21"/>
  <c r="CN84" i="21"/>
  <c r="F120" i="21"/>
  <c r="F121" i="21" s="1"/>
  <c r="H120" i="21"/>
  <c r="H121" i="21" s="1"/>
  <c r="G120" i="21"/>
  <c r="G121" i="21" s="1"/>
  <c r="J85" i="21"/>
  <c r="Y149" i="21"/>
  <c r="V87" i="21"/>
  <c r="V86" i="21"/>
  <c r="V55" i="21"/>
  <c r="V54" i="21"/>
  <c r="BQ87" i="21"/>
  <c r="BQ86" i="21"/>
  <c r="CA87" i="21"/>
  <c r="CA86" i="21"/>
  <c r="BW55" i="21"/>
  <c r="BW54" i="21"/>
  <c r="CC87" i="21"/>
  <c r="CC86" i="21"/>
  <c r="CD55" i="21"/>
  <c r="CD54" i="21"/>
  <c r="AV87" i="21"/>
  <c r="AV86" i="21"/>
  <c r="CE87" i="21"/>
  <c r="CE86" i="21"/>
  <c r="BZ87" i="21"/>
  <c r="BZ86" i="21"/>
  <c r="BP55" i="21"/>
  <c r="BP54" i="21"/>
  <c r="BY87" i="21"/>
  <c r="BY86" i="21"/>
  <c r="BJ55" i="21"/>
  <c r="BJ54" i="21"/>
  <c r="CF55" i="21"/>
  <c r="CF54" i="21"/>
  <c r="BO55" i="21"/>
  <c r="BO54" i="21"/>
  <c r="CJ87" i="21"/>
  <c r="CJ86" i="21"/>
  <c r="BE87" i="21"/>
  <c r="BE86" i="21"/>
  <c r="BV87" i="21"/>
  <c r="BV86" i="21"/>
  <c r="BR87" i="21"/>
  <c r="BR86" i="21"/>
  <c r="BN87" i="21"/>
  <c r="BN86" i="21"/>
  <c r="BG87" i="21"/>
  <c r="BG86" i="21"/>
  <c r="BL87" i="21"/>
  <c r="BL86" i="21"/>
  <c r="BR55" i="21"/>
  <c r="BR54" i="21"/>
  <c r="BK55" i="21"/>
  <c r="BK54" i="21"/>
  <c r="BC55" i="21"/>
  <c r="BC54" i="21"/>
  <c r="AO87" i="21"/>
  <c r="AO86" i="21"/>
  <c r="BJ87" i="21"/>
  <c r="BJ86" i="21"/>
  <c r="BD87" i="21"/>
  <c r="BD86" i="21"/>
  <c r="BP87" i="21"/>
  <c r="BP86" i="21"/>
  <c r="BO87" i="21"/>
  <c r="BO86" i="21"/>
  <c r="BV55" i="21"/>
  <c r="BV54" i="21"/>
  <c r="BX87" i="21"/>
  <c r="BX86" i="21"/>
  <c r="AS55" i="21"/>
  <c r="AS54" i="21"/>
  <c r="AW55" i="21"/>
  <c r="AW54" i="21"/>
  <c r="AO55" i="21"/>
  <c r="AO54" i="21"/>
  <c r="CI87" i="21"/>
  <c r="CI86" i="21"/>
  <c r="CD87" i="21"/>
  <c r="CD86" i="21"/>
  <c r="AX87" i="21"/>
  <c r="AX86" i="21"/>
  <c r="AX55" i="21"/>
  <c r="AX54" i="21"/>
  <c r="BE55" i="21"/>
  <c r="BE54" i="21"/>
  <c r="BU87" i="21"/>
  <c r="BU86" i="21"/>
  <c r="BZ55" i="21"/>
  <c r="BZ54" i="21"/>
  <c r="BA87" i="21"/>
  <c r="BA86" i="21"/>
  <c r="BY55" i="21"/>
  <c r="BY54" i="21"/>
  <c r="CL87" i="21"/>
  <c r="CL86" i="21"/>
  <c r="AP55" i="21"/>
  <c r="AP54" i="21"/>
  <c r="BF55" i="21"/>
  <c r="BF54" i="21"/>
  <c r="BS55" i="21"/>
  <c r="BS54" i="21"/>
  <c r="BI87" i="21"/>
  <c r="BI86" i="21"/>
  <c r="CJ55" i="21"/>
  <c r="CJ54" i="21"/>
  <c r="AT87" i="21"/>
  <c r="AT86" i="21"/>
  <c r="AQ87" i="21"/>
  <c r="AQ86" i="21"/>
  <c r="CG87" i="21"/>
  <c r="CG86" i="21"/>
  <c r="BH55" i="21"/>
  <c r="BH54" i="21"/>
  <c r="AW87" i="21"/>
  <c r="AW86" i="21"/>
  <c r="BT55" i="21"/>
  <c r="BT54" i="21"/>
  <c r="AV55" i="21"/>
  <c r="AV54" i="21"/>
  <c r="AU87" i="21"/>
  <c r="AU86" i="21"/>
  <c r="CI55" i="21"/>
  <c r="CI54" i="21"/>
  <c r="CG55" i="21"/>
  <c r="CG54" i="21"/>
  <c r="BM87" i="21"/>
  <c r="BM86" i="21"/>
  <c r="CK55" i="21"/>
  <c r="CK54" i="21"/>
  <c r="AS87" i="21"/>
  <c r="AS86" i="21"/>
  <c r="BX55" i="21"/>
  <c r="BX54" i="21"/>
  <c r="BA55" i="21"/>
  <c r="BA54" i="21"/>
  <c r="BC87" i="21"/>
  <c r="BC86" i="21"/>
  <c r="CL55" i="21"/>
  <c r="CL54" i="21"/>
  <c r="BN55" i="21"/>
  <c r="BN54" i="21"/>
  <c r="BQ55" i="21"/>
  <c r="BQ54" i="21"/>
  <c r="CE55" i="21"/>
  <c r="CE54" i="21"/>
  <c r="AT55" i="21"/>
  <c r="AT54" i="21"/>
  <c r="CH55" i="21"/>
  <c r="CH54" i="21"/>
  <c r="BD55" i="21"/>
  <c r="BD54" i="21"/>
  <c r="BW87" i="21"/>
  <c r="BW86" i="21"/>
  <c r="BI55" i="21"/>
  <c r="BI54" i="21"/>
  <c r="BH87" i="21"/>
  <c r="BH86" i="21"/>
  <c r="BS87" i="21"/>
  <c r="BS86" i="21"/>
  <c r="CC55" i="21"/>
  <c r="CC54" i="21"/>
  <c r="BG55" i="21"/>
  <c r="BG54" i="21"/>
  <c r="AP87" i="21"/>
  <c r="AP86" i="21"/>
  <c r="AQ55" i="21"/>
  <c r="AQ54" i="21"/>
  <c r="CA55" i="21"/>
  <c r="CA54" i="21"/>
  <c r="BK87" i="21"/>
  <c r="BK86" i="21"/>
  <c r="BM55" i="21"/>
  <c r="BM54" i="21"/>
  <c r="CB55" i="21"/>
  <c r="CB54" i="21"/>
  <c r="BU55" i="21"/>
  <c r="BU54" i="21"/>
  <c r="CH87" i="21"/>
  <c r="CH86" i="21"/>
  <c r="BF87" i="21"/>
  <c r="BF86" i="21"/>
  <c r="CF87" i="21"/>
  <c r="CF86" i="21"/>
  <c r="BT87" i="21"/>
  <c r="BT86" i="21"/>
  <c r="CB87" i="21"/>
  <c r="CB86" i="21"/>
  <c r="CK87" i="21"/>
  <c r="CK86" i="21"/>
  <c r="AU55" i="21"/>
  <c r="AU54" i="21"/>
  <c r="BL55" i="21"/>
  <c r="BL54" i="21"/>
  <c r="J89" i="21"/>
  <c r="K89" i="21" s="1"/>
  <c r="L89" i="21" s="1"/>
  <c r="M89" i="21" s="1"/>
  <c r="N89" i="21" s="1"/>
  <c r="O87" i="21"/>
  <c r="O89" i="21"/>
  <c r="J57" i="21"/>
  <c r="K57" i="21" s="1"/>
  <c r="L57" i="21" s="1"/>
  <c r="M57" i="21" s="1"/>
  <c r="N57" i="21" s="1"/>
  <c r="O55" i="21"/>
  <c r="O57" i="21"/>
  <c r="BB85" i="21"/>
  <c r="AD85" i="21"/>
  <c r="AD87" i="21" s="1"/>
  <c r="AG85" i="21"/>
  <c r="AG87" i="21" s="1"/>
  <c r="BB53" i="21"/>
  <c r="AY85" i="21"/>
  <c r="AY53" i="21"/>
  <c r="AZ85" i="21"/>
  <c r="Q53" i="21"/>
  <c r="Q55" i="21" s="1"/>
  <c r="AZ53" i="21"/>
  <c r="K53" i="21"/>
  <c r="K55" i="21" s="1"/>
  <c r="AR85" i="21"/>
  <c r="Q85" i="21"/>
  <c r="Q87" i="21" s="1"/>
  <c r="AD53" i="21"/>
  <c r="AD55" i="21" s="1"/>
  <c r="AR53" i="21"/>
  <c r="K85" i="21"/>
  <c r="K87" i="21" s="1"/>
  <c r="Y85" i="21"/>
  <c r="Y87" i="21" s="1"/>
  <c r="AG53" i="21"/>
  <c r="AG55" i="21" s="1"/>
  <c r="AG132" i="21"/>
  <c r="AG114" i="21"/>
  <c r="AH132" i="21"/>
  <c r="AR132" i="21"/>
  <c r="AR114" i="21"/>
  <c r="AS132" i="21"/>
  <c r="Q132" i="21"/>
  <c r="Q114" i="21"/>
  <c r="R132" i="21"/>
  <c r="AZ132" i="21"/>
  <c r="AZ114" i="21"/>
  <c r="BA132" i="21"/>
  <c r="BB132" i="21"/>
  <c r="BB114" i="21"/>
  <c r="BC132" i="21"/>
  <c r="AY132" i="21"/>
  <c r="AY114" i="21"/>
  <c r="K132" i="21"/>
  <c r="K133" i="21" s="1"/>
  <c r="K114" i="21"/>
  <c r="L132" i="21"/>
  <c r="AD132" i="21"/>
  <c r="AD114" i="21"/>
  <c r="AE132" i="21"/>
  <c r="AN87" i="21"/>
  <c r="CP85" i="21"/>
  <c r="I87" i="21"/>
  <c r="I86" i="21"/>
  <c r="I55" i="21"/>
  <c r="I54" i="21"/>
  <c r="AG120" i="21"/>
  <c r="BB120" i="21"/>
  <c r="AV120" i="21"/>
  <c r="AV127" i="21" s="1"/>
  <c r="AV128" i="21" s="1"/>
  <c r="AU120" i="21"/>
  <c r="AU127" i="21" s="1"/>
  <c r="AU128" i="21" s="1"/>
  <c r="AS120" i="21"/>
  <c r="AS121" i="21" s="1"/>
  <c r="BP120" i="21"/>
  <c r="BP121" i="21" s="1"/>
  <c r="CK120" i="21"/>
  <c r="CK121" i="21" s="1"/>
  <c r="AM120" i="21"/>
  <c r="AM127" i="21" s="1"/>
  <c r="AM128" i="21" s="1"/>
  <c r="BX120" i="21"/>
  <c r="BX127" i="21" s="1"/>
  <c r="BX128" i="21" s="1"/>
  <c r="AZ120" i="21"/>
  <c r="BS120" i="21"/>
  <c r="BS127" i="21" s="1"/>
  <c r="BS128" i="21" s="1"/>
  <c r="BI120" i="21"/>
  <c r="BI121" i="21" s="1"/>
  <c r="AL120" i="21"/>
  <c r="AL121" i="21" s="1"/>
  <c r="AL123" i="21" s="1"/>
  <c r="AQ120" i="21"/>
  <c r="AQ121" i="21" s="1"/>
  <c r="CL120" i="21"/>
  <c r="CL127" i="21" s="1"/>
  <c r="CL128" i="21" s="1"/>
  <c r="BQ120" i="21"/>
  <c r="BQ127" i="21" s="1"/>
  <c r="BQ128" i="21" s="1"/>
  <c r="AX120" i="21"/>
  <c r="AX121" i="21" s="1"/>
  <c r="BL120" i="21"/>
  <c r="BL121" i="21" s="1"/>
  <c r="BD120" i="21"/>
  <c r="BD127" i="21" s="1"/>
  <c r="BD128" i="21" s="1"/>
  <c r="CA120" i="21"/>
  <c r="CA121" i="21" s="1"/>
  <c r="AN55" i="21"/>
  <c r="CP53" i="21"/>
  <c r="CO52" i="21"/>
  <c r="CP52" i="21"/>
  <c r="AP120" i="21"/>
  <c r="AP121" i="21" s="1"/>
  <c r="N120" i="21"/>
  <c r="N127" i="21" s="1"/>
  <c r="AT120" i="21"/>
  <c r="AT127" i="21" s="1"/>
  <c r="AT128" i="21" s="1"/>
  <c r="AK120" i="21"/>
  <c r="AK121" i="21" s="1"/>
  <c r="CG120" i="21"/>
  <c r="CG127" i="21" s="1"/>
  <c r="CG128" i="21" s="1"/>
  <c r="BF120" i="21"/>
  <c r="BF121" i="21" s="1"/>
  <c r="BE120" i="21"/>
  <c r="BE121" i="21" s="1"/>
  <c r="X120" i="21"/>
  <c r="X121" i="21" s="1"/>
  <c r="I120" i="21"/>
  <c r="I127" i="21" s="1"/>
  <c r="AF120" i="21"/>
  <c r="AF127" i="21" s="1"/>
  <c r="AF128" i="21" s="1"/>
  <c r="CJ120" i="21"/>
  <c r="CJ121" i="21" s="1"/>
  <c r="BY120" i="21"/>
  <c r="BY127" i="21" s="1"/>
  <c r="BY128" i="21" s="1"/>
  <c r="CE120" i="21"/>
  <c r="CE127" i="21" s="1"/>
  <c r="CE128" i="21" s="1"/>
  <c r="BU120" i="21"/>
  <c r="BU121" i="21" s="1"/>
  <c r="Y53" i="21"/>
  <c r="CO53" i="21" s="1"/>
  <c r="W120" i="21"/>
  <c r="W127" i="21" s="1"/>
  <c r="BG120" i="21"/>
  <c r="BG127" i="21" s="1"/>
  <c r="BG128" i="21" s="1"/>
  <c r="AD120" i="21"/>
  <c r="AB120" i="21"/>
  <c r="AB127" i="21" s="1"/>
  <c r="AB128" i="21" s="1"/>
  <c r="BN120" i="21"/>
  <c r="BN121" i="21" s="1"/>
  <c r="AH120" i="21"/>
  <c r="AH121" i="21" s="1"/>
  <c r="AH123" i="21" s="1"/>
  <c r="M120" i="21"/>
  <c r="M127" i="21" s="1"/>
  <c r="CO84" i="21"/>
  <c r="CP84" i="21"/>
  <c r="AY120" i="21"/>
  <c r="CD120" i="21"/>
  <c r="CD127" i="21" s="1"/>
  <c r="CD128" i="21" s="1"/>
  <c r="CF120" i="21"/>
  <c r="CF121" i="21" s="1"/>
  <c r="J120" i="21"/>
  <c r="J121" i="21" s="1"/>
  <c r="J122" i="21" s="1"/>
  <c r="K120" i="21"/>
  <c r="BO120" i="21"/>
  <c r="BO121" i="21" s="1"/>
  <c r="S120" i="21"/>
  <c r="S127" i="21" s="1"/>
  <c r="L120" i="21"/>
  <c r="L127" i="21" s="1"/>
  <c r="BK120" i="21"/>
  <c r="BK127" i="21" s="1"/>
  <c r="BK128" i="21" s="1"/>
  <c r="AR120" i="21"/>
  <c r="AI120" i="21"/>
  <c r="AI127" i="21" s="1"/>
  <c r="AI128" i="21" s="1"/>
  <c r="BZ120" i="21"/>
  <c r="BZ127" i="21" s="1"/>
  <c r="BZ128" i="21" s="1"/>
  <c r="AW120" i="21"/>
  <c r="AW127" i="21" s="1"/>
  <c r="AW128" i="21" s="1"/>
  <c r="BT120" i="21"/>
  <c r="BT127" i="21" s="1"/>
  <c r="BT128" i="21" s="1"/>
  <c r="AA120" i="21"/>
  <c r="AA121" i="21" s="1"/>
  <c r="P120" i="21"/>
  <c r="P121" i="21" s="1"/>
  <c r="T120" i="21"/>
  <c r="T121" i="21" s="1"/>
  <c r="T122" i="21" s="1"/>
  <c r="BM120" i="21"/>
  <c r="BM121" i="21" s="1"/>
  <c r="Z120" i="21"/>
  <c r="Z121" i="21" s="1"/>
  <c r="Q120" i="21"/>
  <c r="Y120" i="21"/>
  <c r="V120" i="21"/>
  <c r="V121" i="21" s="1"/>
  <c r="V122" i="21" s="1"/>
  <c r="BA120" i="21"/>
  <c r="BA127" i="21" s="1"/>
  <c r="BA128" i="21" s="1"/>
  <c r="CC120" i="21"/>
  <c r="CC127" i="21" s="1"/>
  <c r="CC128" i="21" s="1"/>
  <c r="AE120" i="21"/>
  <c r="AE121" i="21" s="1"/>
  <c r="CI120" i="21"/>
  <c r="CI121" i="21" s="1"/>
  <c r="AC120" i="21"/>
  <c r="AC127" i="21" s="1"/>
  <c r="AC128" i="21" s="1"/>
  <c r="BJ120" i="21"/>
  <c r="BJ121" i="21" s="1"/>
  <c r="BC120" i="21"/>
  <c r="BC127" i="21" s="1"/>
  <c r="BC128" i="21" s="1"/>
  <c r="AJ120" i="21"/>
  <c r="AJ127" i="21" s="1"/>
  <c r="AJ128" i="21" s="1"/>
  <c r="CB120" i="21"/>
  <c r="CB127" i="21" s="1"/>
  <c r="CB128" i="21" s="1"/>
  <c r="CH120" i="21"/>
  <c r="CH121" i="21" s="1"/>
  <c r="R120" i="21"/>
  <c r="R127" i="21" s="1"/>
  <c r="AO120" i="21"/>
  <c r="AO127" i="21" s="1"/>
  <c r="AO128" i="21" s="1"/>
  <c r="U120" i="21"/>
  <c r="U127" i="21" s="1"/>
  <c r="BW120" i="21"/>
  <c r="BW121" i="21" s="1"/>
  <c r="BR120" i="21"/>
  <c r="BR127" i="21" s="1"/>
  <c r="BR128" i="21" s="1"/>
  <c r="BV120" i="21"/>
  <c r="BV121" i="21" s="1"/>
  <c r="AN120" i="21"/>
  <c r="AN121" i="21" s="1"/>
  <c r="AN122" i="21" s="1"/>
  <c r="O120" i="21"/>
  <c r="O121" i="21" s="1"/>
  <c r="O125" i="21" s="1"/>
  <c r="BH120" i="21"/>
  <c r="BH121" i="21" s="1"/>
  <c r="AE123" i="21" l="1"/>
  <c r="AE122" i="21"/>
  <c r="G123" i="21"/>
  <c r="G122" i="21"/>
  <c r="F123" i="21"/>
  <c r="F122" i="21"/>
  <c r="AK123" i="21"/>
  <c r="AK122" i="21"/>
  <c r="AA123" i="21"/>
  <c r="AA122" i="21"/>
  <c r="Z123" i="21"/>
  <c r="Z122" i="21"/>
  <c r="CN120" i="21"/>
  <c r="H123" i="21"/>
  <c r="H122" i="21"/>
  <c r="CP122" i="21" s="1"/>
  <c r="J87" i="21"/>
  <c r="J86" i="21"/>
  <c r="CK123" i="21"/>
  <c r="CK122" i="21"/>
  <c r="AR55" i="21"/>
  <c r="AR54" i="21"/>
  <c r="BW123" i="21"/>
  <c r="BW122" i="21"/>
  <c r="BB87" i="21"/>
  <c r="BB86" i="21"/>
  <c r="CJ123" i="21"/>
  <c r="CJ122" i="21"/>
  <c r="AQ123" i="21"/>
  <c r="AQ122" i="21"/>
  <c r="AP123" i="21"/>
  <c r="AP122" i="21"/>
  <c r="AR87" i="21"/>
  <c r="AR86" i="21"/>
  <c r="BP123" i="21"/>
  <c r="BP122" i="21"/>
  <c r="CI123" i="21"/>
  <c r="CI122" i="21"/>
  <c r="CH123" i="21"/>
  <c r="CH122" i="21"/>
  <c r="AZ55" i="21"/>
  <c r="AZ54" i="21"/>
  <c r="CF123" i="21"/>
  <c r="CF122" i="21"/>
  <c r="BN123" i="21"/>
  <c r="BN122" i="21"/>
  <c r="AS123" i="21"/>
  <c r="AS122" i="21"/>
  <c r="BE123" i="21"/>
  <c r="BE122" i="21"/>
  <c r="BO123" i="21"/>
  <c r="BO122" i="21"/>
  <c r="AZ87" i="21"/>
  <c r="AZ86" i="21"/>
  <c r="CA123" i="21"/>
  <c r="CA122" i="21"/>
  <c r="AY55" i="21"/>
  <c r="AY54" i="21"/>
  <c r="BV123" i="21"/>
  <c r="BV122" i="21"/>
  <c r="BM123" i="21"/>
  <c r="BM122" i="21"/>
  <c r="BF123" i="21"/>
  <c r="BF122" i="21"/>
  <c r="BI123" i="21"/>
  <c r="BI122" i="21"/>
  <c r="BH123" i="21"/>
  <c r="BH122" i="21"/>
  <c r="BJ123" i="21"/>
  <c r="BJ122" i="21"/>
  <c r="AY87" i="21"/>
  <c r="AY86" i="21"/>
  <c r="BL123" i="21"/>
  <c r="BL122" i="21"/>
  <c r="BB55" i="21"/>
  <c r="BB54" i="21"/>
  <c r="BU123" i="21"/>
  <c r="BU122" i="21"/>
  <c r="AX123" i="21"/>
  <c r="AX122" i="21"/>
  <c r="CN85" i="21"/>
  <c r="Q127" i="21"/>
  <c r="CH127" i="21"/>
  <c r="CH128" i="21" s="1"/>
  <c r="O127" i="21"/>
  <c r="O128" i="21" s="1"/>
  <c r="K121" i="21"/>
  <c r="CG121" i="21"/>
  <c r="CO85" i="21"/>
  <c r="I121" i="21"/>
  <c r="AC121" i="21"/>
  <c r="AC123" i="21" s="1"/>
  <c r="AJ121" i="21"/>
  <c r="AJ123" i="21" s="1"/>
  <c r="BC121" i="21"/>
  <c r="BM127" i="21"/>
  <c r="BM128" i="21" s="1"/>
  <c r="L121" i="21"/>
  <c r="BG121" i="21"/>
  <c r="BO127" i="21"/>
  <c r="BO128" i="21" s="1"/>
  <c r="BJ127" i="21"/>
  <c r="BJ128" i="21" s="1"/>
  <c r="BD121" i="21"/>
  <c r="Y86" i="21"/>
  <c r="CN86" i="21" s="1"/>
  <c r="P127" i="21"/>
  <c r="P128" i="21" s="1"/>
  <c r="S121" i="21"/>
  <c r="AD127" i="21"/>
  <c r="AD128" i="21" s="1"/>
  <c r="Y121" i="21"/>
  <c r="Y123" i="21" s="1"/>
  <c r="CJ127" i="21"/>
  <c r="CJ128" i="21" s="1"/>
  <c r="AQ127" i="21"/>
  <c r="AQ128" i="21" s="1"/>
  <c r="AO121" i="21"/>
  <c r="Z127" i="21"/>
  <c r="Z128" i="21" s="1"/>
  <c r="CD121" i="21"/>
  <c r="N121" i="21"/>
  <c r="L133" i="21"/>
  <c r="M133" i="21" s="1"/>
  <c r="BP127" i="21"/>
  <c r="BP128" i="21" s="1"/>
  <c r="X127" i="21"/>
  <c r="AZ127" i="21"/>
  <c r="AZ128" i="21" s="1"/>
  <c r="AZ121" i="21"/>
  <c r="CA127" i="21"/>
  <c r="CA128" i="21" s="1"/>
  <c r="AM121" i="21"/>
  <c r="AM123" i="21" s="1"/>
  <c r="AU121" i="21"/>
  <c r="BE127" i="21"/>
  <c r="BE128" i="21" s="1"/>
  <c r="BH127" i="21"/>
  <c r="BH128" i="21" s="1"/>
  <c r="AY121" i="21"/>
  <c r="BF127" i="21"/>
  <c r="BF128" i="21" s="1"/>
  <c r="U121" i="21"/>
  <c r="U123" i="21" s="1"/>
  <c r="BB127" i="21"/>
  <c r="BB128" i="21" s="1"/>
  <c r="BW127" i="21"/>
  <c r="BW128" i="21" s="1"/>
  <c r="AP127" i="21"/>
  <c r="AP128" i="21" s="1"/>
  <c r="BS121" i="21"/>
  <c r="AY127" i="21"/>
  <c r="AY128" i="21" s="1"/>
  <c r="M121" i="21"/>
  <c r="M123" i="21" s="1"/>
  <c r="AR121" i="21"/>
  <c r="BZ121" i="21"/>
  <c r="BY121" i="21"/>
  <c r="AN127" i="21"/>
  <c r="AN128" i="21" s="1"/>
  <c r="W121" i="21"/>
  <c r="W123" i="21" s="1"/>
  <c r="AD121" i="21"/>
  <c r="AD123" i="21" s="1"/>
  <c r="BA121" i="21"/>
  <c r="AH127" i="21"/>
  <c r="AH128" i="21" s="1"/>
  <c r="AS127" i="21"/>
  <c r="AS128" i="21" s="1"/>
  <c r="AG127" i="21"/>
  <c r="AG128" i="21" s="1"/>
  <c r="BR121" i="21"/>
  <c r="BK121" i="21"/>
  <c r="AT121" i="21"/>
  <c r="CK127" i="21"/>
  <c r="CK128" i="21" s="1"/>
  <c r="CL121" i="21"/>
  <c r="AL127" i="21"/>
  <c r="AL128" i="21" s="1"/>
  <c r="CF127" i="21"/>
  <c r="CF128" i="21" s="1"/>
  <c r="R121" i="21"/>
  <c r="R123" i="21" s="1"/>
  <c r="AA127" i="21"/>
  <c r="AA128" i="21" s="1"/>
  <c r="Q121" i="21"/>
  <c r="R128" i="21"/>
  <c r="V123" i="21"/>
  <c r="U128" i="21"/>
  <c r="T123" i="21"/>
  <c r="J123" i="21"/>
  <c r="CI127" i="21"/>
  <c r="CI128" i="21" s="1"/>
  <c r="J127" i="21"/>
  <c r="AB121" i="21"/>
  <c r="I129" i="21"/>
  <c r="I128" i="21"/>
  <c r="BV127" i="21"/>
  <c r="BV128" i="21" s="1"/>
  <c r="CE121" i="21"/>
  <c r="AK127" i="21"/>
  <c r="AK128" i="21" s="1"/>
  <c r="BQ121" i="21"/>
  <c r="BT121" i="21"/>
  <c r="CB121" i="21"/>
  <c r="AE127" i="21"/>
  <c r="AE128" i="21" s="1"/>
  <c r="Y127" i="21"/>
  <c r="T127" i="21"/>
  <c r="AR127" i="21"/>
  <c r="AR128" i="21" s="1"/>
  <c r="L128" i="21"/>
  <c r="BU127" i="21"/>
  <c r="BU128" i="21" s="1"/>
  <c r="P123" i="21"/>
  <c r="S128" i="21"/>
  <c r="X123" i="21"/>
  <c r="CC121" i="21"/>
  <c r="K127" i="21"/>
  <c r="AF121" i="21"/>
  <c r="AF123" i="21" s="1"/>
  <c r="AI121" i="21"/>
  <c r="AI123" i="21" s="1"/>
  <c r="M128" i="21"/>
  <c r="AW121" i="21"/>
  <c r="AG121" i="21"/>
  <c r="AG123" i="21" s="1"/>
  <c r="CP55" i="21"/>
  <c r="BL127" i="21"/>
  <c r="BL128" i="21" s="1"/>
  <c r="K134" i="21"/>
  <c r="O123" i="21"/>
  <c r="N128" i="21"/>
  <c r="CO120" i="21"/>
  <c r="CP120" i="21"/>
  <c r="BN127" i="21"/>
  <c r="BN128" i="21" s="1"/>
  <c r="CO87" i="21"/>
  <c r="CP87" i="21"/>
  <c r="AX127" i="21"/>
  <c r="AX128" i="21" s="1"/>
  <c r="BX121" i="21"/>
  <c r="W128" i="21"/>
  <c r="V127" i="21"/>
  <c r="Y54" i="21"/>
  <c r="CN53" i="21"/>
  <c r="Y55" i="21"/>
  <c r="CN55" i="21" s="1"/>
  <c r="AV121" i="21"/>
  <c r="BI127" i="21"/>
  <c r="BI128" i="21" s="1"/>
  <c r="AN123" i="21"/>
  <c r="CP121" i="21"/>
  <c r="CN87" i="21"/>
  <c r="BB121" i="21"/>
  <c r="S123" i="21" l="1"/>
  <c r="S122" i="21"/>
  <c r="AB123" i="21"/>
  <c r="AB122" i="21"/>
  <c r="AH158" i="21"/>
  <c r="AA158" i="21"/>
  <c r="AE158" i="21"/>
  <c r="Z158" i="21"/>
  <c r="BR123" i="21"/>
  <c r="BR122" i="21"/>
  <c r="BS123" i="21"/>
  <c r="BS122" i="21"/>
  <c r="AZ123" i="21"/>
  <c r="AZ122" i="21"/>
  <c r="BZ123" i="21"/>
  <c r="BZ122" i="21"/>
  <c r="CC123" i="21"/>
  <c r="CC122" i="21"/>
  <c r="AT123" i="21"/>
  <c r="AT122" i="21"/>
  <c r="BC123" i="21"/>
  <c r="BC122" i="21"/>
  <c r="BA123" i="21"/>
  <c r="BA122" i="21"/>
  <c r="CG123" i="21"/>
  <c r="CG122" i="21"/>
  <c r="AW123" i="21"/>
  <c r="AW122" i="21"/>
  <c r="AO123" i="21"/>
  <c r="AO122" i="21"/>
  <c r="BK123" i="21"/>
  <c r="BK122" i="21"/>
  <c r="BB123" i="21"/>
  <c r="BB122" i="21"/>
  <c r="BX123" i="21"/>
  <c r="BX122" i="21"/>
  <c r="CB123" i="21"/>
  <c r="CB122" i="21"/>
  <c r="BD123" i="21"/>
  <c r="BD122" i="21"/>
  <c r="BT123" i="21"/>
  <c r="BT122" i="21"/>
  <c r="AV123" i="21"/>
  <c r="AV122" i="21"/>
  <c r="CE123" i="21"/>
  <c r="CE122" i="21"/>
  <c r="AU123" i="21"/>
  <c r="AU122" i="21"/>
  <c r="BQ123" i="21"/>
  <c r="BQ122" i="21"/>
  <c r="AY123" i="21"/>
  <c r="AY122" i="21"/>
  <c r="CD123" i="21"/>
  <c r="CD122" i="21"/>
  <c r="CL123" i="21"/>
  <c r="CL122" i="21"/>
  <c r="BY123" i="21"/>
  <c r="BY122" i="21"/>
  <c r="BG123" i="21"/>
  <c r="BG122" i="21"/>
  <c r="AR123" i="21"/>
  <c r="AR122" i="21"/>
  <c r="I123" i="21"/>
  <c r="I125" i="21"/>
  <c r="J125" i="21" s="1"/>
  <c r="K125" i="21" s="1"/>
  <c r="L125" i="21" s="1"/>
  <c r="M125" i="21" s="1"/>
  <c r="N125" i="21" s="1"/>
  <c r="L123" i="21"/>
  <c r="Q128" i="21"/>
  <c r="Q129" i="21" s="1"/>
  <c r="X128" i="21"/>
  <c r="K123" i="21"/>
  <c r="AZ129" i="21"/>
  <c r="AZ130" i="21" s="1"/>
  <c r="BN129" i="21"/>
  <c r="BN130" i="21" s="1"/>
  <c r="AN129" i="21"/>
  <c r="AN130" i="21" s="1"/>
  <c r="BO129" i="21"/>
  <c r="BO130" i="21" s="1"/>
  <c r="I122" i="21"/>
  <c r="CO86" i="21"/>
  <c r="N123" i="21"/>
  <c r="AA129" i="21"/>
  <c r="AA130" i="21" s="1"/>
  <c r="BI129" i="21"/>
  <c r="BI130" i="21" s="1"/>
  <c r="AB129" i="21"/>
  <c r="AB130" i="21" s="1"/>
  <c r="BV129" i="21"/>
  <c r="BV130" i="21" s="1"/>
  <c r="CJ129" i="21"/>
  <c r="CJ130" i="21" s="1"/>
  <c r="BG129" i="21"/>
  <c r="BG130" i="21" s="1"/>
  <c r="AE129" i="21"/>
  <c r="AE130" i="21" s="1"/>
  <c r="CE129" i="21"/>
  <c r="CE130" i="21" s="1"/>
  <c r="CN121" i="21"/>
  <c r="L134" i="21"/>
  <c r="L135" i="21" s="1"/>
  <c r="CO121" i="21"/>
  <c r="BS129" i="21"/>
  <c r="BS130" i="21" s="1"/>
  <c r="BE129" i="21"/>
  <c r="BE130" i="21" s="1"/>
  <c r="BA129" i="21"/>
  <c r="BA130" i="21" s="1"/>
  <c r="AX129" i="21"/>
  <c r="AX130" i="21" s="1"/>
  <c r="CL129" i="21"/>
  <c r="CL130" i="21" s="1"/>
  <c r="BU129" i="21"/>
  <c r="BU130" i="21" s="1"/>
  <c r="Y122" i="21"/>
  <c r="CN122" i="21" s="1"/>
  <c r="Q123" i="21"/>
  <c r="S129" i="21"/>
  <c r="CB129" i="21"/>
  <c r="CB130" i="21" s="1"/>
  <c r="CO54" i="21"/>
  <c r="CN54" i="21"/>
  <c r="AP129" i="21"/>
  <c r="AP130" i="21" s="1"/>
  <c r="BD129" i="21"/>
  <c r="BD130" i="21" s="1"/>
  <c r="O129" i="21"/>
  <c r="BX129" i="21"/>
  <c r="BX130" i="21" s="1"/>
  <c r="V128" i="21"/>
  <c r="CK129" i="21"/>
  <c r="CK130" i="21" s="1"/>
  <c r="I130" i="21"/>
  <c r="AW129" i="21"/>
  <c r="AW130" i="21" s="1"/>
  <c r="M129" i="21"/>
  <c r="CF129" i="21"/>
  <c r="CF130" i="21" s="1"/>
  <c r="BP129" i="21"/>
  <c r="BP130" i="21" s="1"/>
  <c r="AI129" i="21"/>
  <c r="AI130" i="21" s="1"/>
  <c r="AJ129" i="21"/>
  <c r="AJ130" i="21" s="1"/>
  <c r="AM129" i="21"/>
  <c r="AM130" i="21" s="1"/>
  <c r="AL129" i="21"/>
  <c r="AL130" i="21" s="1"/>
  <c r="N129" i="21"/>
  <c r="K135" i="21"/>
  <c r="BF129" i="21"/>
  <c r="BF130" i="21" s="1"/>
  <c r="AS129" i="21"/>
  <c r="AS130" i="21" s="1"/>
  <c r="J128" i="21"/>
  <c r="BT129" i="21"/>
  <c r="BT130" i="21" s="1"/>
  <c r="BH129" i="21"/>
  <c r="BH130" i="21" s="1"/>
  <c r="CD129" i="21"/>
  <c r="CD130" i="21" s="1"/>
  <c r="BL129" i="21"/>
  <c r="BL130" i="21" s="1"/>
  <c r="AK129" i="21"/>
  <c r="AK130" i="21" s="1"/>
  <c r="CI129" i="21"/>
  <c r="CI130" i="21" s="1"/>
  <c r="U129" i="21"/>
  <c r="R129" i="21"/>
  <c r="K128" i="21"/>
  <c r="BJ129" i="21"/>
  <c r="BJ130" i="21" s="1"/>
  <c r="CG129" i="21"/>
  <c r="CG130" i="21" s="1"/>
  <c r="BC129" i="21"/>
  <c r="BC130" i="21" s="1"/>
  <c r="W129" i="21"/>
  <c r="CO55" i="21"/>
  <c r="BR129" i="21"/>
  <c r="BR130" i="21" s="1"/>
  <c r="AR129" i="21"/>
  <c r="AR130" i="21" s="1"/>
  <c r="BM129" i="21"/>
  <c r="BM130" i="21" s="1"/>
  <c r="CC129" i="21"/>
  <c r="CC130" i="21" s="1"/>
  <c r="AU129" i="21"/>
  <c r="AU130" i="21" s="1"/>
  <c r="CA129" i="21"/>
  <c r="CA130" i="21" s="1"/>
  <c r="CH129" i="21"/>
  <c r="CH130" i="21" s="1"/>
  <c r="BY129" i="21"/>
  <c r="BY130" i="21" s="1"/>
  <c r="AD129" i="21"/>
  <c r="AD130" i="21" s="1"/>
  <c r="T128" i="21"/>
  <c r="AV129" i="21"/>
  <c r="AV130" i="21" s="1"/>
  <c r="BB129" i="21"/>
  <c r="BB130" i="21" s="1"/>
  <c r="BQ129" i="21"/>
  <c r="BQ130" i="21" s="1"/>
  <c r="CP123" i="21"/>
  <c r="CO123" i="21"/>
  <c r="AC129" i="21"/>
  <c r="AC130" i="21" s="1"/>
  <c r="BW129" i="21"/>
  <c r="BW130" i="21" s="1"/>
  <c r="M134" i="21"/>
  <c r="N133" i="21"/>
  <c r="AH129" i="21"/>
  <c r="AH130" i="21" s="1"/>
  <c r="Y128" i="21"/>
  <c r="AF129" i="21"/>
  <c r="AF130" i="21" s="1"/>
  <c r="BZ129" i="21"/>
  <c r="BZ130" i="21" s="1"/>
  <c r="AO129" i="21"/>
  <c r="AO130" i="21" s="1"/>
  <c r="AY129" i="21"/>
  <c r="AY130" i="21" s="1"/>
  <c r="CN123" i="21"/>
  <c r="AT129" i="21"/>
  <c r="AT130" i="21" s="1"/>
  <c r="P129" i="21"/>
  <c r="AG129" i="21"/>
  <c r="AG130" i="21" s="1"/>
  <c r="Z129" i="21"/>
  <c r="Z130" i="21" s="1"/>
  <c r="L129" i="21"/>
  <c r="BK129" i="21"/>
  <c r="BK130" i="21" s="1"/>
  <c r="AQ129" i="21"/>
  <c r="AQ130" i="21" s="1"/>
  <c r="AK158" i="21" l="1"/>
  <c r="S158" i="21"/>
  <c r="AF158" i="21"/>
  <c r="AD158" i="21"/>
  <c r="AB158" i="21"/>
  <c r="T158" i="21"/>
  <c r="AI158" i="21"/>
  <c r="AG158" i="21"/>
  <c r="CN157" i="21"/>
  <c r="Y158" i="21"/>
  <c r="CN158" i="21" s="1"/>
  <c r="O158" i="21"/>
  <c r="W158" i="21"/>
  <c r="P158" i="21"/>
  <c r="J163" i="21"/>
  <c r="M158" i="21"/>
  <c r="M163" i="21"/>
  <c r="U158" i="21"/>
  <c r="J158" i="21"/>
  <c r="X158" i="21"/>
  <c r="R158" i="21"/>
  <c r="I139" i="21"/>
  <c r="AC158" i="21"/>
  <c r="AJ158" i="21"/>
  <c r="V158" i="21"/>
  <c r="X129" i="21"/>
  <c r="CO122" i="21"/>
  <c r="S130" i="21"/>
  <c r="U130" i="21"/>
  <c r="T129" i="21"/>
  <c r="Q130" i="21"/>
  <c r="N130" i="21"/>
  <c r="N134" i="21"/>
  <c r="O133" i="21"/>
  <c r="M130" i="21"/>
  <c r="K136" i="21"/>
  <c r="P130" i="21"/>
  <c r="Y129" i="21"/>
  <c r="L136" i="21"/>
  <c r="M135" i="21"/>
  <c r="K129" i="21"/>
  <c r="V129" i="21"/>
  <c r="L130" i="21"/>
  <c r="R130" i="21"/>
  <c r="J129" i="21"/>
  <c r="O130" i="21"/>
  <c r="W130" i="21"/>
  <c r="AL158" i="21" l="1"/>
  <c r="I140" i="21"/>
  <c r="J139" i="21"/>
  <c r="J140" i="21" s="1"/>
  <c r="N163" i="21"/>
  <c r="I158" i="21"/>
  <c r="Q158" i="21"/>
  <c r="L163" i="21"/>
  <c r="N158" i="21"/>
  <c r="L158" i="21"/>
  <c r="K158" i="21"/>
  <c r="K163" i="21"/>
  <c r="X130" i="21"/>
  <c r="V130" i="21"/>
  <c r="O134" i="21"/>
  <c r="P133" i="21"/>
  <c r="K130" i="21"/>
  <c r="N135" i="21"/>
  <c r="M136" i="21"/>
  <c r="Y130" i="21"/>
  <c r="T130" i="21"/>
  <c r="J130" i="21"/>
  <c r="J160" i="21" l="1"/>
  <c r="AL160" i="21"/>
  <c r="AL161" i="21" s="1"/>
  <c r="E160" i="21"/>
  <c r="BL160" i="21"/>
  <c r="BL161" i="21" s="1"/>
  <c r="K160" i="21"/>
  <c r="P160" i="21"/>
  <c r="P161" i="21" s="1"/>
  <c r="P163" i="21" s="1"/>
  <c r="BC160" i="21"/>
  <c r="BC161" i="21" s="1"/>
  <c r="AO160" i="21"/>
  <c r="AO161" i="21" s="1"/>
  <c r="M160" i="21"/>
  <c r="CA160" i="21"/>
  <c r="CA161" i="21" s="1"/>
  <c r="CE160" i="21"/>
  <c r="CE161" i="21" s="1"/>
  <c r="CJ160" i="21"/>
  <c r="CJ161" i="21" s="1"/>
  <c r="BI160" i="21"/>
  <c r="BI161" i="21" s="1"/>
  <c r="O160" i="21"/>
  <c r="O161" i="21" s="1"/>
  <c r="CD160" i="21"/>
  <c r="CD161" i="21" s="1"/>
  <c r="H160" i="21"/>
  <c r="H161" i="21" s="1"/>
  <c r="H163" i="21" s="1"/>
  <c r="N160" i="21"/>
  <c r="CB160" i="21"/>
  <c r="CB161" i="21" s="1"/>
  <c r="BF160" i="21"/>
  <c r="BF161" i="21" s="1"/>
  <c r="AK160" i="21"/>
  <c r="AK161" i="21" s="1"/>
  <c r="AK162" i="21" s="1"/>
  <c r="BU160" i="21"/>
  <c r="BU161" i="21" s="1"/>
  <c r="BD160" i="21"/>
  <c r="BD161" i="21" s="1"/>
  <c r="BH160" i="21"/>
  <c r="BH161" i="21" s="1"/>
  <c r="G160" i="21"/>
  <c r="G161" i="21" s="1"/>
  <c r="G163" i="21" s="1"/>
  <c r="AZ160" i="21"/>
  <c r="AZ161" i="21" s="1"/>
  <c r="BV160" i="21"/>
  <c r="BV161" i="21" s="1"/>
  <c r="AQ160" i="21"/>
  <c r="AQ161" i="21" s="1"/>
  <c r="AW160" i="21"/>
  <c r="AW161" i="21" s="1"/>
  <c r="BA160" i="21"/>
  <c r="BA161" i="21" s="1"/>
  <c r="CI160" i="21"/>
  <c r="CI161" i="21" s="1"/>
  <c r="AN160" i="21"/>
  <c r="AN161" i="21" s="1"/>
  <c r="AN162" i="21" s="1"/>
  <c r="CP162" i="21" s="1"/>
  <c r="X160" i="21"/>
  <c r="X161" i="21" s="1"/>
  <c r="X163" i="21" s="1"/>
  <c r="BN160" i="21"/>
  <c r="BN161" i="21" s="1"/>
  <c r="AI160" i="21"/>
  <c r="AI161" i="21" s="1"/>
  <c r="S160" i="21"/>
  <c r="S161" i="21" s="1"/>
  <c r="BB160" i="21"/>
  <c r="BB161" i="21" s="1"/>
  <c r="BR160" i="21"/>
  <c r="BR161" i="21" s="1"/>
  <c r="BM160" i="21"/>
  <c r="BM161" i="21" s="1"/>
  <c r="AG160" i="21"/>
  <c r="AG161" i="21" s="1"/>
  <c r="AG163" i="21" s="1"/>
  <c r="CF160" i="21"/>
  <c r="CF161" i="21" s="1"/>
  <c r="R160" i="21"/>
  <c r="R161" i="21" s="1"/>
  <c r="R163" i="21" s="1"/>
  <c r="BX160" i="21"/>
  <c r="BX161" i="21" s="1"/>
  <c r="AB160" i="21"/>
  <c r="AB161" i="21" s="1"/>
  <c r="CK160" i="21"/>
  <c r="CK161" i="21" s="1"/>
  <c r="BO160" i="21"/>
  <c r="BO161" i="21" s="1"/>
  <c r="AS160" i="21"/>
  <c r="AS161" i="21" s="1"/>
  <c r="AX160" i="21"/>
  <c r="AX161" i="21" s="1"/>
  <c r="AF160" i="21"/>
  <c r="AF161" i="21" s="1"/>
  <c r="AF163" i="21" s="1"/>
  <c r="I160" i="21"/>
  <c r="I161" i="21" s="1"/>
  <c r="E66" i="41" s="1"/>
  <c r="T160" i="21"/>
  <c r="T161" i="21" s="1"/>
  <c r="AT160" i="21"/>
  <c r="AT161" i="21" s="1"/>
  <c r="BS160" i="21"/>
  <c r="BS161" i="21" s="1"/>
  <c r="AM160" i="21"/>
  <c r="AM161" i="21" s="1"/>
  <c r="AU160" i="21"/>
  <c r="AU161" i="21" s="1"/>
  <c r="Z160" i="21"/>
  <c r="Z161" i="21" s="1"/>
  <c r="AE160" i="21"/>
  <c r="AE161" i="21" s="1"/>
  <c r="W160" i="21"/>
  <c r="W161" i="21" s="1"/>
  <c r="W163" i="21" s="1"/>
  <c r="BK160" i="21"/>
  <c r="BK161" i="21" s="1"/>
  <c r="AH160" i="21"/>
  <c r="AH161" i="21" s="1"/>
  <c r="AH163" i="21" s="1"/>
  <c r="BY160" i="21"/>
  <c r="BY161" i="21" s="1"/>
  <c r="BW160" i="21"/>
  <c r="BW161" i="21" s="1"/>
  <c r="BJ160" i="21"/>
  <c r="BJ161" i="21" s="1"/>
  <c r="AP160" i="21"/>
  <c r="AP161" i="21" s="1"/>
  <c r="CH160" i="21"/>
  <c r="CH161" i="21" s="1"/>
  <c r="V160" i="21"/>
  <c r="V161" i="21" s="1"/>
  <c r="BG160" i="21"/>
  <c r="BG161" i="21" s="1"/>
  <c r="CG160" i="21"/>
  <c r="CG161" i="21" s="1"/>
  <c r="BP160" i="21"/>
  <c r="BP161" i="21" s="1"/>
  <c r="CL160" i="21"/>
  <c r="CL161" i="21" s="1"/>
  <c r="AC160" i="21"/>
  <c r="AC161" i="21" s="1"/>
  <c r="AC163" i="21" s="1"/>
  <c r="Q160" i="21"/>
  <c r="Q161" i="21" s="1"/>
  <c r="Q163" i="21" s="1"/>
  <c r="U160" i="21"/>
  <c r="U161" i="21" s="1"/>
  <c r="U163" i="21" s="1"/>
  <c r="AJ160" i="21"/>
  <c r="AJ161" i="21" s="1"/>
  <c r="Y160" i="21"/>
  <c r="Y161" i="21" s="1"/>
  <c r="AV160" i="21"/>
  <c r="AV161" i="21" s="1"/>
  <c r="AY160" i="21"/>
  <c r="AY161" i="21" s="1"/>
  <c r="AA160" i="21"/>
  <c r="AA161" i="21" s="1"/>
  <c r="AD160" i="21"/>
  <c r="AD161" i="21" s="1"/>
  <c r="AD163" i="21" s="1"/>
  <c r="BZ160" i="21"/>
  <c r="BZ161" i="21" s="1"/>
  <c r="BQ160" i="21"/>
  <c r="BQ161" i="21" s="1"/>
  <c r="CC160" i="21"/>
  <c r="CC161" i="21" s="1"/>
  <c r="BT160" i="21"/>
  <c r="BT161" i="21" s="1"/>
  <c r="L160" i="21"/>
  <c r="F160" i="21"/>
  <c r="F161" i="21" s="1"/>
  <c r="BE160" i="21"/>
  <c r="BE161" i="21" s="1"/>
  <c r="AR160" i="21"/>
  <c r="AR161" i="21" s="1"/>
  <c r="AM158" i="21"/>
  <c r="K139" i="21"/>
  <c r="K140" i="21" s="1"/>
  <c r="CN159" i="21"/>
  <c r="P134" i="21"/>
  <c r="Q133" i="21"/>
  <c r="O135" i="21"/>
  <c r="N136" i="21"/>
  <c r="S163" i="21" l="1"/>
  <c r="S162" i="21"/>
  <c r="T163" i="21"/>
  <c r="T162" i="21"/>
  <c r="AE163" i="21"/>
  <c r="AE162" i="21"/>
  <c r="F66" i="41"/>
  <c r="F162" i="21"/>
  <c r="F163" i="21"/>
  <c r="E161" i="21"/>
  <c r="E163" i="21" s="1"/>
  <c r="V163" i="21"/>
  <c r="V162" i="21"/>
  <c r="AA163" i="21"/>
  <c r="AA162" i="21"/>
  <c r="I162" i="21"/>
  <c r="Z163" i="21"/>
  <c r="Z162" i="21"/>
  <c r="AB163" i="21"/>
  <c r="AB162" i="21"/>
  <c r="Y162" i="21"/>
  <c r="AM163" i="21"/>
  <c r="O165" i="21"/>
  <c r="O163" i="21"/>
  <c r="AL163" i="21"/>
  <c r="AK163" i="21"/>
  <c r="AJ163" i="21"/>
  <c r="I165" i="21"/>
  <c r="J165" i="21" s="1"/>
  <c r="K165" i="21" s="1"/>
  <c r="L165" i="21" s="1"/>
  <c r="M165" i="21" s="1"/>
  <c r="N165" i="21" s="1"/>
  <c r="I163" i="21"/>
  <c r="AI163" i="21"/>
  <c r="CN161" i="21"/>
  <c r="Y163" i="21"/>
  <c r="CN163" i="21" s="1"/>
  <c r="CO157" i="21"/>
  <c r="CP157" i="21"/>
  <c r="AN158" i="21"/>
  <c r="L139" i="21"/>
  <c r="M139" i="21" s="1"/>
  <c r="CN160" i="21"/>
  <c r="CP160" i="21"/>
  <c r="CO160" i="21"/>
  <c r="P135" i="21"/>
  <c r="Q134" i="21"/>
  <c r="R133" i="21"/>
  <c r="O136" i="21"/>
  <c r="CO162" i="21" l="1"/>
  <c r="CN162" i="21"/>
  <c r="CO158" i="21"/>
  <c r="CP158" i="21"/>
  <c r="AO158" i="21"/>
  <c r="CP159" i="21"/>
  <c r="CO159" i="21"/>
  <c r="L140" i="21"/>
  <c r="R134" i="21"/>
  <c r="S133" i="21"/>
  <c r="Q135" i="21"/>
  <c r="N139" i="21"/>
  <c r="M140" i="21"/>
  <c r="P136" i="21"/>
  <c r="AO163" i="21" l="1"/>
  <c r="AN163" i="21"/>
  <c r="CO161" i="21"/>
  <c r="CP161" i="21"/>
  <c r="AP158" i="21"/>
  <c r="Q136" i="21"/>
  <c r="R135" i="21"/>
  <c r="S134" i="21"/>
  <c r="T133" i="21"/>
  <c r="O139" i="21"/>
  <c r="N140" i="21"/>
  <c r="AP163" i="21" l="1"/>
  <c r="AQ158" i="21"/>
  <c r="CO163" i="21"/>
  <c r="CP163" i="21"/>
  <c r="O140" i="21"/>
  <c r="P139" i="21"/>
  <c r="R136" i="21"/>
  <c r="T134" i="21"/>
  <c r="U133" i="21"/>
  <c r="S135" i="21"/>
  <c r="AQ163" i="21" l="1"/>
  <c r="AR158" i="21"/>
  <c r="S136" i="21"/>
  <c r="U134" i="21"/>
  <c r="V133" i="21"/>
  <c r="T135" i="21"/>
  <c r="Q139" i="21"/>
  <c r="P140" i="21"/>
  <c r="AR163" i="21" l="1"/>
  <c r="AS158" i="21"/>
  <c r="Q140" i="21"/>
  <c r="R139" i="21"/>
  <c r="T136" i="21"/>
  <c r="V134" i="21"/>
  <c r="W133" i="21"/>
  <c r="U135" i="21"/>
  <c r="AS163" i="21" l="1"/>
  <c r="AT158" i="21"/>
  <c r="V135" i="21"/>
  <c r="U136" i="21"/>
  <c r="W134" i="21"/>
  <c r="X133" i="21"/>
  <c r="S139" i="21"/>
  <c r="R140" i="21"/>
  <c r="AT163" i="21" l="1"/>
  <c r="AU158" i="21"/>
  <c r="S140" i="21"/>
  <c r="T139" i="21"/>
  <c r="X134" i="21"/>
  <c r="Y133" i="21"/>
  <c r="W135" i="21"/>
  <c r="V136" i="21"/>
  <c r="AU163" i="21" l="1"/>
  <c r="AV158" i="21"/>
  <c r="W136" i="21"/>
  <c r="Y134" i="21"/>
  <c r="Z133" i="21"/>
  <c r="U139" i="21"/>
  <c r="T140" i="21"/>
  <c r="X135" i="21"/>
  <c r="AV163" i="21" l="1"/>
  <c r="AW158" i="21"/>
  <c r="X136" i="21"/>
  <c r="U140" i="21"/>
  <c r="V139" i="21"/>
  <c r="Z134" i="21"/>
  <c r="Z135" i="21" s="1"/>
  <c r="Z136" i="21" s="1"/>
  <c r="AA133" i="21"/>
  <c r="Y135" i="21"/>
  <c r="AW163" i="21" l="1"/>
  <c r="AX158" i="21"/>
  <c r="Y136" i="21"/>
  <c r="AA134" i="21"/>
  <c r="AA135" i="21" s="1"/>
  <c r="AA136" i="21" s="1"/>
  <c r="AB133" i="21"/>
  <c r="W139" i="21"/>
  <c r="V140" i="21"/>
  <c r="AX163" i="21" l="1"/>
  <c r="AY158" i="21"/>
  <c r="W140" i="21"/>
  <c r="X139" i="21"/>
  <c r="AB134" i="21"/>
  <c r="AB135" i="21" s="1"/>
  <c r="AB136" i="21" s="1"/>
  <c r="AC133" i="21"/>
  <c r="AY163" i="21" l="1"/>
  <c r="AZ158" i="21"/>
  <c r="AC134" i="21"/>
  <c r="AC135" i="21" s="1"/>
  <c r="AC136" i="21" s="1"/>
  <c r="AD133" i="21"/>
  <c r="Y139" i="21"/>
  <c r="X140" i="21"/>
  <c r="AZ163" i="21" l="1"/>
  <c r="BA158" i="21"/>
  <c r="AD134" i="21"/>
  <c r="AD135" i="21" s="1"/>
  <c r="AD136" i="21" s="1"/>
  <c r="AE133" i="21"/>
  <c r="Y140" i="21"/>
  <c r="Z139" i="21"/>
  <c r="BA163" i="21" l="1"/>
  <c r="BB158" i="21"/>
  <c r="AA139" i="21"/>
  <c r="Z140" i="21"/>
  <c r="AE134" i="21"/>
  <c r="AE135" i="21" s="1"/>
  <c r="AE136" i="21" s="1"/>
  <c r="AF133" i="21"/>
  <c r="BB163" i="21" l="1"/>
  <c r="BC158" i="21"/>
  <c r="AF134" i="21"/>
  <c r="AF135" i="21" s="1"/>
  <c r="AF136" i="21" s="1"/>
  <c r="AG133" i="21"/>
  <c r="AB139" i="21"/>
  <c r="AA140" i="21"/>
  <c r="BC163" i="21" l="1"/>
  <c r="BD158" i="21"/>
  <c r="AG134" i="21"/>
  <c r="AG135" i="21" s="1"/>
  <c r="AG136" i="21" s="1"/>
  <c r="AH133" i="21"/>
  <c r="AC139" i="21"/>
  <c r="AB140" i="21"/>
  <c r="BD163" i="21" l="1"/>
  <c r="BE158" i="21"/>
  <c r="AD139" i="21"/>
  <c r="AC140" i="21"/>
  <c r="AH134" i="21"/>
  <c r="AH135" i="21" s="1"/>
  <c r="AH136" i="21" s="1"/>
  <c r="AI133" i="21"/>
  <c r="BE163" i="21" l="1"/>
  <c r="BF158" i="21"/>
  <c r="AI134" i="21"/>
  <c r="AI135" i="21" s="1"/>
  <c r="AI136" i="21" s="1"/>
  <c r="AJ133" i="21"/>
  <c r="AD140" i="21"/>
  <c r="AE139" i="21"/>
  <c r="BF163" i="21" l="1"/>
  <c r="BG158" i="21"/>
  <c r="AJ134" i="21"/>
  <c r="AJ135" i="21" s="1"/>
  <c r="AJ136" i="21" s="1"/>
  <c r="AK133" i="21"/>
  <c r="AF139" i="21"/>
  <c r="AE140" i="21"/>
  <c r="BG163" i="21" l="1"/>
  <c r="BH158" i="21"/>
  <c r="AK134" i="21"/>
  <c r="AK135" i="21" s="1"/>
  <c r="AK136" i="21" s="1"/>
  <c r="AL133" i="21"/>
  <c r="AG139" i="21"/>
  <c r="AF140" i="21"/>
  <c r="BH163" i="21" l="1"/>
  <c r="BI158" i="21"/>
  <c r="AG140" i="21"/>
  <c r="AH139" i="21"/>
  <c r="AL134" i="21"/>
  <c r="AL135" i="21" s="1"/>
  <c r="AL136" i="21" s="1"/>
  <c r="AM133" i="21"/>
  <c r="BI163" i="21" l="1"/>
  <c r="BJ158" i="21"/>
  <c r="AM134" i="21"/>
  <c r="AM135" i="21" s="1"/>
  <c r="AM136" i="21" s="1"/>
  <c r="AN133" i="21"/>
  <c r="AH140" i="21"/>
  <c r="AI139" i="21"/>
  <c r="BJ163" i="21" l="1"/>
  <c r="BK158" i="21"/>
  <c r="AJ139" i="21"/>
  <c r="AI140" i="21"/>
  <c r="AN134" i="21"/>
  <c r="AN135" i="21" s="1"/>
  <c r="AN136" i="21" s="1"/>
  <c r="AO133" i="21"/>
  <c r="BK163" i="21" l="1"/>
  <c r="BL158" i="21"/>
  <c r="AO134" i="21"/>
  <c r="AO135" i="21" s="1"/>
  <c r="AO136" i="21" s="1"/>
  <c r="AP133" i="21"/>
  <c r="AK139" i="21"/>
  <c r="AJ140" i="21"/>
  <c r="BL163" i="21" l="1"/>
  <c r="BM158" i="21"/>
  <c r="AK140" i="21"/>
  <c r="AL139" i="21"/>
  <c r="AP134" i="21"/>
  <c r="AP135" i="21" s="1"/>
  <c r="AP136" i="21" s="1"/>
  <c r="AQ133" i="21"/>
  <c r="BM163" i="21" l="1"/>
  <c r="BN158" i="21"/>
  <c r="AQ134" i="21"/>
  <c r="AQ135" i="21" s="1"/>
  <c r="AQ136" i="21" s="1"/>
  <c r="AR133" i="21"/>
  <c r="AM139" i="21"/>
  <c r="AL140" i="21"/>
  <c r="BN163" i="21" l="1"/>
  <c r="BO158" i="21"/>
  <c r="AN139" i="21"/>
  <c r="AM140" i="21"/>
  <c r="AR134" i="21"/>
  <c r="AR135" i="21" s="1"/>
  <c r="AR136" i="21" s="1"/>
  <c r="AS133" i="21"/>
  <c r="BO163" i="21" l="1"/>
  <c r="BP158" i="21"/>
  <c r="AS134" i="21"/>
  <c r="AS135" i="21" s="1"/>
  <c r="AS136" i="21" s="1"/>
  <c r="AT133" i="21"/>
  <c r="AO139" i="21"/>
  <c r="AN140" i="21"/>
  <c r="BP163" i="21" l="1"/>
  <c r="BQ158" i="21"/>
  <c r="AO140" i="21"/>
  <c r="AP139" i="21"/>
  <c r="AT134" i="21"/>
  <c r="AT135" i="21" s="1"/>
  <c r="AT136" i="21" s="1"/>
  <c r="AU133" i="21"/>
  <c r="BQ163" i="21" l="1"/>
  <c r="BR158" i="21"/>
  <c r="AU134" i="21"/>
  <c r="AU135" i="21" s="1"/>
  <c r="AU136" i="21" s="1"/>
  <c r="AV133" i="21"/>
  <c r="AQ139" i="21"/>
  <c r="AP140" i="21"/>
  <c r="BR163" i="21" l="1"/>
  <c r="BS158" i="21"/>
  <c r="AR139" i="21"/>
  <c r="AQ140" i="21"/>
  <c r="AV134" i="21"/>
  <c r="AV135" i="21" s="1"/>
  <c r="AV136" i="21" s="1"/>
  <c r="AW133" i="21"/>
  <c r="BS163" i="21" l="1"/>
  <c r="BT158" i="21"/>
  <c r="AW134" i="21"/>
  <c r="AW135" i="21" s="1"/>
  <c r="AW136" i="21" s="1"/>
  <c r="AX133" i="21"/>
  <c r="AS139" i="21"/>
  <c r="AR140" i="21"/>
  <c r="BT163" i="21" l="1"/>
  <c r="BU158" i="21"/>
  <c r="AS140" i="21"/>
  <c r="AT139" i="21"/>
  <c r="AX134" i="21"/>
  <c r="AX135" i="21" s="1"/>
  <c r="AX136" i="21" s="1"/>
  <c r="AY133" i="21"/>
  <c r="BU163" i="21" l="1"/>
  <c r="BV158" i="21"/>
  <c r="AY134" i="21"/>
  <c r="AY135" i="21" s="1"/>
  <c r="AY136" i="21" s="1"/>
  <c r="AZ133" i="21"/>
  <c r="AT140" i="21"/>
  <c r="AU139" i="21"/>
  <c r="BV163" i="21" l="1"/>
  <c r="BW158" i="21"/>
  <c r="AV139" i="21"/>
  <c r="AU140" i="21"/>
  <c r="AZ134" i="21"/>
  <c r="AZ135" i="21" s="1"/>
  <c r="AZ136" i="21" s="1"/>
  <c r="BA133" i="21"/>
  <c r="BW163" i="21" l="1"/>
  <c r="BX158" i="21"/>
  <c r="BA134" i="21"/>
  <c r="BA135" i="21" s="1"/>
  <c r="BA136" i="21" s="1"/>
  <c r="BB133" i="21"/>
  <c r="AW139" i="21"/>
  <c r="AV140" i="21"/>
  <c r="BX163" i="21" l="1"/>
  <c r="BY158" i="21"/>
  <c r="AX139" i="21"/>
  <c r="AW140" i="21"/>
  <c r="BB134" i="21"/>
  <c r="BB135" i="21" s="1"/>
  <c r="BB136" i="21" s="1"/>
  <c r="BC133" i="21"/>
  <c r="BY163" i="21" l="1"/>
  <c r="BZ158" i="21"/>
  <c r="BC134" i="21"/>
  <c r="BC135" i="21" s="1"/>
  <c r="BC136" i="21" s="1"/>
  <c r="BD133" i="21"/>
  <c r="AY139" i="21"/>
  <c r="AX140" i="21"/>
  <c r="BZ163" i="21" l="1"/>
  <c r="CA158" i="21"/>
  <c r="AZ139" i="21"/>
  <c r="AY140" i="21"/>
  <c r="BD134" i="21"/>
  <c r="BD135" i="21" s="1"/>
  <c r="BD136" i="21" s="1"/>
  <c r="BE133" i="21"/>
  <c r="CA163" i="21" l="1"/>
  <c r="CB158" i="21"/>
  <c r="BE134" i="21"/>
  <c r="BE135" i="21" s="1"/>
  <c r="BE136" i="21" s="1"/>
  <c r="BF133" i="21"/>
  <c r="BA139" i="21"/>
  <c r="AZ140" i="21"/>
  <c r="CB163" i="21" l="1"/>
  <c r="CC158" i="21"/>
  <c r="BF134" i="21"/>
  <c r="BF135" i="21" s="1"/>
  <c r="BF136" i="21" s="1"/>
  <c r="BG133" i="21"/>
  <c r="BB139" i="21"/>
  <c r="BA140" i="21"/>
  <c r="CC163" i="21" l="1"/>
  <c r="CD158" i="21"/>
  <c r="BB140" i="21"/>
  <c r="BC139" i="21"/>
  <c r="BG134" i="21"/>
  <c r="BG135" i="21" s="1"/>
  <c r="BG136" i="21" s="1"/>
  <c r="BH133" i="21"/>
  <c r="CD163" i="21" l="1"/>
  <c r="CE158" i="21"/>
  <c r="BH134" i="21"/>
  <c r="BH135" i="21" s="1"/>
  <c r="BH136" i="21" s="1"/>
  <c r="BI133" i="21"/>
  <c r="BD139" i="21"/>
  <c r="BC140" i="21"/>
  <c r="CE163" i="21" l="1"/>
  <c r="CF158" i="21"/>
  <c r="BI134" i="21"/>
  <c r="BI135" i="21" s="1"/>
  <c r="BI136" i="21" s="1"/>
  <c r="BJ133" i="21"/>
  <c r="BE139" i="21"/>
  <c r="BD140" i="21"/>
  <c r="CF163" i="21" l="1"/>
  <c r="CG158" i="21"/>
  <c r="BE140" i="21"/>
  <c r="BF139" i="21"/>
  <c r="BJ134" i="21"/>
  <c r="BJ135" i="21" s="1"/>
  <c r="BJ136" i="21" s="1"/>
  <c r="BK133" i="21"/>
  <c r="CG163" i="21" l="1"/>
  <c r="CH158" i="21"/>
  <c r="BK134" i="21"/>
  <c r="BK135" i="21" s="1"/>
  <c r="BK136" i="21" s="1"/>
  <c r="BL133" i="21"/>
  <c r="BF140" i="21"/>
  <c r="BG139" i="21"/>
  <c r="CH163" i="21" l="1"/>
  <c r="CI158" i="21"/>
  <c r="BH139" i="21"/>
  <c r="BG140" i="21"/>
  <c r="BM133" i="21"/>
  <c r="BL134" i="21"/>
  <c r="BL135" i="21" s="1"/>
  <c r="BL136" i="21" s="1"/>
  <c r="CI163" i="21" l="1"/>
  <c r="CJ158" i="21"/>
  <c r="BM134" i="21"/>
  <c r="BM135" i="21" s="1"/>
  <c r="BM136" i="21" s="1"/>
  <c r="BN133" i="21"/>
  <c r="BH140" i="21"/>
  <c r="BI139" i="21"/>
  <c r="CJ163" i="21" l="1"/>
  <c r="CK158" i="21"/>
  <c r="BJ139" i="21"/>
  <c r="BI140" i="21"/>
  <c r="BO133" i="21"/>
  <c r="BN134" i="21"/>
  <c r="BN135" i="21" s="1"/>
  <c r="BN136" i="21" s="1"/>
  <c r="CK163" i="21" l="1"/>
  <c r="CL158" i="21"/>
  <c r="BO134" i="21"/>
  <c r="BO135" i="21" s="1"/>
  <c r="BO136" i="21" s="1"/>
  <c r="BP133" i="21"/>
  <c r="BJ140" i="21"/>
  <c r="BK139" i="21"/>
  <c r="CL163" i="21" l="1"/>
  <c r="BQ133" i="21"/>
  <c r="BP134" i="21"/>
  <c r="BP135" i="21" s="1"/>
  <c r="BP136" i="21" s="1"/>
  <c r="BL139" i="21"/>
  <c r="BK140" i="21"/>
  <c r="BL140" i="21" l="1"/>
  <c r="BM139" i="21"/>
  <c r="BQ134" i="21"/>
  <c r="BQ135" i="21" s="1"/>
  <c r="BQ136" i="21" s="1"/>
  <c r="BR133" i="21"/>
  <c r="BS133" i="21" l="1"/>
  <c r="BR134" i="21"/>
  <c r="BR135" i="21" s="1"/>
  <c r="BR136" i="21" s="1"/>
  <c r="BN139" i="21"/>
  <c r="BM140" i="21"/>
  <c r="BN140" i="21" l="1"/>
  <c r="BO139" i="21"/>
  <c r="BS134" i="21"/>
  <c r="BS135" i="21" s="1"/>
  <c r="BS136" i="21" s="1"/>
  <c r="BT133" i="21"/>
  <c r="BU133" i="21" l="1"/>
  <c r="BT134" i="21"/>
  <c r="BT135" i="21" s="1"/>
  <c r="BT136" i="21" s="1"/>
  <c r="BP139" i="21"/>
  <c r="BO140" i="21"/>
  <c r="BP140" i="21" l="1"/>
  <c r="BQ139" i="21"/>
  <c r="BU134" i="21"/>
  <c r="BU135" i="21" s="1"/>
  <c r="BU136" i="21" s="1"/>
  <c r="BV133" i="21"/>
  <c r="BW133" i="21" l="1"/>
  <c r="BV134" i="21"/>
  <c r="BV135" i="21" s="1"/>
  <c r="BV136" i="21" s="1"/>
  <c r="BR139" i="21"/>
  <c r="BQ140" i="21"/>
  <c r="BR140" i="21" l="1"/>
  <c r="BS139" i="21"/>
  <c r="BW134" i="21"/>
  <c r="BW135" i="21" s="1"/>
  <c r="BW136" i="21" s="1"/>
  <c r="BX133" i="21"/>
  <c r="BY133" i="21" l="1"/>
  <c r="BX134" i="21"/>
  <c r="BX135" i="21" s="1"/>
  <c r="BX136" i="21" s="1"/>
  <c r="BT139" i="21"/>
  <c r="BS140" i="21"/>
  <c r="BT140" i="21" l="1"/>
  <c r="BU139" i="21"/>
  <c r="BY134" i="21"/>
  <c r="BY135" i="21" s="1"/>
  <c r="BY136" i="21" s="1"/>
  <c r="BZ133" i="21"/>
  <c r="CA133" i="21" l="1"/>
  <c r="BZ134" i="21"/>
  <c r="BZ135" i="21" s="1"/>
  <c r="BZ136" i="21" s="1"/>
  <c r="BV139" i="21"/>
  <c r="BU140" i="21"/>
  <c r="BV140" i="21" l="1"/>
  <c r="BW139" i="21"/>
  <c r="CA134" i="21"/>
  <c r="CA135" i="21" s="1"/>
  <c r="CA136" i="21" s="1"/>
  <c r="CB133" i="21"/>
  <c r="CC133" i="21" l="1"/>
  <c r="CB134" i="21"/>
  <c r="CB135" i="21" s="1"/>
  <c r="CB136" i="21" s="1"/>
  <c r="BX139" i="21"/>
  <c r="BW140" i="21"/>
  <c r="BX140" i="21" l="1"/>
  <c r="BY139" i="21"/>
  <c r="CC134" i="21"/>
  <c r="CC135" i="21" s="1"/>
  <c r="CC136" i="21" s="1"/>
  <c r="CD133" i="21"/>
  <c r="CE133" i="21" l="1"/>
  <c r="CD134" i="21"/>
  <c r="CD135" i="21" s="1"/>
  <c r="CD136" i="21" s="1"/>
  <c r="BZ139" i="21"/>
  <c r="BY140" i="21"/>
  <c r="CA139" i="21" l="1"/>
  <c r="BZ140" i="21"/>
  <c r="CE134" i="21"/>
  <c r="CE135" i="21" s="1"/>
  <c r="CE136" i="21" s="1"/>
  <c r="CF133" i="21"/>
  <c r="CG133" i="21" l="1"/>
  <c r="CF134" i="21"/>
  <c r="CF135" i="21" s="1"/>
  <c r="CF136" i="21" s="1"/>
  <c r="CA140" i="21"/>
  <c r="CB139" i="21"/>
  <c r="CC139" i="21" l="1"/>
  <c r="CB140" i="21"/>
  <c r="CG134" i="21"/>
  <c r="CG135" i="21" s="1"/>
  <c r="CG136" i="21" s="1"/>
  <c r="CH133" i="21"/>
  <c r="CI133" i="21" l="1"/>
  <c r="CH134" i="21"/>
  <c r="CH135" i="21" s="1"/>
  <c r="CH136" i="21" s="1"/>
  <c r="CC140" i="21"/>
  <c r="CD139" i="21"/>
  <c r="CE139" i="21" l="1"/>
  <c r="CD140" i="21"/>
  <c r="CI134" i="21"/>
  <c r="CI135" i="21" s="1"/>
  <c r="CI136" i="21" s="1"/>
  <c r="CJ133" i="21"/>
  <c r="CK133" i="21" l="1"/>
  <c r="CJ134" i="21"/>
  <c r="CJ135" i="21" s="1"/>
  <c r="CJ136" i="21" s="1"/>
  <c r="CF139" i="21"/>
  <c r="CE140" i="21"/>
  <c r="CG139" i="21" l="1"/>
  <c r="CF140" i="21"/>
  <c r="CL133" i="21"/>
  <c r="CL134" i="21" s="1"/>
  <c r="CL135" i="21" s="1"/>
  <c r="CL136" i="21" s="1"/>
  <c r="CK134" i="21"/>
  <c r="CK135" i="21" s="1"/>
  <c r="CK136" i="21" s="1"/>
  <c r="CH139" i="21" l="1"/>
  <c r="CG140" i="21"/>
  <c r="CI139" i="21" l="1"/>
  <c r="CH140" i="21"/>
  <c r="CI140" i="21" l="1"/>
  <c r="CJ139" i="21"/>
  <c r="CK139" i="21" l="1"/>
  <c r="CJ140" i="21"/>
  <c r="CK140" i="21" l="1"/>
  <c r="CL139" i="21"/>
  <c r="CL140" i="21" s="1"/>
  <c r="I33" i="21" l="1"/>
  <c r="J33" i="21" l="1"/>
  <c r="J35" i="21" s="1"/>
  <c r="F35" i="21"/>
  <c r="I17" i="21"/>
  <c r="I92" i="21" s="1"/>
  <c r="I96" i="21" s="1"/>
  <c r="E86" i="5" s="1"/>
  <c r="I34" i="21"/>
  <c r="E35" i="21"/>
  <c r="I35" i="21"/>
  <c r="H35" i="21"/>
  <c r="G35" i="21"/>
  <c r="J17" i="21" l="1"/>
  <c r="K17" i="21" s="1"/>
  <c r="L17" i="21" s="1"/>
  <c r="M17" i="21" s="1"/>
  <c r="M18" i="21" s="1"/>
  <c r="J34" i="21"/>
  <c r="K33" i="21"/>
  <c r="S36" i="21"/>
  <c r="BQ36" i="21"/>
  <c r="J36" i="21"/>
  <c r="J37" i="21" s="1"/>
  <c r="BZ36" i="21"/>
  <c r="AH36" i="21"/>
  <c r="BF36" i="21"/>
  <c r="M36" i="21"/>
  <c r="CH36" i="21"/>
  <c r="AA36" i="21"/>
  <c r="CK36" i="21"/>
  <c r="Q36" i="21"/>
  <c r="U36" i="21"/>
  <c r="BY36" i="21"/>
  <c r="K36" i="21"/>
  <c r="AS36" i="21"/>
  <c r="CL36" i="21"/>
  <c r="BJ36" i="21"/>
  <c r="CG36" i="21"/>
  <c r="AG36" i="21"/>
  <c r="AD36" i="21"/>
  <c r="BR36" i="21"/>
  <c r="BB36" i="21"/>
  <c r="CC36" i="21"/>
  <c r="V36" i="21"/>
  <c r="BS36" i="21"/>
  <c r="AU36" i="21"/>
  <c r="AE36" i="21"/>
  <c r="X36" i="21"/>
  <c r="CE36" i="21"/>
  <c r="CF36" i="21"/>
  <c r="T36" i="21"/>
  <c r="AF36" i="21"/>
  <c r="CD36" i="21"/>
  <c r="BH36" i="21"/>
  <c r="I36" i="21"/>
  <c r="I37" i="21" s="1"/>
  <c r="I41" i="21" s="1"/>
  <c r="N36" i="21"/>
  <c r="BC36" i="21"/>
  <c r="AX36" i="21"/>
  <c r="AL36" i="21"/>
  <c r="BE36" i="21"/>
  <c r="BK36" i="21"/>
  <c r="AP36" i="21"/>
  <c r="BI36" i="21"/>
  <c r="AQ36" i="21"/>
  <c r="AY36" i="21"/>
  <c r="BX36" i="21"/>
  <c r="W36" i="21"/>
  <c r="BG36" i="21"/>
  <c r="BM36" i="21"/>
  <c r="BN36" i="21"/>
  <c r="BD36" i="21"/>
  <c r="AK36" i="21"/>
  <c r="AR36" i="21"/>
  <c r="CA36" i="21"/>
  <c r="AC36" i="21"/>
  <c r="BT36" i="21"/>
  <c r="L36" i="21"/>
  <c r="CJ36" i="21"/>
  <c r="AI36" i="21"/>
  <c r="O36" i="21"/>
  <c r="AM36" i="21"/>
  <c r="AJ36" i="21"/>
  <c r="AV36" i="21"/>
  <c r="BL36" i="21"/>
  <c r="BU36" i="21"/>
  <c r="AN36" i="21"/>
  <c r="BO36" i="21"/>
  <c r="Z36" i="21"/>
  <c r="G36" i="21"/>
  <c r="G37" i="21" s="1"/>
  <c r="AO36" i="21"/>
  <c r="F36" i="21"/>
  <c r="F37" i="21" s="1"/>
  <c r="BW36" i="21"/>
  <c r="P36" i="21"/>
  <c r="E36" i="21"/>
  <c r="E37" i="21" s="1"/>
  <c r="E39" i="21" s="1"/>
  <c r="BV36" i="21"/>
  <c r="CI36" i="21"/>
  <c r="H36" i="21"/>
  <c r="H37" i="21" s="1"/>
  <c r="BP36" i="21"/>
  <c r="Y36" i="21"/>
  <c r="R36" i="21"/>
  <c r="AT36" i="21"/>
  <c r="AZ36" i="21"/>
  <c r="AW36" i="21"/>
  <c r="AB36" i="21"/>
  <c r="BA36" i="21"/>
  <c r="CB36" i="21"/>
  <c r="H19" i="21"/>
  <c r="E19" i="21"/>
  <c r="I19" i="21"/>
  <c r="F19" i="21"/>
  <c r="I18" i="21"/>
  <c r="G19" i="21"/>
  <c r="I97" i="21"/>
  <c r="J92" i="21" l="1"/>
  <c r="J96" i="21" s="1"/>
  <c r="G157" i="5" s="1"/>
  <c r="M19" i="21"/>
  <c r="L18" i="21"/>
  <c r="J18" i="21"/>
  <c r="K19" i="21"/>
  <c r="K18" i="21"/>
  <c r="L19" i="21"/>
  <c r="J19" i="21"/>
  <c r="K92" i="21"/>
  <c r="K96" i="21" s="1"/>
  <c r="G158" i="5" s="1"/>
  <c r="N17" i="21"/>
  <c r="N19" i="21" s="1"/>
  <c r="F39" i="21"/>
  <c r="F38" i="21"/>
  <c r="G39" i="21"/>
  <c r="G38" i="21"/>
  <c r="H39" i="21"/>
  <c r="H38" i="21"/>
  <c r="J39" i="21"/>
  <c r="J38" i="21"/>
  <c r="G156" i="5"/>
  <c r="I101" i="21"/>
  <c r="H97" i="21"/>
  <c r="G97" i="21" s="1"/>
  <c r="F97" i="21" s="1"/>
  <c r="E97" i="21" s="1"/>
  <c r="I102" i="21"/>
  <c r="K34" i="21"/>
  <c r="L33" i="21"/>
  <c r="K35" i="21"/>
  <c r="K37" i="21" s="1"/>
  <c r="K39" i="21" s="1"/>
  <c r="N18" i="21"/>
  <c r="I39" i="21"/>
  <c r="I38" i="21"/>
  <c r="CN36" i="21"/>
  <c r="CO36" i="21"/>
  <c r="CP36" i="21"/>
  <c r="AG20" i="21"/>
  <c r="X20" i="21"/>
  <c r="M20" i="21"/>
  <c r="M21" i="21" s="1"/>
  <c r="M23" i="21" s="1"/>
  <c r="BQ20" i="21"/>
  <c r="AQ20" i="21"/>
  <c r="BT20" i="21"/>
  <c r="AI20" i="21"/>
  <c r="AU20" i="21"/>
  <c r="AZ20" i="21"/>
  <c r="W20" i="21"/>
  <c r="BY20" i="21"/>
  <c r="BK20" i="21"/>
  <c r="AW20" i="21"/>
  <c r="CH20" i="21"/>
  <c r="AR20" i="21"/>
  <c r="BG20" i="21"/>
  <c r="N20" i="21"/>
  <c r="N21" i="21" s="1"/>
  <c r="N23" i="21" s="1"/>
  <c r="BO20" i="21"/>
  <c r="BV20" i="21"/>
  <c r="BH20" i="21"/>
  <c r="CL20" i="21"/>
  <c r="BR20" i="21"/>
  <c r="AP20" i="21"/>
  <c r="BB20" i="21"/>
  <c r="AH20" i="21"/>
  <c r="BF20" i="21"/>
  <c r="AM20" i="21"/>
  <c r="U20" i="21"/>
  <c r="J20" i="21"/>
  <c r="J21" i="21" s="1"/>
  <c r="AK20" i="21"/>
  <c r="L20" i="21"/>
  <c r="L21" i="21" s="1"/>
  <c r="L23" i="21" s="1"/>
  <c r="BC20" i="21"/>
  <c r="O20" i="21"/>
  <c r="AN20" i="21"/>
  <c r="CI20" i="21"/>
  <c r="AY20" i="21"/>
  <c r="AV20" i="21"/>
  <c r="AS20" i="21"/>
  <c r="AC20" i="21"/>
  <c r="BE20" i="21"/>
  <c r="Z20" i="21"/>
  <c r="CJ20" i="21"/>
  <c r="K20" i="21"/>
  <c r="K21" i="21" s="1"/>
  <c r="K23" i="21" s="1"/>
  <c r="BW20" i="21"/>
  <c r="AL20" i="21"/>
  <c r="BU20" i="21"/>
  <c r="AA20" i="21"/>
  <c r="CC20" i="21"/>
  <c r="I20" i="21"/>
  <c r="I21" i="21" s="1"/>
  <c r="I25" i="21" s="1"/>
  <c r="BD20" i="21"/>
  <c r="BA20" i="21"/>
  <c r="F20" i="21"/>
  <c r="F21" i="21" s="1"/>
  <c r="CB20" i="21"/>
  <c r="P20" i="21"/>
  <c r="AO20" i="21"/>
  <c r="Y20" i="21"/>
  <c r="BX20" i="21"/>
  <c r="S20" i="21"/>
  <c r="CE20" i="21"/>
  <c r="BP20" i="21"/>
  <c r="E20" i="21"/>
  <c r="E21" i="21" s="1"/>
  <c r="E23" i="21" s="1"/>
  <c r="CG20" i="21"/>
  <c r="AD20" i="21"/>
  <c r="R20" i="21"/>
  <c r="AE20" i="21"/>
  <c r="AT20" i="21"/>
  <c r="AJ20" i="21"/>
  <c r="V20" i="21"/>
  <c r="BS20" i="21"/>
  <c r="BJ20" i="21"/>
  <c r="BI20" i="21"/>
  <c r="AX20" i="21"/>
  <c r="BM20" i="21"/>
  <c r="BZ20" i="21"/>
  <c r="BN20" i="21"/>
  <c r="H20" i="21"/>
  <c r="H21" i="21" s="1"/>
  <c r="CA20" i="21"/>
  <c r="CF20" i="21"/>
  <c r="AF20" i="21"/>
  <c r="CD20" i="21"/>
  <c r="BL20" i="21"/>
  <c r="G20" i="21"/>
  <c r="G21" i="21" s="1"/>
  <c r="CK20" i="21"/>
  <c r="AB20" i="21"/>
  <c r="Q20" i="21"/>
  <c r="T20" i="21"/>
  <c r="J97" i="21"/>
  <c r="J98" i="21"/>
  <c r="I98" i="21" s="1"/>
  <c r="H98" i="21" s="1"/>
  <c r="G98" i="21" s="1"/>
  <c r="F98" i="21" s="1"/>
  <c r="E98" i="21" s="1"/>
  <c r="O17" i="21" l="1"/>
  <c r="O18" i="21" s="1"/>
  <c r="K98" i="21"/>
  <c r="K97" i="21"/>
  <c r="F23" i="21"/>
  <c r="F22" i="21"/>
  <c r="G23" i="21"/>
  <c r="G22" i="21"/>
  <c r="H23" i="21"/>
  <c r="H22" i="21"/>
  <c r="J23" i="21"/>
  <c r="J22" i="21"/>
  <c r="P17" i="21"/>
  <c r="L34" i="21"/>
  <c r="M33" i="21"/>
  <c r="L35" i="21"/>
  <c r="L37" i="21" s="1"/>
  <c r="L39" i="21" s="1"/>
  <c r="L92" i="21"/>
  <c r="L96" i="21" s="1"/>
  <c r="G159" i="5" s="1"/>
  <c r="CO20" i="21"/>
  <c r="CP20" i="21"/>
  <c r="CN20" i="21"/>
  <c r="I22" i="21"/>
  <c r="I23" i="21"/>
  <c r="O19" i="21" l="1"/>
  <c r="O21" i="21" s="1"/>
  <c r="O25" i="21" s="1"/>
  <c r="L97" i="21"/>
  <c r="L98" i="21"/>
  <c r="N33" i="21"/>
  <c r="M35" i="21"/>
  <c r="M37" i="21" s="1"/>
  <c r="M39" i="21" s="1"/>
  <c r="M34" i="21"/>
  <c r="M92" i="21"/>
  <c r="M96" i="21" s="1"/>
  <c r="G160" i="5" s="1"/>
  <c r="P18" i="21"/>
  <c r="Q17" i="21"/>
  <c r="P19" i="21"/>
  <c r="P21" i="21" s="1"/>
  <c r="P23" i="21" s="1"/>
  <c r="O23" i="21" l="1"/>
  <c r="J25" i="21"/>
  <c r="K25" i="21" s="1"/>
  <c r="L25" i="21" s="1"/>
  <c r="M25" i="21" s="1"/>
  <c r="N25" i="21" s="1"/>
  <c r="Q18" i="21"/>
  <c r="R17" i="21"/>
  <c r="Q19" i="21"/>
  <c r="Q21" i="21" s="1"/>
  <c r="Q23" i="21" s="1"/>
  <c r="M98" i="21"/>
  <c r="M97" i="21"/>
  <c r="N34" i="21"/>
  <c r="O33" i="21"/>
  <c r="N35" i="21"/>
  <c r="N37" i="21" s="1"/>
  <c r="N39" i="21" s="1"/>
  <c r="N92" i="21"/>
  <c r="N96" i="21" s="1"/>
  <c r="G161" i="5" s="1"/>
  <c r="R18" i="21" l="1"/>
  <c r="S17" i="21"/>
  <c r="R19" i="21"/>
  <c r="R21" i="21" s="1"/>
  <c r="R23" i="21" s="1"/>
  <c r="O34" i="21"/>
  <c r="P33" i="21"/>
  <c r="O35" i="21"/>
  <c r="O37" i="21" s="1"/>
  <c r="O92" i="21"/>
  <c r="O96" i="21" s="1"/>
  <c r="G162" i="5" s="1"/>
  <c r="N97" i="21"/>
  <c r="N98" i="21"/>
  <c r="I64" i="21"/>
  <c r="I66" i="21" s="1"/>
  <c r="O39" i="21" l="1"/>
  <c r="O41" i="21"/>
  <c r="J41" i="21"/>
  <c r="K41" i="21" s="1"/>
  <c r="L41" i="21" s="1"/>
  <c r="M41" i="21" s="1"/>
  <c r="N41" i="21" s="1"/>
  <c r="P34" i="21"/>
  <c r="Q33" i="21"/>
  <c r="P35" i="21"/>
  <c r="P37" i="21" s="1"/>
  <c r="P39" i="21" s="1"/>
  <c r="P92" i="21"/>
  <c r="P96" i="21" s="1"/>
  <c r="G163" i="5" s="1"/>
  <c r="O98" i="21"/>
  <c r="O97" i="21"/>
  <c r="S18" i="21"/>
  <c r="T17" i="21"/>
  <c r="S19" i="21"/>
  <c r="S21" i="21" s="1"/>
  <c r="BE68" i="21"/>
  <c r="BE69" i="21" s="1"/>
  <c r="S68" i="21"/>
  <c r="S69" i="21" s="1"/>
  <c r="BM68" i="21"/>
  <c r="BM69" i="21" s="1"/>
  <c r="AE68" i="21"/>
  <c r="AE69" i="21" s="1"/>
  <c r="AA68" i="21"/>
  <c r="AA69" i="21" s="1"/>
  <c r="CF68" i="21"/>
  <c r="CF69" i="21" s="1"/>
  <c r="CG68" i="21"/>
  <c r="CG69" i="21" s="1"/>
  <c r="E68" i="21"/>
  <c r="E69" i="21" s="1"/>
  <c r="E71" i="21" s="1"/>
  <c r="E91" i="21" s="1"/>
  <c r="BR68" i="21"/>
  <c r="BR69" i="21" s="1"/>
  <c r="Z68" i="21"/>
  <c r="Z69" i="21" s="1"/>
  <c r="CB68" i="21"/>
  <c r="CB69" i="21" s="1"/>
  <c r="CD68" i="21"/>
  <c r="CD69" i="21" s="1"/>
  <c r="BQ68" i="21"/>
  <c r="BQ69" i="21" s="1"/>
  <c r="BO68" i="21"/>
  <c r="BO69" i="21" s="1"/>
  <c r="CK68" i="21"/>
  <c r="CK69" i="21" s="1"/>
  <c r="H68" i="21"/>
  <c r="H69" i="21" s="1"/>
  <c r="AR68" i="21"/>
  <c r="AR69" i="21" s="1"/>
  <c r="AQ68" i="21"/>
  <c r="AQ69" i="21" s="1"/>
  <c r="AY68" i="21"/>
  <c r="AY69" i="21" s="1"/>
  <c r="AO68" i="21"/>
  <c r="AO69" i="21" s="1"/>
  <c r="R68" i="21"/>
  <c r="R69" i="21" s="1"/>
  <c r="R71" i="21" s="1"/>
  <c r="CH68" i="21"/>
  <c r="CH69" i="21" s="1"/>
  <c r="W68" i="21"/>
  <c r="W69" i="21" s="1"/>
  <c r="W71" i="21" s="1"/>
  <c r="P68" i="21"/>
  <c r="P69" i="21" s="1"/>
  <c r="P71" i="21" s="1"/>
  <c r="X68" i="21"/>
  <c r="X69" i="21" s="1"/>
  <c r="X71" i="21" s="1"/>
  <c r="CI68" i="21"/>
  <c r="CI69" i="21" s="1"/>
  <c r="BP68" i="21"/>
  <c r="BP69" i="21" s="1"/>
  <c r="BD68" i="21"/>
  <c r="BD69" i="21" s="1"/>
  <c r="AU68" i="21"/>
  <c r="AU69" i="21" s="1"/>
  <c r="BW68" i="21"/>
  <c r="BW69" i="21" s="1"/>
  <c r="BY68" i="21"/>
  <c r="BY69" i="21" s="1"/>
  <c r="AP68" i="21"/>
  <c r="AP69" i="21" s="1"/>
  <c r="BN68" i="21"/>
  <c r="BN69" i="21" s="1"/>
  <c r="BX68" i="21"/>
  <c r="BX69" i="21" s="1"/>
  <c r="BI68" i="21"/>
  <c r="BI69" i="21" s="1"/>
  <c r="Y68" i="21"/>
  <c r="F68" i="21"/>
  <c r="F69" i="21" s="1"/>
  <c r="CJ68" i="21"/>
  <c r="CJ69" i="21" s="1"/>
  <c r="AI68" i="21"/>
  <c r="AI69" i="21" s="1"/>
  <c r="AI71" i="21" s="1"/>
  <c r="BK68" i="21"/>
  <c r="BK69" i="21" s="1"/>
  <c r="K68" i="21"/>
  <c r="K69" i="21" s="1"/>
  <c r="K71" i="21" s="1"/>
  <c r="K91" i="21" s="1"/>
  <c r="AW68" i="21"/>
  <c r="AW69" i="21" s="1"/>
  <c r="AC68" i="21"/>
  <c r="AC69" i="21" s="1"/>
  <c r="AC71" i="21" s="1"/>
  <c r="U68" i="21"/>
  <c r="U69" i="21" s="1"/>
  <c r="U71" i="21" s="1"/>
  <c r="AB68" i="21"/>
  <c r="AB69" i="21" s="1"/>
  <c r="T68" i="21"/>
  <c r="T69" i="21" s="1"/>
  <c r="BV68" i="21"/>
  <c r="BV69" i="21" s="1"/>
  <c r="L68" i="21"/>
  <c r="L69" i="21" s="1"/>
  <c r="L71" i="21" s="1"/>
  <c r="L91" i="21" s="1"/>
  <c r="CC68" i="21"/>
  <c r="CC69" i="21" s="1"/>
  <c r="BT68" i="21"/>
  <c r="BT69" i="21" s="1"/>
  <c r="AF68" i="21"/>
  <c r="AF69" i="21" s="1"/>
  <c r="AF71" i="21" s="1"/>
  <c r="AN68" i="21"/>
  <c r="AK68" i="21"/>
  <c r="AK69" i="21" s="1"/>
  <c r="BZ68" i="21"/>
  <c r="BZ69" i="21" s="1"/>
  <c r="V68" i="21"/>
  <c r="V69" i="21" s="1"/>
  <c r="AV68" i="21"/>
  <c r="AV69" i="21" s="1"/>
  <c r="AD68" i="21"/>
  <c r="AD69" i="21" s="1"/>
  <c r="AD71" i="21" s="1"/>
  <c r="AL68" i="21"/>
  <c r="AL69" i="21" s="1"/>
  <c r="AL71" i="21" s="1"/>
  <c r="AH68" i="21"/>
  <c r="AH69" i="21" s="1"/>
  <c r="AH71" i="21" s="1"/>
  <c r="AX68" i="21"/>
  <c r="AX69" i="21" s="1"/>
  <c r="BC68" i="21"/>
  <c r="BC69" i="21" s="1"/>
  <c r="N68" i="21"/>
  <c r="N69" i="21" s="1"/>
  <c r="N71" i="21" s="1"/>
  <c r="N91" i="21" s="1"/>
  <c r="BA68" i="21"/>
  <c r="BA69" i="21" s="1"/>
  <c r="M68" i="21"/>
  <c r="M69" i="21" s="1"/>
  <c r="M71" i="21" s="1"/>
  <c r="M91" i="21" s="1"/>
  <c r="AS68" i="21"/>
  <c r="AS69" i="21" s="1"/>
  <c r="BG68" i="21"/>
  <c r="BG69" i="21" s="1"/>
  <c r="BL68" i="21"/>
  <c r="BL69" i="21" s="1"/>
  <c r="G68" i="21"/>
  <c r="G69" i="21" s="1"/>
  <c r="BU68" i="21"/>
  <c r="BU69" i="21" s="1"/>
  <c r="AG68" i="21"/>
  <c r="AG69" i="21" s="1"/>
  <c r="AG71" i="21" s="1"/>
  <c r="Q68" i="21"/>
  <c r="Q69" i="21" s="1"/>
  <c r="Q71" i="21" s="1"/>
  <c r="CA68" i="21"/>
  <c r="CA69" i="21" s="1"/>
  <c r="CE68" i="21"/>
  <c r="CE69" i="21" s="1"/>
  <c r="AM68" i="21"/>
  <c r="AM69" i="21" s="1"/>
  <c r="AM71" i="21" s="1"/>
  <c r="BH68" i="21"/>
  <c r="BH69" i="21" s="1"/>
  <c r="BJ68" i="21"/>
  <c r="BJ69" i="21" s="1"/>
  <c r="BB68" i="21"/>
  <c r="BB69" i="21" s="1"/>
  <c r="O68" i="21"/>
  <c r="O69" i="21" s="1"/>
  <c r="J68" i="21"/>
  <c r="J69" i="21" s="1"/>
  <c r="AT68" i="21"/>
  <c r="AT69" i="21" s="1"/>
  <c r="AZ68" i="21"/>
  <c r="AZ69" i="21" s="1"/>
  <c r="CL68" i="21"/>
  <c r="CL69" i="21" s="1"/>
  <c r="BF68" i="21"/>
  <c r="BF69" i="21" s="1"/>
  <c r="AJ68" i="21"/>
  <c r="AJ69" i="21" s="1"/>
  <c r="AJ71" i="21" s="1"/>
  <c r="BS68" i="21"/>
  <c r="BS69" i="21" s="1"/>
  <c r="I68" i="21"/>
  <c r="I69" i="21" s="1"/>
  <c r="S71" i="21" l="1"/>
  <c r="S70" i="21"/>
  <c r="S23" i="21"/>
  <c r="S22" i="21"/>
  <c r="T71" i="21"/>
  <c r="T70" i="21"/>
  <c r="AE71" i="21"/>
  <c r="AE70" i="21"/>
  <c r="G71" i="21"/>
  <c r="G91" i="21" s="1"/>
  <c r="G93" i="21" s="1"/>
  <c r="E154" i="5" s="1"/>
  <c r="G70" i="21"/>
  <c r="F71" i="21"/>
  <c r="F91" i="21" s="1"/>
  <c r="F93" i="21" s="1"/>
  <c r="E153" i="5" s="1"/>
  <c r="F70" i="21"/>
  <c r="AK71" i="21"/>
  <c r="AK70" i="21"/>
  <c r="AA71" i="21"/>
  <c r="AA70" i="21"/>
  <c r="Z71" i="21"/>
  <c r="Z70" i="21"/>
  <c r="AB71" i="21"/>
  <c r="AB70" i="21"/>
  <c r="F152" i="5"/>
  <c r="E93" i="21"/>
  <c r="E152" i="5" s="1"/>
  <c r="H71" i="21"/>
  <c r="H91" i="21" s="1"/>
  <c r="F155" i="5" s="1"/>
  <c r="H70" i="21"/>
  <c r="J71" i="21"/>
  <c r="J91" i="21" s="1"/>
  <c r="F157" i="5" s="1"/>
  <c r="J70" i="21"/>
  <c r="I73" i="21"/>
  <c r="J73" i="21" s="1"/>
  <c r="K73" i="21" s="1"/>
  <c r="L73" i="21" s="1"/>
  <c r="M73" i="21" s="1"/>
  <c r="N73" i="21" s="1"/>
  <c r="L93" i="21"/>
  <c r="E159" i="5" s="1"/>
  <c r="F159" i="5"/>
  <c r="K93" i="21"/>
  <c r="E158" i="5" s="1"/>
  <c r="F158" i="5"/>
  <c r="M93" i="21"/>
  <c r="E160" i="5" s="1"/>
  <c r="F160" i="5"/>
  <c r="N93" i="21"/>
  <c r="E161" i="5" s="1"/>
  <c r="F161" i="5"/>
  <c r="J93" i="21"/>
  <c r="E157" i="5" s="1"/>
  <c r="V71" i="21"/>
  <c r="V70" i="21"/>
  <c r="AX71" i="21"/>
  <c r="AX70" i="21"/>
  <c r="CD71" i="21"/>
  <c r="CD70" i="21"/>
  <c r="BV71" i="21"/>
  <c r="BV70" i="21"/>
  <c r="BI71" i="21"/>
  <c r="BI70" i="21"/>
  <c r="CB71" i="21"/>
  <c r="CB70" i="21"/>
  <c r="CE71" i="21"/>
  <c r="CE70" i="21"/>
  <c r="CL71" i="21"/>
  <c r="CL70" i="21"/>
  <c r="BX71" i="21"/>
  <c r="BX70" i="21"/>
  <c r="CH71" i="21"/>
  <c r="CH70" i="21"/>
  <c r="BQ71" i="21"/>
  <c r="BQ70" i="21"/>
  <c r="AZ71" i="21"/>
  <c r="AZ70" i="21"/>
  <c r="BN71" i="21"/>
  <c r="BN70" i="21"/>
  <c r="BR71" i="21"/>
  <c r="BR70" i="21"/>
  <c r="CC71" i="21"/>
  <c r="CC70" i="21"/>
  <c r="AT71" i="21"/>
  <c r="AT70" i="21"/>
  <c r="AV71" i="21"/>
  <c r="AV70" i="21"/>
  <c r="AP71" i="21"/>
  <c r="AP70" i="21"/>
  <c r="AO71" i="21"/>
  <c r="AO70" i="21"/>
  <c r="BF71" i="21"/>
  <c r="BF70" i="21"/>
  <c r="BL71" i="21"/>
  <c r="BL70" i="21"/>
  <c r="BY71" i="21"/>
  <c r="BY70" i="21"/>
  <c r="AY71" i="21"/>
  <c r="AY70" i="21"/>
  <c r="CG71" i="21"/>
  <c r="CG70" i="21"/>
  <c r="BS71" i="21"/>
  <c r="BS70" i="21"/>
  <c r="BG71" i="21"/>
  <c r="BG70" i="21"/>
  <c r="BZ71" i="21"/>
  <c r="BZ70" i="21"/>
  <c r="AW71" i="21"/>
  <c r="AW70" i="21"/>
  <c r="BW71" i="21"/>
  <c r="BW70" i="21"/>
  <c r="AQ71" i="21"/>
  <c r="AQ70" i="21"/>
  <c r="CF71" i="21"/>
  <c r="CF70" i="21"/>
  <c r="BC71" i="21"/>
  <c r="BC70" i="21"/>
  <c r="BB71" i="21"/>
  <c r="BB70" i="21"/>
  <c r="AS71" i="21"/>
  <c r="AS70" i="21"/>
  <c r="AU71" i="21"/>
  <c r="AU70" i="21"/>
  <c r="AR71" i="21"/>
  <c r="AR70" i="21"/>
  <c r="BE71" i="21"/>
  <c r="BE70" i="21"/>
  <c r="BU71" i="21"/>
  <c r="BU70" i="21"/>
  <c r="BD71" i="21"/>
  <c r="BD70" i="21"/>
  <c r="BK71" i="21"/>
  <c r="BK70" i="21"/>
  <c r="BH71" i="21"/>
  <c r="BH70" i="21"/>
  <c r="BA71" i="21"/>
  <c r="BA70" i="21"/>
  <c r="BP71" i="21"/>
  <c r="BP70" i="21"/>
  <c r="CK71" i="21"/>
  <c r="CK70" i="21"/>
  <c r="BM71" i="21"/>
  <c r="BM70" i="21"/>
  <c r="CA71" i="21"/>
  <c r="CA70" i="21"/>
  <c r="BJ71" i="21"/>
  <c r="BJ70" i="21"/>
  <c r="BT71" i="21"/>
  <c r="BT70" i="21"/>
  <c r="CJ71" i="21"/>
  <c r="CJ70" i="21"/>
  <c r="CI71" i="21"/>
  <c r="CI70" i="21"/>
  <c r="BO71" i="21"/>
  <c r="BO70" i="21"/>
  <c r="O102" i="21"/>
  <c r="J102" i="21"/>
  <c r="K102" i="21" s="1"/>
  <c r="L102" i="21" s="1"/>
  <c r="M102" i="21" s="1"/>
  <c r="N102" i="21" s="1"/>
  <c r="O101" i="21"/>
  <c r="J101" i="21"/>
  <c r="K101" i="21" s="1"/>
  <c r="L101" i="21" s="1"/>
  <c r="M101" i="21" s="1"/>
  <c r="N101" i="21" s="1"/>
  <c r="O71" i="21"/>
  <c r="O91" i="21" s="1"/>
  <c r="F162" i="5" s="1"/>
  <c r="O73" i="21"/>
  <c r="P91" i="21"/>
  <c r="F163" i="5" s="1"/>
  <c r="P98" i="21"/>
  <c r="P97" i="21"/>
  <c r="T18" i="21"/>
  <c r="U17" i="21"/>
  <c r="T19" i="21"/>
  <c r="T21" i="21" s="1"/>
  <c r="R33" i="21"/>
  <c r="Q35" i="21"/>
  <c r="Q37" i="21" s="1"/>
  <c r="Q39" i="21" s="1"/>
  <c r="Q91" i="21" s="1"/>
  <c r="F164" i="5" s="1"/>
  <c r="Q34" i="21"/>
  <c r="Q92" i="21"/>
  <c r="Q96" i="21" s="1"/>
  <c r="G164" i="5" s="1"/>
  <c r="CN68" i="21"/>
  <c r="Y69" i="21"/>
  <c r="CO68" i="21"/>
  <c r="CP68" i="21"/>
  <c r="AN69" i="21"/>
  <c r="AN70" i="21" s="1"/>
  <c r="I70" i="21"/>
  <c r="I71" i="21"/>
  <c r="T23" i="21" l="1"/>
  <c r="T22" i="21"/>
  <c r="F153" i="5"/>
  <c r="F154" i="5"/>
  <c r="CP70" i="21"/>
  <c r="I91" i="21"/>
  <c r="E87" i="5" s="1"/>
  <c r="H93" i="21"/>
  <c r="E155" i="5" s="1"/>
  <c r="P93" i="21"/>
  <c r="E163" i="5" s="1"/>
  <c r="Q93" i="21"/>
  <c r="E164" i="5" s="1"/>
  <c r="O93" i="21"/>
  <c r="E162" i="5" s="1"/>
  <c r="O100" i="21"/>
  <c r="S33" i="21"/>
  <c r="R34" i="21"/>
  <c r="R35" i="21"/>
  <c r="R37" i="21" s="1"/>
  <c r="R39" i="21" s="1"/>
  <c r="R91" i="21" s="1"/>
  <c r="F165" i="5" s="1"/>
  <c r="R92" i="21"/>
  <c r="R96" i="21" s="1"/>
  <c r="G165" i="5" s="1"/>
  <c r="V17" i="21"/>
  <c r="U19" i="21"/>
  <c r="U21" i="21" s="1"/>
  <c r="U23" i="21" s="1"/>
  <c r="U18" i="21"/>
  <c r="Q97" i="21"/>
  <c r="Q98" i="21"/>
  <c r="Y71" i="21"/>
  <c r="Y70" i="21"/>
  <c r="CN69" i="21"/>
  <c r="CO69" i="21"/>
  <c r="AN71" i="21"/>
  <c r="CP69" i="21"/>
  <c r="I93" i="21" l="1"/>
  <c r="E85" i="5" s="1"/>
  <c r="I100" i="21"/>
  <c r="J100" i="21" s="1"/>
  <c r="K100" i="21" s="1"/>
  <c r="L100" i="21" s="1"/>
  <c r="M100" i="21" s="1"/>
  <c r="N100" i="21" s="1"/>
  <c r="F156" i="5"/>
  <c r="O99" i="21"/>
  <c r="R93" i="21"/>
  <c r="E165" i="5" s="1"/>
  <c r="S34" i="21"/>
  <c r="T33" i="21"/>
  <c r="S35" i="21"/>
  <c r="S37" i="21" s="1"/>
  <c r="S92" i="21"/>
  <c r="S96" i="21" s="1"/>
  <c r="G166" i="5" s="1"/>
  <c r="R97" i="21"/>
  <c r="R98" i="21"/>
  <c r="W17" i="21"/>
  <c r="V19" i="21"/>
  <c r="V21" i="21" s="1"/>
  <c r="V18" i="21"/>
  <c r="CO70" i="21"/>
  <c r="CN70" i="21"/>
  <c r="CP71" i="21"/>
  <c r="CO71" i="21"/>
  <c r="CN71" i="21"/>
  <c r="S39" i="21" l="1"/>
  <c r="S91" i="21" s="1"/>
  <c r="S38" i="21"/>
  <c r="I99" i="21"/>
  <c r="J99" i="21" s="1"/>
  <c r="K99" i="21" s="1"/>
  <c r="L99" i="21" s="1"/>
  <c r="M99" i="21" s="1"/>
  <c r="N99" i="21" s="1"/>
  <c r="E156" i="5"/>
  <c r="G66" i="41"/>
  <c r="V23" i="21"/>
  <c r="V22" i="21"/>
  <c r="S93" i="21"/>
  <c r="S98" i="21"/>
  <c r="S97" i="21"/>
  <c r="U33" i="21"/>
  <c r="T34" i="21"/>
  <c r="T35" i="21"/>
  <c r="T37" i="21" s="1"/>
  <c r="T92" i="21"/>
  <c r="T96" i="21" s="1"/>
  <c r="G167" i="5" s="1"/>
  <c r="X17" i="21"/>
  <c r="Y17" i="21" s="1"/>
  <c r="W19" i="21"/>
  <c r="W21" i="21" s="1"/>
  <c r="W23" i="21" s="1"/>
  <c r="W18" i="21"/>
  <c r="E166" i="5" l="1"/>
  <c r="S94" i="21"/>
  <c r="F166" i="5"/>
  <c r="S95" i="21"/>
  <c r="T39" i="21"/>
  <c r="T91" i="21" s="1"/>
  <c r="T93" i="21" s="1"/>
  <c r="T38" i="21"/>
  <c r="Z17" i="21"/>
  <c r="CN17" i="21"/>
  <c r="Y19" i="21"/>
  <c r="Y18" i="21"/>
  <c r="CN18" i="21" s="1"/>
  <c r="T97" i="21"/>
  <c r="T98" i="21"/>
  <c r="U34" i="21"/>
  <c r="V33" i="21"/>
  <c r="U35" i="21"/>
  <c r="U37" i="21" s="1"/>
  <c r="U39" i="21" s="1"/>
  <c r="U91" i="21" s="1"/>
  <c r="F168" i="5" s="1"/>
  <c r="U92" i="21"/>
  <c r="U96" i="21" s="1"/>
  <c r="G168" i="5" s="1"/>
  <c r="X19" i="21"/>
  <c r="X21" i="21" s="1"/>
  <c r="X23" i="21" s="1"/>
  <c r="X18" i="21"/>
  <c r="E167" i="5" l="1"/>
  <c r="T94" i="21"/>
  <c r="F167" i="5"/>
  <c r="T95" i="21"/>
  <c r="CN19" i="21"/>
  <c r="Y21" i="21"/>
  <c r="Y22" i="21" s="1"/>
  <c r="AA17" i="21"/>
  <c r="Z19" i="21"/>
  <c r="Z21" i="21" s="1"/>
  <c r="Z18" i="21"/>
  <c r="U93" i="21"/>
  <c r="E168" i="5" s="1"/>
  <c r="U97" i="21"/>
  <c r="U98" i="21"/>
  <c r="V34" i="21"/>
  <c r="W33" i="21"/>
  <c r="V35" i="21"/>
  <c r="V37" i="21" s="1"/>
  <c r="V92" i="21"/>
  <c r="V96" i="21" s="1"/>
  <c r="G169" i="5" s="1"/>
  <c r="Z23" i="21" l="1"/>
  <c r="Z22" i="21"/>
  <c r="CN22" i="21"/>
  <c r="V39" i="21"/>
  <c r="V91" i="21" s="1"/>
  <c r="F169" i="5" s="1"/>
  <c r="V38" i="21"/>
  <c r="AB17" i="21"/>
  <c r="AA18" i="21"/>
  <c r="AA19" i="21"/>
  <c r="AA21" i="21" s="1"/>
  <c r="CN21" i="21"/>
  <c r="Y23" i="21"/>
  <c r="CN23" i="21" s="1"/>
  <c r="V98" i="21"/>
  <c r="V97" i="21"/>
  <c r="W34" i="21"/>
  <c r="X33" i="21"/>
  <c r="Y33" i="21" s="1"/>
  <c r="W35" i="21"/>
  <c r="W37" i="21" s="1"/>
  <c r="W39" i="21" s="1"/>
  <c r="W91" i="21" s="1"/>
  <c r="F170" i="5" s="1"/>
  <c r="W92" i="21"/>
  <c r="W96" i="21" s="1"/>
  <c r="G170" i="5" s="1"/>
  <c r="AA23" i="21" l="1"/>
  <c r="AA22" i="21"/>
  <c r="V93" i="21"/>
  <c r="E169" i="5" s="1"/>
  <c r="V95" i="21"/>
  <c r="Y34" i="21"/>
  <c r="CN34" i="21" s="1"/>
  <c r="Y35" i="21"/>
  <c r="Z33" i="21"/>
  <c r="CN33" i="21"/>
  <c r="Y92" i="21"/>
  <c r="Y96" i="21" s="1"/>
  <c r="AB19" i="21"/>
  <c r="AB21" i="21" s="1"/>
  <c r="AB18" i="21"/>
  <c r="AC17" i="21"/>
  <c r="W93" i="21"/>
  <c r="E170" i="5" s="1"/>
  <c r="W98" i="21"/>
  <c r="W97" i="21"/>
  <c r="X34" i="21"/>
  <c r="X35" i="21"/>
  <c r="X37" i="21" s="1"/>
  <c r="X39" i="21" s="1"/>
  <c r="X91" i="21" s="1"/>
  <c r="F171" i="5" s="1"/>
  <c r="X92" i="21"/>
  <c r="X96" i="21" s="1"/>
  <c r="G171" i="5" s="1"/>
  <c r="AB23" i="21" l="1"/>
  <c r="AB22" i="21"/>
  <c r="G172" i="5"/>
  <c r="V94" i="21"/>
  <c r="AD17" i="21"/>
  <c r="AC18" i="21"/>
  <c r="AC19" i="21"/>
  <c r="AC21" i="21" s="1"/>
  <c r="AC23" i="21" s="1"/>
  <c r="Y98" i="21"/>
  <c r="CN98" i="21" s="1"/>
  <c r="CN92" i="21"/>
  <c r="Y97" i="21"/>
  <c r="CN97" i="21" s="1"/>
  <c r="Z35" i="21"/>
  <c r="Z37" i="21" s="1"/>
  <c r="Z92" i="21"/>
  <c r="Z96" i="21" s="1"/>
  <c r="G173" i="5" s="1"/>
  <c r="Z34" i="21"/>
  <c r="AA33" i="21"/>
  <c r="CN35" i="21"/>
  <c r="Y37" i="21"/>
  <c r="Y38" i="21" s="1"/>
  <c r="X93" i="21"/>
  <c r="E171" i="5" s="1"/>
  <c r="X98" i="21"/>
  <c r="X97" i="21"/>
  <c r="Z39" i="21" l="1"/>
  <c r="Z91" i="21" s="1"/>
  <c r="Z93" i="21" s="1"/>
  <c r="Z38" i="21"/>
  <c r="CN38" i="21"/>
  <c r="AA92" i="21"/>
  <c r="AA96" i="21" s="1"/>
  <c r="AA34" i="21"/>
  <c r="AB33" i="21"/>
  <c r="AA35" i="21"/>
  <c r="AA37" i="21" s="1"/>
  <c r="CN96" i="21"/>
  <c r="Z97" i="21"/>
  <c r="Z98" i="21"/>
  <c r="CN37" i="21"/>
  <c r="Y39" i="21"/>
  <c r="AD19" i="21"/>
  <c r="AD21" i="21" s="1"/>
  <c r="AD23" i="21" s="1"/>
  <c r="AD18" i="21"/>
  <c r="AE17" i="21"/>
  <c r="AA39" i="21" l="1"/>
  <c r="AA91" i="21" s="1"/>
  <c r="AA95" i="21" s="1"/>
  <c r="AA38" i="21"/>
  <c r="G174" i="5"/>
  <c r="E173" i="5"/>
  <c r="Z94" i="21"/>
  <c r="F173" i="5"/>
  <c r="Z95" i="21"/>
  <c r="CN39" i="21"/>
  <c r="Y91" i="21"/>
  <c r="F172" i="5" s="1"/>
  <c r="AC33" i="21"/>
  <c r="AB34" i="21"/>
  <c r="AB35" i="21"/>
  <c r="AB37" i="21" s="1"/>
  <c r="AB92" i="21"/>
  <c r="AB96" i="21" s="1"/>
  <c r="AE18" i="21"/>
  <c r="AF17" i="21"/>
  <c r="AE19" i="21"/>
  <c r="AE21" i="21" s="1"/>
  <c r="AA97" i="21"/>
  <c r="AA98" i="21"/>
  <c r="AE23" i="21" l="1"/>
  <c r="AE22" i="21"/>
  <c r="AA93" i="21"/>
  <c r="E174" i="5" s="1"/>
  <c r="F174" i="5"/>
  <c r="AA94" i="21"/>
  <c r="G175" i="5"/>
  <c r="AB39" i="21"/>
  <c r="AB91" i="21" s="1"/>
  <c r="AB93" i="21" s="1"/>
  <c r="AB38" i="21"/>
  <c r="Y95" i="21"/>
  <c r="AB98" i="21"/>
  <c r="AB97" i="21"/>
  <c r="AC34" i="21"/>
  <c r="AC35" i="21"/>
  <c r="AC37" i="21" s="1"/>
  <c r="AC39" i="21" s="1"/>
  <c r="AC91" i="21" s="1"/>
  <c r="AD33" i="21"/>
  <c r="AC92" i="21"/>
  <c r="AC96" i="21" s="1"/>
  <c r="G176" i="5" s="1"/>
  <c r="CN91" i="21"/>
  <c r="Y93" i="21"/>
  <c r="AF18" i="21"/>
  <c r="AF19" i="21"/>
  <c r="AF21" i="21" s="1"/>
  <c r="AF23" i="21" s="1"/>
  <c r="AG17" i="21"/>
  <c r="E172" i="5" l="1"/>
  <c r="E175" i="5"/>
  <c r="AB94" i="21"/>
  <c r="F175" i="5"/>
  <c r="AB95" i="21"/>
  <c r="AC93" i="21"/>
  <c r="E176" i="5" s="1"/>
  <c r="F176" i="5"/>
  <c r="Y94" i="21"/>
  <c r="CN93" i="21"/>
  <c r="AC98" i="21"/>
  <c r="AC97" i="21"/>
  <c r="AD92" i="21"/>
  <c r="AD96" i="21" s="1"/>
  <c r="G177" i="5" s="1"/>
  <c r="AE33" i="21"/>
  <c r="AD34" i="21"/>
  <c r="AD35" i="21"/>
  <c r="AD37" i="21" s="1"/>
  <c r="AD39" i="21" s="1"/>
  <c r="AD91" i="21" s="1"/>
  <c r="F177" i="5" s="1"/>
  <c r="AG18" i="21"/>
  <c r="AH17" i="21"/>
  <c r="AG19" i="21"/>
  <c r="AG21" i="21" s="1"/>
  <c r="AG23" i="21" s="1"/>
  <c r="AE34" i="21" l="1"/>
  <c r="AE92" i="21"/>
  <c r="AE96" i="21" s="1"/>
  <c r="G178" i="5" s="1"/>
  <c r="AE35" i="21"/>
  <c r="AE37" i="21" s="1"/>
  <c r="AF33" i="21"/>
  <c r="AI17" i="21"/>
  <c r="AH18" i="21"/>
  <c r="AH19" i="21"/>
  <c r="AH21" i="21" s="1"/>
  <c r="AH23" i="21" s="1"/>
  <c r="AD93" i="21"/>
  <c r="E177" i="5" s="1"/>
  <c r="AD97" i="21"/>
  <c r="AD98" i="21"/>
  <c r="AE39" i="21" l="1"/>
  <c r="AE91" i="21" s="1"/>
  <c r="AE95" i="21" s="1"/>
  <c r="AE38" i="21"/>
  <c r="AI18" i="21"/>
  <c r="AJ17" i="21"/>
  <c r="AI19" i="21"/>
  <c r="AI21" i="21" s="1"/>
  <c r="AI23" i="21" s="1"/>
  <c r="AG33" i="21"/>
  <c r="AF35" i="21"/>
  <c r="AF37" i="21" s="1"/>
  <c r="AF39" i="21" s="1"/>
  <c r="AF91" i="21" s="1"/>
  <c r="F179" i="5" s="1"/>
  <c r="AF34" i="21"/>
  <c r="AF92" i="21"/>
  <c r="AF96" i="21" s="1"/>
  <c r="G179" i="5" s="1"/>
  <c r="AE97" i="21"/>
  <c r="AE98" i="21"/>
  <c r="F178" i="5" l="1"/>
  <c r="AE93" i="21"/>
  <c r="E178" i="5" s="1"/>
  <c r="AF93" i="21"/>
  <c r="E179" i="5" s="1"/>
  <c r="AF98" i="21"/>
  <c r="AF97" i="21"/>
  <c r="AG34" i="21"/>
  <c r="AG92" i="21"/>
  <c r="AG96" i="21" s="1"/>
  <c r="G180" i="5" s="1"/>
  <c r="AH33" i="21"/>
  <c r="AG35" i="21"/>
  <c r="AG37" i="21" s="1"/>
  <c r="AG39" i="21" s="1"/>
  <c r="AG91" i="21" s="1"/>
  <c r="AJ19" i="21"/>
  <c r="AJ21" i="21" s="1"/>
  <c r="AJ23" i="21" s="1"/>
  <c r="AJ18" i="21"/>
  <c r="AK17" i="21"/>
  <c r="AE94" i="21" l="1"/>
  <c r="AG93" i="21"/>
  <c r="E180" i="5" s="1"/>
  <c r="F180" i="5"/>
  <c r="AG98" i="21"/>
  <c r="AG97" i="21"/>
  <c r="AL17" i="21"/>
  <c r="AK18" i="21"/>
  <c r="AK19" i="21"/>
  <c r="AK21" i="21" s="1"/>
  <c r="AH92" i="21"/>
  <c r="AH96" i="21" s="1"/>
  <c r="G181" i="5" s="1"/>
  <c r="AI33" i="21"/>
  <c r="AH34" i="21"/>
  <c r="AH35" i="21"/>
  <c r="AH37" i="21" s="1"/>
  <c r="AH39" i="21" s="1"/>
  <c r="AH91" i="21" s="1"/>
  <c r="AK23" i="21" l="1"/>
  <c r="AK22" i="21"/>
  <c r="AH93" i="21"/>
  <c r="E181" i="5" s="1"/>
  <c r="F181" i="5"/>
  <c r="AH98" i="21"/>
  <c r="AH97" i="21"/>
  <c r="AM17" i="21"/>
  <c r="AL18" i="21"/>
  <c r="AL19" i="21"/>
  <c r="AL21" i="21" s="1"/>
  <c r="AL23" i="21" s="1"/>
  <c r="AI34" i="21"/>
  <c r="AJ33" i="21"/>
  <c r="AI92" i="21"/>
  <c r="AI96" i="21" s="1"/>
  <c r="G182" i="5" s="1"/>
  <c r="AI35" i="21"/>
  <c r="AI37" i="21" s="1"/>
  <c r="AI39" i="21" s="1"/>
  <c r="AI91" i="21" s="1"/>
  <c r="F182" i="5" s="1"/>
  <c r="AI93" i="21" l="1"/>
  <c r="E182" i="5" s="1"/>
  <c r="AI98" i="21"/>
  <c r="AI97" i="21"/>
  <c r="AM19" i="21"/>
  <c r="AM21" i="21" s="1"/>
  <c r="AM23" i="21" s="1"/>
  <c r="AM18" i="21"/>
  <c r="AN17" i="21"/>
  <c r="AJ35" i="21"/>
  <c r="AJ37" i="21" s="1"/>
  <c r="AJ39" i="21" s="1"/>
  <c r="AJ91" i="21" s="1"/>
  <c r="AJ34" i="21"/>
  <c r="AK33" i="21"/>
  <c r="AJ92" i="21"/>
  <c r="AJ96" i="21" s="1"/>
  <c r="G183" i="5" s="1"/>
  <c r="AJ93" i="21" l="1"/>
  <c r="E183" i="5" s="1"/>
  <c r="F183" i="5"/>
  <c r="AJ97" i="21"/>
  <c r="AJ98" i="21"/>
  <c r="AK34" i="21"/>
  <c r="AK92" i="21"/>
  <c r="AK96" i="21" s="1"/>
  <c r="AL33" i="21"/>
  <c r="AK35" i="21"/>
  <c r="AK37" i="21" s="1"/>
  <c r="CP17" i="21"/>
  <c r="AN19" i="21"/>
  <c r="AN18" i="21"/>
  <c r="AO17" i="21"/>
  <c r="CO17" i="21"/>
  <c r="G184" i="5" l="1"/>
  <c r="AK39" i="21"/>
  <c r="AK91" i="21" s="1"/>
  <c r="AK93" i="21" s="1"/>
  <c r="AK38" i="21"/>
  <c r="AN21" i="21"/>
  <c r="AN22" i="21" s="1"/>
  <c r="CP19" i="21"/>
  <c r="CO19" i="21"/>
  <c r="AP17" i="21"/>
  <c r="AO18" i="21"/>
  <c r="AO19" i="21"/>
  <c r="AO21" i="21" s="1"/>
  <c r="AO23" i="21" s="1"/>
  <c r="CP18" i="21"/>
  <c r="CO18" i="21"/>
  <c r="AL35" i="21"/>
  <c r="AL37" i="21" s="1"/>
  <c r="AL39" i="21" s="1"/>
  <c r="AL91" i="21" s="1"/>
  <c r="AL34" i="21"/>
  <c r="AM33" i="21"/>
  <c r="AL92" i="21"/>
  <c r="AL96" i="21" s="1"/>
  <c r="G185" i="5" s="1"/>
  <c r="AK97" i="21"/>
  <c r="AK98" i="21"/>
  <c r="CP22" i="21" l="1"/>
  <c r="CO22" i="21"/>
  <c r="E184" i="5"/>
  <c r="AK94" i="21"/>
  <c r="F184" i="5"/>
  <c r="AK95" i="21"/>
  <c r="AL93" i="21"/>
  <c r="E185" i="5" s="1"/>
  <c r="F185" i="5"/>
  <c r="AN33" i="21"/>
  <c r="AM35" i="21"/>
  <c r="AM37" i="21" s="1"/>
  <c r="AM39" i="21" s="1"/>
  <c r="AM91" i="21" s="1"/>
  <c r="AM92" i="21"/>
  <c r="AM96" i="21" s="1"/>
  <c r="G186" i="5" s="1"/>
  <c r="AM34" i="21"/>
  <c r="AL97" i="21"/>
  <c r="AL98" i="21"/>
  <c r="AO22" i="21"/>
  <c r="AP18" i="21"/>
  <c r="AP19" i="21"/>
  <c r="AP21" i="21" s="1"/>
  <c r="AP23" i="21" s="1"/>
  <c r="AQ17" i="21"/>
  <c r="CO21" i="21"/>
  <c r="AN23" i="21"/>
  <c r="CP21" i="21"/>
  <c r="AM93" i="21" l="1"/>
  <c r="E186" i="5" s="1"/>
  <c r="F186" i="5"/>
  <c r="AR17" i="21"/>
  <c r="AQ19" i="21"/>
  <c r="AQ21" i="21" s="1"/>
  <c r="AQ23" i="21" s="1"/>
  <c r="AQ18" i="21"/>
  <c r="AP22" i="21"/>
  <c r="AM97" i="21"/>
  <c r="AM98" i="21"/>
  <c r="CP23" i="21"/>
  <c r="CO23" i="21"/>
  <c r="AN92" i="21"/>
  <c r="AN96" i="21" s="1"/>
  <c r="AN35" i="21"/>
  <c r="AO33" i="21"/>
  <c r="CO33" i="21"/>
  <c r="CP33" i="21"/>
  <c r="AN34" i="21"/>
  <c r="AQ22" i="21" l="1"/>
  <c r="G187" i="5"/>
  <c r="F86" i="5"/>
  <c r="AO92" i="21"/>
  <c r="AO96" i="21" s="1"/>
  <c r="AO34" i="21"/>
  <c r="AP33" i="21"/>
  <c r="AO35" i="21"/>
  <c r="AO37" i="21" s="1"/>
  <c r="AO39" i="21" s="1"/>
  <c r="AO91" i="21" s="1"/>
  <c r="AN97" i="21"/>
  <c r="CP92" i="21"/>
  <c r="CO92" i="21"/>
  <c r="AN98" i="21"/>
  <c r="CO35" i="21"/>
  <c r="CP35" i="21"/>
  <c r="AN37" i="21"/>
  <c r="AN38" i="21" s="1"/>
  <c r="CO34" i="21"/>
  <c r="CP34" i="21"/>
  <c r="AR18" i="21"/>
  <c r="AR19" i="21"/>
  <c r="AR21" i="21" s="1"/>
  <c r="AR23" i="21" s="1"/>
  <c r="AS17" i="21"/>
  <c r="CP38" i="21" l="1"/>
  <c r="CO38" i="21"/>
  <c r="G86" i="5"/>
  <c r="H86" i="5" s="1"/>
  <c r="I86" i="5"/>
  <c r="AO93" i="21"/>
  <c r="AN39" i="21"/>
  <c r="CP37" i="21"/>
  <c r="CO37" i="21"/>
  <c r="CO98" i="21"/>
  <c r="CP98" i="21"/>
  <c r="CO96" i="21"/>
  <c r="CP96" i="21"/>
  <c r="AT17" i="21"/>
  <c r="AS19" i="21"/>
  <c r="AS21" i="21" s="1"/>
  <c r="AS23" i="21" s="1"/>
  <c r="AS18" i="21"/>
  <c r="CP97" i="21"/>
  <c r="CO97" i="21"/>
  <c r="AR22" i="21"/>
  <c r="AP34" i="21"/>
  <c r="AQ33" i="21"/>
  <c r="AP35" i="21"/>
  <c r="AP37" i="21" s="1"/>
  <c r="AP39" i="21" s="1"/>
  <c r="AP91" i="21" s="1"/>
  <c r="AP92" i="21"/>
  <c r="AP96" i="21" s="1"/>
  <c r="AO38" i="21"/>
  <c r="AO98" i="21"/>
  <c r="AO97" i="21"/>
  <c r="AS22" i="21" l="1"/>
  <c r="AP93" i="21"/>
  <c r="AU17" i="21"/>
  <c r="AT18" i="21"/>
  <c r="AT19" i="21"/>
  <c r="AT21" i="21" s="1"/>
  <c r="AT23" i="21" s="1"/>
  <c r="AP98" i="21"/>
  <c r="AP97" i="21"/>
  <c r="AQ34" i="21"/>
  <c r="AQ35" i="21"/>
  <c r="AQ37" i="21" s="1"/>
  <c r="AQ39" i="21" s="1"/>
  <c r="AQ91" i="21" s="1"/>
  <c r="AR33" i="21"/>
  <c r="AQ92" i="21"/>
  <c r="AQ96" i="21" s="1"/>
  <c r="AP38" i="21"/>
  <c r="AN91" i="21"/>
  <c r="CP39" i="21"/>
  <c r="CO39" i="21"/>
  <c r="F187" i="5" l="1"/>
  <c r="AN95" i="21"/>
  <c r="F87" i="5"/>
  <c r="AQ93" i="21"/>
  <c r="AR35" i="21"/>
  <c r="AR37" i="21" s="1"/>
  <c r="AR39" i="21" s="1"/>
  <c r="AR91" i="21" s="1"/>
  <c r="AR92" i="21"/>
  <c r="AR96" i="21" s="1"/>
  <c r="AS33" i="21"/>
  <c r="AR34" i="21"/>
  <c r="AQ38" i="21"/>
  <c r="AQ97" i="21"/>
  <c r="AQ98" i="21"/>
  <c r="CP91" i="21"/>
  <c r="AN93" i="21"/>
  <c r="CO91" i="21"/>
  <c r="AT22" i="21"/>
  <c r="AV17" i="21"/>
  <c r="AU18" i="21"/>
  <c r="AU19" i="21"/>
  <c r="AU21" i="21" s="1"/>
  <c r="AU23" i="21" s="1"/>
  <c r="AR38" i="21" l="1"/>
  <c r="E187" i="5"/>
  <c r="AN94" i="21"/>
  <c r="F85" i="5"/>
  <c r="G87" i="5"/>
  <c r="H87" i="5" s="1"/>
  <c r="I87" i="5"/>
  <c r="AR93" i="21"/>
  <c r="CO93" i="21"/>
  <c r="CP93" i="21"/>
  <c r="AS92" i="21"/>
  <c r="AS96" i="21" s="1"/>
  <c r="AT33" i="21"/>
  <c r="AS34" i="21"/>
  <c r="AS35" i="21"/>
  <c r="AS37" i="21" s="1"/>
  <c r="AS39" i="21" s="1"/>
  <c r="AS91" i="21" s="1"/>
  <c r="AS93" i="21" s="1"/>
  <c r="AU22" i="21"/>
  <c r="AV18" i="21"/>
  <c r="AV19" i="21"/>
  <c r="AV21" i="21" s="1"/>
  <c r="AV23" i="21" s="1"/>
  <c r="AW17" i="21"/>
  <c r="AR98" i="21"/>
  <c r="AR97" i="21"/>
  <c r="AV22" i="21" l="1"/>
  <c r="G85" i="5"/>
  <c r="H85" i="5" s="1"/>
  <c r="I85" i="5"/>
  <c r="AX17" i="21"/>
  <c r="AW19" i="21"/>
  <c r="AW21" i="21" s="1"/>
  <c r="AW23" i="21" s="1"/>
  <c r="AW18" i="21"/>
  <c r="AT34" i="21"/>
  <c r="AT35" i="21"/>
  <c r="AT37" i="21" s="1"/>
  <c r="AT39" i="21" s="1"/>
  <c r="AT91" i="21" s="1"/>
  <c r="AT93" i="21" s="1"/>
  <c r="AU33" i="21"/>
  <c r="AT92" i="21"/>
  <c r="AT96" i="21" s="1"/>
  <c r="AS97" i="21"/>
  <c r="AS98" i="21"/>
  <c r="AS38" i="21"/>
  <c r="AW22" i="21" l="1"/>
  <c r="AT98" i="21"/>
  <c r="AT97" i="21"/>
  <c r="AU34" i="21"/>
  <c r="AV33" i="21"/>
  <c r="AU92" i="21"/>
  <c r="AU96" i="21" s="1"/>
  <c r="AU35" i="21"/>
  <c r="AU37" i="21" s="1"/>
  <c r="AU39" i="21" s="1"/>
  <c r="AU91" i="21" s="1"/>
  <c r="AU93" i="21" s="1"/>
  <c r="AT38" i="21"/>
  <c r="AX18" i="21"/>
  <c r="AY17" i="21"/>
  <c r="AX19" i="21"/>
  <c r="AX21" i="21" s="1"/>
  <c r="AX23" i="21" s="1"/>
  <c r="AU97" i="21" l="1"/>
  <c r="AU98" i="21"/>
  <c r="AX22" i="21"/>
  <c r="AV34" i="21"/>
  <c r="AW33" i="21"/>
  <c r="AV35" i="21"/>
  <c r="AV37" i="21" s="1"/>
  <c r="AV39" i="21" s="1"/>
  <c r="AV91" i="21" s="1"/>
  <c r="AV92" i="21"/>
  <c r="AV96" i="21" s="1"/>
  <c r="AU38" i="21"/>
  <c r="AY18" i="21"/>
  <c r="AY19" i="21"/>
  <c r="AY21" i="21" s="1"/>
  <c r="AY23" i="21" s="1"/>
  <c r="AZ17" i="21"/>
  <c r="AV93" i="21" l="1"/>
  <c r="AZ19" i="21"/>
  <c r="AZ21" i="21" s="1"/>
  <c r="AZ23" i="21" s="1"/>
  <c r="AZ18" i="21"/>
  <c r="BA17" i="21"/>
  <c r="AV98" i="21"/>
  <c r="AV97" i="21"/>
  <c r="AV38" i="21"/>
  <c r="AY22" i="21"/>
  <c r="AW34" i="21"/>
  <c r="AX33" i="21"/>
  <c r="AW35" i="21"/>
  <c r="AW37" i="21" s="1"/>
  <c r="AW39" i="21" s="1"/>
  <c r="AW91" i="21" s="1"/>
  <c r="AW92" i="21"/>
  <c r="AW96" i="21" s="1"/>
  <c r="AW93" i="21" l="1"/>
  <c r="AZ22" i="21"/>
  <c r="AX34" i="21"/>
  <c r="AY33" i="21"/>
  <c r="AX92" i="21"/>
  <c r="AX96" i="21" s="1"/>
  <c r="AX35" i="21"/>
  <c r="AX37" i="21" s="1"/>
  <c r="AX39" i="21" s="1"/>
  <c r="AX91" i="21" s="1"/>
  <c r="AX93" i="21" s="1"/>
  <c r="AW98" i="21"/>
  <c r="AW97" i="21"/>
  <c r="BA18" i="21"/>
  <c r="BB17" i="21"/>
  <c r="BA19" i="21"/>
  <c r="BA21" i="21" s="1"/>
  <c r="BA23" i="21" s="1"/>
  <c r="AW38" i="21"/>
  <c r="BA22" i="21" l="1"/>
  <c r="AX38" i="21"/>
  <c r="BC17" i="21"/>
  <c r="BB19" i="21"/>
  <c r="BB21" i="21" s="1"/>
  <c r="BB23" i="21" s="1"/>
  <c r="BB18" i="21"/>
  <c r="AY34" i="21"/>
  <c r="AZ33" i="21"/>
  <c r="AY35" i="21"/>
  <c r="AY37" i="21" s="1"/>
  <c r="AY39" i="21" s="1"/>
  <c r="AY91" i="21" s="1"/>
  <c r="AY92" i="21"/>
  <c r="AY96" i="21" s="1"/>
  <c r="AX97" i="21"/>
  <c r="AX98" i="21"/>
  <c r="AY93" i="21" l="1"/>
  <c r="BC18" i="21"/>
  <c r="BD17" i="21"/>
  <c r="BC19" i="21"/>
  <c r="BC21" i="21" s="1"/>
  <c r="BC23" i="21" s="1"/>
  <c r="AZ92" i="21"/>
  <c r="AZ96" i="21" s="1"/>
  <c r="AZ35" i="21"/>
  <c r="AZ37" i="21" s="1"/>
  <c r="AZ39" i="21" s="1"/>
  <c r="AZ91" i="21" s="1"/>
  <c r="AZ34" i="21"/>
  <c r="BA33" i="21"/>
  <c r="AY97" i="21"/>
  <c r="AY98" i="21"/>
  <c r="AY38" i="21"/>
  <c r="BB22" i="21"/>
  <c r="AZ93" i="21" l="1"/>
  <c r="AZ38" i="21"/>
  <c r="BC22" i="21"/>
  <c r="BA35" i="21"/>
  <c r="BA37" i="21" s="1"/>
  <c r="BA39" i="21" s="1"/>
  <c r="BA91" i="21" s="1"/>
  <c r="BA34" i="21"/>
  <c r="BB33" i="21"/>
  <c r="BA92" i="21"/>
  <c r="BA96" i="21" s="1"/>
  <c r="AZ97" i="21"/>
  <c r="AZ98" i="21"/>
  <c r="BD19" i="21"/>
  <c r="BD21" i="21" s="1"/>
  <c r="BD23" i="21" s="1"/>
  <c r="BE17" i="21"/>
  <c r="BD18" i="21"/>
  <c r="BD22" i="21" l="1"/>
  <c r="BA93" i="21"/>
  <c r="BF17" i="21"/>
  <c r="BE18" i="21"/>
  <c r="BE19" i="21"/>
  <c r="BE21" i="21" s="1"/>
  <c r="BE23" i="21" s="1"/>
  <c r="BA97" i="21"/>
  <c r="BA98" i="21"/>
  <c r="BC33" i="21"/>
  <c r="BB35" i="21"/>
  <c r="BB37" i="21" s="1"/>
  <c r="BB39" i="21" s="1"/>
  <c r="BB91" i="21" s="1"/>
  <c r="BB34" i="21"/>
  <c r="BB92" i="21"/>
  <c r="BB96" i="21" s="1"/>
  <c r="BA38" i="21"/>
  <c r="BB93" i="21" l="1"/>
  <c r="BB38" i="21"/>
  <c r="BB98" i="21"/>
  <c r="BB97" i="21"/>
  <c r="BC34" i="21"/>
  <c r="BD33" i="21"/>
  <c r="BC92" i="21"/>
  <c r="BC96" i="21" s="1"/>
  <c r="BC35" i="21"/>
  <c r="BC37" i="21" s="1"/>
  <c r="BC39" i="21" s="1"/>
  <c r="BC91" i="21" s="1"/>
  <c r="BE22" i="21"/>
  <c r="BF18" i="21"/>
  <c r="BF19" i="21"/>
  <c r="BF21" i="21" s="1"/>
  <c r="BF23" i="21" s="1"/>
  <c r="BG17" i="21"/>
  <c r="BC93" i="21" l="1"/>
  <c r="BG18" i="21"/>
  <c r="BH17" i="21"/>
  <c r="BG19" i="21"/>
  <c r="BG21" i="21" s="1"/>
  <c r="BG23" i="21" s="1"/>
  <c r="BC97" i="21"/>
  <c r="BC98" i="21"/>
  <c r="BF22" i="21"/>
  <c r="BE33" i="21"/>
  <c r="BD92" i="21"/>
  <c r="BD96" i="21" s="1"/>
  <c r="BD35" i="21"/>
  <c r="BD37" i="21" s="1"/>
  <c r="BD39" i="21" s="1"/>
  <c r="BD91" i="21" s="1"/>
  <c r="BD34" i="21"/>
  <c r="BC38" i="21"/>
  <c r="BD38" i="21" l="1"/>
  <c r="BD93" i="21"/>
  <c r="BE34" i="21"/>
  <c r="BF33" i="21"/>
  <c r="BE92" i="21"/>
  <c r="BE96" i="21" s="1"/>
  <c r="BE35" i="21"/>
  <c r="BE37" i="21" s="1"/>
  <c r="BE39" i="21" s="1"/>
  <c r="BE91" i="21" s="1"/>
  <c r="BE93" i="21" s="1"/>
  <c r="BD97" i="21"/>
  <c r="BD98" i="21"/>
  <c r="BI17" i="21"/>
  <c r="BH18" i="21"/>
  <c r="BH19" i="21"/>
  <c r="BH21" i="21" s="1"/>
  <c r="BH23" i="21" s="1"/>
  <c r="BG22" i="21"/>
  <c r="BI19" i="21" l="1"/>
  <c r="BI21" i="21" s="1"/>
  <c r="BI23" i="21" s="1"/>
  <c r="BI18" i="21"/>
  <c r="BJ17" i="21"/>
  <c r="BE97" i="21"/>
  <c r="BE98" i="21"/>
  <c r="BF92" i="21"/>
  <c r="BF96" i="21" s="1"/>
  <c r="BF34" i="21"/>
  <c r="BG33" i="21"/>
  <c r="BF35" i="21"/>
  <c r="BF37" i="21" s="1"/>
  <c r="BF39" i="21" s="1"/>
  <c r="BF91" i="21" s="1"/>
  <c r="BH22" i="21"/>
  <c r="BE38" i="21"/>
  <c r="BF93" i="21" l="1"/>
  <c r="BH33" i="21"/>
  <c r="BG92" i="21"/>
  <c r="BG96" i="21" s="1"/>
  <c r="BG34" i="21"/>
  <c r="BG35" i="21"/>
  <c r="BG37" i="21" s="1"/>
  <c r="BG39" i="21" s="1"/>
  <c r="BG91" i="21" s="1"/>
  <c r="BG93" i="21" s="1"/>
  <c r="BF98" i="21"/>
  <c r="BF97" i="21"/>
  <c r="BF38" i="21"/>
  <c r="BJ18" i="21"/>
  <c r="BK17" i="21"/>
  <c r="BJ19" i="21"/>
  <c r="BJ21" i="21" s="1"/>
  <c r="BJ23" i="21" s="1"/>
  <c r="BI22" i="21"/>
  <c r="BK19" i="21" l="1"/>
  <c r="BK21" i="21" s="1"/>
  <c r="BK23" i="21" s="1"/>
  <c r="BK18" i="21"/>
  <c r="BL17" i="21"/>
  <c r="BJ22" i="21"/>
  <c r="BG38" i="21"/>
  <c r="BG98" i="21"/>
  <c r="BG97" i="21"/>
  <c r="BH92" i="21"/>
  <c r="BH96" i="21" s="1"/>
  <c r="BH34" i="21"/>
  <c r="BH35" i="21"/>
  <c r="BH37" i="21" s="1"/>
  <c r="BH39" i="21" s="1"/>
  <c r="BH91" i="21" s="1"/>
  <c r="BH93" i="21" s="1"/>
  <c r="BI33" i="21"/>
  <c r="BH97" i="21" l="1"/>
  <c r="BH98" i="21"/>
  <c r="BI34" i="21"/>
  <c r="BI35" i="21"/>
  <c r="BI37" i="21" s="1"/>
  <c r="BI39" i="21" s="1"/>
  <c r="BI91" i="21" s="1"/>
  <c r="BI93" i="21" s="1"/>
  <c r="BI92" i="21"/>
  <c r="BI96" i="21" s="1"/>
  <c r="BJ33" i="21"/>
  <c r="BL18" i="21"/>
  <c r="BM17" i="21"/>
  <c r="BL19" i="21"/>
  <c r="BL21" i="21" s="1"/>
  <c r="BL23" i="21" s="1"/>
  <c r="BH38" i="21"/>
  <c r="BK22" i="21"/>
  <c r="BL22" i="21" l="1"/>
  <c r="BI38" i="21"/>
  <c r="BI97" i="21"/>
  <c r="BI98" i="21"/>
  <c r="BJ35" i="21"/>
  <c r="BJ37" i="21" s="1"/>
  <c r="BJ39" i="21" s="1"/>
  <c r="BJ91" i="21" s="1"/>
  <c r="BJ93" i="21" s="1"/>
  <c r="BJ34" i="21"/>
  <c r="BK33" i="21"/>
  <c r="BJ92" i="21"/>
  <c r="BJ96" i="21" s="1"/>
  <c r="BN17" i="21"/>
  <c r="BM19" i="21"/>
  <c r="BM21" i="21" s="1"/>
  <c r="BM23" i="21" s="1"/>
  <c r="BM18" i="21"/>
  <c r="BJ38" i="21" l="1"/>
  <c r="BN18" i="21"/>
  <c r="BO17" i="21"/>
  <c r="BN19" i="21"/>
  <c r="BN21" i="21" s="1"/>
  <c r="BN23" i="21" s="1"/>
  <c r="BJ98" i="21"/>
  <c r="BJ97" i="21"/>
  <c r="BM22" i="21"/>
  <c r="BL33" i="21"/>
  <c r="BK34" i="21"/>
  <c r="BK92" i="21"/>
  <c r="BK96" i="21" s="1"/>
  <c r="BK35" i="21"/>
  <c r="BK37" i="21" s="1"/>
  <c r="BK39" i="21" s="1"/>
  <c r="BK91" i="21" s="1"/>
  <c r="BK93" i="21" l="1"/>
  <c r="BK97" i="21"/>
  <c r="BK98" i="21"/>
  <c r="BK38" i="21"/>
  <c r="BO18" i="21"/>
  <c r="BP17" i="21"/>
  <c r="BO19" i="21"/>
  <c r="BO21" i="21" s="1"/>
  <c r="BO23" i="21" s="1"/>
  <c r="BL92" i="21"/>
  <c r="BL96" i="21" s="1"/>
  <c r="BL34" i="21"/>
  <c r="BL35" i="21"/>
  <c r="BL37" i="21" s="1"/>
  <c r="BL39" i="21" s="1"/>
  <c r="BL91" i="21" s="1"/>
  <c r="BM33" i="21"/>
  <c r="BN22" i="21"/>
  <c r="BL93" i="21" l="1"/>
  <c r="BP18" i="21"/>
  <c r="BQ17" i="21"/>
  <c r="BP19" i="21"/>
  <c r="BP21" i="21" s="1"/>
  <c r="BP23" i="21" s="1"/>
  <c r="BO22" i="21"/>
  <c r="BL38" i="21"/>
  <c r="BL97" i="21"/>
  <c r="BL98" i="21"/>
  <c r="BM35" i="21"/>
  <c r="BM37" i="21" s="1"/>
  <c r="BM39" i="21" s="1"/>
  <c r="BM91" i="21" s="1"/>
  <c r="BN33" i="21"/>
  <c r="BM34" i="21"/>
  <c r="BM92" i="21"/>
  <c r="BM96" i="21" s="1"/>
  <c r="BM93" i="21" l="1"/>
  <c r="BO33" i="21"/>
  <c r="BN35" i="21"/>
  <c r="BN37" i="21" s="1"/>
  <c r="BN39" i="21" s="1"/>
  <c r="BN91" i="21" s="1"/>
  <c r="BN92" i="21"/>
  <c r="BN96" i="21" s="1"/>
  <c r="BN34" i="21"/>
  <c r="BM97" i="21"/>
  <c r="BM98" i="21"/>
  <c r="BM38" i="21"/>
  <c r="BQ18" i="21"/>
  <c r="BQ19" i="21"/>
  <c r="BQ21" i="21" s="1"/>
  <c r="BQ23" i="21" s="1"/>
  <c r="BR17" i="21"/>
  <c r="BP22" i="21"/>
  <c r="BN93" i="21" l="1"/>
  <c r="BS17" i="21"/>
  <c r="BR19" i="21"/>
  <c r="BR21" i="21" s="1"/>
  <c r="BR23" i="21" s="1"/>
  <c r="BR18" i="21"/>
  <c r="BQ22" i="21"/>
  <c r="BN38" i="21"/>
  <c r="BN97" i="21"/>
  <c r="BN98" i="21"/>
  <c r="BO35" i="21"/>
  <c r="BO37" i="21" s="1"/>
  <c r="BO39" i="21" s="1"/>
  <c r="BO91" i="21" s="1"/>
  <c r="BP33" i="21"/>
  <c r="BO34" i="21"/>
  <c r="BO92" i="21"/>
  <c r="BO96" i="21" s="1"/>
  <c r="BO38" i="21" l="1"/>
  <c r="BO93" i="21"/>
  <c r="BP92" i="21"/>
  <c r="BP96" i="21" s="1"/>
  <c r="BQ33" i="21"/>
  <c r="BP34" i="21"/>
  <c r="BP35" i="21"/>
  <c r="BP37" i="21" s="1"/>
  <c r="BP39" i="21" s="1"/>
  <c r="BP91" i="21" s="1"/>
  <c r="BP93" i="21" s="1"/>
  <c r="BR22" i="21"/>
  <c r="BO97" i="21"/>
  <c r="BO98" i="21"/>
  <c r="BT17" i="21"/>
  <c r="BS18" i="21"/>
  <c r="BS19" i="21"/>
  <c r="BS21" i="21" s="1"/>
  <c r="BS23" i="21" s="1"/>
  <c r="BP38" i="21" l="1"/>
  <c r="BT18" i="21"/>
  <c r="BT19" i="21"/>
  <c r="BT21" i="21" s="1"/>
  <c r="BT23" i="21" s="1"/>
  <c r="BU17" i="21"/>
  <c r="BQ92" i="21"/>
  <c r="BQ96" i="21" s="1"/>
  <c r="BQ34" i="21"/>
  <c r="BR33" i="21"/>
  <c r="BQ35" i="21"/>
  <c r="BQ37" i="21" s="1"/>
  <c r="BQ39" i="21" s="1"/>
  <c r="BQ91" i="21" s="1"/>
  <c r="BQ93" i="21" s="1"/>
  <c r="BS22" i="21"/>
  <c r="BP98" i="21"/>
  <c r="BP97" i="21"/>
  <c r="BR34" i="21" l="1"/>
  <c r="BR92" i="21"/>
  <c r="BR96" i="21" s="1"/>
  <c r="BS33" i="21"/>
  <c r="BR35" i="21"/>
  <c r="BR37" i="21" s="1"/>
  <c r="BR39" i="21" s="1"/>
  <c r="BR91" i="21" s="1"/>
  <c r="BR93" i="21" s="1"/>
  <c r="BQ38" i="21"/>
  <c r="BQ98" i="21"/>
  <c r="BQ97" i="21"/>
  <c r="BU18" i="21"/>
  <c r="BV17" i="21"/>
  <c r="BU19" i="21"/>
  <c r="BU21" i="21" s="1"/>
  <c r="BU23" i="21" s="1"/>
  <c r="BT22" i="21"/>
  <c r="BU22" i="21" l="1"/>
  <c r="BS35" i="21"/>
  <c r="BS37" i="21" s="1"/>
  <c r="BS39" i="21" s="1"/>
  <c r="BS91" i="21" s="1"/>
  <c r="BT33" i="21"/>
  <c r="BS34" i="21"/>
  <c r="BS92" i="21"/>
  <c r="BS96" i="21" s="1"/>
  <c r="BR97" i="21"/>
  <c r="BR98" i="21"/>
  <c r="BW17" i="21"/>
  <c r="BV19" i="21"/>
  <c r="BV21" i="21" s="1"/>
  <c r="BV23" i="21" s="1"/>
  <c r="BV18" i="21"/>
  <c r="BR38" i="21"/>
  <c r="BS93" i="21" l="1"/>
  <c r="BV22" i="21"/>
  <c r="BW18" i="21"/>
  <c r="BX17" i="21"/>
  <c r="BW19" i="21"/>
  <c r="BW21" i="21" s="1"/>
  <c r="BW23" i="21" s="1"/>
  <c r="BS98" i="21"/>
  <c r="BS97" i="21"/>
  <c r="BS38" i="21"/>
  <c r="BT34" i="21"/>
  <c r="BU33" i="21"/>
  <c r="BT92" i="21"/>
  <c r="BT96" i="21" s="1"/>
  <c r="BT35" i="21"/>
  <c r="BT37" i="21" s="1"/>
  <c r="BT39" i="21" s="1"/>
  <c r="BT91" i="21" s="1"/>
  <c r="BT93" i="21" l="1"/>
  <c r="BV33" i="21"/>
  <c r="BU35" i="21"/>
  <c r="BU37" i="21" s="1"/>
  <c r="BU39" i="21" s="1"/>
  <c r="BU91" i="21" s="1"/>
  <c r="BU34" i="21"/>
  <c r="BU92" i="21"/>
  <c r="BU96" i="21" s="1"/>
  <c r="BT38" i="21"/>
  <c r="BY17" i="21"/>
  <c r="BX18" i="21"/>
  <c r="BX19" i="21"/>
  <c r="BX21" i="21" s="1"/>
  <c r="BX23" i="21" s="1"/>
  <c r="BW22" i="21"/>
  <c r="BT97" i="21"/>
  <c r="BT98" i="21"/>
  <c r="BU38" i="21" l="1"/>
  <c r="BU93" i="21"/>
  <c r="BX22" i="21"/>
  <c r="BU97" i="21"/>
  <c r="BU98" i="21"/>
  <c r="BY18" i="21"/>
  <c r="BZ17" i="21"/>
  <c r="BY19" i="21"/>
  <c r="BY21" i="21" s="1"/>
  <c r="BY23" i="21" s="1"/>
  <c r="BV35" i="21"/>
  <c r="BV37" i="21" s="1"/>
  <c r="BV39" i="21" s="1"/>
  <c r="BV91" i="21" s="1"/>
  <c r="BV34" i="21"/>
  <c r="BV92" i="21"/>
  <c r="BV96" i="21" s="1"/>
  <c r="BW33" i="21"/>
  <c r="BV93" i="21" l="1"/>
  <c r="BV38" i="21"/>
  <c r="BV98" i="21"/>
  <c r="BV97" i="21"/>
  <c r="BY22" i="21"/>
  <c r="BW92" i="21"/>
  <c r="BW96" i="21" s="1"/>
  <c r="BX33" i="21"/>
  <c r="BW34" i="21"/>
  <c r="BW35" i="21"/>
  <c r="BW37" i="21" s="1"/>
  <c r="BW39" i="21" s="1"/>
  <c r="BW91" i="21" s="1"/>
  <c r="BZ18" i="21"/>
  <c r="CA17" i="21"/>
  <c r="BZ19" i="21"/>
  <c r="BZ21" i="21" s="1"/>
  <c r="BZ23" i="21" s="1"/>
  <c r="BW93" i="21" l="1"/>
  <c r="BW38" i="21"/>
  <c r="BZ22" i="21"/>
  <c r="BW97" i="21"/>
  <c r="BW98" i="21"/>
  <c r="CA18" i="21"/>
  <c r="CA19" i="21"/>
  <c r="CA21" i="21" s="1"/>
  <c r="CA23" i="21" s="1"/>
  <c r="CB17" i="21"/>
  <c r="BX35" i="21"/>
  <c r="BX37" i="21" s="1"/>
  <c r="BX39" i="21" s="1"/>
  <c r="BX91" i="21" s="1"/>
  <c r="BX34" i="21"/>
  <c r="BY33" i="21"/>
  <c r="BX92" i="21"/>
  <c r="BX96" i="21" s="1"/>
  <c r="BX93" i="21" l="1"/>
  <c r="BX38" i="21"/>
  <c r="BY35" i="21"/>
  <c r="BY37" i="21" s="1"/>
  <c r="BY39" i="21" s="1"/>
  <c r="BY91" i="21" s="1"/>
  <c r="BZ33" i="21"/>
  <c r="BY34" i="21"/>
  <c r="BY92" i="21"/>
  <c r="BY96" i="21" s="1"/>
  <c r="BX98" i="21"/>
  <c r="BX97" i="21"/>
  <c r="CA22" i="21"/>
  <c r="CC17" i="21"/>
  <c r="CB18" i="21"/>
  <c r="CB19" i="21"/>
  <c r="CB21" i="21" s="1"/>
  <c r="CB23" i="21" s="1"/>
  <c r="BY93" i="21" l="1"/>
  <c r="CD17" i="21"/>
  <c r="CC19" i="21"/>
  <c r="CC21" i="21" s="1"/>
  <c r="CC23" i="21" s="1"/>
  <c r="CC18" i="21"/>
  <c r="CB22" i="21"/>
  <c r="BY98" i="21"/>
  <c r="BY97" i="21"/>
  <c r="BZ34" i="21"/>
  <c r="BZ35" i="21"/>
  <c r="BZ37" i="21" s="1"/>
  <c r="BZ39" i="21" s="1"/>
  <c r="BZ91" i="21" s="1"/>
  <c r="CA33" i="21"/>
  <c r="BZ92" i="21"/>
  <c r="BZ96" i="21" s="1"/>
  <c r="BY38" i="21"/>
  <c r="BZ38" i="21" l="1"/>
  <c r="CC22" i="21"/>
  <c r="BZ93" i="21"/>
  <c r="BZ98" i="21"/>
  <c r="BZ97" i="21"/>
  <c r="CA34" i="21"/>
  <c r="CA92" i="21"/>
  <c r="CA96" i="21" s="1"/>
  <c r="CB33" i="21"/>
  <c r="CA35" i="21"/>
  <c r="CA37" i="21" s="1"/>
  <c r="CA39" i="21" s="1"/>
  <c r="CA91" i="21" s="1"/>
  <c r="CD18" i="21"/>
  <c r="CE17" i="21"/>
  <c r="CD19" i="21"/>
  <c r="CD21" i="21" s="1"/>
  <c r="CD23" i="21" s="1"/>
  <c r="CA93" i="21" l="1"/>
  <c r="CD22" i="21"/>
  <c r="CB35" i="21"/>
  <c r="CB37" i="21" s="1"/>
  <c r="CB39" i="21" s="1"/>
  <c r="CB91" i="21" s="1"/>
  <c r="CB34" i="21"/>
  <c r="CB92" i="21"/>
  <c r="CB96" i="21" s="1"/>
  <c r="CC33" i="21"/>
  <c r="CE18" i="21"/>
  <c r="CF17" i="21"/>
  <c r="CE19" i="21"/>
  <c r="CE21" i="21" s="1"/>
  <c r="CE23" i="21" s="1"/>
  <c r="CA98" i="21"/>
  <c r="CA97" i="21"/>
  <c r="CA38" i="21"/>
  <c r="CB93" i="21" l="1"/>
  <c r="CE22" i="21"/>
  <c r="CD33" i="21"/>
  <c r="CC34" i="21"/>
  <c r="CC35" i="21"/>
  <c r="CC37" i="21" s="1"/>
  <c r="CC39" i="21" s="1"/>
  <c r="CC91" i="21" s="1"/>
  <c r="CC92" i="21"/>
  <c r="CC96" i="21" s="1"/>
  <c r="CF18" i="21"/>
  <c r="CF19" i="21"/>
  <c r="CF21" i="21" s="1"/>
  <c r="CF23" i="21" s="1"/>
  <c r="CG17" i="21"/>
  <c r="CB98" i="21"/>
  <c r="CB97" i="21"/>
  <c r="CB38" i="21"/>
  <c r="CF22" i="21" l="1"/>
  <c r="CC93" i="21"/>
  <c r="CC98" i="21"/>
  <c r="CC97" i="21"/>
  <c r="CD34" i="21"/>
  <c r="CE33" i="21"/>
  <c r="CD35" i="21"/>
  <c r="CD37" i="21" s="1"/>
  <c r="CD39" i="21" s="1"/>
  <c r="CD91" i="21" s="1"/>
  <c r="CD92" i="21"/>
  <c r="CD96" i="21" s="1"/>
  <c r="CH17" i="21"/>
  <c r="CG18" i="21"/>
  <c r="CG19" i="21"/>
  <c r="CG21" i="21" s="1"/>
  <c r="CG23" i="21" s="1"/>
  <c r="CC38" i="21"/>
  <c r="CD93" i="21" l="1"/>
  <c r="CD98" i="21"/>
  <c r="CD97" i="21"/>
  <c r="CG22" i="21"/>
  <c r="CH18" i="21"/>
  <c r="CI17" i="21"/>
  <c r="CH19" i="21"/>
  <c r="CH21" i="21" s="1"/>
  <c r="CH23" i="21" s="1"/>
  <c r="CF33" i="21"/>
  <c r="CE92" i="21"/>
  <c r="CE96" i="21" s="1"/>
  <c r="CE34" i="21"/>
  <c r="CE35" i="21"/>
  <c r="CE37" i="21" s="1"/>
  <c r="CE39" i="21" s="1"/>
  <c r="CE91" i="21" s="1"/>
  <c r="CD38" i="21"/>
  <c r="CE93" i="21" l="1"/>
  <c r="CF34" i="21"/>
  <c r="CG33" i="21"/>
  <c r="CF35" i="21"/>
  <c r="CF37" i="21" s="1"/>
  <c r="CF39" i="21" s="1"/>
  <c r="CF91" i="21" s="1"/>
  <c r="CF92" i="21"/>
  <c r="CF96" i="21" s="1"/>
  <c r="CI19" i="21"/>
  <c r="CI21" i="21" s="1"/>
  <c r="CI23" i="21" s="1"/>
  <c r="CI18" i="21"/>
  <c r="CJ17" i="21"/>
  <c r="CE38" i="21"/>
  <c r="CE97" i="21"/>
  <c r="CE98" i="21"/>
  <c r="CH22" i="21"/>
  <c r="CF93" i="21" l="1"/>
  <c r="CK17" i="21"/>
  <c r="CJ18" i="21"/>
  <c r="CJ19" i="21"/>
  <c r="CJ21" i="21" s="1"/>
  <c r="CJ23" i="21" s="1"/>
  <c r="CF97" i="21"/>
  <c r="CF98" i="21"/>
  <c r="CI22" i="21"/>
  <c r="CH33" i="21"/>
  <c r="CG34" i="21"/>
  <c r="CG92" i="21"/>
  <c r="CG96" i="21" s="1"/>
  <c r="CG35" i="21"/>
  <c r="CG37" i="21" s="1"/>
  <c r="CG39" i="21" s="1"/>
  <c r="CG91" i="21" s="1"/>
  <c r="CG93" i="21" s="1"/>
  <c r="CF38" i="21"/>
  <c r="CG38" i="21" l="1"/>
  <c r="CG97" i="21"/>
  <c r="CG98" i="21"/>
  <c r="CJ22" i="21"/>
  <c r="CH34" i="21"/>
  <c r="CI33" i="21"/>
  <c r="CH92" i="21"/>
  <c r="CH96" i="21" s="1"/>
  <c r="CH35" i="21"/>
  <c r="CH37" i="21" s="1"/>
  <c r="CH39" i="21" s="1"/>
  <c r="CH91" i="21" s="1"/>
  <c r="CK18" i="21"/>
  <c r="CL17" i="21"/>
  <c r="CK19" i="21"/>
  <c r="CK21" i="21" s="1"/>
  <c r="CK23" i="21" s="1"/>
  <c r="CH93" i="21" l="1"/>
  <c r="CH38" i="21"/>
  <c r="CL18" i="21"/>
  <c r="CL19" i="21"/>
  <c r="CL21" i="21" s="1"/>
  <c r="CL23" i="21" s="1"/>
  <c r="CI92" i="21"/>
  <c r="CI96" i="21" s="1"/>
  <c r="CI34" i="21"/>
  <c r="CJ33" i="21"/>
  <c r="CI35" i="21"/>
  <c r="CI37" i="21" s="1"/>
  <c r="CI39" i="21" s="1"/>
  <c r="CI91" i="21" s="1"/>
  <c r="CI93" i="21" s="1"/>
  <c r="CK22" i="21"/>
  <c r="CH98" i="21"/>
  <c r="CH97" i="21"/>
  <c r="CJ34" i="21" l="1"/>
  <c r="CK33" i="21"/>
  <c r="CJ35" i="21"/>
  <c r="CJ37" i="21" s="1"/>
  <c r="CJ39" i="21" s="1"/>
  <c r="CJ91" i="21" s="1"/>
  <c r="CJ93" i="21" s="1"/>
  <c r="CJ92" i="21"/>
  <c r="CJ96" i="21" s="1"/>
  <c r="CI38" i="21"/>
  <c r="CI97" i="21"/>
  <c r="CI98" i="21"/>
  <c r="CL22" i="21"/>
  <c r="CJ98" i="21" l="1"/>
  <c r="CJ97" i="21"/>
  <c r="CL33" i="21"/>
  <c r="CK34" i="21"/>
  <c r="CK92" i="21"/>
  <c r="CK96" i="21" s="1"/>
  <c r="CK35" i="21"/>
  <c r="CK37" i="21" s="1"/>
  <c r="CK39" i="21" s="1"/>
  <c r="CK91" i="21" s="1"/>
  <c r="CK93" i="21" s="1"/>
  <c r="CJ38" i="21"/>
  <c r="CL34" i="21" l="1"/>
  <c r="CL35" i="21"/>
  <c r="CL37" i="21" s="1"/>
  <c r="CL39" i="21" s="1"/>
  <c r="CL91" i="21" s="1"/>
  <c r="CL93" i="21" s="1"/>
  <c r="CL92" i="21"/>
  <c r="CL96" i="21" s="1"/>
  <c r="CK98" i="21"/>
  <c r="CK97" i="21"/>
  <c r="CK38" i="21"/>
  <c r="CL97" i="21" l="1"/>
  <c r="CL98" i="21"/>
  <c r="CL3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tc={5CE02AFB-132C-4FD7-8AF2-7D09E7235BF2}</author>
    <author>tc={6DCDC4C6-7E94-4DC0-A1E5-A94A19365BFB}</author>
    <author>tc={C5D30454-F1BC-4D3A-A899-A98D8F1CADE4}</author>
    <author>tc={045975CE-E0B8-48C1-BE8E-A1495CD7964F}</author>
    <author>tc={802CBA86-4929-45C9-BB6D-A77567346A2E}</author>
    <author>tc={3DEB0BA0-471B-4829-8CA0-A196F6BEBC11}</author>
  </authors>
  <commentList>
    <comment ref="B20" authorId="0" shapeId="0" xr:uid="{00000000-0006-0000-0A00-000001000000}">
      <text>
        <t>[Threaded comment]
Your version of Excel allows you to read this threaded comment; however, any edits to it will get removed if the file is opened in a newer version of Excel. Learn more: https://go.microsoft.com/fwlink/?linkid=870924
Comment:
    0.94 Factor corrects for the fact that fuel consumption data includes 6% contribution from military and private aviation</t>
      </text>
    </comment>
    <comment ref="B21" authorId="1" shapeId="0" xr:uid="{00000000-0006-0000-0A00-000002000000}">
      <text>
        <t>[Threaded comment]
Your version of Excel allows you to read this threaded comment; however, any edits to it will get removed if the file is opened in a newer version of Excel. Learn more: https://go.microsoft.com/fwlink/?linkid=870924
Comment:
    0.94 Factor corrects for the fact that fuel consumption data includes 6% contribution from military and private aviation</t>
      </text>
    </comment>
    <comment ref="B29" authorId="2" shapeId="0" xr:uid="{00000000-0006-0000-0A00-000003000000}">
      <text>
        <t>[Threaded comment]
Your version of Excel allows you to read this threaded comment; however, any edits to it will get removed if the file is opened in a newer version of Excel. Learn more: https://go.microsoft.com/fwlink/?linkid=870924
Comment:
    Dedicated RTK assumed to be 15% of the total industry RTK</t>
      </text>
    </comment>
    <comment ref="B47" authorId="3" shapeId="0" xr:uid="{00000000-0006-0000-0A00-000004000000}">
      <text>
        <t>[Threaded comment]
Your version of Excel allows you to read this threaded comment; however, any edits to it will get removed if the file is opened in a newer version of Excel. Learn more: https://go.microsoft.com/fwlink/?linkid=870924
Comment:
    Share of activity assuming BRPK value includes belly, short and long haul PAX and assuming belly is computed to RPK based on a 0.1T conversion factor</t>
      </text>
    </comment>
    <comment ref="B48" authorId="4" shapeId="0" xr:uid="{00000000-0006-0000-0A00-000005000000}">
      <text>
        <t>[Threaded comment]
Your version of Excel allows you to read this threaded comment; however, any edits to it will get removed if the file is opened in a newer version of Excel. Learn more: https://go.microsoft.com/fwlink/?linkid=870924
Comment:
    Share of activity assuming BRPK value includes belly, short and long haul PAX and assuming belly is computed to RPK based on a 0.1T conversion factor</t>
      </text>
    </comment>
    <comment ref="B49" authorId="5" shapeId="0" xr:uid="{00000000-0006-0000-0A00-000006000000}">
      <text>
        <t>[Threaded comment]
Your version of Excel allows you to read this threaded comment; however, any edits to it will get removed if the file is opened in a newer version of Excel. Learn more: https://go.microsoft.com/fwlink/?linkid=870924
Comment:
    Share of activity assuming BRPK value includes belly, short and long haul PAX and assuming belly is computed to RPK based on a 0.1T conversion factor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<sst xmlns="http://schemas.openxmlformats.org/spreadsheetml/2006/main" count="1242" uniqueCount="643">
  <si>
    <t>Base Year</t>
  </si>
  <si>
    <t>Target Year</t>
  </si>
  <si>
    <t>Emissions</t>
  </si>
  <si>
    <t>Total</t>
  </si>
  <si>
    <t>WTW</t>
  </si>
  <si>
    <t>Dedicated freighters</t>
  </si>
  <si>
    <t>Units</t>
  </si>
  <si>
    <t>Jet Fuel Units</t>
  </si>
  <si>
    <t>of which, &lt;1,500km</t>
  </si>
  <si>
    <t>Million US Gallons per year (MGPY)</t>
  </si>
  <si>
    <t>Million Metric Tonnes of oil equivalent per year (MMtoe/yr)</t>
  </si>
  <si>
    <t>Million Litres per year (MLPY)</t>
  </si>
  <si>
    <t>Million pounds per year (MLB/Yr)</t>
  </si>
  <si>
    <t>Million Kilograms per year (MKg/Yr)</t>
  </si>
  <si>
    <t>TTW</t>
  </si>
  <si>
    <t>TTW TCO2</t>
  </si>
  <si>
    <t>Emissions Allocation</t>
  </si>
  <si>
    <t>Activity Conversion</t>
  </si>
  <si>
    <t>Other Assumptions</t>
  </si>
  <si>
    <t>T/Pax</t>
  </si>
  <si>
    <t>RTK/RPK</t>
  </si>
  <si>
    <t>TTW Emissions Factor</t>
  </si>
  <si>
    <t>WTW Emissions Factor</t>
  </si>
  <si>
    <t>Emissions Factor Conversion</t>
  </si>
  <si>
    <t>Company Name</t>
  </si>
  <si>
    <t>Activity</t>
  </si>
  <si>
    <t>P</t>
  </si>
  <si>
    <t>D</t>
  </si>
  <si>
    <t>C</t>
  </si>
  <si>
    <t>Optional Input</t>
  </si>
  <si>
    <t>Required Input</t>
  </si>
  <si>
    <t>Do not edit</t>
  </si>
  <si>
    <t>N/A</t>
  </si>
  <si>
    <t>Calculate emissions from fossil fuel use</t>
  </si>
  <si>
    <t>Calculate emissions from SAF consumption</t>
  </si>
  <si>
    <t>SAF 1</t>
  </si>
  <si>
    <t>Feedstock</t>
  </si>
  <si>
    <t>Acitvity Input</t>
  </si>
  <si>
    <t>Conversion process</t>
  </si>
  <si>
    <t>Default core LCA</t>
  </si>
  <si>
    <t>Default Induced Land Use Change Value [gCO2e/MJ]</t>
  </si>
  <si>
    <t>Total Lifecycle Value [gCO2e/MJ]</t>
  </si>
  <si>
    <t>Agricultural residues</t>
  </si>
  <si>
    <t>Forestry residues</t>
  </si>
  <si>
    <t>MSW, 0% NBC</t>
  </si>
  <si>
    <t>Short-rotation woody crops: Poplar (USA)</t>
  </si>
  <si>
    <t>Herbaceous energy crops: Miscanthus (USA)</t>
  </si>
  <si>
    <t>Herbaceous energy crops: Miscanthus (EU)</t>
  </si>
  <si>
    <t>Herbaceous energy crops: Switchgrass (USA)</t>
  </si>
  <si>
    <t>Tallow</t>
  </si>
  <si>
    <t>Used cooking oil</t>
  </si>
  <si>
    <t>Palm fatty acid distillate</t>
  </si>
  <si>
    <t>Corn oil</t>
  </si>
  <si>
    <t>Soybean oil (USA)</t>
  </si>
  <si>
    <t>Soybean oil (Brazil)</t>
  </si>
  <si>
    <t>Rapeseed oil (EU)</t>
  </si>
  <si>
    <t>Camelina</t>
  </si>
  <si>
    <t>Palm oil - closed pond (Malaysia/Indonesia)</t>
  </si>
  <si>
    <t>Palm oil - open pond (Malaysia/Indonesia)</t>
  </si>
  <si>
    <t>Brassica carinata</t>
  </si>
  <si>
    <t>Sugarcane (Brazil)</t>
  </si>
  <si>
    <t>Sugarbeet (EU)</t>
  </si>
  <si>
    <t>Corn grain (USA)</t>
  </si>
  <si>
    <t>Molasses</t>
  </si>
  <si>
    <t>Adjusted LCA Value</t>
  </si>
  <si>
    <t>Name</t>
  </si>
  <si>
    <t>HEFA</t>
  </si>
  <si>
    <t>FT</t>
  </si>
  <si>
    <t>SIP</t>
  </si>
  <si>
    <t>Ethanol ATJ</t>
  </si>
  <si>
    <t>Iso-Butanol ATJ</t>
  </si>
  <si>
    <t>Index</t>
  </si>
  <si>
    <t>SAF 2</t>
  </si>
  <si>
    <t>SAF 3</t>
  </si>
  <si>
    <t>SAF 4</t>
  </si>
  <si>
    <t>SAF 5</t>
  </si>
  <si>
    <t>SAF 6</t>
  </si>
  <si>
    <t>SAF 7</t>
  </si>
  <si>
    <t>SAF 8</t>
  </si>
  <si>
    <t>SAF 9</t>
  </si>
  <si>
    <t>SAF 10</t>
  </si>
  <si>
    <t>SAF 11</t>
  </si>
  <si>
    <t>SAF 12</t>
  </si>
  <si>
    <t>SAF 13</t>
  </si>
  <si>
    <t>SAF 14</t>
  </si>
  <si>
    <t>SAF 15</t>
  </si>
  <si>
    <t>SAF 16</t>
  </si>
  <si>
    <t>SAF 17</t>
  </si>
  <si>
    <t>SAF 18</t>
  </si>
  <si>
    <t>SAF 19</t>
  </si>
  <si>
    <t>SAF 20</t>
  </si>
  <si>
    <t>Fossil</t>
  </si>
  <si>
    <t>SAF</t>
  </si>
  <si>
    <t>Fossil Fuel</t>
  </si>
  <si>
    <t>Baseline</t>
  </si>
  <si>
    <t>Scope 1 (Jet Fuel)</t>
  </si>
  <si>
    <t>Scope 3 Category 3 (Jet Fuel / SAF)</t>
  </si>
  <si>
    <t>Total WTW Emissions</t>
  </si>
  <si>
    <t>A</t>
  </si>
  <si>
    <t>B</t>
  </si>
  <si>
    <t>SAF Direct Emissions (not part of Scope 1-3)</t>
  </si>
  <si>
    <t>SAF Removals (not part of Scope 1-3)</t>
  </si>
  <si>
    <t>MTCO2e</t>
  </si>
  <si>
    <t>Mid-Long</t>
  </si>
  <si>
    <t>Short</t>
  </si>
  <si>
    <t>Dedicated</t>
  </si>
  <si>
    <t>PAX Main</t>
  </si>
  <si>
    <t>PAX Belly</t>
  </si>
  <si>
    <t>Baseline carbon intensities</t>
  </si>
  <si>
    <t>g CO2/RTK WTW</t>
  </si>
  <si>
    <t>Dedicated short</t>
  </si>
  <si>
    <t>Dedicated long</t>
  </si>
  <si>
    <t>Belly</t>
  </si>
  <si>
    <t>Short haul pax</t>
  </si>
  <si>
    <t>Medium/long haul pax</t>
  </si>
  <si>
    <t>Overall pax</t>
  </si>
  <si>
    <t>Overall freight</t>
  </si>
  <si>
    <t>MoMo B2DS WTW emission</t>
  </si>
  <si>
    <t>Used 150 kg for the conversion -- may not be correct</t>
  </si>
  <si>
    <t>Belly Total</t>
  </si>
  <si>
    <t>Emissions-Total</t>
  </si>
  <si>
    <t>Activity-Total</t>
  </si>
  <si>
    <t>Intensity-Total</t>
  </si>
  <si>
    <t>Convergence year</t>
  </si>
  <si>
    <t>M</t>
  </si>
  <si>
    <t>RPK</t>
  </si>
  <si>
    <t>RTK</t>
  </si>
  <si>
    <t>Total Intensity (gCO2/RTK)</t>
  </si>
  <si>
    <t>Sector Total</t>
  </si>
  <si>
    <t>Graph Intensity</t>
  </si>
  <si>
    <t>Graph Emissions</t>
  </si>
  <si>
    <t>Calculations: BACKEND ONLY</t>
  </si>
  <si>
    <t>Assumptions</t>
  </si>
  <si>
    <t>Avoided Fuel</t>
  </si>
  <si>
    <t>Synthetic fuels</t>
  </si>
  <si>
    <t>Biofuels</t>
  </si>
  <si>
    <t>Fossil Fuels</t>
  </si>
  <si>
    <t>Syn Fuel WTT</t>
  </si>
  <si>
    <t>Biofuel WTT</t>
  </si>
  <si>
    <t>Fossil WTT</t>
  </si>
  <si>
    <t>Fossil TTW</t>
  </si>
  <si>
    <t>PAX WTW</t>
  </si>
  <si>
    <t>DED WTW</t>
  </si>
  <si>
    <t>TTW Only - REF</t>
  </si>
  <si>
    <t>Ref PAX</t>
  </si>
  <si>
    <t>Ref Ded</t>
  </si>
  <si>
    <t>Assumed to include Belly RTK converted at 0.1T</t>
  </si>
  <si>
    <t>World Positive Emissions</t>
  </si>
  <si>
    <t>PAX-Short</t>
  </si>
  <si>
    <t>PAX-Long</t>
  </si>
  <si>
    <t>Ded-Short</t>
  </si>
  <si>
    <t>Ded-Long</t>
  </si>
  <si>
    <t>Sector-emissions</t>
  </si>
  <si>
    <t>Ded-short</t>
  </si>
  <si>
    <t>Ded-long</t>
  </si>
  <si>
    <t>Pax-short</t>
  </si>
  <si>
    <t>Pax-long</t>
  </si>
  <si>
    <t>Sector-activity</t>
  </si>
  <si>
    <t>Sector-intensity</t>
  </si>
  <si>
    <t>B2DS</t>
  </si>
  <si>
    <t>Original data</t>
  </si>
  <si>
    <t>Total aviation</t>
  </si>
  <si>
    <t>Scenario</t>
  </si>
  <si>
    <t>Segment</t>
  </si>
  <si>
    <t>Data</t>
  </si>
  <si>
    <t>BRTK</t>
  </si>
  <si>
    <t>gCO2e/RTK</t>
  </si>
  <si>
    <t>SDS 2020</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</si>
  <si>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</si>
  <si>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</si>
  <si>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</si>
  <si>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</si>
  <si>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</si>
  <si>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</si>
  <si>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</si>
  <si>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</si>
  <si>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</si>
  <si>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</si>
  <si>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</si>
  <si>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</si>
  <si>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</si>
  <si>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</si>
  <si>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</si>
  <si>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</si>
  <si>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</si>
  <si>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</si>
  <si>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</si>
  <si>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</si>
  <si>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</si>
  <si>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</si>
  <si>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</si>
  <si>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</si>
  <si>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</si>
  <si>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</si>
  <si>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</si>
  <si>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</si>
  <si>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</si>
  <si>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</si>
  <si>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</si>
  <si>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</si>
  <si>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</si>
  <si>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</si>
  <si>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</si>
  <si>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</si>
  <si>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</si>
  <si>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</si>
  <si>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</si>
  <si>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</si>
  <si>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</si>
  <si>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</si>
  <si>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</si>
  <si>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</si>
  <si>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</si>
  <si>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</si>
  <si>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</si>
  <si>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</si>
  <si>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</si>
  <si>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</si>
  <si>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</si>
  <si>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</si>
  <si>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</si>
  <si>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</si>
  <si>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</si>
  <si>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</si>
  <si>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</si>
  <si>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</si>
  <si>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</si>
  <si>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</si>
  <si>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</si>
  <si>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</si>
  <si>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</si>
  <si>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</si>
  <si>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</si>
  <si>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</si>
  <si>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</si>
  <si>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</si>
  <si>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</si>
  <si>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</si>
  <si>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</si>
  <si>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</si>
  <si>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</si>
  <si>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</si>
  <si>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</si>
  <si>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</si>
  <si>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</si>
  <si>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</si>
  <si>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</si>
  <si>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</si>
  <si>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</si>
  <si>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</si>
  <si>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</si>
  <si>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</si>
  <si>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</si>
  <si>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</si>
  <si>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Scenarios</t>
  </si>
  <si>
    <t>Company</t>
  </si>
  <si>
    <t>Intensity Target</t>
  </si>
  <si>
    <t>Emissions Target</t>
  </si>
  <si>
    <t>Base Intensity</t>
  </si>
  <si>
    <t>Activity Forecast</t>
  </si>
  <si>
    <t>Base Emissions</t>
  </si>
  <si>
    <t>B1</t>
  </si>
  <si>
    <t>B2</t>
  </si>
  <si>
    <t>B3</t>
  </si>
  <si>
    <t>B4</t>
  </si>
  <si>
    <t>B5</t>
  </si>
  <si>
    <t>B6</t>
  </si>
  <si>
    <t>B7</t>
  </si>
  <si>
    <t>B8</t>
  </si>
  <si>
    <t>B9</t>
  </si>
  <si>
    <t>B10</t>
  </si>
  <si>
    <t>B11</t>
  </si>
  <si>
    <t>B12</t>
  </si>
  <si>
    <t>B13</t>
  </si>
  <si>
    <t>B8 - B5</t>
  </si>
  <si>
    <t>TY</t>
  </si>
  <si>
    <t>(B1/B2)*1000</t>
  </si>
  <si>
    <t>B3(CY)</t>
  </si>
  <si>
    <t>Start Year</t>
  </si>
  <si>
    <t>SY</t>
  </si>
  <si>
    <t>(B3(Y)-B3(CY))/(B3(SY)-B3(CY))</t>
  </si>
  <si>
    <t>(B6/B7)*1000</t>
  </si>
  <si>
    <t>(B7(BY)/B2(BY)/(B7(TY)/B2(TY)</t>
  </si>
  <si>
    <t>B5+(B4*B9*B10)</t>
  </si>
  <si>
    <t xml:space="preserve">B11 * B7 </t>
  </si>
  <si>
    <t>Equation</t>
  </si>
  <si>
    <t>Code</t>
  </si>
  <si>
    <t>L1</t>
  </si>
  <si>
    <t>L3</t>
  </si>
  <si>
    <t>DS1</t>
  </si>
  <si>
    <t>DS2</t>
  </si>
  <si>
    <t>DS3</t>
  </si>
  <si>
    <t>(DS1/DS2)*1000</t>
  </si>
  <si>
    <t>DS4</t>
  </si>
  <si>
    <t>(DS3(Y)-DS3(CY))/(DS3(SY)-DS3(CY))</t>
  </si>
  <si>
    <t>DS5</t>
  </si>
  <si>
    <t>DS3(CY)</t>
  </si>
  <si>
    <t>DS6</t>
  </si>
  <si>
    <t>DS7</t>
  </si>
  <si>
    <t>DS8</t>
  </si>
  <si>
    <t>(DS6/DS7)*1000</t>
  </si>
  <si>
    <t>DS9</t>
  </si>
  <si>
    <t>(DS7(DSY)/DS2(DSY)/(DS7(TY)/DS2(TY)</t>
  </si>
  <si>
    <t>DS10</t>
  </si>
  <si>
    <t>DS8 - DS5</t>
  </si>
  <si>
    <t>DS11</t>
  </si>
  <si>
    <t>DS5+(DS4*DS9*DS10)</t>
  </si>
  <si>
    <t>DS12</t>
  </si>
  <si>
    <t>DS13</t>
  </si>
  <si>
    <t xml:space="preserve">DS11 * DS7 </t>
  </si>
  <si>
    <t>DL1</t>
  </si>
  <si>
    <t>DL2</t>
  </si>
  <si>
    <t>DL3</t>
  </si>
  <si>
    <t>(DL1/DL2)*1000</t>
  </si>
  <si>
    <t>DL4</t>
  </si>
  <si>
    <t>(DL3(Y)-DL3(CY))/(DL3(SY)-DL3(CY))</t>
  </si>
  <si>
    <t>DL5</t>
  </si>
  <si>
    <t>DL3(CY)</t>
  </si>
  <si>
    <t>DL6</t>
  </si>
  <si>
    <t>DL7</t>
  </si>
  <si>
    <t>DL8</t>
  </si>
  <si>
    <t>(DL6/DL7)*1000</t>
  </si>
  <si>
    <t>DL9</t>
  </si>
  <si>
    <t>(DL7(DLY)/DL2(DLY)/(DL7(TY)/DL2(TY)</t>
  </si>
  <si>
    <t>DL10</t>
  </si>
  <si>
    <t>DL8 - DL5</t>
  </si>
  <si>
    <t>DL11</t>
  </si>
  <si>
    <t>DL5+(DL4*DL9*DL10)</t>
  </si>
  <si>
    <t>DL12</t>
  </si>
  <si>
    <t>DL13</t>
  </si>
  <si>
    <t xml:space="preserve">DL11 * DL7 </t>
  </si>
  <si>
    <t>PS1</t>
  </si>
  <si>
    <t>PS2</t>
  </si>
  <si>
    <t>PS3</t>
  </si>
  <si>
    <t>(PS1/PS2)*1000</t>
  </si>
  <si>
    <t>PS4</t>
  </si>
  <si>
    <t>(PS3(Y)-PS3(CY))/(PS3(SY)-PS3(CY))</t>
  </si>
  <si>
    <t>PS5</t>
  </si>
  <si>
    <t>PS3(CY)</t>
  </si>
  <si>
    <t>PS6</t>
  </si>
  <si>
    <t>PS7</t>
  </si>
  <si>
    <t>PS8</t>
  </si>
  <si>
    <t>(PS6/PS7)*1000</t>
  </si>
  <si>
    <t>PS9</t>
  </si>
  <si>
    <t>(PS7(PSY)/PS2(PSY)/(PS7(TY)/PS2(TY)</t>
  </si>
  <si>
    <t>PS10</t>
  </si>
  <si>
    <t>PS8 - PS5</t>
  </si>
  <si>
    <t>PS11</t>
  </si>
  <si>
    <t>PS5+(PS4*PS9*PS10)</t>
  </si>
  <si>
    <t>PS12</t>
  </si>
  <si>
    <t>PS13</t>
  </si>
  <si>
    <t xml:space="preserve">PS11 * PS7 </t>
  </si>
  <si>
    <t>PL1</t>
  </si>
  <si>
    <t>PL2</t>
  </si>
  <si>
    <t>PL3</t>
  </si>
  <si>
    <t>(PL1/PL2)*1000</t>
  </si>
  <si>
    <t>PL4</t>
  </si>
  <si>
    <t>(PL3(Y)-PL3(CY))/(PL3(SY)-PL3(CY))</t>
  </si>
  <si>
    <t>PL5</t>
  </si>
  <si>
    <t>PL3(CY)</t>
  </si>
  <si>
    <t>PL6</t>
  </si>
  <si>
    <t>PL7</t>
  </si>
  <si>
    <t>PL8</t>
  </si>
  <si>
    <t>(PL6/PL7)*1000</t>
  </si>
  <si>
    <t>PL9</t>
  </si>
  <si>
    <t>(PL7(PLY)/PL2(PLY)/(PL7(TY)/PL2(TY)</t>
  </si>
  <si>
    <t>PL10</t>
  </si>
  <si>
    <t>PL8 - PL5</t>
  </si>
  <si>
    <t>PL11</t>
  </si>
  <si>
    <t>PL5+(PL4*PL9*PL10)</t>
  </si>
  <si>
    <t>PL12</t>
  </si>
  <si>
    <t>PL13</t>
  </si>
  <si>
    <t xml:space="preserve">PL11 * PL7 </t>
  </si>
  <si>
    <t>COVID Filter</t>
  </si>
  <si>
    <t xml:space="preserve">COVID </t>
  </si>
  <si>
    <t>Recovery Year</t>
  </si>
  <si>
    <t>ON</t>
  </si>
  <si>
    <t>OFF</t>
  </si>
  <si>
    <t>COVID Toggle</t>
  </si>
  <si>
    <t>COVID COMPANY INTENSITY</t>
  </si>
  <si>
    <t>COVID SECTOR INTENSITY</t>
  </si>
  <si>
    <t>COVID COMPANY EMISSIONS</t>
  </si>
  <si>
    <t>Graph - Sector</t>
  </si>
  <si>
    <t>Graph - Company</t>
  </si>
  <si>
    <t>COVID Correction</t>
  </si>
  <si>
    <t>WTT</t>
  </si>
  <si>
    <t>gCO2/MJ</t>
  </si>
  <si>
    <t>Terms of use</t>
  </si>
  <si>
    <t>Disclaimer</t>
  </si>
  <si>
    <t>The Tool and associated materials have been prepared by the SBTi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on company emissions and activity. Only then should emissions targets be developed. The SBTi does not examine, verify or hold any such input data provided by users of the Tool.
The Tool relies on data obtained from a variety of third-party sources. This data was obtained from sources believed by the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t>
  </si>
  <si>
    <t>References</t>
  </si>
  <si>
    <t>History of revisions</t>
  </si>
  <si>
    <t xml:space="preserve">Version </t>
  </si>
  <si>
    <t>Release date</t>
  </si>
  <si>
    <t>IEA</t>
  </si>
  <si>
    <t>International Energy Agency</t>
  </si>
  <si>
    <t>ETP</t>
  </si>
  <si>
    <t>Energy Technology Perspectives</t>
  </si>
  <si>
    <t>Beyond two degree scenario as defined in IEA "Energy Technology Perspectives" (2017)</t>
  </si>
  <si>
    <t>SDA</t>
  </si>
  <si>
    <t>Sectoral Decarbonization Approach</t>
  </si>
  <si>
    <t>WB-2C</t>
  </si>
  <si>
    <t>Climate scenario aligned with a well-below 2 degree temperature goal</t>
  </si>
  <si>
    <t>1.5C</t>
  </si>
  <si>
    <t>Climate scenario aligned with a 1.5 degree temperature goal</t>
  </si>
  <si>
    <t>SDS</t>
  </si>
  <si>
    <t>Sustainable Development Scenario as defined in IEA "Energy Technology Perspectives" (2020)</t>
  </si>
  <si>
    <t>Weighted average emissions</t>
  </si>
  <si>
    <t>COVID SECTOR EMISSIONS</t>
  </si>
  <si>
    <t>2018-2035</t>
  </si>
  <si>
    <t>2018-2050</t>
  </si>
  <si>
    <t>2035-2050</t>
  </si>
  <si>
    <t>Weighted average sector intensity</t>
  </si>
  <si>
    <t>Weighted average activity</t>
  </si>
  <si>
    <t>Sector</t>
  </si>
  <si>
    <t>Weighted Average Totals</t>
  </si>
  <si>
    <t>Type of target</t>
  </si>
  <si>
    <t>BT</t>
  </si>
  <si>
    <t>CAGR</t>
  </si>
  <si>
    <t>Intensity Convergence</t>
  </si>
  <si>
    <t>No M factor</t>
  </si>
  <si>
    <t>No M Factor</t>
  </si>
  <si>
    <t>Intensity</t>
  </si>
  <si>
    <t>No M Factor, cap</t>
  </si>
  <si>
    <t>No Cap</t>
  </si>
  <si>
    <t>Cap</t>
  </si>
  <si>
    <t>Compression rate</t>
  </si>
  <si>
    <t>Unweighted</t>
  </si>
  <si>
    <t>STEPS 2020</t>
  </si>
  <si>
    <t>Emissions Contraction</t>
  </si>
  <si>
    <t>US Gallon/MJ</t>
  </si>
  <si>
    <t>gCO2/ US Gallon</t>
  </si>
  <si>
    <t>Million Imperial Gallons per year (MGPY)</t>
  </si>
  <si>
    <t>gCO2/Kg</t>
  </si>
  <si>
    <t>gCO2/Litre</t>
  </si>
  <si>
    <t>Imperial Gallon / MJ</t>
  </si>
  <si>
    <t>PAX RPK (Incl. Belly)</t>
  </si>
  <si>
    <t>DED RTK</t>
  </si>
  <si>
    <t>19-50</t>
  </si>
  <si>
    <t>19-70</t>
  </si>
  <si>
    <t>ETP Extract</t>
  </si>
  <si>
    <t>LINEAR</t>
  </si>
  <si>
    <t>ETP DED RTK</t>
  </si>
  <si>
    <t>ICCT DED RTK</t>
  </si>
  <si>
    <t>ETP PAX RPK</t>
  </si>
  <si>
    <t>ICCT PAX RPK</t>
  </si>
  <si>
    <t>ETP WTW Emissions</t>
  </si>
  <si>
    <t>ETP WTW Emissions, Excl. Military/Private</t>
  </si>
  <si>
    <t>Fuel to Emissions</t>
  </si>
  <si>
    <t>MToe</t>
  </si>
  <si>
    <t>ê</t>
  </si>
  <si>
    <t>ICCT + ETP WTW</t>
  </si>
  <si>
    <t>TOTAL RTK</t>
  </si>
  <si>
    <t>TTW Aviation Share</t>
  </si>
  <si>
    <t>Litres/MJ</t>
  </si>
  <si>
    <t>Metric Tonnes/MJ</t>
  </si>
  <si>
    <t>Lbs/MJ</t>
  </si>
  <si>
    <t>Kg/MJ</t>
  </si>
  <si>
    <t>gCO2/Metric Tonne</t>
  </si>
  <si>
    <t>gCO2/Lbs</t>
  </si>
  <si>
    <t xml:space="preserve">Activity Growth: </t>
  </si>
  <si>
    <t>I don't know</t>
  </si>
  <si>
    <t>{"InputDetection":0,"RecalcMode":0,"Name":"","Flavor":-1,"Edition":0,"CopyProtect":{"IsEnabled":false,"DomainName":""},"HideSscPoweredlogo":false,"AspnetConfig":{"BrowseUrl":"http://localhost/ssc","FileExtension":0},"NodeSecureLoginEnabled":false,"SmartphoneSettings":{"ViewportLock":true,"UseOldViewEngine":false,"EnableZoom":false,"EnableSwipe":false,"HideToolbar":false,"InheritBackgroundColor":false,"CheckboxFlavor":1,"ShowBubble":false},"SmartphoneTheme":1,"Theme":{"BgColor":"#FFFFFFFF","BgImage":"","InputBorderStyle":2,"AppliedTheme":""},"Layout":0,"LayoutSamePagesHeightEnabled":false,"Toolbar":{"Position":1,"IsSubmit":true,"IsPrintSheet":false,"IsPrintAll":true,"IsPrintThis":false,"IsReset":true,"IsUpdate":true},"ConfigureSubmit":{"IsShowCaptcha":false,"IsUseSscWebServer":true,"ReceiverCode":"","IsFreeService":false,"IsAdvanceService":false,"IsSecureEmail":false,"IsDemonstrationService":true,"AfterSuccessfulSubmit":"","AfterFailSubmit":"","AfterCancelWizard":"","IsUseOwnWebServer":false,"OwnWebServerURL":"","OwnWebServerTarget":"","SubmitTarget":0},"IgnoreBgInputCell":false,"ButtonStyle":0,"ResponsiveDesignDisabled":false,"HideLookupRange":false,"BrowserStorageEnabled":false,"RealtimeSyncEnabled":true,"GoogleAnalyticsTrackingId":"","GoogleApiKey":"","ChartSelected":3,"ChartYAxisFixed":false}</t>
  </si>
  <si>
    <t>{"IsHide":false,"HiddenInExcel":false,"SheetId":-1,"Name":"Intro","Guid":"W5ZJS7","Index":1,"VisibleRange":"","SheetTheme":{"TabColor":"","BodyColor":"","BodyImage":""},"IsPrintSheet":false}</t>
  </si>
  <si>
    <t>{"BrowserAndLocation":{"ConversionPath":"C:\\Users\\collins Nicholas\\Documents\\SpreadsheetConverter","SelectedBrowsers":[]},"SpreadsheetServer":{"Username":"","Password":"","ServerUrl":"","TestUsername":"","TestPassword":""},"ConfigureSubmitDefault":{"Email":"","Free":false,"Advanced":false,"AdvancedSecured":false,"Demo":true},"MessageBubble":{"Close":false,"TopMsg":0},"CustomizeTheme":{"Theme":""},"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</si>
  <si>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I only have Tank-to-Wake emissions data</t>
  </si>
  <si>
    <t>TTW -&gt; WTW Factor</t>
  </si>
  <si>
    <t>Emissions RTK</t>
  </si>
  <si>
    <t>Activity RTK</t>
  </si>
  <si>
    <t>Option Validation</t>
  </si>
  <si>
    <t>% which are &lt;1,500km</t>
  </si>
  <si>
    <t>CO2e</t>
  </si>
  <si>
    <t>Carbon Dioxide Equivalent</t>
  </si>
  <si>
    <t xml:space="preserve">Includes all Kyoto Protocol gases, but excludes non-CO2 impacts from aviation e.g., Nox or contrail induced cirrus cloudiness </t>
  </si>
  <si>
    <t>Well-to-Tank</t>
  </si>
  <si>
    <t>Tank-to-Wake</t>
  </si>
  <si>
    <t xml:space="preserve">WTW </t>
  </si>
  <si>
    <t>Well-to-Wake</t>
  </si>
  <si>
    <t>{"IsHide":false,"HiddenInExcel":false,"SheetId":-1,"Name":"Definitions","Guid":"Z2EBMU","Index":2,"VisibleRange":"","SheetTheme":{"TabColor":"","BodyColor":"","BodyImage":""},"IsPrintSheet":false}</t>
  </si>
  <si>
    <t>Year</t>
  </si>
  <si>
    <t>Company Intensity (gCO2/RTK)</t>
  </si>
  <si>
    <t>Sector Intensity (gCO2/RTK)</t>
  </si>
  <si>
    <t>% which are, &lt;1,500km</t>
  </si>
  <si>
    <t>Acronyms and Definitions</t>
  </si>
  <si>
    <t>Acronym</t>
  </si>
  <si>
    <t>Description</t>
  </si>
  <si>
    <t>Detail</t>
  </si>
  <si>
    <t>Intensity Compression</t>
  </si>
  <si>
    <t>Business travel Intensity Contraction</t>
  </si>
  <si>
    <t>Business travel SDA Sensitivity Analysis</t>
  </si>
  <si>
    <t>Business travel Emissions Contraction</t>
  </si>
  <si>
    <t>Business travel SDA Original</t>
  </si>
  <si>
    <t>Aviation Operators</t>
  </si>
  <si>
    <t>User of aviation services</t>
  </si>
  <si>
    <t>Contracted Freight (SDA - Ded-long)</t>
  </si>
  <si>
    <t>User of Aviation Services: Business Travel</t>
  </si>
  <si>
    <t>Unit Conversion</t>
  </si>
  <si>
    <t>User of Aviation Services: Contracted Freight</t>
  </si>
  <si>
    <t>Business travel FINAL</t>
  </si>
  <si>
    <t>Base year emissions</t>
  </si>
  <si>
    <t>Absolute emissions target</t>
  </si>
  <si>
    <t>FTE input data</t>
  </si>
  <si>
    <t>FTE growth rate</t>
  </si>
  <si>
    <t>FTE Intensity Target</t>
  </si>
  <si>
    <t>Example Company</t>
  </si>
  <si>
    <t>gCO2/Imperial Gallon</t>
  </si>
  <si>
    <t>Other Users</t>
  </si>
  <si>
    <t xml:space="preserve">The equivalent scenario to the SDS, but developed by the IEA in 2017 </t>
  </si>
  <si>
    <t xml:space="preserve">An intensity convergence approach developed by the SBTi to enable target setting at a sectoral level. At a high level, the SDA requires that all companies within a sector converge to the average carbon intensity of the sector by no later than 2050 </t>
  </si>
  <si>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Science Based Targets initiative (SBTi) and its "Partner Organizations" (CDP, the United Nations Global Compact (UNGC), World Resources Institute (WRI), and the World Wide Fund for Nature (WWF))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t>
  </si>
  <si>
    <t>Passenger aircraft</t>
  </si>
  <si>
    <t>This tool uses data extracted from the publicly available IEA "Energy Technology Perspectives" (2020) PDF report</t>
  </si>
  <si>
    <t>{"IsHide":true,"HiddenInExcel":true,"SheetId":-1,"Name":"Alternative Interface","Guid":"BVAPEJ","Index":6,"VisibleRange":"","SheetTheme":{"TabColor":"","BodyColor":"","BodyImage":""},"IsPrintSheet":false}</t>
  </si>
  <si>
    <t>{"IsHide":true,"HiddenInExcel":false,"SheetId":-1,"Name":"Fuel to emissions calculator","Guid":"4Q5Z0E","Index":7,"VisibleRange":"","SheetTheme":{"TabColor":"","BodyColor":"","BodyImage":""},"IsPrintSheet":false}</t>
  </si>
  <si>
    <t>{"IsHide":true,"HiddenInExcel":false,"SheetId":-1,"Name":"Calculations","Guid":"H4DDHZ","Index":9,"VisibleRange":"","SheetTheme":{"TabColor":"","BodyColor":"","BodyImage":""},"IsPrintSheet":false}</t>
  </si>
  <si>
    <t>{"IsHide":true,"HiddenInExcel":true,"SheetId":-1,"Name":"S3.6 - Test","Guid":"9DYE5C","Index":10,"VisibleRange":"","SheetTheme":{"TabColor":"","BodyColor":"","BodyImage":""},"IsPrintSheet":false}</t>
  </si>
  <si>
    <t>{"IsHide":true,"HiddenInExcel":true,"SheetId":-1,"Name":"Growth Rate Test","Guid":"H7G0O6","Index":11,"VisibleRange":"","SheetTheme":{"TabColor":"","BodyColor":"","BodyImage":""},"IsPrintSheet":false}</t>
  </si>
  <si>
    <t>{"IsHide":true,"HiddenInExcel":false,"SheetId":-1,"Name":"Assumptions","Guid":"UW4K6Q","Index":13,"VisibleRange":"","SheetTheme":{"TabColor":"","BodyColor":"","BodyImage":""},"IsPrintSheet":false}</t>
  </si>
  <si>
    <t>Selected Emissions</t>
  </si>
  <si>
    <t>WTW Emissions</t>
  </si>
  <si>
    <t>TTW -&gt; WTWCalculated</t>
  </si>
  <si>
    <t>BRTK Base</t>
  </si>
  <si>
    <t>BRTK Forecast</t>
  </si>
  <si>
    <t>{"IsHide":true,"HiddenInExcel":true,"SheetId":-1,"Name":"&gt;","Guid":"C2PSPW","Index":8,"VisibleRange":"","SheetTheme":{"TabColor":"","BodyColor":"","BodyImage":""},"IsPrintSheet":false}</t>
  </si>
  <si>
    <t>Pounds per year (Lb/Yr)</t>
  </si>
  <si>
    <t>Metric Tonnes of oil equivalent per year (Mtoe/yr)</t>
  </si>
  <si>
    <t>Litres per year (LPY)</t>
  </si>
  <si>
    <t>Imperial Gallons per year (GPY)</t>
  </si>
  <si>
    <t>US Gallons per Year (MGPY)</t>
  </si>
  <si>
    <t>Kilograms per year (Kg/Yr)</t>
  </si>
  <si>
    <t>WTW Emissions (TCO2e)</t>
  </si>
  <si>
    <t xml:space="preserve"> </t>
  </si>
  <si>
    <t>SBT Aviation Tool</t>
  </si>
  <si>
    <t>Sectoral Decarbonization Approach - Aviation Sector</t>
  </si>
  <si>
    <t>Business Travel</t>
  </si>
  <si>
    <t>Airlines</t>
  </si>
  <si>
    <t>Contracted Freight</t>
  </si>
  <si>
    <t>Chart Titles</t>
  </si>
  <si>
    <t>Energy Demand (Mtoe)</t>
  </si>
  <si>
    <t>CAAGR (%)</t>
  </si>
  <si>
    <t>2019-2070</t>
  </si>
  <si>
    <t xml:space="preserve">    Oil</t>
  </si>
  <si>
    <t xml:space="preserve">    Natural gas</t>
  </si>
  <si>
    <t>n.a.</t>
  </si>
  <si>
    <t xml:space="preserve">    Electricity</t>
  </si>
  <si>
    <t xml:space="preserve">    Synthetic fuels</t>
  </si>
  <si>
    <t xml:space="preserve">    Biofuels</t>
  </si>
  <si>
    <t>{"IsHide":true,"HiddenInExcel":false,"SheetId":-1,"Name":"Target tool - Airlines","Guid":"ZEHGFD","Index":3,"VisibleRange":"","SheetTheme":{"TabColor":"","BodyColor":"","BodyImage":""},"IsPrintSheet":false}</t>
  </si>
  <si>
    <t>{"IsHide":false,"HiddenInExcel":false,"SheetId":-1,"Name":"Target tool - Business Travel","Guid":"FML471","Index":4,"VisibleRange":"","SheetTheme":{"TabColor":"","BodyColor":"","BodyImage":""},"IsPrintSheet":false}</t>
  </si>
  <si>
    <t>{"IsHide":false,"HiddenInExcel":false,"SheetId":-1,"Name":"Target tool- Contracted Freight","Guid":"WN3SGU","Index":5,"VisibleRange":"","SheetTheme":{"TabColor":"","BodyColor":"","BodyImage":""},"IsPrintSheet":false}</t>
  </si>
  <si>
    <t>{"IsHide":false,"HiddenInExcel":false,"SheetId":-1,"Name":"Data","Guid":"JR7BDK","Index":12,"VisibleRange":"","SheetTheme":{"TabColor":"","BodyColor":"","BodyImage":""},"IsPrintSheet":false}</t>
  </si>
  <si>
    <t>{"IsHide":true,"HiddenInExcel":true,"SheetId":-1,"Name":"SAF","Guid":"H6PLZA","Index":14,"VisibleRange":"","SheetTheme":{"TabColor":"","BodyColor":"","BodyImage":""},"IsPrintSheet":false}</t>
  </si>
  <si>
    <t>{"IsHide":true,"HiddenInExcel":true,"SheetId":-1,"Name":"&gt;&gt;Input","Guid":"ZYDBF1","Index":15,"VisibleRange":"","SheetTheme":{"TabColor":"","BodyColor":"","BodyImage":""},"IsPrintSheet":false}</t>
  </si>
  <si>
    <t>{"IsHide":false,"HiddenInExcel":false,"SheetId":-1,"Name":"SDS Main","Guid":"LQKSIS","Index":16,"VisibleRange":"","SheetTheme":{"TabColor":"","BodyColor":"","BodyImage":""},"IsPrintSheet":false}</t>
  </si>
  <si>
    <t>{"IsHide":false,"HiddenInExcel":false,"SheetId":-1,"Name":"ETP 2020","Guid":"XOS0SQ","Index":17,"VisibleRange":"","SheetTheme":{"TabColor":"","BodyColor":"","BodyImage":""},"IsPrintSheet":false}</t>
  </si>
  <si>
    <t>{"IsHide":false,"HiddenInExcel":false,"SheetId":-1,"Name":"Sheet2","Guid":"3TXPYC","Index":18,"VisibleRange":"","SheetTheme":{"TabColor":"","BodyColor":"","BodyImage":""},"IsPrintSheet":false}</t>
  </si>
  <si>
    <t>{"IsHide":false,"HiddenInExcel":false,"SheetId":-1,"Name":"Sheet3","Guid":"06XYV3","Index":19,"VisibleRange":"","SheetTheme":{"TabColor":"","BodyColor":"","BodyImage":""},"IsPrintSheet":false}</t>
  </si>
  <si>
    <t>{"IsHide":true,"HiddenInExcel":true,"SheetId":-1,"Name":"GACA Data","Guid":"YCEJ9X","Index":20,"VisibleRange":"","SheetTheme":{"TabColor":"","BodyColor":"","BodyImage":""},"IsPrintSheet":false}</t>
  </si>
  <si>
    <t>{"IsHide":true,"HiddenInExcel":true,"SheetId":-1,"Name":"Sheet1","Guid":"O5QTIL","Index":21,"VisibleRange":"","SheetTheme":{"TabColor":"","BodyColor":"","BodyImage":""},"IsPrintSheet":false}</t>
  </si>
  <si>
    <t>{"IsHide":true,"HiddenInExcel":true,"SheetId":-1,"Name":"SDS Activity","Guid":"UO67WZ","Index":22,"VisibleRange":"","SheetTheme":{"TabColor":"","BodyColor":"","BodyImage":""},"IsPrintSheet":false}</t>
  </si>
  <si>
    <t>{"IsHide":true,"HiddenInExcel":true,"SheetId":-1,"Name":"SDS Global","Guid":"NV851Q","Index":23,"VisibleRange":"","SheetTheme":{"TabColor":"","BodyColor":"","BodyImage":""},"IsPrintSheet":false}</t>
  </si>
  <si>
    <t>{"IsHide":true,"HiddenInExcel":true,"SheetId":-1,"Name":"DEFRA","Guid":"S7B6PN","Index":24,"VisibleRange":"","SheetTheme":{"TabColor":"","BodyColor":"","BodyImage":""},"IsPrintSheet":false}</t>
  </si>
  <si>
    <t>The goal of the Paris Agreement is to limit warming to well-below 2°C above pre-industrial levels.  Short hand for this aspiration is WB-2C and refers to  limiting warming to 1.75°C with a 50% probability, or limiting warming to 2°C with a 66% probability (which is equivalent)</t>
  </si>
  <si>
    <t>The Energy Technology Perspective is supported by a Integrated Assessment Model that details emission pathways aligned with temperature scenarios</t>
  </si>
  <si>
    <r>
      <rPr>
        <b/>
        <sz val="14"/>
        <rFont val="Arial"/>
        <family val="2"/>
      </rPr>
      <t>IMPORTANT:</t>
    </r>
    <r>
      <rPr>
        <sz val="14"/>
        <rFont val="Arial"/>
        <family val="2"/>
      </rPr>
      <t xml:space="preserve"> By using this tool you acknowledge that you have read, understood and agree to our Terms of Use and Disclaimer.</t>
    </r>
  </si>
  <si>
    <t>The scenario utilized by this target setting tool and process which was developed in 2020</t>
  </si>
  <si>
    <t>The stretch ambition of the Paris Agreement is to pursue efforts to limit warming to 1.5°C. This refers to limiting warming to 1.5°C above pre-industrial levels at a 50% probability level</t>
  </si>
  <si>
    <t xml:space="preserve">A metric used to measure CO2e emissions </t>
  </si>
  <si>
    <t>All emissions from the upstream production and distribution of jet fuel which is equivalent to a majority of an airline's scope 3, category 3 "Fuel- and Energy-Related Activities" inventory</t>
  </si>
  <si>
    <t>All emissions resulting from the combustion of jet fuel which is equivalent to the majority of an airline's scope 1 inventory</t>
  </si>
  <si>
    <t>The combination of WTT and TTW emissions - equivalent to the majority of an airlines scope 1 inventory + scope 3 category 3 "Fuel- and Energy-Related Activities" inventory</t>
  </si>
  <si>
    <t xml:space="preserve">Revenue Tonne kilometers (RTK) is used as the metric of activity for operations related to carriage of dedicated or belly cargo </t>
  </si>
  <si>
    <t xml:space="preserve">Revenue passenger kilometers (RPK) are used as the metric of activity for passenger operations. In some instances, conversion of RPK into RTK is required. The SBT Aviation tool uses a 100kg factor for activity conversion of RPK to RTK and an emissions allocation of 100kg+50kg with an average 80% load factor to distribute emissions between passenger and belly cargo </t>
  </si>
  <si>
    <t xml:space="preserve">The International Energy Agency authors the Energy Technologies Perspectives report utilized in this tool. </t>
  </si>
  <si>
    <t>Passenger Airline (incl. Belly freight)</t>
  </si>
  <si>
    <t>Dedicated Air Freight only</t>
  </si>
  <si>
    <t>Passenger Airline (incl. Belly Freight) + Dedicated Air Freight</t>
  </si>
  <si>
    <t>Target modelling results</t>
  </si>
  <si>
    <t>Input data</t>
  </si>
  <si>
    <t>Aviation</t>
  </si>
  <si>
    <t>Aviation (bln. pkm/yr)</t>
  </si>
  <si>
    <t>Transport - Aviation</t>
  </si>
  <si>
    <r>
      <t xml:space="preserve">Shares </t>
    </r>
    <r>
      <rPr>
        <b/>
        <sz val="9"/>
        <color theme="0"/>
        <rFont val="Calibri"/>
        <family val="2"/>
        <scheme val="minor"/>
      </rPr>
      <t>(%)</t>
    </r>
  </si>
  <si>
    <t>IEA ETP 2020 (SDS)</t>
  </si>
  <si>
    <t>https://theicct.org/sites/default/files/publications/CO2-commercial-aviation-oct2020.pdf</t>
  </si>
  <si>
    <t xml:space="preserve">Source: ICCT Global Aviation Carbon Assessment </t>
  </si>
  <si>
    <t>MtCO2</t>
  </si>
  <si>
    <t>Emissions (MTCO2)</t>
  </si>
  <si>
    <t>billion RPK</t>
  </si>
  <si>
    <t>billion RTK</t>
  </si>
  <si>
    <t>Activity (billion RPK | billion RTK)</t>
  </si>
  <si>
    <t>Segmental Emissions (MTCO2)</t>
  </si>
  <si>
    <t>Fuel Consumption (MToe)</t>
  </si>
  <si>
    <t>Segmental Activity  (billion RPK | billion RTK)</t>
  </si>
  <si>
    <t>Aviation sector</t>
  </si>
  <si>
    <t>Segmental Intensity (gCO2/RTK)</t>
  </si>
  <si>
    <t>Other Metrics (MTCO2)</t>
  </si>
  <si>
    <t>https://www.icao.int/environmental-protection/CORSIA/Pages/CORSIA-Eligible-Fuels.aspx</t>
  </si>
  <si>
    <t>Source: ICAO CORSIA Eligible fuels</t>
  </si>
  <si>
    <t>I have Well-to-Wake emissions data</t>
  </si>
  <si>
    <t>Select available emissions data</t>
  </si>
  <si>
    <t>Enter overall CAGR</t>
  </si>
  <si>
    <t>Input activity data</t>
  </si>
  <si>
    <t>Sector activity growth (CAGR)</t>
  </si>
  <si>
    <t>Additional graphs</t>
  </si>
  <si>
    <t>Target data tables</t>
  </si>
  <si>
    <t>Company Emissions (MTCO2e)</t>
  </si>
  <si>
    <t>Select type of activity forecast</t>
  </si>
  <si>
    <t>Expected CAGR for flown contracted freight</t>
  </si>
  <si>
    <t>Select type of activity forecast in target year</t>
  </si>
  <si>
    <r>
      <t xml:space="preserve">This interface is for use by contracted freight users of aviation services. This is a target setting tool for </t>
    </r>
    <r>
      <rPr>
        <sz val="11"/>
        <color rgb="FFFF0000"/>
        <rFont val="Arial"/>
        <family val="2"/>
      </rPr>
      <t xml:space="preserve">targets on </t>
    </r>
    <r>
      <rPr>
        <sz val="11"/>
        <color theme="1"/>
        <rFont val="Arial"/>
        <family val="2"/>
      </rPr>
      <t xml:space="preserve">scope 3 </t>
    </r>
    <r>
      <rPr>
        <sz val="11"/>
        <color rgb="FFFF0000"/>
        <rFont val="Arial"/>
        <family val="2"/>
      </rPr>
      <t>category 4 "upstream transportation and distribution" and scope 3 category 9 "downstream transportation and distribution"</t>
    </r>
    <r>
      <rPr>
        <sz val="11"/>
        <color theme="1"/>
        <rFont val="Arial"/>
        <family val="2"/>
      </rPr>
      <t xml:space="preserve"> aligned with a WB-2°C scenario. </t>
    </r>
  </si>
  <si>
    <r>
      <t xml:space="preserve">This interface is not required for science-based target setting - it is an optional tool to support calculation of expected GHG emisisons based on jet fuel consumption data. The interface can be used to estimate emissions from both fossil jet fuel consumption as well as </t>
    </r>
    <r>
      <rPr>
        <sz val="11"/>
        <color rgb="FFFF0000"/>
        <rFont val="Arial"/>
        <family val="2"/>
      </rPr>
      <t>sustainable aviation fuel (</t>
    </r>
    <r>
      <rPr>
        <sz val="11"/>
        <color theme="1"/>
        <rFont val="Arial"/>
        <family val="2"/>
      </rPr>
      <t xml:space="preserve">SAF) consumption. The output calculations from this tab could be used as an input to target setting by airlines, business travel or contracted freight users </t>
    </r>
    <r>
      <rPr>
        <sz val="11"/>
        <color rgb="FFFF0000"/>
        <rFont val="Arial"/>
        <family val="2"/>
      </rPr>
      <t>in the previous Excel tabs</t>
    </r>
    <r>
      <rPr>
        <sz val="11"/>
        <color theme="1"/>
        <rFont val="Arial"/>
        <family val="2"/>
      </rPr>
      <t>.</t>
    </r>
  </si>
  <si>
    <t>Type of activity</t>
  </si>
  <si>
    <t>Emissions calculation method 2: For users with an existing GHG inventory *</t>
  </si>
  <si>
    <t>(*)</t>
  </si>
  <si>
    <t>Please enter emissions and/or removals values in mega tonnes of CO2e (MTCO2e)</t>
  </si>
  <si>
    <t>FUEL TO EMISSIONS CALCULATOR</t>
  </si>
  <si>
    <t>!</t>
  </si>
  <si>
    <t>Emissions calculation method 1: For users with fuel consumption data</t>
  </si>
  <si>
    <t>TARGET SETTING FOR AIR TRAVEL EMISSIONS IN SCOPE 3 CATEGORY 6: BUSINESS TRAVEL</t>
  </si>
  <si>
    <t>ñ</t>
  </si>
  <si>
    <t>TARGET SETTING FOR CONTRACTED AIR FREIGHT EMISSIONS</t>
  </si>
  <si>
    <t>TARGET SETTING TOOL FOR AVIATION COMPANIES</t>
  </si>
  <si>
    <t>ETP WTW scaled from 2019 ICCT WTW</t>
  </si>
  <si>
    <t>Absolute Contraction (vs base year)</t>
  </si>
  <si>
    <t>Version 1.0</t>
  </si>
  <si>
    <t>Aug-21</t>
  </si>
  <si>
    <r>
      <t xml:space="preserve">This interface is intended for use by business travel users of aviation services. This is a target setting tool for scope 3 </t>
    </r>
    <r>
      <rPr>
        <sz val="11"/>
        <color rgb="FFFF0000"/>
        <rFont val="Arial"/>
        <family val="2"/>
      </rPr>
      <t>category 6 "business travel"</t>
    </r>
    <r>
      <rPr>
        <sz val="11"/>
        <color theme="1"/>
        <rFont val="Arial"/>
        <family val="2"/>
      </rPr>
      <t xml:space="preserve"> aviation targets aligned with a 2°C scenario.</t>
    </r>
  </si>
  <si>
    <t>tCO2e</t>
  </si>
  <si>
    <t>Metric ton of Carbon Dioxide Equivalent</t>
  </si>
  <si>
    <t>Revenue Passenger Kilometers</t>
  </si>
  <si>
    <t>Revenue Tonne Kilometers</t>
  </si>
  <si>
    <t>Compounded annual growth rate</t>
  </si>
  <si>
    <t>Estimated compounded annual rate for projected activity growth from base to target year</t>
  </si>
  <si>
    <t>Total WTW Emissions (tCO2e)</t>
  </si>
  <si>
    <t>Input activity data manually</t>
  </si>
  <si>
    <t>Version 1.1.</t>
  </si>
  <si>
    <t>Comments</t>
  </si>
  <si>
    <t>First release</t>
  </si>
  <si>
    <t>Version 1.1</t>
  </si>
  <si>
    <t>Corrected input for type of activity forecast in airlines tab. Other minor corrections</t>
  </si>
  <si>
    <t>Oct-21</t>
  </si>
  <si>
    <t xml:space="preserve">This interface is for use by airlines (passenger, cargo or both passenger and cargo). Aviation targets can be modeled on a Well to Wheel basis aligned with a WB-2°C scenario (SDS, IEA ETP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</si>
</sst>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quot;gCO2/MJ&quot;"/>
    <numFmt numFmtId="166" formatCode="#,##0.0"/>
    <numFmt numFmtId="167" formatCode="0.0%"/>
    <numFmt numFmtId="168" formatCode="[$$-409]#,##0"/>
    <numFmt numFmtId="169" formatCode="[$-409]d\-mmm\-yy;@"/>
    <numFmt numFmtId="170" formatCode="0.0000%"/>
    <numFmt numFmtId="171" formatCode="0.000"/>
    <numFmt numFmtId="172" formatCode="0.000000"/>
  </numFmts>
  <fonts count="75"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tint="0.249977111117893"/>
      <name val="Arial"/>
      <family val="2"/>
    </font>
    <font>
      <i/>
      <sz val="11"/>
      <color theme="1"/>
      <name val="Calibri"/>
      <family val="2"/>
      <scheme val="minor"/>
    </font>
    <font>
      <b/>
      <i/>
      <sz val="11"/>
      <color theme="1"/>
      <name val="Calibri"/>
      <family val="2"/>
      <scheme val="minor"/>
    </font>
    <font>
      <sz val="8"/>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sz val="12"/>
      <color theme="0" tint="-0.499984740745262"/>
      <name val="Calibri"/>
      <family val="2"/>
      <scheme val="minor"/>
    </font>
    <font>
      <b/>
      <sz val="12"/>
      <color theme="1"/>
      <name val="Calibri"/>
      <family val="2"/>
      <scheme val="minor"/>
    </font>
    <font>
      <sz val="12"/>
      <color rgb="FFFF0000"/>
      <name val="Calibri"/>
      <family val="2"/>
      <scheme val="minor"/>
    </font>
    <font>
      <sz val="12"/>
      <name val="Calibri"/>
      <family val="2"/>
      <scheme val="minor"/>
    </font>
    <font>
      <sz val="12"/>
      <color theme="0"/>
      <name val="Calibri"/>
      <family val="2"/>
      <scheme val="minor"/>
    </font>
    <font>
      <sz val="10"/>
      <name val="Arial"/>
      <family val="2"/>
    </font>
    <font>
      <b/>
      <sz val="10"/>
      <name val="Arial"/>
      <family val="2"/>
    </font>
    <font>
      <b/>
      <sz val="10"/>
      <color theme="0"/>
      <name val="Arial"/>
      <family val="2"/>
    </font>
    <font>
      <b/>
      <sz val="16"/>
      <color theme="1"/>
      <name val="Calibri"/>
      <family val="2"/>
      <scheme val="minor"/>
    </font>
    <font>
      <sz val="10"/>
      <color theme="1"/>
      <name val="Arial"/>
      <family val="2"/>
    </font>
    <font>
      <u/>
      <sz val="11"/>
      <color indexed="12"/>
      <name val="Calibri"/>
      <family val="2"/>
    </font>
    <font>
      <sz val="11"/>
      <color rgb="FFFF0000"/>
      <name val="Calibri"/>
      <family val="2"/>
      <scheme val="minor"/>
    </font>
    <font>
      <b/>
      <sz val="10"/>
      <name val="MS Sans Serif"/>
      <family val="2"/>
    </font>
    <font>
      <i/>
      <sz val="12"/>
      <color theme="9"/>
      <name val="Calibri"/>
      <family val="2"/>
      <scheme val="minor"/>
    </font>
    <font>
      <b/>
      <i/>
      <sz val="11"/>
      <name val="Calibri"/>
      <family val="2"/>
      <scheme val="minor"/>
    </font>
    <font>
      <sz val="11"/>
      <color rgb="FF7030A0"/>
      <name val="Calibri"/>
      <family val="2"/>
      <scheme val="minor"/>
    </font>
    <font>
      <i/>
      <sz val="10"/>
      <name val="Calibri"/>
      <family val="2"/>
      <scheme val="minor"/>
    </font>
    <font>
      <sz val="10"/>
      <name val="Calibri"/>
      <family val="2"/>
      <scheme val="minor"/>
    </font>
    <font>
      <sz val="10"/>
      <color theme="1"/>
      <name val="Calibri"/>
      <family val="2"/>
      <scheme val="minor"/>
    </font>
    <font>
      <sz val="10"/>
      <color theme="0" tint="-0.499984740745262"/>
      <name val="Calibri"/>
      <family val="2"/>
      <scheme val="minor"/>
    </font>
    <font>
      <sz val="10"/>
      <color theme="0"/>
      <name val="Calibri"/>
      <family val="2"/>
      <scheme val="minor"/>
    </font>
    <font>
      <b/>
      <sz val="10"/>
      <name val="Calibri"/>
      <family val="2"/>
      <scheme val="minor"/>
    </font>
    <font>
      <u/>
      <sz val="12"/>
      <color theme="10"/>
      <name val="Calibri"/>
      <family val="2"/>
      <scheme val="minor"/>
    </font>
    <font>
      <b/>
      <sz val="20"/>
      <color rgb="FF00546E"/>
      <name val="Arial"/>
      <family val="2"/>
    </font>
    <font>
      <sz val="10"/>
      <color theme="0"/>
      <name val="Arial"/>
      <family val="2"/>
    </font>
    <font>
      <b/>
      <sz val="16"/>
      <color theme="5" tint="-0.499984740745262"/>
      <name val="Arial"/>
      <family val="2"/>
    </font>
    <font>
      <sz val="12"/>
      <color theme="0"/>
      <name val="Arial"/>
      <family val="2"/>
    </font>
    <font>
      <b/>
      <sz val="12"/>
      <color theme="0"/>
      <name val="Arial"/>
      <family val="2"/>
    </font>
    <font>
      <b/>
      <sz val="10"/>
      <color theme="1"/>
      <name val="Calibri"/>
      <family val="2"/>
      <scheme val="minor"/>
    </font>
    <font>
      <sz val="9"/>
      <color rgb="FF3F3F76"/>
      <name val="Calibri"/>
      <family val="2"/>
      <scheme val="minor"/>
    </font>
    <font>
      <i/>
      <sz val="10"/>
      <color theme="9"/>
      <name val="Calibri"/>
      <family val="2"/>
      <scheme val="minor"/>
    </font>
    <font>
      <b/>
      <sz val="9"/>
      <name val="Arial"/>
      <family val="2"/>
    </font>
    <font>
      <sz val="11"/>
      <name val="Calibri"/>
      <family val="2"/>
      <scheme val="minor"/>
    </font>
    <font>
      <b/>
      <sz val="11"/>
      <color rgb="FF3F3F3F"/>
      <name val="Calibri"/>
      <family val="2"/>
      <scheme val="minor"/>
    </font>
    <font>
      <b/>
      <sz val="11"/>
      <color theme="1"/>
      <name val="Wingdings"/>
      <charset val="2"/>
    </font>
    <font>
      <i/>
      <sz val="11"/>
      <color rgb="FFFF0000"/>
      <name val="Calibri"/>
      <family val="2"/>
      <scheme val="minor"/>
    </font>
    <font>
      <i/>
      <sz val="14"/>
      <color theme="1"/>
      <name val="Calibri"/>
      <family val="2"/>
      <scheme val="minor"/>
    </font>
    <font>
      <b/>
      <sz val="11"/>
      <color rgb="FFB5395F"/>
      <name val="Calibri"/>
      <family val="2"/>
      <scheme val="minor"/>
    </font>
    <font>
      <sz val="11"/>
      <color theme="0"/>
      <name val="Arial"/>
      <family val="2"/>
    </font>
    <font>
      <b/>
      <sz val="11"/>
      <color rgb="FFFF0000"/>
      <name val="Calibri"/>
      <family val="2"/>
      <scheme val="minor"/>
    </font>
    <font>
      <b/>
      <sz val="9"/>
      <color theme="0"/>
      <name val="Calibri"/>
      <family val="2"/>
      <scheme val="minor"/>
    </font>
    <font>
      <b/>
      <sz val="12"/>
      <color rgb="FFFF0000"/>
      <name val="Calibri"/>
      <family val="2"/>
      <scheme val="minor"/>
    </font>
    <font>
      <sz val="12"/>
      <color theme="1"/>
      <name val="Arial"/>
      <family val="2"/>
    </font>
    <font>
      <b/>
      <sz val="11"/>
      <color theme="1"/>
      <name val="Arial"/>
      <family val="2"/>
    </font>
    <font>
      <b/>
      <sz val="11"/>
      <color theme="0"/>
      <name val="Arial"/>
      <family val="2"/>
    </font>
    <font>
      <sz val="11"/>
      <color theme="1"/>
      <name val="Arial"/>
      <family val="2"/>
    </font>
    <font>
      <sz val="11"/>
      <color rgb="FFFF0000"/>
      <name val="Arial"/>
      <family val="2"/>
    </font>
    <font>
      <sz val="14"/>
      <name val="Arial"/>
      <family val="2"/>
    </font>
    <font>
      <b/>
      <sz val="14"/>
      <name val="Arial"/>
      <family val="2"/>
    </font>
    <font>
      <sz val="11"/>
      <name val="Arial"/>
      <family val="2"/>
    </font>
    <font>
      <b/>
      <sz val="10"/>
      <color theme="0"/>
      <name val="Calibri"/>
      <family val="2"/>
      <scheme val="minor"/>
    </font>
    <font>
      <sz val="14"/>
      <color theme="0"/>
      <name val="Arial"/>
      <family val="2"/>
    </font>
    <font>
      <sz val="16"/>
      <color theme="1"/>
      <name val="Arial"/>
      <family val="2"/>
    </font>
    <font>
      <sz val="10"/>
      <color rgb="FF000000"/>
      <name val="Calibri"/>
      <family val="2"/>
      <scheme val="minor"/>
    </font>
    <font>
      <sz val="16"/>
      <color rgb="FF00546E"/>
      <name val="Arial"/>
      <family val="2"/>
    </font>
    <font>
      <b/>
      <sz val="12"/>
      <color theme="1"/>
      <name val="Arial"/>
      <family val="2"/>
    </font>
    <font>
      <sz val="11"/>
      <color rgb="FF00546E"/>
      <name val="Calibri"/>
      <family val="2"/>
      <scheme val="minor"/>
    </font>
    <font>
      <sz val="18"/>
      <color theme="1"/>
      <name val="Arial"/>
      <family val="2"/>
    </font>
    <font>
      <b/>
      <sz val="16"/>
      <color theme="1"/>
      <name val="Arial"/>
      <family val="2"/>
    </font>
    <font>
      <b/>
      <sz val="18"/>
      <color theme="1"/>
      <name val="WWF"/>
      <family val="3"/>
    </font>
    <font>
      <b/>
      <sz val="16"/>
      <color rgb="FF00546E"/>
      <name val="Arial"/>
      <family val="2"/>
    </font>
    <font>
      <sz val="18"/>
      <color theme="0"/>
      <name val="Webdings"/>
      <family val="1"/>
      <charset val="2"/>
    </font>
  </fonts>
  <fills count="24">
    <fill>
      <patternFill patternType="none"/>
    </fill>
    <fill>
      <patternFill patternType="gray125"/>
    </fill>
    <fill>
      <patternFill patternType="solid">
        <fgColor rgb="FFFFCC99"/>
      </patternFill>
    </fill>
    <fill>
      <patternFill patternType="solid">
        <fgColor rgb="FFFFC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F6D9"/>
        <bgColor indexed="64"/>
      </patternFill>
    </fill>
    <fill>
      <patternFill patternType="solid">
        <fgColor theme="8" tint="0.79998168889431442"/>
        <bgColor indexed="64"/>
      </patternFill>
    </fill>
    <fill>
      <patternFill patternType="solid">
        <fgColor theme="1"/>
        <bgColor indexed="64"/>
      </patternFill>
    </fill>
    <fill>
      <patternFill patternType="solid">
        <fgColor theme="6"/>
      </patternFill>
    </fill>
    <fill>
      <patternFill patternType="darkUp">
        <fgColor theme="0" tint="-0.14996795556505021"/>
        <bgColor indexed="65"/>
      </patternFill>
    </fill>
    <fill>
      <patternFill patternType="solid">
        <fgColor theme="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rgb="FF00546E"/>
        <bgColor indexed="64"/>
      </patternFill>
    </fill>
    <fill>
      <patternFill patternType="solid">
        <fgColor rgb="FFF2F2F2"/>
      </patternFill>
    </fill>
    <fill>
      <patternFill patternType="solid">
        <fgColor theme="7"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right/>
      <top/>
      <bottom style="thick">
        <color indexed="64"/>
      </bottom>
      <diagonal/>
    </border>
    <border>
      <left/>
      <right/>
      <top/>
      <bottom style="thick">
        <color rgb="FFFFC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style="medium">
        <color indexed="64"/>
      </top>
      <bottom style="medium">
        <color indexed="64"/>
      </bottom>
      <diagonal/>
    </border>
    <border>
      <left style="dotted">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ck">
        <color theme="0"/>
      </bottom>
      <diagonal/>
    </border>
    <border>
      <left style="thin">
        <color indexed="64"/>
      </left>
      <right/>
      <top/>
      <bottom style="thick">
        <color theme="0"/>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thin">
        <color rgb="FF00546E"/>
      </bottom>
      <diagonal/>
    </border>
    <border>
      <left/>
      <right/>
      <top style="thin">
        <color rgb="FF00546E"/>
      </top>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medium">
        <color indexed="64"/>
      </right>
      <top/>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right style="thin">
        <color indexed="64"/>
      </right>
      <top style="thick">
        <color theme="0"/>
      </top>
      <bottom style="dotted">
        <color indexed="64"/>
      </bottom>
      <diagonal/>
    </border>
    <border>
      <left/>
      <right/>
      <top style="thick">
        <color theme="0"/>
      </top>
      <bottom style="dotted">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right style="thick">
        <color theme="0"/>
      </right>
      <top style="thick">
        <color theme="0"/>
      </top>
      <bottom style="thick">
        <color theme="0"/>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style="thin">
        <color indexed="64"/>
      </left>
      <right/>
      <top style="thin">
        <color indexed="64"/>
      </top>
      <bottom style="thin">
        <color indexed="64"/>
      </bottom>
      <diagonal/>
    </border>
    <border>
      <left/>
      <right style="thick">
        <color theme="0"/>
      </right>
      <top/>
      <bottom/>
      <diagonal/>
    </border>
  </borders>
  <cellStyleXfs count="21">
    <xf numFmtId="0" fontId="0" fillId="0" borderId="0"/>
    <xf numFmtId="9" fontId="1" fillId="0" borderId="0" applyFont="0" applyFill="0" applyBorder="0" applyAlignment="0" applyProtection="0"/>
    <xf numFmtId="0" fontId="2" fillId="2" borderId="1" applyNumberFormat="0" applyAlignment="0" applyProtection="0"/>
    <xf numFmtId="0" fontId="5" fillId="9" borderId="0" applyNumberFormat="0" applyBorder="0" applyAlignment="0" applyProtection="0"/>
    <xf numFmtId="3" fontId="1" fillId="10" borderId="4">
      <alignment horizontal="center" vertical="center"/>
    </xf>
    <xf numFmtId="0" fontId="1" fillId="7" borderId="8">
      <alignment horizontal="center"/>
    </xf>
    <xf numFmtId="0" fontId="12" fillId="0" borderId="0"/>
    <xf numFmtId="9" fontId="12" fillId="0" borderId="0" applyFont="0" applyFill="0" applyBorder="0" applyAlignment="0" applyProtection="0"/>
    <xf numFmtId="168" fontId="18" fillId="0" borderId="0"/>
    <xf numFmtId="0" fontId="22" fillId="0" borderId="0"/>
    <xf numFmtId="0" fontId="23" fillId="0" borderId="0" applyNumberFormat="0" applyFill="0" applyBorder="0" applyAlignment="0" applyProtection="0">
      <alignment vertical="top"/>
      <protection locked="0"/>
    </xf>
    <xf numFmtId="0" fontId="18" fillId="0" borderId="0" applyNumberFormat="0" applyFont="0" applyFill="0" applyBorder="0" applyAlignment="0" applyProtection="0"/>
    <xf numFmtId="0" fontId="1" fillId="0" borderId="0"/>
    <xf numFmtId="0" fontId="1" fillId="0" borderId="0"/>
    <xf numFmtId="0" fontId="18" fillId="0" borderId="0" applyNumberFormat="0" applyFont="0" applyFill="0" applyBorder="0" applyAlignment="0" applyProtection="0"/>
    <xf numFmtId="0" fontId="1" fillId="0" borderId="0"/>
    <xf numFmtId="0" fontId="35" fillId="0" borderId="0" applyNumberFormat="0" applyFill="0" applyBorder="0" applyAlignment="0" applyProtection="0"/>
    <xf numFmtId="0" fontId="12" fillId="0" borderId="0"/>
    <xf numFmtId="0" fontId="46" fillId="17" borderId="52" applyNumberFormat="0" applyAlignment="0" applyProtection="0"/>
    <xf numFmtId="0" fontId="18" fillId="0" borderId="0"/>
    <xf numFmtId="9" fontId="18" fillId="0" borderId="0" applyFont="0" applyFill="0" applyBorder="0" applyAlignment="0" applyProtection="0"/>
  </cellStyleXfs>
  <cellXfs count="588">
    <xf numFmtId="0" fontId="0" fillId="0" borderId="0" xfId="0"/>
    <xf numFmtId="0" fontId="0" fillId="0" borderId="0" xfId="0" applyAlignment="1">
      <alignment horizontal="center"/>
    </xf>
    <xf numFmtId="0" fontId="0" fillId="0" borderId="0" xfId="0" applyBorder="1"/>
    <xf numFmtId="0" fontId="0" fillId="0" borderId="0" xfId="0" applyBorder="1" applyAlignment="1">
      <alignment horizontal="right" indent="1"/>
    </xf>
    <xf numFmtId="0" fontId="0" fillId="0" borderId="0" xfId="0" applyAlignment="1">
      <alignment horizontal="center" vertical="center"/>
    </xf>
    <xf numFmtId="0" fontId="0" fillId="0" borderId="3" xfId="0" applyBorder="1"/>
    <xf numFmtId="0" fontId="0" fillId="0" borderId="0" xfId="0" applyAlignment="1">
      <alignment horizontal="right"/>
    </xf>
    <xf numFmtId="0" fontId="0" fillId="0" borderId="0" xfId="0" applyAlignment="1">
      <alignment horizontal="right" indent="1"/>
    </xf>
    <xf numFmtId="0" fontId="4" fillId="0" borderId="0" xfId="0" applyFont="1" applyAlignment="1">
      <alignment horizontal="right"/>
    </xf>
    <xf numFmtId="0" fontId="7" fillId="0" borderId="0" xfId="0" applyFont="1" applyBorder="1" applyAlignment="1">
      <alignment horizontal="left" vertical="center" indent="1"/>
    </xf>
    <xf numFmtId="0" fontId="0" fillId="0" borderId="0" xfId="0" applyBorder="1" applyAlignment="1">
      <alignment horizontal="center"/>
    </xf>
    <xf numFmtId="0" fontId="0" fillId="5" borderId="0" xfId="0" applyFill="1" applyBorder="1" applyAlignment="1"/>
    <xf numFmtId="0" fontId="0" fillId="5" borderId="0" xfId="0" applyFill="1" applyAlignment="1"/>
    <xf numFmtId="0" fontId="0" fillId="6" borderId="4" xfId="0" applyFill="1" applyBorder="1" applyAlignment="1">
      <alignment horizontal="center" vertical="center"/>
    </xf>
    <xf numFmtId="0" fontId="4" fillId="0" borderId="0" xfId="0" applyFont="1" applyAlignment="1">
      <alignment horizontal="center"/>
    </xf>
    <xf numFmtId="0" fontId="6" fillId="0" borderId="0" xfId="0" applyFont="1" applyAlignment="1" applyProtection="1">
      <alignment horizontal="left" vertical="center"/>
      <protection hidden="1"/>
    </xf>
    <xf numFmtId="0" fontId="6" fillId="0" borderId="0" xfId="0" applyFont="1" applyAlignment="1" applyProtection="1">
      <alignment vertical="center"/>
      <protection hidden="1"/>
    </xf>
    <xf numFmtId="0" fontId="0" fillId="0" borderId="6" xfId="0" applyBorder="1"/>
    <xf numFmtId="0" fontId="7" fillId="0" borderId="0" xfId="0" applyFont="1" applyAlignment="1">
      <alignment horizontal="center"/>
    </xf>
    <xf numFmtId="0" fontId="4" fillId="0" borderId="0" xfId="0" applyFont="1"/>
    <xf numFmtId="1" fontId="0" fillId="0" borderId="0" xfId="0" applyNumberFormat="1" applyAlignment="1">
      <alignment horizontal="center"/>
    </xf>
    <xf numFmtId="0" fontId="0" fillId="0" borderId="0" xfId="0" applyFill="1" applyBorder="1" applyAlignment="1">
      <alignment horizontal="right" indent="1"/>
    </xf>
    <xf numFmtId="0" fontId="4" fillId="0" borderId="0" xfId="0" applyFont="1" applyFill="1" applyBorder="1" applyAlignment="1">
      <alignment horizontal="right" indent="1"/>
    </xf>
    <xf numFmtId="0" fontId="4" fillId="0" borderId="0" xfId="0" applyFont="1" applyAlignment="1">
      <alignment horizontal="right" indent="1"/>
    </xf>
    <xf numFmtId="0" fontId="0" fillId="0" borderId="6" xfId="0" applyBorder="1" applyAlignment="1">
      <alignment horizontal="center"/>
    </xf>
    <xf numFmtId="0" fontId="0" fillId="0" borderId="3" xfId="0" applyBorder="1" applyAlignment="1">
      <alignment horizontal="center"/>
    </xf>
    <xf numFmtId="0" fontId="0" fillId="5" borderId="0" xfId="0" applyFill="1" applyAlignment="1">
      <alignment horizontal="center"/>
    </xf>
    <xf numFmtId="0" fontId="0" fillId="0" borderId="0" xfId="0" applyAlignment="1">
      <alignment horizontal="left"/>
    </xf>
    <xf numFmtId="3" fontId="0" fillId="7" borderId="4" xfId="0" applyNumberFormat="1" applyFill="1" applyBorder="1" applyAlignment="1">
      <alignment horizontal="center" vertical="center"/>
    </xf>
    <xf numFmtId="0" fontId="10" fillId="0" borderId="0" xfId="0" applyFont="1" applyAlignment="1">
      <alignment horizontal="right" indent="1"/>
    </xf>
    <xf numFmtId="1" fontId="11" fillId="5" borderId="0" xfId="0" applyNumberFormat="1" applyFont="1" applyFill="1" applyBorder="1" applyAlignment="1">
      <alignment horizontal="left"/>
    </xf>
    <xf numFmtId="0" fontId="4" fillId="0" borderId="0" xfId="0" applyFont="1" applyBorder="1" applyAlignment="1">
      <alignment horizontal="center"/>
    </xf>
    <xf numFmtId="0" fontId="7" fillId="0" borderId="0" xfId="0" applyFont="1" applyBorder="1" applyAlignment="1">
      <alignment horizontal="center"/>
    </xf>
    <xf numFmtId="0" fontId="0" fillId="0" borderId="0" xfId="0" applyBorder="1" applyAlignment="1">
      <alignment horizontal="center" vertical="center"/>
    </xf>
    <xf numFmtId="0" fontId="4" fillId="0" borderId="10" xfId="0" applyFont="1" applyFill="1" applyBorder="1" applyAlignment="1">
      <alignment horizontal="right" indent="1"/>
    </xf>
    <xf numFmtId="0" fontId="0" fillId="0" borderId="11" xfId="0" applyBorder="1" applyAlignment="1">
      <alignment horizontal="center"/>
    </xf>
    <xf numFmtId="3" fontId="1" fillId="10" borderId="4" xfId="4">
      <alignment horizontal="center" vertical="center"/>
    </xf>
    <xf numFmtId="0" fontId="5" fillId="9" borderId="9" xfId="3" applyBorder="1" applyAlignment="1">
      <alignment horizontal="center" vertical="center"/>
    </xf>
    <xf numFmtId="0" fontId="0" fillId="0" borderId="8" xfId="0" applyBorder="1" applyAlignment="1">
      <alignment horizontal="right" indent="1"/>
    </xf>
    <xf numFmtId="0" fontId="0" fillId="0" borderId="8" xfId="0" applyBorder="1"/>
    <xf numFmtId="0" fontId="2" fillId="2" borderId="1" xfId="2" applyAlignment="1">
      <alignment horizontal="center"/>
    </xf>
    <xf numFmtId="3" fontId="1" fillId="7" borderId="14" xfId="5" applyNumberFormat="1" applyBorder="1">
      <alignment horizontal="center"/>
    </xf>
    <xf numFmtId="3" fontId="0" fillId="0" borderId="0" xfId="0" applyNumberFormat="1" applyAlignment="1">
      <alignment horizontal="center"/>
    </xf>
    <xf numFmtId="0" fontId="4" fillId="0" borderId="16"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0" fillId="0" borderId="20" xfId="0" applyBorder="1"/>
    <xf numFmtId="164" fontId="0" fillId="0" borderId="20" xfId="0" applyNumberFormat="1" applyBorder="1" applyAlignment="1">
      <alignment horizontal="center"/>
    </xf>
    <xf numFmtId="164" fontId="0" fillId="0" borderId="17" xfId="0" applyNumberFormat="1" applyBorder="1" applyAlignment="1">
      <alignment horizontal="center"/>
    </xf>
    <xf numFmtId="164" fontId="0" fillId="0" borderId="0" xfId="0" applyNumberFormat="1" applyBorder="1" applyAlignment="1">
      <alignment horizontal="center"/>
    </xf>
    <xf numFmtId="0" fontId="12" fillId="0" borderId="0" xfId="6"/>
    <xf numFmtId="0" fontId="13" fillId="0" borderId="0" xfId="6" applyFont="1"/>
    <xf numFmtId="0" fontId="14" fillId="0" borderId="0" xfId="6" applyFont="1"/>
    <xf numFmtId="2" fontId="12" fillId="0" borderId="0" xfId="6" applyNumberFormat="1"/>
    <xf numFmtId="10" fontId="13" fillId="0" borderId="0" xfId="6" applyNumberFormat="1" applyFont="1"/>
    <xf numFmtId="1" fontId="12" fillId="0" borderId="0" xfId="6" applyNumberFormat="1" applyAlignment="1">
      <alignment horizontal="center"/>
    </xf>
    <xf numFmtId="167" fontId="12" fillId="0" borderId="0" xfId="6" applyNumberFormat="1" applyAlignment="1">
      <alignment horizontal="center"/>
    </xf>
    <xf numFmtId="167" fontId="12" fillId="0" borderId="0" xfId="6" applyNumberFormat="1"/>
    <xf numFmtId="9" fontId="12" fillId="0" borderId="0" xfId="6" applyNumberFormat="1"/>
    <xf numFmtId="9" fontId="0" fillId="0" borderId="0" xfId="7" applyFont="1" applyFill="1" applyBorder="1"/>
    <xf numFmtId="1" fontId="12" fillId="0" borderId="0" xfId="6" applyNumberFormat="1"/>
    <xf numFmtId="9" fontId="15" fillId="0" borderId="0" xfId="7" applyFont="1" applyFill="1" applyBorder="1"/>
    <xf numFmtId="9" fontId="0" fillId="0" borderId="0" xfId="7" applyFont="1"/>
    <xf numFmtId="0" fontId="17" fillId="0" borderId="0" xfId="6" applyFont="1"/>
    <xf numFmtId="1" fontId="17" fillId="0" borderId="0" xfId="6" applyNumberFormat="1" applyFont="1"/>
    <xf numFmtId="9" fontId="0" fillId="0" borderId="0" xfId="7" applyFont="1" applyFill="1"/>
    <xf numFmtId="0" fontId="14" fillId="0" borderId="0" xfId="6" applyFont="1" applyAlignment="1">
      <alignment horizontal="left"/>
    </xf>
    <xf numFmtId="166" fontId="0" fillId="0" borderId="17" xfId="0" applyNumberFormat="1" applyBorder="1" applyAlignment="1">
      <alignment horizontal="center"/>
    </xf>
    <xf numFmtId="0" fontId="7" fillId="0" borderId="0" xfId="0" applyFont="1"/>
    <xf numFmtId="0" fontId="0" fillId="0" borderId="17" xfId="0" applyBorder="1" applyAlignment="1">
      <alignment horizontal="center"/>
    </xf>
    <xf numFmtId="0" fontId="0" fillId="0" borderId="20" xfId="0" applyBorder="1" applyAlignment="1">
      <alignment horizontal="center"/>
    </xf>
    <xf numFmtId="0" fontId="0" fillId="4" borderId="16" xfId="0" applyFill="1" applyBorder="1" applyAlignment="1">
      <alignment horizontal="center"/>
    </xf>
    <xf numFmtId="0" fontId="19" fillId="0" borderId="0" xfId="11" applyNumberFormat="1" applyFont="1" applyAlignment="1">
      <alignment horizontal="center" vertical="top"/>
    </xf>
    <xf numFmtId="0" fontId="4" fillId="13" borderId="0" xfId="0" applyFont="1" applyFill="1" applyAlignment="1">
      <alignment horizontal="left"/>
    </xf>
    <xf numFmtId="0" fontId="4" fillId="13" borderId="0" xfId="0" applyFont="1" applyFill="1"/>
    <xf numFmtId="0" fontId="18" fillId="0" borderId="0" xfId="11" applyNumberFormat="1" applyAlignment="1">
      <alignment horizontal="left"/>
    </xf>
    <xf numFmtId="167" fontId="0" fillId="0" borderId="0" xfId="1" applyNumberFormat="1" applyFont="1"/>
    <xf numFmtId="0" fontId="25" fillId="0" borderId="0" xfId="12" applyFont="1" applyAlignment="1" applyProtection="1">
      <alignment horizontal="left"/>
      <protection locked="0"/>
    </xf>
    <xf numFmtId="9" fontId="0" fillId="0" borderId="0" xfId="1" applyFont="1" applyAlignment="1">
      <alignment horizontal="left"/>
    </xf>
    <xf numFmtId="0" fontId="4" fillId="0" borderId="0" xfId="0" applyFont="1" applyAlignment="1">
      <alignment horizontal="left"/>
    </xf>
    <xf numFmtId="3" fontId="4" fillId="0" borderId="0" xfId="0" applyNumberFormat="1" applyFont="1" applyAlignment="1">
      <alignment horizontal="center"/>
    </xf>
    <xf numFmtId="9" fontId="0" fillId="0" borderId="0" xfId="0" applyNumberFormat="1" applyAlignment="1">
      <alignment horizontal="left"/>
    </xf>
    <xf numFmtId="9" fontId="0" fillId="0" borderId="0" xfId="1" applyFont="1" applyAlignment="1">
      <alignment horizontal="center"/>
    </xf>
    <xf numFmtId="0" fontId="12" fillId="0" borderId="22" xfId="6" applyBorder="1"/>
    <xf numFmtId="0" fontId="12" fillId="0" borderId="24" xfId="6" applyBorder="1"/>
    <xf numFmtId="0" fontId="20" fillId="0" borderId="22" xfId="8" quotePrefix="1" applyNumberFormat="1" applyFont="1" applyBorder="1"/>
    <xf numFmtId="0" fontId="24" fillId="0" borderId="0" xfId="0" applyFont="1"/>
    <xf numFmtId="0" fontId="0" fillId="0" borderId="6" xfId="0" applyBorder="1" applyAlignment="1">
      <alignment horizontal="center"/>
    </xf>
    <xf numFmtId="1" fontId="0" fillId="0" borderId="17" xfId="0" applyNumberFormat="1" applyBorder="1" applyAlignment="1">
      <alignment horizontal="center"/>
    </xf>
    <xf numFmtId="0" fontId="0" fillId="0" borderId="30" xfId="0" applyBorder="1"/>
    <xf numFmtId="3" fontId="0" fillId="0" borderId="0" xfId="0" applyNumberFormat="1" applyBorder="1" applyAlignment="1">
      <alignment horizontal="center"/>
    </xf>
    <xf numFmtId="0" fontId="7" fillId="0" borderId="20" xfId="0" applyFont="1" applyBorder="1" applyAlignment="1">
      <alignment horizontal="right"/>
    </xf>
    <xf numFmtId="0" fontId="0" fillId="0" borderId="20" xfId="0" applyBorder="1" applyAlignment="1">
      <alignment horizontal="right"/>
    </xf>
    <xf numFmtId="0" fontId="0" fillId="0" borderId="16" xfId="0" applyBorder="1"/>
    <xf numFmtId="0" fontId="0" fillId="0" borderId="19" xfId="0" applyBorder="1"/>
    <xf numFmtId="0" fontId="28" fillId="0" borderId="0" xfId="0" applyFont="1"/>
    <xf numFmtId="0" fontId="28" fillId="0" borderId="0" xfId="0" applyFont="1" applyFill="1" applyBorder="1" applyAlignment="1"/>
    <xf numFmtId="0" fontId="4" fillId="0" borderId="0" xfId="0" applyFont="1" applyBorder="1" applyAlignment="1">
      <alignment horizontal="right" wrapText="1" indent="1"/>
    </xf>
    <xf numFmtId="4" fontId="0" fillId="7" borderId="4" xfId="0" applyNumberFormat="1" applyFill="1" applyBorder="1" applyAlignment="1">
      <alignment horizontal="center" vertical="center"/>
    </xf>
    <xf numFmtId="0" fontId="0" fillId="0" borderId="12" xfId="0" applyBorder="1" applyAlignment="1">
      <alignment horizontal="center"/>
    </xf>
    <xf numFmtId="0" fontId="5" fillId="9" borderId="4" xfId="3" applyBorder="1" applyAlignment="1">
      <alignment horizontal="center" vertical="center"/>
    </xf>
    <xf numFmtId="0" fontId="0" fillId="5" borderId="0" xfId="0" applyFill="1"/>
    <xf numFmtId="0" fontId="4" fillId="0" borderId="0" xfId="0" applyFont="1" applyAlignment="1">
      <alignment horizontal="right" wrapText="1" indent="1"/>
    </xf>
    <xf numFmtId="0" fontId="3" fillId="5" borderId="0" xfId="0" applyFont="1" applyFill="1" applyAlignment="1">
      <alignment horizontal="center"/>
    </xf>
    <xf numFmtId="1" fontId="0" fillId="0" borderId="0" xfId="0" applyNumberFormat="1"/>
    <xf numFmtId="1" fontId="0" fillId="0" borderId="0" xfId="0" applyNumberFormat="1" applyBorder="1" applyAlignment="1">
      <alignment horizontal="center"/>
    </xf>
    <xf numFmtId="167" fontId="0" fillId="0" borderId="17" xfId="1" applyNumberFormat="1" applyFont="1" applyBorder="1" applyAlignment="1">
      <alignment horizontal="center"/>
    </xf>
    <xf numFmtId="4" fontId="1" fillId="10" borderId="15" xfId="4" applyNumberFormat="1" applyBorder="1">
      <alignment horizontal="center" vertical="center"/>
    </xf>
    <xf numFmtId="4" fontId="1" fillId="10" borderId="4" xfId="4" applyNumberFormat="1" applyBorder="1">
      <alignment horizontal="center" vertical="center"/>
    </xf>
    <xf numFmtId="4" fontId="1" fillId="10" borderId="4" xfId="4" applyNumberFormat="1">
      <alignment horizontal="center" vertical="center"/>
    </xf>
    <xf numFmtId="4" fontId="0" fillId="0" borderId="0" xfId="0" applyNumberFormat="1"/>
    <xf numFmtId="4" fontId="0" fillId="0" borderId="0" xfId="0" applyNumberFormat="1" applyAlignment="1">
      <alignment horizontal="center"/>
    </xf>
    <xf numFmtId="4" fontId="0" fillId="0" borderId="0" xfId="0" applyNumberFormat="1" applyAlignment="1">
      <alignment horizontal="right"/>
    </xf>
    <xf numFmtId="4" fontId="4" fillId="10" borderId="4" xfId="4" applyNumberFormat="1" applyFont="1">
      <alignment horizontal="center" vertical="center"/>
    </xf>
    <xf numFmtId="4" fontId="4" fillId="0" borderId="0" xfId="0" applyNumberFormat="1" applyFont="1"/>
    <xf numFmtId="3" fontId="45" fillId="0" borderId="0" xfId="0" applyNumberFormat="1" applyFont="1" applyAlignment="1">
      <alignment horizontal="center"/>
    </xf>
    <xf numFmtId="167" fontId="0" fillId="0" borderId="0" xfId="1" applyNumberFormat="1" applyFont="1" applyBorder="1"/>
    <xf numFmtId="3" fontId="4" fillId="7" borderId="0" xfId="0" applyNumberFormat="1" applyFont="1" applyFill="1" applyAlignment="1">
      <alignment horizontal="center"/>
    </xf>
    <xf numFmtId="3" fontId="45" fillId="7" borderId="0" xfId="0" applyNumberFormat="1" applyFont="1" applyFill="1" applyAlignment="1">
      <alignment horizontal="center"/>
    </xf>
    <xf numFmtId="0" fontId="0" fillId="5" borderId="0" xfId="0" applyFill="1" applyAlignment="1">
      <alignment horizontal="left"/>
    </xf>
    <xf numFmtId="0" fontId="4" fillId="5" borderId="0" xfId="0" applyFont="1" applyFill="1" applyAlignment="1">
      <alignment horizontal="left"/>
    </xf>
    <xf numFmtId="0" fontId="4" fillId="5" borderId="0" xfId="0" applyFont="1" applyFill="1"/>
    <xf numFmtId="0" fontId="7" fillId="0" borderId="0" xfId="0" applyFont="1" applyAlignment="1">
      <alignment horizontal="left"/>
    </xf>
    <xf numFmtId="0" fontId="4" fillId="13" borderId="0" xfId="0" applyFont="1" applyFill="1" applyAlignment="1">
      <alignment horizontal="center"/>
    </xf>
    <xf numFmtId="167" fontId="0" fillId="0" borderId="0" xfId="1" applyNumberFormat="1" applyFont="1" applyAlignment="1">
      <alignment horizontal="center"/>
    </xf>
    <xf numFmtId="167" fontId="0" fillId="0" borderId="0" xfId="0" applyNumberFormat="1" applyAlignment="1">
      <alignment horizontal="center"/>
    </xf>
    <xf numFmtId="167" fontId="4" fillId="13" borderId="0" xfId="0" applyNumberFormat="1" applyFont="1" applyFill="1" applyAlignment="1">
      <alignment horizontal="center"/>
    </xf>
    <xf numFmtId="0" fontId="4" fillId="5" borderId="0" xfId="0" applyFont="1" applyFill="1" applyAlignment="1">
      <alignment horizontal="center"/>
    </xf>
    <xf numFmtId="167" fontId="1" fillId="0" borderId="0" xfId="1" applyNumberFormat="1" applyFont="1" applyAlignment="1">
      <alignment horizontal="center"/>
    </xf>
    <xf numFmtId="9" fontId="46" fillId="17" borderId="52" xfId="18" applyNumberFormat="1" applyAlignment="1">
      <alignment horizontal="left"/>
    </xf>
    <xf numFmtId="3" fontId="46" fillId="17" borderId="52" xfId="18" applyNumberFormat="1" applyAlignment="1">
      <alignment horizontal="center"/>
    </xf>
    <xf numFmtId="3" fontId="46" fillId="17" borderId="52" xfId="18" applyNumberFormat="1" applyAlignment="1" applyProtection="1">
      <alignment horizontal="center"/>
      <protection locked="0"/>
    </xf>
    <xf numFmtId="1" fontId="46" fillId="17" borderId="52" xfId="18" applyNumberFormat="1" applyAlignment="1">
      <alignment horizontal="center"/>
    </xf>
    <xf numFmtId="0" fontId="0" fillId="0" borderId="0" xfId="0" applyAlignment="1">
      <alignment horizontal="center"/>
    </xf>
    <xf numFmtId="0" fontId="47" fillId="13" borderId="0" xfId="0" applyFont="1" applyFill="1" applyAlignment="1">
      <alignment horizontal="left"/>
    </xf>
    <xf numFmtId="0" fontId="18" fillId="0" borderId="0" xfId="11" applyNumberFormat="1" applyAlignment="1">
      <alignment horizontal="center"/>
    </xf>
    <xf numFmtId="0" fontId="25" fillId="0" borderId="0" xfId="12" applyFont="1" applyAlignment="1" applyProtection="1">
      <alignment horizontal="center"/>
      <protection locked="0"/>
    </xf>
    <xf numFmtId="0" fontId="1" fillId="0" borderId="0" xfId="12" applyAlignment="1">
      <alignment horizontal="center"/>
    </xf>
    <xf numFmtId="9" fontId="0" fillId="0" borderId="0" xfId="0" applyNumberFormat="1" applyAlignment="1">
      <alignment horizontal="center"/>
    </xf>
    <xf numFmtId="0" fontId="19" fillId="0" borderId="17" xfId="11" applyNumberFormat="1" applyFont="1" applyBorder="1" applyAlignment="1">
      <alignment horizontal="center" vertical="top"/>
    </xf>
    <xf numFmtId="0" fontId="19" fillId="0" borderId="54" xfId="11" applyNumberFormat="1" applyFont="1" applyBorder="1" applyAlignment="1">
      <alignment horizontal="center" vertical="top"/>
    </xf>
    <xf numFmtId="1" fontId="46" fillId="17" borderId="56" xfId="18" applyNumberFormat="1" applyBorder="1" applyAlignment="1">
      <alignment horizontal="center"/>
    </xf>
    <xf numFmtId="3" fontId="46" fillId="17" borderId="56" xfId="18" applyNumberFormat="1" applyBorder="1" applyAlignment="1" applyProtection="1">
      <alignment horizontal="center"/>
      <protection locked="0"/>
    </xf>
    <xf numFmtId="3" fontId="46" fillId="17" borderId="56" xfId="18" applyNumberFormat="1" applyBorder="1" applyAlignment="1">
      <alignment horizontal="center"/>
    </xf>
    <xf numFmtId="1" fontId="46" fillId="17" borderId="57" xfId="18" applyNumberFormat="1" applyBorder="1" applyAlignment="1">
      <alignment horizontal="center"/>
    </xf>
    <xf numFmtId="3" fontId="46" fillId="17" borderId="57" xfId="18" applyNumberFormat="1" applyBorder="1" applyAlignment="1" applyProtection="1">
      <alignment horizontal="center"/>
      <protection locked="0"/>
    </xf>
    <xf numFmtId="3" fontId="46" fillId="17" borderId="57" xfId="18" applyNumberFormat="1" applyBorder="1" applyAlignment="1">
      <alignment horizontal="center"/>
    </xf>
    <xf numFmtId="0" fontId="0" fillId="0" borderId="54" xfId="0" applyBorder="1" applyAlignment="1">
      <alignment horizontal="center"/>
    </xf>
    <xf numFmtId="0" fontId="4" fillId="13" borderId="54" xfId="0" applyFont="1" applyFill="1" applyBorder="1" applyAlignment="1">
      <alignment horizontal="center"/>
    </xf>
    <xf numFmtId="1" fontId="46" fillId="17" borderId="58" xfId="18" applyNumberFormat="1" applyBorder="1" applyAlignment="1">
      <alignment horizontal="center"/>
    </xf>
    <xf numFmtId="0" fontId="1" fillId="0" borderId="54" xfId="12" applyBorder="1" applyAlignment="1">
      <alignment horizontal="center"/>
    </xf>
    <xf numFmtId="3" fontId="0" fillId="0" borderId="54" xfId="0" applyNumberFormat="1" applyBorder="1" applyAlignment="1">
      <alignment horizontal="center"/>
    </xf>
    <xf numFmtId="3" fontId="4" fillId="0" borderId="54" xfId="0" applyNumberFormat="1" applyFont="1" applyBorder="1" applyAlignment="1">
      <alignment horizontal="center"/>
    </xf>
    <xf numFmtId="3" fontId="45" fillId="0" borderId="54" xfId="0" applyNumberFormat="1" applyFont="1" applyBorder="1" applyAlignment="1">
      <alignment horizontal="center"/>
    </xf>
    <xf numFmtId="3" fontId="46" fillId="17" borderId="58" xfId="18" applyNumberFormat="1" applyBorder="1" applyAlignment="1" applyProtection="1">
      <alignment horizontal="center"/>
      <protection locked="0"/>
    </xf>
    <xf numFmtId="3" fontId="46" fillId="17" borderId="58" xfId="18" applyNumberFormat="1" applyBorder="1" applyAlignment="1">
      <alignment horizontal="center"/>
    </xf>
    <xf numFmtId="1" fontId="0" fillId="0" borderId="54" xfId="0" applyNumberFormat="1" applyBorder="1" applyAlignment="1">
      <alignment horizontal="center"/>
    </xf>
    <xf numFmtId="167" fontId="0" fillId="0" borderId="54" xfId="1" applyNumberFormat="1" applyFont="1" applyBorder="1" applyAlignment="1">
      <alignment horizontal="center"/>
    </xf>
    <xf numFmtId="0" fontId="4" fillId="13" borderId="17" xfId="0" applyFont="1" applyFill="1" applyBorder="1" applyAlignment="1">
      <alignment horizontal="center"/>
    </xf>
    <xf numFmtId="1" fontId="46" fillId="17" borderId="59" xfId="18" applyNumberFormat="1" applyBorder="1" applyAlignment="1">
      <alignment horizontal="center"/>
    </xf>
    <xf numFmtId="0" fontId="1" fillId="0" borderId="17" xfId="12" applyBorder="1" applyAlignment="1">
      <alignment horizontal="center"/>
    </xf>
    <xf numFmtId="3" fontId="0" fillId="0" borderId="17" xfId="0" applyNumberFormat="1" applyBorder="1" applyAlignment="1">
      <alignment horizontal="center"/>
    </xf>
    <xf numFmtId="3" fontId="4" fillId="0" borderId="17" xfId="0" applyNumberFormat="1" applyFont="1" applyBorder="1" applyAlignment="1">
      <alignment horizontal="center"/>
    </xf>
    <xf numFmtId="3" fontId="45" fillId="0" borderId="17" xfId="0" applyNumberFormat="1" applyFont="1" applyBorder="1" applyAlignment="1">
      <alignment horizontal="center"/>
    </xf>
    <xf numFmtId="3" fontId="46" fillId="17" borderId="59" xfId="18" applyNumberFormat="1" applyBorder="1" applyAlignment="1">
      <alignment horizontal="center"/>
    </xf>
    <xf numFmtId="3" fontId="4" fillId="7" borderId="54" xfId="0" applyNumberFormat="1" applyFont="1" applyFill="1" applyBorder="1" applyAlignment="1">
      <alignment horizontal="center"/>
    </xf>
    <xf numFmtId="3" fontId="45" fillId="7" borderId="54" xfId="0" applyNumberFormat="1" applyFont="1" applyFill="1" applyBorder="1" applyAlignment="1">
      <alignment horizontal="center"/>
    </xf>
    <xf numFmtId="0" fontId="4" fillId="5" borderId="54" xfId="0" applyFont="1" applyFill="1" applyBorder="1" applyAlignment="1">
      <alignment horizontal="center"/>
    </xf>
    <xf numFmtId="0" fontId="4" fillId="18" borderId="0" xfId="0" applyFont="1" applyFill="1" applyAlignment="1">
      <alignment horizontal="center"/>
    </xf>
    <xf numFmtId="0" fontId="4" fillId="18" borderId="54" xfId="0" applyFont="1" applyFill="1" applyBorder="1" applyAlignment="1">
      <alignment horizontal="center"/>
    </xf>
    <xf numFmtId="167" fontId="4" fillId="18" borderId="0" xfId="0" applyNumberFormat="1" applyFont="1" applyFill="1" applyAlignment="1">
      <alignment horizontal="center"/>
    </xf>
    <xf numFmtId="0" fontId="4" fillId="18" borderId="0" xfId="0" applyFont="1" applyFill="1"/>
    <xf numFmtId="0" fontId="4" fillId="18" borderId="0" xfId="0" applyFont="1" applyFill="1" applyBorder="1" applyAlignment="1">
      <alignment horizontal="left"/>
    </xf>
    <xf numFmtId="0" fontId="47" fillId="18" borderId="0" xfId="0" applyFont="1" applyFill="1" applyBorder="1" applyAlignment="1">
      <alignment horizontal="left"/>
    </xf>
    <xf numFmtId="0" fontId="4" fillId="18" borderId="0" xfId="0" applyFont="1" applyFill="1" applyBorder="1" applyAlignment="1">
      <alignment horizontal="center"/>
    </xf>
    <xf numFmtId="0" fontId="0" fillId="0" borderId="0" xfId="0" applyBorder="1" applyAlignment="1">
      <alignment horizontal="left" indent="2"/>
    </xf>
    <xf numFmtId="0" fontId="0" fillId="0" borderId="0" xfId="0" applyBorder="1" applyAlignment="1">
      <alignment horizontal="left"/>
    </xf>
    <xf numFmtId="0" fontId="4" fillId="0" borderId="0" xfId="0" applyFont="1" applyBorder="1" applyAlignment="1">
      <alignment horizontal="left"/>
    </xf>
    <xf numFmtId="10" fontId="8" fillId="0" borderId="0" xfId="1" applyNumberFormat="1" applyFont="1" applyBorder="1" applyAlignment="1">
      <alignment horizontal="left"/>
    </xf>
    <xf numFmtId="10" fontId="8" fillId="0" borderId="0" xfId="1" applyNumberFormat="1" applyFont="1" applyBorder="1" applyAlignment="1">
      <alignment horizontal="center"/>
    </xf>
    <xf numFmtId="170" fontId="4" fillId="0" borderId="0" xfId="1" applyNumberFormat="1" applyFont="1" applyBorder="1" applyAlignment="1">
      <alignment horizontal="center"/>
    </xf>
    <xf numFmtId="9" fontId="4" fillId="0" borderId="0" xfId="1" applyFont="1" applyBorder="1" applyAlignment="1">
      <alignment horizontal="center"/>
    </xf>
    <xf numFmtId="3" fontId="4" fillId="0" borderId="0" xfId="0" applyNumberFormat="1" applyFont="1" applyBorder="1" applyAlignment="1">
      <alignment horizontal="center"/>
    </xf>
    <xf numFmtId="0" fontId="4" fillId="0" borderId="16" xfId="0" applyFont="1" applyBorder="1" applyAlignment="1">
      <alignment horizontal="left"/>
    </xf>
    <xf numFmtId="10" fontId="8" fillId="0" borderId="16" xfId="1" applyNumberFormat="1" applyFont="1" applyBorder="1" applyAlignment="1">
      <alignment horizontal="left"/>
    </xf>
    <xf numFmtId="10" fontId="8" fillId="0" borderId="16" xfId="1" applyNumberFormat="1" applyFont="1" applyBorder="1" applyAlignment="1">
      <alignment horizontal="center"/>
    </xf>
    <xf numFmtId="170" fontId="4" fillId="0" borderId="16" xfId="1" applyNumberFormat="1" applyFont="1" applyBorder="1" applyAlignment="1">
      <alignment horizontal="center"/>
    </xf>
    <xf numFmtId="9" fontId="4" fillId="0" borderId="16" xfId="1" applyFont="1" applyBorder="1" applyAlignment="1">
      <alignment horizontal="center"/>
    </xf>
    <xf numFmtId="3" fontId="4" fillId="0" borderId="55" xfId="0" applyNumberFormat="1" applyFont="1" applyBorder="1" applyAlignment="1">
      <alignment horizontal="center"/>
    </xf>
    <xf numFmtId="3" fontId="4" fillId="0" borderId="16" xfId="0" applyNumberFormat="1" applyFont="1" applyBorder="1" applyAlignment="1">
      <alignment horizontal="center"/>
    </xf>
    <xf numFmtId="9" fontId="4" fillId="0" borderId="0" xfId="0" applyNumberFormat="1" applyFont="1" applyAlignment="1">
      <alignment horizontal="left"/>
    </xf>
    <xf numFmtId="0" fontId="4" fillId="18" borderId="17" xfId="0" applyFont="1" applyFill="1" applyBorder="1" applyAlignment="1">
      <alignment horizontal="center"/>
    </xf>
    <xf numFmtId="9" fontId="0" fillId="0" borderId="0" xfId="1" applyFont="1" applyBorder="1" applyAlignment="1">
      <alignment horizontal="center"/>
    </xf>
    <xf numFmtId="3" fontId="45" fillId="0" borderId="0" xfId="0" applyNumberFormat="1" applyFont="1" applyBorder="1" applyAlignment="1">
      <alignment horizontal="center"/>
    </xf>
    <xf numFmtId="0" fontId="0" fillId="0" borderId="16" xfId="0" applyBorder="1" applyAlignment="1">
      <alignment horizontal="left"/>
    </xf>
    <xf numFmtId="9" fontId="0" fillId="0" borderId="16" xfId="1" applyFont="1" applyBorder="1" applyAlignment="1">
      <alignment horizontal="center"/>
    </xf>
    <xf numFmtId="3" fontId="0" fillId="0" borderId="55" xfId="0" applyNumberFormat="1" applyBorder="1" applyAlignment="1">
      <alignment horizontal="center"/>
    </xf>
    <xf numFmtId="3" fontId="0" fillId="0" borderId="16" xfId="0" applyNumberFormat="1" applyBorder="1" applyAlignment="1">
      <alignment horizontal="center"/>
    </xf>
    <xf numFmtId="167" fontId="0" fillId="0" borderId="0" xfId="1" applyNumberFormat="1" applyFont="1" applyBorder="1" applyAlignment="1">
      <alignment horizontal="center"/>
    </xf>
    <xf numFmtId="167" fontId="1" fillId="0" borderId="0" xfId="1" applyNumberFormat="1" applyFont="1" applyBorder="1" applyAlignment="1">
      <alignment horizontal="center"/>
    </xf>
    <xf numFmtId="3" fontId="0" fillId="0" borderId="18" xfId="0" applyNumberFormat="1" applyBorder="1" applyAlignment="1">
      <alignment horizontal="center"/>
    </xf>
    <xf numFmtId="167" fontId="0" fillId="0" borderId="16" xfId="1" applyNumberFormat="1" applyFont="1" applyBorder="1" applyAlignment="1">
      <alignment horizontal="center"/>
    </xf>
    <xf numFmtId="167" fontId="1" fillId="0" borderId="16" xfId="1" applyNumberFormat="1" applyFont="1" applyBorder="1" applyAlignment="1">
      <alignment horizontal="center"/>
    </xf>
    <xf numFmtId="167" fontId="0" fillId="0" borderId="16" xfId="1" applyNumberFormat="1" applyFont="1" applyBorder="1"/>
    <xf numFmtId="3" fontId="45" fillId="0" borderId="55" xfId="0" applyNumberFormat="1" applyFont="1" applyBorder="1" applyAlignment="1">
      <alignment horizontal="center"/>
    </xf>
    <xf numFmtId="3" fontId="45" fillId="0" borderId="16" xfId="0" applyNumberFormat="1" applyFont="1" applyBorder="1" applyAlignment="1">
      <alignment horizontal="center"/>
    </xf>
    <xf numFmtId="3" fontId="45" fillId="0" borderId="18" xfId="0" applyNumberFormat="1" applyFont="1" applyBorder="1" applyAlignment="1">
      <alignment horizontal="center"/>
    </xf>
    <xf numFmtId="0" fontId="0" fillId="0" borderId="21" xfId="0" applyBorder="1" applyAlignment="1">
      <alignment horizontal="left"/>
    </xf>
    <xf numFmtId="3" fontId="45" fillId="0" borderId="53" xfId="0" applyNumberFormat="1" applyFont="1" applyBorder="1" applyAlignment="1">
      <alignment horizontal="center"/>
    </xf>
    <xf numFmtId="3" fontId="45" fillId="0" borderId="21" xfId="0" applyNumberFormat="1" applyFont="1" applyBorder="1" applyAlignment="1">
      <alignment horizontal="center"/>
    </xf>
    <xf numFmtId="3" fontId="0" fillId="0" borderId="53" xfId="0" applyNumberFormat="1" applyBorder="1" applyAlignment="1">
      <alignment horizontal="center"/>
    </xf>
    <xf numFmtId="3" fontId="45" fillId="0" borderId="51" xfId="0" applyNumberFormat="1" applyFont="1" applyBorder="1" applyAlignment="1">
      <alignment horizontal="center"/>
    </xf>
    <xf numFmtId="167" fontId="0" fillId="0" borderId="21" xfId="1" applyNumberFormat="1" applyFont="1" applyBorder="1" applyAlignment="1">
      <alignment horizontal="center"/>
    </xf>
    <xf numFmtId="167" fontId="1" fillId="0" borderId="21" xfId="1" applyNumberFormat="1" applyFont="1" applyBorder="1" applyAlignment="1">
      <alignment horizontal="center"/>
    </xf>
    <xf numFmtId="167" fontId="0" fillId="0" borderId="21" xfId="1" applyNumberFormat="1" applyFont="1" applyBorder="1"/>
    <xf numFmtId="3" fontId="4" fillId="0" borderId="18" xfId="0" applyNumberFormat="1" applyFont="1" applyBorder="1" applyAlignment="1">
      <alignment horizontal="center"/>
    </xf>
    <xf numFmtId="0" fontId="27" fillId="0" borderId="0" xfId="0" applyFont="1" applyBorder="1" applyAlignment="1">
      <alignment horizontal="left" vertical="center" indent="1"/>
    </xf>
    <xf numFmtId="0" fontId="28" fillId="0" borderId="0" xfId="0" applyFont="1" applyBorder="1"/>
    <xf numFmtId="0" fontId="21" fillId="0" borderId="0" xfId="0" applyFont="1" applyBorder="1" applyAlignment="1">
      <alignment horizontal="center"/>
    </xf>
    <xf numFmtId="0" fontId="0" fillId="0" borderId="0" xfId="0" applyAlignment="1">
      <alignment horizontal="center"/>
    </xf>
    <xf numFmtId="166" fontId="0" fillId="0" borderId="0" xfId="0" applyNumberFormat="1" applyBorder="1" applyAlignment="1">
      <alignment horizontal="center"/>
    </xf>
    <xf numFmtId="9" fontId="0" fillId="6" borderId="4" xfId="1" applyFont="1" applyFill="1" applyBorder="1" applyAlignment="1">
      <alignment horizontal="center" vertical="center"/>
    </xf>
    <xf numFmtId="164" fontId="0" fillId="19" borderId="16" xfId="0" applyNumberFormat="1" applyFill="1" applyBorder="1" applyAlignment="1">
      <alignment horizontal="center"/>
    </xf>
    <xf numFmtId="166" fontId="0" fillId="19" borderId="16" xfId="0" applyNumberFormat="1" applyFill="1" applyBorder="1" applyAlignment="1">
      <alignment horizontal="center"/>
    </xf>
    <xf numFmtId="164" fontId="0" fillId="19" borderId="19" xfId="0" applyNumberFormat="1" applyFill="1" applyBorder="1" applyAlignment="1">
      <alignment horizontal="center"/>
    </xf>
    <xf numFmtId="1" fontId="0" fillId="19" borderId="16" xfId="0" applyNumberFormat="1" applyFill="1" applyBorder="1" applyAlignment="1">
      <alignment horizontal="center"/>
    </xf>
    <xf numFmtId="3" fontId="0" fillId="19" borderId="23" xfId="0" applyNumberFormat="1" applyFill="1" applyBorder="1" applyAlignment="1">
      <alignment horizontal="center"/>
    </xf>
    <xf numFmtId="0" fontId="7" fillId="0" borderId="20" xfId="0" applyFont="1" applyBorder="1"/>
    <xf numFmtId="3" fontId="7" fillId="0" borderId="0" xfId="0" applyNumberFormat="1" applyFont="1" applyBorder="1" applyAlignment="1">
      <alignment horizontal="center"/>
    </xf>
    <xf numFmtId="9" fontId="7" fillId="0" borderId="0" xfId="1" applyFont="1" applyBorder="1" applyAlignment="1">
      <alignment horizontal="center"/>
    </xf>
    <xf numFmtId="9" fontId="7" fillId="0" borderId="0" xfId="1" applyNumberFormat="1" applyFont="1" applyBorder="1" applyAlignment="1">
      <alignment horizontal="center"/>
    </xf>
    <xf numFmtId="0" fontId="7" fillId="0" borderId="0" xfId="0" applyFont="1" applyBorder="1"/>
    <xf numFmtId="171" fontId="0" fillId="0" borderId="0" xfId="0" applyNumberFormat="1" applyBorder="1" applyAlignment="1">
      <alignment horizontal="left"/>
    </xf>
    <xf numFmtId="0" fontId="48" fillId="0" borderId="0" xfId="0" applyFont="1" applyBorder="1"/>
    <xf numFmtId="0" fontId="49" fillId="0" borderId="0" xfId="0" applyFont="1" applyAlignment="1">
      <alignment horizontal="left"/>
    </xf>
    <xf numFmtId="166" fontId="0" fillId="0" borderId="54" xfId="0" applyNumberFormat="1" applyBorder="1" applyAlignment="1">
      <alignment horizontal="center"/>
    </xf>
    <xf numFmtId="0" fontId="48" fillId="0" borderId="0" xfId="0" applyFont="1" applyAlignment="1">
      <alignment horizontal="left" indent="2"/>
    </xf>
    <xf numFmtId="0" fontId="50" fillId="0" borderId="0" xfId="0" applyFont="1" applyAlignment="1">
      <alignment horizontal="right" wrapText="1"/>
    </xf>
    <xf numFmtId="3" fontId="0" fillId="7" borderId="23" xfId="0" applyNumberFormat="1" applyFill="1" applyBorder="1" applyAlignment="1">
      <alignment horizontal="center" vertical="center"/>
    </xf>
    <xf numFmtId="3" fontId="0" fillId="7" borderId="9" xfId="0" applyNumberFormat="1" applyFill="1" applyBorder="1" applyAlignment="1">
      <alignment horizontal="center" vertical="center"/>
    </xf>
    <xf numFmtId="0" fontId="52" fillId="0" borderId="0" xfId="0" applyFont="1"/>
    <xf numFmtId="2" fontId="52" fillId="0" borderId="0" xfId="0" applyNumberFormat="1" applyFont="1"/>
    <xf numFmtId="3" fontId="1" fillId="10" borderId="5" xfId="4" applyBorder="1">
      <alignment horizontal="center" vertical="center"/>
    </xf>
    <xf numFmtId="0" fontId="0" fillId="0" borderId="61" xfId="0" applyBorder="1"/>
    <xf numFmtId="0" fontId="0" fillId="0" borderId="25" xfId="0" applyBorder="1" applyAlignment="1">
      <alignment horizontal="center"/>
    </xf>
    <xf numFmtId="0" fontId="0" fillId="0" borderId="25" xfId="0" applyBorder="1"/>
    <xf numFmtId="0" fontId="0" fillId="0" borderId="62" xfId="0" applyBorder="1"/>
    <xf numFmtId="0" fontId="4" fillId="0" borderId="63" xfId="0" applyFont="1" applyBorder="1" applyAlignment="1">
      <alignment horizontal="right" indent="1"/>
    </xf>
    <xf numFmtId="0" fontId="0" fillId="0" borderId="64" xfId="0" applyBorder="1"/>
    <xf numFmtId="0" fontId="4" fillId="0" borderId="63" xfId="0" applyFont="1" applyBorder="1" applyAlignment="1">
      <alignment horizontal="right"/>
    </xf>
    <xf numFmtId="0" fontId="0" fillId="0" borderId="22" xfId="0" applyBorder="1"/>
    <xf numFmtId="10" fontId="0" fillId="0" borderId="0" xfId="1" applyNumberFormat="1" applyFont="1"/>
    <xf numFmtId="0" fontId="0" fillId="0" borderId="63" xfId="0" applyBorder="1"/>
    <xf numFmtId="0" fontId="0" fillId="0" borderId="65" xfId="0" applyBorder="1"/>
    <xf numFmtId="9" fontId="0" fillId="7" borderId="4" xfId="1" applyFont="1" applyFill="1" applyBorder="1" applyAlignment="1">
      <alignment horizontal="center" vertical="center"/>
    </xf>
    <xf numFmtId="0" fontId="49" fillId="0" borderId="0" xfId="0" applyFont="1" applyAlignment="1">
      <alignment horizontal="right" indent="1"/>
    </xf>
    <xf numFmtId="0" fontId="0" fillId="5" borderId="0" xfId="0" applyFill="1" applyAlignment="1">
      <alignment horizontal="left" vertical="center" wrapText="1"/>
    </xf>
    <xf numFmtId="0" fontId="0" fillId="5" borderId="63" xfId="0" applyFill="1" applyBorder="1"/>
    <xf numFmtId="0" fontId="0" fillId="5" borderId="0" xfId="0" applyFill="1" applyBorder="1"/>
    <xf numFmtId="0" fontId="0" fillId="0" borderId="0" xfId="0" applyAlignment="1">
      <alignment vertical="center"/>
    </xf>
    <xf numFmtId="0" fontId="0" fillId="0" borderId="20" xfId="0" applyBorder="1" applyAlignment="1">
      <alignment vertical="center"/>
    </xf>
    <xf numFmtId="0" fontId="7" fillId="0" borderId="0" xfId="0" applyFont="1" applyAlignment="1">
      <alignment horizontal="left" vertical="center" indent="1"/>
    </xf>
    <xf numFmtId="0" fontId="48" fillId="0" borderId="0" xfId="0" applyFont="1" applyAlignment="1">
      <alignment horizontal="left" indent="1"/>
    </xf>
    <xf numFmtId="0" fontId="48" fillId="0" borderId="0" xfId="0" applyFont="1" applyBorder="1" applyAlignment="1">
      <alignment horizontal="left" wrapText="1" indent="1"/>
    </xf>
    <xf numFmtId="0" fontId="48" fillId="0" borderId="64" xfId="0" applyFont="1" applyBorder="1" applyAlignment="1">
      <alignment horizontal="left" wrapText="1" indent="1"/>
    </xf>
    <xf numFmtId="0" fontId="48" fillId="0" borderId="0" xfId="0" applyFont="1"/>
    <xf numFmtId="0" fontId="12" fillId="0" borderId="0" xfId="0" applyFont="1" applyAlignment="1">
      <alignment horizontal="left"/>
    </xf>
    <xf numFmtId="10" fontId="1" fillId="10" borderId="7" xfId="1" applyNumberFormat="1" applyFill="1" applyBorder="1" applyAlignment="1">
      <alignment horizontal="center" vertical="center"/>
    </xf>
    <xf numFmtId="0" fontId="4" fillId="0" borderId="0" xfId="0" applyFont="1" applyAlignment="1">
      <alignment horizontal="center" wrapText="1"/>
    </xf>
    <xf numFmtId="0" fontId="54" fillId="12" borderId="0" xfId="6" applyFont="1" applyFill="1"/>
    <xf numFmtId="0" fontId="54" fillId="0" borderId="0" xfId="6" applyFont="1"/>
    <xf numFmtId="0" fontId="54" fillId="0" borderId="22" xfId="6" applyFont="1" applyBorder="1"/>
    <xf numFmtId="1" fontId="54" fillId="0" borderId="22" xfId="6" applyNumberFormat="1" applyFont="1" applyBorder="1"/>
    <xf numFmtId="0" fontId="55" fillId="0" borderId="0" xfId="0" applyFont="1" applyAlignment="1">
      <alignment horizontal="left"/>
    </xf>
    <xf numFmtId="0" fontId="58" fillId="0" borderId="0" xfId="0" applyFont="1"/>
    <xf numFmtId="3" fontId="58" fillId="7" borderId="4" xfId="0" applyNumberFormat="1" applyFont="1" applyFill="1" applyBorder="1" applyAlignment="1">
      <alignment horizontal="center" vertical="center"/>
    </xf>
    <xf numFmtId="0" fontId="58" fillId="6" borderId="4" xfId="0" applyFont="1" applyFill="1" applyBorder="1" applyAlignment="1">
      <alignment horizontal="center" vertical="center"/>
    </xf>
    <xf numFmtId="3" fontId="58" fillId="10" borderId="4" xfId="4" applyFont="1">
      <alignment horizontal="center" vertical="center"/>
    </xf>
    <xf numFmtId="0" fontId="0" fillId="0" borderId="0" xfId="0" applyAlignment="1">
      <alignment horizontal="center"/>
    </xf>
    <xf numFmtId="0" fontId="22" fillId="0" borderId="6" xfId="0" applyFont="1" applyBorder="1" applyAlignment="1" applyProtection="1">
      <alignment vertical="center"/>
      <protection hidden="1"/>
    </xf>
    <xf numFmtId="0" fontId="2" fillId="7" borderId="1" xfId="2" applyFill="1"/>
    <xf numFmtId="0" fontId="31" fillId="0" borderId="23" xfId="0" applyFont="1" applyBorder="1"/>
    <xf numFmtId="4" fontId="31" fillId="0" borderId="23" xfId="0" applyNumberFormat="1" applyFont="1" applyBorder="1"/>
    <xf numFmtId="4" fontId="31" fillId="0" borderId="23" xfId="0" applyNumberFormat="1" applyFont="1" applyBorder="1" applyAlignment="1">
      <alignment horizontal="left" indent="2"/>
    </xf>
    <xf numFmtId="0" fontId="31" fillId="0" borderId="0" xfId="0" applyFont="1"/>
    <xf numFmtId="0" fontId="41" fillId="0" borderId="0" xfId="0" applyFont="1" applyFill="1" applyAlignment="1">
      <alignment horizontal="center"/>
    </xf>
    <xf numFmtId="0" fontId="31" fillId="0" borderId="23" xfId="0" applyFont="1" applyBorder="1" applyAlignment="1">
      <alignment horizontal="center"/>
    </xf>
    <xf numFmtId="1" fontId="0" fillId="0" borderId="23" xfId="0" applyNumberFormat="1" applyBorder="1" applyAlignment="1">
      <alignment horizontal="center"/>
    </xf>
    <xf numFmtId="0" fontId="63" fillId="0" borderId="23" xfId="0" applyFont="1" applyFill="1" applyBorder="1" applyAlignment="1">
      <alignment vertical="center" readingOrder="1"/>
    </xf>
    <xf numFmtId="0" fontId="34" fillId="0" borderId="23" xfId="0" applyNumberFormat="1" applyFont="1" applyFill="1" applyBorder="1" applyAlignment="1">
      <alignment vertical="center" readingOrder="1"/>
    </xf>
    <xf numFmtId="0" fontId="34" fillId="0" borderId="23" xfId="0" applyFont="1" applyFill="1" applyBorder="1" applyAlignment="1">
      <alignment vertical="center" readingOrder="1"/>
    </xf>
    <xf numFmtId="1" fontId="34" fillId="0" borderId="23" xfId="0" applyNumberFormat="1" applyFont="1" applyFill="1" applyBorder="1" applyAlignment="1">
      <alignment horizontal="center"/>
    </xf>
    <xf numFmtId="0" fontId="30" fillId="0" borderId="23" xfId="0" applyFont="1" applyBorder="1"/>
    <xf numFmtId="1" fontId="30" fillId="0" borderId="23" xfId="0" applyNumberFormat="1" applyFont="1" applyBorder="1" applyAlignment="1">
      <alignment horizontal="center"/>
    </xf>
    <xf numFmtId="0" fontId="30" fillId="0" borderId="23" xfId="0" applyNumberFormat="1" applyFont="1" applyBorder="1"/>
    <xf numFmtId="0" fontId="41" fillId="0" borderId="0" xfId="0" applyFont="1"/>
    <xf numFmtId="0" fontId="31" fillId="0" borderId="0" xfId="0" applyFont="1" applyAlignment="1"/>
    <xf numFmtId="1" fontId="31" fillId="0" borderId="0" xfId="0" applyNumberFormat="1" applyFont="1" applyAlignment="1">
      <alignment horizontal="center"/>
    </xf>
    <xf numFmtId="0" fontId="33" fillId="8" borderId="31" xfId="0" applyFont="1" applyFill="1" applyBorder="1" applyAlignment="1">
      <alignment horizontal="center" vertical="center"/>
    </xf>
    <xf numFmtId="0" fontId="33" fillId="8" borderId="32" xfId="0" applyFont="1" applyFill="1" applyBorder="1" applyAlignment="1">
      <alignment horizontal="center" vertical="center"/>
    </xf>
    <xf numFmtId="0" fontId="33" fillId="8" borderId="33" xfId="0" applyFont="1" applyFill="1" applyBorder="1" applyAlignment="1">
      <alignment horizontal="center" vertical="center"/>
    </xf>
    <xf numFmtId="0" fontId="31" fillId="0" borderId="0" xfId="17" applyFont="1"/>
    <xf numFmtId="0" fontId="31" fillId="0" borderId="23" xfId="0" applyFont="1" applyFill="1" applyBorder="1"/>
    <xf numFmtId="172" fontId="66" fillId="0" borderId="0" xfId="17" applyNumberFormat="1" applyFont="1"/>
    <xf numFmtId="164" fontId="66" fillId="0" borderId="0" xfId="17" applyNumberFormat="1" applyFont="1"/>
    <xf numFmtId="11" fontId="66" fillId="0" borderId="0" xfId="17" applyNumberFormat="1" applyFont="1"/>
    <xf numFmtId="1" fontId="66" fillId="0" borderId="0" xfId="17" applyNumberFormat="1" applyFont="1"/>
    <xf numFmtId="0" fontId="66" fillId="0" borderId="0" xfId="17" applyFont="1"/>
    <xf numFmtId="0" fontId="66" fillId="5" borderId="23" xfId="17" applyFont="1" applyFill="1" applyBorder="1" applyAlignment="1">
      <alignment horizontal="center"/>
    </xf>
    <xf numFmtId="164" fontId="66" fillId="0" borderId="23" xfId="17" applyNumberFormat="1" applyFont="1" applyBorder="1" applyAlignment="1">
      <alignment horizontal="center"/>
    </xf>
    <xf numFmtId="0" fontId="31" fillId="0" borderId="0" xfId="17" applyFont="1" applyAlignment="1">
      <alignment horizontal="center"/>
    </xf>
    <xf numFmtId="172" fontId="66" fillId="5" borderId="23" xfId="17" applyNumberFormat="1" applyFont="1" applyFill="1" applyBorder="1" applyAlignment="1">
      <alignment horizontal="center"/>
    </xf>
    <xf numFmtId="172" fontId="66" fillId="0" borderId="23" xfId="17" applyNumberFormat="1" applyFont="1" applyBorder="1" applyAlignment="1">
      <alignment horizontal="center"/>
    </xf>
    <xf numFmtId="11" fontId="66" fillId="5" borderId="23" xfId="17" applyNumberFormat="1" applyFont="1" applyFill="1" applyBorder="1" applyAlignment="1">
      <alignment horizontal="center"/>
    </xf>
    <xf numFmtId="11" fontId="66" fillId="0" borderId="23" xfId="17" applyNumberFormat="1" applyFont="1" applyBorder="1" applyAlignment="1">
      <alignment horizontal="center"/>
    </xf>
    <xf numFmtId="1" fontId="66" fillId="0" borderId="23" xfId="17" applyNumberFormat="1" applyFont="1" applyBorder="1" applyAlignment="1">
      <alignment horizontal="center"/>
    </xf>
    <xf numFmtId="0" fontId="66" fillId="0" borderId="23" xfId="17" applyFont="1" applyBorder="1" applyAlignment="1">
      <alignment horizontal="center"/>
    </xf>
    <xf numFmtId="0" fontId="33" fillId="8" borderId="23" xfId="0" applyFont="1" applyFill="1" applyBorder="1"/>
    <xf numFmtId="0" fontId="31" fillId="8" borderId="23" xfId="0" applyFont="1" applyFill="1" applyBorder="1"/>
    <xf numFmtId="0" fontId="41" fillId="0" borderId="23" xfId="0" applyFont="1" applyBorder="1"/>
    <xf numFmtId="0" fontId="41" fillId="0" borderId="23" xfId="0" applyFont="1" applyBorder="1" applyAlignment="1">
      <alignment horizontal="center"/>
    </xf>
    <xf numFmtId="1" fontId="31" fillId="0" borderId="23" xfId="0" applyNumberFormat="1" applyFont="1" applyBorder="1" applyAlignment="1">
      <alignment horizontal="center"/>
    </xf>
    <xf numFmtId="3" fontId="31" fillId="0" borderId="23" xfId="0" applyNumberFormat="1" applyFont="1" applyBorder="1" applyAlignment="1">
      <alignment horizontal="center"/>
    </xf>
    <xf numFmtId="0" fontId="31" fillId="0" borderId="23" xfId="0" applyFont="1" applyBorder="1" applyAlignment="1"/>
    <xf numFmtId="1" fontId="31" fillId="0" borderId="66" xfId="0" applyNumberFormat="1" applyFont="1" applyBorder="1" applyAlignment="1">
      <alignment horizontal="center"/>
    </xf>
    <xf numFmtId="1" fontId="31" fillId="0" borderId="23" xfId="0" applyNumberFormat="1" applyFont="1" applyBorder="1" applyAlignment="1">
      <alignment horizontal="left"/>
    </xf>
    <xf numFmtId="1" fontId="31" fillId="0" borderId="23" xfId="0" applyNumberFormat="1" applyFont="1" applyFill="1" applyBorder="1" applyAlignment="1">
      <alignment horizontal="left"/>
    </xf>
    <xf numFmtId="1" fontId="16" fillId="0" borderId="24" xfId="6" applyNumberFormat="1" applyFont="1" applyBorder="1" applyAlignment="1">
      <alignment horizontal="center"/>
    </xf>
    <xf numFmtId="1" fontId="12" fillId="0" borderId="24" xfId="6" applyNumberFormat="1" applyBorder="1" applyAlignment="1">
      <alignment horizontal="center"/>
    </xf>
    <xf numFmtId="1" fontId="16" fillId="0" borderId="0" xfId="6" applyNumberFormat="1" applyFont="1" applyAlignment="1">
      <alignment horizontal="center"/>
    </xf>
    <xf numFmtId="1" fontId="54" fillId="12" borderId="0" xfId="6" applyNumberFormat="1" applyFont="1" applyFill="1" applyAlignment="1">
      <alignment horizontal="center"/>
    </xf>
    <xf numFmtId="1" fontId="54" fillId="0" borderId="0" xfId="6" applyNumberFormat="1" applyFont="1" applyAlignment="1">
      <alignment horizontal="center"/>
    </xf>
    <xf numFmtId="1" fontId="54" fillId="0" borderId="22" xfId="6" applyNumberFormat="1" applyFont="1" applyBorder="1" applyAlignment="1">
      <alignment horizontal="center"/>
    </xf>
    <xf numFmtId="3" fontId="12" fillId="0" borderId="0" xfId="6" applyNumberFormat="1" applyAlignment="1">
      <alignment horizontal="center"/>
    </xf>
    <xf numFmtId="0" fontId="4" fillId="0" borderId="0" xfId="0" applyFont="1" applyAlignment="1">
      <alignment horizontal="right" vertical="center" wrapText="1" indent="1"/>
    </xf>
    <xf numFmtId="0" fontId="4" fillId="0" borderId="0" xfId="0" applyFont="1" applyBorder="1" applyAlignment="1">
      <alignment horizontal="right" indent="1"/>
    </xf>
    <xf numFmtId="9" fontId="0" fillId="6" borderId="13" xfId="0" applyNumberFormat="1" applyFill="1" applyBorder="1" applyAlignment="1">
      <alignment horizontal="center" vertical="center"/>
    </xf>
    <xf numFmtId="10" fontId="0" fillId="6" borderId="13" xfId="1" applyNumberFormat="1" applyFont="1" applyFill="1" applyBorder="1" applyAlignment="1">
      <alignment horizontal="center" vertical="center"/>
    </xf>
    <xf numFmtId="0" fontId="4" fillId="4" borderId="4" xfId="0" applyFont="1" applyFill="1" applyBorder="1" applyAlignment="1">
      <alignment horizontal="center"/>
    </xf>
    <xf numFmtId="0" fontId="4" fillId="4" borderId="5" xfId="0" applyFont="1" applyFill="1" applyBorder="1" applyAlignment="1">
      <alignment horizontal="center"/>
    </xf>
    <xf numFmtId="10" fontId="0" fillId="6" borderId="4" xfId="0" applyNumberFormat="1" applyFill="1" applyBorder="1" applyAlignment="1">
      <alignment horizontal="center" vertical="center"/>
    </xf>
    <xf numFmtId="0" fontId="7" fillId="4" borderId="4" xfId="0" applyFont="1" applyFill="1" applyBorder="1" applyAlignment="1">
      <alignment horizontal="center"/>
    </xf>
    <xf numFmtId="0" fontId="0" fillId="0" borderId="0" xfId="0" applyFont="1" applyBorder="1" applyAlignment="1">
      <alignment horizontal="center" wrapText="1"/>
    </xf>
    <xf numFmtId="0" fontId="4" fillId="0" borderId="0" xfId="0" applyFont="1" applyAlignment="1">
      <alignment horizontal="right" vertical="center" indent="1"/>
    </xf>
    <xf numFmtId="0" fontId="4" fillId="0" borderId="0" xfId="0" applyFont="1" applyBorder="1" applyAlignment="1">
      <alignment horizontal="right" vertical="center" indent="1"/>
    </xf>
    <xf numFmtId="165" fontId="2" fillId="7" borderId="4" xfId="2" applyNumberFormat="1" applyFill="1" applyBorder="1" applyAlignment="1">
      <alignment horizontal="center" vertical="center"/>
    </xf>
    <xf numFmtId="10" fontId="1" fillId="7" borderId="4" xfId="1" applyNumberFormat="1" applyFill="1" applyBorder="1" applyAlignment="1">
      <alignment horizontal="center" vertical="center"/>
    </xf>
    <xf numFmtId="0" fontId="4" fillId="0" borderId="63" xfId="0" applyFont="1" applyBorder="1" applyAlignment="1">
      <alignment horizontal="right" vertical="center" wrapText="1" indent="1"/>
    </xf>
    <xf numFmtId="0" fontId="7" fillId="0" borderId="0" xfId="0" applyFont="1" applyAlignment="1">
      <alignment horizontal="right" vertical="center" indent="1"/>
    </xf>
    <xf numFmtId="1" fontId="10" fillId="5" borderId="0" xfId="0" applyNumberFormat="1" applyFont="1" applyFill="1" applyBorder="1" applyAlignment="1">
      <alignment horizontal="left"/>
    </xf>
    <xf numFmtId="0" fontId="4" fillId="0" borderId="23" xfId="0" applyFont="1" applyBorder="1" applyAlignment="1">
      <alignment horizontal="center" wrapText="1"/>
    </xf>
    <xf numFmtId="0" fontId="0" fillId="0" borderId="23" xfId="0" applyFont="1" applyBorder="1" applyAlignment="1">
      <alignment horizontal="center"/>
    </xf>
    <xf numFmtId="0" fontId="4" fillId="0" borderId="0" xfId="0" applyFont="1" applyBorder="1" applyAlignment="1">
      <alignment horizontal="center" wrapText="1"/>
    </xf>
    <xf numFmtId="0" fontId="37" fillId="16" borderId="26" xfId="17" applyFont="1" applyFill="1" applyBorder="1" applyAlignment="1" applyProtection="1">
      <alignment horizontal="right" vertical="center" indent="3"/>
    </xf>
    <xf numFmtId="4" fontId="22" fillId="12" borderId="26" xfId="17" applyNumberFormat="1" applyFont="1" applyFill="1" applyBorder="1" applyAlignment="1" applyProtection="1">
      <alignment horizontal="center" vertical="center"/>
    </xf>
    <xf numFmtId="9" fontId="22" fillId="12" borderId="26" xfId="1" applyFont="1" applyFill="1" applyBorder="1" applyAlignment="1" applyProtection="1">
      <alignment horizontal="center" vertical="center"/>
    </xf>
    <xf numFmtId="0" fontId="64" fillId="16" borderId="6" xfId="0" applyFont="1" applyFill="1" applyBorder="1" applyAlignment="1" applyProtection="1">
      <alignment horizontal="center" vertical="center"/>
      <protection hidden="1"/>
    </xf>
    <xf numFmtId="0" fontId="67" fillId="0" borderId="6" xfId="0" applyFont="1" applyBorder="1" applyAlignment="1" applyProtection="1">
      <alignment horizontal="left" vertical="center" indent="1"/>
      <protection hidden="1"/>
    </xf>
    <xf numFmtId="0" fontId="68" fillId="0" borderId="0" xfId="0" applyFont="1" applyAlignment="1" applyProtection="1">
      <alignment horizontal="left" vertical="center"/>
      <protection hidden="1"/>
    </xf>
    <xf numFmtId="0" fontId="69" fillId="0" borderId="0" xfId="0" applyFont="1" applyAlignment="1">
      <alignment horizontal="left" indent="2"/>
    </xf>
    <xf numFmtId="0" fontId="69" fillId="0" borderId="0" xfId="0" applyFont="1"/>
    <xf numFmtId="3" fontId="1" fillId="10" borderId="4" xfId="4" applyBorder="1" applyAlignment="1">
      <alignment horizontal="center" vertical="center"/>
    </xf>
    <xf numFmtId="0" fontId="0" fillId="0" borderId="63" xfId="0" applyBorder="1" applyAlignment="1">
      <alignment vertical="center"/>
    </xf>
    <xf numFmtId="0" fontId="7" fillId="0" borderId="0" xfId="0" applyFont="1" applyAlignment="1">
      <alignment horizontal="right" vertical="center"/>
    </xf>
    <xf numFmtId="0" fontId="37" fillId="16" borderId="26" xfId="17" applyFont="1" applyFill="1" applyBorder="1" applyAlignment="1" applyProtection="1">
      <alignment horizontal="right" vertical="center" indent="1"/>
    </xf>
    <xf numFmtId="0" fontId="4" fillId="0" borderId="0" xfId="0" applyFont="1" applyAlignment="1">
      <alignment horizontal="right" vertical="center" indent="2"/>
    </xf>
    <xf numFmtId="0" fontId="51" fillId="9" borderId="4" xfId="3" applyFont="1" applyBorder="1" applyAlignment="1">
      <alignment horizontal="center" vertical="center"/>
    </xf>
    <xf numFmtId="3" fontId="1" fillId="10" borderId="4" xfId="4" applyBorder="1">
      <alignment horizontal="center" vertical="center"/>
    </xf>
    <xf numFmtId="0" fontId="70" fillId="3" borderId="3" xfId="0" applyFont="1" applyFill="1" applyBorder="1" applyAlignment="1">
      <alignment horizontal="center" vertical="center"/>
    </xf>
    <xf numFmtId="0" fontId="65" fillId="0" borderId="3" xfId="0" applyFont="1" applyBorder="1" applyAlignment="1">
      <alignment horizontal="left" vertical="center" indent="1"/>
    </xf>
    <xf numFmtId="0" fontId="58" fillId="0" borderId="3" xfId="0" applyFont="1" applyBorder="1"/>
    <xf numFmtId="0" fontId="65" fillId="18" borderId="3" xfId="0" applyFont="1" applyFill="1" applyBorder="1" applyAlignment="1">
      <alignment horizontal="center" vertical="center"/>
    </xf>
    <xf numFmtId="0" fontId="2" fillId="7" borderId="4" xfId="2" applyFill="1" applyBorder="1" applyAlignment="1">
      <alignment horizontal="center" vertical="center"/>
    </xf>
    <xf numFmtId="0" fontId="2" fillId="7" borderId="1" xfId="2" applyFill="1" applyAlignment="1">
      <alignment horizontal="center"/>
    </xf>
    <xf numFmtId="0" fontId="0" fillId="0" borderId="0" xfId="0" applyFill="1" applyBorder="1" applyAlignment="1">
      <alignment horizontal="left" indent="1"/>
    </xf>
    <xf numFmtId="0" fontId="71" fillId="0" borderId="3" xfId="0" applyFont="1" applyBorder="1" applyAlignment="1">
      <alignment horizontal="left" vertical="center" indent="1"/>
    </xf>
    <xf numFmtId="0" fontId="72" fillId="3" borderId="3" xfId="0" applyFont="1" applyFill="1" applyBorder="1" applyAlignment="1">
      <alignment horizontal="center" vertical="center"/>
    </xf>
    <xf numFmtId="0" fontId="73" fillId="0" borderId="6" xfId="0" applyFont="1" applyBorder="1" applyAlignment="1" applyProtection="1">
      <alignment horizontal="left" vertical="center" indent="1"/>
      <protection hidden="1"/>
    </xf>
    <xf numFmtId="0" fontId="74" fillId="16" borderId="6" xfId="0" applyFont="1" applyFill="1" applyBorder="1" applyAlignment="1" applyProtection="1">
      <alignment horizontal="center" vertical="top"/>
      <protection hidden="1"/>
    </xf>
    <xf numFmtId="3" fontId="4" fillId="19" borderId="0" xfId="0" applyNumberFormat="1" applyFont="1" applyFill="1" applyBorder="1" applyAlignment="1">
      <alignment horizontal="center"/>
    </xf>
    <xf numFmtId="3" fontId="4" fillId="19" borderId="53" xfId="0" applyNumberFormat="1" applyFont="1" applyFill="1" applyBorder="1" applyAlignment="1">
      <alignment horizontal="center"/>
    </xf>
    <xf numFmtId="9" fontId="52" fillId="19" borderId="54" xfId="1" applyFont="1" applyFill="1" applyBorder="1" applyAlignment="1">
      <alignment horizontal="center"/>
    </xf>
    <xf numFmtId="3" fontId="4" fillId="19" borderId="0" xfId="0" applyNumberFormat="1" applyFont="1" applyFill="1" applyAlignment="1">
      <alignment horizontal="center"/>
    </xf>
    <xf numFmtId="3" fontId="4" fillId="19" borderId="54" xfId="0" applyNumberFormat="1" applyFont="1" applyFill="1" applyBorder="1" applyAlignment="1">
      <alignment horizontal="center"/>
    </xf>
    <xf numFmtId="3" fontId="45" fillId="19" borderId="0" xfId="0" applyNumberFormat="1" applyFont="1" applyFill="1" applyAlignment="1">
      <alignment horizontal="center"/>
    </xf>
    <xf numFmtId="3" fontId="45" fillId="19" borderId="54" xfId="0" applyNumberFormat="1" applyFont="1" applyFill="1" applyBorder="1" applyAlignment="1">
      <alignment horizontal="center"/>
    </xf>
    <xf numFmtId="0" fontId="4" fillId="0" borderId="0" xfId="0" applyFont="1" applyAlignment="1">
      <alignment horizontal="right" vertical="center" wrapText="1" indent="1"/>
    </xf>
    <xf numFmtId="167" fontId="22" fillId="12" borderId="26" xfId="1" applyNumberFormat="1" applyFont="1" applyFill="1" applyBorder="1" applyAlignment="1" applyProtection="1">
      <alignment horizontal="center" vertical="center"/>
    </xf>
    <xf numFmtId="0" fontId="0" fillId="5" borderId="0" xfId="0" applyFill="1" applyProtection="1"/>
    <xf numFmtId="0" fontId="0" fillId="0" borderId="0" xfId="0" applyProtection="1"/>
    <xf numFmtId="0" fontId="0" fillId="0" borderId="0" xfId="0" applyAlignment="1" applyProtection="1">
      <alignment horizontal="center"/>
    </xf>
    <xf numFmtId="0" fontId="6" fillId="0" borderId="0" xfId="0" applyFont="1" applyAlignment="1" applyProtection="1">
      <alignment horizontal="left" vertical="center"/>
    </xf>
    <xf numFmtId="0" fontId="0" fillId="0" borderId="0" xfId="0" applyAlignment="1" applyProtection="1">
      <alignment horizontal="left"/>
    </xf>
    <xf numFmtId="0" fontId="6" fillId="0" borderId="0" xfId="0" applyFont="1" applyAlignment="1" applyProtection="1">
      <alignment vertical="center"/>
    </xf>
    <xf numFmtId="0" fontId="55" fillId="0" borderId="0" xfId="0" applyFont="1" applyAlignment="1" applyProtection="1">
      <alignment horizontal="left"/>
    </xf>
    <xf numFmtId="0" fontId="0" fillId="0" borderId="6" xfId="0" applyBorder="1" applyProtection="1"/>
    <xf numFmtId="0" fontId="0" fillId="0" borderId="6" xfId="0" applyBorder="1" applyAlignment="1" applyProtection="1">
      <alignment horizontal="center"/>
    </xf>
    <xf numFmtId="0" fontId="0" fillId="0" borderId="0" xfId="0" applyFont="1" applyProtection="1"/>
    <xf numFmtId="0" fontId="36" fillId="5" borderId="0" xfId="9" applyFont="1" applyFill="1" applyBorder="1" applyAlignment="1" applyProtection="1">
      <alignment vertical="center"/>
    </xf>
    <xf numFmtId="0" fontId="56" fillId="0" borderId="0" xfId="0" applyFont="1" applyProtection="1"/>
    <xf numFmtId="0" fontId="57" fillId="16" borderId="37" xfId="9" applyFont="1" applyFill="1" applyBorder="1" applyAlignment="1" applyProtection="1">
      <alignment horizontal="left" vertical="center" wrapText="1" indent="3"/>
    </xf>
    <xf numFmtId="0" fontId="51" fillId="16" borderId="38" xfId="9" applyFont="1" applyFill="1" applyBorder="1" applyAlignment="1" applyProtection="1">
      <alignment horizontal="left" vertical="center" wrapText="1" indent="1"/>
    </xf>
    <xf numFmtId="0" fontId="18" fillId="20" borderId="38" xfId="9" applyFont="1" applyFill="1" applyBorder="1" applyAlignment="1" applyProtection="1">
      <alignment horizontal="left" vertical="center" wrapText="1"/>
    </xf>
    <xf numFmtId="0" fontId="57" fillId="16" borderId="39" xfId="9" quotePrefix="1" applyFont="1" applyFill="1" applyBorder="1" applyAlignment="1" applyProtection="1">
      <alignment horizontal="left" vertical="center" wrapText="1" indent="3"/>
    </xf>
    <xf numFmtId="0" fontId="57" fillId="16" borderId="60" xfId="9" applyFont="1" applyFill="1" applyBorder="1" applyAlignment="1" applyProtection="1">
      <alignment horizontal="left" vertical="center" wrapText="1" indent="3"/>
    </xf>
    <xf numFmtId="0" fontId="0" fillId="5" borderId="0" xfId="0" applyFill="1" applyAlignment="1" applyProtection="1">
      <alignment horizontal="center"/>
    </xf>
    <xf numFmtId="0" fontId="37" fillId="5" borderId="0" xfId="0" applyFont="1" applyFill="1" applyBorder="1" applyAlignment="1" applyProtection="1">
      <alignment horizontal="center" vertical="center" wrapText="1"/>
    </xf>
    <xf numFmtId="0" fontId="36" fillId="5" borderId="35" xfId="9" applyFont="1" applyFill="1" applyBorder="1" applyAlignment="1" applyProtection="1">
      <alignment vertical="center"/>
    </xf>
    <xf numFmtId="0" fontId="37" fillId="5" borderId="0" xfId="0" applyFont="1" applyFill="1" applyBorder="1" applyAlignment="1" applyProtection="1">
      <alignment horizontal="left" vertical="center" wrapText="1"/>
    </xf>
    <xf numFmtId="0" fontId="36" fillId="5" borderId="35" xfId="0" applyFont="1" applyFill="1" applyBorder="1" applyAlignment="1" applyProtection="1">
      <alignment vertical="center"/>
    </xf>
    <xf numFmtId="0" fontId="38" fillId="5" borderId="35" xfId="9" applyFont="1" applyFill="1" applyBorder="1" applyAlignment="1" applyProtection="1">
      <alignment vertical="center"/>
    </xf>
    <xf numFmtId="0" fontId="40" fillId="16" borderId="37" xfId="9" applyFont="1" applyFill="1" applyBorder="1" applyAlignment="1" applyProtection="1">
      <alignment horizontal="center" vertical="center"/>
    </xf>
    <xf numFmtId="0" fontId="39" fillId="16" borderId="39" xfId="9" quotePrefix="1" applyFont="1" applyFill="1" applyBorder="1" applyAlignment="1" applyProtection="1">
      <alignment horizontal="center" vertical="center"/>
    </xf>
    <xf numFmtId="0" fontId="7" fillId="4" borderId="34" xfId="0" applyFont="1" applyFill="1" applyBorder="1" applyAlignment="1">
      <alignment horizontal="left"/>
    </xf>
    <xf numFmtId="0" fontId="12" fillId="5" borderId="0" xfId="6" applyFill="1" applyProtection="1"/>
    <xf numFmtId="0" fontId="3" fillId="5" borderId="0" xfId="0" applyFont="1" applyFill="1" applyAlignment="1" applyProtection="1">
      <alignment horizontal="center"/>
    </xf>
    <xf numFmtId="0" fontId="31" fillId="0" borderId="0" xfId="6" applyFont="1" applyProtection="1"/>
    <xf numFmtId="0" fontId="42" fillId="7" borderId="1" xfId="2" applyFont="1" applyFill="1" applyAlignment="1" applyProtection="1">
      <alignment horizontal="right"/>
    </xf>
    <xf numFmtId="0" fontId="12" fillId="0" borderId="0" xfId="6" applyProtection="1"/>
    <xf numFmtId="1" fontId="31" fillId="0" borderId="0" xfId="6" applyNumberFormat="1" applyFont="1" applyProtection="1"/>
    <xf numFmtId="0" fontId="31" fillId="0" borderId="0" xfId="6" applyFont="1" applyBorder="1" applyProtection="1"/>
    <xf numFmtId="0" fontId="32" fillId="0" borderId="0" xfId="6" applyFont="1" applyProtection="1"/>
    <xf numFmtId="0" fontId="42" fillId="7" borderId="1" xfId="2" applyFont="1" applyFill="1" applyProtection="1"/>
    <xf numFmtId="0" fontId="26" fillId="0" borderId="0" xfId="6" applyFont="1" applyProtection="1"/>
    <xf numFmtId="9" fontId="31" fillId="0" borderId="0" xfId="7" applyFont="1" applyProtection="1"/>
    <xf numFmtId="167" fontId="12" fillId="0" borderId="0" xfId="1" applyNumberFormat="1" applyFont="1" applyProtection="1"/>
    <xf numFmtId="0" fontId="31" fillId="5" borderId="0" xfId="6" applyFont="1" applyFill="1" applyProtection="1"/>
    <xf numFmtId="0" fontId="26" fillId="5" borderId="0" xfId="6" applyFont="1" applyFill="1" applyProtection="1"/>
    <xf numFmtId="1" fontId="31" fillId="5" borderId="0" xfId="6" applyNumberFormat="1" applyFont="1" applyFill="1" applyProtection="1"/>
    <xf numFmtId="0" fontId="31" fillId="5" borderId="0" xfId="6" applyFont="1" applyFill="1" applyBorder="1" applyProtection="1"/>
    <xf numFmtId="9" fontId="31" fillId="5" borderId="0" xfId="7" applyFont="1" applyFill="1" applyProtection="1"/>
    <xf numFmtId="167" fontId="12" fillId="5" borderId="0" xfId="1" applyNumberFormat="1" applyFont="1" applyFill="1" applyProtection="1"/>
    <xf numFmtId="0" fontId="43" fillId="0" borderId="0" xfId="6" applyFont="1" applyProtection="1"/>
    <xf numFmtId="1" fontId="44" fillId="0" borderId="20" xfId="8" quotePrefix="1" applyNumberFormat="1" applyFont="1" applyBorder="1" applyAlignment="1" applyProtection="1">
      <alignment horizontal="center"/>
    </xf>
    <xf numFmtId="1" fontId="44" fillId="0" borderId="0" xfId="8" quotePrefix="1" applyNumberFormat="1" applyFont="1" applyBorder="1" applyAlignment="1" applyProtection="1">
      <alignment horizontal="center"/>
    </xf>
    <xf numFmtId="1" fontId="19" fillId="0" borderId="0" xfId="8" quotePrefix="1" applyNumberFormat="1" applyFont="1" applyBorder="1" applyAlignment="1" applyProtection="1">
      <alignment horizontal="center"/>
    </xf>
    <xf numFmtId="0" fontId="43" fillId="0" borderId="0" xfId="6" applyFont="1" applyBorder="1" applyAlignment="1" applyProtection="1">
      <alignment horizontal="right"/>
    </xf>
    <xf numFmtId="167" fontId="41" fillId="0" borderId="0" xfId="1" applyNumberFormat="1" applyFont="1" applyProtection="1"/>
    <xf numFmtId="0" fontId="34" fillId="0" borderId="0" xfId="6" applyFont="1" applyBorder="1" applyProtection="1"/>
    <xf numFmtId="0" fontId="33" fillId="11" borderId="26" xfId="6" applyFont="1" applyFill="1" applyBorder="1" applyProtection="1"/>
    <xf numFmtId="0" fontId="17" fillId="11" borderId="26" xfId="6" applyFont="1" applyFill="1" applyBorder="1" applyProtection="1"/>
    <xf numFmtId="1" fontId="33" fillId="11" borderId="27" xfId="6" applyNumberFormat="1" applyFont="1" applyFill="1" applyBorder="1" applyAlignment="1" applyProtection="1">
      <alignment horizontal="center"/>
    </xf>
    <xf numFmtId="1" fontId="33" fillId="11" borderId="26" xfId="6" applyNumberFormat="1" applyFont="1" applyFill="1" applyBorder="1" applyAlignment="1" applyProtection="1">
      <alignment horizontal="center"/>
    </xf>
    <xf numFmtId="167" fontId="33" fillId="11" borderId="26" xfId="1" applyNumberFormat="1" applyFont="1" applyFill="1" applyBorder="1" applyAlignment="1" applyProtection="1">
      <alignment horizontal="center"/>
    </xf>
    <xf numFmtId="0" fontId="31" fillId="0" borderId="22" xfId="6" applyNumberFormat="1" applyFont="1" applyBorder="1" applyAlignment="1" applyProtection="1"/>
    <xf numFmtId="0" fontId="30" fillId="0" borderId="22" xfId="6" applyFont="1" applyBorder="1" applyProtection="1"/>
    <xf numFmtId="1" fontId="30" fillId="0" borderId="22" xfId="6" applyNumberFormat="1" applyFont="1" applyBorder="1" applyAlignment="1" applyProtection="1">
      <alignment horizontal="center"/>
    </xf>
    <xf numFmtId="167" fontId="30" fillId="0" borderId="22" xfId="1" applyNumberFormat="1" applyFont="1" applyBorder="1" applyAlignment="1" applyProtection="1">
      <alignment horizontal="center"/>
    </xf>
    <xf numFmtId="0" fontId="31" fillId="0" borderId="24" xfId="6" applyNumberFormat="1" applyFont="1" applyBorder="1" applyAlignment="1" applyProtection="1"/>
    <xf numFmtId="0" fontId="30" fillId="0" borderId="24" xfId="6" applyFont="1" applyBorder="1" applyProtection="1"/>
    <xf numFmtId="9" fontId="29" fillId="0" borderId="0" xfId="1" applyFont="1" applyProtection="1"/>
    <xf numFmtId="9" fontId="30" fillId="0" borderId="0" xfId="1" applyFont="1" applyProtection="1"/>
    <xf numFmtId="9" fontId="29" fillId="0" borderId="20" xfId="1" applyFont="1" applyBorder="1" applyAlignment="1" applyProtection="1">
      <alignment horizontal="center"/>
    </xf>
    <xf numFmtId="9" fontId="29" fillId="0" borderId="0" xfId="1" applyFont="1" applyBorder="1" applyAlignment="1" applyProtection="1">
      <alignment horizontal="center"/>
    </xf>
    <xf numFmtId="167" fontId="29" fillId="0" borderId="0" xfId="1" applyNumberFormat="1" applyFont="1" applyBorder="1" applyAlignment="1" applyProtection="1">
      <alignment horizontal="center"/>
    </xf>
    <xf numFmtId="0" fontId="29" fillId="0" borderId="0" xfId="6" applyFont="1" applyProtection="1"/>
    <xf numFmtId="0" fontId="30" fillId="0" borderId="0" xfId="6" applyFont="1" applyProtection="1"/>
    <xf numFmtId="1" fontId="29" fillId="0" borderId="20" xfId="6" applyNumberFormat="1" applyFont="1" applyBorder="1" applyAlignment="1" applyProtection="1">
      <alignment horizontal="center"/>
    </xf>
    <xf numFmtId="1" fontId="29" fillId="0" borderId="0" xfId="6" applyNumberFormat="1" applyFont="1" applyBorder="1" applyAlignment="1" applyProtection="1">
      <alignment horizontal="center"/>
    </xf>
    <xf numFmtId="0" fontId="30" fillId="0" borderId="25" xfId="6" applyFont="1" applyBorder="1" applyProtection="1"/>
    <xf numFmtId="1" fontId="30" fillId="0" borderId="29" xfId="6" applyNumberFormat="1" applyFont="1" applyBorder="1" applyAlignment="1" applyProtection="1">
      <alignment horizontal="center"/>
    </xf>
    <xf numFmtId="1" fontId="30" fillId="0" borderId="25" xfId="6" applyNumberFormat="1" applyFont="1" applyBorder="1" applyAlignment="1" applyProtection="1">
      <alignment horizontal="center"/>
    </xf>
    <xf numFmtId="167" fontId="30" fillId="0" borderId="25" xfId="1" applyNumberFormat="1" applyFont="1" applyBorder="1" applyAlignment="1" applyProtection="1">
      <alignment horizontal="center"/>
    </xf>
    <xf numFmtId="1" fontId="30" fillId="0" borderId="0" xfId="6" applyNumberFormat="1" applyFont="1" applyBorder="1" applyAlignment="1" applyProtection="1">
      <alignment horizontal="center"/>
    </xf>
    <xf numFmtId="167" fontId="30" fillId="0" borderId="0" xfId="1" applyNumberFormat="1" applyFont="1" applyBorder="1" applyAlignment="1" applyProtection="1">
      <alignment horizontal="center"/>
    </xf>
    <xf numFmtId="1" fontId="30" fillId="0" borderId="28" xfId="6" applyNumberFormat="1" applyFont="1" applyBorder="1" applyAlignment="1" applyProtection="1">
      <alignment horizontal="center"/>
    </xf>
    <xf numFmtId="0" fontId="29" fillId="0" borderId="25" xfId="6" applyFont="1" applyBorder="1" applyProtection="1"/>
    <xf numFmtId="2" fontId="30" fillId="0" borderId="29" xfId="6" applyNumberFormat="1" applyFont="1" applyBorder="1" applyAlignment="1" applyProtection="1">
      <alignment horizontal="center"/>
    </xf>
    <xf numFmtId="2" fontId="30" fillId="0" borderId="25" xfId="6" applyNumberFormat="1" applyFont="1" applyBorder="1" applyAlignment="1" applyProtection="1">
      <alignment horizontal="center"/>
    </xf>
    <xf numFmtId="1" fontId="30" fillId="0" borderId="20" xfId="6" applyNumberFormat="1" applyFont="1" applyBorder="1" applyAlignment="1" applyProtection="1">
      <alignment horizontal="center"/>
    </xf>
    <xf numFmtId="0" fontId="30" fillId="0" borderId="21" xfId="6" applyFont="1" applyBorder="1" applyProtection="1"/>
    <xf numFmtId="1" fontId="30" fillId="0" borderId="21" xfId="6" applyNumberFormat="1" applyFont="1" applyBorder="1" applyAlignment="1" applyProtection="1">
      <alignment horizontal="center"/>
    </xf>
    <xf numFmtId="167" fontId="30" fillId="0" borderId="21" xfId="1" applyNumberFormat="1" applyFont="1" applyBorder="1" applyAlignment="1" applyProtection="1">
      <alignment horizontal="center"/>
    </xf>
    <xf numFmtId="0" fontId="30" fillId="0" borderId="0" xfId="6" applyFont="1" applyBorder="1" applyProtection="1"/>
    <xf numFmtId="9" fontId="29" fillId="0" borderId="25" xfId="1" applyFont="1" applyBorder="1" applyProtection="1"/>
    <xf numFmtId="164" fontId="30" fillId="0" borderId="25" xfId="6" applyNumberFormat="1" applyFont="1" applyBorder="1" applyAlignment="1" applyProtection="1">
      <alignment horizontal="center"/>
    </xf>
    <xf numFmtId="0" fontId="29" fillId="0" borderId="22" xfId="6" applyFont="1" applyBorder="1" applyProtection="1"/>
    <xf numFmtId="1" fontId="29" fillId="0" borderId="28" xfId="6" applyNumberFormat="1" applyFont="1" applyBorder="1" applyAlignment="1" applyProtection="1">
      <alignment horizontal="center"/>
    </xf>
    <xf numFmtId="1" fontId="29" fillId="0" borderId="22" xfId="6" applyNumberFormat="1" applyFont="1" applyBorder="1" applyAlignment="1" applyProtection="1">
      <alignment horizontal="center"/>
    </xf>
    <xf numFmtId="0" fontId="33" fillId="14" borderId="26" xfId="6" applyFont="1" applyFill="1" applyBorder="1" applyProtection="1"/>
    <xf numFmtId="0" fontId="33" fillId="14" borderId="26" xfId="6" applyFont="1" applyFill="1" applyBorder="1" applyAlignment="1" applyProtection="1">
      <alignment horizontal="center"/>
    </xf>
    <xf numFmtId="167" fontId="33" fillId="14" borderId="26" xfId="1" applyNumberFormat="1" applyFont="1" applyFill="1" applyBorder="1" applyAlignment="1" applyProtection="1">
      <alignment horizontal="center"/>
    </xf>
    <xf numFmtId="0" fontId="30" fillId="0" borderId="45" xfId="6" applyFont="1" applyBorder="1" applyProtection="1"/>
    <xf numFmtId="0" fontId="30" fillId="0" borderId="44" xfId="6" applyFont="1" applyBorder="1" applyProtection="1"/>
    <xf numFmtId="0" fontId="30" fillId="0" borderId="43" xfId="6" applyFont="1" applyBorder="1" applyProtection="1"/>
    <xf numFmtId="164" fontId="30" fillId="0" borderId="28" xfId="6" applyNumberFormat="1" applyFont="1" applyBorder="1" applyAlignment="1" applyProtection="1">
      <alignment horizontal="center"/>
    </xf>
    <xf numFmtId="164" fontId="30" fillId="0" borderId="22" xfId="6" applyNumberFormat="1" applyFont="1" applyBorder="1" applyAlignment="1" applyProtection="1">
      <alignment horizontal="center"/>
    </xf>
    <xf numFmtId="0" fontId="30" fillId="0" borderId="46" xfId="6" applyFont="1" applyBorder="1" applyProtection="1"/>
    <xf numFmtId="0" fontId="30" fillId="0" borderId="47" xfId="6" applyFont="1" applyBorder="1" applyProtection="1"/>
    <xf numFmtId="1" fontId="30" fillId="0" borderId="48" xfId="6" applyNumberFormat="1" applyFont="1" applyBorder="1" applyAlignment="1" applyProtection="1">
      <alignment horizontal="center"/>
    </xf>
    <xf numFmtId="1" fontId="30" fillId="0" borderId="46" xfId="6" applyNumberFormat="1" applyFont="1" applyBorder="1" applyAlignment="1" applyProtection="1">
      <alignment horizontal="center"/>
    </xf>
    <xf numFmtId="167" fontId="30" fillId="0" borderId="46" xfId="1" applyNumberFormat="1" applyFont="1" applyBorder="1" applyAlignment="1" applyProtection="1">
      <alignment horizontal="center"/>
    </xf>
    <xf numFmtId="0" fontId="30" fillId="0" borderId="2" xfId="6" applyFont="1" applyBorder="1" applyProtection="1"/>
    <xf numFmtId="0" fontId="30" fillId="0" borderId="49" xfId="6" applyFont="1" applyBorder="1" applyProtection="1"/>
    <xf numFmtId="1" fontId="30" fillId="0" borderId="50" xfId="6" applyNumberFormat="1" applyFont="1" applyBorder="1" applyAlignment="1" applyProtection="1">
      <alignment horizontal="center"/>
    </xf>
    <xf numFmtId="1" fontId="30" fillId="0" borderId="2" xfId="6" applyNumberFormat="1" applyFont="1" applyBorder="1" applyAlignment="1" applyProtection="1">
      <alignment horizontal="center"/>
    </xf>
    <xf numFmtId="167" fontId="29" fillId="0" borderId="2" xfId="1" applyNumberFormat="1" applyFont="1" applyBorder="1" applyAlignment="1" applyProtection="1">
      <alignment horizontal="center"/>
    </xf>
    <xf numFmtId="0" fontId="31" fillId="0" borderId="22" xfId="6" applyFont="1" applyBorder="1" applyProtection="1"/>
    <xf numFmtId="0" fontId="31" fillId="0" borderId="43" xfId="6" applyFont="1" applyBorder="1" applyProtection="1"/>
    <xf numFmtId="1" fontId="31" fillId="0" borderId="28" xfId="6" applyNumberFormat="1" applyFont="1" applyBorder="1" applyProtection="1"/>
    <xf numFmtId="1" fontId="31" fillId="0" borderId="22" xfId="6" applyNumberFormat="1" applyFont="1" applyBorder="1" applyProtection="1"/>
    <xf numFmtId="0" fontId="31" fillId="0" borderId="24" xfId="6" applyFont="1" applyBorder="1" applyProtection="1"/>
    <xf numFmtId="1" fontId="31" fillId="0" borderId="24" xfId="6" applyNumberFormat="1" applyFont="1" applyBorder="1" applyProtection="1"/>
    <xf numFmtId="167" fontId="30" fillId="0" borderId="24" xfId="1" applyNumberFormat="1" applyFont="1" applyBorder="1" applyAlignment="1" applyProtection="1">
      <alignment horizontal="center"/>
    </xf>
    <xf numFmtId="0" fontId="31" fillId="0" borderId="46" xfId="6" applyFont="1" applyBorder="1" applyProtection="1"/>
    <xf numFmtId="1" fontId="31" fillId="0" borderId="46" xfId="6" applyNumberFormat="1" applyFont="1" applyBorder="1" applyProtection="1"/>
    <xf numFmtId="1" fontId="34" fillId="0" borderId="22" xfId="6" applyNumberFormat="1" applyFont="1" applyBorder="1" applyAlignment="1" applyProtection="1">
      <alignment horizontal="center"/>
    </xf>
    <xf numFmtId="167" fontId="29" fillId="0" borderId="22" xfId="1" applyNumberFormat="1" applyFont="1" applyBorder="1" applyAlignment="1" applyProtection="1">
      <alignment horizontal="center"/>
    </xf>
    <xf numFmtId="1" fontId="34" fillId="0" borderId="24" xfId="6" applyNumberFormat="1" applyFont="1" applyBorder="1" applyAlignment="1" applyProtection="1">
      <alignment horizontal="center"/>
    </xf>
    <xf numFmtId="1" fontId="34" fillId="0" borderId="0" xfId="6" applyNumberFormat="1" applyFont="1" applyBorder="1" applyAlignment="1" applyProtection="1">
      <alignment horizontal="center"/>
    </xf>
    <xf numFmtId="0" fontId="33" fillId="15" borderId="0" xfId="6" applyFont="1" applyFill="1" applyProtection="1"/>
    <xf numFmtId="1" fontId="33" fillId="15" borderId="20" xfId="6" applyNumberFormat="1" applyFont="1" applyFill="1" applyBorder="1" applyAlignment="1" applyProtection="1">
      <alignment horizontal="center"/>
    </xf>
    <xf numFmtId="1" fontId="33" fillId="15" borderId="0" xfId="6" applyNumberFormat="1" applyFont="1" applyFill="1" applyBorder="1" applyAlignment="1" applyProtection="1">
      <alignment horizontal="center"/>
    </xf>
    <xf numFmtId="1" fontId="30" fillId="0" borderId="42" xfId="6" applyNumberFormat="1" applyFont="1" applyBorder="1" applyAlignment="1" applyProtection="1">
      <alignment horizontal="center"/>
    </xf>
    <xf numFmtId="1" fontId="30" fillId="0" borderId="24" xfId="6" applyNumberFormat="1" applyFont="1" applyBorder="1" applyAlignment="1" applyProtection="1">
      <alignment horizontal="center"/>
    </xf>
    <xf numFmtId="0" fontId="33" fillId="21" borderId="26" xfId="6" applyFont="1" applyFill="1" applyBorder="1" applyProtection="1"/>
    <xf numFmtId="1" fontId="33" fillId="21" borderId="27" xfId="6" applyNumberFormat="1" applyFont="1" applyFill="1" applyBorder="1" applyAlignment="1" applyProtection="1">
      <alignment horizontal="center"/>
    </xf>
    <xf numFmtId="1" fontId="33" fillId="21" borderId="26" xfId="6" applyNumberFormat="1" applyFont="1" applyFill="1" applyBorder="1" applyAlignment="1" applyProtection="1">
      <alignment horizontal="center"/>
    </xf>
    <xf numFmtId="167" fontId="33" fillId="21" borderId="26" xfId="1" applyNumberFormat="1" applyFont="1" applyFill="1" applyBorder="1" applyAlignment="1" applyProtection="1">
      <alignment horizontal="center"/>
    </xf>
    <xf numFmtId="2" fontId="30" fillId="0" borderId="0" xfId="6" applyNumberFormat="1" applyFont="1" applyBorder="1" applyAlignment="1" applyProtection="1">
      <alignment horizontal="center"/>
    </xf>
    <xf numFmtId="0" fontId="12" fillId="0" borderId="21" xfId="6" applyBorder="1" applyProtection="1"/>
    <xf numFmtId="9" fontId="30" fillId="0" borderId="25" xfId="1" applyFont="1" applyBorder="1" applyAlignment="1" applyProtection="1">
      <alignment horizontal="center"/>
    </xf>
    <xf numFmtId="3" fontId="30" fillId="0" borderId="25" xfId="1" applyNumberFormat="1" applyFont="1" applyBorder="1" applyAlignment="1" applyProtection="1">
      <alignment horizontal="center"/>
    </xf>
    <xf numFmtId="164" fontId="30" fillId="0" borderId="0" xfId="6" applyNumberFormat="1" applyFont="1" applyBorder="1" applyAlignment="1" applyProtection="1">
      <alignment horizontal="center"/>
    </xf>
    <xf numFmtId="3" fontId="30" fillId="0" borderId="0" xfId="1" applyNumberFormat="1" applyFont="1" applyBorder="1" applyAlignment="1" applyProtection="1">
      <alignment horizontal="center"/>
    </xf>
    <xf numFmtId="164" fontId="30" fillId="0" borderId="0" xfId="1" applyNumberFormat="1" applyFont="1" applyBorder="1" applyAlignment="1" applyProtection="1">
      <alignment horizontal="center"/>
    </xf>
    <xf numFmtId="0" fontId="33" fillId="22" borderId="26" xfId="6" applyFont="1" applyFill="1" applyBorder="1" applyProtection="1"/>
    <xf numFmtId="1" fontId="33" fillId="22" borderId="27" xfId="6" applyNumberFormat="1" applyFont="1" applyFill="1" applyBorder="1" applyAlignment="1" applyProtection="1">
      <alignment horizontal="center"/>
    </xf>
    <xf numFmtId="1" fontId="33" fillId="22" borderId="26" xfId="6" applyNumberFormat="1" applyFont="1" applyFill="1" applyBorder="1" applyAlignment="1" applyProtection="1">
      <alignment horizontal="center"/>
    </xf>
    <xf numFmtId="167" fontId="33" fillId="22" borderId="26" xfId="1" applyNumberFormat="1" applyFont="1" applyFill="1" applyBorder="1" applyAlignment="1" applyProtection="1">
      <alignment horizontal="center"/>
    </xf>
    <xf numFmtId="0" fontId="48" fillId="0" borderId="0" xfId="0" applyFont="1" applyAlignment="1">
      <alignment horizontal="left"/>
    </xf>
    <xf numFmtId="0" fontId="48" fillId="0" borderId="0" xfId="0" applyFont="1" applyAlignment="1"/>
    <xf numFmtId="0" fontId="0" fillId="0" borderId="0" xfId="0" quotePrefix="1"/>
    <xf numFmtId="0" fontId="22" fillId="0" borderId="6" xfId="0" quotePrefix="1" applyFont="1" applyBorder="1" applyAlignment="1" applyProtection="1">
      <alignment vertical="center"/>
      <protection hidden="1"/>
    </xf>
    <xf numFmtId="1" fontId="0" fillId="0" borderId="0" xfId="0" quotePrefix="1" applyNumberFormat="1" applyAlignment="1">
      <alignment horizontal="center"/>
    </xf>
    <xf numFmtId="0" fontId="4" fillId="0" borderId="0" xfId="0" applyFont="1" applyAlignment="1">
      <alignment horizontal="right" vertical="center"/>
    </xf>
    <xf numFmtId="0" fontId="0" fillId="0" borderId="0" xfId="0" applyAlignment="1">
      <alignment wrapText="1"/>
    </xf>
    <xf numFmtId="0" fontId="0" fillId="0" borderId="0" xfId="0" applyAlignment="1"/>
    <xf numFmtId="0" fontId="0" fillId="0" borderId="0" xfId="0" applyBorder="1" applyAlignment="1"/>
    <xf numFmtId="0" fontId="57" fillId="16" borderId="67" xfId="9" applyFont="1" applyFill="1" applyBorder="1" applyAlignment="1" applyProtection="1">
      <alignment horizontal="left" vertical="center" wrapText="1" indent="3"/>
    </xf>
    <xf numFmtId="165" fontId="2" fillId="7" borderId="4" xfId="2" applyNumberFormat="1" applyFill="1" applyBorder="1" applyAlignment="1">
      <alignment horizontal="center" vertical="center" wrapText="1"/>
    </xf>
    <xf numFmtId="9" fontId="22" fillId="12" borderId="26" xfId="1" applyNumberFormat="1" applyFont="1" applyFill="1" applyBorder="1" applyAlignment="1" applyProtection="1">
      <alignment horizontal="center" vertical="center"/>
    </xf>
    <xf numFmtId="0" fontId="60" fillId="5" borderId="0" xfId="17" applyFont="1" applyFill="1" applyAlignment="1" applyProtection="1">
      <alignment horizontal="left" vertical="top" wrapText="1"/>
    </xf>
    <xf numFmtId="0" fontId="51" fillId="16" borderId="36" xfId="9" applyFont="1" applyFill="1" applyBorder="1" applyAlignment="1" applyProtection="1">
      <alignment horizontal="left" vertical="center" wrapText="1" indent="1"/>
    </xf>
    <xf numFmtId="0" fontId="3" fillId="5" borderId="0" xfId="0" applyFont="1" applyFill="1" applyAlignment="1" applyProtection="1">
      <alignment horizontal="center"/>
    </xf>
    <xf numFmtId="0" fontId="51" fillId="16" borderId="36" xfId="0" applyFont="1" applyFill="1" applyBorder="1" applyAlignment="1" applyProtection="1">
      <alignment horizontal="left" vertical="center" wrapText="1" indent="1"/>
    </xf>
    <xf numFmtId="169" fontId="39" fillId="16" borderId="40" xfId="9" quotePrefix="1" applyNumberFormat="1" applyFont="1" applyFill="1" applyBorder="1" applyAlignment="1" applyProtection="1">
      <alignment horizontal="center" vertical="center"/>
    </xf>
    <xf numFmtId="169" fontId="39" fillId="16" borderId="39" xfId="9" quotePrefix="1" applyNumberFormat="1" applyFont="1" applyFill="1" applyBorder="1" applyAlignment="1" applyProtection="1">
      <alignment horizontal="center" vertical="center"/>
    </xf>
    <xf numFmtId="17" fontId="39" fillId="16" borderId="40" xfId="9" quotePrefix="1" applyNumberFormat="1" applyFont="1" applyFill="1" applyBorder="1" applyAlignment="1" applyProtection="1">
      <alignment horizontal="center" vertical="center"/>
    </xf>
    <xf numFmtId="0" fontId="39" fillId="16" borderId="39" xfId="9" quotePrefix="1" applyFont="1" applyFill="1" applyBorder="1" applyAlignment="1" applyProtection="1">
      <alignment horizontal="center" vertical="center"/>
    </xf>
    <xf numFmtId="0" fontId="39" fillId="16" borderId="36" xfId="9" applyFont="1" applyFill="1" applyBorder="1" applyAlignment="1" applyProtection="1">
      <alignment horizontal="left" vertical="center" wrapText="1" indent="2"/>
    </xf>
    <xf numFmtId="0" fontId="40" fillId="16" borderId="38" xfId="9" applyFont="1" applyFill="1" applyBorder="1" applyAlignment="1" applyProtection="1">
      <alignment horizontal="center" vertical="center"/>
    </xf>
    <xf numFmtId="0" fontId="40" fillId="16" borderId="37" xfId="9" applyFont="1" applyFill="1" applyBorder="1" applyAlignment="1" applyProtection="1">
      <alignment horizontal="center" vertical="center"/>
    </xf>
    <xf numFmtId="0" fontId="40" fillId="16" borderId="38" xfId="9" applyFont="1" applyFill="1" applyBorder="1" applyAlignment="1" applyProtection="1">
      <alignment horizontal="center" vertical="center" wrapText="1"/>
    </xf>
    <xf numFmtId="0" fontId="40" fillId="16" borderId="26" xfId="9" applyFont="1" applyFill="1" applyBorder="1" applyAlignment="1" applyProtection="1">
      <alignment horizontal="center" vertical="center" wrapText="1"/>
    </xf>
    <xf numFmtId="0" fontId="40" fillId="16" borderId="37" xfId="9" applyFont="1" applyFill="1" applyBorder="1" applyAlignment="1" applyProtection="1">
      <alignment horizontal="center" vertical="center" wrapText="1"/>
    </xf>
    <xf numFmtId="0" fontId="40" fillId="16" borderId="38" xfId="9" applyFont="1" applyFill="1" applyBorder="1" applyAlignment="1" applyProtection="1">
      <alignment horizontal="left" vertical="center" wrapText="1" indent="1"/>
    </xf>
    <xf numFmtId="0" fontId="40" fillId="16" borderId="26" xfId="9" applyFont="1" applyFill="1" applyBorder="1" applyAlignment="1" applyProtection="1">
      <alignment horizontal="left" vertical="center" wrapText="1" indent="1"/>
    </xf>
    <xf numFmtId="0" fontId="40" fillId="16" borderId="37" xfId="9" applyFont="1" applyFill="1" applyBorder="1" applyAlignment="1" applyProtection="1">
      <alignment horizontal="left" vertical="center" wrapText="1" indent="1"/>
    </xf>
    <xf numFmtId="0" fontId="36" fillId="5" borderId="0" xfId="9" applyFont="1" applyFill="1" applyBorder="1" applyAlignment="1" applyProtection="1">
      <alignment horizontal="left" vertical="center"/>
    </xf>
    <xf numFmtId="0" fontId="0" fillId="4" borderId="9" xfId="0" applyFill="1" applyBorder="1" applyAlignment="1">
      <alignment horizontal="center" vertical="center"/>
    </xf>
    <xf numFmtId="0" fontId="0" fillId="4" borderId="13" xfId="0" applyFill="1" applyBorder="1" applyAlignment="1">
      <alignment horizontal="center" vertical="center"/>
    </xf>
    <xf numFmtId="0" fontId="2" fillId="7" borderId="9" xfId="2" applyFill="1" applyBorder="1" applyAlignment="1">
      <alignment horizontal="center" vertical="center"/>
    </xf>
    <xf numFmtId="0" fontId="2" fillId="7" borderId="13" xfId="2" applyFill="1" applyBorder="1" applyAlignment="1">
      <alignment horizontal="center" vertical="center"/>
    </xf>
    <xf numFmtId="0" fontId="4" fillId="4" borderId="9" xfId="0" applyFont="1" applyFill="1" applyBorder="1" applyAlignment="1">
      <alignment horizontal="center" vertical="center"/>
    </xf>
    <xf numFmtId="0" fontId="4" fillId="4" borderId="13" xfId="0" applyFont="1" applyFill="1" applyBorder="1" applyAlignment="1">
      <alignment horizontal="center" vertical="center"/>
    </xf>
    <xf numFmtId="0" fontId="2" fillId="7" borderId="9" xfId="2" applyFill="1" applyBorder="1" applyAlignment="1">
      <alignment horizontal="center" vertical="center" wrapText="1"/>
    </xf>
    <xf numFmtId="0" fontId="2" fillId="7" borderId="13" xfId="2" applyFill="1" applyBorder="1" applyAlignment="1">
      <alignment horizontal="center" vertical="center" wrapText="1"/>
    </xf>
    <xf numFmtId="0" fontId="62" fillId="23" borderId="0" xfId="0" applyFont="1" applyFill="1" applyAlignment="1">
      <alignment horizontal="left" vertical="center" wrapText="1" indent="1"/>
    </xf>
    <xf numFmtId="0" fontId="50" fillId="0" borderId="0" xfId="0" applyFont="1" applyAlignment="1">
      <alignment horizontal="right" wrapText="1"/>
    </xf>
    <xf numFmtId="0" fontId="3" fillId="5" borderId="20" xfId="0" applyFont="1" applyFill="1" applyBorder="1" applyAlignment="1">
      <alignment horizontal="center"/>
    </xf>
    <xf numFmtId="0" fontId="3" fillId="5" borderId="0" xfId="0" applyFont="1" applyFill="1" applyBorder="1" applyAlignment="1">
      <alignment horizontal="center"/>
    </xf>
    <xf numFmtId="0" fontId="0" fillId="4" borderId="16" xfId="0"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0" fontId="3" fillId="5" borderId="0" xfId="0" applyFont="1" applyFill="1" applyAlignment="1">
      <alignment horizontal="center"/>
    </xf>
    <xf numFmtId="0" fontId="4" fillId="0" borderId="0" xfId="0" applyFont="1" applyAlignment="1">
      <alignment horizontal="right" vertical="center" wrapText="1" indent="1"/>
    </xf>
    <xf numFmtId="0" fontId="4" fillId="0" borderId="41" xfId="0" applyFont="1" applyBorder="1" applyAlignment="1">
      <alignment horizontal="right" vertical="center" wrapText="1" indent="1"/>
    </xf>
    <xf numFmtId="0" fontId="2" fillId="7" borderId="9" xfId="2" applyFill="1" applyBorder="1" applyAlignment="1">
      <alignment horizontal="left"/>
    </xf>
    <xf numFmtId="0" fontId="2" fillId="7" borderId="13" xfId="2" applyFill="1" applyBorder="1" applyAlignment="1">
      <alignment horizontal="left"/>
    </xf>
    <xf numFmtId="0" fontId="58" fillId="23" borderId="0" xfId="0" applyFont="1" applyFill="1" applyAlignment="1">
      <alignment horizontal="left" vertical="center" wrapText="1" indent="1"/>
    </xf>
    <xf numFmtId="0" fontId="4" fillId="0" borderId="0" xfId="0" applyFont="1" applyBorder="1" applyAlignment="1">
      <alignment horizontal="right" vertical="center" wrapText="1" indent="1"/>
    </xf>
    <xf numFmtId="0" fontId="0" fillId="4" borderId="0" xfId="0" applyFill="1" applyAlignment="1">
      <alignment horizontal="center" vertical="center"/>
    </xf>
    <xf numFmtId="0" fontId="58" fillId="5" borderId="0" xfId="0" applyFont="1" applyFill="1" applyAlignment="1">
      <alignment horizontal="left" vertical="center" wrapText="1" indent="1"/>
    </xf>
    <xf numFmtId="0" fontId="33" fillId="8" borderId="23" xfId="0" applyFont="1" applyFill="1" applyBorder="1" applyAlignment="1">
      <alignment horizontal="center"/>
    </xf>
    <xf numFmtId="0" fontId="33" fillId="8" borderId="0" xfId="0" applyFont="1" applyFill="1" applyAlignment="1">
      <alignment horizontal="center" vertical="center"/>
    </xf>
    <xf numFmtId="0" fontId="0" fillId="0" borderId="0" xfId="0" applyAlignment="1">
      <alignment horizontal="center"/>
    </xf>
    <xf numFmtId="0" fontId="4" fillId="0" borderId="0" xfId="0" applyFont="1" applyAlignment="1">
      <alignment horizontal="center"/>
    </xf>
  </cellXfs>
  <cellStyles count="21">
    <cellStyle name="Accent3" xfId="3" builtinId="37"/>
    <cellStyle name="Hyperlink 2" xfId="10" xr:uid="{00000000-0005-0000-0000-000001000000}"/>
    <cellStyle name="Hyperlink 3" xfId="16" xr:uid="{00000000-0005-0000-0000-000002000000}"/>
    <cellStyle name="Input" xfId="2" builtinId="20"/>
    <cellStyle name="Normal" xfId="0" builtinId="0"/>
    <cellStyle name="Normal 13" xfId="13" xr:uid="{00000000-0005-0000-0000-000005000000}"/>
    <cellStyle name="Normal 13 2" xfId="17" xr:uid="{00000000-0005-0000-0000-000006000000}"/>
    <cellStyle name="Normal 2" xfId="6" xr:uid="{00000000-0005-0000-0000-000007000000}"/>
    <cellStyle name="Normal 2 2" xfId="11" xr:uid="{00000000-0005-0000-0000-000008000000}"/>
    <cellStyle name="Normal 2 2 2" xfId="12" xr:uid="{00000000-0005-0000-0000-000009000000}"/>
    <cellStyle name="Normal 2 2 3" xfId="19" xr:uid="{00000000-0005-0000-0000-00000A000000}"/>
    <cellStyle name="Normal 3" xfId="9" xr:uid="{00000000-0005-0000-0000-00000B000000}"/>
    <cellStyle name="Normal 3 2" xfId="14" xr:uid="{00000000-0005-0000-0000-00000C000000}"/>
    <cellStyle name="Normal 4" xfId="15" xr:uid="{00000000-0005-0000-0000-00000D000000}"/>
    <cellStyle name="Normal_IEA_ETP model 1.23 HS Scenarios 1.0_Model 1.45a 3 cases 1.3" xfId="8" xr:uid="{00000000-0005-0000-0000-00000E000000}"/>
    <cellStyle name="Output" xfId="18" builtinId="21"/>
    <cellStyle name="Percent" xfId="1" builtinId="5"/>
    <cellStyle name="Percent 10" xfId="20" xr:uid="{00000000-0005-0000-0000-000011000000}"/>
    <cellStyle name="Percent 2" xfId="7" xr:uid="{00000000-0005-0000-0000-000012000000}"/>
    <cellStyle name="Style 1" xfId="4" xr:uid="{00000000-0005-0000-0000-000013000000}"/>
    <cellStyle name="Style 2" xfId="5" xr:uid="{00000000-0005-0000-0000-000014000000}"/>
  </cellStyles>
  <dxfs count="229">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solid">
          <fgColor indexed="64"/>
          <bgColor rgb="FFD0CCCD"/>
        </patternFill>
      </fill>
      <alignment horizontal="right"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solid">
          <fgColor indexed="64"/>
          <bgColor rgb="FFD0CCCD"/>
        </patternFill>
      </fill>
      <alignment horizontal="right"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solid">
          <fgColor indexed="64"/>
          <bgColor rgb="FFD0CCCD"/>
        </patternFill>
      </fill>
      <alignment horizontal="left"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rgb="FF4D1434"/>
        </patternFill>
      </fill>
      <alignment horizontal="general"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border outline="0">
        <left style="medium">
          <color rgb="FFFFFFFF"/>
        </left>
        <top style="medium">
          <color rgb="FFFFFFFF"/>
        </top>
      </border>
    </dxf>
    <dxf>
      <font>
        <strike val="0"/>
        <outline val="0"/>
        <shadow val="0"/>
        <u val="none"/>
        <vertAlign val="baseline"/>
        <sz val="10"/>
        <name val="Calibri"/>
        <scheme val="minor"/>
      </font>
    </dxf>
    <dxf>
      <font>
        <b/>
        <i val="0"/>
        <strike val="0"/>
        <condense val="0"/>
        <extend val="0"/>
        <outline val="0"/>
        <shadow val="0"/>
        <u val="none"/>
        <vertAlign val="baseline"/>
        <sz val="10"/>
        <color rgb="FFFFFFFF"/>
        <name val="Calibri"/>
        <scheme val="minor"/>
      </font>
      <fill>
        <patternFill patternType="solid">
          <fgColor indexed="64"/>
          <bgColor rgb="FF4D1434"/>
        </patternFill>
      </fill>
      <alignment horizontal="general" vertical="center" textRotation="0" wrapText="0" indent="0" justifyLastLine="0" shrinkToFit="0" readingOrder="1"/>
      <border diagonalUp="0" diagonalDown="0" outline="0">
        <left style="medium">
          <color rgb="FFFFFFFF"/>
        </left>
        <right style="medium">
          <color rgb="FFFFFFFF"/>
        </right>
        <top/>
        <bottom/>
      </border>
    </dxf>
    <dxf>
      <font>
        <strike val="0"/>
        <outline val="0"/>
        <shadow val="0"/>
        <u val="none"/>
        <vertAlign val="baseline"/>
        <sz val="10"/>
        <name val="Calibri"/>
        <scheme val="minor"/>
      </font>
      <numFmt numFmtId="1" formatCode="0"/>
      <alignment horizontal="center" vertical="bottom" textRotation="0" wrapText="0" indent="0" justifyLastLine="0" shrinkToFit="0" readingOrder="0"/>
    </dxf>
    <dxf>
      <font>
        <strike val="0"/>
        <outline val="0"/>
        <shadow val="0"/>
        <u val="none"/>
        <vertAlign val="baseline"/>
        <sz val="10"/>
        <name val="Calibri"/>
        <scheme val="minor"/>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 formatCode="0"/>
      <alignment horizontal="center" vertical="bottom" textRotation="0" wrapText="0" indent="0" justifyLastLine="0" shrinkToFit="0" readingOrder="0"/>
    </dxf>
    <dxf>
      <font>
        <strike val="0"/>
        <outline val="0"/>
        <shadow val="0"/>
        <u val="none"/>
        <vertAlign val="baseline"/>
        <sz val="10"/>
        <name val="Calibri"/>
        <scheme val="minor"/>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 formatCode="0"/>
      <alignment horizontal="center" vertical="bottom" textRotation="0" wrapText="0" indent="0" justifyLastLine="0" shrinkToFit="0" readingOrder="0"/>
    </dxf>
    <dxf>
      <font>
        <strike val="0"/>
        <outline val="0"/>
        <shadow val="0"/>
        <u val="none"/>
        <vertAlign val="baseline"/>
        <sz val="10"/>
        <name val="Calibri"/>
        <scheme val="minor"/>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dxf>
    <dxf>
      <font>
        <strike val="0"/>
        <outline val="0"/>
        <shadow val="0"/>
        <u val="none"/>
        <vertAlign val="baseline"/>
        <sz val="10"/>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dxf>
    <dxf>
      <font>
        <strike val="0"/>
        <outline val="0"/>
        <shadow val="0"/>
        <u val="none"/>
        <vertAlign val="baseline"/>
        <sz val="10"/>
        <name val="Calibri"/>
        <scheme val="minor"/>
      </font>
    </dxf>
    <dxf>
      <font>
        <b/>
        <i val="0"/>
        <strike val="0"/>
        <condense val="0"/>
        <extend val="0"/>
        <outline val="0"/>
        <shadow val="0"/>
        <u val="none"/>
        <vertAlign val="baseline"/>
        <sz val="10"/>
        <color theme="1"/>
        <name val="Calibri"/>
        <scheme val="minor"/>
      </font>
      <border diagonalUp="0" diagonalDown="0">
        <left style="thin">
          <color indexed="64"/>
        </left>
        <right style="thin">
          <color indexed="64"/>
        </right>
        <top/>
        <bottom/>
        <vertical style="thin">
          <color indexed="64"/>
        </vertical>
        <horizontal style="thin">
          <color indexed="64"/>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dxf>
    <dxf>
      <border outline="0">
        <bottom style="dotted">
          <color indexed="64"/>
        </bottom>
      </border>
    </dxf>
    <dxf>
      <font>
        <b/>
        <i val="0"/>
        <strike val="0"/>
        <condense val="0"/>
        <extend val="0"/>
        <outline val="0"/>
        <shadow val="0"/>
        <u val="none"/>
        <vertAlign val="baseline"/>
        <sz val="10"/>
        <color auto="1"/>
        <name val="Arial"/>
        <scheme val="none"/>
      </font>
      <numFmt numFmtId="0" formatCode="General"/>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ont>
        <b val="0"/>
        <i/>
      </font>
    </dxf>
    <dxf>
      <font>
        <b val="0"/>
        <i/>
      </font>
    </dxf>
    <dxf>
      <font>
        <b val="0"/>
        <i/>
      </font>
    </dxf>
    <dxf>
      <font>
        <b val="0"/>
        <i/>
      </font>
    </dxf>
    <dxf>
      <font>
        <b val="0"/>
        <i/>
      </font>
    </dxf>
    <dxf>
      <font>
        <b val="0"/>
        <i/>
      </font>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color theme="0" tint="-0.499984740745262"/>
      </font>
      <fill>
        <patternFill>
          <bgColor theme="0" tint="-0.49998474074526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499984740745262"/>
      </font>
      <fill>
        <patternFill>
          <bgColor theme="0" tint="-0.499984740745262"/>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bgColor theme="0"/>
        </patternFill>
      </fill>
      <border>
        <left/>
        <right/>
        <top/>
        <bottom/>
      </border>
    </dxf>
    <dxf>
      <font>
        <color theme="0"/>
      </font>
      <fill>
        <patternFill>
          <fgColor theme="0"/>
          <bgColor theme="0"/>
        </patternFill>
      </fill>
      <border>
        <left/>
        <right/>
        <top/>
        <bottom/>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style="thin">
          <color theme="0"/>
        </left>
        <right style="thin">
          <color theme="0"/>
        </right>
        <top style="thin">
          <color theme="0"/>
        </top>
        <bottom style="thin">
          <color theme="0"/>
        </bottom>
        <vertical/>
        <horizontal/>
      </border>
    </dxf>
    <dxf>
      <font>
        <color theme="0"/>
      </font>
      <fill>
        <patternFill>
          <fgColor theme="0"/>
          <bgColor theme="0"/>
        </patternFill>
      </fill>
      <border>
        <left/>
        <right/>
        <top/>
        <bottom/>
      </border>
    </dxf>
    <dxf>
      <font>
        <color theme="0"/>
      </font>
      <fill>
        <patternFill>
          <fgColor theme="0"/>
          <bgColor theme="0"/>
        </patternFill>
      </fill>
      <border>
        <left style="thin">
          <color theme="0"/>
        </left>
        <right style="thin">
          <color theme="0"/>
        </right>
        <top style="thin">
          <color theme="0"/>
        </top>
        <bottom style="thin">
          <color theme="0"/>
        </bottom>
        <vertical/>
        <horizontal/>
      </border>
    </dxf>
    <dxf>
      <font>
        <b val="0"/>
        <i/>
      </font>
    </dxf>
    <dxf>
      <font>
        <b val="0"/>
        <i/>
      </font>
    </dxf>
    <dxf>
      <font>
        <b val="0"/>
        <i/>
      </font>
    </dxf>
    <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dxf>
    <dxf>
      <font>
        <color theme="0" tint="-0.34998626667073579"/>
      </font>
      <fill>
        <patternFill>
          <bgColor theme="0" tint="-0.34998626667073579"/>
        </patternFill>
      </fill>
    </dxf>
    <dxf>
      <font>
        <color theme="0"/>
      </font>
      <fill>
        <patternFill>
          <fgColor theme="0"/>
        </patternFill>
      </fill>
    </dxf>
    <dxf>
      <font>
        <color theme="0"/>
      </font>
      <fill>
        <patternFill>
          <fgColor theme="0"/>
        </patternFill>
      </fill>
    </dxf>
    <dxf>
      <font>
        <color theme="0"/>
      </font>
      <fill>
        <patternFill patternType="solid">
          <bgColor theme="0"/>
        </patternFill>
      </fill>
      <border>
        <left/>
        <right/>
        <top/>
        <bottom/>
      </border>
    </dxf>
    <dxf>
      <font>
        <color theme="0"/>
      </font>
      <fill>
        <patternFill patternType="solid">
          <bgColor theme="0"/>
        </patternFill>
      </fill>
      <border>
        <left/>
        <right/>
        <top/>
        <bottom/>
      </border>
    </dxf>
    <dxf>
      <font>
        <color theme="0"/>
      </font>
      <fill>
        <patternFill patternType="solid">
          <fgColor theme="0"/>
          <bgColor theme="0"/>
        </patternFill>
      </fill>
      <border>
        <left/>
        <right/>
        <top/>
        <bottom/>
        <vertical/>
        <horizontal/>
      </border>
    </dxf>
    <dxf>
      <font>
        <color theme="0"/>
      </font>
      <fill>
        <patternFill patternType="solid">
          <bgColor theme="0"/>
        </patternFill>
      </fill>
      <border>
        <left/>
        <right/>
        <top/>
        <bottom/>
      </border>
    </dxf>
    <dxf>
      <font>
        <color theme="0"/>
      </font>
      <fill>
        <patternFill patternType="solid">
          <fgColor theme="0"/>
          <bgColor theme="0"/>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font>
      <fill>
        <patternFill patternType="solid">
          <fgColor theme="0"/>
          <bgColor theme="0"/>
        </patternFill>
      </fill>
      <border>
        <left/>
        <right/>
        <top/>
        <bottom/>
        <vertical/>
        <horizontal/>
      </border>
    </dxf>
    <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dxf>
    <dxf>
      <font>
        <color theme="0"/>
      </font>
      <fill>
        <patternFill patternType="solid">
          <fgColor theme="0"/>
          <bgColor theme="0"/>
        </patternFill>
      </fill>
      <border>
        <left/>
        <right/>
        <top/>
        <bottom/>
        <vertical/>
        <horizontal/>
      </border>
    </dxf>
    <dxf>
      <font>
        <color theme="0" tint="-0.34998626667073579"/>
      </font>
      <fill>
        <patternFill>
          <bgColor theme="0" tint="-0.34998626667073579"/>
        </patternFill>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patternFill>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darkUp">
          <fgColor theme="0" tint="-0.34998626667073579"/>
          <bgColor theme="0"/>
        </patternFill>
      </fill>
    </dxf>
    <dxf>
      <fill>
        <patternFill patternType="darkDown">
          <fgColor theme="0" tint="-0.34998626667073579"/>
        </patternFill>
      </fill>
    </dxf>
    <dxf>
      <font>
        <b val="0"/>
        <i/>
      </font>
    </dxf>
    <dxf>
      <font>
        <b val="0"/>
        <i/>
      </font>
    </dxf>
    <dxf>
      <font>
        <b val="0"/>
        <i/>
      </font>
    </dxf>
    <dxf>
      <font>
        <b val="0"/>
        <i/>
      </font>
    </dxf>
    <dxf>
      <font>
        <b val="0"/>
        <i/>
      </font>
    </dxf>
    <dxf>
      <font>
        <b val="0"/>
        <i/>
      </font>
    </dxf>
    <dxf>
      <font>
        <b val="0"/>
        <i/>
      </font>
    </dxf>
    <dxf>
      <font>
        <b val="0"/>
        <i/>
      </font>
    </dxf>
    <dxf>
      <fill>
        <patternFill patternType="darkDown">
          <fgColor theme="0" tint="-0.34998626667073579"/>
        </patternFill>
      </fill>
    </dxf>
    <dxf>
      <fill>
        <patternFill patternType="darkDown">
          <fgColor theme="0" tint="-0.34998626667073579"/>
        </patternFill>
      </fill>
    </dxf>
    <dxf>
      <fill>
        <patternFill patternType="darkUp">
          <fgColor theme="0" tint="-0.34998626667073579"/>
          <bgColor theme="0"/>
        </patternFill>
      </fill>
    </dxf>
    <dxf>
      <fill>
        <patternFill patternType="darkDown">
          <fgColor theme="0" tint="-0.34998626667073579"/>
        </patternFill>
      </fill>
    </dxf>
  </dxfs>
  <tableStyles count="0" defaultTableStyle="TableStyleMedium2" defaultPivotStyle="PivotStyleLight16"/>
  <colors>
    <mruColors>
      <color rgb="FF00546E"/>
      <color rgb="FF006699"/>
      <color rgb="FFB5395F"/>
      <color rgb="FFDF99AF"/>
      <color rgb="FFCDACE6"/>
      <color rgb="FFFFF6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Catalogues!$AL$7</c:f>
          <c:strCache>
            <c:ptCount val="1"/>
            <c:pt idx="0">
              <c:v> WTW intensity target</c:v>
            </c:pt>
          </c:strCache>
        </c:strRef>
      </c:tx>
      <c:layout>
        <c:manualLayout>
          <c:xMode val="edge"/>
          <c:yMode val="edge"/>
          <c:x val="0.27371331638693513"/>
          <c:y val="4.553304551815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3587488164917516"/>
          <c:y val="0.16242086875175471"/>
          <c:w val="0.82140907703424737"/>
          <c:h val="0.56525742492819786"/>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Calculations!$H$96:$AN$96</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96D8-442F-9674-9E470CDE30B5}"/>
            </c:ext>
          </c:extLst>
        </c:ser>
        <c:ser>
          <c:idx val="0"/>
          <c:order val="1"/>
          <c:tx>
            <c:v>Company Intensity</c:v>
          </c:tx>
          <c:spPr>
            <a:ln w="28575" cap="rnd">
              <a:solidFill>
                <a:srgbClr val="00546E"/>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Calculations!$H$93:$AN$93</c:f>
              <c:numCache>
                <c:formatCode>0</c:formatCode>
                <c:ptCount val="33"/>
                <c:pt idx="0">
                  <c:v>0</c:v>
                </c:pt>
                <c:pt idx="1">
                  <c:v>0</c:v>
                </c:pt>
                <c:pt idx="2">
                  <c:v>#N/A</c:v>
                </c:pt>
                <c:pt idx="3">
                  <c:v>#N/A</c:v>
                </c:pt>
                <c:pt idx="4">
                  <c:v>#N/A</c:v>
                </c:pt>
                <c:pt idx="5">
                  <c:v>#N/A</c:v>
                </c:pt>
                <c:pt idx="6">
                  <c:v>#N/A</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96D8-442F-9674-9E470CDE30B5}"/>
            </c:ext>
          </c:extLst>
        </c:ser>
        <c:ser>
          <c:idx val="4"/>
          <c:order val="2"/>
          <c:tx>
            <c:v>COVID Sector Correction</c:v>
          </c:tx>
          <c:spPr>
            <a:ln w="28575" cap="rnd">
              <a:solidFill>
                <a:schemeClr val="accent4"/>
              </a:solidFill>
              <a:prstDash val="sysDash"/>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Calculations!$H$101:$AN$101</c:f>
              <c:numCache>
                <c:formatCode>0</c:formatCode>
                <c:ptCount val="33"/>
                <c:pt idx="0">
                  <c:v>#N/A</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1-B697-4402-A71E-09D6F4362277}"/>
            </c:ext>
          </c:extLst>
        </c:ser>
        <c:ser>
          <c:idx val="3"/>
          <c:order val="3"/>
          <c:tx>
            <c:v>COVID Company Correction</c:v>
          </c:tx>
          <c:spPr>
            <a:ln w="28575" cap="rnd">
              <a:solidFill>
                <a:schemeClr val="accent1"/>
              </a:solidFill>
              <a:prstDash val="sysDash"/>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Calculations!$H$99:$AN$99</c:f>
              <c:numCache>
                <c:formatCode>0</c:formatCode>
                <c:ptCount val="33"/>
                <c:pt idx="0">
                  <c:v>#N/A</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0-B697-4402-A71E-09D6F4362277}"/>
            </c:ext>
          </c:extLst>
        </c:ser>
        <c:ser>
          <c:idx val="2"/>
          <c:order val="4"/>
          <c:tx>
            <c:v>Target Year</c:v>
          </c:tx>
          <c:spPr>
            <a:ln w="28575" cap="rnd">
              <a:solidFill>
                <a:schemeClr val="bg1">
                  <a:lumMod val="50000"/>
                </a:schemeClr>
              </a:solidFill>
              <a:round/>
            </a:ln>
            <a:effectLst/>
          </c:spPr>
          <c:marker>
            <c:symbol val="circle"/>
            <c:size val="7"/>
            <c:spPr>
              <a:solidFill>
                <a:schemeClr val="accent3"/>
              </a:solidFill>
              <a:ln w="9525">
                <a:solidFill>
                  <a:schemeClr val="accent3"/>
                </a:solidFill>
              </a:ln>
              <a:effectLst/>
            </c:spPr>
          </c:marker>
          <c:dLbls>
            <c:dLbl>
              <c:idx val="17"/>
              <c:layout>
                <c:manualLayout>
                  <c:x val="6.1749069509592337E-2"/>
                  <c:y val="-5.7791804493071856E-2"/>
                </c:manualLayout>
              </c:layout>
              <c:numFmt formatCode="&quot;Target Intensity: &quot;\ 0.0\ &quot;gCO2/RTK&quot;" sourceLinked="0"/>
              <c:spPr>
                <a:solidFill>
                  <a:sysClr val="window" lastClr="FFFFFF"/>
                </a:solidFill>
                <a:ln w="6350">
                  <a:solidFill>
                    <a:sysClr val="windowText" lastClr="000000">
                      <a:lumMod val="25000"/>
                      <a:lumOff val="75000"/>
                    </a:sysClr>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85992461078172"/>
                      <c:h val="9.4411156506261279E-2"/>
                    </c:manualLayout>
                  </c15:layout>
                </c:ext>
                <c:ext xmlns:c16="http://schemas.microsoft.com/office/drawing/2014/chart" uri="{C3380CC4-5D6E-409C-BE32-E72D297353CC}">
                  <c16:uniqueId val="{00000000-6568-A641-B1DB-6D9E6960D0AC}"/>
                </c:ext>
              </c:extLst>
            </c:dLbl>
            <c:spPr>
              <a:noFill/>
              <a:ln w="6350">
                <a:solidFill>
                  <a:sysClr val="windowText" lastClr="000000">
                    <a:lumMod val="25000"/>
                    <a:lumOff val="75000"/>
                  </a:sys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Calculations!$H$94:$AN$94</c:f>
              <c:numCache>
                <c:formatCode>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2-96D8-442F-9674-9E470CDE30B5}"/>
            </c:ext>
          </c:extLst>
        </c:ser>
        <c:dLbls>
          <c:showLegendKey val="0"/>
          <c:showVal val="0"/>
          <c:showCatName val="0"/>
          <c:showSerName val="0"/>
          <c:showPercent val="0"/>
          <c:showBubbleSize val="0"/>
        </c:dLbls>
        <c:smooth val="0"/>
        <c:axId val="547283712"/>
        <c:axId val="832546368"/>
      </c:lineChart>
      <c:catAx>
        <c:axId val="5472837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46368"/>
        <c:crosses val="autoZero"/>
        <c:auto val="0"/>
        <c:lblAlgn val="ctr"/>
        <c:lblOffset val="100"/>
        <c:tickLblSkip val="5"/>
        <c:tickMarkSkip val="5"/>
        <c:noMultiLvlLbl val="0"/>
      </c:catAx>
      <c:valAx>
        <c:axId val="832546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Intensity</a:t>
                </a:r>
                <a:r>
                  <a:rPr lang="en-US" baseline="0">
                    <a:solidFill>
                      <a:schemeClr val="tx1"/>
                    </a:solidFill>
                  </a:rPr>
                  <a:t> gCO2/RTK</a:t>
                </a:r>
                <a:endParaRPr lang="en-US">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283712"/>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1046045436381353"/>
          <c:y val="0.84623786888131358"/>
          <c:w val="0.8049699407603037"/>
          <c:h val="0.124746670857600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Catalogues!$AL$8</c:f>
          <c:strCache>
            <c:ptCount val="1"/>
            <c:pt idx="0">
              <c:v>Example Company Absolute Emissions Target</c:v>
            </c:pt>
          </c:strCache>
        </c:strRef>
      </c:tx>
      <c:layout>
        <c:manualLayout>
          <c:xMode val="edge"/>
          <c:yMode val="edge"/>
          <c:x val="0.18921690218674383"/>
          <c:y val="3.91263064951517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877422341262353"/>
          <c:y val="0.20669010548082534"/>
          <c:w val="0.77065382028528684"/>
          <c:h val="0.53004376600866698"/>
        </c:manualLayout>
      </c:layout>
      <c:lineChart>
        <c:grouping val="standard"/>
        <c:varyColors val="0"/>
        <c:ser>
          <c:idx val="1"/>
          <c:order val="0"/>
          <c:tx>
            <c:v>Company Absolute Emissions</c:v>
          </c:tx>
          <c:spPr>
            <a:ln w="28575" cap="rnd">
              <a:solidFill>
                <a:srgbClr val="00546E"/>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Calculations!$H$144:$AN$144</c:f>
              <c:numCache>
                <c:formatCode>#,##0</c:formatCode>
                <c:ptCount val="33"/>
                <c:pt idx="0" formatCode="0">
                  <c:v>#N/A</c:v>
                </c:pt>
                <c:pt idx="1">
                  <c:v>#N/A</c:v>
                </c:pt>
                <c:pt idx="2" formatCode="0">
                  <c:v>#N/A</c:v>
                </c:pt>
                <c:pt idx="3" formatCode="0">
                  <c:v>#N/A</c:v>
                </c:pt>
                <c:pt idx="4" formatCode="0">
                  <c:v>#N/A</c:v>
                </c:pt>
                <c:pt idx="5" formatCode="0">
                  <c:v>#N/A</c:v>
                </c:pt>
                <c:pt idx="6" formatCode="0">
                  <c:v>#N/A</c:v>
                </c:pt>
                <c:pt idx="7" formatCode="0">
                  <c:v>#N/A</c:v>
                </c:pt>
                <c:pt idx="8" formatCode="0">
                  <c:v>#N/A</c:v>
                </c:pt>
                <c:pt idx="9" formatCode="0">
                  <c:v>#N/A</c:v>
                </c:pt>
                <c:pt idx="10" formatCode="0">
                  <c:v>#N/A</c:v>
                </c:pt>
                <c:pt idx="11" formatCode="0.0">
                  <c:v>#N/A</c:v>
                </c:pt>
                <c:pt idx="12" formatCode="0.0">
                  <c:v>#N/A</c:v>
                </c:pt>
                <c:pt idx="13" formatCode="0.0">
                  <c:v>#N/A</c:v>
                </c:pt>
                <c:pt idx="14" formatCode="0">
                  <c:v>#N/A</c:v>
                </c:pt>
                <c:pt idx="15" formatCode="0">
                  <c:v>#N/A</c:v>
                </c:pt>
                <c:pt idx="16" formatCode="0">
                  <c:v>#N/A</c:v>
                </c:pt>
                <c:pt idx="17" formatCode="0">
                  <c:v>#N/A</c:v>
                </c:pt>
                <c:pt idx="18" formatCode="0">
                  <c:v>#N/A</c:v>
                </c:pt>
                <c:pt idx="19" formatCode="0">
                  <c:v>#N/A</c:v>
                </c:pt>
                <c:pt idx="20" formatCode="0">
                  <c:v>#N/A</c:v>
                </c:pt>
                <c:pt idx="21" formatCode="0">
                  <c:v>#N/A</c:v>
                </c:pt>
                <c:pt idx="22" formatCode="0">
                  <c:v>#N/A</c:v>
                </c:pt>
                <c:pt idx="23" formatCode="0">
                  <c:v>#N/A</c:v>
                </c:pt>
                <c:pt idx="24" formatCode="0">
                  <c:v>#N/A</c:v>
                </c:pt>
                <c:pt idx="25" formatCode="0">
                  <c:v>#N/A</c:v>
                </c:pt>
                <c:pt idx="26" formatCode="0">
                  <c:v>#N/A</c:v>
                </c:pt>
                <c:pt idx="27" formatCode="0">
                  <c:v>#N/A</c:v>
                </c:pt>
                <c:pt idx="28" formatCode="0">
                  <c:v>#N/A</c:v>
                </c:pt>
                <c:pt idx="29" formatCode="0">
                  <c:v>#N/A</c:v>
                </c:pt>
                <c:pt idx="30" formatCode="0">
                  <c:v>#N/A</c:v>
                </c:pt>
                <c:pt idx="31" formatCode="0">
                  <c:v>#N/A</c:v>
                </c:pt>
                <c:pt idx="32" formatCode="0">
                  <c:v>#N/A</c:v>
                </c:pt>
              </c:numCache>
            </c:numRef>
          </c:val>
          <c:smooth val="0"/>
          <c:extLst>
            <c:ext xmlns:c16="http://schemas.microsoft.com/office/drawing/2014/chart" uri="{C3380CC4-5D6E-409C-BE32-E72D297353CC}">
              <c16:uniqueId val="{00000000-4B0C-4F09-862D-E840337D2455}"/>
            </c:ext>
          </c:extLst>
        </c:ser>
        <c:ser>
          <c:idx val="2"/>
          <c:order val="1"/>
          <c:tx>
            <c:v>Target Year</c:v>
          </c:tx>
          <c:spPr>
            <a:ln w="28575" cap="rnd">
              <a:solidFill>
                <a:schemeClr val="accent3"/>
              </a:solidFill>
              <a:round/>
            </a:ln>
            <a:effectLst/>
          </c:spPr>
          <c:marker>
            <c:symbol val="circle"/>
            <c:size val="9"/>
            <c:spPr>
              <a:solidFill>
                <a:schemeClr val="accent3"/>
              </a:solidFill>
              <a:ln w="9525">
                <a:solidFill>
                  <a:schemeClr val="accent3"/>
                </a:solidFill>
              </a:ln>
              <a:effectLst/>
            </c:spPr>
          </c:marker>
          <c:dLbls>
            <c:dLbl>
              <c:idx val="17"/>
              <c:layout>
                <c:manualLayout>
                  <c:x val="6.5683174363908775E-2"/>
                  <c:y val="-5.4796773344411284E-2"/>
                </c:manualLayout>
              </c:layout>
              <c:numFmt formatCode="#,##0\ &quot;tCO2e&quot;" sourceLinked="0"/>
              <c:spPr>
                <a:solidFill>
                  <a:schemeClr val="bg1"/>
                </a:solidFill>
                <a:ln w="3175">
                  <a:solidFill>
                    <a:schemeClr val="bg1">
                      <a:lumMod val="85000"/>
                    </a:schemeClr>
                  </a:solid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9178257411749109"/>
                      <c:h val="5.0746819524211791E-2"/>
                    </c:manualLayout>
                  </c15:layout>
                </c:ext>
                <c:ext xmlns:c16="http://schemas.microsoft.com/office/drawing/2014/chart" uri="{C3380CC4-5D6E-409C-BE32-E72D297353CC}">
                  <c16:uniqueId val="{00000001-4B0C-4F09-862D-E840337D2455}"/>
                </c:ext>
              </c:extLst>
            </c:dLbl>
            <c:numFmt formatCode="#,##0\ &quot;tCO2e&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Calculations!$H$145:$AN$145</c:f>
              <c:numCache>
                <c:formatCode>#,##0</c:formatCode>
                <c:ptCount val="33"/>
                <c:pt idx="0" formatCode="0">
                  <c:v>#N/A</c:v>
                </c:pt>
                <c:pt idx="1">
                  <c:v>#N/A</c:v>
                </c:pt>
                <c:pt idx="2" formatCode="0">
                  <c:v>#N/A</c:v>
                </c:pt>
                <c:pt idx="3" formatCode="0">
                  <c:v>#N/A</c:v>
                </c:pt>
                <c:pt idx="4" formatCode="0">
                  <c:v>#N/A</c:v>
                </c:pt>
                <c:pt idx="5" formatCode="0">
                  <c:v>#N/A</c:v>
                </c:pt>
                <c:pt idx="6" formatCode="0">
                  <c:v>#N/A</c:v>
                </c:pt>
                <c:pt idx="7" formatCode="0">
                  <c:v>#N/A</c:v>
                </c:pt>
                <c:pt idx="8" formatCode="0">
                  <c:v>#N/A</c:v>
                </c:pt>
                <c:pt idx="9" formatCode="0">
                  <c:v>#N/A</c:v>
                </c:pt>
                <c:pt idx="10" formatCode="0">
                  <c:v>#N/A</c:v>
                </c:pt>
                <c:pt idx="11" formatCode="0.0">
                  <c:v>#N/A</c:v>
                </c:pt>
                <c:pt idx="12" formatCode="0.0">
                  <c:v>#N/A</c:v>
                </c:pt>
                <c:pt idx="13" formatCode="0.0">
                  <c:v>#N/A</c:v>
                </c:pt>
                <c:pt idx="14" formatCode="0">
                  <c:v>#N/A</c:v>
                </c:pt>
                <c:pt idx="15" formatCode="0">
                  <c:v>#N/A</c:v>
                </c:pt>
                <c:pt idx="16" formatCode="0">
                  <c:v>#N/A</c:v>
                </c:pt>
                <c:pt idx="17" formatCode="0">
                  <c:v>#N/A</c:v>
                </c:pt>
                <c:pt idx="18" formatCode="0">
                  <c:v>#N/A</c:v>
                </c:pt>
                <c:pt idx="19" formatCode="0">
                  <c:v>#N/A</c:v>
                </c:pt>
                <c:pt idx="20" formatCode="0">
                  <c:v>#N/A</c:v>
                </c:pt>
                <c:pt idx="21" formatCode="0">
                  <c:v>#N/A</c:v>
                </c:pt>
                <c:pt idx="22" formatCode="0">
                  <c:v>#N/A</c:v>
                </c:pt>
                <c:pt idx="23" formatCode="0">
                  <c:v>#N/A</c:v>
                </c:pt>
                <c:pt idx="24" formatCode="0">
                  <c:v>#N/A</c:v>
                </c:pt>
                <c:pt idx="25" formatCode="0">
                  <c:v>#N/A</c:v>
                </c:pt>
                <c:pt idx="26" formatCode="0">
                  <c:v>#N/A</c:v>
                </c:pt>
                <c:pt idx="27" formatCode="0">
                  <c:v>#N/A</c:v>
                </c:pt>
                <c:pt idx="28" formatCode="0">
                  <c:v>#N/A</c:v>
                </c:pt>
                <c:pt idx="29" formatCode="0">
                  <c:v>#N/A</c:v>
                </c:pt>
                <c:pt idx="30" formatCode="0">
                  <c:v>#N/A</c:v>
                </c:pt>
                <c:pt idx="31" formatCode="0">
                  <c:v>#N/A</c:v>
                </c:pt>
                <c:pt idx="32" formatCode="0">
                  <c:v>#N/A</c:v>
                </c:pt>
              </c:numCache>
            </c:numRef>
          </c:val>
          <c:smooth val="0"/>
          <c:extLst>
            <c:ext xmlns:c16="http://schemas.microsoft.com/office/drawing/2014/chart" uri="{C3380CC4-5D6E-409C-BE32-E72D297353CC}">
              <c16:uniqueId val="{00000002-4B0C-4F09-862D-E840337D2455}"/>
            </c:ext>
          </c:extLst>
        </c:ser>
        <c:dLbls>
          <c:showLegendKey val="0"/>
          <c:showVal val="0"/>
          <c:showCatName val="0"/>
          <c:showSerName val="0"/>
          <c:showPercent val="0"/>
          <c:showBubbleSize val="0"/>
        </c:dLbls>
        <c:smooth val="0"/>
        <c:axId val="832546912"/>
        <c:axId val="832545824"/>
      </c:lineChart>
      <c:catAx>
        <c:axId val="832546912"/>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45824"/>
        <c:crosses val="autoZero"/>
        <c:auto val="0"/>
        <c:lblAlgn val="ctr"/>
        <c:lblOffset val="100"/>
        <c:tickLblSkip val="5"/>
        <c:noMultiLvlLbl val="0"/>
      </c:catAx>
      <c:valAx>
        <c:axId val="83254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Company</a:t>
                </a:r>
                <a:r>
                  <a:rPr lang="en-US" baseline="0"/>
                  <a:t> Emissions, tCO2e</a:t>
                </a:r>
                <a:endParaRPr lang="en-US"/>
              </a:p>
            </c:rich>
          </c:tx>
          <c:layout>
            <c:manualLayout>
              <c:xMode val="edge"/>
              <c:yMode val="edge"/>
              <c:x val="1.3765866391423942E-2"/>
              <c:y val="0.206621375808924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46912"/>
        <c:crosses val="autoZero"/>
        <c:crossBetween val="between"/>
      </c:valAx>
      <c:spPr>
        <a:noFill/>
        <a:ln>
          <a:noFill/>
        </a:ln>
        <a:effectLst/>
      </c:spPr>
    </c:plotArea>
    <c:legend>
      <c:legendPos val="b"/>
      <c:legendEntry>
        <c:idx val="1"/>
        <c:delete val="1"/>
      </c:legendEntry>
      <c:layout>
        <c:manualLayout>
          <c:xMode val="edge"/>
          <c:yMode val="edge"/>
          <c:x val="0.11046045436381353"/>
          <c:y val="0.84623786888131358"/>
          <c:w val="0.8049699407603037"/>
          <c:h val="0.124746670857600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Absolute emissions target</a:t>
            </a:r>
          </a:p>
        </c:rich>
      </c:tx>
      <c:layout>
        <c:manualLayout>
          <c:xMode val="edge"/>
          <c:yMode val="edge"/>
          <c:x val="0.32260406719362911"/>
          <c:y val="4.19975396716916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11210590470433"/>
          <c:y val="0.17544637542493577"/>
          <c:w val="0.6846925815529088"/>
          <c:h val="0.56608620590569936"/>
        </c:manualLayout>
      </c:layout>
      <c:scatterChart>
        <c:scatterStyle val="smoothMarker"/>
        <c:varyColors val="0"/>
        <c:ser>
          <c:idx val="1"/>
          <c:order val="0"/>
          <c:tx>
            <c:v>Company Emissions</c:v>
          </c:tx>
          <c:spPr>
            <a:ln w="28575" cap="rnd">
              <a:solidFill>
                <a:srgbClr val="00546E"/>
              </a:solidFill>
              <a:round/>
            </a:ln>
            <a:effectLst/>
          </c:spPr>
          <c:marker>
            <c:symbol val="none"/>
          </c:marker>
          <c:xVal>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xVal>
          <c:yVal>
            <c:numRef>
              <c:f>Calculations!$H$91:$AN$91</c:f>
              <c:numCache>
                <c:formatCode>0</c:formatCode>
                <c:ptCount val="33"/>
                <c:pt idx="0">
                  <c:v>0</c:v>
                </c:pt>
                <c:pt idx="1">
                  <c:v>0</c:v>
                </c:pt>
                <c:pt idx="2">
                  <c:v>#N/A</c:v>
                </c:pt>
                <c:pt idx="3">
                  <c:v>#N/A</c:v>
                </c:pt>
                <c:pt idx="4">
                  <c:v>#N/A</c:v>
                </c:pt>
                <c:pt idx="5">
                  <c:v>#N/A</c:v>
                </c:pt>
                <c:pt idx="6">
                  <c:v>#N/A</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yVal>
          <c:smooth val="1"/>
          <c:extLst>
            <c:ext xmlns:c16="http://schemas.microsoft.com/office/drawing/2014/chart" uri="{C3380CC4-5D6E-409C-BE32-E72D297353CC}">
              <c16:uniqueId val="{00000001-CC60-4C2E-B310-F91F0BCA5717}"/>
            </c:ext>
          </c:extLst>
        </c:ser>
        <c:ser>
          <c:idx val="0"/>
          <c:order val="1"/>
          <c:tx>
            <c:v>Target Year</c:v>
          </c:tx>
          <c:spPr>
            <a:ln w="28575" cap="rnd">
              <a:solidFill>
                <a:schemeClr val="accent1"/>
              </a:solidFill>
              <a:round/>
            </a:ln>
            <a:effectLst/>
          </c:spPr>
          <c:marker>
            <c:symbol val="circle"/>
            <c:size val="5"/>
            <c:spPr>
              <a:solidFill>
                <a:schemeClr val="bg1">
                  <a:lumMod val="50000"/>
                </a:schemeClr>
              </a:solidFill>
              <a:ln w="9525">
                <a:solidFill>
                  <a:schemeClr val="accent1"/>
                </a:solidFill>
              </a:ln>
              <a:effectLst/>
            </c:spPr>
          </c:marker>
          <c:dLbls>
            <c:dLbl>
              <c:idx val="17"/>
              <c:layout>
                <c:manualLayout>
                  <c:x val="-0.18729218195406999"/>
                  <c:y val="0.1032439516929087"/>
                </c:manualLayout>
              </c:layout>
              <c:numFmt formatCode="&quot;Target Year Emissions: &quot;0&quot; MTCO2e&quot;" sourceLinked="0"/>
              <c:spPr>
                <a:solidFill>
                  <a:sysClr val="window" lastClr="FFFFFF"/>
                </a:solidFill>
                <a:ln w="6350">
                  <a:solidFill>
                    <a:sysClr val="windowText" lastClr="000000">
                      <a:lumMod val="25000"/>
                      <a:lumOff val="75000"/>
                    </a:sysClr>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2039222683357351"/>
                      <c:h val="9.4337111274741065E-2"/>
                    </c:manualLayout>
                  </c15:layout>
                </c:ext>
                <c:ext xmlns:c16="http://schemas.microsoft.com/office/drawing/2014/chart" uri="{C3380CC4-5D6E-409C-BE32-E72D297353CC}">
                  <c16:uniqueId val="{00000000-2287-4F3E-8493-35E1F9C1064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xVal>
          <c:yVal>
            <c:numRef>
              <c:f>Calculations!$H$95:$AN$95</c:f>
              <c:numCache>
                <c:formatCode>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yVal>
          <c:smooth val="1"/>
          <c:extLst>
            <c:ext xmlns:c16="http://schemas.microsoft.com/office/drawing/2014/chart" uri="{C3380CC4-5D6E-409C-BE32-E72D297353CC}">
              <c16:uniqueId val="{00000004-CC60-4C2E-B310-F91F0BCA5717}"/>
            </c:ext>
          </c:extLst>
        </c:ser>
        <c:ser>
          <c:idx val="2"/>
          <c:order val="2"/>
          <c:tx>
            <c:v>COVID</c:v>
          </c:tx>
          <c:spPr>
            <a:ln w="28575" cap="rnd">
              <a:solidFill>
                <a:schemeClr val="accent1"/>
              </a:solidFill>
              <a:prstDash val="sysDash"/>
              <a:round/>
            </a:ln>
            <a:effectLst/>
          </c:spPr>
          <c:marker>
            <c:symbol val="none"/>
          </c:marker>
          <c:xVal>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xVal>
          <c:yVal>
            <c:numRef>
              <c:f>Calculations!$H$100:$AN$100</c:f>
              <c:numCache>
                <c:formatCode>0</c:formatCode>
                <c:ptCount val="33"/>
                <c:pt idx="0">
                  <c:v>#N/A</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yVal>
          <c:smooth val="1"/>
          <c:extLst>
            <c:ext xmlns:c16="http://schemas.microsoft.com/office/drawing/2014/chart" uri="{C3380CC4-5D6E-409C-BE32-E72D297353CC}">
              <c16:uniqueId val="{00000002-FF14-45FA-8CB9-737927DFB2D6}"/>
            </c:ext>
          </c:extLst>
        </c:ser>
        <c:dLbls>
          <c:showLegendKey val="0"/>
          <c:showVal val="0"/>
          <c:showCatName val="0"/>
          <c:showSerName val="0"/>
          <c:showPercent val="0"/>
          <c:showBubbleSize val="0"/>
        </c:dLbls>
        <c:axId val="832557792"/>
        <c:axId val="832553440"/>
      </c:scatterChart>
      <c:scatterChart>
        <c:scatterStyle val="smoothMarker"/>
        <c:varyColors val="0"/>
        <c:ser>
          <c:idx val="3"/>
          <c:order val="3"/>
          <c:tx>
            <c:v>Sector Emissions</c:v>
          </c:tx>
          <c:spPr>
            <a:ln w="28575" cap="rnd">
              <a:solidFill>
                <a:schemeClr val="accent4"/>
              </a:solidFill>
              <a:round/>
            </a:ln>
            <a:effectLst/>
          </c:spPr>
          <c:marker>
            <c:symbol val="none"/>
          </c:marker>
          <c:xVal>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xVal>
          <c:yVal>
            <c:numRef>
              <c:f>Calculations!$H$97:$AN$97</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yVal>
          <c:smooth val="1"/>
          <c:extLst>
            <c:ext xmlns:c16="http://schemas.microsoft.com/office/drawing/2014/chart" uri="{C3380CC4-5D6E-409C-BE32-E72D297353CC}">
              <c16:uniqueId val="{00000001-2287-4F3E-8493-35E1F9C10642}"/>
            </c:ext>
          </c:extLst>
        </c:ser>
        <c:ser>
          <c:idx val="4"/>
          <c:order val="4"/>
          <c:tx>
            <c:v>COVID Sector Emissions</c:v>
          </c:tx>
          <c:spPr>
            <a:ln w="28575" cap="rnd">
              <a:solidFill>
                <a:schemeClr val="accent4"/>
              </a:solidFill>
              <a:prstDash val="sysDash"/>
              <a:round/>
            </a:ln>
            <a:effectLst/>
          </c:spPr>
          <c:marker>
            <c:symbol val="none"/>
          </c:marker>
          <c:xVal>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xVal>
          <c:yVal>
            <c:numRef>
              <c:f>Calculations!$H$102:$AN$102</c:f>
              <c:numCache>
                <c:formatCode>0</c:formatCode>
                <c:ptCount val="33"/>
                <c:pt idx="0">
                  <c:v>#N/A</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yVal>
          <c:smooth val="1"/>
          <c:extLst>
            <c:ext xmlns:c16="http://schemas.microsoft.com/office/drawing/2014/chart" uri="{C3380CC4-5D6E-409C-BE32-E72D297353CC}">
              <c16:uniqueId val="{00000003-2287-4F3E-8493-35E1F9C10642}"/>
            </c:ext>
          </c:extLst>
        </c:ser>
        <c:dLbls>
          <c:showLegendKey val="0"/>
          <c:showVal val="0"/>
          <c:showCatName val="0"/>
          <c:showSerName val="0"/>
          <c:showPercent val="0"/>
          <c:showBubbleSize val="0"/>
        </c:dLbls>
        <c:axId val="832545280"/>
        <c:axId val="832544192"/>
      </c:scatterChart>
      <c:valAx>
        <c:axId val="832557792"/>
        <c:scaling>
          <c:orientation val="minMax"/>
          <c:max val="2050"/>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3440"/>
        <c:crosses val="autoZero"/>
        <c:crossBetween val="midCat"/>
      </c:valAx>
      <c:valAx>
        <c:axId val="8325534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Company Emissions (MTCO2e)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7792"/>
        <c:crosses val="autoZero"/>
        <c:crossBetween val="midCat"/>
      </c:valAx>
      <c:valAx>
        <c:axId val="8325441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Weight avg. Sector Emissions (MTCO2e)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5280"/>
        <c:crosses val="max"/>
        <c:crossBetween val="midCat"/>
      </c:valAx>
      <c:valAx>
        <c:axId val="832545280"/>
        <c:scaling>
          <c:orientation val="minMax"/>
        </c:scaling>
        <c:delete val="1"/>
        <c:axPos val="b"/>
        <c:numFmt formatCode="0" sourceLinked="1"/>
        <c:majorTickMark val="out"/>
        <c:minorTickMark val="none"/>
        <c:tickLblPos val="nextTo"/>
        <c:crossAx val="832544192"/>
        <c:crosses val="autoZero"/>
        <c:crossBetween val="midCat"/>
      </c:valAx>
      <c:spPr>
        <a:noFill/>
        <a:ln>
          <a:noFill/>
        </a:ln>
        <a:effectLst/>
      </c:spPr>
    </c:plotArea>
    <c:legend>
      <c:legendPos val="b"/>
      <c:legendEntry>
        <c:idx val="1"/>
        <c:delete val="1"/>
      </c:legendEntry>
      <c:legendEntry>
        <c:idx val="2"/>
        <c:delete val="1"/>
      </c:legendEntry>
      <c:legendEntry>
        <c:idx val="4"/>
        <c:delete val="1"/>
      </c:legendEntry>
      <c:layout>
        <c:manualLayout>
          <c:xMode val="edge"/>
          <c:yMode val="edge"/>
          <c:x val="8.8736761191214597E-2"/>
          <c:y val="0.86402214139996969"/>
          <c:w val="0.77550431867637526"/>
          <c:h val="6.22273918524897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Catalogues!$AL$2</c:f>
          <c:strCache>
            <c:ptCount val="1"/>
            <c:pt idx="0">
              <c:v>Mid-long haul PAX WTW  intensity target</c:v>
            </c:pt>
          </c:strCache>
        </c:strRef>
      </c:tx>
      <c:layout>
        <c:manualLayout>
          <c:xMode val="edge"/>
          <c:yMode val="edge"/>
          <c:x val="0.12728027588301483"/>
          <c:y val="7.2271239081858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2854996393833429"/>
          <c:y val="0.24425971615044051"/>
          <c:w val="0.82140907703424737"/>
          <c:h val="0.47067134480146589"/>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Calculations!$E$74:$AN$74</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Calculations!$E$77:$AN$77</c:f>
              <c:numCache>
                <c:formatCode>0</c:formatCode>
                <c:ptCount val="36"/>
                <c:pt idx="0">
                  <c:v>1096.0396793216892</c:v>
                </c:pt>
                <c:pt idx="1">
                  <c:v>1075.2751494415108</c:v>
                </c:pt>
                <c:pt idx="2">
                  <c:v>1057.1446938529884</c:v>
                </c:pt>
                <c:pt idx="3">
                  <c:v>1041.1769908854865</c:v>
                </c:pt>
                <c:pt idx="4">
                  <c:v>1019.4512923512447</c:v>
                </c:pt>
                <c:pt idx="5">
                  <c:v>#N/A</c:v>
                </c:pt>
                <c:pt idx="6">
                  <c:v>#N/A</c:v>
                </c:pt>
                <c:pt idx="7">
                  <c:v>#N/A</c:v>
                </c:pt>
                <c:pt idx="8">
                  <c:v>#N/A</c:v>
                </c:pt>
                <c:pt idx="9">
                  <c:v>#N/A</c:v>
                </c:pt>
                <c:pt idx="10">
                  <c:v>832.71041113431227</c:v>
                </c:pt>
                <c:pt idx="11">
                  <c:v>807.3550765016679</c:v>
                </c:pt>
                <c:pt idx="12">
                  <c:v>783.30772041928174</c:v>
                </c:pt>
                <c:pt idx="13">
                  <c:v>760.46967781454384</c:v>
                </c:pt>
                <c:pt idx="14">
                  <c:v>738.75196371706863</c:v>
                </c:pt>
                <c:pt idx="15">
                  <c:v>718.07411452732924</c:v>
                </c:pt>
                <c:pt idx="16">
                  <c:v>689.59400272816458</c:v>
                </c:pt>
                <c:pt idx="17">
                  <c:v>662.74411983182267</c:v>
                </c:pt>
                <c:pt idx="18">
                  <c:v>637.38838669082486</c:v>
                </c:pt>
                <c:pt idx="19">
                  <c:v>613.40545930542567</c:v>
                </c:pt>
                <c:pt idx="20">
                  <c:v>590.68678692303445</c:v>
                </c:pt>
                <c:pt idx="21">
                  <c:v>569.13496935177886</c:v>
                </c:pt>
                <c:pt idx="22">
                  <c:v>548.6623610470939</c:v>
                </c:pt>
                <c:pt idx="23">
                  <c:v>529.18987977763265</c:v>
                </c:pt>
                <c:pt idx="24">
                  <c:v>510.64598572516871</c:v>
                </c:pt>
                <c:pt idx="25">
                  <c:v>492.96580323467435</c:v>
                </c:pt>
                <c:pt idx="26">
                  <c:v>475.26996530223084</c:v>
                </c:pt>
                <c:pt idx="27">
                  <c:v>458.64920576356826</c:v>
                </c:pt>
                <c:pt idx="28">
                  <c:v>443.00844128240391</c:v>
                </c:pt>
                <c:pt idx="29">
                  <c:v>428.2634800568552</c:v>
                </c:pt>
                <c:pt idx="30">
                  <c:v>414.33950574099231</c:v>
                </c:pt>
                <c:pt idx="31">
                  <c:v>401.16980774908001</c:v>
                </c:pt>
                <c:pt idx="32">
                  <c:v>388.69471246057765</c:v>
                </c:pt>
                <c:pt idx="33">
                  <c:v>376.86067919275132</c:v>
                </c:pt>
                <c:pt idx="34">
                  <c:v>365.6195320488423</c:v>
                </c:pt>
                <c:pt idx="35">
                  <c:v>354.92780439822843</c:v>
                </c:pt>
              </c:numCache>
            </c:numRef>
          </c:val>
          <c:smooth val="0"/>
          <c:extLst>
            <c:ext xmlns:c16="http://schemas.microsoft.com/office/drawing/2014/chart" uri="{C3380CC4-5D6E-409C-BE32-E72D297353CC}">
              <c16:uniqueId val="{00000001-E8F9-402E-9963-F6410D7B9F07}"/>
            </c:ext>
          </c:extLst>
        </c:ser>
        <c:ser>
          <c:idx val="0"/>
          <c:order val="1"/>
          <c:tx>
            <c:v>Company Intensity</c:v>
          </c:tx>
          <c:spPr>
            <a:ln w="28575" cap="rnd">
              <a:solidFill>
                <a:srgbClr val="00546E"/>
              </a:solidFill>
              <a:round/>
            </a:ln>
            <a:effectLst/>
          </c:spPr>
          <c:marker>
            <c:symbol val="none"/>
          </c:marker>
          <c:cat>
            <c:numRef>
              <c:f>Calculations!$E$74:$AN$74</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Calculations!$E$85:$AN$85</c:f>
              <c:numCache>
                <c:formatCode>0</c:formatCode>
                <c:ptCount val="36"/>
                <c:pt idx="0">
                  <c:v>0</c:v>
                </c:pt>
                <c:pt idx="1">
                  <c:v>0</c:v>
                </c:pt>
                <c:pt idx="2">
                  <c:v>0</c:v>
                </c:pt>
                <c:pt idx="3">
                  <c:v>0</c:v>
                </c:pt>
                <c:pt idx="4">
                  <c:v>0</c:v>
                </c:pt>
                <c:pt idx="5">
                  <c:v>#N/A</c:v>
                </c:pt>
                <c:pt idx="6">
                  <c:v>#N/A</c:v>
                </c:pt>
                <c:pt idx="7">
                  <c:v>#N/A</c:v>
                </c:pt>
                <c:pt idx="8">
                  <c:v>#N/A</c:v>
                </c:pt>
                <c:pt idx="9">
                  <c:v>#N/A</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8F9-402E-9963-F6410D7B9F07}"/>
            </c:ext>
          </c:extLst>
        </c:ser>
        <c:ser>
          <c:idx val="3"/>
          <c:order val="2"/>
          <c:tx>
            <c:v>COVID Sector Correction</c:v>
          </c:tx>
          <c:spPr>
            <a:ln w="28575" cap="rnd">
              <a:solidFill>
                <a:schemeClr val="accent4"/>
              </a:solidFill>
              <a:prstDash val="sysDash"/>
              <a:round/>
            </a:ln>
            <a:effectLst/>
          </c:spPr>
          <c:marker>
            <c:symbol val="none"/>
          </c:marker>
          <c:cat>
            <c:numRef>
              <c:f>Calculations!$E$74:$AN$74</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Calculations!$E$88:$AN$88</c:f>
              <c:numCache>
                <c:formatCode>0</c:formatCode>
                <c:ptCount val="36"/>
                <c:pt idx="0">
                  <c:v>#N/A</c:v>
                </c:pt>
                <c:pt idx="1">
                  <c:v>#N/A</c:v>
                </c:pt>
                <c:pt idx="2">
                  <c:v>#N/A</c:v>
                </c:pt>
                <c:pt idx="3">
                  <c:v>#N/A</c:v>
                </c:pt>
                <c:pt idx="4">
                  <c:v>1019.4512923512447</c:v>
                </c:pt>
                <c:pt idx="5">
                  <c:v>988.32781214842259</c:v>
                </c:pt>
                <c:pt idx="6">
                  <c:v>957.20433194560053</c:v>
                </c:pt>
                <c:pt idx="7">
                  <c:v>926.08085174277846</c:v>
                </c:pt>
                <c:pt idx="8">
                  <c:v>894.9573715399564</c:v>
                </c:pt>
                <c:pt idx="9">
                  <c:v>863.83389133713433</c:v>
                </c:pt>
                <c:pt idx="10">
                  <c:v>832.71041113431227</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EE7A-4358-888F-8EDB87957EC0}"/>
            </c:ext>
          </c:extLst>
        </c:ser>
        <c:ser>
          <c:idx val="4"/>
          <c:order val="3"/>
          <c:tx>
            <c:v>COVID Company Correction</c:v>
          </c:tx>
          <c:spPr>
            <a:ln w="28575" cap="rnd">
              <a:solidFill>
                <a:schemeClr val="accent1"/>
              </a:solidFill>
              <a:prstDash val="sysDash"/>
              <a:round/>
            </a:ln>
            <a:effectLst/>
          </c:spPr>
          <c:marker>
            <c:symbol val="none"/>
          </c:marker>
          <c:cat>
            <c:numRef>
              <c:f>Calculations!$E$74:$AN$74</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Calculations!$E$89:$AN$89</c:f>
              <c:numCache>
                <c:formatCode>0</c:formatCode>
                <c:ptCount val="36"/>
                <c:pt idx="0">
                  <c:v>#N/A</c:v>
                </c:pt>
                <c:pt idx="1">
                  <c:v>#N/A</c:v>
                </c:pt>
                <c:pt idx="2">
                  <c:v>#N/A</c:v>
                </c:pt>
                <c:pt idx="3">
                  <c:v>#N/A</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EE7A-4358-888F-8EDB87957EC0}"/>
            </c:ext>
          </c:extLst>
        </c:ser>
        <c:ser>
          <c:idx val="2"/>
          <c:order val="4"/>
          <c:tx>
            <c:v>Target Year</c:v>
          </c:tx>
          <c:spPr>
            <a:ln w="28575" cap="rnd">
              <a:solidFill>
                <a:schemeClr val="accent3"/>
              </a:solidFill>
              <a:round/>
            </a:ln>
            <a:effectLst/>
          </c:spPr>
          <c:marker>
            <c:symbol val="circle"/>
            <c:size val="7"/>
            <c:spPr>
              <a:solidFill>
                <a:schemeClr val="accent3"/>
              </a:solidFill>
              <a:ln w="9525">
                <a:solidFill>
                  <a:schemeClr val="accent3"/>
                </a:solidFill>
              </a:ln>
              <a:effectLst/>
            </c:spPr>
          </c:marker>
          <c:dLbls>
            <c:dLbl>
              <c:idx val="20"/>
              <c:layout>
                <c:manualLayout>
                  <c:x val="-8.5928636453219663E-17"/>
                  <c:y val="-3.21205507030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BF-4846-9E16-2117AD2EAA5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Calculations!$E$74:$AN$74</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Calculations!$E$86:$AN$86</c:f>
              <c:numCache>
                <c:formatCode>0</c:formatCode>
                <c:ptCount val="36"/>
                <c:pt idx="0">
                  <c:v>#N/A</c:v>
                </c:pt>
                <c:pt idx="1">
                  <c:v>0</c:v>
                </c:pt>
                <c:pt idx="2">
                  <c:v>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xmlns:c15="http://schemas.microsoft.com/office/drawing/2012/chart">
            <c:ext xmlns:c16="http://schemas.microsoft.com/office/drawing/2014/chart" uri="{C3380CC4-5D6E-409C-BE32-E72D297353CC}">
              <c16:uniqueId val="{00000003-E8F9-402E-9963-F6410D7B9F07}"/>
            </c:ext>
          </c:extLst>
        </c:ser>
        <c:dLbls>
          <c:showLegendKey val="0"/>
          <c:showVal val="0"/>
          <c:showCatName val="0"/>
          <c:showSerName val="0"/>
          <c:showPercent val="0"/>
          <c:showBubbleSize val="0"/>
        </c:dLbls>
        <c:smooth val="0"/>
        <c:axId val="832559424"/>
        <c:axId val="832556160"/>
        <c:extLst/>
      </c:lineChart>
      <c:catAx>
        <c:axId val="832559424"/>
        <c:scaling>
          <c:orientation val="minMax"/>
        </c:scaling>
        <c:delete val="0"/>
        <c:axPos val="b"/>
        <c:numFmt formatCode="General"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6160"/>
        <c:crosses val="autoZero"/>
        <c:auto val="0"/>
        <c:lblAlgn val="ctr"/>
        <c:lblOffset val="100"/>
        <c:tickLblSkip val="5"/>
        <c:noMultiLvlLbl val="1"/>
      </c:catAx>
      <c:valAx>
        <c:axId val="832556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Intensity gCO2/RTK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9424"/>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8.9438940848779028E-2"/>
          <c:y val="0.78268297648750396"/>
          <c:w val="0.83188298361520407"/>
          <c:h val="0.1972416793230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Catalogues!$AL$3</c:f>
          <c:strCache>
            <c:ptCount val="1"/>
            <c:pt idx="0">
              <c:v>Short-long haul PAX WTW  intensity target</c:v>
            </c:pt>
          </c:strCache>
        </c:strRef>
      </c:tx>
      <c:layout>
        <c:manualLayout>
          <c:xMode val="edge"/>
          <c:yMode val="edge"/>
          <c:x val="0.10609694427711966"/>
          <c:y val="7.2271239081858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059708929195577"/>
          <c:y val="0.25630492266408356"/>
          <c:w val="0.82140907703424737"/>
          <c:h val="0.462641207125704"/>
        </c:manualLayout>
      </c:layout>
      <c:lineChart>
        <c:grouping val="standard"/>
        <c:varyColors val="0"/>
        <c:ser>
          <c:idx val="1"/>
          <c:order val="0"/>
          <c:tx>
            <c:v>Sector Intensity</c:v>
          </c:tx>
          <c:spPr>
            <a:ln w="28575" cap="rnd">
              <a:solidFill>
                <a:schemeClr val="accent4"/>
              </a:solidFill>
              <a:round/>
            </a:ln>
            <a:effectLst/>
          </c:spPr>
          <c:marker>
            <c:symbol val="none"/>
          </c:marker>
          <c:cat>
            <c:numRef>
              <c:extLst>
                <c:ext xmlns:c15="http://schemas.microsoft.com/office/drawing/2012/chart" uri="{02D57815-91ED-43cb-92C2-25804820EDAC}">
                  <c15:fullRef>
                    <c15:sqref>Calculations!$E$58:$AN$58</c15:sqref>
                  </c15:fullRef>
                </c:ext>
              </c:extLst>
              <c:f>(Calculations!$E$58:$F$58,Calculations!$H$58:$AN$58)</c:f>
              <c:numCache>
                <c:formatCode>0</c:formatCode>
                <c:ptCount val="35"/>
                <c:pt idx="0">
                  <c:v>2015</c:v>
                </c:pt>
                <c:pt idx="1">
                  <c:v>2016</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extLst>
                <c:ext xmlns:c15="http://schemas.microsoft.com/office/drawing/2012/chart" uri="{02D57815-91ED-43cb-92C2-25804820EDAC}">
                  <c15:fullRef>
                    <c15:sqref>Calculations!$E$61:$AN$61</c15:sqref>
                  </c15:fullRef>
                </c:ext>
              </c:extLst>
              <c:f>(Calculations!$E$61:$F$61,Calculations!$H$61:$AN$61)</c:f>
              <c:numCache>
                <c:formatCode>0</c:formatCode>
                <c:ptCount val="35"/>
                <c:pt idx="0">
                  <c:v>1401.0714773798429</c:v>
                </c:pt>
                <c:pt idx="1">
                  <c:v>1374.5281039005874</c:v>
                </c:pt>
                <c:pt idx="2">
                  <c:v>1330.9403047676328</c:v>
                </c:pt>
                <c:pt idx="3">
                  <c:v>1303.1682659292971</c:v>
                </c:pt>
                <c:pt idx="4">
                  <c:v>#N/A</c:v>
                </c:pt>
                <c:pt idx="5">
                  <c:v>#N/A</c:v>
                </c:pt>
                <c:pt idx="6">
                  <c:v>#N/A</c:v>
                </c:pt>
                <c:pt idx="7">
                  <c:v>#N/A</c:v>
                </c:pt>
                <c:pt idx="8">
                  <c:v>#N/A</c:v>
                </c:pt>
                <c:pt idx="9">
                  <c:v>1064.4567235736938</c:v>
                </c:pt>
                <c:pt idx="10">
                  <c:v>1032.0449078124209</c:v>
                </c:pt>
                <c:pt idx="11">
                  <c:v>1001.3050857520744</c:v>
                </c:pt>
                <c:pt idx="12">
                  <c:v>972.11113347428238</c:v>
                </c:pt>
                <c:pt idx="13">
                  <c:v>944.34930117027864</c:v>
                </c:pt>
                <c:pt idx="14">
                  <c:v>917.91673193041765</c:v>
                </c:pt>
                <c:pt idx="15">
                  <c:v>881.51050224072799</c:v>
                </c:pt>
                <c:pt idx="16">
                  <c:v>847.18820004056101</c:v>
                </c:pt>
                <c:pt idx="17">
                  <c:v>814.77587486462153</c:v>
                </c:pt>
                <c:pt idx="18">
                  <c:v>784.11841224013858</c:v>
                </c:pt>
                <c:pt idx="19">
                  <c:v>755.07705134834669</c:v>
                </c:pt>
                <c:pt idx="20">
                  <c:v>727.52728517248397</c:v>
                </c:pt>
                <c:pt idx="21">
                  <c:v>701.35707609664519</c:v>
                </c:pt>
                <c:pt idx="22">
                  <c:v>676.46533301911381</c:v>
                </c:pt>
                <c:pt idx="23">
                  <c:v>652.76060633208351</c:v>
                </c:pt>
                <c:pt idx="24">
                  <c:v>630.15996525161449</c:v>
                </c:pt>
                <c:pt idx="25">
                  <c:v>607.53931176320509</c:v>
                </c:pt>
                <c:pt idx="26">
                  <c:v>586.2929348652259</c:v>
                </c:pt>
                <c:pt idx="27">
                  <c:v>566.2992891857765</c:v>
                </c:pt>
                <c:pt idx="28">
                  <c:v>547.4507520406861</c:v>
                </c:pt>
                <c:pt idx="29">
                  <c:v>529.65168542496065</c:v>
                </c:pt>
                <c:pt idx="30">
                  <c:v>512.81681295611509</c:v>
                </c:pt>
                <c:pt idx="31">
                  <c:v>496.86985362966698</c:v>
                </c:pt>
                <c:pt idx="32">
                  <c:v>481.74236619766373</c:v>
                </c:pt>
                <c:pt idx="33">
                  <c:v>467.37276723742553</c:v>
                </c:pt>
                <c:pt idx="34">
                  <c:v>453.70549319816877</c:v>
                </c:pt>
              </c:numCache>
            </c:numRef>
          </c:val>
          <c:smooth val="0"/>
          <c:extLst>
            <c:ext xmlns:c16="http://schemas.microsoft.com/office/drawing/2014/chart" uri="{C3380CC4-5D6E-409C-BE32-E72D297353CC}">
              <c16:uniqueId val="{00000001-FE5E-42C1-9B40-976B50B33A4F}"/>
            </c:ext>
          </c:extLst>
        </c:ser>
        <c:ser>
          <c:idx val="0"/>
          <c:order val="1"/>
          <c:tx>
            <c:v>Company Intensity</c:v>
          </c:tx>
          <c:spPr>
            <a:ln w="28575" cap="rnd">
              <a:solidFill>
                <a:srgbClr val="00546E"/>
              </a:solidFill>
              <a:round/>
            </a:ln>
            <a:effectLst/>
          </c:spPr>
          <c:marker>
            <c:symbol val="none"/>
          </c:marker>
          <c:cat>
            <c:numRef>
              <c:extLst>
                <c:ext xmlns:c15="http://schemas.microsoft.com/office/drawing/2012/chart" uri="{02D57815-91ED-43cb-92C2-25804820EDAC}">
                  <c15:fullRef>
                    <c15:sqref>Calculations!$E$58:$AN$58</c15:sqref>
                  </c15:fullRef>
                </c:ext>
              </c:extLst>
              <c:f>(Calculations!$E$58:$F$58,Calculations!$H$58:$AN$58)</c:f>
              <c:numCache>
                <c:formatCode>0</c:formatCode>
                <c:ptCount val="35"/>
                <c:pt idx="0">
                  <c:v>2015</c:v>
                </c:pt>
                <c:pt idx="1">
                  <c:v>2016</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extLst>
                <c:ext xmlns:c15="http://schemas.microsoft.com/office/drawing/2012/chart" uri="{02D57815-91ED-43cb-92C2-25804820EDAC}">
                  <c15:fullRef>
                    <c15:sqref>Calculations!$E$69:$AN$69</c15:sqref>
                  </c15:fullRef>
                </c:ext>
              </c:extLst>
              <c:f>(Calculations!$E$69:$F$69,Calculations!$H$69:$AN$69)</c:f>
              <c:numCache>
                <c:formatCode>0</c:formatCode>
                <c:ptCount val="35"/>
                <c:pt idx="0">
                  <c:v>0</c:v>
                </c:pt>
                <c:pt idx="1">
                  <c:v>0</c:v>
                </c:pt>
                <c:pt idx="2">
                  <c:v>0</c:v>
                </c:pt>
                <c:pt idx="3">
                  <c:v>0</c:v>
                </c:pt>
                <c:pt idx="4">
                  <c:v>#N/A</c:v>
                </c:pt>
                <c:pt idx="5">
                  <c:v>#N/A</c:v>
                </c:pt>
                <c:pt idx="6">
                  <c:v>#N/A</c:v>
                </c:pt>
                <c:pt idx="7">
                  <c:v>#N/A</c:v>
                </c:pt>
                <c:pt idx="8">
                  <c:v>#N/A</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0-FE5E-42C1-9B40-976B50B33A4F}"/>
            </c:ext>
          </c:extLst>
        </c:ser>
        <c:ser>
          <c:idx val="4"/>
          <c:order val="2"/>
          <c:tx>
            <c:v>COVID Sector Correction</c:v>
          </c:tx>
          <c:spPr>
            <a:ln w="28575" cap="rnd">
              <a:solidFill>
                <a:schemeClr val="accent4"/>
              </a:solidFill>
              <a:prstDash val="sysDash"/>
              <a:round/>
            </a:ln>
            <a:effectLst/>
          </c:spPr>
          <c:marker>
            <c:symbol val="none"/>
          </c:marker>
          <c:cat>
            <c:strLit>
              <c:ptCount val="35"/>
              <c:pt idx="0">
                <c:v>2015</c:v>
              </c:pt>
              <c:pt idx="1">
                <c:v>2016</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Calculations!$E$72:$AM$72</c15:sqref>
                  </c15:fullRef>
                </c:ext>
              </c:extLst>
              <c:f>(Calculations!$E$72:$F$72,Calculations!$H$72:$AM$72)</c:f>
              <c:numCache>
                <c:formatCode>0</c:formatCode>
                <c:ptCount val="34"/>
                <c:pt idx="0">
                  <c:v>#N/A</c:v>
                </c:pt>
                <c:pt idx="1">
                  <c:v>#N/A</c:v>
                </c:pt>
                <c:pt idx="2">
                  <c:v>#N/A</c:v>
                </c:pt>
                <c:pt idx="3">
                  <c:v>1303.1682659292971</c:v>
                </c:pt>
                <c:pt idx="4">
                  <c:v>1263.3830088700299</c:v>
                </c:pt>
                <c:pt idx="5">
                  <c:v>1223.5977518107627</c:v>
                </c:pt>
                <c:pt idx="6">
                  <c:v>1183.8124947514955</c:v>
                </c:pt>
                <c:pt idx="7">
                  <c:v>1144.0272376922283</c:v>
                </c:pt>
                <c:pt idx="8">
                  <c:v>1104.241980632961</c:v>
                </c:pt>
                <c:pt idx="9">
                  <c:v>1064.4567235736938</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2-8871-44B9-BAFF-43DAC6F1834E}"/>
            </c:ext>
          </c:extLst>
        </c:ser>
        <c:ser>
          <c:idx val="3"/>
          <c:order val="3"/>
          <c:tx>
            <c:v>COVID Company Correction</c:v>
          </c:tx>
          <c:spPr>
            <a:ln w="28575" cap="rnd">
              <a:solidFill>
                <a:schemeClr val="accent1"/>
              </a:solidFill>
              <a:prstDash val="sysDash"/>
              <a:round/>
            </a:ln>
            <a:effectLst/>
          </c:spPr>
          <c:marker>
            <c:symbol val="none"/>
          </c:marker>
          <c:cat>
            <c:strLit>
              <c:ptCount val="35"/>
              <c:pt idx="0">
                <c:v>2015</c:v>
              </c:pt>
              <c:pt idx="1">
                <c:v>2016</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Calculations!$E$73:$AM$73</c15:sqref>
                  </c15:fullRef>
                </c:ext>
              </c:extLst>
              <c:f>(Calculations!$E$73:$F$73,Calculations!$H$73:$AM$73)</c:f>
              <c:numCache>
                <c:formatCode>0</c:formatCode>
                <c:ptCount val="34"/>
                <c:pt idx="0">
                  <c:v>#N/A</c:v>
                </c:pt>
                <c:pt idx="1">
                  <c:v>#N/A</c:v>
                </c:pt>
                <c:pt idx="2">
                  <c:v>#N/A</c:v>
                </c:pt>
                <c:pt idx="3">
                  <c:v>0</c:v>
                </c:pt>
                <c:pt idx="4">
                  <c:v>0</c:v>
                </c:pt>
                <c:pt idx="5">
                  <c:v>0</c:v>
                </c:pt>
                <c:pt idx="6">
                  <c:v>0</c:v>
                </c:pt>
                <c:pt idx="7">
                  <c:v>0</c:v>
                </c:pt>
                <c:pt idx="8">
                  <c:v>0</c:v>
                </c:pt>
                <c:pt idx="9">
                  <c:v>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8871-44B9-BAFF-43DAC6F1834E}"/>
            </c:ext>
          </c:extLst>
        </c:ser>
        <c:ser>
          <c:idx val="2"/>
          <c:order val="4"/>
          <c:tx>
            <c:v>Target Year</c:v>
          </c:tx>
          <c:spPr>
            <a:ln w="28575" cap="rnd">
              <a:solidFill>
                <a:schemeClr val="accent3"/>
              </a:solidFill>
              <a:round/>
            </a:ln>
            <a:effectLst/>
          </c:spPr>
          <c:marker>
            <c:symbol val="circle"/>
            <c:size val="7"/>
            <c:spPr>
              <a:solidFill>
                <a:schemeClr val="accent3"/>
              </a:solidFill>
              <a:ln w="9525">
                <a:solidFill>
                  <a:schemeClr val="accent3"/>
                </a:solidFill>
              </a:ln>
              <a:effectLst/>
            </c:spPr>
          </c:marker>
          <c:dLbls>
            <c:dLbl>
              <c:idx val="3"/>
              <c:layout>
                <c:manualLayout>
                  <c:x val="3.0694806981534779E-2"/>
                  <c:y val="-2.4090413027286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E3-43B0-8E28-41B20673939D}"/>
                </c:ext>
              </c:extLst>
            </c:dLbl>
            <c:dLbl>
              <c:idx val="19"/>
              <c:layout>
                <c:manualLayout>
                  <c:x val="4.7222779971591968E-3"/>
                  <c:y val="-5.6210963730334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E3-43B0-8E28-41B20673939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extLst>
                <c:ext xmlns:c15="http://schemas.microsoft.com/office/drawing/2012/chart" uri="{02D57815-91ED-43cb-92C2-25804820EDAC}">
                  <c15:fullRef>
                    <c15:sqref>Calculations!$E$58:$AN$58</c15:sqref>
                  </c15:fullRef>
                </c:ext>
              </c:extLst>
              <c:f>(Calculations!$E$58:$F$58,Calculations!$H$58:$AN$58)</c:f>
              <c:numCache>
                <c:formatCode>0</c:formatCode>
                <c:ptCount val="35"/>
                <c:pt idx="0">
                  <c:v>2015</c:v>
                </c:pt>
                <c:pt idx="1">
                  <c:v>2016</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extLst>
                <c:ext xmlns:c15="http://schemas.microsoft.com/office/drawing/2012/chart" uri="{02D57815-91ED-43cb-92C2-25804820EDAC}">
                  <c15:fullRef>
                    <c15:sqref>Calculations!$E$70:$AN$70</c15:sqref>
                  </c15:fullRef>
                </c:ext>
              </c:extLst>
              <c:f>(Calculations!$E$70:$F$70,Calculations!$H$70:$AN$70)</c:f>
              <c:numCache>
                <c:formatCode>0</c:formatCode>
                <c:ptCount val="35"/>
                <c:pt idx="0">
                  <c:v>#N/A</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xmlns:c15="http://schemas.microsoft.com/office/drawing/2012/chart">
            <c:ext xmlns:c16="http://schemas.microsoft.com/office/drawing/2014/chart" uri="{C3380CC4-5D6E-409C-BE32-E72D297353CC}">
              <c16:uniqueId val="{00000003-FE5E-42C1-9B40-976B50B33A4F}"/>
            </c:ext>
          </c:extLst>
        </c:ser>
        <c:dLbls>
          <c:showLegendKey val="0"/>
          <c:showVal val="0"/>
          <c:showCatName val="0"/>
          <c:showSerName val="0"/>
          <c:showPercent val="0"/>
          <c:showBubbleSize val="0"/>
        </c:dLbls>
        <c:smooth val="0"/>
        <c:axId val="832547456"/>
        <c:axId val="832549088"/>
        <c:extLst/>
      </c:lineChart>
      <c:catAx>
        <c:axId val="832547456"/>
        <c:scaling>
          <c:orientation val="minMax"/>
        </c:scaling>
        <c:delete val="0"/>
        <c:axPos val="b"/>
        <c:numFmt formatCode="0" sourceLinked="1"/>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9088"/>
        <c:crosses val="autoZero"/>
        <c:auto val="0"/>
        <c:lblAlgn val="ctr"/>
        <c:lblOffset val="100"/>
        <c:tickLblSkip val="5"/>
        <c:noMultiLvlLbl val="1"/>
      </c:catAx>
      <c:valAx>
        <c:axId val="832549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Intensity gCO2/RTK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7456"/>
        <c:crosses val="autoZero"/>
        <c:crossBetween val="midCat"/>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6436074485569166"/>
          <c:y val="0.83588358703088506"/>
          <c:w val="0.73239103393352523"/>
          <c:h val="6.77547608599708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Catalogues!$AL$4</c:f>
          <c:strCache>
            <c:ptCount val="1"/>
            <c:pt idx="0">
              <c:v>Belly WTW  intensity target</c:v>
            </c:pt>
          </c:strCache>
        </c:strRef>
      </c:tx>
      <c:layout>
        <c:manualLayout>
          <c:xMode val="edge"/>
          <c:yMode val="edge"/>
          <c:x val="0.19407444758414796"/>
          <c:y val="5.62109281884842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36582606418154"/>
          <c:y val="0.23622942910815578"/>
          <c:w val="0.82140907703424737"/>
          <c:h val="0.41446056618775656"/>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Calculations!$E$42:$AN$42</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Calculations!$E$45:$AN$45</c:f>
              <c:numCache>
                <c:formatCode>0</c:formatCode>
                <c:ptCount val="36"/>
                <c:pt idx="0">
                  <c:v>683.29204166542684</c:v>
                </c:pt>
                <c:pt idx="1">
                  <c:v>670.34703768087195</c:v>
                </c:pt>
                <c:pt idx="2">
                  <c:v>659.04416585138404</c:v>
                </c:pt>
                <c:pt idx="3">
                  <c:v>649.08959525762248</c:v>
                </c:pt>
                <c:pt idx="4">
                  <c:v>635.54538040104273</c:v>
                </c:pt>
                <c:pt idx="5">
                  <c:v>#N/A</c:v>
                </c:pt>
                <c:pt idx="6">
                  <c:v>#N/A</c:v>
                </c:pt>
                <c:pt idx="7">
                  <c:v>#N/A</c:v>
                </c:pt>
                <c:pt idx="8">
                  <c:v>#N/A</c:v>
                </c:pt>
                <c:pt idx="9">
                  <c:v>#N/A</c:v>
                </c:pt>
                <c:pt idx="10">
                  <c:v>519.12755320332121</c:v>
                </c:pt>
                <c:pt idx="11">
                  <c:v>503.32055397226071</c:v>
                </c:pt>
                <c:pt idx="12">
                  <c:v>488.32897351747442</c:v>
                </c:pt>
                <c:pt idx="13">
                  <c:v>474.09130215078557</c:v>
                </c:pt>
                <c:pt idx="14">
                  <c:v>460.5520649443792</c:v>
                </c:pt>
                <c:pt idx="15">
                  <c:v>447.66109935556875</c:v>
                </c:pt>
                <c:pt idx="16">
                  <c:v>429.90605443771096</c:v>
                </c:pt>
                <c:pt idx="17">
                  <c:v>413.16732531243605</c:v>
                </c:pt>
                <c:pt idx="18">
                  <c:v>397.36007764366701</c:v>
                </c:pt>
                <c:pt idx="19">
                  <c:v>382.40866326747863</c:v>
                </c:pt>
                <c:pt idx="20">
                  <c:v>368.24540957423739</c:v>
                </c:pt>
                <c:pt idx="21">
                  <c:v>354.80959542654352</c:v>
                </c:pt>
                <c:pt idx="22">
                  <c:v>342.0465809201873</c:v>
                </c:pt>
                <c:pt idx="23">
                  <c:v>329.90706468375299</c:v>
                </c:pt>
                <c:pt idx="24">
                  <c:v>318.34644743002622</c:v>
                </c:pt>
                <c:pt idx="25">
                  <c:v>307.32428443824142</c:v>
                </c:pt>
                <c:pt idx="26">
                  <c:v>296.2923615453376</c:v>
                </c:pt>
                <c:pt idx="27">
                  <c:v>285.93066302888315</c:v>
                </c:pt>
                <c:pt idx="28">
                  <c:v>276.1799121234443</c:v>
                </c:pt>
                <c:pt idx="29">
                  <c:v>266.98762205387493</c:v>
                </c:pt>
                <c:pt idx="30">
                  <c:v>258.30715088309489</c:v>
                </c:pt>
                <c:pt idx="31">
                  <c:v>250.09690995953636</c:v>
                </c:pt>
                <c:pt idx="32">
                  <c:v>242.31969760995534</c:v>
                </c:pt>
                <c:pt idx="33">
                  <c:v>234.94213555151424</c:v>
                </c:pt>
                <c:pt idx="34">
                  <c:v>227.93419001127921</c:v>
                </c:pt>
                <c:pt idx="35">
                  <c:v>221.26876306264916</c:v>
                </c:pt>
              </c:numCache>
            </c:numRef>
          </c:val>
          <c:smooth val="0"/>
          <c:extLst>
            <c:ext xmlns:c16="http://schemas.microsoft.com/office/drawing/2014/chart" uri="{C3380CC4-5D6E-409C-BE32-E72D297353CC}">
              <c16:uniqueId val="{00000001-8E12-41B9-B3AC-D85A26CCE00B}"/>
            </c:ext>
          </c:extLst>
        </c:ser>
        <c:ser>
          <c:idx val="0"/>
          <c:order val="1"/>
          <c:tx>
            <c:v>Company Intensity</c:v>
          </c:tx>
          <c:spPr>
            <a:ln w="28575" cap="rnd">
              <a:solidFill>
                <a:srgbClr val="00546E"/>
              </a:solidFill>
              <a:round/>
            </a:ln>
            <a:effectLst/>
          </c:spPr>
          <c:marker>
            <c:symbol val="none"/>
          </c:marker>
          <c:cat>
            <c:numRef>
              <c:f>Calculations!$E$42:$AN$42</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Calculations!$E$53:$AN$53</c:f>
              <c:numCache>
                <c:formatCode>0</c:formatCode>
                <c:ptCount val="36"/>
                <c:pt idx="0">
                  <c:v>0</c:v>
                </c:pt>
                <c:pt idx="1">
                  <c:v>0</c:v>
                </c:pt>
                <c:pt idx="2">
                  <c:v>0</c:v>
                </c:pt>
                <c:pt idx="3">
                  <c:v>0</c:v>
                </c:pt>
                <c:pt idx="4">
                  <c:v>0</c:v>
                </c:pt>
                <c:pt idx="5">
                  <c:v>#N/A</c:v>
                </c:pt>
                <c:pt idx="6">
                  <c:v>#N/A</c:v>
                </c:pt>
                <c:pt idx="7">
                  <c:v>#N/A</c:v>
                </c:pt>
                <c:pt idx="8">
                  <c:v>#N/A</c:v>
                </c:pt>
                <c:pt idx="9">
                  <c:v>#N/A</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8E12-41B9-B3AC-D85A26CCE00B}"/>
            </c:ext>
          </c:extLst>
        </c:ser>
        <c:ser>
          <c:idx val="3"/>
          <c:order val="2"/>
          <c:tx>
            <c:v>COVID Sector Correction</c:v>
          </c:tx>
          <c:spPr>
            <a:ln w="28575" cap="rnd">
              <a:solidFill>
                <a:schemeClr val="accent4"/>
              </a:solidFill>
              <a:prstDash val="sysDash"/>
              <a:round/>
            </a:ln>
            <a:effectLst/>
          </c:spPr>
          <c:marker>
            <c:symbol val="none"/>
          </c:marker>
          <c:val>
            <c:numRef>
              <c:f>Calculations!$E$56:$AN$56</c:f>
              <c:numCache>
                <c:formatCode>0</c:formatCode>
                <c:ptCount val="36"/>
                <c:pt idx="0">
                  <c:v>#N/A</c:v>
                </c:pt>
                <c:pt idx="1">
                  <c:v>#N/A</c:v>
                </c:pt>
                <c:pt idx="2">
                  <c:v>#N/A</c:v>
                </c:pt>
                <c:pt idx="3">
                  <c:v>#N/A</c:v>
                </c:pt>
                <c:pt idx="4">
                  <c:v>635.54538040104273</c:v>
                </c:pt>
                <c:pt idx="5">
                  <c:v>616.14240920142242</c:v>
                </c:pt>
                <c:pt idx="6">
                  <c:v>596.73943800180223</c:v>
                </c:pt>
                <c:pt idx="7">
                  <c:v>577.33646680218203</c:v>
                </c:pt>
                <c:pt idx="8">
                  <c:v>557.93349560256183</c:v>
                </c:pt>
                <c:pt idx="9">
                  <c:v>538.53052440294164</c:v>
                </c:pt>
                <c:pt idx="10">
                  <c:v>519.12755320332121</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EDD4-4504-9D29-CDF64130E55E}"/>
            </c:ext>
          </c:extLst>
        </c:ser>
        <c:ser>
          <c:idx val="4"/>
          <c:order val="3"/>
          <c:tx>
            <c:v>COVID Company Correction</c:v>
          </c:tx>
          <c:spPr>
            <a:ln w="28575" cap="rnd">
              <a:solidFill>
                <a:schemeClr val="accent1"/>
              </a:solidFill>
              <a:prstDash val="sysDash"/>
              <a:round/>
            </a:ln>
            <a:effectLst/>
          </c:spPr>
          <c:marker>
            <c:symbol val="none"/>
          </c:marker>
          <c:val>
            <c:numRef>
              <c:f>Calculations!$E$57:$AN$57</c:f>
              <c:numCache>
                <c:formatCode>0</c:formatCode>
                <c:ptCount val="36"/>
                <c:pt idx="0">
                  <c:v>#N/A</c:v>
                </c:pt>
                <c:pt idx="1">
                  <c:v>#N/A</c:v>
                </c:pt>
                <c:pt idx="2">
                  <c:v>#N/A</c:v>
                </c:pt>
                <c:pt idx="3">
                  <c:v>#N/A</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EDD4-4504-9D29-CDF64130E55E}"/>
            </c:ext>
          </c:extLst>
        </c:ser>
        <c:ser>
          <c:idx val="2"/>
          <c:order val="4"/>
          <c:tx>
            <c:v>Target Year</c:v>
          </c:tx>
          <c:spPr>
            <a:ln w="28575" cap="rnd">
              <a:solidFill>
                <a:schemeClr val="accent3"/>
              </a:solidFill>
              <a:round/>
            </a:ln>
            <a:effectLst/>
          </c:spPr>
          <c:marker>
            <c:symbol val="circle"/>
            <c:size val="7"/>
            <c:spPr>
              <a:solidFill>
                <a:schemeClr val="accent3"/>
              </a:solidFill>
              <a:ln w="9525">
                <a:solidFill>
                  <a:schemeClr val="accent3"/>
                </a:solidFill>
              </a:ln>
              <a:effectLst/>
            </c:spPr>
          </c:marker>
          <c:dLbls>
            <c:dLbl>
              <c:idx val="4"/>
              <c:layout>
                <c:manualLayout>
                  <c:x val="-4.6909503994787506E-3"/>
                  <c:y val="-5.6210928188484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441-AD02-3847E915E92E}"/>
                </c:ext>
              </c:extLst>
            </c:dLbl>
            <c:dLbl>
              <c:idx val="20"/>
              <c:layout>
                <c:manualLayout>
                  <c:x val="4.6909503994787506E-3"/>
                  <c:y val="-4.4165729290951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57-4441-AD02-3847E915E92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Calculations!$E$42:$AN$42</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Calculations!$E$54:$AN$54</c:f>
              <c:numCache>
                <c:formatCode>0</c:formatCode>
                <c:ptCount val="36"/>
                <c:pt idx="0">
                  <c:v>#N/A</c:v>
                </c:pt>
                <c:pt idx="1">
                  <c:v>0</c:v>
                </c:pt>
                <c:pt idx="2">
                  <c:v>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xmlns:c15="http://schemas.microsoft.com/office/drawing/2012/chart">
            <c:ext xmlns:c16="http://schemas.microsoft.com/office/drawing/2014/chart" uri="{C3380CC4-5D6E-409C-BE32-E72D297353CC}">
              <c16:uniqueId val="{00000003-8E12-41B9-B3AC-D85A26CCE00B}"/>
            </c:ext>
          </c:extLst>
        </c:ser>
        <c:dLbls>
          <c:showLegendKey val="0"/>
          <c:showVal val="0"/>
          <c:showCatName val="0"/>
          <c:showSerName val="0"/>
          <c:showPercent val="0"/>
          <c:showBubbleSize val="0"/>
        </c:dLbls>
        <c:smooth val="0"/>
        <c:axId val="832548000"/>
        <c:axId val="832549632"/>
        <c:extLst/>
      </c:lineChart>
      <c:catAx>
        <c:axId val="832548000"/>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9632"/>
        <c:crosses val="autoZero"/>
        <c:auto val="0"/>
        <c:lblAlgn val="ctr"/>
        <c:lblOffset val="100"/>
        <c:tickLblSkip val="5"/>
        <c:noMultiLvlLbl val="1"/>
      </c:catAx>
      <c:valAx>
        <c:axId val="83254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Intensity gCO2/RTK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8000"/>
        <c:crosses val="autoZero"/>
        <c:crossBetween val="midCat"/>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0386988723949912"/>
          <c:y val="0.74654751720313639"/>
          <c:w val="0.80487314314179903"/>
          <c:h val="0.201207453704599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Catalogues!$AL$5</c:f>
          <c:strCache>
            <c:ptCount val="1"/>
            <c:pt idx="0">
              <c:v>Freight mid-long WTW  intensity target</c:v>
            </c:pt>
          </c:strCache>
        </c:strRef>
      </c:tx>
      <c:layout>
        <c:manualLayout>
          <c:xMode val="edge"/>
          <c:yMode val="edge"/>
          <c:x val="0.12952715655188682"/>
          <c:y val="6.02260325682150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941558583421061"/>
          <c:y val="0.2201693031231545"/>
          <c:w val="0.82140907703424737"/>
          <c:h val="0.47870148247722799"/>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Calculations!$E$29:$AN$29</c:f>
              <c:numCache>
                <c:formatCode>0</c:formatCode>
                <c:ptCount val="36"/>
                <c:pt idx="0">
                  <c:v>617.74112327702801</c:v>
                </c:pt>
                <c:pt idx="1">
                  <c:v>595.94914412829348</c:v>
                </c:pt>
                <c:pt idx="2">
                  <c:v>576.62914325116969</c:v>
                </c:pt>
                <c:pt idx="3">
                  <c:v>559.38308227988705</c:v>
                </c:pt>
                <c:pt idx="4">
                  <c:v>584.95599084340938</c:v>
                </c:pt>
                <c:pt idx="5">
                  <c:v>#N/A</c:v>
                </c:pt>
                <c:pt idx="6">
                  <c:v>#N/A</c:v>
                </c:pt>
                <c:pt idx="7">
                  <c:v>#N/A</c:v>
                </c:pt>
                <c:pt idx="8">
                  <c:v>#N/A</c:v>
                </c:pt>
                <c:pt idx="9">
                  <c:v>#N/A</c:v>
                </c:pt>
                <c:pt idx="10">
                  <c:v>477.80501852840638</c:v>
                </c:pt>
                <c:pt idx="11">
                  <c:v>463.25625587100029</c:v>
                </c:pt>
                <c:pt idx="12">
                  <c:v>449.45800468442951</c:v>
                </c:pt>
                <c:pt idx="13">
                  <c:v>436.35365144949753</c:v>
                </c:pt>
                <c:pt idx="14">
                  <c:v>423.89213704066054</c:v>
                </c:pt>
                <c:pt idx="15">
                  <c:v>412.02729185183631</c:v>
                </c:pt>
                <c:pt idx="16">
                  <c:v>395.68554787465416</c:v>
                </c:pt>
                <c:pt idx="17">
                  <c:v>380.2792209893006</c:v>
                </c:pt>
                <c:pt idx="18">
                  <c:v>365.73022966981813</c:v>
                </c:pt>
                <c:pt idx="19">
                  <c:v>351.9689473434251</c:v>
                </c:pt>
                <c:pt idx="20">
                  <c:v>338.93308813779521</c:v>
                </c:pt>
                <c:pt idx="21">
                  <c:v>326.56676431589489</c:v>
                </c:pt>
                <c:pt idx="22">
                  <c:v>314.81968530793569</c:v>
                </c:pt>
                <c:pt idx="23">
                  <c:v>303.64647412990445</c:v>
                </c:pt>
                <c:pt idx="24">
                  <c:v>293.00608159625432</c:v>
                </c:pt>
                <c:pt idx="25">
                  <c:v>282.86128238454643</c:v>
                </c:pt>
                <c:pt idx="26">
                  <c:v>272.70750015949955</c:v>
                </c:pt>
                <c:pt idx="27">
                  <c:v>263.17059247449896</c:v>
                </c:pt>
                <c:pt idx="28">
                  <c:v>254.19600099252031</c:v>
                </c:pt>
                <c:pt idx="29">
                  <c:v>245.73541688384202</c:v>
                </c:pt>
                <c:pt idx="30">
                  <c:v>237.7459109079083</c:v>
                </c:pt>
                <c:pt idx="31">
                  <c:v>230.1892048683288</c:v>
                </c:pt>
                <c:pt idx="32">
                  <c:v>223.03105834372005</c:v>
                </c:pt>
                <c:pt idx="33">
                  <c:v>216.24074996136525</c:v>
                </c:pt>
                <c:pt idx="34">
                  <c:v>209.79063663558199</c:v>
                </c:pt>
                <c:pt idx="35">
                  <c:v>203.65577743375763</c:v>
                </c:pt>
              </c:numCache>
            </c:numRef>
          </c:val>
          <c:smooth val="0"/>
          <c:extLst>
            <c:ext xmlns:c16="http://schemas.microsoft.com/office/drawing/2014/chart" uri="{C3380CC4-5D6E-409C-BE32-E72D297353CC}">
              <c16:uniqueId val="{00000001-E077-4E56-A1CF-4F4640379FF1}"/>
            </c:ext>
          </c:extLst>
        </c:ser>
        <c:ser>
          <c:idx val="0"/>
          <c:order val="1"/>
          <c:tx>
            <c:v>Company Intensity</c:v>
          </c:tx>
          <c:spPr>
            <a:ln w="28575" cap="rnd">
              <a:solidFill>
                <a:srgbClr val="00546E"/>
              </a:solidFill>
              <a:round/>
            </a:ln>
            <a:effectLst/>
          </c:spPr>
          <c:marker>
            <c:symbol val="none"/>
          </c:marker>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c:formatCode>
                <c:ptCount val="36"/>
                <c:pt idx="0">
                  <c:v>0</c:v>
                </c:pt>
                <c:pt idx="1">
                  <c:v>0</c:v>
                </c:pt>
                <c:pt idx="2">
                  <c:v>0</c:v>
                </c:pt>
                <c:pt idx="3">
                  <c:v>0</c:v>
                </c:pt>
                <c:pt idx="4">
                  <c:v>0</c:v>
                </c:pt>
                <c:pt idx="5">
                  <c:v>#N/A</c:v>
                </c:pt>
                <c:pt idx="6">
                  <c:v>#N/A</c:v>
                </c:pt>
                <c:pt idx="7">
                  <c:v>#N/A</c:v>
                </c:pt>
                <c:pt idx="8">
                  <c:v>#N/A</c:v>
                </c:pt>
                <c:pt idx="9">
                  <c:v>#N/A</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077-4E56-A1CF-4F4640379FF1}"/>
            </c:ext>
          </c:extLst>
        </c:ser>
        <c:ser>
          <c:idx val="4"/>
          <c:order val="2"/>
          <c:tx>
            <c:v>COVID Sector Correction</c:v>
          </c:tx>
          <c:spPr>
            <a:ln w="28575" cap="rnd">
              <a:solidFill>
                <a:schemeClr val="accent4"/>
              </a:solidFill>
              <a:prstDash val="sysDash"/>
              <a:round/>
            </a:ln>
            <a:effectLst/>
          </c:spPr>
          <c:marker>
            <c:symbol val="none"/>
          </c:marker>
          <c:val>
            <c:numRef>
              <c:f>Calculations!$E$40:$AN$40</c:f>
              <c:numCache>
                <c:formatCode>0</c:formatCode>
                <c:ptCount val="36"/>
                <c:pt idx="0">
                  <c:v>#N/A</c:v>
                </c:pt>
                <c:pt idx="1">
                  <c:v>#N/A</c:v>
                </c:pt>
                <c:pt idx="2">
                  <c:v>#N/A</c:v>
                </c:pt>
                <c:pt idx="3">
                  <c:v>#N/A</c:v>
                </c:pt>
                <c:pt idx="4">
                  <c:v>584.95599084340938</c:v>
                </c:pt>
                <c:pt idx="5">
                  <c:v>567.09749545757552</c:v>
                </c:pt>
                <c:pt idx="6">
                  <c:v>549.23900007174166</c:v>
                </c:pt>
                <c:pt idx="7">
                  <c:v>531.38050468590779</c:v>
                </c:pt>
                <c:pt idx="8">
                  <c:v>513.52200930007393</c:v>
                </c:pt>
                <c:pt idx="9">
                  <c:v>495.66351391424007</c:v>
                </c:pt>
                <c:pt idx="10">
                  <c:v>477.80501852840638</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A4D7-43F8-B7E9-52F78AF90FE8}"/>
            </c:ext>
          </c:extLst>
        </c:ser>
        <c:ser>
          <c:idx val="3"/>
          <c:order val="3"/>
          <c:tx>
            <c:v>COVID Company Correction</c:v>
          </c:tx>
          <c:spPr>
            <a:ln w="28575" cap="rnd">
              <a:solidFill>
                <a:schemeClr val="accent1"/>
              </a:solidFill>
              <a:prstDash val="sysDash"/>
              <a:round/>
            </a:ln>
            <a:effectLst/>
          </c:spPr>
          <c:marker>
            <c:symbol val="none"/>
          </c:marker>
          <c:val>
            <c:numRef>
              <c:f>Calculations!$E$41:$AN$41</c:f>
              <c:numCache>
                <c:formatCode>0</c:formatCode>
                <c:ptCount val="36"/>
                <c:pt idx="0">
                  <c:v>#N/A</c:v>
                </c:pt>
                <c:pt idx="1">
                  <c:v>#N/A</c:v>
                </c:pt>
                <c:pt idx="2">
                  <c:v>#N/A</c:v>
                </c:pt>
                <c:pt idx="3">
                  <c:v>#N/A</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A4D7-43F8-B7E9-52F78AF90FE8}"/>
            </c:ext>
          </c:extLst>
        </c:ser>
        <c:ser>
          <c:idx val="2"/>
          <c:order val="4"/>
          <c:tx>
            <c:v>Target Year</c:v>
          </c:tx>
          <c:spPr>
            <a:ln w="28575" cap="rnd">
              <a:solidFill>
                <a:schemeClr val="accent3"/>
              </a:solidFill>
              <a:round/>
            </a:ln>
            <a:effectLst/>
          </c:spPr>
          <c:marker>
            <c:symbol val="circle"/>
            <c:size val="7"/>
            <c:spPr>
              <a:solidFill>
                <a:schemeClr val="accent3"/>
              </a:solidFill>
              <a:ln w="9525">
                <a:solidFill>
                  <a:schemeClr val="accent3"/>
                </a:solidFill>
              </a:ln>
              <a:effectLst/>
            </c:spPr>
          </c:marker>
          <c:dLbls>
            <c:dLbl>
              <c:idx val="4"/>
              <c:layout>
                <c:manualLayout>
                  <c:x val="1.1756563958114788E-2"/>
                  <c:y val="-4.4165757216691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BF-4464-A8A5-1EF55EE3CAE4}"/>
                </c:ext>
              </c:extLst>
            </c:dLbl>
            <c:dLbl>
              <c:idx val="20"/>
              <c:layout>
                <c:manualLayout>
                  <c:x val="1.4107876749737659E-2"/>
                  <c:y val="-7.227123908185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F-4464-A8A5-1EF55EE3CA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Calculations!$E$38:$AN$38</c:f>
              <c:numCache>
                <c:formatCode>0</c:formatCode>
                <c:ptCount val="36"/>
                <c:pt idx="0">
                  <c:v>#N/A</c:v>
                </c:pt>
                <c:pt idx="1">
                  <c:v>0</c:v>
                </c:pt>
                <c:pt idx="2">
                  <c:v>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xmlns:c15="http://schemas.microsoft.com/office/drawing/2012/chart">
            <c:ext xmlns:c16="http://schemas.microsoft.com/office/drawing/2014/chart" uri="{C3380CC4-5D6E-409C-BE32-E72D297353CC}">
              <c16:uniqueId val="{00000003-E077-4E56-A1CF-4F4640379FF1}"/>
            </c:ext>
          </c:extLst>
        </c:ser>
        <c:dLbls>
          <c:showLegendKey val="0"/>
          <c:showVal val="0"/>
          <c:showCatName val="0"/>
          <c:showSerName val="0"/>
          <c:showPercent val="0"/>
          <c:showBubbleSize val="0"/>
        </c:dLbls>
        <c:smooth val="0"/>
        <c:axId val="832555072"/>
        <c:axId val="832558880"/>
        <c:extLst/>
      </c:lineChart>
      <c:catAx>
        <c:axId val="832555072"/>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8880"/>
        <c:crosses val="autoZero"/>
        <c:auto val="0"/>
        <c:lblAlgn val="ctr"/>
        <c:lblOffset val="100"/>
        <c:tickLblSkip val="5"/>
        <c:noMultiLvlLbl val="1"/>
      </c:catAx>
      <c:valAx>
        <c:axId val="83255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Intensity gCO2/RTK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5072"/>
        <c:crosses val="autoZero"/>
        <c:crossBetween val="midCat"/>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0649410375917522"/>
          <c:y val="0.84391372470664705"/>
          <c:w val="0.77760650489717209"/>
          <c:h val="6.77547608599708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Catalogues!$AL$6</c:f>
          <c:strCache>
            <c:ptCount val="1"/>
            <c:pt idx="0">
              <c:v>Freight short WTW  intensity target</c:v>
            </c:pt>
          </c:strCache>
        </c:strRef>
      </c:tx>
      <c:layout>
        <c:manualLayout>
          <c:xMode val="edge"/>
          <c:yMode val="edge"/>
          <c:x val="0.14711535175411153"/>
          <c:y val="6.84274181279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3827271359213861"/>
          <c:y val="0.2444912600533474"/>
          <c:w val="0.82140907703424737"/>
          <c:h val="0.43453572526053685"/>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Calculations!$E$13:$AN$13</c:f>
              <c:numCache>
                <c:formatCode>0</c:formatCode>
                <c:ptCount val="36"/>
                <c:pt idx="0">
                  <c:v>1189.7236448298318</c:v>
                </c:pt>
                <c:pt idx="1">
                  <c:v>1147.7539072100469</c:v>
                </c:pt>
                <c:pt idx="2">
                  <c:v>1110.5450166318824</c:v>
                </c:pt>
                <c:pt idx="3">
                  <c:v>1077.33038068719</c:v>
                </c:pt>
                <c:pt idx="4">
                  <c:v>1126.5819082910111</c:v>
                </c:pt>
                <c:pt idx="5">
                  <c:v>#N/A</c:v>
                </c:pt>
                <c:pt idx="6">
                  <c:v>#N/A</c:v>
                </c:pt>
                <c:pt idx="7">
                  <c:v>#N/A</c:v>
                </c:pt>
                <c:pt idx="8">
                  <c:v>#N/A</c:v>
                </c:pt>
                <c:pt idx="9">
                  <c:v>#N/A</c:v>
                </c:pt>
                <c:pt idx="10">
                  <c:v>920.21707272137542</c:v>
                </c:pt>
                <c:pt idx="11">
                  <c:v>892.19723352933408</c:v>
                </c:pt>
                <c:pt idx="12">
                  <c:v>865.62282383667934</c:v>
                </c:pt>
                <c:pt idx="13">
                  <c:v>840.38481019903247</c:v>
                </c:pt>
                <c:pt idx="14">
                  <c:v>816.38485652275381</c:v>
                </c:pt>
                <c:pt idx="15">
                  <c:v>793.53404356649946</c:v>
                </c:pt>
                <c:pt idx="16">
                  <c:v>762.06105516600064</c:v>
                </c:pt>
                <c:pt idx="17">
                  <c:v>732.38961079420869</c:v>
                </c:pt>
                <c:pt idx="18">
                  <c:v>704.36933121594609</c:v>
                </c:pt>
                <c:pt idx="19">
                  <c:v>677.86612080955945</c:v>
                </c:pt>
                <c:pt idx="20">
                  <c:v>652.76002159871678</c:v>
                </c:pt>
                <c:pt idx="21">
                  <c:v>628.94339794172356</c:v>
                </c:pt>
                <c:pt idx="22">
                  <c:v>606.31939392639492</c:v>
                </c:pt>
                <c:pt idx="23">
                  <c:v>584.80061684277905</c:v>
                </c:pt>
                <c:pt idx="24">
                  <c:v>564.30800900019346</c:v>
                </c:pt>
                <c:pt idx="25">
                  <c:v>544.76987718505256</c:v>
                </c:pt>
                <c:pt idx="26">
                  <c:v>525.21444475162878</c:v>
                </c:pt>
                <c:pt idx="27">
                  <c:v>506.84706698792417</c:v>
                </c:pt>
                <c:pt idx="28">
                  <c:v>489.56266857818724</c:v>
                </c:pt>
                <c:pt idx="29">
                  <c:v>473.26821029480686</c:v>
                </c:pt>
                <c:pt idx="30">
                  <c:v>457.88101360041605</c:v>
                </c:pt>
                <c:pt idx="31">
                  <c:v>443.32735752418881</c:v>
                </c:pt>
                <c:pt idx="32">
                  <c:v>429.54129755086836</c:v>
                </c:pt>
                <c:pt idx="33">
                  <c:v>416.46366659225902</c:v>
                </c:pt>
                <c:pt idx="34">
                  <c:v>404.04122611297277</c:v>
                </c:pt>
                <c:pt idx="35">
                  <c:v>392.22594172427398</c:v>
                </c:pt>
              </c:numCache>
            </c:numRef>
          </c:val>
          <c:smooth val="0"/>
          <c:extLst>
            <c:ext xmlns:c16="http://schemas.microsoft.com/office/drawing/2014/chart" uri="{C3380CC4-5D6E-409C-BE32-E72D297353CC}">
              <c16:uniqueId val="{00000001-5F3A-46D8-9A2E-4DF618E55836}"/>
            </c:ext>
          </c:extLst>
        </c:ser>
        <c:ser>
          <c:idx val="0"/>
          <c:order val="1"/>
          <c:tx>
            <c:v>Company Intensity</c:v>
          </c:tx>
          <c:spPr>
            <a:ln w="28575" cap="rnd">
              <a:solidFill>
                <a:srgbClr val="00546E"/>
              </a:solidFill>
              <a:round/>
            </a:ln>
            <a:effectLst/>
          </c:spPr>
          <c:marker>
            <c:symbol val="none"/>
          </c:marker>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Calculations!$E$21:$AN$21</c:f>
              <c:numCache>
                <c:formatCode>0</c:formatCode>
                <c:ptCount val="36"/>
                <c:pt idx="0">
                  <c:v>0</c:v>
                </c:pt>
                <c:pt idx="1">
                  <c:v>0</c:v>
                </c:pt>
                <c:pt idx="2">
                  <c:v>0</c:v>
                </c:pt>
                <c:pt idx="3">
                  <c:v>0</c:v>
                </c:pt>
                <c:pt idx="4">
                  <c:v>0</c:v>
                </c:pt>
                <c:pt idx="5">
                  <c:v>#N/A</c:v>
                </c:pt>
                <c:pt idx="6">
                  <c:v>#N/A</c:v>
                </c:pt>
                <c:pt idx="7">
                  <c:v>#N/A</c:v>
                </c:pt>
                <c:pt idx="8">
                  <c:v>#N/A</c:v>
                </c:pt>
                <c:pt idx="9">
                  <c:v>#N/A</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5F3A-46D8-9A2E-4DF618E55836}"/>
            </c:ext>
          </c:extLst>
        </c:ser>
        <c:ser>
          <c:idx val="4"/>
          <c:order val="2"/>
          <c:tx>
            <c:v>COVID Sector Correction</c:v>
          </c:tx>
          <c:spPr>
            <a:ln w="28575" cap="rnd">
              <a:solidFill>
                <a:schemeClr val="accent4"/>
              </a:solidFill>
              <a:prstDash val="sysDash"/>
              <a:round/>
            </a:ln>
            <a:effectLst/>
          </c:spPr>
          <c:marker>
            <c:symbol val="none"/>
          </c:marker>
          <c:val>
            <c:numRef>
              <c:f>Calculations!$E$24:$AN$24</c:f>
              <c:numCache>
                <c:formatCode>0</c:formatCode>
                <c:ptCount val="36"/>
                <c:pt idx="0">
                  <c:v>#N/A</c:v>
                </c:pt>
                <c:pt idx="1">
                  <c:v>#N/A</c:v>
                </c:pt>
                <c:pt idx="2">
                  <c:v>#N/A</c:v>
                </c:pt>
                <c:pt idx="3">
                  <c:v>#N/A</c:v>
                </c:pt>
                <c:pt idx="4">
                  <c:v>1126.5819082910111</c:v>
                </c:pt>
                <c:pt idx="5">
                  <c:v>1092.1877690294052</c:v>
                </c:pt>
                <c:pt idx="6">
                  <c:v>1057.7936297677993</c:v>
                </c:pt>
                <c:pt idx="7">
                  <c:v>1023.3994905061934</c:v>
                </c:pt>
                <c:pt idx="8">
                  <c:v>989.00535124458747</c:v>
                </c:pt>
                <c:pt idx="9">
                  <c:v>954.61121198298156</c:v>
                </c:pt>
                <c:pt idx="10">
                  <c:v>920.21707272137542</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02F3-468C-ACA3-EDABFB3318BD}"/>
            </c:ext>
          </c:extLst>
        </c:ser>
        <c:ser>
          <c:idx val="3"/>
          <c:order val="3"/>
          <c:tx>
            <c:v>COVID Company Correction</c:v>
          </c:tx>
          <c:spPr>
            <a:ln w="28575" cap="rnd">
              <a:solidFill>
                <a:schemeClr val="accent1"/>
              </a:solidFill>
              <a:prstDash val="sysDash"/>
              <a:round/>
            </a:ln>
            <a:effectLst/>
          </c:spPr>
          <c:marker>
            <c:symbol val="none"/>
          </c:marker>
          <c:val>
            <c:numRef>
              <c:f>Calculations!$E$25:$AN$25</c:f>
              <c:numCache>
                <c:formatCode>0</c:formatCode>
                <c:ptCount val="36"/>
                <c:pt idx="0">
                  <c:v>#N/A</c:v>
                </c:pt>
                <c:pt idx="1">
                  <c:v>#N/A</c:v>
                </c:pt>
                <c:pt idx="2">
                  <c:v>#N/A</c:v>
                </c:pt>
                <c:pt idx="3">
                  <c:v>#N/A</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02F3-468C-ACA3-EDABFB3318BD}"/>
            </c:ext>
          </c:extLst>
        </c:ser>
        <c:ser>
          <c:idx val="2"/>
          <c:order val="4"/>
          <c:tx>
            <c:v>Target Year</c:v>
          </c:tx>
          <c:spPr>
            <a:ln w="28575" cap="rnd">
              <a:solidFill>
                <a:schemeClr val="accent3"/>
              </a:solidFill>
              <a:round/>
            </a:ln>
            <a:effectLst/>
          </c:spPr>
          <c:marker>
            <c:symbol val="circle"/>
            <c:size val="7"/>
            <c:spPr>
              <a:solidFill>
                <a:schemeClr val="accent3"/>
              </a:solidFill>
              <a:ln w="9525">
                <a:solidFill>
                  <a:schemeClr val="accent3"/>
                </a:solidFill>
              </a:ln>
              <a:effectLst/>
            </c:spPr>
          </c:marker>
          <c:dLbls>
            <c:dLbl>
              <c:idx val="20"/>
              <c:layout>
                <c:manualLayout>
                  <c:x val="1.9183721328502913E-2"/>
                  <c:y val="-5.6351991399507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66-45D3-83A0-C990A2FB9EE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0"/>
              </c:ext>
            </c:extLst>
          </c:dLbls>
          <c:cat>
            <c:numRef>
              <c:f>Calculations!$E$26:$AN$26</c:f>
              <c:numCache>
                <c:formatCode>0</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Calculations!$E$22:$AN$22</c:f>
              <c:numCache>
                <c:formatCode>0</c:formatCode>
                <c:ptCount val="36"/>
                <c:pt idx="0">
                  <c:v>#N/A</c:v>
                </c:pt>
                <c:pt idx="1">
                  <c:v>0</c:v>
                </c:pt>
                <c:pt idx="2">
                  <c:v>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xmlns:c15="http://schemas.microsoft.com/office/drawing/2012/chart">
            <c:ext xmlns:c16="http://schemas.microsoft.com/office/drawing/2014/chart" uri="{C3380CC4-5D6E-409C-BE32-E72D297353CC}">
              <c16:uniqueId val="{00000003-5F3A-46D8-9A2E-4DF618E55836}"/>
            </c:ext>
          </c:extLst>
        </c:ser>
        <c:dLbls>
          <c:showLegendKey val="0"/>
          <c:showVal val="0"/>
          <c:showCatName val="0"/>
          <c:showSerName val="0"/>
          <c:showPercent val="0"/>
          <c:showBubbleSize val="0"/>
        </c:dLbls>
        <c:smooth val="0"/>
        <c:axId val="832548544"/>
        <c:axId val="832552896"/>
        <c:extLst/>
      </c:lineChart>
      <c:catAx>
        <c:axId val="832548544"/>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52896"/>
        <c:crosses val="autoZero"/>
        <c:auto val="0"/>
        <c:lblAlgn val="ctr"/>
        <c:lblOffset val="100"/>
        <c:tickLblSkip val="5"/>
        <c:noMultiLvlLbl val="1"/>
      </c:catAx>
      <c:valAx>
        <c:axId val="83255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Intensity gCO2/RTK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2548544"/>
        <c:crosses val="autoZero"/>
        <c:crossBetween val="midCat"/>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3874418753069442"/>
          <c:y val="0.85206461272426703"/>
          <c:w val="0.74853655927595797"/>
          <c:h val="6.77547608599708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Catalogues!$AL$10</c:f>
          <c:strCache>
            <c:ptCount val="1"/>
            <c:pt idx="0">
              <c:v>Example Company Contracted Freight Intensity Target</c:v>
            </c:pt>
          </c:strCache>
        </c:strRef>
      </c:tx>
      <c:layout>
        <c:manualLayout>
          <c:xMode val="edge"/>
          <c:yMode val="edge"/>
          <c:x val="0.16375017170727441"/>
          <c:y val="5.28930704802246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94676927664987"/>
          <c:y val="0.20127992900944744"/>
          <c:w val="0.75852785605889306"/>
          <c:h val="0.56525742492819786"/>
        </c:manualLayout>
      </c:layout>
      <c:lineChart>
        <c:grouping val="standard"/>
        <c:varyColors val="0"/>
        <c:ser>
          <c:idx val="1"/>
          <c:order val="0"/>
          <c:tx>
            <c:v>Sector Intensity</c:v>
          </c:tx>
          <c:spPr>
            <a:ln w="28575" cap="rnd">
              <a:solidFill>
                <a:schemeClr val="accent4"/>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Calculations!$H$153:$AN$153</c:f>
              <c:numCache>
                <c:formatCode>0</c:formatCode>
                <c:ptCount val="33"/>
                <c:pt idx="0">
                  <c:v>559.38308227988705</c:v>
                </c:pt>
                <c:pt idx="1">
                  <c:v>584.95599084340938</c:v>
                </c:pt>
                <c:pt idx="2">
                  <c:v>#N/A</c:v>
                </c:pt>
                <c:pt idx="3">
                  <c:v>#N/A</c:v>
                </c:pt>
                <c:pt idx="4">
                  <c:v>#N/A</c:v>
                </c:pt>
                <c:pt idx="5">
                  <c:v>#N/A</c:v>
                </c:pt>
                <c:pt idx="6">
                  <c:v>#N/A</c:v>
                </c:pt>
                <c:pt idx="7">
                  <c:v>477.80501852840638</c:v>
                </c:pt>
                <c:pt idx="8">
                  <c:v>463.25625587100029</c:v>
                </c:pt>
                <c:pt idx="9">
                  <c:v>449.45800468442951</c:v>
                </c:pt>
                <c:pt idx="10">
                  <c:v>436.35365144949753</c:v>
                </c:pt>
                <c:pt idx="11">
                  <c:v>423.89213704066054</c:v>
                </c:pt>
                <c:pt idx="12">
                  <c:v>412.02729185183631</c:v>
                </c:pt>
                <c:pt idx="13">
                  <c:v>395.68554787465416</c:v>
                </c:pt>
                <c:pt idx="14">
                  <c:v>380.2792209893006</c:v>
                </c:pt>
                <c:pt idx="15">
                  <c:v>365.73022966981813</c:v>
                </c:pt>
                <c:pt idx="16">
                  <c:v>351.9689473434251</c:v>
                </c:pt>
                <c:pt idx="17">
                  <c:v>338.93308813779521</c:v>
                </c:pt>
                <c:pt idx="18">
                  <c:v>326.56676431589489</c:v>
                </c:pt>
                <c:pt idx="19">
                  <c:v>314.81968530793569</c:v>
                </c:pt>
                <c:pt idx="20">
                  <c:v>303.64647412990445</c:v>
                </c:pt>
                <c:pt idx="21">
                  <c:v>293.00608159625432</c:v>
                </c:pt>
                <c:pt idx="22">
                  <c:v>282.86128238454643</c:v>
                </c:pt>
                <c:pt idx="23">
                  <c:v>272.70750015949955</c:v>
                </c:pt>
                <c:pt idx="24">
                  <c:v>263.17059247449896</c:v>
                </c:pt>
                <c:pt idx="25">
                  <c:v>254.19600099252031</c:v>
                </c:pt>
                <c:pt idx="26">
                  <c:v>245.73541688384202</c:v>
                </c:pt>
                <c:pt idx="27">
                  <c:v>237.7459109079083</c:v>
                </c:pt>
                <c:pt idx="28">
                  <c:v>230.1892048683288</c:v>
                </c:pt>
                <c:pt idx="29">
                  <c:v>223.03105834372005</c:v>
                </c:pt>
                <c:pt idx="30">
                  <c:v>216.24074996136525</c:v>
                </c:pt>
                <c:pt idx="31">
                  <c:v>209.79063663558199</c:v>
                </c:pt>
                <c:pt idx="32">
                  <c:v>203.65577743375763</c:v>
                </c:pt>
              </c:numCache>
            </c:numRef>
          </c:val>
          <c:smooth val="0"/>
          <c:extLst>
            <c:ext xmlns:c16="http://schemas.microsoft.com/office/drawing/2014/chart" uri="{C3380CC4-5D6E-409C-BE32-E72D297353CC}">
              <c16:uniqueId val="{00000000-10F8-4B70-9069-65CC1E8A969D}"/>
            </c:ext>
          </c:extLst>
        </c:ser>
        <c:ser>
          <c:idx val="0"/>
          <c:order val="1"/>
          <c:tx>
            <c:v>Company Intensity</c:v>
          </c:tx>
          <c:spPr>
            <a:ln w="28575" cap="rnd">
              <a:solidFill>
                <a:srgbClr val="00546E"/>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Calculations!$H$161:$AN$161</c:f>
              <c:numCache>
                <c:formatCode>0</c:formatCode>
                <c:ptCount val="33"/>
                <c:pt idx="0">
                  <c:v>0</c:v>
                </c:pt>
                <c:pt idx="1">
                  <c:v>0</c:v>
                </c:pt>
                <c:pt idx="2">
                  <c:v>#N/A</c:v>
                </c:pt>
                <c:pt idx="3">
                  <c:v>#N/A</c:v>
                </c:pt>
                <c:pt idx="4">
                  <c:v>#N/A</c:v>
                </c:pt>
                <c:pt idx="5">
                  <c:v>#N/A</c:v>
                </c:pt>
                <c:pt idx="6">
                  <c:v>#N/A</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10F8-4B70-9069-65CC1E8A969D}"/>
            </c:ext>
          </c:extLst>
        </c:ser>
        <c:ser>
          <c:idx val="4"/>
          <c:order val="2"/>
          <c:tx>
            <c:v>COVID Sector Correction</c:v>
          </c:tx>
          <c:spPr>
            <a:ln w="28575" cap="rnd">
              <a:solidFill>
                <a:schemeClr val="accent4"/>
              </a:solidFill>
              <a:prstDash val="sysDash"/>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Calculations!$H$164:$AN$164</c:f>
              <c:numCache>
                <c:formatCode>0</c:formatCode>
                <c:ptCount val="33"/>
                <c:pt idx="0">
                  <c:v>#N/A</c:v>
                </c:pt>
                <c:pt idx="1">
                  <c:v>584.95599084340938</c:v>
                </c:pt>
                <c:pt idx="2">
                  <c:v>567.09749545757552</c:v>
                </c:pt>
                <c:pt idx="3">
                  <c:v>549.23900007174166</c:v>
                </c:pt>
                <c:pt idx="4">
                  <c:v>531.38050468590779</c:v>
                </c:pt>
                <c:pt idx="5">
                  <c:v>513.52200930007393</c:v>
                </c:pt>
                <c:pt idx="6">
                  <c:v>495.66351391424007</c:v>
                </c:pt>
                <c:pt idx="7">
                  <c:v>477.80501852840638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2-10F8-4B70-9069-65CC1E8A969D}"/>
            </c:ext>
          </c:extLst>
        </c:ser>
        <c:ser>
          <c:idx val="3"/>
          <c:order val="3"/>
          <c:tx>
            <c:v>COVID Company Correction</c:v>
          </c:tx>
          <c:spPr>
            <a:ln w="28575" cap="rnd">
              <a:solidFill>
                <a:schemeClr val="accent1"/>
              </a:solidFill>
              <a:prstDash val="dash"/>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Calculations!$H$165:$AN$165</c:f>
              <c:numCache>
                <c:formatCode>0</c:formatCode>
                <c:ptCount val="33"/>
                <c:pt idx="0">
                  <c:v>#N/A</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3-10F8-4B70-9069-65CC1E8A969D}"/>
            </c:ext>
          </c:extLst>
        </c:ser>
        <c:ser>
          <c:idx val="2"/>
          <c:order val="4"/>
          <c:tx>
            <c:v>Target Year</c:v>
          </c:tx>
          <c:spPr>
            <a:ln w="28575" cap="rnd">
              <a:solidFill>
                <a:schemeClr val="accent3"/>
              </a:solidFill>
              <a:round/>
            </a:ln>
            <a:effectLst/>
          </c:spPr>
          <c:marker>
            <c:symbol val="circle"/>
            <c:size val="9"/>
            <c:spPr>
              <a:solidFill>
                <a:schemeClr val="accent3"/>
              </a:solidFill>
              <a:ln w="9525">
                <a:solidFill>
                  <a:schemeClr val="accent3"/>
                </a:solidFill>
              </a:ln>
              <a:effectLst/>
            </c:spPr>
          </c:marker>
          <c:dLbls>
            <c:dLbl>
              <c:idx val="1"/>
              <c:layout>
                <c:manualLayout>
                  <c:x val="1.3884529084081644E-2"/>
                  <c:y val="-1.7512644204606444E-2"/>
                </c:manualLayout>
              </c:layout>
              <c:numFmt formatCode="0&quot; gCO2e/RTK&quot;" sourceLinked="0"/>
              <c:spPr>
                <a:solidFill>
                  <a:sysClr val="window" lastClr="FFFFFF"/>
                </a:solidFill>
                <a:ln>
                  <a:solidFill>
                    <a:schemeClr val="bg1">
                      <a:lumMod val="85000"/>
                    </a:schemeClr>
                  </a:solid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1956604799842339"/>
                      <c:h val="6.2940810294074376E-2"/>
                    </c:manualLayout>
                  </c15:layout>
                </c:ext>
                <c:ext xmlns:c16="http://schemas.microsoft.com/office/drawing/2014/chart" uri="{C3380CC4-5D6E-409C-BE32-E72D297353CC}">
                  <c16:uniqueId val="{00000007-10F8-4B70-9069-65CC1E8A969D}"/>
                </c:ext>
              </c:extLst>
            </c:dLbl>
            <c:dLbl>
              <c:idx val="17"/>
              <c:layout>
                <c:manualLayout>
                  <c:x val="2.6471507358132647E-2"/>
                  <c:y val="-2.451781332734845E-2"/>
                </c:manualLayout>
              </c:layout>
              <c:numFmt formatCode="0&quot; gCO2e/RTK&quot;" sourceLinked="0"/>
              <c:spPr>
                <a:solidFill>
                  <a:sysClr val="window" lastClr="FFFFFF"/>
                </a:solidFill>
                <a:ln w="3175">
                  <a:solidFill>
                    <a:schemeClr val="bg1">
                      <a:lumMod val="85000"/>
                    </a:schemeClr>
                  </a:solid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1969982468728066"/>
                      <c:h val="4.8983148073387259E-2"/>
                    </c:manualLayout>
                  </c15:layout>
                </c:ext>
                <c:ext xmlns:c16="http://schemas.microsoft.com/office/drawing/2014/chart" uri="{C3380CC4-5D6E-409C-BE32-E72D297353CC}">
                  <c16:uniqueId val="{00000004-10F8-4B70-9069-65CC1E8A969D}"/>
                </c:ext>
              </c:extLst>
            </c:dLbl>
            <c:numFmt formatCode="0&quot; gCO2e/RTK&quot;" sourceLinked="0"/>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Calculations!$H$162:$AN$162</c:f>
              <c:numCache>
                <c:formatCode>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6-10F8-4B70-9069-65CC1E8A969D}"/>
            </c:ext>
          </c:extLst>
        </c:ser>
        <c:dLbls>
          <c:showLegendKey val="0"/>
          <c:showVal val="0"/>
          <c:showCatName val="0"/>
          <c:showSerName val="0"/>
          <c:showPercent val="0"/>
          <c:showBubbleSize val="0"/>
        </c:dLbls>
        <c:smooth val="0"/>
        <c:axId val="832551808"/>
        <c:axId val="832544736"/>
      </c:lineChart>
      <c:catAx>
        <c:axId val="832551808"/>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44736"/>
        <c:crosses val="autoZero"/>
        <c:auto val="0"/>
        <c:lblAlgn val="ctr"/>
        <c:lblOffset val="100"/>
        <c:tickLblSkip val="5"/>
        <c:noMultiLvlLbl val="0"/>
      </c:catAx>
      <c:valAx>
        <c:axId val="8325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Intensity</a:t>
                </a:r>
                <a:r>
                  <a:rPr lang="en-US" baseline="0"/>
                  <a:t> gCO2/RTK</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1808"/>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1046045436381353"/>
          <c:y val="0.84623786888131358"/>
          <c:w val="0.8049699407603037"/>
          <c:h val="0.124746670857600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Catalogues!$AL$9</c:f>
          <c:strCache>
            <c:ptCount val="1"/>
            <c:pt idx="0">
              <c:v>Example Company FTE Intensity Target</c:v>
            </c:pt>
          </c:strCache>
        </c:strRef>
      </c:tx>
      <c:layout>
        <c:manualLayout>
          <c:xMode val="edge"/>
          <c:yMode val="edge"/>
          <c:x val="0.21380905209168111"/>
          <c:y val="5.07940610020982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87481781363264"/>
          <c:y val="0.19879983263495346"/>
          <c:w val="0.82140907703424737"/>
          <c:h val="0.51837046745303617"/>
        </c:manualLayout>
      </c:layout>
      <c:lineChart>
        <c:grouping val="standard"/>
        <c:varyColors val="0"/>
        <c:ser>
          <c:idx val="1"/>
          <c:order val="0"/>
          <c:tx>
            <c:v>FTE Carbon Intensity</c:v>
          </c:tx>
          <c:spPr>
            <a:ln w="28575" cap="rnd">
              <a:solidFill>
                <a:srgbClr val="00546E"/>
              </a:solidFill>
              <a:round/>
            </a:ln>
            <a:effectLst/>
          </c:spPr>
          <c:marker>
            <c:symbol val="none"/>
          </c:marker>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Calculations!$H$148:$AN$148</c:f>
              <c:numCache>
                <c:formatCode>0.0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0-E43B-449D-A8AE-4FE2B7D9CA47}"/>
            </c:ext>
          </c:extLst>
        </c:ser>
        <c:ser>
          <c:idx val="2"/>
          <c:order val="1"/>
          <c:tx>
            <c:v>Target Year</c:v>
          </c:tx>
          <c:spPr>
            <a:ln w="28575" cap="rnd">
              <a:solidFill>
                <a:schemeClr val="accent3"/>
              </a:solidFill>
              <a:round/>
            </a:ln>
            <a:effectLst/>
          </c:spPr>
          <c:marker>
            <c:symbol val="circle"/>
            <c:size val="8"/>
            <c:spPr>
              <a:solidFill>
                <a:schemeClr val="accent3"/>
              </a:solidFill>
              <a:ln w="9525">
                <a:solidFill>
                  <a:schemeClr val="accent3"/>
                </a:solidFill>
              </a:ln>
              <a:effectLst/>
            </c:spPr>
          </c:marker>
          <c:dLbls>
            <c:dLbl>
              <c:idx val="17"/>
              <c:layout>
                <c:manualLayout>
                  <c:x val="5.668780799954605E-2"/>
                  <c:y val="-3.4983109270605044E-2"/>
                </c:manualLayout>
              </c:layout>
              <c:numFmt formatCode="#,##0.00&quot; tCO2e/FTE&quot;" sourceLinked="0"/>
              <c:spPr>
                <a:solidFill>
                  <a:schemeClr val="bg1"/>
                </a:solidFill>
                <a:ln>
                  <a:solidFill>
                    <a:schemeClr val="bg1">
                      <a:lumMod val="85000"/>
                    </a:schemeClr>
                  </a:solid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6778108252345667"/>
                      <c:h val="6.2398550323346798E-2"/>
                    </c:manualLayout>
                  </c15:layout>
                </c:ext>
                <c:ext xmlns:c16="http://schemas.microsoft.com/office/drawing/2014/chart" uri="{C3380CC4-5D6E-409C-BE32-E72D297353CC}">
                  <c16:uniqueId val="{00000004-E43B-449D-A8AE-4FE2B7D9CA47}"/>
                </c:ext>
              </c:extLst>
            </c:dLbl>
            <c:numFmt formatCode="#,##0.00&quot; tCO2e/FTE&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Calculations!$H$8:$AN$8</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Calculations!$H$149:$AN$149</c:f>
              <c:numCache>
                <c:formatCode>0.0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extLst>
            <c:ext xmlns:c16="http://schemas.microsoft.com/office/drawing/2014/chart" uri="{C3380CC4-5D6E-409C-BE32-E72D297353CC}">
              <c16:uniqueId val="{00000006-E43B-449D-A8AE-4FE2B7D9CA47}"/>
            </c:ext>
          </c:extLst>
        </c:ser>
        <c:dLbls>
          <c:showLegendKey val="0"/>
          <c:showVal val="0"/>
          <c:showCatName val="0"/>
          <c:showSerName val="0"/>
          <c:showPercent val="0"/>
          <c:showBubbleSize val="0"/>
        </c:dLbls>
        <c:smooth val="0"/>
        <c:axId val="832550176"/>
        <c:axId val="832558336"/>
      </c:lineChart>
      <c:catAx>
        <c:axId val="832550176"/>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8336"/>
        <c:crosses val="autoZero"/>
        <c:auto val="0"/>
        <c:lblAlgn val="ctr"/>
        <c:lblOffset val="100"/>
        <c:tickLblSkip val="5"/>
        <c:noMultiLvlLbl val="0"/>
      </c:catAx>
      <c:valAx>
        <c:axId val="832558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a:t>
                </a:r>
                <a:r>
                  <a:rPr lang="en-US" baseline="0"/>
                  <a:t> </a:t>
                </a:r>
                <a:r>
                  <a:rPr lang="en-US"/>
                  <a:t>Intensity</a:t>
                </a:r>
                <a:r>
                  <a:rPr lang="en-US" baseline="0"/>
                  <a:t> tCO2e/FTE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0176"/>
        <c:crosses val="autoZero"/>
        <c:crossBetween val="between"/>
      </c:valAx>
      <c:spPr>
        <a:noFill/>
        <a:ln>
          <a:noFill/>
        </a:ln>
        <a:effectLst/>
      </c:spPr>
    </c:plotArea>
    <c:legend>
      <c:legendPos val="b"/>
      <c:legendEntry>
        <c:idx val="1"/>
        <c:delete val="1"/>
      </c:legendEntry>
      <c:layout>
        <c:manualLayout>
          <c:xMode val="edge"/>
          <c:yMode val="edge"/>
          <c:x val="0.11046045436381353"/>
          <c:y val="0.84623786888131358"/>
          <c:w val="0.8049699407603037"/>
          <c:h val="0.124746670857600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240369</xdr:colOff>
      <xdr:row>2</xdr:row>
      <xdr:rowOff>136287</xdr:rowOff>
    </xdr:from>
    <xdr:ext cx="1343503" cy="605406"/>
    <xdr:pic>
      <xdr:nvPicPr>
        <xdr:cNvPr id="2" name="Imagen 9" descr="Science_Based_Targets_-_Logo_Colour.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369" y="364887"/>
          <a:ext cx="1343503" cy="60540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227884</xdr:colOff>
      <xdr:row>2</xdr:row>
      <xdr:rowOff>172468</xdr:rowOff>
    </xdr:from>
    <xdr:ext cx="1351186" cy="608868"/>
    <xdr:pic>
      <xdr:nvPicPr>
        <xdr:cNvPr id="2" name="Imagen 9" descr="Science_Based_Targets_-_Logo_Colour.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884" y="401068"/>
          <a:ext cx="1351186" cy="60886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13445</xdr:colOff>
      <xdr:row>58</xdr:row>
      <xdr:rowOff>161652</xdr:rowOff>
    </xdr:from>
    <xdr:to>
      <xdr:col>6</xdr:col>
      <xdr:colOff>170330</xdr:colOff>
      <xdr:row>81</xdr:row>
      <xdr:rowOff>210350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460080</xdr:colOff>
      <xdr:row>58</xdr:row>
      <xdr:rowOff>156882</xdr:rowOff>
    </xdr:from>
    <xdr:to>
      <xdr:col>10</xdr:col>
      <xdr:colOff>0</xdr:colOff>
      <xdr:row>81</xdr:row>
      <xdr:rowOff>209294</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xdr:colOff>
      <xdr:row>92</xdr:row>
      <xdr:rowOff>13855</xdr:rowOff>
    </xdr:from>
    <xdr:to>
      <xdr:col>6</xdr:col>
      <xdr:colOff>228600</xdr:colOff>
      <xdr:row>109</xdr:row>
      <xdr:rowOff>52739</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378822</xdr:colOff>
      <xdr:row>92</xdr:row>
      <xdr:rowOff>4483</xdr:rowOff>
    </xdr:from>
    <xdr:to>
      <xdr:col>9</xdr:col>
      <xdr:colOff>1293158</xdr:colOff>
      <xdr:row>109</xdr:row>
      <xdr:rowOff>43367</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4482</xdr:colOff>
      <xdr:row>109</xdr:row>
      <xdr:rowOff>152807</xdr:rowOff>
    </xdr:from>
    <xdr:to>
      <xdr:col>6</xdr:col>
      <xdr:colOff>228599</xdr:colOff>
      <xdr:row>127</xdr:row>
      <xdr:rowOff>7916</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8962</xdr:colOff>
      <xdr:row>127</xdr:row>
      <xdr:rowOff>112466</xdr:rowOff>
    </xdr:from>
    <xdr:to>
      <xdr:col>6</xdr:col>
      <xdr:colOff>219636</xdr:colOff>
      <xdr:row>144</xdr:row>
      <xdr:rowOff>151350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374661</xdr:colOff>
      <xdr:row>127</xdr:row>
      <xdr:rowOff>125914</xdr:rowOff>
    </xdr:from>
    <xdr:to>
      <xdr:col>9</xdr:col>
      <xdr:colOff>1206394</xdr:colOff>
      <xdr:row>144</xdr:row>
      <xdr:rowOff>156882</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188259</xdr:colOff>
      <xdr:row>2</xdr:row>
      <xdr:rowOff>180415</xdr:rowOff>
    </xdr:from>
    <xdr:ext cx="1230163" cy="554333"/>
    <xdr:pic>
      <xdr:nvPicPr>
        <xdr:cNvPr id="13" name="Imagen 9" descr="Science_Based_Targets_-_Logo_Colour.jpg">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8259" y="409015"/>
          <a:ext cx="1230163" cy="554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3</xdr:col>
      <xdr:colOff>6723</xdr:colOff>
      <xdr:row>39</xdr:row>
      <xdr:rowOff>28575</xdr:rowOff>
    </xdr:from>
    <xdr:to>
      <xdr:col>6</xdr:col>
      <xdr:colOff>945777</xdr:colOff>
      <xdr:row>62</xdr:row>
      <xdr:rowOff>43898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209550</xdr:colOff>
      <xdr:row>2</xdr:row>
      <xdr:rowOff>161925</xdr:rowOff>
    </xdr:from>
    <xdr:ext cx="1230163" cy="554333"/>
    <xdr:pic>
      <xdr:nvPicPr>
        <xdr:cNvPr id="4" name="Imagen 9" descr="Science_Based_Targets_-_Logo_Colour.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390525"/>
          <a:ext cx="1230163" cy="5543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5</xdr:col>
      <xdr:colOff>1255061</xdr:colOff>
      <xdr:row>34</xdr:row>
      <xdr:rowOff>31376</xdr:rowOff>
    </xdr:from>
    <xdr:to>
      <xdr:col>9</xdr:col>
      <xdr:colOff>291354</xdr:colOff>
      <xdr:row>61</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34</xdr:row>
      <xdr:rowOff>35858</xdr:rowOff>
    </xdr:from>
    <xdr:to>
      <xdr:col>5</xdr:col>
      <xdr:colOff>1147482</xdr:colOff>
      <xdr:row>61</xdr:row>
      <xdr:rowOff>16697</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179294</xdr:colOff>
      <xdr:row>2</xdr:row>
      <xdr:rowOff>165846</xdr:rowOff>
    </xdr:from>
    <xdr:ext cx="1230163" cy="554333"/>
    <xdr:pic>
      <xdr:nvPicPr>
        <xdr:cNvPr id="5" name="Imagen 9" descr="Science_Based_Targets_-_Logo_Colour.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294" y="389964"/>
          <a:ext cx="1230163" cy="55433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188259</xdr:colOff>
      <xdr:row>3</xdr:row>
      <xdr:rowOff>8964</xdr:rowOff>
    </xdr:from>
    <xdr:ext cx="1230163" cy="554333"/>
    <xdr:pic>
      <xdr:nvPicPr>
        <xdr:cNvPr id="3" name="Imagen 9" descr="Science_Based_Targets_-_Logo_Colour.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259" y="470646"/>
          <a:ext cx="1230163" cy="55433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solazheng/Library/Containers/com.microsoft.Excel/Data/Documents/Users/collins%20Nicholas/AppData/Local/Microsoft/Windows/INetCache/Content.Outlook/X21HJ5CR/CONFIDENTIAL-SBTi_Aviation_tool_demo_V28(Vs)_Locked.xlsx?6ADAC122" TargetMode="External"/><Relationship Id="rId1" Type="http://schemas.openxmlformats.org/officeDocument/2006/relationships/externalLinkPath" Target="file:///\\6ADAC122\CONFIDENTIAL-SBTi_Aviation_tool_demo_V28(Vs)_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olazheng/Library/Containers/com.microsoft.Excel/Data/Documents/Users/Fernando%20Rangel/Google%20Drive/SBT%20Tool/SBTi-tool%20_v1.2.1%20_unlocked%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Collins, Nicholas" id="{03704B12-4344-4684-A099-961A2B873960}" userId="Collins, Nicholas"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Data_main" displayName="Data_main" ref="A12:CL49" totalsRowShown="0" headerRowDxfId="148" dataDxfId="146" headerRowBorderDxfId="147" headerRowCellStyle="Normal_IEA_ETP model 1.23 HS Scenarios 1.0_Model 1.45a 3 cases 1.3" dataCellStyle="Normal 2">
  <autoFilter ref="A12:CL49" xr:uid="{00000000-0009-0000-0100-000003000000}"/>
  <tableColumns count="90">
    <tableColumn id="1" xr3:uid="{00000000-0010-0000-0000-000001000000}" name="Scenario" dataCellStyle="Normal 2"/>
    <tableColumn id="2" xr3:uid="{00000000-0010-0000-0000-000002000000}" name="Data" dataCellStyle="Normal 2"/>
    <tableColumn id="3" xr3:uid="{00000000-0010-0000-0000-000003000000}" name="Segment" dataCellStyle="Normal 2"/>
    <tableColumn id="4" xr3:uid="{00000000-0010-0000-0000-000004000000}" name="Units" dataCellStyle="Normal 2"/>
    <tableColumn id="5" xr3:uid="{00000000-0010-0000-0000-000005000000}" name="2015" dataDxfId="145" dataCellStyle="Normal 2"/>
    <tableColumn id="6" xr3:uid="{00000000-0010-0000-0000-000006000000}" name="2016" dataDxfId="144" dataCellStyle="Normal 2"/>
    <tableColumn id="7" xr3:uid="{00000000-0010-0000-0000-000007000000}" name="2017" dataDxfId="143" dataCellStyle="Normal 2"/>
    <tableColumn id="8" xr3:uid="{00000000-0010-0000-0000-000008000000}" name="2018" dataDxfId="142" dataCellStyle="Normal 2">
      <calculatedColumnFormula>(H1/H7)*1000</calculatedColumnFormula>
    </tableColumn>
    <tableColumn id="9" xr3:uid="{00000000-0010-0000-0000-000009000000}" name="2019" dataDxfId="141" dataCellStyle="Normal 2">
      <calculatedColumnFormula>(I1/I7)*1000</calculatedColumnFormula>
    </tableColumn>
    <tableColumn id="10" xr3:uid="{00000000-0010-0000-0000-00000A000000}" name="2020" dataDxfId="140" dataCellStyle="Normal 2">
      <calculatedColumnFormula>(J1/J7)*1000</calculatedColumnFormula>
    </tableColumn>
    <tableColumn id="11" xr3:uid="{00000000-0010-0000-0000-00000B000000}" name="2021" dataDxfId="139" dataCellStyle="Normal 2">
      <calculatedColumnFormula>(K1/K7)*1000</calculatedColumnFormula>
    </tableColumn>
    <tableColumn id="12" xr3:uid="{00000000-0010-0000-0000-00000C000000}" name="2022" dataDxfId="138" dataCellStyle="Normal 2">
      <calculatedColumnFormula>(L1/L7)*1000</calculatedColumnFormula>
    </tableColumn>
    <tableColumn id="13" xr3:uid="{00000000-0010-0000-0000-00000D000000}" name="2023" dataDxfId="137" dataCellStyle="Normal 2">
      <calculatedColumnFormula>(M1/M7)*1000</calculatedColumnFormula>
    </tableColumn>
    <tableColumn id="14" xr3:uid="{00000000-0010-0000-0000-00000E000000}" name="2024" dataDxfId="136" dataCellStyle="Normal 2">
      <calculatedColumnFormula>(N1/N7)*1000</calculatedColumnFormula>
    </tableColumn>
    <tableColumn id="15" xr3:uid="{00000000-0010-0000-0000-00000F000000}" name="2025" dataDxfId="135" dataCellStyle="Normal 2">
      <calculatedColumnFormula>(O1/O7)*1000</calculatedColumnFormula>
    </tableColumn>
    <tableColumn id="16" xr3:uid="{00000000-0010-0000-0000-000010000000}" name="2026" dataDxfId="134" dataCellStyle="Normal 2">
      <calculatedColumnFormula>(P1/P7)*1000</calculatedColumnFormula>
    </tableColumn>
    <tableColumn id="17" xr3:uid="{00000000-0010-0000-0000-000011000000}" name="2027" dataDxfId="133" dataCellStyle="Normal 2">
      <calculatedColumnFormula>(Q1/Q7)*1000</calculatedColumnFormula>
    </tableColumn>
    <tableColumn id="18" xr3:uid="{00000000-0010-0000-0000-000012000000}" name="2028" dataDxfId="132" dataCellStyle="Normal 2">
      <calculatedColumnFormula>(R1/R7)*1000</calculatedColumnFormula>
    </tableColumn>
    <tableColumn id="19" xr3:uid="{00000000-0010-0000-0000-000013000000}" name="2029" dataDxfId="131" dataCellStyle="Normal 2">
      <calculatedColumnFormula>(S1/S7)*1000</calculatedColumnFormula>
    </tableColumn>
    <tableColumn id="20" xr3:uid="{00000000-0010-0000-0000-000014000000}" name="2030" dataDxfId="130" dataCellStyle="Normal 2">
      <calculatedColumnFormula>(T1/T7)*1000</calculatedColumnFormula>
    </tableColumn>
    <tableColumn id="21" xr3:uid="{00000000-0010-0000-0000-000015000000}" name="2031" dataDxfId="129" dataCellStyle="Normal 2">
      <calculatedColumnFormula>(U1/U7)*1000</calculatedColumnFormula>
    </tableColumn>
    <tableColumn id="22" xr3:uid="{00000000-0010-0000-0000-000016000000}" name="2032" dataDxfId="128" dataCellStyle="Normal 2">
      <calculatedColumnFormula>(V1/V7)*1000</calculatedColumnFormula>
    </tableColumn>
    <tableColumn id="23" xr3:uid="{00000000-0010-0000-0000-000017000000}" name="2033" dataDxfId="127" dataCellStyle="Normal 2">
      <calculatedColumnFormula>(W1/W7)*1000</calculatedColumnFormula>
    </tableColumn>
    <tableColumn id="24" xr3:uid="{00000000-0010-0000-0000-000018000000}" name="2034" dataDxfId="126" dataCellStyle="Normal 2">
      <calculatedColumnFormula>(X1/X7)*1000</calculatedColumnFormula>
    </tableColumn>
    <tableColumn id="25" xr3:uid="{00000000-0010-0000-0000-000019000000}" name="2035" dataDxfId="125" dataCellStyle="Normal 2">
      <calculatedColumnFormula>(Y1/Y7)*1000</calculatedColumnFormula>
    </tableColumn>
    <tableColumn id="26" xr3:uid="{00000000-0010-0000-0000-00001A000000}" name="2036" dataDxfId="124" dataCellStyle="Normal 2">
      <calculatedColumnFormula>(Z1/Z7)*1000</calculatedColumnFormula>
    </tableColumn>
    <tableColumn id="27" xr3:uid="{00000000-0010-0000-0000-00001B000000}" name="2037" dataDxfId="123" dataCellStyle="Normal 2">
      <calculatedColumnFormula>(AA1/AA7)*1000</calculatedColumnFormula>
    </tableColumn>
    <tableColumn id="28" xr3:uid="{00000000-0010-0000-0000-00001C000000}" name="2038" dataDxfId="122" dataCellStyle="Normal 2">
      <calculatedColumnFormula>(AB1/AB7)*1000</calculatedColumnFormula>
    </tableColumn>
    <tableColumn id="29" xr3:uid="{00000000-0010-0000-0000-00001D000000}" name="2039" dataDxfId="121" dataCellStyle="Normal 2">
      <calculatedColumnFormula>(AC1/AC7)*1000</calculatedColumnFormula>
    </tableColumn>
    <tableColumn id="30" xr3:uid="{00000000-0010-0000-0000-00001E000000}" name="2040" dataDxfId="120" dataCellStyle="Normal 2">
      <calculatedColumnFormula>(AD1/AD7)*1000</calculatedColumnFormula>
    </tableColumn>
    <tableColumn id="31" xr3:uid="{00000000-0010-0000-0000-00001F000000}" name="2041" dataDxfId="119" dataCellStyle="Normal 2">
      <calculatedColumnFormula>(AE1/AE7)*1000</calculatedColumnFormula>
    </tableColumn>
    <tableColumn id="32" xr3:uid="{00000000-0010-0000-0000-000020000000}" name="2042" dataDxfId="118" dataCellStyle="Normal 2">
      <calculatedColumnFormula>(AF1/AF7)*1000</calculatedColumnFormula>
    </tableColumn>
    <tableColumn id="33" xr3:uid="{00000000-0010-0000-0000-000021000000}" name="2043" dataDxfId="117" dataCellStyle="Normal 2">
      <calculatedColumnFormula>(AG1/AG7)*1000</calculatedColumnFormula>
    </tableColumn>
    <tableColumn id="34" xr3:uid="{00000000-0010-0000-0000-000022000000}" name="2044" dataDxfId="116" dataCellStyle="Normal 2">
      <calculatedColumnFormula>(AH1/AH7)*1000</calculatedColumnFormula>
    </tableColumn>
    <tableColumn id="35" xr3:uid="{00000000-0010-0000-0000-000023000000}" name="2045" dataDxfId="115" dataCellStyle="Normal 2">
      <calculatedColumnFormula>(AI1/AI7)*1000</calculatedColumnFormula>
    </tableColumn>
    <tableColumn id="36" xr3:uid="{00000000-0010-0000-0000-000024000000}" name="2046" dataDxfId="114" dataCellStyle="Normal 2">
      <calculatedColumnFormula>(AJ1/AJ7)*1000</calculatedColumnFormula>
    </tableColumn>
    <tableColumn id="37" xr3:uid="{00000000-0010-0000-0000-000025000000}" name="2047" dataDxfId="113" dataCellStyle="Normal 2">
      <calculatedColumnFormula>(AK1/AK7)*1000</calculatedColumnFormula>
    </tableColumn>
    <tableColumn id="38" xr3:uid="{00000000-0010-0000-0000-000026000000}" name="2048" dataDxfId="112" dataCellStyle="Normal 2">
      <calculatedColumnFormula>(AL1/AL7)*1000</calculatedColumnFormula>
    </tableColumn>
    <tableColumn id="39" xr3:uid="{00000000-0010-0000-0000-000027000000}" name="2049" dataDxfId="111" dataCellStyle="Normal 2">
      <calculatedColumnFormula>(AM1/AM7)*1000</calculatedColumnFormula>
    </tableColumn>
    <tableColumn id="40" xr3:uid="{00000000-0010-0000-0000-000028000000}" name="2050" dataDxfId="110" dataCellStyle="Normal 2">
      <calculatedColumnFormula>(AN1/AN7)*1000</calculatedColumnFormula>
    </tableColumn>
    <tableColumn id="41" xr3:uid="{00000000-0010-0000-0000-000029000000}" name="2051" dataDxfId="109" dataCellStyle="Normal 2">
      <calculatedColumnFormula>(AO1/AO7)*1000</calculatedColumnFormula>
    </tableColumn>
    <tableColumn id="42" xr3:uid="{00000000-0010-0000-0000-00002A000000}" name="2052" dataDxfId="108" dataCellStyle="Normal 2">
      <calculatedColumnFormula>(AP1/AP7)*1000</calculatedColumnFormula>
    </tableColumn>
    <tableColumn id="43" xr3:uid="{00000000-0010-0000-0000-00002B000000}" name="2053" dataDxfId="107" dataCellStyle="Normal 2">
      <calculatedColumnFormula>(AQ1/AQ7)*1000</calculatedColumnFormula>
    </tableColumn>
    <tableColumn id="44" xr3:uid="{00000000-0010-0000-0000-00002C000000}" name="2054" dataDxfId="106" dataCellStyle="Normal 2">
      <calculatedColumnFormula>(AR1/AR7)*1000</calculatedColumnFormula>
    </tableColumn>
    <tableColumn id="45" xr3:uid="{00000000-0010-0000-0000-00002D000000}" name="2055" dataDxfId="105" dataCellStyle="Normal 2">
      <calculatedColumnFormula>(AS1/AS7)*1000</calculatedColumnFormula>
    </tableColumn>
    <tableColumn id="46" xr3:uid="{00000000-0010-0000-0000-00002E000000}" name="2056" dataDxfId="104" dataCellStyle="Normal 2">
      <calculatedColumnFormula>(AT1/AT7)*1000</calculatedColumnFormula>
    </tableColumn>
    <tableColumn id="47" xr3:uid="{00000000-0010-0000-0000-00002F000000}" name="2057" dataDxfId="103" dataCellStyle="Normal 2">
      <calculatedColumnFormula>(AU1/AU7)*1000</calculatedColumnFormula>
    </tableColumn>
    <tableColumn id="48" xr3:uid="{00000000-0010-0000-0000-000030000000}" name="2058" dataDxfId="102" dataCellStyle="Normal 2">
      <calculatedColumnFormula>(AV1/AV7)*1000</calculatedColumnFormula>
    </tableColumn>
    <tableColumn id="49" xr3:uid="{00000000-0010-0000-0000-000031000000}" name="2059" dataDxfId="101" dataCellStyle="Normal 2">
      <calculatedColumnFormula>(AW1/AW7)*1000</calculatedColumnFormula>
    </tableColumn>
    <tableColumn id="50" xr3:uid="{00000000-0010-0000-0000-000032000000}" name="2060" dataDxfId="100" dataCellStyle="Normal 2">
      <calculatedColumnFormula>(AX1/AX7)*1000</calculatedColumnFormula>
    </tableColumn>
    <tableColumn id="51" xr3:uid="{00000000-0010-0000-0000-000033000000}" name="2061" dataDxfId="99" dataCellStyle="Normal 2">
      <calculatedColumnFormula>(AY1/AY7)*1000</calculatedColumnFormula>
    </tableColumn>
    <tableColumn id="52" xr3:uid="{00000000-0010-0000-0000-000034000000}" name="2062" dataDxfId="98" dataCellStyle="Normal 2">
      <calculatedColumnFormula>(AZ1/AZ7)*1000</calculatedColumnFormula>
    </tableColumn>
    <tableColumn id="53" xr3:uid="{00000000-0010-0000-0000-000035000000}" name="2063" dataDxfId="97" dataCellStyle="Normal 2">
      <calculatedColumnFormula>(BA1/BA7)*1000</calculatedColumnFormula>
    </tableColumn>
    <tableColumn id="54" xr3:uid="{00000000-0010-0000-0000-000036000000}" name="2064" dataDxfId="96" dataCellStyle="Normal 2">
      <calculatedColumnFormula>(BB1/BB7)*1000</calculatedColumnFormula>
    </tableColumn>
    <tableColumn id="55" xr3:uid="{00000000-0010-0000-0000-000037000000}" name="2065" dataDxfId="95" dataCellStyle="Normal 2">
      <calculatedColumnFormula>(BC1/BC7)*1000</calculatedColumnFormula>
    </tableColumn>
    <tableColumn id="56" xr3:uid="{00000000-0010-0000-0000-000038000000}" name="2066" dataDxfId="94" dataCellStyle="Normal 2">
      <calculatedColumnFormula>(BD1/BD7)*1000</calculatedColumnFormula>
    </tableColumn>
    <tableColumn id="57" xr3:uid="{00000000-0010-0000-0000-000039000000}" name="2067" dataDxfId="93" dataCellStyle="Normal 2">
      <calculatedColumnFormula>(BE1/BE7)*1000</calculatedColumnFormula>
    </tableColumn>
    <tableColumn id="58" xr3:uid="{00000000-0010-0000-0000-00003A000000}" name="2068" dataDxfId="92" dataCellStyle="Normal 2">
      <calculatedColumnFormula>(BF1/BF7)*1000</calculatedColumnFormula>
    </tableColumn>
    <tableColumn id="59" xr3:uid="{00000000-0010-0000-0000-00003B000000}" name="2069" dataDxfId="91" dataCellStyle="Normal 2">
      <calculatedColumnFormula>(BG1/BG7)*1000</calculatedColumnFormula>
    </tableColumn>
    <tableColumn id="60" xr3:uid="{00000000-0010-0000-0000-00003C000000}" name="2070" dataDxfId="90" dataCellStyle="Normal 2">
      <calculatedColumnFormula>(BH1/BH7)*1000</calculatedColumnFormula>
    </tableColumn>
    <tableColumn id="61" xr3:uid="{00000000-0010-0000-0000-00003D000000}" name="2071" dataDxfId="89" dataCellStyle="Normal 2">
      <calculatedColumnFormula>(BI1/BI7)*1000</calculatedColumnFormula>
    </tableColumn>
    <tableColumn id="62" xr3:uid="{00000000-0010-0000-0000-00003E000000}" name="2072" dataDxfId="88" dataCellStyle="Normal 2">
      <calculatedColumnFormula>(BJ1/BJ7)*1000</calculatedColumnFormula>
    </tableColumn>
    <tableColumn id="63" xr3:uid="{00000000-0010-0000-0000-00003F000000}" name="2073" dataDxfId="87" dataCellStyle="Normal 2">
      <calculatedColumnFormula>(BK1/BK7)*1000</calculatedColumnFormula>
    </tableColumn>
    <tableColumn id="64" xr3:uid="{00000000-0010-0000-0000-000040000000}" name="2074" dataDxfId="86" dataCellStyle="Normal 2">
      <calculatedColumnFormula>(BL1/BL7)*1000</calculatedColumnFormula>
    </tableColumn>
    <tableColumn id="65" xr3:uid="{00000000-0010-0000-0000-000041000000}" name="2075" dataDxfId="85" dataCellStyle="Normal 2">
      <calculatedColumnFormula>(BM1/BM7)*1000</calculatedColumnFormula>
    </tableColumn>
    <tableColumn id="66" xr3:uid="{00000000-0010-0000-0000-000042000000}" name="2076" dataDxfId="84" dataCellStyle="Normal 2">
      <calculatedColumnFormula>(BN1/BN7)*1000</calculatedColumnFormula>
    </tableColumn>
    <tableColumn id="67" xr3:uid="{00000000-0010-0000-0000-000043000000}" name="2077" dataDxfId="83" dataCellStyle="Normal 2">
      <calculatedColumnFormula>(BO1/BO7)*1000</calculatedColumnFormula>
    </tableColumn>
    <tableColumn id="68" xr3:uid="{00000000-0010-0000-0000-000044000000}" name="2078" dataDxfId="82" dataCellStyle="Normal 2">
      <calculatedColumnFormula>(BP1/BP7)*1000</calculatedColumnFormula>
    </tableColumn>
    <tableColumn id="69" xr3:uid="{00000000-0010-0000-0000-000045000000}" name="2079" dataDxfId="81" dataCellStyle="Normal 2">
      <calculatedColumnFormula>(BQ1/BQ7)*1000</calculatedColumnFormula>
    </tableColumn>
    <tableColumn id="70" xr3:uid="{00000000-0010-0000-0000-000046000000}" name="2080" dataDxfId="80" dataCellStyle="Normal 2">
      <calculatedColumnFormula>(BR1/BR7)*1000</calculatedColumnFormula>
    </tableColumn>
    <tableColumn id="71" xr3:uid="{00000000-0010-0000-0000-000047000000}" name="2081" dataDxfId="79" dataCellStyle="Normal 2">
      <calculatedColumnFormula>(BS1/BS7)*1000</calculatedColumnFormula>
    </tableColumn>
    <tableColumn id="72" xr3:uid="{00000000-0010-0000-0000-000048000000}" name="2082" dataDxfId="78" dataCellStyle="Normal 2">
      <calculatedColumnFormula>(BT1/BT7)*1000</calculatedColumnFormula>
    </tableColumn>
    <tableColumn id="73" xr3:uid="{00000000-0010-0000-0000-000049000000}" name="2083" dataDxfId="77" dataCellStyle="Normal 2">
      <calculatedColumnFormula>(BU1/BU7)*1000</calculatedColumnFormula>
    </tableColumn>
    <tableColumn id="74" xr3:uid="{00000000-0010-0000-0000-00004A000000}" name="2084" dataDxfId="76" dataCellStyle="Normal 2">
      <calculatedColumnFormula>(BV1/BV7)*1000</calculatedColumnFormula>
    </tableColumn>
    <tableColumn id="75" xr3:uid="{00000000-0010-0000-0000-00004B000000}" name="2085" dataDxfId="75" dataCellStyle="Normal 2">
      <calculatedColumnFormula>(BW1/BW7)*1000</calculatedColumnFormula>
    </tableColumn>
    <tableColumn id="76" xr3:uid="{00000000-0010-0000-0000-00004C000000}" name="2086" dataDxfId="74" dataCellStyle="Normal 2">
      <calculatedColumnFormula>(BX1/BX7)*1000</calculatedColumnFormula>
    </tableColumn>
    <tableColumn id="77" xr3:uid="{00000000-0010-0000-0000-00004D000000}" name="2087" dataDxfId="73" dataCellStyle="Normal 2">
      <calculatedColumnFormula>(BY1/BY7)*1000</calculatedColumnFormula>
    </tableColumn>
    <tableColumn id="78" xr3:uid="{00000000-0010-0000-0000-00004E000000}" name="2088" dataDxfId="72" dataCellStyle="Normal 2">
      <calculatedColumnFormula>(BZ1/BZ7)*1000</calculatedColumnFormula>
    </tableColumn>
    <tableColumn id="79" xr3:uid="{00000000-0010-0000-0000-00004F000000}" name="2089" dataDxfId="71" dataCellStyle="Normal 2">
      <calculatedColumnFormula>(CA1/CA7)*1000</calculatedColumnFormula>
    </tableColumn>
    <tableColumn id="80" xr3:uid="{00000000-0010-0000-0000-000050000000}" name="2090" dataDxfId="70" dataCellStyle="Normal 2">
      <calculatedColumnFormula>(CB1/CB7)*1000</calculatedColumnFormula>
    </tableColumn>
    <tableColumn id="81" xr3:uid="{00000000-0010-0000-0000-000051000000}" name="2091" dataDxfId="69" dataCellStyle="Normal 2">
      <calculatedColumnFormula>(CC1/CC7)*1000</calculatedColumnFormula>
    </tableColumn>
    <tableColumn id="82" xr3:uid="{00000000-0010-0000-0000-000052000000}" name="2092" dataDxfId="68" dataCellStyle="Normal 2">
      <calculatedColumnFormula>(CD1/CD7)*1000</calculatedColumnFormula>
    </tableColumn>
    <tableColumn id="83" xr3:uid="{00000000-0010-0000-0000-000053000000}" name="2093" dataDxfId="67" dataCellStyle="Normal 2">
      <calculatedColumnFormula>(CE1/CE7)*1000</calculatedColumnFormula>
    </tableColumn>
    <tableColumn id="84" xr3:uid="{00000000-0010-0000-0000-000054000000}" name="2094" dataDxfId="66" dataCellStyle="Normal 2">
      <calculatedColumnFormula>(CF1/CF7)*1000</calculatedColumnFormula>
    </tableColumn>
    <tableColumn id="85" xr3:uid="{00000000-0010-0000-0000-000055000000}" name="2095" dataDxfId="65" dataCellStyle="Normal 2">
      <calculatedColumnFormula>(CG1/CG7)*1000</calculatedColumnFormula>
    </tableColumn>
    <tableColumn id="86" xr3:uid="{00000000-0010-0000-0000-000056000000}" name="2096" dataDxfId="64" dataCellStyle="Normal 2">
      <calculatedColumnFormula>(CH1/CH7)*1000</calculatedColumnFormula>
    </tableColumn>
    <tableColumn id="87" xr3:uid="{00000000-0010-0000-0000-000057000000}" name="2097" dataDxfId="63" dataCellStyle="Normal 2">
      <calculatedColumnFormula>(CI1/CI7)*1000</calculatedColumnFormula>
    </tableColumn>
    <tableColumn id="88" xr3:uid="{00000000-0010-0000-0000-000058000000}" name="2098" dataDxfId="62" dataCellStyle="Normal 2">
      <calculatedColumnFormula>(CJ1/CJ7)*1000</calculatedColumnFormula>
    </tableColumn>
    <tableColumn id="89" xr3:uid="{00000000-0010-0000-0000-000059000000}" name="2099" dataDxfId="61" dataCellStyle="Normal 2">
      <calculatedColumnFormula>(CK1/CK7)*1000</calculatedColumnFormula>
    </tableColumn>
    <tableColumn id="90" xr3:uid="{00000000-0010-0000-0000-00005A000000}" name="2100" dataDxfId="60" dataCellStyle="Normal 2">
      <calculatedColumnFormula>(CL1/CL7)*1000</calculatedColumnFormula>
    </tableColumn>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uel_CO₂" displayName="Fuel_CO₂" ref="A1:E8" totalsRowCount="1" headerRowDxfId="28" dataDxfId="27" totalsRowDxfId="26">
  <autoFilter ref="A1:E7" xr:uid="{00000000-0009-0000-0100-000001000000}"/>
  <tableColumns count="5">
    <tableColumn id="1" xr3:uid="{00000000-0010-0000-0100-000001000000}" name="Jet Fuel Units" dataDxfId="25" totalsRowDxfId="24"/>
    <tableColumn id="2" xr3:uid="{00000000-0010-0000-0100-000002000000}" name="Index" dataDxfId="23" totalsRowDxfId="22"/>
    <tableColumn id="3" xr3:uid="{00000000-0010-0000-0100-000003000000}" name="WTT" dataDxfId="21" totalsRowDxfId="20">
      <calculatedColumnFormula>(1000000*G16)/1000000</calculatedColumnFormula>
    </tableColumn>
    <tableColumn id="6" xr3:uid="{00000000-0010-0000-0100-000006000000}" name="TTW TCO2" dataDxfId="19" totalsRowDxfId="18"/>
    <tableColumn id="5" xr3:uid="{00000000-0010-0000-0100-000005000000}" name="WTW" dataDxfId="17" totalsRowDxfId="16"/>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SAF" displayName="SAF" ref="A1:M32" totalsRowShown="0" headerRowDxfId="15" dataDxfId="14" tableBorderDxfId="13">
  <autoFilter ref="A1:M32" xr:uid="{00000000-0009-0000-0100-000002000000}"/>
  <tableColumns count="13">
    <tableColumn id="1" xr3:uid="{00000000-0010-0000-0200-000001000000}" name="Conversion process" dataDxfId="12"/>
    <tableColumn id="2" xr3:uid="{00000000-0010-0000-0200-000002000000}" name="Feedstock" dataDxfId="11"/>
    <tableColumn id="7" xr3:uid="{00000000-0010-0000-0200-000007000000}" name="Name" dataDxfId="10">
      <calculatedColumnFormula>SAF[[#This Row],[Conversion process]]&amp;", "&amp;SAF[[#This Row],[Feedstock]]</calculatedColumnFormula>
    </tableColumn>
    <tableColumn id="3" xr3:uid="{00000000-0010-0000-0200-000003000000}" name="Default core LCA" dataDxfId="9"/>
    <tableColumn id="4" xr3:uid="{00000000-0010-0000-0200-000004000000}" name="Default Induced Land Use Change Value [gCO2e/MJ]" dataDxfId="8"/>
    <tableColumn id="5" xr3:uid="{00000000-0010-0000-0200-000005000000}" name="Total Lifecycle Value [gCO2e/MJ]" dataDxfId="7"/>
    <tableColumn id="6" xr3:uid="{00000000-0010-0000-0200-000006000000}" name="Adjusted LCA Value" dataDxfId="6">
      <calculatedColumnFormula>IF(F2&lt;0,0,F2)</calculatedColumnFormula>
    </tableColumn>
    <tableColumn id="8" xr3:uid="{00000000-0010-0000-0200-000008000000}" name="Million US Gallons per year (MGPY)" dataDxfId="5">
      <calculatedColumnFormula>SAF[[#This Row],[Adjusted LCA Value]]/Catalogues!$I$9</calculatedColumnFormula>
    </tableColumn>
    <tableColumn id="9" xr3:uid="{00000000-0010-0000-0200-000009000000}" name="Million Litres per year (MLPY)" dataDxfId="4">
      <calculatedColumnFormula>SAF[[#This Row],[Adjusted LCA Value]]/Catalogues!$I$7</calculatedColumnFormula>
    </tableColumn>
    <tableColumn id="10" xr3:uid="{00000000-0010-0000-0200-00000A000000}" name="Million Metric Tonnes of oil equivalent per year (MMtoe/yr)" dataDxfId="3">
      <calculatedColumnFormula>SAF[[#This Row],[Adjusted LCA Value]]/Catalogues!$I$6</calculatedColumnFormula>
    </tableColumn>
    <tableColumn id="11" xr3:uid="{00000000-0010-0000-0200-00000B000000}" name="Million pounds per year (MLB/Yr)" dataDxfId="2">
      <calculatedColumnFormula>SAF[[#This Row],[Adjusted LCA Value]]/Catalogues!$I$8</calculatedColumnFormula>
    </tableColumn>
    <tableColumn id="12" xr3:uid="{00000000-0010-0000-0200-00000C000000}" name="Million Kilograms per year (MKg/Yr)" dataDxfId="1">
      <calculatedColumnFormula>SAF[[#This Row],[Adjusted LCA Value]]/Catalogues!$I$5</calculatedColumnFormula>
    </tableColumn>
    <tableColumn id="13" xr3:uid="{00000000-0010-0000-0200-00000D000000}" name="Million Imperial Gallons per year (MGPY)" dataDxfId="0">
      <calculatedColumnFormula>SAF[[#This Row],[Adjusted LCA Value]]/Catalogues!$I$10</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0" dT="2020-11-13T04:14:14.31" personId="{03704B12-4344-4684-A099-961A2B873960}" id="{5CE02AFB-132C-4FD7-8AF2-7D09E7235BF2}">
    <text>0.94 Factor corrects for the fact that fuel consumption data includes 6% contribution from military and private aviation</text>
  </threadedComment>
  <threadedComment ref="B21" dT="2020-11-13T04:14:17.31" personId="{03704B12-4344-4684-A099-961A2B873960}" id="{6DCDC4C6-7E94-4DC0-A1E5-A94A19365BFB}">
    <text>0.94 Factor corrects for the fact that fuel consumption data includes 6% contribution from military and private aviation</text>
  </threadedComment>
  <threadedComment ref="B29" dT="2020-10-22T14:37:27.64" personId="{03704B12-4344-4684-A099-961A2B873960}" id="{C5D30454-F1BC-4D3A-A899-A98D8F1CADE4}">
    <text>Dedicated RTK assumed to be 15% of the total industry RTK</text>
  </threadedComment>
  <threadedComment ref="B47" dT="2020-10-22T14:36:17.99" personId="{03704B12-4344-4684-A099-961A2B873960}" id="{045975CE-E0B8-48C1-BE8E-A1495CD7964F}">
    <text>Share of activity assuming BRPK value includes belly, short and long haul PAX and assuming belly is computed to RPK based on a 0.1T conversion factor</text>
  </threadedComment>
  <threadedComment ref="B48" dT="2020-10-22T14:36:07.68" personId="{03704B12-4344-4684-A099-961A2B873960}" id="{802CBA86-4929-45C9-BB6D-A77567346A2E}">
    <text>Share of activity assuming BRPK value includes belly, short and long haul PAX and assuming belly is computed to RPK based on a 0.1T conversion factor</text>
  </threadedComment>
  <threadedComment ref="B49" dT="2020-10-22T14:36:13.82" personId="{03704B12-4344-4684-A099-961A2B873960}" id="{3DEB0BA0-471B-4829-8CA0-A196F6BEBC11}">
    <text>Share of activity assuming BRPK value includes belly, short and long haul PAX and assuming belly is computed to RPK based on a 0.1T conversion factor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C000"/>
  </sheetPr>
  <dimension ref="A1:S30"/>
  <sheetViews>
    <sheetView showGridLines="0" zoomScale="70" zoomScaleNormal="70" workbookViewId="0">
      <selection activeCell="I33" sqref="I33"/>
    </sheetView>
  </sheetViews>
  <sheetFormatPr defaultColWidth="8.85546875" defaultRowHeight="15" x14ac:dyDescent="0.25"/>
  <cols>
    <col min="1" max="1" width="8.7109375" style="389" customWidth="1"/>
    <col min="2" max="2" width="4.42578125" style="389" customWidth="1"/>
    <col min="3" max="3" width="12.28515625" style="388" customWidth="1"/>
    <col min="4" max="4" width="20.42578125" style="388" customWidth="1"/>
    <col min="5" max="5" width="20.42578125" style="405" customWidth="1"/>
    <col min="6" max="6" width="20.42578125" style="388" customWidth="1"/>
    <col min="7" max="7" width="5.140625" style="388" customWidth="1"/>
    <col min="8" max="9" width="20.42578125" style="388" customWidth="1"/>
    <col min="10" max="10" width="8.85546875" style="388"/>
    <col min="11" max="11" width="27.28515625" style="388" customWidth="1"/>
    <col min="12" max="16384" width="8.85546875" style="388"/>
  </cols>
  <sheetData>
    <row r="1" spans="1:18" x14ac:dyDescent="0.25">
      <c r="A1" s="544"/>
      <c r="B1" s="544"/>
      <c r="C1" s="544"/>
      <c r="D1" s="544"/>
      <c r="E1" s="544"/>
      <c r="F1" s="544"/>
      <c r="G1" s="544"/>
      <c r="H1" s="544"/>
      <c r="I1" s="544"/>
      <c r="J1" s="544"/>
      <c r="K1" s="544"/>
      <c r="L1" s="544"/>
      <c r="M1" s="544"/>
      <c r="N1" s="544"/>
      <c r="O1" s="544"/>
      <c r="P1" s="544"/>
      <c r="Q1" s="544"/>
    </row>
    <row r="2" spans="1:18" s="389" customFormat="1" ht="3.6" customHeight="1" x14ac:dyDescent="0.25">
      <c r="E2" s="390"/>
    </row>
    <row r="3" spans="1:18" s="389" customFormat="1" x14ac:dyDescent="0.25">
      <c r="E3" s="390"/>
    </row>
    <row r="4" spans="1:18" s="389" customFormat="1" ht="15.75" x14ac:dyDescent="0.25">
      <c r="D4" s="391" t="s">
        <v>532</v>
      </c>
      <c r="E4" s="405"/>
      <c r="F4" s="393"/>
      <c r="G4" s="393"/>
      <c r="H4" s="393"/>
    </row>
    <row r="5" spans="1:18" s="389" customFormat="1" ht="15.75" x14ac:dyDescent="0.25">
      <c r="D5" s="394" t="s">
        <v>533</v>
      </c>
      <c r="E5" s="405"/>
    </row>
    <row r="6" spans="1:18" s="389" customFormat="1" ht="15.75" x14ac:dyDescent="0.25">
      <c r="D6" s="394" t="s">
        <v>639</v>
      </c>
      <c r="E6" s="405"/>
    </row>
    <row r="7" spans="1:18" s="395" customFormat="1" ht="15.75" thickBot="1" x14ac:dyDescent="0.3">
      <c r="E7" s="396"/>
    </row>
    <row r="8" spans="1:18" s="389" customFormat="1" x14ac:dyDescent="0.25">
      <c r="E8" s="390"/>
    </row>
    <row r="9" spans="1:18" s="389" customFormat="1" x14ac:dyDescent="0.25">
      <c r="E9" s="390"/>
    </row>
    <row r="10" spans="1:18" s="389" customFormat="1" x14ac:dyDescent="0.25">
      <c r="E10" s="390"/>
    </row>
    <row r="11" spans="1:18" s="389" customFormat="1" ht="21" customHeight="1" x14ac:dyDescent="0.25">
      <c r="C11" s="388"/>
      <c r="D11" s="542" t="s">
        <v>564</v>
      </c>
      <c r="E11" s="542"/>
      <c r="F11" s="542"/>
      <c r="G11" s="542"/>
      <c r="H11" s="542"/>
      <c r="I11" s="542"/>
      <c r="J11" s="542"/>
      <c r="K11" s="542"/>
      <c r="L11" s="542"/>
      <c r="M11" s="542"/>
      <c r="N11" s="542"/>
      <c r="O11" s="542"/>
      <c r="P11" s="542"/>
      <c r="Q11" s="542"/>
    </row>
    <row r="12" spans="1:18" s="389" customFormat="1" x14ac:dyDescent="0.25">
      <c r="D12" s="388"/>
      <c r="E12" s="405"/>
      <c r="F12" s="388"/>
      <c r="G12" s="388"/>
      <c r="H12" s="388"/>
      <c r="I12" s="388"/>
      <c r="J12" s="388"/>
      <c r="K12" s="388"/>
      <c r="L12" s="388"/>
      <c r="M12" s="388"/>
      <c r="N12" s="388"/>
      <c r="O12" s="388"/>
      <c r="P12" s="388"/>
      <c r="Q12" s="388"/>
      <c r="R12" s="388"/>
    </row>
    <row r="13" spans="1:18" x14ac:dyDescent="0.25">
      <c r="C13" s="406"/>
    </row>
    <row r="14" spans="1:18" x14ac:dyDescent="0.25">
      <c r="C14" s="406"/>
      <c r="D14" s="406"/>
      <c r="E14" s="406"/>
      <c r="F14" s="406"/>
      <c r="G14" s="406"/>
      <c r="H14" s="406"/>
      <c r="I14" s="406"/>
      <c r="J14" s="406"/>
      <c r="K14" s="406"/>
    </row>
    <row r="15" spans="1:18" ht="25.5" customHeight="1" x14ac:dyDescent="0.25">
      <c r="C15" s="406"/>
      <c r="D15" s="407" t="s">
        <v>387</v>
      </c>
      <c r="E15" s="406"/>
      <c r="F15" s="406"/>
      <c r="G15" s="406"/>
      <c r="H15" s="406"/>
      <c r="I15" s="406"/>
      <c r="J15" s="406"/>
      <c r="K15" s="406"/>
    </row>
    <row r="16" spans="1:18" ht="202.35" customHeight="1" x14ac:dyDescent="0.25">
      <c r="C16" s="406"/>
      <c r="D16" s="545" t="s">
        <v>509</v>
      </c>
      <c r="E16" s="545"/>
      <c r="F16" s="545"/>
      <c r="G16" s="545"/>
      <c r="H16" s="545"/>
      <c r="I16" s="545"/>
      <c r="J16" s="545"/>
      <c r="K16" s="545"/>
      <c r="L16" s="545"/>
    </row>
    <row r="17" spans="3:19" x14ac:dyDescent="0.25">
      <c r="C17" s="406"/>
      <c r="D17" s="406"/>
      <c r="E17" s="406"/>
      <c r="F17" s="406"/>
      <c r="G17" s="406"/>
      <c r="H17" s="406"/>
      <c r="I17" s="406"/>
      <c r="J17" s="406"/>
      <c r="K17" s="406"/>
    </row>
    <row r="18" spans="3:19" ht="26.25" x14ac:dyDescent="0.25">
      <c r="C18" s="406"/>
      <c r="D18" s="407" t="s">
        <v>388</v>
      </c>
      <c r="E18" s="406"/>
      <c r="F18" s="408"/>
      <c r="G18" s="406"/>
      <c r="H18" s="406"/>
      <c r="I18" s="406"/>
      <c r="J18" s="406"/>
      <c r="K18" s="406"/>
      <c r="L18" s="406"/>
      <c r="M18" s="406"/>
      <c r="N18" s="406"/>
      <c r="O18" s="406"/>
      <c r="P18" s="406"/>
      <c r="Q18" s="406"/>
      <c r="R18" s="406"/>
      <c r="S18" s="406"/>
    </row>
    <row r="19" spans="3:19" ht="309.95" customHeight="1" x14ac:dyDescent="0.25">
      <c r="D19" s="543" t="s">
        <v>389</v>
      </c>
      <c r="E19" s="543"/>
      <c r="F19" s="543"/>
      <c r="G19" s="543"/>
      <c r="H19" s="543"/>
      <c r="I19" s="543"/>
      <c r="J19" s="543"/>
      <c r="K19" s="543"/>
      <c r="L19" s="543"/>
      <c r="M19" s="406"/>
      <c r="N19" s="406"/>
      <c r="O19" s="406"/>
      <c r="P19" s="406"/>
      <c r="Q19" s="406"/>
      <c r="R19" s="406"/>
      <c r="S19" s="406"/>
    </row>
    <row r="20" spans="3:19" x14ac:dyDescent="0.25">
      <c r="D20" s="406"/>
      <c r="E20" s="406"/>
      <c r="F20" s="406"/>
      <c r="G20" s="406"/>
      <c r="H20" s="406"/>
      <c r="I20" s="406"/>
      <c r="J20" s="406"/>
      <c r="K20" s="406"/>
      <c r="L20" s="406"/>
      <c r="M20" s="406"/>
      <c r="N20" s="406"/>
      <c r="O20" s="406"/>
      <c r="P20" s="406"/>
      <c r="Q20" s="406"/>
      <c r="R20" s="406"/>
      <c r="S20" s="406"/>
    </row>
    <row r="21" spans="3:19" ht="26.25" x14ac:dyDescent="0.25">
      <c r="D21" s="409" t="s">
        <v>390</v>
      </c>
      <c r="E21" s="406"/>
      <c r="F21" s="406"/>
      <c r="G21" s="406"/>
      <c r="H21" s="406"/>
      <c r="I21" s="406"/>
      <c r="J21" s="406"/>
      <c r="K21" s="406"/>
      <c r="L21" s="406"/>
      <c r="M21" s="406"/>
      <c r="N21" s="406"/>
      <c r="O21" s="406"/>
      <c r="P21" s="406"/>
      <c r="Q21" s="406"/>
      <c r="R21" s="406"/>
      <c r="S21" s="406"/>
    </row>
    <row r="22" spans="3:19" ht="26.25" customHeight="1" x14ac:dyDescent="0.25">
      <c r="D22" s="550" t="s">
        <v>511</v>
      </c>
      <c r="E22" s="550"/>
      <c r="F22" s="550"/>
      <c r="G22" s="550"/>
      <c r="H22" s="550"/>
      <c r="I22" s="550"/>
      <c r="J22" s="550"/>
      <c r="K22" s="550"/>
      <c r="L22" s="550"/>
      <c r="R22" s="406"/>
      <c r="S22" s="406"/>
    </row>
    <row r="24" spans="3:19" ht="26.25" x14ac:dyDescent="0.25">
      <c r="D24" s="407" t="s">
        <v>391</v>
      </c>
      <c r="E24" s="410"/>
      <c r="F24" s="410"/>
    </row>
    <row r="25" spans="3:19" ht="26.25" customHeight="1" thickBot="1" x14ac:dyDescent="0.3">
      <c r="D25" s="411" t="s">
        <v>392</v>
      </c>
      <c r="E25" s="551" t="s">
        <v>393</v>
      </c>
      <c r="F25" s="552"/>
      <c r="G25" s="553" t="s">
        <v>637</v>
      </c>
      <c r="H25" s="554"/>
      <c r="I25" s="554"/>
      <c r="J25" s="554"/>
      <c r="K25" s="554"/>
      <c r="L25" s="555"/>
    </row>
    <row r="26" spans="3:19" ht="26.25" customHeight="1" thickTop="1" thickBot="1" x14ac:dyDescent="0.3">
      <c r="D26" s="412" t="s">
        <v>625</v>
      </c>
      <c r="E26" s="548" t="s">
        <v>626</v>
      </c>
      <c r="F26" s="549"/>
      <c r="G26" s="556" t="s">
        <v>638</v>
      </c>
      <c r="H26" s="557"/>
      <c r="I26" s="557"/>
      <c r="J26" s="557"/>
      <c r="K26" s="557"/>
      <c r="L26" s="558"/>
    </row>
    <row r="27" spans="3:19" ht="44.25" customHeight="1" thickTop="1" thickBot="1" x14ac:dyDescent="0.3">
      <c r="D27" s="412" t="s">
        <v>636</v>
      </c>
      <c r="E27" s="548" t="s">
        <v>641</v>
      </c>
      <c r="F27" s="549"/>
      <c r="G27" s="556" t="s">
        <v>640</v>
      </c>
      <c r="H27" s="557"/>
      <c r="I27" s="557"/>
      <c r="J27" s="557"/>
      <c r="K27" s="557"/>
      <c r="L27" s="558"/>
    </row>
    <row r="28" spans="3:19" ht="26.25" customHeight="1" thickTop="1" thickBot="1" x14ac:dyDescent="0.3">
      <c r="D28" s="412"/>
      <c r="E28" s="546"/>
      <c r="F28" s="547"/>
      <c r="G28" s="556"/>
      <c r="H28" s="557"/>
      <c r="I28" s="557"/>
      <c r="J28" s="557"/>
      <c r="K28" s="557"/>
      <c r="L28" s="558"/>
    </row>
    <row r="29" spans="3:19" ht="26.25" customHeight="1" thickTop="1" thickBot="1" x14ac:dyDescent="0.3">
      <c r="D29" s="412"/>
      <c r="E29" s="546"/>
      <c r="F29" s="547"/>
      <c r="G29" s="556"/>
      <c r="H29" s="557"/>
      <c r="I29" s="557"/>
      <c r="J29" s="557"/>
      <c r="K29" s="557"/>
      <c r="L29" s="558"/>
    </row>
    <row r="30" spans="3:19" ht="15.75" thickTop="1" x14ac:dyDescent="0.25"/>
  </sheetData>
  <sheetProtection algorithmName="SHA-512" hashValue="0XepOGsLiDW5DMYeNKMxfSqS6YBAcLlNLoXgMKV0aYKgre6GieoFM4hKqyKM5QmX1PJj3ScV1KExnvkoWlO49g==" saltValue="y89IBPJp6cyvtEB1KEpv7Q==" spinCount="100000" sheet="1" objects="1" scenarios="1"/>
  <mergeCells count="15">
    <mergeCell ref="D11:Q11"/>
    <mergeCell ref="D19:L19"/>
    <mergeCell ref="A1:Q1"/>
    <mergeCell ref="D16:L16"/>
    <mergeCell ref="E29:F29"/>
    <mergeCell ref="E26:F26"/>
    <mergeCell ref="E27:F27"/>
    <mergeCell ref="E28:F28"/>
    <mergeCell ref="D22:L22"/>
    <mergeCell ref="E25:F25"/>
    <mergeCell ref="G25:L25"/>
    <mergeCell ref="G26:L26"/>
    <mergeCell ref="G27:L27"/>
    <mergeCell ref="G28:L28"/>
    <mergeCell ref="G29:L29"/>
  </mergeCells>
  <phoneticPr fontId="9" type="noConversion"/>
  <pageMargins left="0.7" right="0.7" top="0.75" bottom="0.75" header="0.3" footer="0.3"/>
  <pageSetup orientation="portrait" horizontalDpi="90" verticalDpi="90" r:id="rId1"/>
  <customProperties>
    <customPr name="SSC_SHEET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0.499984740745262"/>
  </sheetPr>
  <dimension ref="A1:M35"/>
  <sheetViews>
    <sheetView showGridLines="0" topLeftCell="D1" workbookViewId="0">
      <selection activeCell="A37" sqref="A37"/>
    </sheetView>
  </sheetViews>
  <sheetFormatPr defaultColWidth="9.140625" defaultRowHeight="12.75" x14ac:dyDescent="0.2"/>
  <cols>
    <col min="1" max="1" width="19" style="284" customWidth="1"/>
    <col min="2" max="2" width="35.85546875" style="284" bestFit="1" customWidth="1"/>
    <col min="3" max="7" width="19" style="284" customWidth="1"/>
    <col min="8" max="16384" width="9.140625" style="284"/>
  </cols>
  <sheetData>
    <row r="1" spans="1:13" x14ac:dyDescent="0.2">
      <c r="A1" s="288" t="s">
        <v>38</v>
      </c>
      <c r="B1" s="288" t="s">
        <v>36</v>
      </c>
      <c r="C1" s="288" t="s">
        <v>65</v>
      </c>
      <c r="D1" s="288" t="s">
        <v>39</v>
      </c>
      <c r="E1" s="288" t="s">
        <v>40</v>
      </c>
      <c r="F1" s="288" t="s">
        <v>41</v>
      </c>
      <c r="G1" s="288" t="s">
        <v>64</v>
      </c>
      <c r="H1" s="288" t="s">
        <v>9</v>
      </c>
      <c r="I1" s="288" t="s">
        <v>11</v>
      </c>
      <c r="J1" s="288" t="s">
        <v>10</v>
      </c>
      <c r="K1" s="288" t="s">
        <v>12</v>
      </c>
      <c r="L1" s="288" t="s">
        <v>13</v>
      </c>
      <c r="M1" s="288" t="s">
        <v>432</v>
      </c>
    </row>
    <row r="2" spans="1:13" x14ac:dyDescent="0.2">
      <c r="A2" s="289" t="s">
        <v>93</v>
      </c>
      <c r="B2" s="289" t="s">
        <v>94</v>
      </c>
      <c r="C2" s="289" t="str">
        <f>SAF[[#This Row],[Conversion process]]&amp;", "&amp;SAF[[#This Row],[Feedstock]]</f>
        <v>Fossil Fuel, Baseline</v>
      </c>
      <c r="D2" s="290">
        <v>89.7</v>
      </c>
      <c r="E2" s="290"/>
      <c r="F2" s="290"/>
      <c r="G2" s="290">
        <v>89.7</v>
      </c>
      <c r="H2" s="291">
        <f>SAF[[#This Row],[Adjusted LCA Value]]/Catalogues!$I$9</f>
        <v>11748.47972105808</v>
      </c>
      <c r="I2" s="289">
        <f>SAF[[#This Row],[Adjusted LCA Value]]/Catalogues!$I$7</f>
        <v>3103.6200000000003</v>
      </c>
      <c r="J2" s="289">
        <f>SAF[[#This Row],[Adjusted LCA Value]]/Catalogues!$I$6</f>
        <v>3879525.0000000005</v>
      </c>
      <c r="K2" s="289">
        <f>SAF[[#This Row],[Adjusted LCA Value]]/Catalogues!$I$8</f>
        <v>1759.72293922425</v>
      </c>
      <c r="L2" s="289">
        <f>SAF[[#This Row],[Adjusted LCA Value]]/Catalogues!$I$5</f>
        <v>3879.5250000000001</v>
      </c>
      <c r="M2" s="289">
        <f>SAF[[#This Row],[Adjusted LCA Value]]/Catalogues!$I$10</f>
        <v>14109.335845800002</v>
      </c>
    </row>
    <row r="3" spans="1:13" x14ac:dyDescent="0.2">
      <c r="A3" s="292" t="s">
        <v>67</v>
      </c>
      <c r="B3" s="292" t="s">
        <v>42</v>
      </c>
      <c r="C3" s="292" t="str">
        <f>SAF[[#This Row],[Conversion process]]&amp;", "&amp;SAF[[#This Row],[Feedstock]]</f>
        <v>FT, Agricultural residues</v>
      </c>
      <c r="D3" s="292">
        <v>7.7</v>
      </c>
      <c r="E3" s="292"/>
      <c r="F3" s="292">
        <v>7.7</v>
      </c>
      <c r="G3" s="292">
        <f>IF(F3&lt;0,0,F3)</f>
        <v>7.7</v>
      </c>
      <c r="H3" s="293">
        <f>SAF[[#This Row],[Adjusted LCA Value]]/Catalogues!$I$9</f>
        <v>1008.50940749328</v>
      </c>
      <c r="I3" s="292">
        <f>SAF[[#This Row],[Adjusted LCA Value]]/Catalogues!$I$7</f>
        <v>266.42</v>
      </c>
      <c r="J3" s="292">
        <f>SAF[[#This Row],[Adjusted LCA Value]]/Catalogues!$I$6</f>
        <v>333025.00000000006</v>
      </c>
      <c r="K3" s="292">
        <f>SAF[[#This Row],[Adjusted LCA Value]]/Catalogues!$I$8</f>
        <v>151.05759901925001</v>
      </c>
      <c r="L3" s="294">
        <f>SAF[[#This Row],[Adjusted LCA Value]]/Catalogues!$I$5</f>
        <v>333.02500000000003</v>
      </c>
      <c r="M3" s="294">
        <f>SAF[[#This Row],[Adjusted LCA Value]]/Catalogues!$I$10</f>
        <v>1211.1692978000001</v>
      </c>
    </row>
    <row r="4" spans="1:13" x14ac:dyDescent="0.2">
      <c r="A4" s="292" t="s">
        <v>67</v>
      </c>
      <c r="B4" s="292" t="s">
        <v>43</v>
      </c>
      <c r="C4" s="292" t="str">
        <f>SAF[[#This Row],[Conversion process]]&amp;", "&amp;SAF[[#This Row],[Feedstock]]</f>
        <v>FT, Forestry residues</v>
      </c>
      <c r="D4" s="292">
        <v>8.3000000000000007</v>
      </c>
      <c r="E4" s="292"/>
      <c r="F4" s="292">
        <v>8.3000000000000007</v>
      </c>
      <c r="G4" s="292">
        <f t="shared" ref="G4:G32" si="0">IF(F4&lt;0,0,F4)</f>
        <v>8.3000000000000007</v>
      </c>
      <c r="H4" s="293">
        <f>SAF[[#This Row],[Adjusted LCA Value]]/Catalogues!$I$9</f>
        <v>1087.0945561291201</v>
      </c>
      <c r="I4" s="292">
        <f>SAF[[#This Row],[Adjusted LCA Value]]/Catalogues!$I$7</f>
        <v>287.18</v>
      </c>
      <c r="J4" s="292">
        <f>SAF[[#This Row],[Adjusted LCA Value]]/Catalogues!$I$6</f>
        <v>358975.00000000006</v>
      </c>
      <c r="K4" s="292">
        <f>SAF[[#This Row],[Adjusted LCA Value]]/Catalogues!$I$8</f>
        <v>162.82832102075002</v>
      </c>
      <c r="L4" s="294">
        <f>SAF[[#This Row],[Adjusted LCA Value]]/Catalogues!$I$5</f>
        <v>358.97500000000002</v>
      </c>
      <c r="M4" s="294">
        <f>SAF[[#This Row],[Adjusted LCA Value]]/Catalogues!$I$10</f>
        <v>1305.5461262000003</v>
      </c>
    </row>
    <row r="5" spans="1:13" x14ac:dyDescent="0.2">
      <c r="A5" s="292" t="s">
        <v>67</v>
      </c>
      <c r="B5" s="292" t="s">
        <v>44</v>
      </c>
      <c r="C5" s="292" t="str">
        <f>SAF[[#This Row],[Conversion process]]&amp;", "&amp;SAF[[#This Row],[Feedstock]]</f>
        <v>FT, MSW, 0% NBC</v>
      </c>
      <c r="D5" s="292">
        <v>5.2</v>
      </c>
      <c r="E5" s="292"/>
      <c r="F5" s="292">
        <v>5.2</v>
      </c>
      <c r="G5" s="292">
        <f t="shared" si="0"/>
        <v>5.2</v>
      </c>
      <c r="H5" s="293">
        <f>SAF[[#This Row],[Adjusted LCA Value]]/Catalogues!$I$9</f>
        <v>681.07128817728005</v>
      </c>
      <c r="I5" s="292">
        <f>SAF[[#This Row],[Adjusted LCA Value]]/Catalogues!$I$7</f>
        <v>179.92000000000002</v>
      </c>
      <c r="J5" s="292">
        <f>SAF[[#This Row],[Adjusted LCA Value]]/Catalogues!$I$6</f>
        <v>224900.00000000003</v>
      </c>
      <c r="K5" s="292">
        <f>SAF[[#This Row],[Adjusted LCA Value]]/Catalogues!$I$8</f>
        <v>102.012924013</v>
      </c>
      <c r="L5" s="294">
        <f>SAF[[#This Row],[Adjusted LCA Value]]/Catalogues!$I$5</f>
        <v>224.9</v>
      </c>
      <c r="M5" s="294">
        <f>SAF[[#This Row],[Adjusted LCA Value]]/Catalogues!$I$10</f>
        <v>817.93251280000015</v>
      </c>
    </row>
    <row r="6" spans="1:13" x14ac:dyDescent="0.2">
      <c r="A6" s="292" t="s">
        <v>67</v>
      </c>
      <c r="B6" s="292" t="s">
        <v>45</v>
      </c>
      <c r="C6" s="292" t="str">
        <f>SAF[[#This Row],[Conversion process]]&amp;", "&amp;SAF[[#This Row],[Feedstock]]</f>
        <v>FT, Short-rotation woody crops: Poplar (USA)</v>
      </c>
      <c r="D6" s="292">
        <v>12.2</v>
      </c>
      <c r="E6" s="292">
        <v>-5.2</v>
      </c>
      <c r="F6" s="292">
        <v>7</v>
      </c>
      <c r="G6" s="292">
        <f t="shared" si="0"/>
        <v>7</v>
      </c>
      <c r="H6" s="293">
        <f>SAF[[#This Row],[Adjusted LCA Value]]/Catalogues!$I$9</f>
        <v>916.82673408480002</v>
      </c>
      <c r="I6" s="292">
        <f>SAF[[#This Row],[Adjusted LCA Value]]/Catalogues!$I$7</f>
        <v>242.20000000000002</v>
      </c>
      <c r="J6" s="292">
        <f>SAF[[#This Row],[Adjusted LCA Value]]/Catalogues!$I$6</f>
        <v>302750</v>
      </c>
      <c r="K6" s="292">
        <f>SAF[[#This Row],[Adjusted LCA Value]]/Catalogues!$I$8</f>
        <v>137.3250900175</v>
      </c>
      <c r="L6" s="294">
        <f>SAF[[#This Row],[Adjusted LCA Value]]/Catalogues!$I$5</f>
        <v>302.75</v>
      </c>
      <c r="M6" s="294">
        <f>SAF[[#This Row],[Adjusted LCA Value]]/Catalogues!$I$10</f>
        <v>1101.0629980000001</v>
      </c>
    </row>
    <row r="7" spans="1:13" x14ac:dyDescent="0.2">
      <c r="A7" s="292" t="s">
        <v>67</v>
      </c>
      <c r="B7" s="292" t="s">
        <v>46</v>
      </c>
      <c r="C7" s="292" t="str">
        <f>SAF[[#This Row],[Conversion process]]&amp;", "&amp;SAF[[#This Row],[Feedstock]]</f>
        <v>FT, Herbaceous energy crops: Miscanthus (USA)</v>
      </c>
      <c r="D7" s="292">
        <v>10.4</v>
      </c>
      <c r="E7" s="292">
        <v>-32.9</v>
      </c>
      <c r="F7" s="292">
        <v>-22.5</v>
      </c>
      <c r="G7" s="292">
        <f t="shared" si="0"/>
        <v>0</v>
      </c>
      <c r="H7" s="293">
        <f>SAF[[#This Row],[Adjusted LCA Value]]/Catalogues!$I$9</f>
        <v>0</v>
      </c>
      <c r="I7" s="292">
        <f>SAF[[#This Row],[Adjusted LCA Value]]/Catalogues!$I$7</f>
        <v>0</v>
      </c>
      <c r="J7" s="292">
        <f>SAF[[#This Row],[Adjusted LCA Value]]/Catalogues!$I$6</f>
        <v>0</v>
      </c>
      <c r="K7" s="292">
        <f>SAF[[#This Row],[Adjusted LCA Value]]/Catalogues!$I$8</f>
        <v>0</v>
      </c>
      <c r="L7" s="294">
        <f>SAF[[#This Row],[Adjusted LCA Value]]/Catalogues!$I$5</f>
        <v>0</v>
      </c>
      <c r="M7" s="294">
        <f>SAF[[#This Row],[Adjusted LCA Value]]/Catalogues!$I$10</f>
        <v>0</v>
      </c>
    </row>
    <row r="8" spans="1:13" x14ac:dyDescent="0.2">
      <c r="A8" s="292" t="s">
        <v>67</v>
      </c>
      <c r="B8" s="292" t="s">
        <v>47</v>
      </c>
      <c r="C8" s="292" t="str">
        <f>SAF[[#This Row],[Conversion process]]&amp;", "&amp;SAF[[#This Row],[Feedstock]]</f>
        <v>FT, Herbaceous energy crops: Miscanthus (EU)</v>
      </c>
      <c r="D8" s="292">
        <v>10.4</v>
      </c>
      <c r="E8" s="292">
        <v>-22</v>
      </c>
      <c r="F8" s="292">
        <v>-11.6</v>
      </c>
      <c r="G8" s="292">
        <f t="shared" si="0"/>
        <v>0</v>
      </c>
      <c r="H8" s="293">
        <f>SAF[[#This Row],[Adjusted LCA Value]]/Catalogues!$I$9</f>
        <v>0</v>
      </c>
      <c r="I8" s="292">
        <f>SAF[[#This Row],[Adjusted LCA Value]]/Catalogues!$I$7</f>
        <v>0</v>
      </c>
      <c r="J8" s="292">
        <f>SAF[[#This Row],[Adjusted LCA Value]]/Catalogues!$I$6</f>
        <v>0</v>
      </c>
      <c r="K8" s="292">
        <f>SAF[[#This Row],[Adjusted LCA Value]]/Catalogues!$I$8</f>
        <v>0</v>
      </c>
      <c r="L8" s="294">
        <f>SAF[[#This Row],[Adjusted LCA Value]]/Catalogues!$I$5</f>
        <v>0</v>
      </c>
      <c r="M8" s="294">
        <f>SAF[[#This Row],[Adjusted LCA Value]]/Catalogues!$I$10</f>
        <v>0</v>
      </c>
    </row>
    <row r="9" spans="1:13" x14ac:dyDescent="0.2">
      <c r="A9" s="292" t="s">
        <v>67</v>
      </c>
      <c r="B9" s="292" t="s">
        <v>48</v>
      </c>
      <c r="C9" s="292" t="str">
        <f>SAF[[#This Row],[Conversion process]]&amp;", "&amp;SAF[[#This Row],[Feedstock]]</f>
        <v>FT, Herbaceous energy crops: Switchgrass (USA)</v>
      </c>
      <c r="D9" s="292">
        <v>10.4</v>
      </c>
      <c r="E9" s="292">
        <v>-3.8</v>
      </c>
      <c r="F9" s="292">
        <v>6.6</v>
      </c>
      <c r="G9" s="292">
        <f t="shared" si="0"/>
        <v>6.6</v>
      </c>
      <c r="H9" s="293">
        <f>SAF[[#This Row],[Adjusted LCA Value]]/Catalogues!$I$9</f>
        <v>864.43663499423997</v>
      </c>
      <c r="I9" s="292">
        <f>SAF[[#This Row],[Adjusted LCA Value]]/Catalogues!$I$7</f>
        <v>228.35999999999999</v>
      </c>
      <c r="J9" s="292">
        <f>SAF[[#This Row],[Adjusted LCA Value]]/Catalogues!$I$6</f>
        <v>285450</v>
      </c>
      <c r="K9" s="292">
        <f>SAF[[#This Row],[Adjusted LCA Value]]/Catalogues!$I$8</f>
        <v>129.47794201650001</v>
      </c>
      <c r="L9" s="294">
        <f>SAF[[#This Row],[Adjusted LCA Value]]/Catalogues!$I$5</f>
        <v>285.45</v>
      </c>
      <c r="M9" s="294">
        <f>SAF[[#This Row],[Adjusted LCA Value]]/Catalogues!$I$10</f>
        <v>1038.1451124</v>
      </c>
    </row>
    <row r="10" spans="1:13" x14ac:dyDescent="0.2">
      <c r="A10" s="292" t="s">
        <v>66</v>
      </c>
      <c r="B10" s="292" t="s">
        <v>49</v>
      </c>
      <c r="C10" s="292" t="str">
        <f>SAF[[#This Row],[Conversion process]]&amp;", "&amp;SAF[[#This Row],[Feedstock]]</f>
        <v>HEFA, Tallow</v>
      </c>
      <c r="D10" s="292">
        <v>22.5</v>
      </c>
      <c r="E10" s="292"/>
      <c r="F10" s="292">
        <v>22.5</v>
      </c>
      <c r="G10" s="292">
        <f t="shared" si="0"/>
        <v>22.5</v>
      </c>
      <c r="H10" s="293">
        <f>SAF[[#This Row],[Adjusted LCA Value]]/Catalogues!$I$9</f>
        <v>2946.9430738440001</v>
      </c>
      <c r="I10" s="292">
        <f>SAF[[#This Row],[Adjusted LCA Value]]/Catalogues!$I$7</f>
        <v>778.5</v>
      </c>
      <c r="J10" s="292">
        <f>SAF[[#This Row],[Adjusted LCA Value]]/Catalogues!$I$6</f>
        <v>973125.00000000012</v>
      </c>
      <c r="K10" s="292">
        <f>SAF[[#This Row],[Adjusted LCA Value]]/Catalogues!$I$8</f>
        <v>441.40207505625</v>
      </c>
      <c r="L10" s="294">
        <f>SAF[[#This Row],[Adjusted LCA Value]]/Catalogues!$I$5</f>
        <v>973.125</v>
      </c>
      <c r="M10" s="294">
        <f>SAF[[#This Row],[Adjusted LCA Value]]/Catalogues!$I$10</f>
        <v>3539.1310650000005</v>
      </c>
    </row>
    <row r="11" spans="1:13" x14ac:dyDescent="0.2">
      <c r="A11" s="292" t="s">
        <v>66</v>
      </c>
      <c r="B11" s="292" t="s">
        <v>50</v>
      </c>
      <c r="C11" s="292" t="str">
        <f>SAF[[#This Row],[Conversion process]]&amp;", "&amp;SAF[[#This Row],[Feedstock]]</f>
        <v>HEFA, Used cooking oil</v>
      </c>
      <c r="D11" s="292">
        <v>13.9</v>
      </c>
      <c r="E11" s="292"/>
      <c r="F11" s="292">
        <v>13.9</v>
      </c>
      <c r="G11" s="292">
        <f t="shared" si="0"/>
        <v>13.9</v>
      </c>
      <c r="H11" s="293">
        <f>SAF[[#This Row],[Adjusted LCA Value]]/Catalogues!$I$9</f>
        <v>1820.5559433969602</v>
      </c>
      <c r="I11" s="292">
        <f>SAF[[#This Row],[Adjusted LCA Value]]/Catalogues!$I$7</f>
        <v>480.94</v>
      </c>
      <c r="J11" s="292">
        <f>SAF[[#This Row],[Adjusted LCA Value]]/Catalogues!$I$6</f>
        <v>601175.00000000012</v>
      </c>
      <c r="K11" s="292">
        <f>SAF[[#This Row],[Adjusted LCA Value]]/Catalogues!$I$8</f>
        <v>272.68839303474999</v>
      </c>
      <c r="L11" s="294">
        <f>SAF[[#This Row],[Adjusted LCA Value]]/Catalogues!$I$5</f>
        <v>601.17500000000007</v>
      </c>
      <c r="M11" s="294">
        <f>SAF[[#This Row],[Adjusted LCA Value]]/Catalogues!$I$10</f>
        <v>2186.3965246000002</v>
      </c>
    </row>
    <row r="12" spans="1:13" x14ac:dyDescent="0.2">
      <c r="A12" s="292" t="s">
        <v>66</v>
      </c>
      <c r="B12" s="292" t="s">
        <v>51</v>
      </c>
      <c r="C12" s="292" t="str">
        <f>SAF[[#This Row],[Conversion process]]&amp;", "&amp;SAF[[#This Row],[Feedstock]]</f>
        <v>HEFA, Palm fatty acid distillate</v>
      </c>
      <c r="D12" s="292">
        <v>20.7</v>
      </c>
      <c r="E12" s="292"/>
      <c r="F12" s="292">
        <v>20.7</v>
      </c>
      <c r="G12" s="292">
        <f t="shared" si="0"/>
        <v>20.7</v>
      </c>
      <c r="H12" s="293">
        <f>SAF[[#This Row],[Adjusted LCA Value]]/Catalogues!$I$9</f>
        <v>2711.1876279364801</v>
      </c>
      <c r="I12" s="292">
        <f>SAF[[#This Row],[Adjusted LCA Value]]/Catalogues!$I$7</f>
        <v>716.22</v>
      </c>
      <c r="J12" s="292">
        <f>SAF[[#This Row],[Adjusted LCA Value]]/Catalogues!$I$6</f>
        <v>895275</v>
      </c>
      <c r="K12" s="292">
        <f>SAF[[#This Row],[Adjusted LCA Value]]/Catalogues!$I$8</f>
        <v>406.08990905175</v>
      </c>
      <c r="L12" s="294">
        <f>SAF[[#This Row],[Adjusted LCA Value]]/Catalogues!$I$5</f>
        <v>895.27499999999998</v>
      </c>
      <c r="M12" s="294">
        <f>SAF[[#This Row],[Adjusted LCA Value]]/Catalogues!$I$10</f>
        <v>3256.0005798000002</v>
      </c>
    </row>
    <row r="13" spans="1:13" x14ac:dyDescent="0.2">
      <c r="A13" s="292" t="s">
        <v>66</v>
      </c>
      <c r="B13" s="292" t="s">
        <v>52</v>
      </c>
      <c r="C13" s="292" t="str">
        <f>SAF[[#This Row],[Conversion process]]&amp;", "&amp;SAF[[#This Row],[Feedstock]]</f>
        <v>HEFA, Corn oil</v>
      </c>
      <c r="D13" s="292">
        <v>17.2</v>
      </c>
      <c r="E13" s="292"/>
      <c r="F13" s="292">
        <v>17.2</v>
      </c>
      <c r="G13" s="292">
        <f t="shared" si="0"/>
        <v>17.2</v>
      </c>
      <c r="H13" s="293">
        <f>SAF[[#This Row],[Adjusted LCA Value]]/Catalogues!$I$9</f>
        <v>2252.7742608940798</v>
      </c>
      <c r="I13" s="292">
        <f>SAF[[#This Row],[Adjusted LCA Value]]/Catalogues!$I$7</f>
        <v>595.12</v>
      </c>
      <c r="J13" s="292">
        <f>SAF[[#This Row],[Adjusted LCA Value]]/Catalogues!$I$6</f>
        <v>743900</v>
      </c>
      <c r="K13" s="292">
        <f>SAF[[#This Row],[Adjusted LCA Value]]/Catalogues!$I$8</f>
        <v>337.42736404300001</v>
      </c>
      <c r="L13" s="294">
        <f>SAF[[#This Row],[Adjusted LCA Value]]/Catalogues!$I$5</f>
        <v>743.9</v>
      </c>
      <c r="M13" s="294">
        <f>SAF[[#This Row],[Adjusted LCA Value]]/Catalogues!$I$10</f>
        <v>2705.4690808</v>
      </c>
    </row>
    <row r="14" spans="1:13" x14ac:dyDescent="0.2">
      <c r="A14" s="292" t="s">
        <v>66</v>
      </c>
      <c r="B14" s="292" t="s">
        <v>53</v>
      </c>
      <c r="C14" s="292" t="str">
        <f>SAF[[#This Row],[Conversion process]]&amp;", "&amp;SAF[[#This Row],[Feedstock]]</f>
        <v>HEFA, Soybean oil (USA)</v>
      </c>
      <c r="D14" s="292">
        <v>40.4</v>
      </c>
      <c r="E14" s="292">
        <v>24.5</v>
      </c>
      <c r="F14" s="292">
        <v>64.900000000000006</v>
      </c>
      <c r="G14" s="292">
        <f t="shared" si="0"/>
        <v>64.900000000000006</v>
      </c>
      <c r="H14" s="293">
        <f>SAF[[#This Row],[Adjusted LCA Value]]/Catalogues!$I$9</f>
        <v>8500.2935774433608</v>
      </c>
      <c r="I14" s="292">
        <f>SAF[[#This Row],[Adjusted LCA Value]]/Catalogues!$I$7</f>
        <v>2245.5400000000004</v>
      </c>
      <c r="J14" s="292">
        <f>SAF[[#This Row],[Adjusted LCA Value]]/Catalogues!$I$6</f>
        <v>2806925.0000000005</v>
      </c>
      <c r="K14" s="292">
        <f>SAF[[#This Row],[Adjusted LCA Value]]/Catalogues!$I$8</f>
        <v>1273.1997631622501</v>
      </c>
      <c r="L14" s="294">
        <f>SAF[[#This Row],[Adjusted LCA Value]]/Catalogues!$I$5</f>
        <v>2806.9250000000002</v>
      </c>
      <c r="M14" s="294">
        <f>SAF[[#This Row],[Adjusted LCA Value]]/Catalogues!$I$10</f>
        <v>10208.426938600001</v>
      </c>
    </row>
    <row r="15" spans="1:13" x14ac:dyDescent="0.2">
      <c r="A15" s="292" t="s">
        <v>66</v>
      </c>
      <c r="B15" s="292" t="s">
        <v>54</v>
      </c>
      <c r="C15" s="292" t="str">
        <f>SAF[[#This Row],[Conversion process]]&amp;", "&amp;SAF[[#This Row],[Feedstock]]</f>
        <v>HEFA, Soybean oil (Brazil)</v>
      </c>
      <c r="D15" s="292">
        <v>40.4</v>
      </c>
      <c r="E15" s="292">
        <v>27</v>
      </c>
      <c r="F15" s="292">
        <v>67.400000000000006</v>
      </c>
      <c r="G15" s="292">
        <f t="shared" si="0"/>
        <v>67.400000000000006</v>
      </c>
      <c r="H15" s="293">
        <f>SAF[[#This Row],[Adjusted LCA Value]]/Catalogues!$I$9</f>
        <v>8827.7316967593615</v>
      </c>
      <c r="I15" s="292">
        <f>SAF[[#This Row],[Adjusted LCA Value]]/Catalogues!$I$7</f>
        <v>2332.0400000000004</v>
      </c>
      <c r="J15" s="292">
        <f>SAF[[#This Row],[Adjusted LCA Value]]/Catalogues!$I$6</f>
        <v>2915050.0000000005</v>
      </c>
      <c r="K15" s="292">
        <f>SAF[[#This Row],[Adjusted LCA Value]]/Catalogues!$I$8</f>
        <v>1322.2444381685002</v>
      </c>
      <c r="L15" s="294">
        <f>SAF[[#This Row],[Adjusted LCA Value]]/Catalogues!$I$5</f>
        <v>2915.05</v>
      </c>
      <c r="M15" s="294">
        <f>SAF[[#This Row],[Adjusted LCA Value]]/Catalogues!$I$10</f>
        <v>10601.663723600002</v>
      </c>
    </row>
    <row r="16" spans="1:13" x14ac:dyDescent="0.2">
      <c r="A16" s="292" t="s">
        <v>66</v>
      </c>
      <c r="B16" s="292" t="s">
        <v>55</v>
      </c>
      <c r="C16" s="292" t="str">
        <f>SAF[[#This Row],[Conversion process]]&amp;", "&amp;SAF[[#This Row],[Feedstock]]</f>
        <v>HEFA, Rapeseed oil (EU)</v>
      </c>
      <c r="D16" s="292">
        <v>47.4</v>
      </c>
      <c r="E16" s="292">
        <v>24.1</v>
      </c>
      <c r="F16" s="292">
        <v>71.5</v>
      </c>
      <c r="G16" s="292">
        <f t="shared" si="0"/>
        <v>71.5</v>
      </c>
      <c r="H16" s="293">
        <f>SAF[[#This Row],[Adjusted LCA Value]]/Catalogues!$I$9</f>
        <v>9364.7302124376001</v>
      </c>
      <c r="I16" s="292">
        <f>SAF[[#This Row],[Adjusted LCA Value]]/Catalogues!$I$7</f>
        <v>2473.9</v>
      </c>
      <c r="J16" s="292">
        <f>SAF[[#This Row],[Adjusted LCA Value]]/Catalogues!$I$6</f>
        <v>3092375.0000000005</v>
      </c>
      <c r="K16" s="292">
        <f>SAF[[#This Row],[Adjusted LCA Value]]/Catalogues!$I$8</f>
        <v>1402.6777051787501</v>
      </c>
      <c r="L16" s="294">
        <f>SAF[[#This Row],[Adjusted LCA Value]]/Catalogues!$I$5</f>
        <v>3092.375</v>
      </c>
      <c r="M16" s="294">
        <f>SAF[[#This Row],[Adjusted LCA Value]]/Catalogues!$I$10</f>
        <v>11246.572051000001</v>
      </c>
    </row>
    <row r="17" spans="1:13" x14ac:dyDescent="0.2">
      <c r="A17" s="292" t="s">
        <v>66</v>
      </c>
      <c r="B17" s="292" t="s">
        <v>56</v>
      </c>
      <c r="C17" s="292" t="str">
        <f>SAF[[#This Row],[Conversion process]]&amp;", "&amp;SAF[[#This Row],[Feedstock]]</f>
        <v>HEFA, Camelina</v>
      </c>
      <c r="D17" s="292">
        <v>42</v>
      </c>
      <c r="E17" s="292"/>
      <c r="F17" s="292">
        <v>42</v>
      </c>
      <c r="G17" s="292">
        <f t="shared" si="0"/>
        <v>42</v>
      </c>
      <c r="H17" s="293">
        <f>SAF[[#This Row],[Adjusted LCA Value]]/Catalogues!$I$9</f>
        <v>5500.9604045087999</v>
      </c>
      <c r="I17" s="292">
        <f>SAF[[#This Row],[Adjusted LCA Value]]/Catalogues!$I$7</f>
        <v>1453.2</v>
      </c>
      <c r="J17" s="292">
        <f>SAF[[#This Row],[Adjusted LCA Value]]/Catalogues!$I$6</f>
        <v>1816500.0000000002</v>
      </c>
      <c r="K17" s="292">
        <f>SAF[[#This Row],[Adjusted LCA Value]]/Catalogues!$I$8</f>
        <v>823.95054010500007</v>
      </c>
      <c r="L17" s="294">
        <f>SAF[[#This Row],[Adjusted LCA Value]]/Catalogues!$I$5</f>
        <v>1816.5</v>
      </c>
      <c r="M17" s="294">
        <f>SAF[[#This Row],[Adjusted LCA Value]]/Catalogues!$I$10</f>
        <v>6606.3779880000011</v>
      </c>
    </row>
    <row r="18" spans="1:13" x14ac:dyDescent="0.2">
      <c r="A18" s="292" t="s">
        <v>66</v>
      </c>
      <c r="B18" s="292" t="s">
        <v>57</v>
      </c>
      <c r="C18" s="292" t="str">
        <f>SAF[[#This Row],[Conversion process]]&amp;", "&amp;SAF[[#This Row],[Feedstock]]</f>
        <v>HEFA, Palm oil - closed pond (Malaysia/Indonesia)</v>
      </c>
      <c r="D18" s="292">
        <v>37.4</v>
      </c>
      <c r="E18" s="292">
        <v>39.1</v>
      </c>
      <c r="F18" s="292">
        <v>76.5</v>
      </c>
      <c r="G18" s="292">
        <f t="shared" si="0"/>
        <v>76.5</v>
      </c>
      <c r="H18" s="293">
        <f>SAF[[#This Row],[Adjusted LCA Value]]/Catalogues!$I$9</f>
        <v>10019.6064510696</v>
      </c>
      <c r="I18" s="292">
        <f>SAF[[#This Row],[Adjusted LCA Value]]/Catalogues!$I$7</f>
        <v>2646.9</v>
      </c>
      <c r="J18" s="292">
        <f>SAF[[#This Row],[Adjusted LCA Value]]/Catalogues!$I$6</f>
        <v>3308625.0000000005</v>
      </c>
      <c r="K18" s="292">
        <f>SAF[[#This Row],[Adjusted LCA Value]]/Catalogues!$I$8</f>
        <v>1500.7670551912502</v>
      </c>
      <c r="L18" s="294">
        <f>SAF[[#This Row],[Adjusted LCA Value]]/Catalogues!$I$5</f>
        <v>3308.625</v>
      </c>
      <c r="M18" s="294">
        <f>SAF[[#This Row],[Adjusted LCA Value]]/Catalogues!$I$10</f>
        <v>12033.045621000001</v>
      </c>
    </row>
    <row r="19" spans="1:13" x14ac:dyDescent="0.2">
      <c r="A19" s="292" t="s">
        <v>66</v>
      </c>
      <c r="B19" s="292" t="s">
        <v>58</v>
      </c>
      <c r="C19" s="292" t="str">
        <f>SAF[[#This Row],[Conversion process]]&amp;", "&amp;SAF[[#This Row],[Feedstock]]</f>
        <v>HEFA, Palm oil - open pond (Malaysia/Indonesia)</v>
      </c>
      <c r="D19" s="292">
        <v>60</v>
      </c>
      <c r="E19" s="292">
        <v>39.1</v>
      </c>
      <c r="F19" s="292">
        <v>99.1</v>
      </c>
      <c r="G19" s="292">
        <f t="shared" si="0"/>
        <v>99.1</v>
      </c>
      <c r="H19" s="293">
        <f>SAF[[#This Row],[Adjusted LCA Value]]/Catalogues!$I$9</f>
        <v>12979.64704968624</v>
      </c>
      <c r="I19" s="292">
        <f>SAF[[#This Row],[Adjusted LCA Value]]/Catalogues!$I$7</f>
        <v>3428.8599999999997</v>
      </c>
      <c r="J19" s="292">
        <f>SAF[[#This Row],[Adjusted LCA Value]]/Catalogues!$I$6</f>
        <v>4286075</v>
      </c>
      <c r="K19" s="292">
        <f>SAF[[#This Row],[Adjusted LCA Value]]/Catalogues!$I$8</f>
        <v>1944.1309172477499</v>
      </c>
      <c r="L19" s="294">
        <f>SAF[[#This Row],[Adjusted LCA Value]]/Catalogues!$I$5</f>
        <v>4286.0749999999998</v>
      </c>
      <c r="M19" s="294">
        <f>SAF[[#This Row],[Adjusted LCA Value]]/Catalogues!$I$10</f>
        <v>15587.906157400001</v>
      </c>
    </row>
    <row r="20" spans="1:13" x14ac:dyDescent="0.2">
      <c r="A20" s="292" t="s">
        <v>66</v>
      </c>
      <c r="B20" s="292" t="s">
        <v>59</v>
      </c>
      <c r="C20" s="292" t="str">
        <f>SAF[[#This Row],[Conversion process]]&amp;", "&amp;SAF[[#This Row],[Feedstock]]</f>
        <v>HEFA, Brassica carinata</v>
      </c>
      <c r="D20" s="292">
        <v>34.4</v>
      </c>
      <c r="E20" s="292"/>
      <c r="F20" s="292">
        <v>34.4</v>
      </c>
      <c r="G20" s="292">
        <f t="shared" si="0"/>
        <v>34.4</v>
      </c>
      <c r="H20" s="293">
        <f>SAF[[#This Row],[Adjusted LCA Value]]/Catalogues!$I$9</f>
        <v>4505.5485217881596</v>
      </c>
      <c r="I20" s="292">
        <f>SAF[[#This Row],[Adjusted LCA Value]]/Catalogues!$I$7</f>
        <v>1190.24</v>
      </c>
      <c r="J20" s="292">
        <f>SAF[[#This Row],[Adjusted LCA Value]]/Catalogues!$I$6</f>
        <v>1487800</v>
      </c>
      <c r="K20" s="292">
        <f>SAF[[#This Row],[Adjusted LCA Value]]/Catalogues!$I$8</f>
        <v>674.85472808600002</v>
      </c>
      <c r="L20" s="294">
        <f>SAF[[#This Row],[Adjusted LCA Value]]/Catalogues!$I$5</f>
        <v>1487.8</v>
      </c>
      <c r="M20" s="294">
        <f>SAF[[#This Row],[Adjusted LCA Value]]/Catalogues!$I$10</f>
        <v>5410.9381616000001</v>
      </c>
    </row>
    <row r="21" spans="1:13" x14ac:dyDescent="0.2">
      <c r="A21" s="292" t="s">
        <v>68</v>
      </c>
      <c r="B21" s="292" t="s">
        <v>60</v>
      </c>
      <c r="C21" s="292" t="str">
        <f>SAF[[#This Row],[Conversion process]]&amp;", "&amp;SAF[[#This Row],[Feedstock]]</f>
        <v>SIP, Sugarcane (Brazil)</v>
      </c>
      <c r="D21" s="292">
        <v>32.799999999999997</v>
      </c>
      <c r="E21" s="292">
        <v>11.3</v>
      </c>
      <c r="F21" s="292">
        <v>44.1</v>
      </c>
      <c r="G21" s="292">
        <f t="shared" si="0"/>
        <v>44.1</v>
      </c>
      <c r="H21" s="293">
        <f>SAF[[#This Row],[Adjusted LCA Value]]/Catalogues!$I$9</f>
        <v>5776.0084247342402</v>
      </c>
      <c r="I21" s="292">
        <f>SAF[[#This Row],[Adjusted LCA Value]]/Catalogues!$I$7</f>
        <v>1525.8600000000001</v>
      </c>
      <c r="J21" s="292">
        <f>SAF[[#This Row],[Adjusted LCA Value]]/Catalogues!$I$6</f>
        <v>1907325.0000000002</v>
      </c>
      <c r="K21" s="292">
        <f>SAF[[#This Row],[Adjusted LCA Value]]/Catalogues!$I$8</f>
        <v>865.14806711025005</v>
      </c>
      <c r="L21" s="294">
        <f>SAF[[#This Row],[Adjusted LCA Value]]/Catalogues!$I$5</f>
        <v>1907.325</v>
      </c>
      <c r="M21" s="294">
        <f>SAF[[#This Row],[Adjusted LCA Value]]/Catalogues!$I$10</f>
        <v>6936.6968874000013</v>
      </c>
    </row>
    <row r="22" spans="1:13" x14ac:dyDescent="0.2">
      <c r="A22" s="292" t="s">
        <v>68</v>
      </c>
      <c r="B22" s="292" t="s">
        <v>61</v>
      </c>
      <c r="C22" s="292" t="str">
        <f>SAF[[#This Row],[Conversion process]]&amp;", "&amp;SAF[[#This Row],[Feedstock]]</f>
        <v>SIP, Sugarbeet (EU)</v>
      </c>
      <c r="D22" s="292">
        <v>32.4</v>
      </c>
      <c r="E22" s="292">
        <v>20.2</v>
      </c>
      <c r="F22" s="292">
        <v>52.6</v>
      </c>
      <c r="G22" s="292">
        <f t="shared" si="0"/>
        <v>52.6</v>
      </c>
      <c r="H22" s="293">
        <f>SAF[[#This Row],[Adjusted LCA Value]]/Catalogues!$I$9</f>
        <v>6889.2980304086404</v>
      </c>
      <c r="I22" s="292">
        <f>SAF[[#This Row],[Adjusted LCA Value]]/Catalogues!$I$7</f>
        <v>1819.96</v>
      </c>
      <c r="J22" s="292">
        <f>SAF[[#This Row],[Adjusted LCA Value]]/Catalogues!$I$6</f>
        <v>2274950.0000000005</v>
      </c>
      <c r="K22" s="292">
        <f>SAF[[#This Row],[Adjusted LCA Value]]/Catalogues!$I$8</f>
        <v>1031.8999621315002</v>
      </c>
      <c r="L22" s="294">
        <f>SAF[[#This Row],[Adjusted LCA Value]]/Catalogues!$I$5</f>
        <v>2274.9500000000003</v>
      </c>
      <c r="M22" s="294">
        <f>SAF[[#This Row],[Adjusted LCA Value]]/Catalogues!$I$10</f>
        <v>8273.701956400002</v>
      </c>
    </row>
    <row r="23" spans="1:13" x14ac:dyDescent="0.2">
      <c r="A23" s="292" t="s">
        <v>70</v>
      </c>
      <c r="B23" s="292" t="s">
        <v>60</v>
      </c>
      <c r="C23" s="292" t="str">
        <f>SAF[[#This Row],[Conversion process]]&amp;", "&amp;SAF[[#This Row],[Feedstock]]</f>
        <v>Iso-Butanol ATJ, Sugarcane (Brazil)</v>
      </c>
      <c r="D23" s="292">
        <v>24</v>
      </c>
      <c r="E23" s="292">
        <v>7.3</v>
      </c>
      <c r="F23" s="292">
        <v>31.3</v>
      </c>
      <c r="G23" s="292">
        <f t="shared" si="0"/>
        <v>31.3</v>
      </c>
      <c r="H23" s="293">
        <f>SAF[[#This Row],[Adjusted LCA Value]]/Catalogues!$I$9</f>
        <v>4099.5252538363202</v>
      </c>
      <c r="I23" s="292">
        <f>SAF[[#This Row],[Adjusted LCA Value]]/Catalogues!$I$7</f>
        <v>1082.98</v>
      </c>
      <c r="J23" s="292">
        <f>SAF[[#This Row],[Adjusted LCA Value]]/Catalogues!$I$6</f>
        <v>1353725.0000000002</v>
      </c>
      <c r="K23" s="292">
        <f>SAF[[#This Row],[Adjusted LCA Value]]/Catalogues!$I$8</f>
        <v>614.03933107825003</v>
      </c>
      <c r="L23" s="294">
        <f>SAF[[#This Row],[Adjusted LCA Value]]/Catalogues!$I$5</f>
        <v>1353.7250000000001</v>
      </c>
      <c r="M23" s="294">
        <f>SAF[[#This Row],[Adjusted LCA Value]]/Catalogues!$I$10</f>
        <v>4923.3245482000011</v>
      </c>
    </row>
    <row r="24" spans="1:13" x14ac:dyDescent="0.2">
      <c r="A24" s="292" t="s">
        <v>70</v>
      </c>
      <c r="B24" s="292" t="s">
        <v>42</v>
      </c>
      <c r="C24" s="292" t="str">
        <f>SAF[[#This Row],[Conversion process]]&amp;", "&amp;SAF[[#This Row],[Feedstock]]</f>
        <v>Iso-Butanol ATJ, Agricultural residues</v>
      </c>
      <c r="D24" s="292">
        <v>29.3</v>
      </c>
      <c r="E24" s="292"/>
      <c r="F24" s="292">
        <v>29.3</v>
      </c>
      <c r="G24" s="292">
        <f t="shared" si="0"/>
        <v>29.3</v>
      </c>
      <c r="H24" s="293">
        <f>SAF[[#This Row],[Adjusted LCA Value]]/Catalogues!$I$9</f>
        <v>3837.57475838352</v>
      </c>
      <c r="I24" s="292">
        <f>SAF[[#This Row],[Adjusted LCA Value]]/Catalogues!$I$7</f>
        <v>1013.7800000000001</v>
      </c>
      <c r="J24" s="292">
        <f>SAF[[#This Row],[Adjusted LCA Value]]/Catalogues!$I$6</f>
        <v>1267225.0000000002</v>
      </c>
      <c r="K24" s="292">
        <f>SAF[[#This Row],[Adjusted LCA Value]]/Catalogues!$I$8</f>
        <v>574.80359107325</v>
      </c>
      <c r="L24" s="294">
        <f>SAF[[#This Row],[Adjusted LCA Value]]/Catalogues!$I$5</f>
        <v>1267.2250000000001</v>
      </c>
      <c r="M24" s="294">
        <f>SAF[[#This Row],[Adjusted LCA Value]]/Catalogues!$I$10</f>
        <v>4608.7351202000009</v>
      </c>
    </row>
    <row r="25" spans="1:13" x14ac:dyDescent="0.2">
      <c r="A25" s="292" t="s">
        <v>70</v>
      </c>
      <c r="B25" s="292" t="s">
        <v>43</v>
      </c>
      <c r="C25" s="292" t="str">
        <f>SAF[[#This Row],[Conversion process]]&amp;", "&amp;SAF[[#This Row],[Feedstock]]</f>
        <v>Iso-Butanol ATJ, Forestry residues</v>
      </c>
      <c r="D25" s="292">
        <v>23.8</v>
      </c>
      <c r="E25" s="292"/>
      <c r="F25" s="292">
        <v>23.8</v>
      </c>
      <c r="G25" s="292">
        <f t="shared" si="0"/>
        <v>23.8</v>
      </c>
      <c r="H25" s="293">
        <f>SAF[[#This Row],[Adjusted LCA Value]]/Catalogues!$I$9</f>
        <v>3117.21089588832</v>
      </c>
      <c r="I25" s="292">
        <f>SAF[[#This Row],[Adjusted LCA Value]]/Catalogues!$I$7</f>
        <v>823.48</v>
      </c>
      <c r="J25" s="292">
        <f>SAF[[#This Row],[Adjusted LCA Value]]/Catalogues!$I$6</f>
        <v>1029350.0000000001</v>
      </c>
      <c r="K25" s="292">
        <f>SAF[[#This Row],[Adjusted LCA Value]]/Catalogues!$I$8</f>
        <v>466.90530605950005</v>
      </c>
      <c r="L25" s="294">
        <f>SAF[[#This Row],[Adjusted LCA Value]]/Catalogues!$I$5</f>
        <v>1029.3500000000001</v>
      </c>
      <c r="M25" s="294">
        <f>SAF[[#This Row],[Adjusted LCA Value]]/Catalogues!$I$10</f>
        <v>3743.6141932000005</v>
      </c>
    </row>
    <row r="26" spans="1:13" x14ac:dyDescent="0.2">
      <c r="A26" s="292" t="s">
        <v>70</v>
      </c>
      <c r="B26" s="292" t="s">
        <v>62</v>
      </c>
      <c r="C26" s="292" t="str">
        <f>SAF[[#This Row],[Conversion process]]&amp;", "&amp;SAF[[#This Row],[Feedstock]]</f>
        <v>Iso-Butanol ATJ, Corn grain (USA)</v>
      </c>
      <c r="D26" s="292">
        <v>55.8</v>
      </c>
      <c r="E26" s="292">
        <v>22.1</v>
      </c>
      <c r="F26" s="292">
        <v>77.900000000000006</v>
      </c>
      <c r="G26" s="292">
        <f t="shared" si="0"/>
        <v>77.900000000000006</v>
      </c>
      <c r="H26" s="293">
        <f>SAF[[#This Row],[Adjusted LCA Value]]/Catalogues!$I$9</f>
        <v>10202.971797886561</v>
      </c>
      <c r="I26" s="292">
        <f>SAF[[#This Row],[Adjusted LCA Value]]/Catalogues!$I$7</f>
        <v>2695.34</v>
      </c>
      <c r="J26" s="292">
        <f>SAF[[#This Row],[Adjusted LCA Value]]/Catalogues!$I$6</f>
        <v>3369175.0000000005</v>
      </c>
      <c r="K26" s="292">
        <f>SAF[[#This Row],[Adjusted LCA Value]]/Catalogues!$I$8</f>
        <v>1528.2320731947502</v>
      </c>
      <c r="L26" s="294">
        <f>SAF[[#This Row],[Adjusted LCA Value]]/Catalogues!$I$5</f>
        <v>3369.1750000000006</v>
      </c>
      <c r="M26" s="294">
        <f>SAF[[#This Row],[Adjusted LCA Value]]/Catalogues!$I$10</f>
        <v>12253.258220600002</v>
      </c>
    </row>
    <row r="27" spans="1:13" x14ac:dyDescent="0.2">
      <c r="A27" s="292" t="s">
        <v>70</v>
      </c>
      <c r="B27" s="292" t="s">
        <v>46</v>
      </c>
      <c r="C27" s="292" t="str">
        <f>SAF[[#This Row],[Conversion process]]&amp;", "&amp;SAF[[#This Row],[Feedstock]]</f>
        <v>Iso-Butanol ATJ, Herbaceous energy crops: Miscanthus (USA)</v>
      </c>
      <c r="D27" s="292">
        <v>43.4</v>
      </c>
      <c r="E27" s="292">
        <v>-54.1</v>
      </c>
      <c r="F27" s="292">
        <v>-10.7</v>
      </c>
      <c r="G27" s="292">
        <f t="shared" si="0"/>
        <v>0</v>
      </c>
      <c r="H27" s="293">
        <f>SAF[[#This Row],[Adjusted LCA Value]]/Catalogues!$I$9</f>
        <v>0</v>
      </c>
      <c r="I27" s="292">
        <f>SAF[[#This Row],[Adjusted LCA Value]]/Catalogues!$I$7</f>
        <v>0</v>
      </c>
      <c r="J27" s="292">
        <f>SAF[[#This Row],[Adjusted LCA Value]]/Catalogues!$I$6</f>
        <v>0</v>
      </c>
      <c r="K27" s="292">
        <f>SAF[[#This Row],[Adjusted LCA Value]]/Catalogues!$I$8</f>
        <v>0</v>
      </c>
      <c r="L27" s="294">
        <f>SAF[[#This Row],[Adjusted LCA Value]]/Catalogues!$I$5</f>
        <v>0</v>
      </c>
      <c r="M27" s="294">
        <f>SAF[[#This Row],[Adjusted LCA Value]]/Catalogues!$I$10</f>
        <v>0</v>
      </c>
    </row>
    <row r="28" spans="1:13" x14ac:dyDescent="0.2">
      <c r="A28" s="292" t="s">
        <v>70</v>
      </c>
      <c r="B28" s="292" t="s">
        <v>47</v>
      </c>
      <c r="C28" s="292" t="str">
        <f>SAF[[#This Row],[Conversion process]]&amp;", "&amp;SAF[[#This Row],[Feedstock]]</f>
        <v>Iso-Butanol ATJ, Herbaceous energy crops: Miscanthus (EU)</v>
      </c>
      <c r="D28" s="292">
        <v>43.4</v>
      </c>
      <c r="E28" s="292">
        <v>-31</v>
      </c>
      <c r="F28" s="292">
        <v>12.4</v>
      </c>
      <c r="G28" s="292">
        <f t="shared" si="0"/>
        <v>12.4</v>
      </c>
      <c r="H28" s="293">
        <f>SAF[[#This Row],[Adjusted LCA Value]]/Catalogues!$I$9</f>
        <v>1624.09307180736</v>
      </c>
      <c r="I28" s="292">
        <f>SAF[[#This Row],[Adjusted LCA Value]]/Catalogues!$I$7</f>
        <v>429.04</v>
      </c>
      <c r="J28" s="292">
        <f>SAF[[#This Row],[Adjusted LCA Value]]/Catalogues!$I$6</f>
        <v>536300.00000000012</v>
      </c>
      <c r="K28" s="292">
        <f>SAF[[#This Row],[Adjusted LCA Value]]/Catalogues!$I$8</f>
        <v>243.261588031</v>
      </c>
      <c r="L28" s="294">
        <f>SAF[[#This Row],[Adjusted LCA Value]]/Catalogues!$I$5</f>
        <v>536.30000000000007</v>
      </c>
      <c r="M28" s="294">
        <f>SAF[[#This Row],[Adjusted LCA Value]]/Catalogues!$I$10</f>
        <v>1950.4544536000003</v>
      </c>
    </row>
    <row r="29" spans="1:13" x14ac:dyDescent="0.2">
      <c r="A29" s="292" t="s">
        <v>70</v>
      </c>
      <c r="B29" s="292" t="s">
        <v>48</v>
      </c>
      <c r="C29" s="292" t="str">
        <f>SAF[[#This Row],[Conversion process]]&amp;", "&amp;SAF[[#This Row],[Feedstock]]</f>
        <v>Iso-Butanol ATJ, Herbaceous energy crops: Switchgrass (USA)</v>
      </c>
      <c r="D29" s="292">
        <v>43.4</v>
      </c>
      <c r="E29" s="292">
        <v>-14.5</v>
      </c>
      <c r="F29" s="292">
        <v>28.9</v>
      </c>
      <c r="G29" s="292">
        <f t="shared" si="0"/>
        <v>28.9</v>
      </c>
      <c r="H29" s="293">
        <f>SAF[[#This Row],[Adjusted LCA Value]]/Catalogues!$I$9</f>
        <v>3785.1846592929601</v>
      </c>
      <c r="I29" s="292">
        <f>SAF[[#This Row],[Adjusted LCA Value]]/Catalogues!$I$7</f>
        <v>999.93999999999994</v>
      </c>
      <c r="J29" s="292">
        <f>SAF[[#This Row],[Adjusted LCA Value]]/Catalogues!$I$6</f>
        <v>1249925</v>
      </c>
      <c r="K29" s="292">
        <f>SAF[[#This Row],[Adjusted LCA Value]]/Catalogues!$I$8</f>
        <v>566.95644307224995</v>
      </c>
      <c r="L29" s="294">
        <f>SAF[[#This Row],[Adjusted LCA Value]]/Catalogues!$I$5</f>
        <v>1249.925</v>
      </c>
      <c r="M29" s="294">
        <f>SAF[[#This Row],[Adjusted LCA Value]]/Catalogues!$I$10</f>
        <v>4545.8172346000001</v>
      </c>
    </row>
    <row r="30" spans="1:13" x14ac:dyDescent="0.2">
      <c r="A30" s="292" t="s">
        <v>70</v>
      </c>
      <c r="B30" s="292" t="s">
        <v>63</v>
      </c>
      <c r="C30" s="292" t="str">
        <f>SAF[[#This Row],[Conversion process]]&amp;", "&amp;SAF[[#This Row],[Feedstock]]</f>
        <v>Iso-Butanol ATJ, Molasses</v>
      </c>
      <c r="D30" s="292">
        <v>27</v>
      </c>
      <c r="E30" s="292"/>
      <c r="F30" s="292">
        <v>27</v>
      </c>
      <c r="G30" s="292">
        <f t="shared" si="0"/>
        <v>27</v>
      </c>
      <c r="H30" s="293">
        <f>SAF[[#This Row],[Adjusted LCA Value]]/Catalogues!$I$9</f>
        <v>3536.3316886128</v>
      </c>
      <c r="I30" s="292">
        <f>SAF[[#This Row],[Adjusted LCA Value]]/Catalogues!$I$7</f>
        <v>934.2</v>
      </c>
      <c r="J30" s="292">
        <f>SAF[[#This Row],[Adjusted LCA Value]]/Catalogues!$I$6</f>
        <v>1167750</v>
      </c>
      <c r="K30" s="292">
        <f>SAF[[#This Row],[Adjusted LCA Value]]/Catalogues!$I$8</f>
        <v>529.6824900675</v>
      </c>
      <c r="L30" s="294">
        <f>SAF[[#This Row],[Adjusted LCA Value]]/Catalogues!$I$5</f>
        <v>1167.75</v>
      </c>
      <c r="M30" s="294">
        <f>SAF[[#This Row],[Adjusted LCA Value]]/Catalogues!$I$10</f>
        <v>4246.9572780000008</v>
      </c>
    </row>
    <row r="31" spans="1:13" x14ac:dyDescent="0.2">
      <c r="A31" s="292" t="s">
        <v>69</v>
      </c>
      <c r="B31" s="292" t="s">
        <v>60</v>
      </c>
      <c r="C31" s="292" t="str">
        <f>SAF[[#This Row],[Conversion process]]&amp;", "&amp;SAF[[#This Row],[Feedstock]]</f>
        <v>Ethanol ATJ, Sugarcane (Brazil)</v>
      </c>
      <c r="D31" s="292">
        <v>24.1</v>
      </c>
      <c r="E31" s="292">
        <v>8.6999999999999993</v>
      </c>
      <c r="F31" s="292">
        <v>32.799999999999997</v>
      </c>
      <c r="G31" s="292">
        <f t="shared" si="0"/>
        <v>32.799999999999997</v>
      </c>
      <c r="H31" s="293">
        <f>SAF[[#This Row],[Adjusted LCA Value]]/Catalogues!$I$9</f>
        <v>4295.9881254259199</v>
      </c>
      <c r="I31" s="292">
        <f>SAF[[#This Row],[Adjusted LCA Value]]/Catalogues!$I$7</f>
        <v>1134.8799999999999</v>
      </c>
      <c r="J31" s="292">
        <f>SAF[[#This Row],[Adjusted LCA Value]]/Catalogues!$I$6</f>
        <v>1418600</v>
      </c>
      <c r="K31" s="292">
        <f>SAF[[#This Row],[Adjusted LCA Value]]/Catalogues!$I$8</f>
        <v>643.46613608199993</v>
      </c>
      <c r="L31" s="294">
        <f>SAF[[#This Row],[Adjusted LCA Value]]/Catalogues!$I$5</f>
        <v>1418.6</v>
      </c>
      <c r="M31" s="294">
        <f>SAF[[#This Row],[Adjusted LCA Value]]/Catalogues!$I$10</f>
        <v>5159.2666192000006</v>
      </c>
    </row>
    <row r="32" spans="1:13" x14ac:dyDescent="0.2">
      <c r="A32" s="292" t="s">
        <v>69</v>
      </c>
      <c r="B32" s="292" t="s">
        <v>62</v>
      </c>
      <c r="C32" s="292" t="str">
        <f>SAF[[#This Row],[Conversion process]]&amp;", "&amp;SAF[[#This Row],[Feedstock]]</f>
        <v>Ethanol ATJ, Corn grain (USA)</v>
      </c>
      <c r="D32" s="292">
        <v>65.7</v>
      </c>
      <c r="E32" s="292">
        <v>25.1</v>
      </c>
      <c r="F32" s="292">
        <v>90.8</v>
      </c>
      <c r="G32" s="292">
        <f t="shared" si="0"/>
        <v>90.8</v>
      </c>
      <c r="H32" s="293">
        <f>SAF[[#This Row],[Adjusted LCA Value]]/Catalogues!$I$9</f>
        <v>11892.552493557119</v>
      </c>
      <c r="I32" s="292">
        <f>SAF[[#This Row],[Adjusted LCA Value]]/Catalogues!$I$7</f>
        <v>3141.68</v>
      </c>
      <c r="J32" s="292">
        <f>SAF[[#This Row],[Adjusted LCA Value]]/Catalogues!$I$6</f>
        <v>3927100</v>
      </c>
      <c r="K32" s="292">
        <f>SAF[[#This Row],[Adjusted LCA Value]]/Catalogues!$I$8</f>
        <v>1781.3025962270001</v>
      </c>
      <c r="L32" s="294">
        <f>SAF[[#This Row],[Adjusted LCA Value]]/Catalogues!$I$5</f>
        <v>3927.1</v>
      </c>
      <c r="M32" s="294">
        <f>SAF[[#This Row],[Adjusted LCA Value]]/Catalogues!$I$10</f>
        <v>14282.360031200002</v>
      </c>
    </row>
    <row r="34" spans="1:1" x14ac:dyDescent="0.2">
      <c r="A34" s="295" t="s">
        <v>598</v>
      </c>
    </row>
    <row r="35" spans="1:1" x14ac:dyDescent="0.2">
      <c r="A35" s="284" t="s">
        <v>597</v>
      </c>
    </row>
  </sheetData>
  <phoneticPr fontId="9" type="noConversion"/>
  <pageMargins left="0.7" right="0.7" top="0.75" bottom="0.75" header="0.3" footer="0.3"/>
  <customProperties>
    <customPr name="SSC_SHEET_GUID" r:id="rId1"/>
  </customProperties>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sheetPr>
  <dimension ref="A1:BR60"/>
  <sheetViews>
    <sheetView showGridLines="0" zoomScale="126" zoomScaleNormal="126" workbookViewId="0">
      <pane xSplit="2" ySplit="2" topLeftCell="D11" activePane="bottomRight" state="frozen"/>
      <selection activeCell="I29" sqref="A1:XFD1048576"/>
      <selection pane="topRight" activeCell="I29" sqref="A1:XFD1048576"/>
      <selection pane="bottomLeft" activeCell="I29" sqref="A1:XFD1048576"/>
      <selection pane="bottomRight" activeCell="J13" sqref="J13"/>
    </sheetView>
  </sheetViews>
  <sheetFormatPr defaultColWidth="8.85546875" defaultRowHeight="15" outlineLevelRow="1" outlineLevelCol="2" x14ac:dyDescent="0.25"/>
  <cols>
    <col min="1" max="1" width="41.7109375" style="27" bestFit="1" customWidth="1"/>
    <col min="2" max="2" width="13.85546875" style="27" customWidth="1"/>
    <col min="3" max="3" width="7.42578125" style="1" customWidth="1"/>
    <col min="4" max="7" width="7.42578125" style="1" customWidth="1" outlineLevel="1"/>
    <col min="8" max="9" width="7.42578125" style="147" customWidth="1"/>
    <col min="10" max="10" width="7.42578125" style="1" customWidth="1" outlineLevel="1"/>
    <col min="11" max="14" width="7.42578125" style="1" hidden="1" customWidth="1" outlineLevel="2"/>
    <col min="15" max="15" width="7.42578125" style="1" customWidth="1" outlineLevel="2"/>
    <col min="16" max="19" width="7.42578125" style="1" hidden="1" customWidth="1" outlineLevel="2"/>
    <col min="20" max="20" width="7.42578125" style="1" customWidth="1" outlineLevel="1"/>
    <col min="21" max="24" width="7.42578125" style="1" hidden="1" customWidth="1" outlineLevel="1"/>
    <col min="25" max="25" width="7.42578125" style="147" customWidth="1"/>
    <col min="26" max="29" width="7.42578125" style="1" hidden="1" customWidth="1" outlineLevel="1"/>
    <col min="30" max="30" width="7.42578125" style="1" hidden="1" customWidth="1" outlineLevel="1" collapsed="1"/>
    <col min="31" max="39" width="7.42578125" style="1" hidden="1" customWidth="1" outlineLevel="1"/>
    <col min="40" max="40" width="7.42578125" style="147" customWidth="1" collapsed="1"/>
    <col min="41" max="49" width="7.42578125" style="1" hidden="1" customWidth="1" outlineLevel="1"/>
    <col min="50" max="50" width="7.42578125" style="1" hidden="1" customWidth="1" outlineLevel="1" collapsed="1"/>
    <col min="51" max="58" width="7.42578125" style="1" hidden="1" customWidth="1" outlineLevel="2"/>
    <col min="59" max="59" width="7.42578125" style="1" hidden="1" customWidth="1" outlineLevel="2" collapsed="1"/>
    <col min="60" max="60" width="7.42578125" style="69" customWidth="1" collapsed="1"/>
    <col min="61" max="61" width="6.42578125" style="1" customWidth="1"/>
    <col min="64" max="64" width="8.140625" customWidth="1"/>
  </cols>
  <sheetData>
    <row r="1" spans="1:65" x14ac:dyDescent="0.25">
      <c r="A1" s="122" t="s">
        <v>460</v>
      </c>
      <c r="BJ1" s="586" t="s">
        <v>441</v>
      </c>
      <c r="BK1" s="586"/>
      <c r="BL1" s="586" t="s">
        <v>418</v>
      </c>
      <c r="BM1" s="586"/>
    </row>
    <row r="2" spans="1:65" x14ac:dyDescent="0.25">
      <c r="A2" s="280" t="s">
        <v>167</v>
      </c>
      <c r="B2" s="27" t="s">
        <v>132</v>
      </c>
      <c r="C2" s="14">
        <v>2013</v>
      </c>
      <c r="D2" s="14">
        <v>2014</v>
      </c>
      <c r="E2" s="14">
        <v>2015</v>
      </c>
      <c r="F2" s="14">
        <v>2016</v>
      </c>
      <c r="G2" s="14">
        <v>2017</v>
      </c>
      <c r="H2" s="140">
        <v>2018</v>
      </c>
      <c r="I2" s="140">
        <v>2019</v>
      </c>
      <c r="J2" s="72">
        <v>2020</v>
      </c>
      <c r="K2" s="72">
        <v>2021</v>
      </c>
      <c r="L2" s="72">
        <v>2022</v>
      </c>
      <c r="M2" s="72">
        <v>2023</v>
      </c>
      <c r="N2" s="72">
        <v>2024</v>
      </c>
      <c r="O2" s="72">
        <v>2025</v>
      </c>
      <c r="P2" s="72">
        <v>2026</v>
      </c>
      <c r="Q2" s="72">
        <v>2027</v>
      </c>
      <c r="R2" s="72">
        <v>2028</v>
      </c>
      <c r="S2" s="72">
        <v>2029</v>
      </c>
      <c r="T2" s="72">
        <v>2030</v>
      </c>
      <c r="U2" s="72">
        <v>2031</v>
      </c>
      <c r="V2" s="72">
        <v>2032</v>
      </c>
      <c r="W2" s="72">
        <v>2033</v>
      </c>
      <c r="X2" s="72">
        <v>2034</v>
      </c>
      <c r="Y2" s="140">
        <v>2035</v>
      </c>
      <c r="Z2" s="72">
        <v>2036</v>
      </c>
      <c r="AA2" s="72">
        <v>2037</v>
      </c>
      <c r="AB2" s="72">
        <v>2038</v>
      </c>
      <c r="AC2" s="72">
        <v>2039</v>
      </c>
      <c r="AD2" s="72">
        <v>2040</v>
      </c>
      <c r="AE2" s="72">
        <v>2041</v>
      </c>
      <c r="AF2" s="72">
        <v>2042</v>
      </c>
      <c r="AG2" s="72">
        <v>2043</v>
      </c>
      <c r="AH2" s="72">
        <v>2044</v>
      </c>
      <c r="AI2" s="72">
        <v>2045</v>
      </c>
      <c r="AJ2" s="72">
        <v>2046</v>
      </c>
      <c r="AK2" s="72">
        <v>2047</v>
      </c>
      <c r="AL2" s="72">
        <v>2048</v>
      </c>
      <c r="AM2" s="72">
        <v>2049</v>
      </c>
      <c r="AN2" s="140">
        <v>2050</v>
      </c>
      <c r="AO2" s="72">
        <v>2051</v>
      </c>
      <c r="AP2" s="72">
        <v>2052</v>
      </c>
      <c r="AQ2" s="72">
        <v>2053</v>
      </c>
      <c r="AR2" s="72">
        <v>2054</v>
      </c>
      <c r="AS2" s="72">
        <v>2055</v>
      </c>
      <c r="AT2" s="72">
        <v>2056</v>
      </c>
      <c r="AU2" s="72">
        <v>2057</v>
      </c>
      <c r="AV2" s="72">
        <v>2058</v>
      </c>
      <c r="AW2" s="72">
        <v>2059</v>
      </c>
      <c r="AX2" s="72">
        <v>2060</v>
      </c>
      <c r="AY2" s="72">
        <v>2061</v>
      </c>
      <c r="AZ2" s="72">
        <v>2062</v>
      </c>
      <c r="BA2" s="72">
        <v>2063</v>
      </c>
      <c r="BB2" s="72">
        <v>2064</v>
      </c>
      <c r="BC2" s="72">
        <v>2065</v>
      </c>
      <c r="BD2" s="72">
        <v>2066</v>
      </c>
      <c r="BE2" s="72">
        <v>2067</v>
      </c>
      <c r="BF2" s="72">
        <v>2068</v>
      </c>
      <c r="BG2" s="72">
        <v>2069</v>
      </c>
      <c r="BH2" s="139">
        <v>2070</v>
      </c>
      <c r="BI2" s="72"/>
      <c r="BJ2" s="1" t="s">
        <v>438</v>
      </c>
      <c r="BK2" s="1" t="s">
        <v>439</v>
      </c>
      <c r="BL2" s="1" t="s">
        <v>438</v>
      </c>
      <c r="BM2" s="1" t="s">
        <v>439</v>
      </c>
    </row>
    <row r="3" spans="1:65" s="74" customFormat="1" x14ac:dyDescent="0.25">
      <c r="A3" s="73" t="s">
        <v>592</v>
      </c>
      <c r="B3" s="134" t="s">
        <v>450</v>
      </c>
      <c r="C3" s="123"/>
      <c r="D3" s="123"/>
      <c r="E3" s="123"/>
      <c r="F3" s="123"/>
      <c r="G3" s="123"/>
      <c r="H3" s="148"/>
      <c r="I3" s="148"/>
      <c r="J3" s="123"/>
      <c r="K3" s="123"/>
      <c r="L3" s="123"/>
      <c r="M3" s="123"/>
      <c r="N3" s="123"/>
      <c r="O3" s="123"/>
      <c r="P3" s="123"/>
      <c r="Q3" s="123"/>
      <c r="R3" s="123"/>
      <c r="S3" s="123"/>
      <c r="T3" s="123"/>
      <c r="U3" s="123"/>
      <c r="V3" s="123"/>
      <c r="W3" s="123"/>
      <c r="X3" s="123"/>
      <c r="Y3" s="148"/>
      <c r="Z3" s="123"/>
      <c r="AA3" s="123"/>
      <c r="AB3" s="123"/>
      <c r="AC3" s="123"/>
      <c r="AD3" s="123"/>
      <c r="AE3" s="123"/>
      <c r="AF3" s="123"/>
      <c r="AG3" s="123"/>
      <c r="AH3" s="123"/>
      <c r="AI3" s="123"/>
      <c r="AJ3" s="123"/>
      <c r="AK3" s="123"/>
      <c r="AL3" s="123"/>
      <c r="AM3" s="123"/>
      <c r="AN3" s="148"/>
      <c r="AO3" s="123"/>
      <c r="AP3" s="123"/>
      <c r="AQ3" s="123"/>
      <c r="AR3" s="123"/>
      <c r="AS3" s="123"/>
      <c r="AT3" s="123"/>
      <c r="AU3" s="123"/>
      <c r="AV3" s="123"/>
      <c r="AW3" s="123"/>
      <c r="AX3" s="123"/>
      <c r="AY3" s="123"/>
      <c r="AZ3" s="123"/>
      <c r="BA3" s="123"/>
      <c r="BB3" s="123"/>
      <c r="BC3" s="123"/>
      <c r="BD3" s="123"/>
      <c r="BE3" s="123"/>
      <c r="BF3" s="123"/>
      <c r="BG3" s="123"/>
      <c r="BH3" s="158"/>
      <c r="BI3" s="123"/>
      <c r="BJ3" s="123"/>
      <c r="BK3" s="123"/>
      <c r="BL3" s="123"/>
    </row>
    <row r="4" spans="1:65" hidden="1" outlineLevel="1" x14ac:dyDescent="0.25">
      <c r="A4" s="75" t="s">
        <v>133</v>
      </c>
      <c r="B4" s="75" t="s">
        <v>449</v>
      </c>
      <c r="C4" s="135"/>
      <c r="D4" s="135"/>
      <c r="E4" s="135"/>
      <c r="F4" s="135"/>
      <c r="G4" s="135"/>
      <c r="H4" s="149">
        <v>6</v>
      </c>
      <c r="I4" s="149">
        <v>6</v>
      </c>
      <c r="J4" s="144">
        <v>6</v>
      </c>
      <c r="K4" s="132">
        <v>6</v>
      </c>
      <c r="L4" s="132">
        <v>6</v>
      </c>
      <c r="M4" s="132">
        <v>6</v>
      </c>
      <c r="N4" s="132">
        <v>6</v>
      </c>
      <c r="O4" s="132">
        <v>6</v>
      </c>
      <c r="P4" s="132">
        <v>6</v>
      </c>
      <c r="Q4" s="132">
        <v>6</v>
      </c>
      <c r="R4" s="132">
        <v>6</v>
      </c>
      <c r="S4" s="132">
        <v>6</v>
      </c>
      <c r="T4" s="132">
        <v>6</v>
      </c>
      <c r="U4" s="132">
        <v>6</v>
      </c>
      <c r="V4" s="132">
        <v>6</v>
      </c>
      <c r="W4" s="132">
        <v>6</v>
      </c>
      <c r="X4" s="141">
        <v>6</v>
      </c>
      <c r="Y4" s="149">
        <v>6</v>
      </c>
      <c r="Z4" s="144">
        <v>6</v>
      </c>
      <c r="AA4" s="132">
        <v>6</v>
      </c>
      <c r="AB4" s="132">
        <v>6</v>
      </c>
      <c r="AC4" s="132">
        <v>6</v>
      </c>
      <c r="AD4" s="132">
        <v>6</v>
      </c>
      <c r="AE4" s="132">
        <v>6</v>
      </c>
      <c r="AF4" s="132">
        <v>6</v>
      </c>
      <c r="AG4" s="132">
        <v>6</v>
      </c>
      <c r="AH4" s="132">
        <v>6</v>
      </c>
      <c r="AI4" s="132">
        <v>6</v>
      </c>
      <c r="AJ4" s="132">
        <v>6</v>
      </c>
      <c r="AK4" s="132">
        <v>6</v>
      </c>
      <c r="AL4" s="132">
        <v>6</v>
      </c>
      <c r="AM4" s="141">
        <v>6</v>
      </c>
      <c r="AN4" s="149">
        <v>6</v>
      </c>
      <c r="AO4" s="144">
        <v>6</v>
      </c>
      <c r="AP4" s="132">
        <v>6</v>
      </c>
      <c r="AQ4" s="132">
        <v>6</v>
      </c>
      <c r="AR4" s="132">
        <v>6</v>
      </c>
      <c r="AS4" s="132">
        <v>6</v>
      </c>
      <c r="AT4" s="132">
        <v>6</v>
      </c>
      <c r="AU4" s="132">
        <v>6</v>
      </c>
      <c r="AV4" s="132">
        <v>6</v>
      </c>
      <c r="AW4" s="132">
        <v>6</v>
      </c>
      <c r="AX4" s="132">
        <v>6</v>
      </c>
      <c r="AY4" s="132">
        <v>6</v>
      </c>
      <c r="AZ4" s="132">
        <v>6</v>
      </c>
      <c r="BA4" s="132">
        <v>6</v>
      </c>
      <c r="BB4" s="132">
        <v>6</v>
      </c>
      <c r="BC4" s="132">
        <v>6</v>
      </c>
      <c r="BD4" s="132">
        <v>6</v>
      </c>
      <c r="BE4" s="132">
        <v>6</v>
      </c>
      <c r="BF4" s="132">
        <v>6</v>
      </c>
      <c r="BG4" s="132">
        <v>6</v>
      </c>
      <c r="BH4" s="159">
        <v>6</v>
      </c>
      <c r="BI4" s="137"/>
      <c r="BJ4" s="124">
        <f t="shared" ref="BJ4:BJ7" si="0">IFERROR(-(1-(AN4/I4))/31,"")</f>
        <v>0</v>
      </c>
      <c r="BK4" s="124">
        <f t="shared" ref="BK4" si="1">IFERROR(-(1-(AO4/J4))/31,"")</f>
        <v>0</v>
      </c>
      <c r="BL4" s="124">
        <f t="shared" ref="BL4" si="2">(AN4/I4)^(1/31)-1</f>
        <v>0</v>
      </c>
      <c r="BM4" s="76">
        <f t="shared" ref="BM4" si="3">(BH4/I4)^(1/51)-1</f>
        <v>0</v>
      </c>
    </row>
    <row r="5" spans="1:65" hidden="1" outlineLevel="1" x14ac:dyDescent="0.25">
      <c r="A5" s="77" t="s">
        <v>134</v>
      </c>
      <c r="B5" s="75" t="s">
        <v>449</v>
      </c>
      <c r="C5" s="136"/>
      <c r="D5" s="136"/>
      <c r="E5" s="136"/>
      <c r="F5" s="136"/>
      <c r="G5" s="136"/>
      <c r="H5" s="149"/>
      <c r="I5" s="149">
        <f>ETP!B8</f>
        <v>0</v>
      </c>
      <c r="J5" s="144">
        <f>ETP!C8</f>
        <v>0</v>
      </c>
      <c r="K5" s="132">
        <f>ETP!D8</f>
        <v>0</v>
      </c>
      <c r="L5" s="132">
        <f>ETP!E8</f>
        <v>0</v>
      </c>
      <c r="M5" s="132">
        <f>ETP!F8</f>
        <v>0</v>
      </c>
      <c r="N5" s="132">
        <f>ETP!G8</f>
        <v>0</v>
      </c>
      <c r="O5" s="132">
        <f>ETP!H8</f>
        <v>0</v>
      </c>
      <c r="P5" s="132">
        <f>ETP!I8</f>
        <v>0</v>
      </c>
      <c r="Q5" s="132">
        <f>ETP!J8</f>
        <v>0</v>
      </c>
      <c r="R5" s="132">
        <f>ETP!K8</f>
        <v>0</v>
      </c>
      <c r="S5" s="132">
        <f>ETP!L8</f>
        <v>0</v>
      </c>
      <c r="T5" s="132">
        <f>ETP!M8</f>
        <v>0</v>
      </c>
      <c r="U5" s="132">
        <f>ETP!N8</f>
        <v>2.42</v>
      </c>
      <c r="V5" s="132">
        <f>ETP!O8</f>
        <v>4.84</v>
      </c>
      <c r="W5" s="132">
        <f>ETP!P8</f>
        <v>7.26</v>
      </c>
      <c r="X5" s="141">
        <f>ETP!Q8</f>
        <v>9.68</v>
      </c>
      <c r="Y5" s="149">
        <f>ETP!R8</f>
        <v>12.1</v>
      </c>
      <c r="Z5" s="144">
        <f>ETP!S8</f>
        <v>14.52</v>
      </c>
      <c r="AA5" s="132">
        <f>ETP!T8</f>
        <v>16.939999999999998</v>
      </c>
      <c r="AB5" s="132">
        <f>ETP!U8</f>
        <v>19.36</v>
      </c>
      <c r="AC5" s="132">
        <f>ETP!V8</f>
        <v>21.78</v>
      </c>
      <c r="AD5" s="132">
        <f>ETP!W8</f>
        <v>24.2</v>
      </c>
      <c r="AE5" s="132">
        <f>ETP!X8</f>
        <v>28.79</v>
      </c>
      <c r="AF5" s="132">
        <f>ETP!Y8</f>
        <v>33.379999999999995</v>
      </c>
      <c r="AG5" s="132">
        <f>ETP!Z8</f>
        <v>37.969999999999992</v>
      </c>
      <c r="AH5" s="132">
        <f>ETP!AA8</f>
        <v>42.559999999999988</v>
      </c>
      <c r="AI5" s="132">
        <f>ETP!AB8</f>
        <v>47.149999999999984</v>
      </c>
      <c r="AJ5" s="132">
        <f>ETP!AC8</f>
        <v>51.739999999999981</v>
      </c>
      <c r="AK5" s="132">
        <f>ETP!AD8</f>
        <v>56.329999999999977</v>
      </c>
      <c r="AL5" s="132">
        <f>ETP!AE8</f>
        <v>60.919999999999973</v>
      </c>
      <c r="AM5" s="141">
        <f>ETP!AF8</f>
        <v>65.509999999999977</v>
      </c>
      <c r="AN5" s="149">
        <f>ETP!AG8</f>
        <v>70.099999999999994</v>
      </c>
      <c r="AO5" s="144">
        <f>ETP!AH8</f>
        <v>78.739999999999995</v>
      </c>
      <c r="AP5" s="132">
        <f>ETP!AI8</f>
        <v>87.38</v>
      </c>
      <c r="AQ5" s="132">
        <f>ETP!AJ8</f>
        <v>96.02</v>
      </c>
      <c r="AR5" s="132">
        <f>ETP!AK8</f>
        <v>104.66</v>
      </c>
      <c r="AS5" s="132">
        <f>ETP!AL8</f>
        <v>113.3</v>
      </c>
      <c r="AT5" s="132">
        <f>ETP!AM8</f>
        <v>121.94</v>
      </c>
      <c r="AU5" s="132">
        <f>ETP!AN8</f>
        <v>130.57999999999998</v>
      </c>
      <c r="AV5" s="132">
        <f>ETP!AO8</f>
        <v>139.21999999999997</v>
      </c>
      <c r="AW5" s="132">
        <f>ETP!AP8</f>
        <v>147.85999999999996</v>
      </c>
      <c r="AX5" s="132">
        <f>ETP!AQ8</f>
        <v>156.5</v>
      </c>
      <c r="AY5" s="132">
        <f>ETP!AR8</f>
        <v>166.28</v>
      </c>
      <c r="AZ5" s="132">
        <f>ETP!AS8</f>
        <v>176.06</v>
      </c>
      <c r="BA5" s="132">
        <f>ETP!AT8</f>
        <v>185.84</v>
      </c>
      <c r="BB5" s="132">
        <f>ETP!AU8</f>
        <v>195.62</v>
      </c>
      <c r="BC5" s="132">
        <f>ETP!AV8</f>
        <v>205.4</v>
      </c>
      <c r="BD5" s="132">
        <f>ETP!AW8</f>
        <v>215.18</v>
      </c>
      <c r="BE5" s="132">
        <f>ETP!AX8</f>
        <v>224.96</v>
      </c>
      <c r="BF5" s="132">
        <f>ETP!AY8</f>
        <v>234.74</v>
      </c>
      <c r="BG5" s="132">
        <f>ETP!AZ8</f>
        <v>244.52</v>
      </c>
      <c r="BH5" s="159">
        <f>ETP!BA8</f>
        <v>254.3</v>
      </c>
      <c r="BI5" s="137"/>
      <c r="BJ5" s="124" t="str">
        <f t="shared" ref="BJ5:BJ6" si="4">IFERROR(-(1-(AN5/I5))/31,"")</f>
        <v/>
      </c>
      <c r="BK5" s="124" t="str">
        <f t="shared" ref="BK5:BK6" si="5">IFERROR(-(1-(AO5/J5))/31,"")</f>
        <v/>
      </c>
      <c r="BL5" s="124" t="str">
        <f>IFERROR((AN5/I5)^(1/31)-1,"")</f>
        <v/>
      </c>
      <c r="BM5" s="76" t="str">
        <f>IFERROR((BH5/I5)^(1/51)-1,"")</f>
        <v/>
      </c>
    </row>
    <row r="6" spans="1:65" hidden="1" outlineLevel="1" x14ac:dyDescent="0.25">
      <c r="A6" s="77" t="s">
        <v>135</v>
      </c>
      <c r="B6" s="75" t="s">
        <v>449</v>
      </c>
      <c r="C6" s="136"/>
      <c r="D6" s="136"/>
      <c r="E6" s="136"/>
      <c r="F6" s="136"/>
      <c r="G6" s="136"/>
      <c r="H6" s="149"/>
      <c r="I6" s="149">
        <f>ETP!B9</f>
        <v>0</v>
      </c>
      <c r="J6" s="144">
        <f>ETP!C9</f>
        <v>2.1090909090909089</v>
      </c>
      <c r="K6" s="132">
        <f>ETP!D9</f>
        <v>4.2181818181818178</v>
      </c>
      <c r="L6" s="132">
        <f>ETP!E9</f>
        <v>6.3272727272727263</v>
      </c>
      <c r="M6" s="132">
        <f>ETP!F9</f>
        <v>8.4363636363636356</v>
      </c>
      <c r="N6" s="132">
        <f>ETP!G9</f>
        <v>10.545454545454545</v>
      </c>
      <c r="O6" s="132">
        <f>ETP!H9</f>
        <v>12.654545454545454</v>
      </c>
      <c r="P6" s="132">
        <f>ETP!I9</f>
        <v>14.763636363636364</v>
      </c>
      <c r="Q6" s="132">
        <f>ETP!J9</f>
        <v>16.872727272727271</v>
      </c>
      <c r="R6" s="132">
        <f>ETP!K9</f>
        <v>18.981818181818181</v>
      </c>
      <c r="S6" s="132">
        <f>ETP!L9</f>
        <v>21.09090909090909</v>
      </c>
      <c r="T6" s="132">
        <f>ETP!M9</f>
        <v>23.2</v>
      </c>
      <c r="U6" s="132">
        <f>ETP!N9</f>
        <v>30.86</v>
      </c>
      <c r="V6" s="132">
        <f>ETP!O9</f>
        <v>38.519999999999996</v>
      </c>
      <c r="W6" s="132">
        <f>ETP!P9</f>
        <v>46.179999999999993</v>
      </c>
      <c r="X6" s="141">
        <f>ETP!Q9</f>
        <v>53.839999999999989</v>
      </c>
      <c r="Y6" s="149">
        <f>ETP!R9</f>
        <v>61.499999999999986</v>
      </c>
      <c r="Z6" s="144">
        <f>ETP!S9</f>
        <v>69.159999999999982</v>
      </c>
      <c r="AA6" s="132">
        <f>ETP!T9</f>
        <v>76.819999999999979</v>
      </c>
      <c r="AB6" s="132">
        <f>ETP!U9</f>
        <v>84.479999999999976</v>
      </c>
      <c r="AC6" s="132">
        <f>ETP!V9</f>
        <v>92.139999999999972</v>
      </c>
      <c r="AD6" s="132">
        <f>ETP!W9</f>
        <v>99.8</v>
      </c>
      <c r="AE6" s="132">
        <f>ETP!X9</f>
        <v>105.11</v>
      </c>
      <c r="AF6" s="132">
        <f>ETP!Y9</f>
        <v>110.42</v>
      </c>
      <c r="AG6" s="132">
        <f>ETP!Z9</f>
        <v>115.73</v>
      </c>
      <c r="AH6" s="132">
        <f>ETP!AA9</f>
        <v>121.04</v>
      </c>
      <c r="AI6" s="132">
        <f>ETP!AB9</f>
        <v>126.35000000000001</v>
      </c>
      <c r="AJ6" s="132">
        <f>ETP!AC9</f>
        <v>131.66</v>
      </c>
      <c r="AK6" s="132">
        <f>ETP!AD9</f>
        <v>136.97</v>
      </c>
      <c r="AL6" s="132">
        <f>ETP!AE9</f>
        <v>142.28</v>
      </c>
      <c r="AM6" s="141">
        <f>ETP!AF9</f>
        <v>147.59</v>
      </c>
      <c r="AN6" s="149">
        <f>ETP!AG9</f>
        <v>152.9</v>
      </c>
      <c r="AO6" s="144">
        <f>ETP!AH9</f>
        <v>153.06</v>
      </c>
      <c r="AP6" s="132">
        <f>ETP!AI9</f>
        <v>153.22</v>
      </c>
      <c r="AQ6" s="132">
        <f>ETP!AJ9</f>
        <v>153.38</v>
      </c>
      <c r="AR6" s="132">
        <f>ETP!AK9</f>
        <v>153.54</v>
      </c>
      <c r="AS6" s="132">
        <f>ETP!AL9</f>
        <v>153.69999999999999</v>
      </c>
      <c r="AT6" s="132">
        <f>ETP!AM9</f>
        <v>153.85999999999999</v>
      </c>
      <c r="AU6" s="132">
        <f>ETP!AN9</f>
        <v>154.01999999999998</v>
      </c>
      <c r="AV6" s="132">
        <f>ETP!AO9</f>
        <v>154.17999999999998</v>
      </c>
      <c r="AW6" s="132">
        <f>ETP!AP9</f>
        <v>154.33999999999997</v>
      </c>
      <c r="AX6" s="132">
        <f>ETP!AQ9</f>
        <v>154.5</v>
      </c>
      <c r="AY6" s="132">
        <f>ETP!AR9</f>
        <v>160.80000000000001</v>
      </c>
      <c r="AZ6" s="132">
        <f>ETP!AS9</f>
        <v>167.10000000000002</v>
      </c>
      <c r="BA6" s="132">
        <f>ETP!AT9</f>
        <v>173.40000000000003</v>
      </c>
      <c r="BB6" s="132">
        <f>ETP!AU9</f>
        <v>179.70000000000005</v>
      </c>
      <c r="BC6" s="132">
        <f>ETP!AV9</f>
        <v>186.00000000000006</v>
      </c>
      <c r="BD6" s="132">
        <f>ETP!AW9</f>
        <v>192.30000000000007</v>
      </c>
      <c r="BE6" s="132">
        <f>ETP!AX9</f>
        <v>198.60000000000008</v>
      </c>
      <c r="BF6" s="132">
        <f>ETP!AY9</f>
        <v>204.90000000000009</v>
      </c>
      <c r="BG6" s="132">
        <f>ETP!AZ9</f>
        <v>211.2000000000001</v>
      </c>
      <c r="BH6" s="159">
        <f>ETP!BA9</f>
        <v>217.5</v>
      </c>
      <c r="BI6" s="137"/>
      <c r="BJ6" s="124" t="str">
        <f t="shared" si="4"/>
        <v/>
      </c>
      <c r="BK6" s="124">
        <f t="shared" si="5"/>
        <v>2.3087597330367076</v>
      </c>
      <c r="BL6" s="124" t="str">
        <f t="shared" ref="BL6" si="6">IFERROR((AN6/I6)^(1/31)-1,"")</f>
        <v/>
      </c>
      <c r="BM6" s="76" t="str">
        <f>IFERROR((BH6/I6)^(1/51)-1,"")</f>
        <v/>
      </c>
    </row>
    <row r="7" spans="1:65" hidden="1" outlineLevel="1" x14ac:dyDescent="0.25">
      <c r="A7" s="77" t="s">
        <v>136</v>
      </c>
      <c r="B7" s="75" t="s">
        <v>449</v>
      </c>
      <c r="C7" s="136"/>
      <c r="D7" s="136"/>
      <c r="E7" s="136"/>
      <c r="F7" s="136"/>
      <c r="G7" s="136"/>
      <c r="H7" s="149">
        <v>325.00000000041808</v>
      </c>
      <c r="I7" s="149">
        <f>ETP!B5</f>
        <v>339.1</v>
      </c>
      <c r="J7" s="144">
        <f>ETP!C5</f>
        <v>337.32727272727277</v>
      </c>
      <c r="K7" s="132">
        <f>ETP!D5</f>
        <v>335.55454545454552</v>
      </c>
      <c r="L7" s="132">
        <f>ETP!E5</f>
        <v>333.78181818181827</v>
      </c>
      <c r="M7" s="132">
        <f>ETP!F5</f>
        <v>332.00909090909101</v>
      </c>
      <c r="N7" s="132">
        <f>ETP!G5</f>
        <v>330.23636363636376</v>
      </c>
      <c r="O7" s="132">
        <f>ETP!H5</f>
        <v>328.46363636363651</v>
      </c>
      <c r="P7" s="132">
        <f>ETP!I5</f>
        <v>326.69090909090926</v>
      </c>
      <c r="Q7" s="132">
        <f>ETP!J5</f>
        <v>324.91818181818201</v>
      </c>
      <c r="R7" s="132">
        <f>ETP!K5</f>
        <v>323.14545454545475</v>
      </c>
      <c r="S7" s="132">
        <f>ETP!L5</f>
        <v>321.3727272727275</v>
      </c>
      <c r="T7" s="132">
        <f>ETP!M5</f>
        <v>319.60000000000002</v>
      </c>
      <c r="U7" s="132">
        <f>ETP!N5</f>
        <v>314.54000000000002</v>
      </c>
      <c r="V7" s="132">
        <f>ETP!O5</f>
        <v>309.48</v>
      </c>
      <c r="W7" s="132">
        <f>ETP!P5</f>
        <v>304.42</v>
      </c>
      <c r="X7" s="141">
        <f>ETP!Q5</f>
        <v>299.36</v>
      </c>
      <c r="Y7" s="149">
        <f>ETP!R5</f>
        <v>294.3</v>
      </c>
      <c r="Z7" s="144">
        <f>ETP!S5</f>
        <v>289.24</v>
      </c>
      <c r="AA7" s="132">
        <f>ETP!T5</f>
        <v>284.18</v>
      </c>
      <c r="AB7" s="132">
        <f>ETP!U5</f>
        <v>279.12</v>
      </c>
      <c r="AC7" s="132">
        <f>ETP!V5</f>
        <v>274.06</v>
      </c>
      <c r="AD7" s="132">
        <f>ETP!W5</f>
        <v>269</v>
      </c>
      <c r="AE7" s="132">
        <f>ETP!X5</f>
        <v>266.33999999999997</v>
      </c>
      <c r="AF7" s="132">
        <f>ETP!Y5</f>
        <v>263.67999999999995</v>
      </c>
      <c r="AG7" s="132">
        <f>ETP!Z5</f>
        <v>261.01999999999992</v>
      </c>
      <c r="AH7" s="132">
        <f>ETP!AA5</f>
        <v>258.3599999999999</v>
      </c>
      <c r="AI7" s="132">
        <f>ETP!AB5</f>
        <v>255.6999999999999</v>
      </c>
      <c r="AJ7" s="132">
        <f>ETP!AC5</f>
        <v>253.03999999999991</v>
      </c>
      <c r="AK7" s="132">
        <f>ETP!AD5</f>
        <v>250.37999999999991</v>
      </c>
      <c r="AL7" s="132">
        <f>ETP!AE5</f>
        <v>247.71999999999991</v>
      </c>
      <c r="AM7" s="141">
        <f>ETP!AF5</f>
        <v>245.05999999999992</v>
      </c>
      <c r="AN7" s="149">
        <f>ETP!AG5</f>
        <v>242.4</v>
      </c>
      <c r="AO7" s="144">
        <f>ETP!AH5</f>
        <v>236.52</v>
      </c>
      <c r="AP7" s="132">
        <f>ETP!AI5</f>
        <v>230.64000000000001</v>
      </c>
      <c r="AQ7" s="132">
        <f>ETP!AJ5</f>
        <v>224.76000000000002</v>
      </c>
      <c r="AR7" s="132">
        <f>ETP!AK5</f>
        <v>218.88000000000002</v>
      </c>
      <c r="AS7" s="132">
        <f>ETP!AL5</f>
        <v>213.00000000000003</v>
      </c>
      <c r="AT7" s="132">
        <f>ETP!AM5</f>
        <v>207.12000000000003</v>
      </c>
      <c r="AU7" s="132">
        <f>ETP!AN5</f>
        <v>201.24000000000004</v>
      </c>
      <c r="AV7" s="132">
        <f>ETP!AO5</f>
        <v>195.36000000000004</v>
      </c>
      <c r="AW7" s="132">
        <f>ETP!AP5</f>
        <v>189.48000000000005</v>
      </c>
      <c r="AX7" s="132">
        <f>ETP!AQ5</f>
        <v>183.6</v>
      </c>
      <c r="AY7" s="132">
        <f>ETP!AR5</f>
        <v>179.95</v>
      </c>
      <c r="AZ7" s="132">
        <f>ETP!AS5</f>
        <v>176.29999999999998</v>
      </c>
      <c r="BA7" s="132">
        <f>ETP!AT5</f>
        <v>172.64999999999998</v>
      </c>
      <c r="BB7" s="132">
        <f>ETP!AU5</f>
        <v>168.99999999999997</v>
      </c>
      <c r="BC7" s="132">
        <f>ETP!AV5</f>
        <v>165.34999999999997</v>
      </c>
      <c r="BD7" s="132">
        <f>ETP!AW5</f>
        <v>161.69999999999996</v>
      </c>
      <c r="BE7" s="132">
        <f>ETP!AX5</f>
        <v>158.04999999999995</v>
      </c>
      <c r="BF7" s="132">
        <f>ETP!AY5</f>
        <v>154.39999999999995</v>
      </c>
      <c r="BG7" s="132">
        <f>ETP!AZ5</f>
        <v>150.74999999999994</v>
      </c>
      <c r="BH7" s="159">
        <f>ETP!BA5</f>
        <v>147.1</v>
      </c>
      <c r="BI7" s="137"/>
      <c r="BJ7" s="124">
        <f t="shared" si="0"/>
        <v>-9.1989231457082817E-3</v>
      </c>
      <c r="BK7" s="128">
        <f>IFERROR(-(1-(BH7/I7))/51,"")</f>
        <v>-1.1102052144951169E-2</v>
      </c>
      <c r="BL7" s="124">
        <f t="shared" ref="BL7" si="7">IFERROR((AN7/I7)^(1/31)-1,"")</f>
        <v>-1.077079428623573E-2</v>
      </c>
      <c r="BM7" s="76">
        <f>IFERROR((BH7/I7)^(1/51)-1,"")</f>
        <v>-1.6242766126865815E-2</v>
      </c>
    </row>
    <row r="8" spans="1:65" collapsed="1" x14ac:dyDescent="0.25">
      <c r="A8" s="77"/>
      <c r="B8" s="77"/>
      <c r="C8" s="136"/>
      <c r="D8" s="136"/>
      <c r="E8" s="136"/>
      <c r="F8" s="136"/>
      <c r="G8" s="136"/>
      <c r="H8" s="150"/>
      <c r="I8" s="150"/>
      <c r="J8" s="137"/>
      <c r="K8" s="137"/>
      <c r="L8" s="137"/>
      <c r="M8" s="137"/>
      <c r="N8" s="137"/>
      <c r="O8" s="137"/>
      <c r="P8" s="137"/>
      <c r="Q8" s="137"/>
      <c r="R8" s="137"/>
      <c r="S8" s="137"/>
      <c r="T8" s="137"/>
      <c r="U8" s="137"/>
      <c r="V8" s="137"/>
      <c r="W8" s="137"/>
      <c r="X8" s="137"/>
      <c r="Y8" s="150"/>
      <c r="Z8" s="137"/>
      <c r="AA8" s="137"/>
      <c r="AB8" s="137"/>
      <c r="AC8" s="137"/>
      <c r="AD8" s="137"/>
      <c r="AE8" s="137"/>
      <c r="AF8" s="137"/>
      <c r="AG8" s="137"/>
      <c r="AH8" s="137"/>
      <c r="AI8" s="137"/>
      <c r="AJ8" s="137"/>
      <c r="AK8" s="137"/>
      <c r="AL8" s="137"/>
      <c r="AM8" s="137"/>
      <c r="AN8" s="150"/>
      <c r="AO8" s="137"/>
      <c r="AP8" s="137"/>
      <c r="AQ8" s="137"/>
      <c r="AR8" s="137"/>
      <c r="AS8" s="137"/>
      <c r="AT8" s="137"/>
      <c r="AU8" s="137"/>
      <c r="AV8" s="137"/>
      <c r="AW8" s="137"/>
      <c r="AX8" s="137"/>
      <c r="AY8" s="137"/>
      <c r="AZ8" s="137"/>
      <c r="BA8" s="137"/>
      <c r="BB8" s="137"/>
      <c r="BC8" s="137"/>
      <c r="BD8" s="137"/>
      <c r="BE8" s="137"/>
      <c r="BF8" s="137"/>
      <c r="BG8" s="137"/>
      <c r="BH8" s="160"/>
      <c r="BI8" s="137"/>
      <c r="BJ8" s="124"/>
      <c r="BK8" s="1"/>
      <c r="BL8" s="1"/>
    </row>
    <row r="9" spans="1:65" s="74" customFormat="1" x14ac:dyDescent="0.25">
      <c r="A9" s="73" t="s">
        <v>587</v>
      </c>
      <c r="B9" s="134" t="s">
        <v>450</v>
      </c>
      <c r="C9" s="123"/>
      <c r="D9" s="123"/>
      <c r="E9" s="123"/>
      <c r="F9" s="123"/>
      <c r="G9" s="123"/>
      <c r="H9" s="148"/>
      <c r="I9" s="148"/>
      <c r="J9" s="123"/>
      <c r="K9" s="123"/>
      <c r="L9" s="123"/>
      <c r="M9" s="123"/>
      <c r="N9" s="123"/>
      <c r="O9" s="123"/>
      <c r="P9" s="123"/>
      <c r="Q9" s="123"/>
      <c r="R9" s="123"/>
      <c r="S9" s="123"/>
      <c r="T9" s="123"/>
      <c r="U9" s="123"/>
      <c r="V9" s="123"/>
      <c r="W9" s="123"/>
      <c r="X9" s="123"/>
      <c r="Y9" s="148"/>
      <c r="Z9" s="123"/>
      <c r="AA9" s="123"/>
      <c r="AB9" s="123"/>
      <c r="AC9" s="123"/>
      <c r="AD9" s="123"/>
      <c r="AE9" s="123"/>
      <c r="AF9" s="123"/>
      <c r="AG9" s="123"/>
      <c r="AH9" s="123"/>
      <c r="AI9" s="123"/>
      <c r="AJ9" s="123"/>
      <c r="AK9" s="123"/>
      <c r="AL9" s="123"/>
      <c r="AM9" s="123"/>
      <c r="AN9" s="148"/>
      <c r="AO9" s="123"/>
      <c r="AP9" s="123"/>
      <c r="AQ9" s="123"/>
      <c r="AR9" s="123"/>
      <c r="AS9" s="123"/>
      <c r="AT9" s="123"/>
      <c r="AU9" s="123"/>
      <c r="AV9" s="123"/>
      <c r="AW9" s="123"/>
      <c r="AX9" s="123"/>
      <c r="AY9" s="123"/>
      <c r="AZ9" s="123"/>
      <c r="BA9" s="123"/>
      <c r="BB9" s="123"/>
      <c r="BC9" s="123"/>
      <c r="BD9" s="123"/>
      <c r="BE9" s="123"/>
      <c r="BF9" s="123"/>
      <c r="BG9" s="123"/>
      <c r="BH9" s="158"/>
      <c r="BI9" s="123"/>
      <c r="BJ9" s="126"/>
      <c r="BK9" s="123"/>
      <c r="BL9" s="123"/>
    </row>
    <row r="10" spans="1:65" s="171" customFormat="1" outlineLevel="1" x14ac:dyDescent="0.25">
      <c r="A10" s="172" t="s">
        <v>448</v>
      </c>
      <c r="B10" s="173" t="s">
        <v>450</v>
      </c>
      <c r="C10" s="174"/>
      <c r="D10" s="174"/>
      <c r="E10" s="174"/>
      <c r="F10" s="174"/>
      <c r="G10" s="174"/>
      <c r="H10" s="169"/>
      <c r="I10" s="169"/>
      <c r="J10" s="174"/>
      <c r="K10" s="174"/>
      <c r="L10" s="174"/>
      <c r="M10" s="174"/>
      <c r="N10" s="174"/>
      <c r="O10" s="174"/>
      <c r="P10" s="174"/>
      <c r="Q10" s="174"/>
      <c r="R10" s="174"/>
      <c r="S10" s="174"/>
      <c r="T10" s="174"/>
      <c r="U10" s="174"/>
      <c r="V10" s="174"/>
      <c r="W10" s="174"/>
      <c r="X10" s="174"/>
      <c r="Y10" s="169"/>
      <c r="Z10" s="174"/>
      <c r="AA10" s="174"/>
      <c r="AB10" s="174"/>
      <c r="AC10" s="174"/>
      <c r="AD10" s="174"/>
      <c r="AE10" s="174"/>
      <c r="AF10" s="174"/>
      <c r="AG10" s="174"/>
      <c r="AH10" s="174"/>
      <c r="AI10" s="174"/>
      <c r="AJ10" s="174"/>
      <c r="AK10" s="174"/>
      <c r="AL10" s="174"/>
      <c r="AM10" s="174"/>
      <c r="AN10" s="169"/>
      <c r="AO10" s="168"/>
      <c r="AP10" s="168"/>
      <c r="AQ10" s="168"/>
      <c r="AR10" s="168"/>
      <c r="AS10" s="168"/>
      <c r="AT10" s="168"/>
      <c r="AU10" s="168"/>
      <c r="AV10" s="168"/>
      <c r="AW10" s="168"/>
      <c r="AX10" s="168"/>
      <c r="AY10" s="168"/>
      <c r="AZ10" s="168"/>
      <c r="BA10" s="168"/>
      <c r="BB10" s="168"/>
      <c r="BC10" s="168"/>
      <c r="BD10" s="168"/>
      <c r="BE10" s="168"/>
      <c r="BF10" s="168"/>
      <c r="BG10" s="168"/>
      <c r="BH10" s="191"/>
      <c r="BI10" s="168"/>
      <c r="BJ10" s="170"/>
      <c r="BK10" s="168"/>
      <c r="BL10" s="168"/>
    </row>
    <row r="11" spans="1:65" outlineLevel="1" x14ac:dyDescent="0.25">
      <c r="A11" s="175" t="s">
        <v>137</v>
      </c>
      <c r="B11" s="176">
        <f>(0.05)*SUM(B13:B14)</f>
        <v>0.19000500000000003</v>
      </c>
      <c r="C11" s="10"/>
      <c r="D11" s="10"/>
      <c r="E11" s="10"/>
      <c r="F11" s="10"/>
      <c r="G11" s="10"/>
      <c r="H11" s="151">
        <f t="shared" ref="H11:AM11" si="8">H5*$B$11</f>
        <v>0</v>
      </c>
      <c r="I11" s="151">
        <f t="shared" si="8"/>
        <v>0</v>
      </c>
      <c r="J11" s="90">
        <f t="shared" si="8"/>
        <v>0</v>
      </c>
      <c r="K11" s="90">
        <f t="shared" si="8"/>
        <v>0</v>
      </c>
      <c r="L11" s="90">
        <f t="shared" si="8"/>
        <v>0</v>
      </c>
      <c r="M11" s="90">
        <f t="shared" si="8"/>
        <v>0</v>
      </c>
      <c r="N11" s="90">
        <f t="shared" si="8"/>
        <v>0</v>
      </c>
      <c r="O11" s="90">
        <f t="shared" si="8"/>
        <v>0</v>
      </c>
      <c r="P11" s="90">
        <f t="shared" si="8"/>
        <v>0</v>
      </c>
      <c r="Q11" s="90">
        <f t="shared" si="8"/>
        <v>0</v>
      </c>
      <c r="R11" s="90">
        <f t="shared" si="8"/>
        <v>0</v>
      </c>
      <c r="S11" s="90">
        <f t="shared" si="8"/>
        <v>0</v>
      </c>
      <c r="T11" s="90">
        <f t="shared" si="8"/>
        <v>0</v>
      </c>
      <c r="U11" s="90">
        <f t="shared" si="8"/>
        <v>0.45981210000000006</v>
      </c>
      <c r="V11" s="90">
        <f t="shared" si="8"/>
        <v>0.91962420000000011</v>
      </c>
      <c r="W11" s="90">
        <f t="shared" si="8"/>
        <v>1.3794363000000003</v>
      </c>
      <c r="X11" s="90">
        <f t="shared" si="8"/>
        <v>1.8392484000000002</v>
      </c>
      <c r="Y11" s="151">
        <f t="shared" si="8"/>
        <v>2.2990605000000004</v>
      </c>
      <c r="Z11" s="90">
        <f t="shared" si="8"/>
        <v>2.7588726000000006</v>
      </c>
      <c r="AA11" s="90">
        <f t="shared" si="8"/>
        <v>3.2186847000000003</v>
      </c>
      <c r="AB11" s="90">
        <f t="shared" si="8"/>
        <v>3.6784968000000005</v>
      </c>
      <c r="AC11" s="90">
        <f t="shared" si="8"/>
        <v>4.1383089000000011</v>
      </c>
      <c r="AD11" s="90">
        <f t="shared" si="8"/>
        <v>4.5981210000000008</v>
      </c>
      <c r="AE11" s="90">
        <f t="shared" si="8"/>
        <v>5.4702439500000004</v>
      </c>
      <c r="AF11" s="90">
        <f t="shared" si="8"/>
        <v>6.3423669</v>
      </c>
      <c r="AG11" s="90">
        <f t="shared" si="8"/>
        <v>7.2144898499999996</v>
      </c>
      <c r="AH11" s="90">
        <f t="shared" si="8"/>
        <v>8.0866127999999993</v>
      </c>
      <c r="AI11" s="90">
        <f t="shared" si="8"/>
        <v>8.9587357499999989</v>
      </c>
      <c r="AJ11" s="90">
        <f t="shared" si="8"/>
        <v>9.8308586999999985</v>
      </c>
      <c r="AK11" s="90">
        <f t="shared" si="8"/>
        <v>10.702981649999998</v>
      </c>
      <c r="AL11" s="90">
        <f t="shared" si="8"/>
        <v>11.575104599999998</v>
      </c>
      <c r="AM11" s="90">
        <f t="shared" si="8"/>
        <v>12.447227549999997</v>
      </c>
      <c r="AN11" s="151">
        <f t="shared" ref="AN11:BH11" si="9">AN5*$B$11</f>
        <v>13.319350500000001</v>
      </c>
      <c r="AO11" s="42">
        <f t="shared" si="9"/>
        <v>14.960993700000001</v>
      </c>
      <c r="AP11" s="42">
        <f t="shared" si="9"/>
        <v>16.602636900000004</v>
      </c>
      <c r="AQ11" s="42">
        <f t="shared" si="9"/>
        <v>18.244280100000001</v>
      </c>
      <c r="AR11" s="42">
        <f t="shared" si="9"/>
        <v>19.885923300000002</v>
      </c>
      <c r="AS11" s="42">
        <f t="shared" si="9"/>
        <v>21.527566500000002</v>
      </c>
      <c r="AT11" s="42">
        <f t="shared" si="9"/>
        <v>23.169209700000003</v>
      </c>
      <c r="AU11" s="42">
        <f t="shared" si="9"/>
        <v>24.8108529</v>
      </c>
      <c r="AV11" s="42">
        <f t="shared" si="9"/>
        <v>26.452496099999998</v>
      </c>
      <c r="AW11" s="42">
        <f t="shared" si="9"/>
        <v>28.094139299999998</v>
      </c>
      <c r="AX11" s="42">
        <f t="shared" si="9"/>
        <v>29.735782500000006</v>
      </c>
      <c r="AY11" s="42">
        <f t="shared" si="9"/>
        <v>31.594031400000006</v>
      </c>
      <c r="AZ11" s="42">
        <f t="shared" si="9"/>
        <v>33.452280300000005</v>
      </c>
      <c r="BA11" s="42">
        <f t="shared" si="9"/>
        <v>35.310529200000005</v>
      </c>
      <c r="BB11" s="42">
        <f t="shared" si="9"/>
        <v>37.168778100000004</v>
      </c>
      <c r="BC11" s="42">
        <f t="shared" si="9"/>
        <v>39.027027000000011</v>
      </c>
      <c r="BD11" s="42">
        <f t="shared" si="9"/>
        <v>40.885275900000011</v>
      </c>
      <c r="BE11" s="42">
        <f t="shared" si="9"/>
        <v>42.74352480000001</v>
      </c>
      <c r="BF11" s="42">
        <f t="shared" si="9"/>
        <v>44.60177370000001</v>
      </c>
      <c r="BG11" s="42">
        <f t="shared" si="9"/>
        <v>46.460022600000009</v>
      </c>
      <c r="BH11" s="161">
        <f t="shared" si="9"/>
        <v>48.318271500000009</v>
      </c>
      <c r="BI11" s="42"/>
      <c r="BJ11" s="124" t="str">
        <f>IFERROR(-(1-(AN11/I11))/31,"")</f>
        <v/>
      </c>
      <c r="BK11" s="124" t="str">
        <f t="shared" ref="BK11:BK16" si="10">IFERROR(-(1-(AO11/J11))/31,"")</f>
        <v/>
      </c>
      <c r="BL11" s="1"/>
    </row>
    <row r="12" spans="1:65" outlineLevel="1" x14ac:dyDescent="0.25">
      <c r="A12" s="175" t="s">
        <v>138</v>
      </c>
      <c r="B12" s="176">
        <f>(0.2)*SUM(B13:B14)</f>
        <v>0.76002000000000014</v>
      </c>
      <c r="C12" s="10"/>
      <c r="D12" s="10"/>
      <c r="E12" s="10"/>
      <c r="F12" s="10"/>
      <c r="G12" s="10"/>
      <c r="H12" s="151">
        <f t="shared" ref="H12:AM12" si="11">H6*$B$12</f>
        <v>0</v>
      </c>
      <c r="I12" s="151">
        <f t="shared" si="11"/>
        <v>0</v>
      </c>
      <c r="J12" s="90">
        <f t="shared" si="11"/>
        <v>1.6029512727272728</v>
      </c>
      <c r="K12" s="90">
        <f t="shared" si="11"/>
        <v>3.2059025454545456</v>
      </c>
      <c r="L12" s="90">
        <f t="shared" si="11"/>
        <v>4.8088538181818183</v>
      </c>
      <c r="M12" s="90">
        <f t="shared" si="11"/>
        <v>6.4118050909090911</v>
      </c>
      <c r="N12" s="90">
        <f t="shared" si="11"/>
        <v>8.0147563636363639</v>
      </c>
      <c r="O12" s="90">
        <f t="shared" si="11"/>
        <v>9.6177076363636385</v>
      </c>
      <c r="P12" s="90">
        <f t="shared" si="11"/>
        <v>11.220658909090911</v>
      </c>
      <c r="Q12" s="90">
        <f t="shared" si="11"/>
        <v>12.823610181818182</v>
      </c>
      <c r="R12" s="90">
        <f t="shared" si="11"/>
        <v>14.426561454545457</v>
      </c>
      <c r="S12" s="90">
        <f t="shared" si="11"/>
        <v>16.029512727272728</v>
      </c>
      <c r="T12" s="90">
        <f t="shared" si="11"/>
        <v>17.632464000000002</v>
      </c>
      <c r="U12" s="90">
        <f t="shared" si="11"/>
        <v>23.454217200000002</v>
      </c>
      <c r="V12" s="90">
        <f t="shared" si="11"/>
        <v>29.275970400000002</v>
      </c>
      <c r="W12" s="90">
        <f t="shared" si="11"/>
        <v>35.097723600000002</v>
      </c>
      <c r="X12" s="90">
        <f t="shared" si="11"/>
        <v>40.919476799999998</v>
      </c>
      <c r="Y12" s="151">
        <f t="shared" si="11"/>
        <v>46.741229999999995</v>
      </c>
      <c r="Z12" s="90">
        <f t="shared" si="11"/>
        <v>52.562983199999998</v>
      </c>
      <c r="AA12" s="90">
        <f t="shared" si="11"/>
        <v>58.384736399999994</v>
      </c>
      <c r="AB12" s="90">
        <f t="shared" si="11"/>
        <v>64.206489599999998</v>
      </c>
      <c r="AC12" s="90">
        <f t="shared" si="11"/>
        <v>70.028242799999987</v>
      </c>
      <c r="AD12" s="90">
        <f t="shared" si="11"/>
        <v>75.849996000000019</v>
      </c>
      <c r="AE12" s="90">
        <f t="shared" si="11"/>
        <v>79.885702200000011</v>
      </c>
      <c r="AF12" s="90">
        <f t="shared" si="11"/>
        <v>83.921408400000018</v>
      </c>
      <c r="AG12" s="90">
        <f t="shared" si="11"/>
        <v>87.957114600000025</v>
      </c>
      <c r="AH12" s="90">
        <f t="shared" si="11"/>
        <v>91.992820800000018</v>
      </c>
      <c r="AI12" s="90">
        <f t="shared" si="11"/>
        <v>96.028527000000025</v>
      </c>
      <c r="AJ12" s="90">
        <f t="shared" si="11"/>
        <v>100.06423320000002</v>
      </c>
      <c r="AK12" s="90">
        <f t="shared" si="11"/>
        <v>104.09993940000003</v>
      </c>
      <c r="AL12" s="90">
        <f t="shared" si="11"/>
        <v>108.13564560000002</v>
      </c>
      <c r="AM12" s="90">
        <f t="shared" si="11"/>
        <v>112.17135180000002</v>
      </c>
      <c r="AN12" s="151">
        <f t="shared" ref="AN12:BH12" si="12">AN6*$B$12</f>
        <v>116.20705800000003</v>
      </c>
      <c r="AO12" s="42">
        <f t="shared" si="12"/>
        <v>116.32866120000003</v>
      </c>
      <c r="AP12" s="42">
        <f t="shared" si="12"/>
        <v>116.45026440000002</v>
      </c>
      <c r="AQ12" s="42">
        <f t="shared" si="12"/>
        <v>116.57186760000002</v>
      </c>
      <c r="AR12" s="42">
        <f t="shared" si="12"/>
        <v>116.69347080000001</v>
      </c>
      <c r="AS12" s="42">
        <f t="shared" si="12"/>
        <v>116.81507400000001</v>
      </c>
      <c r="AT12" s="42">
        <f t="shared" si="12"/>
        <v>116.93667720000001</v>
      </c>
      <c r="AU12" s="42">
        <f t="shared" si="12"/>
        <v>117.0582804</v>
      </c>
      <c r="AV12" s="42">
        <f t="shared" si="12"/>
        <v>117.17988360000001</v>
      </c>
      <c r="AW12" s="42">
        <f t="shared" si="12"/>
        <v>117.30148680000001</v>
      </c>
      <c r="AX12" s="42">
        <f t="shared" si="12"/>
        <v>117.42309000000002</v>
      </c>
      <c r="AY12" s="42">
        <f t="shared" si="12"/>
        <v>122.21121600000004</v>
      </c>
      <c r="AZ12" s="42">
        <f t="shared" si="12"/>
        <v>126.99934200000004</v>
      </c>
      <c r="BA12" s="42">
        <f t="shared" si="12"/>
        <v>131.78746800000005</v>
      </c>
      <c r="BB12" s="42">
        <f t="shared" si="12"/>
        <v>136.57559400000005</v>
      </c>
      <c r="BC12" s="42">
        <f t="shared" si="12"/>
        <v>141.36372000000006</v>
      </c>
      <c r="BD12" s="42">
        <f t="shared" si="12"/>
        <v>146.15184600000009</v>
      </c>
      <c r="BE12" s="42">
        <f t="shared" si="12"/>
        <v>150.9399720000001</v>
      </c>
      <c r="BF12" s="42">
        <f t="shared" si="12"/>
        <v>155.7280980000001</v>
      </c>
      <c r="BG12" s="42">
        <f t="shared" si="12"/>
        <v>160.51622400000011</v>
      </c>
      <c r="BH12" s="161">
        <f t="shared" si="12"/>
        <v>165.30435000000003</v>
      </c>
      <c r="BI12" s="42"/>
      <c r="BJ12" s="124" t="str">
        <f t="shared" ref="BJ12:BJ16" si="13">IFERROR(-(1-(AN12/I12))/31,"")</f>
        <v/>
      </c>
      <c r="BK12" s="124">
        <f t="shared" si="10"/>
        <v>2.308759733036708</v>
      </c>
      <c r="BL12" s="1"/>
    </row>
    <row r="13" spans="1:65" outlineLevel="1" x14ac:dyDescent="0.25">
      <c r="A13" s="175" t="s">
        <v>139</v>
      </c>
      <c r="B13" s="176">
        <f>Catalogues!G13/1000000</f>
        <v>0.64010000000000011</v>
      </c>
      <c r="C13" s="10"/>
      <c r="D13" s="10"/>
      <c r="E13" s="10"/>
      <c r="F13" s="10"/>
      <c r="G13" s="10"/>
      <c r="H13" s="151">
        <f t="shared" ref="H13:AM13" si="14">H7*$B$13</f>
        <v>208.03250000026765</v>
      </c>
      <c r="I13" s="151">
        <f t="shared" si="14"/>
        <v>217.05791000000005</v>
      </c>
      <c r="J13" s="90">
        <f t="shared" si="14"/>
        <v>215.92318727272735</v>
      </c>
      <c r="K13" s="90">
        <f t="shared" si="14"/>
        <v>214.78846454545462</v>
      </c>
      <c r="L13" s="90">
        <f t="shared" si="14"/>
        <v>213.65374181818191</v>
      </c>
      <c r="M13" s="90">
        <f t="shared" si="14"/>
        <v>212.51901909090918</v>
      </c>
      <c r="N13" s="90">
        <f t="shared" si="14"/>
        <v>211.38429636363648</v>
      </c>
      <c r="O13" s="90">
        <f t="shared" si="14"/>
        <v>210.24957363636378</v>
      </c>
      <c r="P13" s="90">
        <f t="shared" si="14"/>
        <v>209.11485090909105</v>
      </c>
      <c r="Q13" s="90">
        <f t="shared" si="14"/>
        <v>207.98012818181834</v>
      </c>
      <c r="R13" s="90">
        <f t="shared" si="14"/>
        <v>206.84540545454561</v>
      </c>
      <c r="S13" s="90">
        <f t="shared" si="14"/>
        <v>205.71068272727291</v>
      </c>
      <c r="T13" s="90">
        <f t="shared" si="14"/>
        <v>204.57596000000004</v>
      </c>
      <c r="U13" s="90">
        <f t="shared" si="14"/>
        <v>201.33705400000005</v>
      </c>
      <c r="V13" s="90">
        <f t="shared" si="14"/>
        <v>198.09814800000004</v>
      </c>
      <c r="W13" s="90">
        <f t="shared" si="14"/>
        <v>194.85924200000005</v>
      </c>
      <c r="X13" s="90">
        <f t="shared" si="14"/>
        <v>191.62033600000004</v>
      </c>
      <c r="Y13" s="151">
        <f t="shared" si="14"/>
        <v>188.38143000000005</v>
      </c>
      <c r="Z13" s="90">
        <f t="shared" si="14"/>
        <v>185.14252400000004</v>
      </c>
      <c r="AA13" s="90">
        <f t="shared" si="14"/>
        <v>181.90361800000002</v>
      </c>
      <c r="AB13" s="90">
        <f t="shared" si="14"/>
        <v>178.66471200000004</v>
      </c>
      <c r="AC13" s="90">
        <f t="shared" si="14"/>
        <v>175.42580600000002</v>
      </c>
      <c r="AD13" s="90">
        <f t="shared" si="14"/>
        <v>172.18690000000004</v>
      </c>
      <c r="AE13" s="90">
        <f t="shared" si="14"/>
        <v>170.48423400000001</v>
      </c>
      <c r="AF13" s="90">
        <f t="shared" si="14"/>
        <v>168.78156799999999</v>
      </c>
      <c r="AG13" s="90">
        <f t="shared" si="14"/>
        <v>167.07890199999997</v>
      </c>
      <c r="AH13" s="90">
        <f t="shared" si="14"/>
        <v>165.37623599999998</v>
      </c>
      <c r="AI13" s="90">
        <f t="shared" si="14"/>
        <v>163.67356999999996</v>
      </c>
      <c r="AJ13" s="90">
        <f t="shared" si="14"/>
        <v>161.97090399999996</v>
      </c>
      <c r="AK13" s="90">
        <f t="shared" si="14"/>
        <v>160.26823799999997</v>
      </c>
      <c r="AL13" s="90">
        <f t="shared" si="14"/>
        <v>158.56557199999997</v>
      </c>
      <c r="AM13" s="90">
        <f t="shared" si="14"/>
        <v>156.86290599999998</v>
      </c>
      <c r="AN13" s="151">
        <f t="shared" ref="AN13:BH13" si="15">AN7*$B$13</f>
        <v>155.16024000000004</v>
      </c>
      <c r="AO13" s="42">
        <f t="shared" si="15"/>
        <v>151.39645200000004</v>
      </c>
      <c r="AP13" s="42">
        <f t="shared" si="15"/>
        <v>147.63266400000003</v>
      </c>
      <c r="AQ13" s="42">
        <f t="shared" si="15"/>
        <v>143.86887600000003</v>
      </c>
      <c r="AR13" s="42">
        <f t="shared" si="15"/>
        <v>140.10508800000005</v>
      </c>
      <c r="AS13" s="42">
        <f t="shared" si="15"/>
        <v>136.34130000000005</v>
      </c>
      <c r="AT13" s="42">
        <f t="shared" si="15"/>
        <v>132.57751200000004</v>
      </c>
      <c r="AU13" s="42">
        <f t="shared" si="15"/>
        <v>128.81372400000004</v>
      </c>
      <c r="AV13" s="42">
        <f t="shared" si="15"/>
        <v>125.04993600000005</v>
      </c>
      <c r="AW13" s="42">
        <f t="shared" si="15"/>
        <v>121.28614800000005</v>
      </c>
      <c r="AX13" s="42">
        <f t="shared" si="15"/>
        <v>117.52236000000002</v>
      </c>
      <c r="AY13" s="42">
        <f t="shared" si="15"/>
        <v>115.18599500000002</v>
      </c>
      <c r="AZ13" s="42">
        <f t="shared" si="15"/>
        <v>112.84963</v>
      </c>
      <c r="BA13" s="42">
        <f t="shared" si="15"/>
        <v>110.513265</v>
      </c>
      <c r="BB13" s="42">
        <f t="shared" si="15"/>
        <v>108.1769</v>
      </c>
      <c r="BC13" s="42">
        <f t="shared" si="15"/>
        <v>105.840535</v>
      </c>
      <c r="BD13" s="42">
        <f t="shared" si="15"/>
        <v>103.50416999999999</v>
      </c>
      <c r="BE13" s="42">
        <f t="shared" si="15"/>
        <v>101.16780499999999</v>
      </c>
      <c r="BF13" s="42">
        <f t="shared" si="15"/>
        <v>98.831439999999986</v>
      </c>
      <c r="BG13" s="42">
        <f t="shared" si="15"/>
        <v>96.495074999999986</v>
      </c>
      <c r="BH13" s="161">
        <f t="shared" si="15"/>
        <v>94.158710000000013</v>
      </c>
      <c r="BI13" s="42"/>
      <c r="BJ13" s="124">
        <f t="shared" si="13"/>
        <v>-9.1989231457082783E-3</v>
      </c>
      <c r="BK13" s="124">
        <f t="shared" si="10"/>
        <v>-9.6400373472336452E-3</v>
      </c>
      <c r="BL13" s="124">
        <f>(AN13/I13)^(1/31)-1</f>
        <v>-1.077079428623573E-2</v>
      </c>
      <c r="BM13" s="76">
        <f>(BH13/I13)^(1/51)-1</f>
        <v>-1.6242766126865815E-2</v>
      </c>
    </row>
    <row r="14" spans="1:65" outlineLevel="1" x14ac:dyDescent="0.25">
      <c r="A14" s="175" t="s">
        <v>140</v>
      </c>
      <c r="B14" s="176">
        <f>Catalogues!H13/1000000</f>
        <v>3.16</v>
      </c>
      <c r="C14" s="10"/>
      <c r="D14" s="10"/>
      <c r="E14" s="10"/>
      <c r="F14" s="10"/>
      <c r="G14" s="10"/>
      <c r="H14" s="151">
        <f t="shared" ref="H14:AM14" si="16">H7*$B$14</f>
        <v>1027.0000000013213</v>
      </c>
      <c r="I14" s="151">
        <f t="shared" si="16"/>
        <v>1071.556</v>
      </c>
      <c r="J14" s="90">
        <f t="shared" si="16"/>
        <v>1065.954181818182</v>
      </c>
      <c r="K14" s="90">
        <f>K7*$B$14</f>
        <v>1060.3523636363639</v>
      </c>
      <c r="L14" s="90">
        <f t="shared" si="16"/>
        <v>1054.7505454545458</v>
      </c>
      <c r="M14" s="90">
        <f t="shared" si="16"/>
        <v>1049.1487272727277</v>
      </c>
      <c r="N14" s="90">
        <f t="shared" si="16"/>
        <v>1043.5469090909096</v>
      </c>
      <c r="O14" s="90">
        <f t="shared" si="16"/>
        <v>1037.9450909090915</v>
      </c>
      <c r="P14" s="90">
        <f t="shared" si="16"/>
        <v>1032.3432727272734</v>
      </c>
      <c r="Q14" s="90">
        <f t="shared" si="16"/>
        <v>1026.7414545454551</v>
      </c>
      <c r="R14" s="90">
        <f t="shared" si="16"/>
        <v>1021.1396363636371</v>
      </c>
      <c r="S14" s="90">
        <f t="shared" si="16"/>
        <v>1015.5378181818189</v>
      </c>
      <c r="T14" s="90">
        <f t="shared" si="16"/>
        <v>1009.9360000000001</v>
      </c>
      <c r="U14" s="90">
        <f t="shared" si="16"/>
        <v>993.94640000000015</v>
      </c>
      <c r="V14" s="90">
        <f t="shared" si="16"/>
        <v>977.95680000000016</v>
      </c>
      <c r="W14" s="90">
        <f t="shared" si="16"/>
        <v>961.96720000000005</v>
      </c>
      <c r="X14" s="90">
        <f t="shared" si="16"/>
        <v>945.97760000000005</v>
      </c>
      <c r="Y14" s="151">
        <f t="shared" si="16"/>
        <v>929.98800000000006</v>
      </c>
      <c r="Z14" s="90">
        <f t="shared" si="16"/>
        <v>913.99840000000006</v>
      </c>
      <c r="AA14" s="90">
        <f t="shared" si="16"/>
        <v>898.00880000000006</v>
      </c>
      <c r="AB14" s="90">
        <f t="shared" si="16"/>
        <v>882.01920000000007</v>
      </c>
      <c r="AC14" s="90">
        <f t="shared" si="16"/>
        <v>866.02960000000007</v>
      </c>
      <c r="AD14" s="90">
        <f t="shared" si="16"/>
        <v>850.04000000000008</v>
      </c>
      <c r="AE14" s="90">
        <f t="shared" si="16"/>
        <v>841.63439999999991</v>
      </c>
      <c r="AF14" s="90">
        <f t="shared" si="16"/>
        <v>833.22879999999986</v>
      </c>
      <c r="AG14" s="90">
        <f t="shared" si="16"/>
        <v>824.82319999999982</v>
      </c>
      <c r="AH14" s="90">
        <f t="shared" si="16"/>
        <v>816.41759999999977</v>
      </c>
      <c r="AI14" s="90">
        <f t="shared" si="16"/>
        <v>808.01199999999972</v>
      </c>
      <c r="AJ14" s="90">
        <f t="shared" si="16"/>
        <v>799.60639999999978</v>
      </c>
      <c r="AK14" s="90">
        <f t="shared" si="16"/>
        <v>791.20079999999973</v>
      </c>
      <c r="AL14" s="90">
        <f t="shared" si="16"/>
        <v>782.7951999999998</v>
      </c>
      <c r="AM14" s="90">
        <f t="shared" si="16"/>
        <v>774.38959999999975</v>
      </c>
      <c r="AN14" s="151">
        <f t="shared" ref="AN14:BH14" si="17">AN7*$B$14</f>
        <v>765.98400000000004</v>
      </c>
      <c r="AO14" s="42">
        <f t="shared" si="17"/>
        <v>747.40320000000008</v>
      </c>
      <c r="AP14" s="42">
        <f t="shared" si="17"/>
        <v>728.82240000000013</v>
      </c>
      <c r="AQ14" s="42">
        <f t="shared" si="17"/>
        <v>710.24160000000006</v>
      </c>
      <c r="AR14" s="42">
        <f t="shared" si="17"/>
        <v>691.66080000000011</v>
      </c>
      <c r="AS14" s="42">
        <f t="shared" si="17"/>
        <v>673.08000000000015</v>
      </c>
      <c r="AT14" s="42">
        <f t="shared" si="17"/>
        <v>654.49920000000009</v>
      </c>
      <c r="AU14" s="42">
        <f t="shared" si="17"/>
        <v>635.91840000000013</v>
      </c>
      <c r="AV14" s="42">
        <f t="shared" si="17"/>
        <v>617.33760000000018</v>
      </c>
      <c r="AW14" s="42">
        <f t="shared" si="17"/>
        <v>598.75680000000023</v>
      </c>
      <c r="AX14" s="42">
        <f t="shared" si="17"/>
        <v>580.17600000000004</v>
      </c>
      <c r="AY14" s="42">
        <f t="shared" si="17"/>
        <v>568.64199999999994</v>
      </c>
      <c r="AZ14" s="42">
        <f t="shared" si="17"/>
        <v>557.10799999999995</v>
      </c>
      <c r="BA14" s="42">
        <f t="shared" si="17"/>
        <v>545.57399999999996</v>
      </c>
      <c r="BB14" s="42">
        <f t="shared" si="17"/>
        <v>534.04</v>
      </c>
      <c r="BC14" s="42">
        <f t="shared" si="17"/>
        <v>522.50599999999997</v>
      </c>
      <c r="BD14" s="42">
        <f t="shared" si="17"/>
        <v>510.97199999999992</v>
      </c>
      <c r="BE14" s="42">
        <f t="shared" si="17"/>
        <v>499.43799999999987</v>
      </c>
      <c r="BF14" s="42">
        <f t="shared" si="17"/>
        <v>487.90399999999988</v>
      </c>
      <c r="BG14" s="42">
        <f t="shared" si="17"/>
        <v>476.36999999999983</v>
      </c>
      <c r="BH14" s="161">
        <f t="shared" si="17"/>
        <v>464.83600000000001</v>
      </c>
      <c r="BI14" s="42"/>
      <c r="BJ14" s="124">
        <f t="shared" si="13"/>
        <v>-9.1989231457082783E-3</v>
      </c>
      <c r="BK14" s="124">
        <f t="shared" si="10"/>
        <v>-9.6400373472336452E-3</v>
      </c>
      <c r="BL14" s="124">
        <f t="shared" ref="BL14:BL16" si="18">(AN14/I14)^(1/31)-1</f>
        <v>-1.077079428623573E-2</v>
      </c>
      <c r="BM14" s="76">
        <f t="shared" ref="BM14:BM16" si="19">(BH14/I14)^(1/51)-1</f>
        <v>-1.6242766126865815E-2</v>
      </c>
    </row>
    <row r="15" spans="1:65" outlineLevel="1" x14ac:dyDescent="0.25">
      <c r="A15" s="177" t="s">
        <v>446</v>
      </c>
      <c r="B15" s="178"/>
      <c r="C15" s="179"/>
      <c r="D15" s="179"/>
      <c r="E15" s="180"/>
      <c r="F15" s="181"/>
      <c r="G15" s="181"/>
      <c r="H15" s="152">
        <f t="shared" ref="H15:I15" si="20">SUM(H11:H14)</f>
        <v>1235.0325000015889</v>
      </c>
      <c r="I15" s="152">
        <f t="shared" si="20"/>
        <v>1288.61391</v>
      </c>
      <c r="J15" s="182">
        <f>SUM(J11:J14)</f>
        <v>1283.4803203636366</v>
      </c>
      <c r="K15" s="182">
        <f>SUM(K11:K14)</f>
        <v>1278.3467307272731</v>
      </c>
      <c r="L15" s="182">
        <f t="shared" ref="L15:AO15" si="21">SUM(L11:L14)</f>
        <v>1273.2131410909096</v>
      </c>
      <c r="M15" s="182">
        <f t="shared" si="21"/>
        <v>1268.0795514545459</v>
      </c>
      <c r="N15" s="182">
        <f t="shared" si="21"/>
        <v>1262.9459618181825</v>
      </c>
      <c r="O15" s="182">
        <f t="shared" si="21"/>
        <v>1257.812372181819</v>
      </c>
      <c r="P15" s="182">
        <f t="shared" si="21"/>
        <v>1252.6787825454553</v>
      </c>
      <c r="Q15" s="182">
        <f t="shared" si="21"/>
        <v>1247.5451929090916</v>
      </c>
      <c r="R15" s="182">
        <f t="shared" si="21"/>
        <v>1242.4116032727281</v>
      </c>
      <c r="S15" s="182">
        <f t="shared" si="21"/>
        <v>1237.2780136363644</v>
      </c>
      <c r="T15" s="182">
        <f t="shared" si="21"/>
        <v>1232.1444240000001</v>
      </c>
      <c r="U15" s="182">
        <f t="shared" si="21"/>
        <v>1219.1974833000002</v>
      </c>
      <c r="V15" s="182">
        <f t="shared" si="21"/>
        <v>1206.2505426000002</v>
      </c>
      <c r="W15" s="182">
        <f t="shared" si="21"/>
        <v>1193.3036019000001</v>
      </c>
      <c r="X15" s="182">
        <f t="shared" si="21"/>
        <v>1180.3566612</v>
      </c>
      <c r="Y15" s="152">
        <f t="shared" si="21"/>
        <v>1167.4097205</v>
      </c>
      <c r="Z15" s="182">
        <f t="shared" si="21"/>
        <v>1154.4627798000001</v>
      </c>
      <c r="AA15" s="182">
        <f t="shared" si="21"/>
        <v>1141.5158391</v>
      </c>
      <c r="AB15" s="182">
        <f t="shared" si="21"/>
        <v>1128.5688984000001</v>
      </c>
      <c r="AC15" s="182">
        <f t="shared" si="21"/>
        <v>1115.6219577000002</v>
      </c>
      <c r="AD15" s="182">
        <f t="shared" si="21"/>
        <v>1102.675017</v>
      </c>
      <c r="AE15" s="182">
        <f t="shared" si="21"/>
        <v>1097.4745801499998</v>
      </c>
      <c r="AF15" s="182">
        <f t="shared" si="21"/>
        <v>1092.2741432999999</v>
      </c>
      <c r="AG15" s="182">
        <f t="shared" si="21"/>
        <v>1087.0737064499999</v>
      </c>
      <c r="AH15" s="182">
        <f t="shared" si="21"/>
        <v>1081.8732695999997</v>
      </c>
      <c r="AI15" s="182">
        <f t="shared" si="21"/>
        <v>1076.6728327499998</v>
      </c>
      <c r="AJ15" s="182">
        <f t="shared" si="21"/>
        <v>1071.4723958999998</v>
      </c>
      <c r="AK15" s="182">
        <f t="shared" si="21"/>
        <v>1066.2719590499996</v>
      </c>
      <c r="AL15" s="182">
        <f t="shared" si="21"/>
        <v>1061.0715221999999</v>
      </c>
      <c r="AM15" s="182">
        <f t="shared" si="21"/>
        <v>1055.8710853499997</v>
      </c>
      <c r="AN15" s="152">
        <f t="shared" si="21"/>
        <v>1050.6706485</v>
      </c>
      <c r="AO15" s="80">
        <f t="shared" si="21"/>
        <v>1030.0893069000001</v>
      </c>
      <c r="AP15" s="80">
        <f t="shared" ref="AP15:BH15" si="22">SUM(AP11:AP14)</f>
        <v>1009.5079653000003</v>
      </c>
      <c r="AQ15" s="80">
        <f t="shared" si="22"/>
        <v>988.92662370000016</v>
      </c>
      <c r="AR15" s="80">
        <f t="shared" si="22"/>
        <v>968.34528210000019</v>
      </c>
      <c r="AS15" s="80">
        <f t="shared" si="22"/>
        <v>947.76394050000022</v>
      </c>
      <c r="AT15" s="80">
        <f t="shared" si="22"/>
        <v>927.18259890000013</v>
      </c>
      <c r="AU15" s="80">
        <f t="shared" si="22"/>
        <v>906.60125730000016</v>
      </c>
      <c r="AV15" s="80">
        <f t="shared" si="22"/>
        <v>886.01991570000018</v>
      </c>
      <c r="AW15" s="80">
        <f t="shared" si="22"/>
        <v>865.43857410000032</v>
      </c>
      <c r="AX15" s="80">
        <f t="shared" si="22"/>
        <v>844.85723250000012</v>
      </c>
      <c r="AY15" s="80">
        <f t="shared" si="22"/>
        <v>837.63324239999997</v>
      </c>
      <c r="AZ15" s="80">
        <f t="shared" si="22"/>
        <v>830.40925229999993</v>
      </c>
      <c r="BA15" s="80">
        <f t="shared" si="22"/>
        <v>823.18526220000001</v>
      </c>
      <c r="BB15" s="80">
        <f t="shared" si="22"/>
        <v>815.96127210000009</v>
      </c>
      <c r="BC15" s="80">
        <f t="shared" si="22"/>
        <v>808.73728200000005</v>
      </c>
      <c r="BD15" s="80">
        <f t="shared" si="22"/>
        <v>801.51329190000001</v>
      </c>
      <c r="BE15" s="80">
        <f t="shared" si="22"/>
        <v>794.28930179999998</v>
      </c>
      <c r="BF15" s="80">
        <f t="shared" si="22"/>
        <v>787.06531169999994</v>
      </c>
      <c r="BG15" s="80">
        <f t="shared" si="22"/>
        <v>779.8413215999999</v>
      </c>
      <c r="BH15" s="162">
        <f t="shared" si="22"/>
        <v>772.61733150000009</v>
      </c>
      <c r="BI15" s="80"/>
      <c r="BJ15" s="124">
        <f t="shared" si="13"/>
        <v>-5.9564692116703608E-3</v>
      </c>
      <c r="BK15" s="124">
        <f t="shared" si="10"/>
        <v>-6.3685461556601567E-3</v>
      </c>
      <c r="BL15" s="124">
        <f t="shared" si="18"/>
        <v>-6.5634778945676819E-3</v>
      </c>
      <c r="BM15" s="76">
        <f t="shared" si="19"/>
        <v>-9.9800332477159026E-3</v>
      </c>
    </row>
    <row r="16" spans="1:65" outlineLevel="1" x14ac:dyDescent="0.25">
      <c r="A16" s="183" t="s">
        <v>447</v>
      </c>
      <c r="B16" s="184">
        <f>SUM(B24:B25)</f>
        <v>0.94</v>
      </c>
      <c r="C16" s="185"/>
      <c r="D16" s="185"/>
      <c r="E16" s="186"/>
      <c r="F16" s="187"/>
      <c r="G16" s="187"/>
      <c r="H16" s="188">
        <f>H15*$B$16</f>
        <v>1160.9305500014934</v>
      </c>
      <c r="I16" s="188">
        <f t="shared" ref="I16:BG16" si="23">I15*$B$16</f>
        <v>1211.2970754</v>
      </c>
      <c r="J16" s="189">
        <f>J15*$B$16</f>
        <v>1206.4715011418184</v>
      </c>
      <c r="K16" s="189">
        <f t="shared" si="23"/>
        <v>1201.6459268836365</v>
      </c>
      <c r="L16" s="189">
        <f t="shared" si="23"/>
        <v>1196.8203526254549</v>
      </c>
      <c r="M16" s="189">
        <f t="shared" si="23"/>
        <v>1191.9947783672731</v>
      </c>
      <c r="N16" s="189">
        <f t="shared" si="23"/>
        <v>1187.1692041090914</v>
      </c>
      <c r="O16" s="189">
        <f t="shared" si="23"/>
        <v>1182.3436298509098</v>
      </c>
      <c r="P16" s="189">
        <f t="shared" si="23"/>
        <v>1177.5180555927279</v>
      </c>
      <c r="Q16" s="189">
        <f t="shared" si="23"/>
        <v>1172.6924813345461</v>
      </c>
      <c r="R16" s="189">
        <f t="shared" si="23"/>
        <v>1167.8669070763644</v>
      </c>
      <c r="S16" s="189">
        <f t="shared" si="23"/>
        <v>1163.0413328181826</v>
      </c>
      <c r="T16" s="189">
        <f t="shared" si="23"/>
        <v>1158.21575856</v>
      </c>
      <c r="U16" s="189">
        <f t="shared" si="23"/>
        <v>1146.0456343020001</v>
      </c>
      <c r="V16" s="189">
        <f t="shared" si="23"/>
        <v>1133.8755100440001</v>
      </c>
      <c r="W16" s="189">
        <f t="shared" si="23"/>
        <v>1121.7053857860001</v>
      </c>
      <c r="X16" s="189">
        <f t="shared" si="23"/>
        <v>1109.5352615279999</v>
      </c>
      <c r="Y16" s="188">
        <f t="shared" si="23"/>
        <v>1097.3651372699999</v>
      </c>
      <c r="Z16" s="189">
        <f t="shared" si="23"/>
        <v>1085.1950130120001</v>
      </c>
      <c r="AA16" s="189">
        <f t="shared" si="23"/>
        <v>1073.0248887539999</v>
      </c>
      <c r="AB16" s="189">
        <f t="shared" si="23"/>
        <v>1060.8547644959999</v>
      </c>
      <c r="AC16" s="189">
        <f t="shared" si="23"/>
        <v>1048.6846402380002</v>
      </c>
      <c r="AD16" s="189">
        <f t="shared" si="23"/>
        <v>1036.5145159799999</v>
      </c>
      <c r="AE16" s="189">
        <f t="shared" si="23"/>
        <v>1031.6261053409999</v>
      </c>
      <c r="AF16" s="189">
        <f t="shared" si="23"/>
        <v>1026.7376947019998</v>
      </c>
      <c r="AG16" s="189">
        <f t="shared" si="23"/>
        <v>1021.8492840629999</v>
      </c>
      <c r="AH16" s="189">
        <f t="shared" si="23"/>
        <v>1016.9608734239997</v>
      </c>
      <c r="AI16" s="189">
        <f t="shared" si="23"/>
        <v>1012.0724627849997</v>
      </c>
      <c r="AJ16" s="189">
        <f t="shared" si="23"/>
        <v>1007.1840521459998</v>
      </c>
      <c r="AK16" s="189">
        <f t="shared" si="23"/>
        <v>1002.2956415069996</v>
      </c>
      <c r="AL16" s="189">
        <f t="shared" si="23"/>
        <v>997.40723086799983</v>
      </c>
      <c r="AM16" s="189">
        <f t="shared" si="23"/>
        <v>992.51882022899963</v>
      </c>
      <c r="AN16" s="188">
        <f t="shared" si="23"/>
        <v>987.63040958999989</v>
      </c>
      <c r="AO16" s="80">
        <f t="shared" si="23"/>
        <v>968.2839484860001</v>
      </c>
      <c r="AP16" s="80">
        <f t="shared" si="23"/>
        <v>948.9374873820002</v>
      </c>
      <c r="AQ16" s="80">
        <f t="shared" si="23"/>
        <v>929.59102627800007</v>
      </c>
      <c r="AR16" s="80">
        <f t="shared" si="23"/>
        <v>910.24456517400017</v>
      </c>
      <c r="AS16" s="80">
        <f t="shared" si="23"/>
        <v>890.89810407000016</v>
      </c>
      <c r="AT16" s="80">
        <f t="shared" si="23"/>
        <v>871.55164296600003</v>
      </c>
      <c r="AU16" s="80">
        <f t="shared" si="23"/>
        <v>852.20518186200013</v>
      </c>
      <c r="AV16" s="80">
        <f t="shared" si="23"/>
        <v>832.85872075800012</v>
      </c>
      <c r="AW16" s="80">
        <f t="shared" si="23"/>
        <v>813.51225965400022</v>
      </c>
      <c r="AX16" s="80">
        <f t="shared" si="23"/>
        <v>794.16579855000009</v>
      </c>
      <c r="AY16" s="80">
        <f t="shared" si="23"/>
        <v>787.37524785599987</v>
      </c>
      <c r="AZ16" s="80">
        <f t="shared" si="23"/>
        <v>780.58469716199988</v>
      </c>
      <c r="BA16" s="80">
        <f t="shared" si="23"/>
        <v>773.79414646800001</v>
      </c>
      <c r="BB16" s="80">
        <f t="shared" si="23"/>
        <v>767.00359577400002</v>
      </c>
      <c r="BC16" s="80">
        <f t="shared" si="23"/>
        <v>760.21304508000003</v>
      </c>
      <c r="BD16" s="80">
        <f t="shared" si="23"/>
        <v>753.42249438599993</v>
      </c>
      <c r="BE16" s="80">
        <f t="shared" si="23"/>
        <v>746.63194369199994</v>
      </c>
      <c r="BF16" s="80">
        <f t="shared" si="23"/>
        <v>739.84139299799995</v>
      </c>
      <c r="BG16" s="80">
        <f t="shared" si="23"/>
        <v>733.05084230399984</v>
      </c>
      <c r="BH16" s="215">
        <f>BH15*$B$16</f>
        <v>726.26029161000008</v>
      </c>
      <c r="BI16" s="189"/>
      <c r="BJ16" s="201">
        <f t="shared" si="13"/>
        <v>-5.9564692116703642E-3</v>
      </c>
      <c r="BK16" s="201">
        <f t="shared" si="10"/>
        <v>-6.3685461556601567E-3</v>
      </c>
      <c r="BL16" s="201">
        <f t="shared" si="18"/>
        <v>-6.5634778945676819E-3</v>
      </c>
      <c r="BM16" s="203">
        <f t="shared" si="19"/>
        <v>-9.9800332477159026E-3</v>
      </c>
    </row>
    <row r="17" spans="1:70" outlineLevel="1" x14ac:dyDescent="0.25">
      <c r="A17" s="177" t="s">
        <v>623</v>
      </c>
      <c r="B17" s="178"/>
      <c r="C17" s="179"/>
      <c r="D17" s="179"/>
      <c r="E17" s="180"/>
      <c r="F17" s="181"/>
      <c r="G17" s="181"/>
      <c r="H17" s="152"/>
      <c r="I17" s="152"/>
      <c r="J17" s="379">
        <f>J16*$I$19/$I$16</f>
        <v>1108.8080640473377</v>
      </c>
      <c r="K17" s="379">
        <f t="shared" ref="K17:AN17" si="24">K16*$I$19/$I$16</f>
        <v>1104.3731183017753</v>
      </c>
      <c r="L17" s="379">
        <f t="shared" si="24"/>
        <v>1099.938172556213</v>
      </c>
      <c r="M17" s="379">
        <f t="shared" si="24"/>
        <v>1095.5032268106504</v>
      </c>
      <c r="N17" s="379">
        <f t="shared" si="24"/>
        <v>1091.0682810650883</v>
      </c>
      <c r="O17" s="379">
        <f t="shared" si="24"/>
        <v>1086.6333353195259</v>
      </c>
      <c r="P17" s="379">
        <f t="shared" si="24"/>
        <v>1082.1983895739636</v>
      </c>
      <c r="Q17" s="379">
        <f t="shared" si="24"/>
        <v>1077.763443828401</v>
      </c>
      <c r="R17" s="379">
        <f t="shared" si="24"/>
        <v>1073.3284980828387</v>
      </c>
      <c r="S17" s="379">
        <f t="shared" si="24"/>
        <v>1068.8935523372761</v>
      </c>
      <c r="T17" s="379">
        <f t="shared" si="24"/>
        <v>1064.4586065917131</v>
      </c>
      <c r="U17" s="379">
        <f t="shared" si="24"/>
        <v>1053.273649545519</v>
      </c>
      <c r="V17" s="379">
        <f t="shared" si="24"/>
        <v>1042.0886924993249</v>
      </c>
      <c r="W17" s="379">
        <f t="shared" si="24"/>
        <v>1030.9037354531308</v>
      </c>
      <c r="X17" s="379">
        <f t="shared" si="24"/>
        <v>1019.7187784069365</v>
      </c>
      <c r="Y17" s="380">
        <f t="shared" si="24"/>
        <v>1008.5338213607426</v>
      </c>
      <c r="Z17" s="379">
        <f t="shared" si="24"/>
        <v>997.34886431454868</v>
      </c>
      <c r="AA17" s="379">
        <f t="shared" si="24"/>
        <v>986.16390726835436</v>
      </c>
      <c r="AB17" s="379">
        <f t="shared" si="24"/>
        <v>974.97895022216039</v>
      </c>
      <c r="AC17" s="379">
        <f t="shared" si="24"/>
        <v>963.79399317596642</v>
      </c>
      <c r="AD17" s="379">
        <f t="shared" si="24"/>
        <v>952.60903612977233</v>
      </c>
      <c r="AE17" s="379">
        <f t="shared" si="24"/>
        <v>948.11634058597519</v>
      </c>
      <c r="AF17" s="379">
        <f t="shared" si="24"/>
        <v>943.62364504217805</v>
      </c>
      <c r="AG17" s="379">
        <f t="shared" si="24"/>
        <v>939.13094949838103</v>
      </c>
      <c r="AH17" s="379">
        <f t="shared" si="24"/>
        <v>934.63825395458389</v>
      </c>
      <c r="AI17" s="379">
        <f t="shared" si="24"/>
        <v>930.14555841078675</v>
      </c>
      <c r="AJ17" s="379">
        <f t="shared" si="24"/>
        <v>925.65286286698972</v>
      </c>
      <c r="AK17" s="379">
        <f t="shared" si="24"/>
        <v>921.16016732319235</v>
      </c>
      <c r="AL17" s="379">
        <f t="shared" si="24"/>
        <v>916.66747177939567</v>
      </c>
      <c r="AM17" s="379">
        <f t="shared" si="24"/>
        <v>912.17477623559842</v>
      </c>
      <c r="AN17" s="380">
        <f t="shared" si="24"/>
        <v>907.6820806918015</v>
      </c>
      <c r="AO17" s="80"/>
      <c r="AP17" s="80"/>
      <c r="AQ17" s="80"/>
      <c r="AR17" s="80"/>
      <c r="AS17" s="80"/>
      <c r="AT17" s="80"/>
      <c r="AU17" s="80"/>
      <c r="AV17" s="80"/>
      <c r="AW17" s="80"/>
      <c r="AX17" s="80"/>
      <c r="AY17" s="80"/>
      <c r="AZ17" s="80"/>
      <c r="BA17" s="80"/>
      <c r="BB17" s="80"/>
      <c r="BC17" s="80"/>
      <c r="BD17" s="80"/>
      <c r="BE17" s="80"/>
      <c r="BF17" s="80"/>
      <c r="BG17" s="80"/>
      <c r="BH17" s="162"/>
      <c r="BI17" s="182"/>
      <c r="BJ17" s="198"/>
      <c r="BK17" s="198"/>
      <c r="BL17" s="198"/>
      <c r="BM17" s="116"/>
    </row>
    <row r="18" spans="1:70" outlineLevel="1" x14ac:dyDescent="0.25">
      <c r="B18" s="78"/>
      <c r="C18" s="82"/>
      <c r="D18" s="82"/>
      <c r="E18" s="82"/>
      <c r="F18" s="82"/>
      <c r="G18" s="82"/>
      <c r="H18" s="151"/>
      <c r="I18" s="151"/>
      <c r="BJ18" s="125"/>
      <c r="BK18" s="1"/>
      <c r="BL18" s="1"/>
    </row>
    <row r="19" spans="1:70" s="19" customFormat="1" x14ac:dyDescent="0.25">
      <c r="A19" s="79" t="s">
        <v>451</v>
      </c>
      <c r="B19" s="190">
        <v>1</v>
      </c>
      <c r="C19" s="117">
        <f t="shared" ref="C19:D19" si="25">C20+C21</f>
        <v>854.62347474500007</v>
      </c>
      <c r="D19" s="117">
        <f t="shared" si="25"/>
        <v>902.30847678179998</v>
      </c>
      <c r="E19" s="117">
        <f>E20+E21</f>
        <v>949.99347881860001</v>
      </c>
      <c r="F19" s="117">
        <f>F20+F21</f>
        <v>997.67848085539993</v>
      </c>
      <c r="G19" s="117">
        <f>G20+G21</f>
        <v>1045.3634828922</v>
      </c>
      <c r="H19" s="165">
        <f>H20+H21</f>
        <v>1093.0484849290001</v>
      </c>
      <c r="I19" s="165">
        <f>I20+I21</f>
        <v>1113.2430097929</v>
      </c>
      <c r="J19" s="382">
        <f>J17*($B$20+$B$21)</f>
        <v>1108.8080640473377</v>
      </c>
      <c r="K19" s="382">
        <f t="shared" ref="K19:AN19" si="26">K17*($B$20+$B$21)</f>
        <v>1104.3731183017753</v>
      </c>
      <c r="L19" s="382">
        <f t="shared" si="26"/>
        <v>1099.938172556213</v>
      </c>
      <c r="M19" s="382">
        <f t="shared" si="26"/>
        <v>1095.5032268106504</v>
      </c>
      <c r="N19" s="382">
        <f t="shared" si="26"/>
        <v>1091.0682810650883</v>
      </c>
      <c r="O19" s="382">
        <f t="shared" si="26"/>
        <v>1086.6333353195259</v>
      </c>
      <c r="P19" s="382">
        <f t="shared" si="26"/>
        <v>1082.1983895739636</v>
      </c>
      <c r="Q19" s="382">
        <f t="shared" si="26"/>
        <v>1077.763443828401</v>
      </c>
      <c r="R19" s="382">
        <f t="shared" si="26"/>
        <v>1073.3284980828387</v>
      </c>
      <c r="S19" s="382">
        <f t="shared" si="26"/>
        <v>1068.8935523372761</v>
      </c>
      <c r="T19" s="382">
        <f t="shared" si="26"/>
        <v>1064.4586065917131</v>
      </c>
      <c r="U19" s="382">
        <f t="shared" si="26"/>
        <v>1053.273649545519</v>
      </c>
      <c r="V19" s="382">
        <f t="shared" si="26"/>
        <v>1042.0886924993249</v>
      </c>
      <c r="W19" s="382">
        <f t="shared" si="26"/>
        <v>1030.9037354531308</v>
      </c>
      <c r="X19" s="382">
        <f t="shared" si="26"/>
        <v>1019.7187784069365</v>
      </c>
      <c r="Y19" s="383">
        <f t="shared" si="26"/>
        <v>1008.5338213607426</v>
      </c>
      <c r="Z19" s="382">
        <f t="shared" si="26"/>
        <v>997.34886431454868</v>
      </c>
      <c r="AA19" s="382">
        <f t="shared" si="26"/>
        <v>986.16390726835436</v>
      </c>
      <c r="AB19" s="382">
        <f t="shared" si="26"/>
        <v>974.97895022216039</v>
      </c>
      <c r="AC19" s="382">
        <f t="shared" si="26"/>
        <v>963.79399317596642</v>
      </c>
      <c r="AD19" s="382">
        <f t="shared" si="26"/>
        <v>952.60903612977233</v>
      </c>
      <c r="AE19" s="382">
        <f t="shared" si="26"/>
        <v>948.11634058597519</v>
      </c>
      <c r="AF19" s="382">
        <f t="shared" si="26"/>
        <v>943.62364504217805</v>
      </c>
      <c r="AG19" s="382">
        <f t="shared" si="26"/>
        <v>939.13094949838103</v>
      </c>
      <c r="AH19" s="382">
        <f t="shared" si="26"/>
        <v>934.63825395458389</v>
      </c>
      <c r="AI19" s="382">
        <f t="shared" si="26"/>
        <v>930.14555841078675</v>
      </c>
      <c r="AJ19" s="382">
        <f t="shared" si="26"/>
        <v>925.65286286698972</v>
      </c>
      <c r="AK19" s="382">
        <f t="shared" si="26"/>
        <v>921.16016732319235</v>
      </c>
      <c r="AL19" s="382">
        <f t="shared" si="26"/>
        <v>916.66747177939567</v>
      </c>
      <c r="AM19" s="382">
        <f t="shared" si="26"/>
        <v>912.17477623559842</v>
      </c>
      <c r="AN19" s="383">
        <f t="shared" si="26"/>
        <v>907.6820806918015</v>
      </c>
      <c r="AO19" s="80">
        <f t="shared" ref="AO19:BH19" si="27">AO16*($B$20+$B$21)</f>
        <v>968.2839484860001</v>
      </c>
      <c r="AP19" s="80">
        <f t="shared" si="27"/>
        <v>948.9374873820002</v>
      </c>
      <c r="AQ19" s="80">
        <f t="shared" si="27"/>
        <v>929.59102627800007</v>
      </c>
      <c r="AR19" s="80">
        <f t="shared" si="27"/>
        <v>910.24456517400017</v>
      </c>
      <c r="AS19" s="80">
        <f t="shared" si="27"/>
        <v>890.89810407000016</v>
      </c>
      <c r="AT19" s="80">
        <f t="shared" si="27"/>
        <v>871.55164296600003</v>
      </c>
      <c r="AU19" s="80">
        <f t="shared" si="27"/>
        <v>852.20518186200013</v>
      </c>
      <c r="AV19" s="80">
        <f t="shared" si="27"/>
        <v>832.85872075800012</v>
      </c>
      <c r="AW19" s="80">
        <f t="shared" si="27"/>
        <v>813.51225965400022</v>
      </c>
      <c r="AX19" s="80">
        <f t="shared" si="27"/>
        <v>794.16579855000009</v>
      </c>
      <c r="AY19" s="80">
        <f t="shared" si="27"/>
        <v>787.37524785599987</v>
      </c>
      <c r="AZ19" s="80">
        <f t="shared" si="27"/>
        <v>780.58469716199988</v>
      </c>
      <c r="BA19" s="80">
        <f t="shared" si="27"/>
        <v>773.79414646800001</v>
      </c>
      <c r="BB19" s="80">
        <f t="shared" si="27"/>
        <v>767.00359577400002</v>
      </c>
      <c r="BC19" s="80">
        <f t="shared" si="27"/>
        <v>760.21304508000003</v>
      </c>
      <c r="BD19" s="80">
        <f t="shared" si="27"/>
        <v>753.42249438599993</v>
      </c>
      <c r="BE19" s="80">
        <f t="shared" si="27"/>
        <v>746.63194369199994</v>
      </c>
      <c r="BF19" s="80">
        <f t="shared" si="27"/>
        <v>739.84139299799995</v>
      </c>
      <c r="BG19" s="80">
        <f t="shared" si="27"/>
        <v>733.05084230399984</v>
      </c>
      <c r="BH19" s="162">
        <f t="shared" si="27"/>
        <v>726.26029161000008</v>
      </c>
      <c r="BI19" s="80"/>
      <c r="BJ19" s="124">
        <f>IFERROR(-(1-(AN19/I19))/31,"")</f>
        <v>-5.9564692116703677E-3</v>
      </c>
      <c r="BK19" s="128">
        <f t="shared" ref="BK19:BK21" si="28">IFERROR(-(1-(BH19/I19))/51,"")</f>
        <v>-6.8160288168981386E-3</v>
      </c>
      <c r="BL19" s="124">
        <f t="shared" ref="BL19:BL21" si="29">IFERROR((AN19/I19)^(1/31)-1,"")</f>
        <v>-6.5634778945676819E-3</v>
      </c>
      <c r="BM19" s="76">
        <f t="shared" ref="BM19:BM21" si="30">IFERROR((BH19/I19)^(1/51)-1,"")</f>
        <v>-8.3400115622503934E-3</v>
      </c>
    </row>
    <row r="20" spans="1:70" x14ac:dyDescent="0.25">
      <c r="A20" s="27" t="s">
        <v>141</v>
      </c>
      <c r="B20" s="81">
        <f>(I20/I19)</f>
        <v>0.92820725522115044</v>
      </c>
      <c r="C20" s="118">
        <f>GACA!D4</f>
        <v>780.71355318200006</v>
      </c>
      <c r="D20" s="118">
        <f>GACA!E4</f>
        <v>826.33519733460002</v>
      </c>
      <c r="E20" s="118">
        <f>GACA!F4</f>
        <v>871.95684148719999</v>
      </c>
      <c r="F20" s="118">
        <f>GACA!G4</f>
        <v>917.57848563979996</v>
      </c>
      <c r="G20" s="118">
        <f>GACA!H4</f>
        <v>963.20012979239993</v>
      </c>
      <c r="H20" s="166">
        <f>GACA!I4</f>
        <v>1008.821773945</v>
      </c>
      <c r="I20" s="166">
        <f>GACA!J4</f>
        <v>1033.320238514</v>
      </c>
      <c r="J20" s="384">
        <f>J17*$B$20</f>
        <v>1029.2036896964569</v>
      </c>
      <c r="K20" s="384">
        <f t="shared" ref="K20:AN20" si="31">K17*$B$20</f>
        <v>1025.0871408789137</v>
      </c>
      <c r="L20" s="384">
        <f t="shared" si="31"/>
        <v>1020.9705920613706</v>
      </c>
      <c r="M20" s="384">
        <f t="shared" si="31"/>
        <v>1016.8540432438273</v>
      </c>
      <c r="N20" s="384">
        <f t="shared" si="31"/>
        <v>1012.7374944262843</v>
      </c>
      <c r="O20" s="384">
        <f t="shared" si="31"/>
        <v>1008.6209456087412</v>
      </c>
      <c r="P20" s="384">
        <f t="shared" si="31"/>
        <v>1004.504396791198</v>
      </c>
      <c r="Q20" s="384">
        <f t="shared" si="31"/>
        <v>1000.3878479736546</v>
      </c>
      <c r="R20" s="384">
        <f t="shared" si="31"/>
        <v>996.27129915611147</v>
      </c>
      <c r="S20" s="384">
        <f t="shared" si="31"/>
        <v>992.15475033856819</v>
      </c>
      <c r="T20" s="384">
        <f t="shared" si="31"/>
        <v>988.03820152102435</v>
      </c>
      <c r="U20" s="384">
        <f t="shared" si="31"/>
        <v>977.65624324141015</v>
      </c>
      <c r="V20" s="384">
        <f t="shared" si="31"/>
        <v>967.27428496179584</v>
      </c>
      <c r="W20" s="384">
        <f t="shared" si="31"/>
        <v>956.89232668218153</v>
      </c>
      <c r="X20" s="384">
        <f t="shared" si="31"/>
        <v>946.51036840256711</v>
      </c>
      <c r="Y20" s="385">
        <f t="shared" si="31"/>
        <v>936.12841012295303</v>
      </c>
      <c r="Z20" s="384">
        <f t="shared" si="31"/>
        <v>925.74645184333883</v>
      </c>
      <c r="AA20" s="384">
        <f t="shared" si="31"/>
        <v>915.3644935637243</v>
      </c>
      <c r="AB20" s="384">
        <f t="shared" si="31"/>
        <v>904.98253528411021</v>
      </c>
      <c r="AC20" s="384">
        <f t="shared" si="31"/>
        <v>894.60057700449602</v>
      </c>
      <c r="AD20" s="384">
        <f t="shared" si="31"/>
        <v>884.21861872488171</v>
      </c>
      <c r="AE20" s="384">
        <f t="shared" si="31"/>
        <v>880.04846612562949</v>
      </c>
      <c r="AF20" s="384">
        <f t="shared" si="31"/>
        <v>875.87831352637727</v>
      </c>
      <c r="AG20" s="384">
        <f t="shared" si="31"/>
        <v>871.70816092712505</v>
      </c>
      <c r="AH20" s="384">
        <f t="shared" si="31"/>
        <v>867.53800832787283</v>
      </c>
      <c r="AI20" s="384">
        <f t="shared" si="31"/>
        <v>863.36785572862061</v>
      </c>
      <c r="AJ20" s="384">
        <f t="shared" si="31"/>
        <v>859.19770312936851</v>
      </c>
      <c r="AK20" s="384">
        <f t="shared" si="31"/>
        <v>855.02755053011606</v>
      </c>
      <c r="AL20" s="384">
        <f t="shared" si="31"/>
        <v>850.85739793086418</v>
      </c>
      <c r="AM20" s="384">
        <f t="shared" si="31"/>
        <v>846.68724533161185</v>
      </c>
      <c r="AN20" s="385">
        <f t="shared" si="31"/>
        <v>842.51709273235986</v>
      </c>
      <c r="AO20" s="115">
        <f t="shared" ref="AO20:BH20" si="32">AO16*$B$20</f>
        <v>898.76818609888801</v>
      </c>
      <c r="AP20" s="115">
        <f t="shared" si="32"/>
        <v>880.81066053930147</v>
      </c>
      <c r="AQ20" s="115">
        <f t="shared" si="32"/>
        <v>862.85313497971481</v>
      </c>
      <c r="AR20" s="115">
        <f t="shared" si="32"/>
        <v>844.89560942012827</v>
      </c>
      <c r="AS20" s="115">
        <f t="shared" si="32"/>
        <v>826.93808386054172</v>
      </c>
      <c r="AT20" s="115">
        <f t="shared" si="32"/>
        <v>808.98055830095495</v>
      </c>
      <c r="AU20" s="115">
        <f t="shared" si="32"/>
        <v>791.02303274136852</v>
      </c>
      <c r="AV20" s="115">
        <f t="shared" si="32"/>
        <v>773.06550718178187</v>
      </c>
      <c r="AW20" s="115">
        <f t="shared" si="32"/>
        <v>755.10798162219544</v>
      </c>
      <c r="AX20" s="115">
        <f t="shared" si="32"/>
        <v>737.15045606260867</v>
      </c>
      <c r="AY20" s="42">
        <f t="shared" si="32"/>
        <v>730.84741764149067</v>
      </c>
      <c r="AZ20" s="42">
        <f t="shared" si="32"/>
        <v>724.54437922037289</v>
      </c>
      <c r="BA20" s="42">
        <f t="shared" si="32"/>
        <v>718.24134079925511</v>
      </c>
      <c r="BB20" s="42">
        <f t="shared" si="32"/>
        <v>711.93830237813734</v>
      </c>
      <c r="BC20" s="42">
        <f t="shared" si="32"/>
        <v>705.63526395701956</v>
      </c>
      <c r="BD20" s="42">
        <f t="shared" si="32"/>
        <v>699.33222553590167</v>
      </c>
      <c r="BE20" s="42">
        <f t="shared" si="32"/>
        <v>693.02918711478378</v>
      </c>
      <c r="BF20" s="42">
        <f t="shared" si="32"/>
        <v>686.726148693666</v>
      </c>
      <c r="BG20" s="42">
        <f t="shared" si="32"/>
        <v>680.42311027254812</v>
      </c>
      <c r="BH20" s="161">
        <f t="shared" si="32"/>
        <v>674.12007185143045</v>
      </c>
      <c r="BI20" s="80"/>
      <c r="BJ20" s="124">
        <f t="shared" ref="BJ20:BJ21" si="33">IFERROR(-(1-(AN20/I20))/31,"")</f>
        <v>-5.9564692116703677E-3</v>
      </c>
      <c r="BK20" s="128">
        <f t="shared" si="28"/>
        <v>-6.8160288168981386E-3</v>
      </c>
      <c r="BL20" s="124">
        <f t="shared" si="29"/>
        <v>-6.5634778945676819E-3</v>
      </c>
      <c r="BM20" s="76">
        <f t="shared" si="30"/>
        <v>-8.3400115622503934E-3</v>
      </c>
    </row>
    <row r="21" spans="1:70" x14ac:dyDescent="0.25">
      <c r="A21" s="27" t="s">
        <v>142</v>
      </c>
      <c r="B21" s="81">
        <f>(I21/I19)</f>
        <v>7.1792744778849574E-2</v>
      </c>
      <c r="C21" s="118">
        <f>GACA!D5</f>
        <v>73.909921562999997</v>
      </c>
      <c r="D21" s="118">
        <f>GACA!E5</f>
        <v>75.973279447199999</v>
      </c>
      <c r="E21" s="118">
        <f>GACA!F5</f>
        <v>78.036637331400001</v>
      </c>
      <c r="F21" s="118">
        <f>GACA!G5</f>
        <v>80.099995215600003</v>
      </c>
      <c r="G21" s="118">
        <f>GACA!H5</f>
        <v>82.163353099800005</v>
      </c>
      <c r="H21" s="166">
        <f>GACA!I5</f>
        <v>84.226710983999993</v>
      </c>
      <c r="I21" s="166">
        <f>GACA!J5</f>
        <v>79.922771278900001</v>
      </c>
      <c r="J21" s="384">
        <f>J17*$B$21</f>
        <v>79.604374350880803</v>
      </c>
      <c r="K21" s="384">
        <f t="shared" ref="K21:AN21" si="34">K17*$B$21</f>
        <v>79.285977422861606</v>
      </c>
      <c r="L21" s="384">
        <f t="shared" si="34"/>
        <v>78.967580494842395</v>
      </c>
      <c r="M21" s="384">
        <f t="shared" si="34"/>
        <v>78.649183566823183</v>
      </c>
      <c r="N21" s="384">
        <f t="shared" si="34"/>
        <v>78.330786638804</v>
      </c>
      <c r="O21" s="384">
        <f t="shared" si="34"/>
        <v>78.012389710784788</v>
      </c>
      <c r="P21" s="384">
        <f t="shared" si="34"/>
        <v>77.693992782765591</v>
      </c>
      <c r="Q21" s="384">
        <f t="shared" si="34"/>
        <v>77.375595854746379</v>
      </c>
      <c r="R21" s="384">
        <f t="shared" si="34"/>
        <v>77.057198926727168</v>
      </c>
      <c r="S21" s="384">
        <f t="shared" si="34"/>
        <v>76.738801998707956</v>
      </c>
      <c r="T21" s="384">
        <f t="shared" si="34"/>
        <v>76.420405070688702</v>
      </c>
      <c r="U21" s="384">
        <f t="shared" si="34"/>
        <v>75.617406304108897</v>
      </c>
      <c r="V21" s="384">
        <f t="shared" si="34"/>
        <v>74.814407537529092</v>
      </c>
      <c r="W21" s="384">
        <f t="shared" si="34"/>
        <v>74.011408770949274</v>
      </c>
      <c r="X21" s="384">
        <f t="shared" si="34"/>
        <v>73.208410004369455</v>
      </c>
      <c r="Y21" s="385">
        <f t="shared" si="34"/>
        <v>72.405411237789664</v>
      </c>
      <c r="Z21" s="384">
        <f t="shared" si="34"/>
        <v>71.60241247120986</v>
      </c>
      <c r="AA21" s="384">
        <f t="shared" si="34"/>
        <v>70.799413704630041</v>
      </c>
      <c r="AB21" s="384">
        <f t="shared" si="34"/>
        <v>69.99641493805025</v>
      </c>
      <c r="AC21" s="384">
        <f t="shared" si="34"/>
        <v>69.193416171470446</v>
      </c>
      <c r="AD21" s="384">
        <f t="shared" si="34"/>
        <v>68.390417404890641</v>
      </c>
      <c r="AE21" s="384">
        <f t="shared" si="34"/>
        <v>68.067874460345735</v>
      </c>
      <c r="AF21" s="384">
        <f t="shared" si="34"/>
        <v>67.745331515800828</v>
      </c>
      <c r="AG21" s="384">
        <f t="shared" si="34"/>
        <v>67.422788571255936</v>
      </c>
      <c r="AH21" s="384">
        <f t="shared" si="34"/>
        <v>67.100245626711029</v>
      </c>
      <c r="AI21" s="384">
        <f t="shared" si="34"/>
        <v>66.777702682166137</v>
      </c>
      <c r="AJ21" s="384">
        <f t="shared" si="34"/>
        <v>66.45515973762123</v>
      </c>
      <c r="AK21" s="384">
        <f t="shared" si="34"/>
        <v>66.132616793076323</v>
      </c>
      <c r="AL21" s="384">
        <f t="shared" si="34"/>
        <v>65.810073848531445</v>
      </c>
      <c r="AM21" s="384">
        <f t="shared" si="34"/>
        <v>65.487530903986539</v>
      </c>
      <c r="AN21" s="385">
        <f t="shared" si="34"/>
        <v>65.164987959441646</v>
      </c>
      <c r="AO21" s="115">
        <f t="shared" ref="AO21:BH21" si="35">AO16*$B$21</f>
        <v>69.515762387112133</v>
      </c>
      <c r="AP21" s="115">
        <f t="shared" si="35"/>
        <v>68.126826842698733</v>
      </c>
      <c r="AQ21" s="115">
        <f t="shared" si="35"/>
        <v>66.737891298285305</v>
      </c>
      <c r="AR21" s="115">
        <f t="shared" si="35"/>
        <v>65.348955753871905</v>
      </c>
      <c r="AS21" s="115">
        <f t="shared" si="35"/>
        <v>63.960020209458492</v>
      </c>
      <c r="AT21" s="115">
        <f t="shared" si="35"/>
        <v>62.571084665045063</v>
      </c>
      <c r="AU21" s="115">
        <f t="shared" si="35"/>
        <v>61.182149120631664</v>
      </c>
      <c r="AV21" s="115">
        <f t="shared" si="35"/>
        <v>59.79321357621825</v>
      </c>
      <c r="AW21" s="115">
        <f t="shared" si="35"/>
        <v>58.404278031804843</v>
      </c>
      <c r="AX21" s="115">
        <f t="shared" si="35"/>
        <v>57.015342487391422</v>
      </c>
      <c r="AY21" s="115">
        <f t="shared" si="35"/>
        <v>56.527830214509223</v>
      </c>
      <c r="AZ21" s="115">
        <f t="shared" si="35"/>
        <v>56.040317941627045</v>
      </c>
      <c r="BA21" s="115">
        <f t="shared" si="35"/>
        <v>55.552805668744867</v>
      </c>
      <c r="BB21" s="115">
        <f t="shared" si="35"/>
        <v>55.065293395862689</v>
      </c>
      <c r="BC21" s="115">
        <f t="shared" si="35"/>
        <v>54.577781122980511</v>
      </c>
      <c r="BD21" s="115">
        <f t="shared" si="35"/>
        <v>54.090268850098319</v>
      </c>
      <c r="BE21" s="115">
        <f t="shared" si="35"/>
        <v>53.602756577216134</v>
      </c>
      <c r="BF21" s="115">
        <f t="shared" si="35"/>
        <v>53.115244304333956</v>
      </c>
      <c r="BG21" s="115">
        <f t="shared" si="35"/>
        <v>52.627732031451764</v>
      </c>
      <c r="BH21" s="163">
        <f t="shared" si="35"/>
        <v>52.1402197585696</v>
      </c>
      <c r="BI21" s="80"/>
      <c r="BJ21" s="124">
        <f t="shared" si="33"/>
        <v>-5.9564692116703677E-3</v>
      </c>
      <c r="BK21" s="128">
        <f t="shared" si="28"/>
        <v>-6.8160288168981368E-3</v>
      </c>
      <c r="BL21" s="124">
        <f t="shared" si="29"/>
        <v>-6.5634778945676819E-3</v>
      </c>
      <c r="BM21" s="76">
        <f t="shared" si="30"/>
        <v>-8.3400115622503934E-3</v>
      </c>
    </row>
    <row r="22" spans="1:70" x14ac:dyDescent="0.25">
      <c r="B22" s="81"/>
      <c r="C22" s="138"/>
      <c r="D22" s="138"/>
      <c r="E22" s="138"/>
      <c r="F22" s="138"/>
      <c r="G22" s="138"/>
      <c r="H22" s="151"/>
      <c r="I22" s="151"/>
      <c r="J22" s="42"/>
      <c r="K22" s="42"/>
      <c r="L22" s="42"/>
      <c r="M22" s="42"/>
      <c r="N22" s="42"/>
      <c r="O22" s="42"/>
      <c r="P22" s="42"/>
      <c r="Q22" s="42"/>
      <c r="R22" s="42"/>
      <c r="S22" s="42"/>
      <c r="T22" s="42"/>
      <c r="U22" s="42"/>
      <c r="V22" s="42"/>
      <c r="W22" s="42"/>
      <c r="X22" s="42"/>
      <c r="Y22" s="151"/>
      <c r="Z22" s="42"/>
      <c r="AA22" s="42"/>
      <c r="AB22" s="42"/>
      <c r="AC22" s="42"/>
      <c r="AD22" s="42"/>
      <c r="AE22" s="42"/>
      <c r="AF22" s="42"/>
      <c r="AG22" s="42"/>
      <c r="AH22" s="42"/>
      <c r="AI22" s="42"/>
      <c r="AJ22" s="42"/>
      <c r="AK22" s="42"/>
      <c r="AL22" s="42"/>
      <c r="AM22" s="42"/>
      <c r="AN22" s="151"/>
      <c r="AO22" s="42"/>
      <c r="AP22" s="42"/>
      <c r="AQ22" s="42"/>
      <c r="AR22" s="42"/>
      <c r="AS22" s="42"/>
      <c r="AT22" s="42"/>
      <c r="AU22" s="42"/>
      <c r="AV22" s="42"/>
      <c r="AW22" s="42"/>
      <c r="AX22" s="42"/>
      <c r="AY22" s="42"/>
      <c r="AZ22" s="42"/>
      <c r="BA22" s="42"/>
      <c r="BB22" s="42"/>
      <c r="BC22" s="42"/>
      <c r="BD22" s="42"/>
      <c r="BE22" s="42"/>
      <c r="BF22" s="42"/>
      <c r="BG22" s="42"/>
      <c r="BH22" s="161"/>
      <c r="BI22" s="80"/>
      <c r="BJ22" s="125"/>
      <c r="BK22" s="1"/>
      <c r="BL22" s="1"/>
    </row>
    <row r="23" spans="1:70" outlineLevel="1" x14ac:dyDescent="0.25">
      <c r="A23" s="77" t="s">
        <v>143</v>
      </c>
      <c r="B23" s="77" t="s">
        <v>440</v>
      </c>
      <c r="C23" s="136"/>
      <c r="D23" s="136"/>
      <c r="E23" s="136"/>
      <c r="F23" s="136"/>
      <c r="G23" s="136"/>
      <c r="H23" s="154">
        <v>975.24862542211463</v>
      </c>
      <c r="I23" s="154">
        <f>ETP!B12</f>
        <v>1015.1</v>
      </c>
      <c r="J23" s="145">
        <f>ETP!C12</f>
        <v>1009.2454545454545</v>
      </c>
      <c r="K23" s="131">
        <f>ETP!D12</f>
        <v>1003.3909090909091</v>
      </c>
      <c r="L23" s="131">
        <f>ETP!E12</f>
        <v>997.5363636363636</v>
      </c>
      <c r="M23" s="131">
        <f>ETP!F12</f>
        <v>991.68181818181813</v>
      </c>
      <c r="N23" s="131">
        <f>ETP!G12</f>
        <v>985.82727272727266</v>
      </c>
      <c r="O23" s="131">
        <f>ETP!H12</f>
        <v>979.97272727272718</v>
      </c>
      <c r="P23" s="131">
        <f>ETP!I12</f>
        <v>974.11818181818171</v>
      </c>
      <c r="Q23" s="131">
        <f>ETP!J12</f>
        <v>968.26363636363624</v>
      </c>
      <c r="R23" s="131">
        <f>ETP!K12</f>
        <v>962.40909090909076</v>
      </c>
      <c r="S23" s="131">
        <f>ETP!L12</f>
        <v>956.55454545454529</v>
      </c>
      <c r="T23" s="131">
        <f>ETP!M12</f>
        <v>950.7</v>
      </c>
      <c r="U23" s="131">
        <f>ETP!N12</f>
        <v>935.56000000000006</v>
      </c>
      <c r="V23" s="131">
        <f>ETP!O12</f>
        <v>920.42000000000007</v>
      </c>
      <c r="W23" s="131">
        <f>ETP!P12</f>
        <v>905.28000000000009</v>
      </c>
      <c r="X23" s="142">
        <f>ETP!Q12</f>
        <v>890.1400000000001</v>
      </c>
      <c r="Y23" s="154">
        <f>ETP!R12</f>
        <v>875.00000000000011</v>
      </c>
      <c r="Z23" s="145">
        <f>ETP!S12</f>
        <v>859.86000000000013</v>
      </c>
      <c r="AA23" s="131">
        <f>ETP!T12</f>
        <v>844.72000000000014</v>
      </c>
      <c r="AB23" s="131">
        <f>ETP!U12</f>
        <v>829.58000000000015</v>
      </c>
      <c r="AC23" s="131">
        <f>ETP!V12</f>
        <v>814.44000000000017</v>
      </c>
      <c r="AD23" s="131">
        <f>ETP!W12</f>
        <v>799.3</v>
      </c>
      <c r="AE23" s="131">
        <f>ETP!X12</f>
        <v>791.12</v>
      </c>
      <c r="AF23" s="131">
        <f>ETP!Y12</f>
        <v>782.94</v>
      </c>
      <c r="AG23" s="131">
        <f>ETP!Z12</f>
        <v>774.7600000000001</v>
      </c>
      <c r="AH23" s="131">
        <f>ETP!AA12</f>
        <v>766.58000000000015</v>
      </c>
      <c r="AI23" s="131">
        <f>ETP!AB12</f>
        <v>758.4000000000002</v>
      </c>
      <c r="AJ23" s="131">
        <f>ETP!AC12</f>
        <v>750.22000000000025</v>
      </c>
      <c r="AK23" s="131">
        <f>ETP!AD12</f>
        <v>742.0400000000003</v>
      </c>
      <c r="AL23" s="131">
        <f>ETP!AE12</f>
        <v>733.86000000000035</v>
      </c>
      <c r="AM23" s="142">
        <f>ETP!AF12</f>
        <v>725.6800000000004</v>
      </c>
      <c r="AN23" s="154">
        <f>ETP!AG12</f>
        <v>717.5</v>
      </c>
      <c r="AO23" s="145">
        <f>ETP!AH12</f>
        <v>699.83</v>
      </c>
      <c r="AP23" s="131">
        <f>ETP!AI12</f>
        <v>682.16000000000008</v>
      </c>
      <c r="AQ23" s="131">
        <f>ETP!AJ12</f>
        <v>664.49000000000012</v>
      </c>
      <c r="AR23" s="131">
        <f>ETP!AK12</f>
        <v>646.82000000000016</v>
      </c>
      <c r="AS23" s="131">
        <f>ETP!AL12</f>
        <v>629.1500000000002</v>
      </c>
      <c r="AT23" s="131">
        <f>ETP!AM12</f>
        <v>611.48000000000025</v>
      </c>
      <c r="AU23" s="131">
        <f>ETP!AN12</f>
        <v>593.81000000000029</v>
      </c>
      <c r="AV23" s="131">
        <f>ETP!AO12</f>
        <v>576.14000000000033</v>
      </c>
      <c r="AW23" s="131">
        <f>ETP!AP12</f>
        <v>558.47000000000037</v>
      </c>
      <c r="AX23" s="131">
        <f>ETP!AQ12</f>
        <v>540.79999999999995</v>
      </c>
      <c r="AY23" s="131">
        <f>ETP!AR12</f>
        <v>530.79999999999995</v>
      </c>
      <c r="AZ23" s="131">
        <f>ETP!AS12</f>
        <v>520.79999999999995</v>
      </c>
      <c r="BA23" s="131">
        <f>ETP!AT12</f>
        <v>510.79999999999995</v>
      </c>
      <c r="BB23" s="131">
        <f>ETP!AU12</f>
        <v>500.79999999999995</v>
      </c>
      <c r="BC23" s="131">
        <f>ETP!AV12</f>
        <v>490.79999999999995</v>
      </c>
      <c r="BD23" s="131">
        <f>ETP!AW12</f>
        <v>480.79999999999995</v>
      </c>
      <c r="BE23" s="131">
        <f>ETP!AX12</f>
        <v>470.79999999999995</v>
      </c>
      <c r="BF23" s="131">
        <f>ETP!AY12</f>
        <v>460.79999999999995</v>
      </c>
      <c r="BG23" s="131">
        <f>ETP!AZ12</f>
        <v>450.79999999999995</v>
      </c>
      <c r="BH23" s="164">
        <f>ETP!BA12</f>
        <v>440.8</v>
      </c>
      <c r="BI23" s="80"/>
      <c r="BJ23" s="124">
        <f t="shared" ref="BJ23:BJ25" si="36">IFERROR(-(1-(AN23/I23))/31,"")</f>
        <v>-9.4571963353364211E-3</v>
      </c>
      <c r="BK23" s="128">
        <f t="shared" ref="BK23:BK25" si="37">IFERROR(-(1-(BH23/I23))/51,"")</f>
        <v>-1.109327584841443E-2</v>
      </c>
      <c r="BL23" s="124">
        <f t="shared" ref="BL23:BL25" si="38">IFERROR((AN23/I23)^(1/31)-1,"")</f>
        <v>-1.1130159563028763E-2</v>
      </c>
    </row>
    <row r="24" spans="1:70" outlineLevel="1" x14ac:dyDescent="0.25">
      <c r="A24" s="27" t="s">
        <v>144</v>
      </c>
      <c r="B24" s="129">
        <v>0.86</v>
      </c>
      <c r="C24" s="136"/>
      <c r="D24" s="136"/>
      <c r="E24" s="136"/>
      <c r="F24" s="136"/>
      <c r="G24" s="136"/>
      <c r="H24" s="155">
        <f t="shared" ref="H24:BH24" si="39">H23*$B$24</f>
        <v>838.71381786301856</v>
      </c>
      <c r="I24" s="155">
        <f t="shared" si="39"/>
        <v>872.98599999999999</v>
      </c>
      <c r="J24" s="146">
        <f t="shared" si="39"/>
        <v>867.95109090909091</v>
      </c>
      <c r="K24" s="130">
        <f t="shared" si="39"/>
        <v>862.91618181818183</v>
      </c>
      <c r="L24" s="130">
        <f t="shared" si="39"/>
        <v>857.88127272727263</v>
      </c>
      <c r="M24" s="130">
        <f t="shared" si="39"/>
        <v>852.84636363636355</v>
      </c>
      <c r="N24" s="130">
        <f t="shared" si="39"/>
        <v>847.81145454545447</v>
      </c>
      <c r="O24" s="130">
        <f t="shared" si="39"/>
        <v>842.77654545454538</v>
      </c>
      <c r="P24" s="130">
        <f t="shared" si="39"/>
        <v>837.7416363636363</v>
      </c>
      <c r="Q24" s="130">
        <f t="shared" si="39"/>
        <v>832.70672727272711</v>
      </c>
      <c r="R24" s="130">
        <f t="shared" si="39"/>
        <v>827.67181818181803</v>
      </c>
      <c r="S24" s="130">
        <f t="shared" si="39"/>
        <v>822.63690909090894</v>
      </c>
      <c r="T24" s="130">
        <f t="shared" si="39"/>
        <v>817.60199999999998</v>
      </c>
      <c r="U24" s="130">
        <f t="shared" si="39"/>
        <v>804.58160000000009</v>
      </c>
      <c r="V24" s="130">
        <f t="shared" si="39"/>
        <v>791.5612000000001</v>
      </c>
      <c r="W24" s="130">
        <f t="shared" si="39"/>
        <v>778.5408000000001</v>
      </c>
      <c r="X24" s="143">
        <f t="shared" si="39"/>
        <v>765.52040000000011</v>
      </c>
      <c r="Y24" s="155">
        <f t="shared" si="39"/>
        <v>752.50000000000011</v>
      </c>
      <c r="Z24" s="146">
        <f t="shared" si="39"/>
        <v>739.47960000000012</v>
      </c>
      <c r="AA24" s="130">
        <f t="shared" si="39"/>
        <v>726.45920000000012</v>
      </c>
      <c r="AB24" s="130">
        <f t="shared" si="39"/>
        <v>713.43880000000013</v>
      </c>
      <c r="AC24" s="130">
        <f t="shared" si="39"/>
        <v>700.41840000000013</v>
      </c>
      <c r="AD24" s="130">
        <f t="shared" si="39"/>
        <v>687.39799999999991</v>
      </c>
      <c r="AE24" s="130">
        <f t="shared" si="39"/>
        <v>680.36320000000001</v>
      </c>
      <c r="AF24" s="130">
        <f t="shared" si="39"/>
        <v>673.32839999999999</v>
      </c>
      <c r="AG24" s="130">
        <f t="shared" si="39"/>
        <v>666.29360000000008</v>
      </c>
      <c r="AH24" s="130">
        <f t="shared" si="39"/>
        <v>659.25880000000018</v>
      </c>
      <c r="AI24" s="130">
        <f t="shared" si="39"/>
        <v>652.22400000000016</v>
      </c>
      <c r="AJ24" s="130">
        <f t="shared" si="39"/>
        <v>645.18920000000026</v>
      </c>
      <c r="AK24" s="130">
        <f t="shared" si="39"/>
        <v>638.15440000000024</v>
      </c>
      <c r="AL24" s="130">
        <f t="shared" si="39"/>
        <v>631.11960000000033</v>
      </c>
      <c r="AM24" s="143">
        <f t="shared" si="39"/>
        <v>624.08480000000031</v>
      </c>
      <c r="AN24" s="155">
        <f t="shared" si="39"/>
        <v>617.04999999999995</v>
      </c>
      <c r="AO24" s="146">
        <f t="shared" si="39"/>
        <v>601.85379999999998</v>
      </c>
      <c r="AP24" s="130">
        <f t="shared" si="39"/>
        <v>586.65760000000012</v>
      </c>
      <c r="AQ24" s="130">
        <f t="shared" si="39"/>
        <v>571.46140000000014</v>
      </c>
      <c r="AR24" s="130">
        <f t="shared" si="39"/>
        <v>556.26520000000016</v>
      </c>
      <c r="AS24" s="130">
        <f t="shared" si="39"/>
        <v>541.06900000000019</v>
      </c>
      <c r="AT24" s="130">
        <f t="shared" si="39"/>
        <v>525.87280000000021</v>
      </c>
      <c r="AU24" s="130">
        <f t="shared" si="39"/>
        <v>510.67660000000024</v>
      </c>
      <c r="AV24" s="130">
        <f t="shared" si="39"/>
        <v>495.48040000000026</v>
      </c>
      <c r="AW24" s="130">
        <f t="shared" si="39"/>
        <v>480.28420000000028</v>
      </c>
      <c r="AX24" s="130">
        <f t="shared" si="39"/>
        <v>465.08799999999997</v>
      </c>
      <c r="AY24" s="130">
        <f t="shared" si="39"/>
        <v>456.48799999999994</v>
      </c>
      <c r="AZ24" s="130">
        <f t="shared" si="39"/>
        <v>447.88799999999998</v>
      </c>
      <c r="BA24" s="130">
        <f t="shared" si="39"/>
        <v>439.28799999999995</v>
      </c>
      <c r="BB24" s="130">
        <f t="shared" si="39"/>
        <v>430.68799999999993</v>
      </c>
      <c r="BC24" s="130">
        <f t="shared" si="39"/>
        <v>422.08799999999997</v>
      </c>
      <c r="BD24" s="130">
        <f t="shared" si="39"/>
        <v>413.48799999999994</v>
      </c>
      <c r="BE24" s="130">
        <f t="shared" si="39"/>
        <v>404.88799999999998</v>
      </c>
      <c r="BF24" s="130">
        <f t="shared" si="39"/>
        <v>396.28799999999995</v>
      </c>
      <c r="BG24" s="130">
        <f t="shared" si="39"/>
        <v>387.68799999999993</v>
      </c>
      <c r="BH24" s="164">
        <f t="shared" si="39"/>
        <v>379.08800000000002</v>
      </c>
      <c r="BI24" s="80"/>
      <c r="BJ24" s="124">
        <f t="shared" si="36"/>
        <v>-9.4571963353364211E-3</v>
      </c>
      <c r="BK24" s="128">
        <f t="shared" si="37"/>
        <v>-1.109327584841443E-2</v>
      </c>
      <c r="BL24" s="124">
        <f t="shared" si="38"/>
        <v>-1.1130159563028763E-2</v>
      </c>
    </row>
    <row r="25" spans="1:70" outlineLevel="1" x14ac:dyDescent="0.25">
      <c r="A25" s="27" t="s">
        <v>145</v>
      </c>
      <c r="B25" s="129">
        <v>0.08</v>
      </c>
      <c r="C25" s="136"/>
      <c r="D25" s="136"/>
      <c r="E25" s="136"/>
      <c r="F25" s="136"/>
      <c r="G25" s="136"/>
      <c r="H25" s="155">
        <f t="shared" ref="H25:BH25" si="40">H23*$B$25</f>
        <v>78.019890033769173</v>
      </c>
      <c r="I25" s="155">
        <f t="shared" si="40"/>
        <v>81.207999999999998</v>
      </c>
      <c r="J25" s="146">
        <f t="shared" si="40"/>
        <v>80.739636363636365</v>
      </c>
      <c r="K25" s="130">
        <f t="shared" si="40"/>
        <v>80.271272727272731</v>
      </c>
      <c r="L25" s="130">
        <f t="shared" si="40"/>
        <v>79.802909090909097</v>
      </c>
      <c r="M25" s="130">
        <f t="shared" si="40"/>
        <v>79.334545454545449</v>
      </c>
      <c r="N25" s="130">
        <f t="shared" si="40"/>
        <v>78.866181818181815</v>
      </c>
      <c r="O25" s="130">
        <f t="shared" si="40"/>
        <v>78.397818181818181</v>
      </c>
      <c r="P25" s="130">
        <f t="shared" si="40"/>
        <v>77.929454545454533</v>
      </c>
      <c r="Q25" s="130">
        <f t="shared" si="40"/>
        <v>77.461090909090899</v>
      </c>
      <c r="R25" s="130">
        <f t="shared" si="40"/>
        <v>76.992727272727265</v>
      </c>
      <c r="S25" s="130">
        <f t="shared" si="40"/>
        <v>76.524363636363631</v>
      </c>
      <c r="T25" s="130">
        <f t="shared" si="40"/>
        <v>76.056000000000012</v>
      </c>
      <c r="U25" s="130">
        <f t="shared" si="40"/>
        <v>74.844800000000006</v>
      </c>
      <c r="V25" s="130">
        <f t="shared" si="40"/>
        <v>73.633600000000001</v>
      </c>
      <c r="W25" s="130">
        <f t="shared" si="40"/>
        <v>72.42240000000001</v>
      </c>
      <c r="X25" s="143">
        <f t="shared" si="40"/>
        <v>71.211200000000005</v>
      </c>
      <c r="Y25" s="155">
        <f t="shared" si="40"/>
        <v>70.000000000000014</v>
      </c>
      <c r="Z25" s="146">
        <f t="shared" si="40"/>
        <v>68.788800000000009</v>
      </c>
      <c r="AA25" s="130">
        <f t="shared" si="40"/>
        <v>67.577600000000018</v>
      </c>
      <c r="AB25" s="130">
        <f t="shared" si="40"/>
        <v>66.366400000000013</v>
      </c>
      <c r="AC25" s="130">
        <f t="shared" si="40"/>
        <v>65.155200000000008</v>
      </c>
      <c r="AD25" s="130">
        <f t="shared" si="40"/>
        <v>63.943999999999996</v>
      </c>
      <c r="AE25" s="130">
        <f t="shared" si="40"/>
        <v>63.2896</v>
      </c>
      <c r="AF25" s="130">
        <f t="shared" si="40"/>
        <v>62.635200000000005</v>
      </c>
      <c r="AG25" s="130">
        <f t="shared" si="40"/>
        <v>61.980800000000009</v>
      </c>
      <c r="AH25" s="130">
        <f t="shared" si="40"/>
        <v>61.326400000000014</v>
      </c>
      <c r="AI25" s="130">
        <f t="shared" si="40"/>
        <v>60.672000000000018</v>
      </c>
      <c r="AJ25" s="130">
        <f t="shared" si="40"/>
        <v>60.017600000000023</v>
      </c>
      <c r="AK25" s="130">
        <f t="shared" si="40"/>
        <v>59.363200000000028</v>
      </c>
      <c r="AL25" s="130">
        <f t="shared" si="40"/>
        <v>58.708800000000032</v>
      </c>
      <c r="AM25" s="143">
        <f t="shared" si="40"/>
        <v>58.054400000000037</v>
      </c>
      <c r="AN25" s="155">
        <f t="shared" si="40"/>
        <v>57.4</v>
      </c>
      <c r="AO25" s="146">
        <f t="shared" si="40"/>
        <v>55.986400000000003</v>
      </c>
      <c r="AP25" s="130">
        <f t="shared" si="40"/>
        <v>54.572800000000008</v>
      </c>
      <c r="AQ25" s="130">
        <f t="shared" si="40"/>
        <v>53.159200000000013</v>
      </c>
      <c r="AR25" s="130">
        <f t="shared" si="40"/>
        <v>51.745600000000017</v>
      </c>
      <c r="AS25" s="130">
        <f t="shared" si="40"/>
        <v>50.332000000000015</v>
      </c>
      <c r="AT25" s="130">
        <f t="shared" si="40"/>
        <v>48.91840000000002</v>
      </c>
      <c r="AU25" s="130">
        <f t="shared" si="40"/>
        <v>47.504800000000024</v>
      </c>
      <c r="AV25" s="130">
        <f t="shared" si="40"/>
        <v>46.091200000000029</v>
      </c>
      <c r="AW25" s="130">
        <f t="shared" si="40"/>
        <v>44.677600000000034</v>
      </c>
      <c r="AX25" s="130">
        <f t="shared" si="40"/>
        <v>43.263999999999996</v>
      </c>
      <c r="AY25" s="130">
        <f t="shared" si="40"/>
        <v>42.463999999999999</v>
      </c>
      <c r="AZ25" s="130">
        <f t="shared" si="40"/>
        <v>41.663999999999994</v>
      </c>
      <c r="BA25" s="130">
        <f t="shared" si="40"/>
        <v>40.863999999999997</v>
      </c>
      <c r="BB25" s="130">
        <f t="shared" si="40"/>
        <v>40.064</v>
      </c>
      <c r="BC25" s="130">
        <f t="shared" si="40"/>
        <v>39.263999999999996</v>
      </c>
      <c r="BD25" s="130">
        <f t="shared" si="40"/>
        <v>38.463999999999999</v>
      </c>
      <c r="BE25" s="130">
        <f t="shared" si="40"/>
        <v>37.663999999999994</v>
      </c>
      <c r="BF25" s="130">
        <f t="shared" si="40"/>
        <v>36.863999999999997</v>
      </c>
      <c r="BG25" s="130">
        <f t="shared" si="40"/>
        <v>36.064</v>
      </c>
      <c r="BH25" s="164">
        <f t="shared" si="40"/>
        <v>35.264000000000003</v>
      </c>
      <c r="BI25" s="80"/>
      <c r="BJ25" s="124">
        <f t="shared" si="36"/>
        <v>-9.4571963353364211E-3</v>
      </c>
      <c r="BK25" s="128">
        <f t="shared" si="37"/>
        <v>-1.109327584841443E-2</v>
      </c>
      <c r="BL25" s="124">
        <f t="shared" si="38"/>
        <v>-1.1130159563028763E-2</v>
      </c>
    </row>
    <row r="26" spans="1:70" outlineLevel="1" x14ac:dyDescent="0.25">
      <c r="H26" s="151"/>
      <c r="I26" s="151"/>
      <c r="J26" s="42"/>
      <c r="K26" s="42"/>
      <c r="L26" s="42"/>
      <c r="M26" s="42"/>
      <c r="N26" s="42"/>
      <c r="O26" s="42"/>
      <c r="P26" s="42"/>
      <c r="Q26" s="42"/>
      <c r="R26" s="42"/>
      <c r="S26" s="42"/>
      <c r="T26" s="42"/>
      <c r="U26" s="42"/>
      <c r="V26" s="42"/>
      <c r="W26" s="42"/>
      <c r="X26" s="42"/>
      <c r="Y26" s="151"/>
      <c r="Z26" s="42"/>
      <c r="AA26" s="42"/>
      <c r="AB26" s="42"/>
      <c r="AC26" s="42"/>
      <c r="AD26" s="42"/>
      <c r="AE26" s="42"/>
      <c r="AF26" s="42"/>
      <c r="AG26" s="42"/>
      <c r="AH26" s="42"/>
      <c r="AI26" s="42"/>
      <c r="AJ26" s="42"/>
      <c r="AK26" s="42"/>
      <c r="AL26" s="42"/>
      <c r="AM26" s="42"/>
      <c r="AN26" s="151"/>
      <c r="AO26" s="42"/>
      <c r="AP26" s="42"/>
      <c r="AQ26" s="42"/>
      <c r="AR26" s="42"/>
      <c r="AS26" s="42"/>
      <c r="AT26" s="42"/>
      <c r="AU26" s="42"/>
      <c r="AV26" s="42"/>
      <c r="AW26" s="42"/>
      <c r="AX26" s="42"/>
      <c r="AY26" s="42"/>
      <c r="AZ26" s="42"/>
      <c r="BA26" s="42"/>
      <c r="BB26" s="42"/>
      <c r="BC26" s="42"/>
      <c r="BD26" s="42"/>
      <c r="BE26" s="42"/>
      <c r="BF26" s="42"/>
      <c r="BG26" s="42"/>
      <c r="BH26" s="161"/>
      <c r="BI26" s="42"/>
      <c r="BJ26" s="125"/>
      <c r="BK26" s="1"/>
      <c r="BL26" s="1"/>
    </row>
    <row r="27" spans="1:70" s="74" customFormat="1" x14ac:dyDescent="0.25">
      <c r="A27" s="73" t="s">
        <v>590</v>
      </c>
      <c r="B27" s="134" t="s">
        <v>450</v>
      </c>
      <c r="C27" s="123"/>
      <c r="D27" s="123"/>
      <c r="E27" s="123"/>
      <c r="F27" s="123"/>
      <c r="G27" s="123"/>
      <c r="H27" s="148"/>
      <c r="I27" s="148"/>
      <c r="J27" s="123"/>
      <c r="K27" s="123"/>
      <c r="L27" s="123"/>
      <c r="M27" s="123"/>
      <c r="N27" s="123"/>
      <c r="O27" s="123"/>
      <c r="P27" s="123"/>
      <c r="Q27" s="123"/>
      <c r="R27" s="123"/>
      <c r="S27" s="123"/>
      <c r="T27" s="123"/>
      <c r="U27" s="123"/>
      <c r="V27" s="123"/>
      <c r="W27" s="123"/>
      <c r="X27" s="123"/>
      <c r="Y27" s="148"/>
      <c r="Z27" s="123"/>
      <c r="AA27" s="123"/>
      <c r="AB27" s="123"/>
      <c r="AC27" s="123"/>
      <c r="AD27" s="123"/>
      <c r="AE27" s="123"/>
      <c r="AF27" s="123"/>
      <c r="AG27" s="123"/>
      <c r="AH27" s="123"/>
      <c r="AI27" s="123"/>
      <c r="AJ27" s="123"/>
      <c r="AK27" s="123"/>
      <c r="AL27" s="123"/>
      <c r="AM27" s="123"/>
      <c r="AN27" s="148"/>
      <c r="AO27" s="123"/>
      <c r="AP27" s="123"/>
      <c r="AQ27" s="123"/>
      <c r="AR27" s="123"/>
      <c r="AS27" s="123"/>
      <c r="AT27" s="123"/>
      <c r="AU27" s="123"/>
      <c r="AV27" s="123"/>
      <c r="AW27" s="123"/>
      <c r="AX27" s="123"/>
      <c r="AY27" s="123"/>
      <c r="AZ27" s="123"/>
      <c r="BA27" s="123"/>
      <c r="BB27" s="123"/>
      <c r="BC27" s="123"/>
      <c r="BD27" s="123"/>
      <c r="BE27" s="123"/>
      <c r="BF27" s="123"/>
      <c r="BG27" s="123"/>
      <c r="BH27" s="158"/>
      <c r="BI27" s="123"/>
      <c r="BJ27" s="126"/>
      <c r="BK27" s="123"/>
      <c r="BL27" s="123"/>
    </row>
    <row r="28" spans="1:70" s="121" customFormat="1" outlineLevel="1" x14ac:dyDescent="0.25">
      <c r="A28" s="119" t="s">
        <v>444</v>
      </c>
      <c r="B28" s="120"/>
      <c r="C28" s="127"/>
      <c r="D28" s="127"/>
      <c r="E28" s="127"/>
      <c r="F28" s="127"/>
      <c r="G28" s="127"/>
      <c r="H28" s="167"/>
      <c r="I28" s="155">
        <f>ETP!B13</f>
        <v>8608.4</v>
      </c>
      <c r="J28" s="146">
        <f>ETP!C13</f>
        <v>8888.1636363636353</v>
      </c>
      <c r="K28" s="130">
        <f>ETP!D13</f>
        <v>9167.927272727271</v>
      </c>
      <c r="L28" s="130">
        <f>ETP!E13</f>
        <v>9447.6909090909066</v>
      </c>
      <c r="M28" s="130">
        <f>ETP!F13</f>
        <v>9727.4545454545423</v>
      </c>
      <c r="N28" s="130">
        <f>ETP!G13</f>
        <v>10007.218181818178</v>
      </c>
      <c r="O28" s="130">
        <f>ETP!H13</f>
        <v>10286.981818181814</v>
      </c>
      <c r="P28" s="130">
        <f>ETP!I13</f>
        <v>10566.745454545449</v>
      </c>
      <c r="Q28" s="130">
        <f>ETP!J13</f>
        <v>10846.509090909085</v>
      </c>
      <c r="R28" s="130">
        <f>ETP!K13</f>
        <v>11126.272727272721</v>
      </c>
      <c r="S28" s="130">
        <f>ETP!L13</f>
        <v>11406.036363636356</v>
      </c>
      <c r="T28" s="130">
        <f>ETP!M13</f>
        <v>11685.8</v>
      </c>
      <c r="U28" s="130">
        <f>ETP!N13</f>
        <v>12040.56</v>
      </c>
      <c r="V28" s="130">
        <f>ETP!O13</f>
        <v>12395.32</v>
      </c>
      <c r="W28" s="130">
        <f>ETP!P13</f>
        <v>12750.08</v>
      </c>
      <c r="X28" s="143">
        <f>ETP!Q13</f>
        <v>13104.84</v>
      </c>
      <c r="Y28" s="155">
        <f>ETP!R13</f>
        <v>13459.6</v>
      </c>
      <c r="Z28" s="146">
        <f>ETP!S13</f>
        <v>13814.36</v>
      </c>
      <c r="AA28" s="130">
        <f>ETP!T13</f>
        <v>14169.12</v>
      </c>
      <c r="AB28" s="130">
        <f>ETP!U13</f>
        <v>14523.880000000001</v>
      </c>
      <c r="AC28" s="130">
        <f>ETP!V13</f>
        <v>14878.640000000001</v>
      </c>
      <c r="AD28" s="130">
        <f>ETP!W13</f>
        <v>15233.4</v>
      </c>
      <c r="AE28" s="130">
        <f>ETP!X13</f>
        <v>15726.07</v>
      </c>
      <c r="AF28" s="130">
        <f>ETP!Y13</f>
        <v>16218.74</v>
      </c>
      <c r="AG28" s="130">
        <f>ETP!Z13</f>
        <v>16711.41</v>
      </c>
      <c r="AH28" s="130">
        <f>ETP!AA13</f>
        <v>17204.079999999998</v>
      </c>
      <c r="AI28" s="130">
        <f>ETP!AB13</f>
        <v>17696.749999999996</v>
      </c>
      <c r="AJ28" s="130">
        <f>ETP!AC13</f>
        <v>18189.419999999995</v>
      </c>
      <c r="AK28" s="130">
        <f>ETP!AD13</f>
        <v>18682.089999999993</v>
      </c>
      <c r="AL28" s="130">
        <f>ETP!AE13</f>
        <v>19174.759999999991</v>
      </c>
      <c r="AM28" s="143">
        <f>ETP!AF13</f>
        <v>19667.429999999989</v>
      </c>
      <c r="AN28" s="155">
        <f>ETP!AG13</f>
        <v>20160.099999999999</v>
      </c>
      <c r="AO28" s="146">
        <f>ETP!AH13</f>
        <v>20588.379999999997</v>
      </c>
      <c r="AP28" s="130">
        <f>ETP!AI13</f>
        <v>21016.659999999996</v>
      </c>
      <c r="AQ28" s="130">
        <f>ETP!AJ13</f>
        <v>21444.939999999995</v>
      </c>
      <c r="AR28" s="130">
        <f>ETP!AK13</f>
        <v>21873.219999999994</v>
      </c>
      <c r="AS28" s="130">
        <f>ETP!AL13</f>
        <v>22301.499999999993</v>
      </c>
      <c r="AT28" s="130">
        <f>ETP!AM13</f>
        <v>22729.779999999992</v>
      </c>
      <c r="AU28" s="130">
        <f>ETP!AN13</f>
        <v>23158.05999999999</v>
      </c>
      <c r="AV28" s="130">
        <f>ETP!AO13</f>
        <v>23586.339999999989</v>
      </c>
      <c r="AW28" s="130">
        <f>ETP!AP13</f>
        <v>24014.619999999988</v>
      </c>
      <c r="AX28" s="130">
        <f>ETP!AQ13</f>
        <v>24442.9</v>
      </c>
      <c r="AY28" s="130">
        <f>ETP!AR13</f>
        <v>24891.41</v>
      </c>
      <c r="AZ28" s="130">
        <f>ETP!AS13</f>
        <v>25339.919999999998</v>
      </c>
      <c r="BA28" s="130">
        <f>ETP!AT13</f>
        <v>25788.429999999997</v>
      </c>
      <c r="BB28" s="130">
        <f>ETP!AU13</f>
        <v>26236.939999999995</v>
      </c>
      <c r="BC28" s="130">
        <f>ETP!AV13</f>
        <v>26685.449999999993</v>
      </c>
      <c r="BD28" s="130">
        <f>ETP!AW13</f>
        <v>27133.959999999992</v>
      </c>
      <c r="BE28" s="130">
        <f>ETP!AX13</f>
        <v>27582.46999999999</v>
      </c>
      <c r="BF28" s="130">
        <f>ETP!AY13</f>
        <v>28030.979999999989</v>
      </c>
      <c r="BG28" s="130">
        <f>ETP!AZ13</f>
        <v>28479.489999999987</v>
      </c>
      <c r="BH28" s="164">
        <f>ETP!BA13</f>
        <v>28928</v>
      </c>
      <c r="BI28" s="42"/>
      <c r="BJ28" s="124">
        <f t="shared" ref="BJ28" si="41">IFERROR(-(1-(AN28/I28))/31,"")</f>
        <v>4.32874266845137E-2</v>
      </c>
      <c r="BK28" s="124">
        <f t="shared" ref="BK28" si="42">IFERROR(-(1-(AO28/J28))/31,"")</f>
        <v>4.2463927280401048E-2</v>
      </c>
      <c r="BL28" s="124">
        <f t="shared" ref="BL28" si="43">(AN28/I28)^(1/31)-1</f>
        <v>2.7830783731149111E-2</v>
      </c>
      <c r="BM28" s="76">
        <f t="shared" ref="BM28" si="44">(BH28/I28)^(1/51)-1</f>
        <v>2.4050772704349521E-2</v>
      </c>
      <c r="BN28" s="19"/>
      <c r="BO28" s="19"/>
      <c r="BP28" s="19"/>
      <c r="BQ28" s="19"/>
      <c r="BR28" s="19"/>
    </row>
    <row r="29" spans="1:70" outlineLevel="1" x14ac:dyDescent="0.25">
      <c r="A29" s="27" t="s">
        <v>442</v>
      </c>
      <c r="B29" s="81">
        <v>0.15</v>
      </c>
      <c r="C29" s="127"/>
      <c r="D29" s="127"/>
      <c r="E29" s="127"/>
      <c r="F29" s="127"/>
      <c r="G29" s="127"/>
      <c r="H29" s="167"/>
      <c r="I29" s="155">
        <f t="shared" ref="I29:AN29" si="45">((I30*activity_co)/(1-$B$29))-(I30*activity_co)</f>
        <v>176.09642066435299</v>
      </c>
      <c r="J29" s="146">
        <f t="shared" si="45"/>
        <v>181.81936279014644</v>
      </c>
      <c r="K29" s="130">
        <f t="shared" si="45"/>
        <v>187.54230491593989</v>
      </c>
      <c r="L29" s="130">
        <f t="shared" si="45"/>
        <v>193.26524704173312</v>
      </c>
      <c r="M29" s="130">
        <f t="shared" si="45"/>
        <v>198.98818916752657</v>
      </c>
      <c r="N29" s="130">
        <f t="shared" si="45"/>
        <v>204.71113129332002</v>
      </c>
      <c r="O29" s="130">
        <f t="shared" si="45"/>
        <v>210.43407341911347</v>
      </c>
      <c r="P29" s="130">
        <f t="shared" si="45"/>
        <v>216.1570155449067</v>
      </c>
      <c r="Q29" s="130">
        <f t="shared" si="45"/>
        <v>221.87995767070015</v>
      </c>
      <c r="R29" s="130">
        <f t="shared" si="45"/>
        <v>227.6028997964936</v>
      </c>
      <c r="S29" s="130">
        <f t="shared" si="45"/>
        <v>233.32584192228705</v>
      </c>
      <c r="T29" s="130">
        <f t="shared" si="45"/>
        <v>239.04878404808051</v>
      </c>
      <c r="U29" s="130">
        <f t="shared" si="45"/>
        <v>246.30587783959641</v>
      </c>
      <c r="V29" s="130">
        <f t="shared" si="45"/>
        <v>253.56297163111253</v>
      </c>
      <c r="W29" s="130">
        <f t="shared" si="45"/>
        <v>260.82006542262843</v>
      </c>
      <c r="X29" s="143">
        <f t="shared" si="45"/>
        <v>268.07715921414433</v>
      </c>
      <c r="Y29" s="155">
        <f t="shared" si="45"/>
        <v>275.33425300566023</v>
      </c>
      <c r="Z29" s="146">
        <f t="shared" si="45"/>
        <v>282.59134679717613</v>
      </c>
      <c r="AA29" s="130">
        <f t="shared" si="45"/>
        <v>289.84844058869226</v>
      </c>
      <c r="AB29" s="130">
        <f t="shared" si="45"/>
        <v>297.10553438020816</v>
      </c>
      <c r="AC29" s="130">
        <f t="shared" si="45"/>
        <v>304.36262817172405</v>
      </c>
      <c r="AD29" s="130">
        <f t="shared" si="45"/>
        <v>311.61972196323995</v>
      </c>
      <c r="AE29" s="130">
        <f t="shared" si="45"/>
        <v>321.6979506199832</v>
      </c>
      <c r="AF29" s="130">
        <f t="shared" si="45"/>
        <v>331.77617927672622</v>
      </c>
      <c r="AG29" s="130">
        <f t="shared" si="45"/>
        <v>341.85440793346902</v>
      </c>
      <c r="AH29" s="130">
        <f t="shared" si="45"/>
        <v>351.93263659021204</v>
      </c>
      <c r="AI29" s="130">
        <f t="shared" si="45"/>
        <v>362.01086524695484</v>
      </c>
      <c r="AJ29" s="130">
        <f t="shared" si="45"/>
        <v>372.08909390369809</v>
      </c>
      <c r="AK29" s="130">
        <f t="shared" si="45"/>
        <v>382.16732256044133</v>
      </c>
      <c r="AL29" s="130">
        <f t="shared" si="45"/>
        <v>392.24555121718413</v>
      </c>
      <c r="AM29" s="143">
        <f t="shared" si="45"/>
        <v>402.32377987392692</v>
      </c>
      <c r="AN29" s="155">
        <f t="shared" si="45"/>
        <v>412.40200853067017</v>
      </c>
      <c r="AO29" s="146">
        <f t="shared" ref="AO29:BG29" si="46">((AO30*activity_co)/(1-$B$29))-(AO30*activity_co)</f>
        <v>421.16305298052521</v>
      </c>
      <c r="AP29" s="130">
        <f t="shared" si="46"/>
        <v>429.92409743037979</v>
      </c>
      <c r="AQ29" s="130">
        <f t="shared" si="46"/>
        <v>438.68514188023437</v>
      </c>
      <c r="AR29" s="130">
        <f t="shared" si="46"/>
        <v>447.44618633008895</v>
      </c>
      <c r="AS29" s="130">
        <f t="shared" si="46"/>
        <v>456.20723077994353</v>
      </c>
      <c r="AT29" s="130">
        <f t="shared" si="46"/>
        <v>464.96827522979856</v>
      </c>
      <c r="AU29" s="130">
        <f t="shared" si="46"/>
        <v>473.72931967965314</v>
      </c>
      <c r="AV29" s="130">
        <f t="shared" si="46"/>
        <v>482.49036412950773</v>
      </c>
      <c r="AW29" s="130">
        <f t="shared" si="46"/>
        <v>491.25140857936231</v>
      </c>
      <c r="AX29" s="130">
        <f t="shared" si="46"/>
        <v>500.01245302921734</v>
      </c>
      <c r="AY29" s="130">
        <f t="shared" si="46"/>
        <v>509.18732938628364</v>
      </c>
      <c r="AZ29" s="130">
        <f t="shared" si="46"/>
        <v>518.36220574334948</v>
      </c>
      <c r="BA29" s="130">
        <f t="shared" si="46"/>
        <v>527.53708210041577</v>
      </c>
      <c r="BB29" s="130">
        <f t="shared" si="46"/>
        <v>536.71195845748207</v>
      </c>
      <c r="BC29" s="130">
        <f t="shared" si="46"/>
        <v>545.88683481454837</v>
      </c>
      <c r="BD29" s="130">
        <f t="shared" si="46"/>
        <v>555.06171117161466</v>
      </c>
      <c r="BE29" s="130">
        <f t="shared" si="46"/>
        <v>564.23658752868096</v>
      </c>
      <c r="BF29" s="130">
        <f t="shared" si="46"/>
        <v>573.4114638857468</v>
      </c>
      <c r="BG29" s="130">
        <f t="shared" si="46"/>
        <v>582.58634024281309</v>
      </c>
      <c r="BH29" s="164">
        <f>((BH30*activity_co)/(1-$B$29))-(BH30*activity_co)</f>
        <v>591.76121659987984</v>
      </c>
      <c r="BI29" s="42"/>
      <c r="BJ29" s="124">
        <f>IFERROR(-(1-(AN29/I29))/31,"")</f>
        <v>4.3287426684513665E-2</v>
      </c>
      <c r="BK29" s="124">
        <f>IFERROR(-(1-(AO29/J29))/31,"")</f>
        <v>4.2463927280401062E-2</v>
      </c>
      <c r="BL29" s="124">
        <f>(AN29/I29)^(1/31)-1</f>
        <v>2.7830783731149111E-2</v>
      </c>
      <c r="BM29" s="76">
        <f>(BH29/I29)^(1/51)-1</f>
        <v>2.4050772704349521E-2</v>
      </c>
    </row>
    <row r="30" spans="1:70" x14ac:dyDescent="0.25">
      <c r="A30" s="27" t="s">
        <v>445</v>
      </c>
      <c r="B30" s="27" t="s">
        <v>146</v>
      </c>
      <c r="C30" s="118">
        <f>GACA!D7</f>
        <v>6694.2207498999996</v>
      </c>
      <c r="D30" s="118">
        <f>GACA!E7</f>
        <v>7263.1624415819997</v>
      </c>
      <c r="E30" s="118">
        <f>GACA!F7</f>
        <v>7832.1041332639998</v>
      </c>
      <c r="F30" s="118">
        <f>GACA!G7</f>
        <v>8401.0458249460007</v>
      </c>
      <c r="G30" s="118">
        <f>GACA!H7</f>
        <v>8969.9875166280017</v>
      </c>
      <c r="H30" s="166">
        <f>GACA!I7</f>
        <v>9538.9292083100008</v>
      </c>
      <c r="I30" s="166">
        <f>GACA!J7</f>
        <v>9978.7971709800004</v>
      </c>
      <c r="J30" s="115">
        <f t="shared" ref="J30:AO30" si="47">J28*($I30/$I28)</f>
        <v>10303.09722477496</v>
      </c>
      <c r="K30" s="115">
        <f t="shared" si="47"/>
        <v>10627.397278569919</v>
      </c>
      <c r="L30" s="115">
        <f t="shared" si="47"/>
        <v>10951.697332364878</v>
      </c>
      <c r="M30" s="115">
        <f t="shared" si="47"/>
        <v>11275.997386159837</v>
      </c>
      <c r="N30" s="115">
        <f t="shared" si="47"/>
        <v>11600.297439954797</v>
      </c>
      <c r="O30" s="115">
        <f t="shared" si="47"/>
        <v>11924.597493749756</v>
      </c>
      <c r="P30" s="115">
        <f t="shared" si="47"/>
        <v>12248.897547544715</v>
      </c>
      <c r="Q30" s="115">
        <f t="shared" si="47"/>
        <v>12573.197601339674</v>
      </c>
      <c r="R30" s="115">
        <f t="shared" si="47"/>
        <v>12897.497655134632</v>
      </c>
      <c r="S30" s="115">
        <f t="shared" si="47"/>
        <v>13221.797708929591</v>
      </c>
      <c r="T30" s="115">
        <f t="shared" si="47"/>
        <v>13546.097762724559</v>
      </c>
      <c r="U30" s="115">
        <f t="shared" si="47"/>
        <v>13957.33307757713</v>
      </c>
      <c r="V30" s="115">
        <f t="shared" si="47"/>
        <v>14368.568392429701</v>
      </c>
      <c r="W30" s="115">
        <f t="shared" si="47"/>
        <v>14779.80370728227</v>
      </c>
      <c r="X30" s="115">
        <f t="shared" si="47"/>
        <v>15191.039022134841</v>
      </c>
      <c r="Y30" s="153">
        <f>Y28*($I30/$I28)</f>
        <v>15602.274336987412</v>
      </c>
      <c r="Z30" s="115">
        <f t="shared" si="47"/>
        <v>16013.509651839982</v>
      </c>
      <c r="AA30" s="115">
        <f t="shared" si="47"/>
        <v>16424.744966692553</v>
      </c>
      <c r="AB30" s="115">
        <f t="shared" si="47"/>
        <v>16835.980281545122</v>
      </c>
      <c r="AC30" s="115">
        <f t="shared" si="47"/>
        <v>17247.215596397695</v>
      </c>
      <c r="AD30" s="115">
        <f t="shared" si="47"/>
        <v>17658.45091125026</v>
      </c>
      <c r="AE30" s="115">
        <f t="shared" si="47"/>
        <v>18229.550535132366</v>
      </c>
      <c r="AF30" s="115">
        <f t="shared" si="47"/>
        <v>18800.650159014473</v>
      </c>
      <c r="AG30" s="115">
        <f t="shared" si="47"/>
        <v>19371.749782896579</v>
      </c>
      <c r="AH30" s="115">
        <f t="shared" si="47"/>
        <v>19942.849406778681</v>
      </c>
      <c r="AI30" s="115">
        <f t="shared" si="47"/>
        <v>20513.949030660784</v>
      </c>
      <c r="AJ30" s="115">
        <f t="shared" si="47"/>
        <v>21085.04865454289</v>
      </c>
      <c r="AK30" s="115">
        <f t="shared" si="47"/>
        <v>21656.148278424993</v>
      </c>
      <c r="AL30" s="115">
        <f t="shared" si="47"/>
        <v>22227.247902307096</v>
      </c>
      <c r="AM30" s="115">
        <f t="shared" si="47"/>
        <v>22798.347526189198</v>
      </c>
      <c r="AN30" s="153">
        <f>AN28*($I30/$I28)</f>
        <v>23369.447150071315</v>
      </c>
      <c r="AO30" s="42">
        <f t="shared" si="47"/>
        <v>23865.906335563079</v>
      </c>
      <c r="AP30" s="42">
        <f t="shared" ref="AP30:BH30" si="48">AP28*($I30/$I28)</f>
        <v>24362.365521054846</v>
      </c>
      <c r="AQ30" s="42">
        <f t="shared" si="48"/>
        <v>24858.824706546609</v>
      </c>
      <c r="AR30" s="42">
        <f t="shared" si="48"/>
        <v>25355.283892038373</v>
      </c>
      <c r="AS30" s="42">
        <f t="shared" si="48"/>
        <v>25851.743077530136</v>
      </c>
      <c r="AT30" s="42">
        <f t="shared" si="48"/>
        <v>26348.2022630219</v>
      </c>
      <c r="AU30" s="42">
        <f t="shared" si="48"/>
        <v>26844.661448513667</v>
      </c>
      <c r="AV30" s="42">
        <f t="shared" si="48"/>
        <v>27341.12063400543</v>
      </c>
      <c r="AW30" s="42">
        <f t="shared" si="48"/>
        <v>27837.579819497194</v>
      </c>
      <c r="AX30" s="42">
        <f t="shared" si="48"/>
        <v>28334.039004988976</v>
      </c>
      <c r="AY30" s="42">
        <f t="shared" si="48"/>
        <v>28853.948665222728</v>
      </c>
      <c r="AZ30" s="42">
        <f t="shared" si="48"/>
        <v>29373.858325456476</v>
      </c>
      <c r="BA30" s="42">
        <f t="shared" si="48"/>
        <v>29893.767985690229</v>
      </c>
      <c r="BB30" s="42">
        <f t="shared" si="48"/>
        <v>30413.677645923981</v>
      </c>
      <c r="BC30" s="42">
        <f t="shared" si="48"/>
        <v>30933.587306157733</v>
      </c>
      <c r="BD30" s="42">
        <f t="shared" si="48"/>
        <v>31453.496966391482</v>
      </c>
      <c r="BE30" s="42">
        <f t="shared" si="48"/>
        <v>31973.406626625234</v>
      </c>
      <c r="BF30" s="42">
        <f t="shared" si="48"/>
        <v>32493.316286858986</v>
      </c>
      <c r="BG30" s="42">
        <f t="shared" si="48"/>
        <v>33013.225947092738</v>
      </c>
      <c r="BH30" s="161">
        <f t="shared" si="48"/>
        <v>33533.135607326505</v>
      </c>
      <c r="BI30" s="42"/>
      <c r="BJ30" s="124">
        <f t="shared" ref="BJ30:BJ31" si="49">IFERROR(-(1-(AN30/I30))/31,"")</f>
        <v>4.32874266845137E-2</v>
      </c>
      <c r="BK30" s="128">
        <f t="shared" ref="BK30:BK31" si="50">IFERROR(-(1-(BH30/I30))/51,"")</f>
        <v>4.6283110614256398E-2</v>
      </c>
      <c r="BL30" s="124">
        <f t="shared" ref="BL30:BL31" si="51">IFERROR((AN30/I30)^(1/31)-1,"")</f>
        <v>2.7830783731149111E-2</v>
      </c>
      <c r="BM30" s="76">
        <f t="shared" ref="BM30:BM31" si="52">IFERROR((BH30/I30)^(1/51)-1,"")</f>
        <v>2.4050772704349521E-2</v>
      </c>
    </row>
    <row r="31" spans="1:70" x14ac:dyDescent="0.25">
      <c r="A31" s="27" t="s">
        <v>443</v>
      </c>
      <c r="C31" s="118">
        <f>GACA!D8</f>
        <v>101.68847211000001</v>
      </c>
      <c r="D31" s="118">
        <f>GACA!E8</f>
        <v>109.1484482572</v>
      </c>
      <c r="E31" s="118">
        <f>GACA!F8</f>
        <v>116.6084244044</v>
      </c>
      <c r="F31" s="118">
        <f>GACA!G8</f>
        <v>124.06840055159999</v>
      </c>
      <c r="G31" s="118">
        <f>GACA!H8</f>
        <v>131.5283766988</v>
      </c>
      <c r="H31" s="166">
        <f>GACA!I8</f>
        <v>138.988352846</v>
      </c>
      <c r="I31" s="166">
        <f>GACA!J8</f>
        <v>126.120369653</v>
      </c>
      <c r="J31" s="115">
        <f t="shared" ref="J31:AO31" si="53">J29*($I31/$I29)</f>
        <v>130.21914448149886</v>
      </c>
      <c r="K31" s="115">
        <f t="shared" si="53"/>
        <v>134.31791930999771</v>
      </c>
      <c r="L31" s="115">
        <f t="shared" si="53"/>
        <v>138.41669413849641</v>
      </c>
      <c r="M31" s="115">
        <f t="shared" si="53"/>
        <v>142.51546896699526</v>
      </c>
      <c r="N31" s="115">
        <f t="shared" si="53"/>
        <v>146.61424379549413</v>
      </c>
      <c r="O31" s="115">
        <f t="shared" si="53"/>
        <v>150.71301862399298</v>
      </c>
      <c r="P31" s="115">
        <f t="shared" si="53"/>
        <v>154.81179345249166</v>
      </c>
      <c r="Q31" s="115">
        <f t="shared" si="53"/>
        <v>158.91056828099053</v>
      </c>
      <c r="R31" s="115">
        <f t="shared" si="53"/>
        <v>163.00934310948938</v>
      </c>
      <c r="S31" s="115">
        <f t="shared" si="53"/>
        <v>167.10811793798823</v>
      </c>
      <c r="T31" s="115">
        <f t="shared" si="53"/>
        <v>171.2068927664871</v>
      </c>
      <c r="U31" s="115">
        <f t="shared" si="53"/>
        <v>176.40442800394098</v>
      </c>
      <c r="V31" s="115">
        <f t="shared" si="53"/>
        <v>181.60196324139503</v>
      </c>
      <c r="W31" s="115">
        <f t="shared" si="53"/>
        <v>186.7994984788489</v>
      </c>
      <c r="X31" s="115">
        <f t="shared" si="53"/>
        <v>191.99703371630278</v>
      </c>
      <c r="Y31" s="153">
        <f t="shared" si="53"/>
        <v>197.19456895375666</v>
      </c>
      <c r="Z31" s="115">
        <f t="shared" si="53"/>
        <v>202.39210419121054</v>
      </c>
      <c r="AA31" s="115">
        <f t="shared" si="53"/>
        <v>207.58963942866458</v>
      </c>
      <c r="AB31" s="115">
        <f t="shared" si="53"/>
        <v>212.78717466611846</v>
      </c>
      <c r="AC31" s="115">
        <f t="shared" si="53"/>
        <v>217.98470990357237</v>
      </c>
      <c r="AD31" s="115">
        <f t="shared" si="53"/>
        <v>223.18224514102624</v>
      </c>
      <c r="AE31" s="115">
        <f t="shared" si="53"/>
        <v>230.40027898203559</v>
      </c>
      <c r="AF31" s="115">
        <f t="shared" si="53"/>
        <v>237.61831282304476</v>
      </c>
      <c r="AG31" s="115">
        <f t="shared" si="53"/>
        <v>244.83634666405376</v>
      </c>
      <c r="AH31" s="115">
        <f t="shared" si="53"/>
        <v>252.05438050506294</v>
      </c>
      <c r="AI31" s="115">
        <f t="shared" si="53"/>
        <v>259.27241434607197</v>
      </c>
      <c r="AJ31" s="115">
        <f t="shared" si="53"/>
        <v>266.49044818708131</v>
      </c>
      <c r="AK31" s="115">
        <f t="shared" si="53"/>
        <v>273.70848202809066</v>
      </c>
      <c r="AL31" s="115">
        <f t="shared" si="53"/>
        <v>280.92651586909966</v>
      </c>
      <c r="AM31" s="115">
        <f t="shared" si="53"/>
        <v>288.14454971010866</v>
      </c>
      <c r="AN31" s="153">
        <f t="shared" si="53"/>
        <v>295.36258355111801</v>
      </c>
      <c r="AO31" s="42">
        <f t="shared" si="53"/>
        <v>301.63724921662947</v>
      </c>
      <c r="AP31" s="42">
        <f t="shared" ref="AP31:BH31" si="54">AP29*($I31/$I29)</f>
        <v>307.91191488214065</v>
      </c>
      <c r="AQ31" s="42">
        <f t="shared" si="54"/>
        <v>314.18658054765177</v>
      </c>
      <c r="AR31" s="42">
        <f t="shared" si="54"/>
        <v>320.46124621316295</v>
      </c>
      <c r="AS31" s="42">
        <f t="shared" si="54"/>
        <v>326.73591187867407</v>
      </c>
      <c r="AT31" s="42">
        <f t="shared" si="54"/>
        <v>333.01057754418554</v>
      </c>
      <c r="AU31" s="42">
        <f t="shared" si="54"/>
        <v>339.28524320969672</v>
      </c>
      <c r="AV31" s="42">
        <f t="shared" si="54"/>
        <v>345.55990887520784</v>
      </c>
      <c r="AW31" s="42">
        <f t="shared" si="54"/>
        <v>351.83457454071902</v>
      </c>
      <c r="AX31" s="42">
        <f t="shared" si="54"/>
        <v>358.10924020623048</v>
      </c>
      <c r="AY31" s="42">
        <f t="shared" si="54"/>
        <v>364.68029254964705</v>
      </c>
      <c r="AZ31" s="42">
        <f t="shared" si="54"/>
        <v>371.25134489306333</v>
      </c>
      <c r="BA31" s="42">
        <f t="shared" si="54"/>
        <v>377.82239723647996</v>
      </c>
      <c r="BB31" s="42">
        <f t="shared" si="54"/>
        <v>384.39344957989653</v>
      </c>
      <c r="BC31" s="42">
        <f t="shared" si="54"/>
        <v>390.96450192331315</v>
      </c>
      <c r="BD31" s="42">
        <f t="shared" si="54"/>
        <v>397.53555426672972</v>
      </c>
      <c r="BE31" s="42">
        <f t="shared" si="54"/>
        <v>404.10660661014629</v>
      </c>
      <c r="BF31" s="42">
        <f t="shared" si="54"/>
        <v>410.67765895356257</v>
      </c>
      <c r="BG31" s="42">
        <f t="shared" si="54"/>
        <v>417.2487112969792</v>
      </c>
      <c r="BH31" s="161">
        <f t="shared" si="54"/>
        <v>423.8197636403961</v>
      </c>
      <c r="BI31" s="42"/>
      <c r="BJ31" s="124">
        <f t="shared" si="49"/>
        <v>4.3287426684513665E-2</v>
      </c>
      <c r="BK31" s="128">
        <f t="shared" si="50"/>
        <v>4.6283110614256419E-2</v>
      </c>
      <c r="BL31" s="124">
        <f t="shared" si="51"/>
        <v>2.7830783731149111E-2</v>
      </c>
      <c r="BM31" s="76">
        <f t="shared" si="52"/>
        <v>2.4050772704349521E-2</v>
      </c>
    </row>
    <row r="32" spans="1:70" x14ac:dyDescent="0.25">
      <c r="A32" s="27" t="s">
        <v>452</v>
      </c>
      <c r="B32" s="27">
        <v>10</v>
      </c>
      <c r="C32" s="80">
        <f t="shared" ref="C32:AN32" si="55">(C30/$B$32)+C31</f>
        <v>771.11054709999996</v>
      </c>
      <c r="D32" s="80">
        <f t="shared" si="55"/>
        <v>835.46469241540001</v>
      </c>
      <c r="E32" s="80">
        <f t="shared" si="55"/>
        <v>899.81883773079994</v>
      </c>
      <c r="F32" s="80">
        <f t="shared" si="55"/>
        <v>964.1729830462001</v>
      </c>
      <c r="G32" s="80">
        <f t="shared" si="55"/>
        <v>1028.5271283616003</v>
      </c>
      <c r="H32" s="152">
        <f t="shared" si="55"/>
        <v>1092.8812736770001</v>
      </c>
      <c r="I32" s="152">
        <f t="shared" si="55"/>
        <v>1124.000086751</v>
      </c>
      <c r="J32" s="80">
        <f t="shared" si="55"/>
        <v>1160.528866958995</v>
      </c>
      <c r="K32" s="80">
        <f t="shared" si="55"/>
        <v>1197.0576471669897</v>
      </c>
      <c r="L32" s="80">
        <f t="shared" si="55"/>
        <v>1233.5864273749844</v>
      </c>
      <c r="M32" s="80">
        <f t="shared" si="55"/>
        <v>1270.1152075829791</v>
      </c>
      <c r="N32" s="80">
        <f t="shared" si="55"/>
        <v>1306.6439877909738</v>
      </c>
      <c r="O32" s="80">
        <f t="shared" si="55"/>
        <v>1343.1727679989685</v>
      </c>
      <c r="P32" s="80">
        <f t="shared" si="55"/>
        <v>1379.7015482069633</v>
      </c>
      <c r="Q32" s="80">
        <f t="shared" si="55"/>
        <v>1416.230328414958</v>
      </c>
      <c r="R32" s="80">
        <f t="shared" si="55"/>
        <v>1452.7591086229527</v>
      </c>
      <c r="S32" s="80">
        <f t="shared" si="55"/>
        <v>1489.2878888309474</v>
      </c>
      <c r="T32" s="80">
        <f t="shared" si="55"/>
        <v>1525.816669038943</v>
      </c>
      <c r="U32" s="80">
        <f t="shared" si="55"/>
        <v>1572.1377357616539</v>
      </c>
      <c r="V32" s="80">
        <f t="shared" si="55"/>
        <v>1618.4588024843652</v>
      </c>
      <c r="W32" s="80">
        <f t="shared" si="55"/>
        <v>1664.7798692070758</v>
      </c>
      <c r="X32" s="80">
        <f t="shared" si="55"/>
        <v>1711.1009359297868</v>
      </c>
      <c r="Y32" s="152">
        <f t="shared" si="55"/>
        <v>1757.4220026524979</v>
      </c>
      <c r="Z32" s="80">
        <f t="shared" si="55"/>
        <v>1803.7430693752087</v>
      </c>
      <c r="AA32" s="80">
        <f t="shared" si="55"/>
        <v>1850.06413609792</v>
      </c>
      <c r="AB32" s="80">
        <f t="shared" si="55"/>
        <v>1896.3852028206306</v>
      </c>
      <c r="AC32" s="80">
        <f t="shared" si="55"/>
        <v>1942.7062695433419</v>
      </c>
      <c r="AD32" s="80">
        <f t="shared" si="55"/>
        <v>1989.0273362660523</v>
      </c>
      <c r="AE32" s="80">
        <f t="shared" si="55"/>
        <v>2053.3553324952723</v>
      </c>
      <c r="AF32" s="80">
        <f t="shared" si="55"/>
        <v>2117.6833287244917</v>
      </c>
      <c r="AG32" s="80">
        <f t="shared" si="55"/>
        <v>2182.0113249537117</v>
      </c>
      <c r="AH32" s="80">
        <f t="shared" si="55"/>
        <v>2246.3393211829311</v>
      </c>
      <c r="AI32" s="80">
        <f t="shared" si="55"/>
        <v>2310.6673174121502</v>
      </c>
      <c r="AJ32" s="80">
        <f t="shared" si="55"/>
        <v>2374.9953136413701</v>
      </c>
      <c r="AK32" s="80">
        <f t="shared" si="55"/>
        <v>2439.32330987059</v>
      </c>
      <c r="AL32" s="80">
        <f t="shared" si="55"/>
        <v>2503.6513060998091</v>
      </c>
      <c r="AM32" s="80">
        <f t="shared" si="55"/>
        <v>2567.9793023290285</v>
      </c>
      <c r="AN32" s="152">
        <f t="shared" si="55"/>
        <v>2632.3072985582494</v>
      </c>
      <c r="AO32" s="42">
        <f t="shared" ref="AO32" si="56">(AO30/$B$32)+AO31</f>
        <v>2688.2278827729369</v>
      </c>
      <c r="AP32" s="42">
        <f t="shared" ref="AP32" si="57">(AP30/$B$32)+AP31</f>
        <v>2744.1484669876249</v>
      </c>
      <c r="AQ32" s="42">
        <f t="shared" ref="AQ32" si="58">(AQ30/$B$32)+AQ31</f>
        <v>2800.0690512023129</v>
      </c>
      <c r="AR32" s="42">
        <f t="shared" ref="AR32" si="59">(AR30/$B$32)+AR31</f>
        <v>2855.9896354170005</v>
      </c>
      <c r="AS32" s="42">
        <f t="shared" ref="AS32" si="60">(AS30/$B$32)+AS31</f>
        <v>2911.9102196316876</v>
      </c>
      <c r="AT32" s="42">
        <f t="shared" ref="AT32" si="61">(AT30/$B$32)+AT31</f>
        <v>2967.8308038463756</v>
      </c>
      <c r="AU32" s="42">
        <f t="shared" ref="AU32" si="62">(AU30/$B$32)+AU31</f>
        <v>3023.7513880610632</v>
      </c>
      <c r="AV32" s="42">
        <f t="shared" ref="AV32" si="63">(AV30/$B$32)+AV31</f>
        <v>3079.6719722757507</v>
      </c>
      <c r="AW32" s="42">
        <f t="shared" ref="AW32" si="64">(AW30/$B$32)+AW31</f>
        <v>3135.5925564904387</v>
      </c>
      <c r="AX32" s="42">
        <f t="shared" ref="AX32" si="65">(AX30/$B$32)+AX31</f>
        <v>3191.5131407051281</v>
      </c>
      <c r="AY32" s="42">
        <f t="shared" ref="AY32" si="66">(AY30/$B$32)+AY31</f>
        <v>3250.0751590719201</v>
      </c>
      <c r="AZ32" s="42">
        <f t="shared" ref="AZ32" si="67">(AZ30/$B$32)+AZ31</f>
        <v>3308.6371774387108</v>
      </c>
      <c r="BA32" s="42">
        <f t="shared" ref="BA32" si="68">(BA30/$B$32)+BA31</f>
        <v>3367.1991958055028</v>
      </c>
      <c r="BB32" s="42">
        <f t="shared" ref="BB32" si="69">(BB30/$B$32)+BB31</f>
        <v>3425.7612141722948</v>
      </c>
      <c r="BC32" s="42">
        <f t="shared" ref="BC32" si="70">(BC30/$B$32)+BC31</f>
        <v>3484.3232325390863</v>
      </c>
      <c r="BD32" s="42">
        <f t="shared" ref="BD32" si="71">(BD30/$B$32)+BD31</f>
        <v>3542.8852509058779</v>
      </c>
      <c r="BE32" s="42">
        <f t="shared" ref="BE32" si="72">(BE30/$B$32)+BE31</f>
        <v>3601.4472692726695</v>
      </c>
      <c r="BF32" s="42">
        <f t="shared" ref="BF32" si="73">(BF30/$B$32)+BF31</f>
        <v>3660.009287639461</v>
      </c>
      <c r="BG32" s="42">
        <f t="shared" ref="BG32" si="74">(BG30/$B$32)+BG31</f>
        <v>3718.5713060062531</v>
      </c>
      <c r="BH32" s="162">
        <f t="shared" ref="BH32" si="75">(BH30/$B$32)+BH31</f>
        <v>3777.1333243730464</v>
      </c>
      <c r="BI32" s="42"/>
      <c r="BJ32" s="125"/>
      <c r="BK32" s="1"/>
      <c r="BL32" s="1"/>
    </row>
    <row r="33" spans="1:65" x14ac:dyDescent="0.25">
      <c r="C33" s="80"/>
      <c r="D33" s="80"/>
      <c r="E33" s="80"/>
      <c r="F33" s="80"/>
      <c r="G33" s="80"/>
      <c r="H33" s="152"/>
      <c r="I33" s="152"/>
      <c r="J33" s="80"/>
      <c r="K33" s="80"/>
      <c r="L33" s="80"/>
      <c r="M33" s="80"/>
      <c r="N33" s="80"/>
      <c r="O33" s="80"/>
      <c r="P33" s="80"/>
      <c r="Q33" s="80"/>
      <c r="R33" s="80"/>
      <c r="S33" s="80"/>
      <c r="T33" s="80"/>
      <c r="U33" s="80"/>
      <c r="V33" s="80"/>
      <c r="W33" s="80"/>
      <c r="X33" s="80"/>
      <c r="Y33" s="152"/>
      <c r="Z33" s="80"/>
      <c r="AA33" s="80"/>
      <c r="AB33" s="80"/>
      <c r="AC33" s="80"/>
      <c r="AD33" s="80"/>
      <c r="AE33" s="80"/>
      <c r="AF33" s="80"/>
      <c r="AG33" s="80"/>
      <c r="AH33" s="80"/>
      <c r="AI33" s="80"/>
      <c r="AJ33" s="80"/>
      <c r="AK33" s="80"/>
      <c r="AL33" s="80"/>
      <c r="AM33" s="80"/>
      <c r="AN33" s="152"/>
      <c r="AO33" s="42"/>
      <c r="AP33" s="42"/>
      <c r="AQ33" s="42"/>
      <c r="AR33" s="42"/>
      <c r="AS33" s="42"/>
      <c r="AT33" s="42"/>
      <c r="AU33" s="42"/>
      <c r="AV33" s="42"/>
      <c r="AW33" s="42"/>
      <c r="AX33" s="42"/>
      <c r="AY33" s="42"/>
      <c r="AZ33" s="42"/>
      <c r="BA33" s="42"/>
      <c r="BB33" s="42"/>
      <c r="BC33" s="42"/>
      <c r="BD33" s="42"/>
      <c r="BE33" s="42"/>
      <c r="BF33" s="42"/>
      <c r="BG33" s="42"/>
      <c r="BH33" s="161"/>
      <c r="BI33" s="42"/>
      <c r="BJ33" s="125"/>
      <c r="BK33" s="1"/>
      <c r="BL33" s="1"/>
    </row>
    <row r="34" spans="1:65" s="74" customFormat="1" collapsed="1" x14ac:dyDescent="0.25">
      <c r="A34" s="73" t="s">
        <v>127</v>
      </c>
      <c r="B34" s="134" t="s">
        <v>450</v>
      </c>
      <c r="C34" s="123"/>
      <c r="D34" s="123"/>
      <c r="E34" s="123"/>
      <c r="F34" s="123"/>
      <c r="G34" s="123"/>
      <c r="H34" s="148"/>
      <c r="I34" s="148"/>
      <c r="J34" s="123"/>
      <c r="K34" s="123"/>
      <c r="L34" s="123"/>
      <c r="M34" s="123"/>
      <c r="N34" s="123"/>
      <c r="O34" s="123"/>
      <c r="P34" s="123"/>
      <c r="Q34" s="123"/>
      <c r="R34" s="123"/>
      <c r="S34" s="123"/>
      <c r="T34" s="123"/>
      <c r="U34" s="123"/>
      <c r="V34" s="123"/>
      <c r="W34" s="123"/>
      <c r="X34" s="123"/>
      <c r="Y34" s="148"/>
      <c r="Z34" s="123"/>
      <c r="AA34" s="123"/>
      <c r="AB34" s="123"/>
      <c r="AC34" s="123"/>
      <c r="AD34" s="123"/>
      <c r="AE34" s="123"/>
      <c r="AF34" s="123"/>
      <c r="AG34" s="123"/>
      <c r="AH34" s="123"/>
      <c r="AI34" s="123"/>
      <c r="AJ34" s="123"/>
      <c r="AK34" s="123"/>
      <c r="AL34" s="123"/>
      <c r="AM34" s="123"/>
      <c r="AN34" s="148"/>
      <c r="AO34" s="123"/>
      <c r="AP34" s="123"/>
      <c r="AQ34" s="123"/>
      <c r="AR34" s="123"/>
      <c r="AS34" s="123"/>
      <c r="AT34" s="123"/>
      <c r="AU34" s="123"/>
      <c r="AV34" s="123"/>
      <c r="AW34" s="123"/>
      <c r="AX34" s="123"/>
      <c r="AY34" s="123"/>
      <c r="AZ34" s="123"/>
      <c r="BA34" s="123"/>
      <c r="BB34" s="123"/>
      <c r="BC34" s="123"/>
      <c r="BD34" s="123"/>
      <c r="BE34" s="123"/>
      <c r="BF34" s="123"/>
      <c r="BG34" s="123"/>
      <c r="BH34" s="158"/>
      <c r="BI34" s="123"/>
      <c r="BJ34" s="126"/>
      <c r="BK34" s="123"/>
      <c r="BL34" s="123"/>
    </row>
    <row r="35" spans="1:65" x14ac:dyDescent="0.25">
      <c r="A35" s="27" t="s">
        <v>594</v>
      </c>
      <c r="C35" s="80">
        <f>(C19/C32)*1000</f>
        <v>1108.3021467662145</v>
      </c>
      <c r="D35" s="80">
        <f t="shared" ref="D35:BH35" si="76">(D19/D32)*1000</f>
        <v>1080.0079105355712</v>
      </c>
      <c r="E35" s="80">
        <f t="shared" si="76"/>
        <v>1055.7608253838434</v>
      </c>
      <c r="F35" s="80">
        <f t="shared" si="76"/>
        <v>1034.7505047313634</v>
      </c>
      <c r="G35" s="80">
        <f t="shared" si="76"/>
        <v>1016.3693830394336</v>
      </c>
      <c r="H35" s="152">
        <f t="shared" si="76"/>
        <v>1000.1530003816767</v>
      </c>
      <c r="I35" s="152">
        <f t="shared" si="76"/>
        <v>990.42964757307618</v>
      </c>
      <c r="J35" s="80">
        <f>(J19/J32)*1000</f>
        <v>955.43341972424639</v>
      </c>
      <c r="K35" s="80">
        <f t="shared" si="76"/>
        <v>922.57304476140666</v>
      </c>
      <c r="L35" s="80">
        <f t="shared" si="76"/>
        <v>891.65878299814892</v>
      </c>
      <c r="M35" s="80">
        <f t="shared" si="76"/>
        <v>862.52272256103902</v>
      </c>
      <c r="N35" s="80">
        <f t="shared" si="76"/>
        <v>835.01572827779955</v>
      </c>
      <c r="O35" s="80">
        <f t="shared" si="76"/>
        <v>809.00488843171695</v>
      </c>
      <c r="P35" s="80">
        <f t="shared" si="76"/>
        <v>784.37136711223548</v>
      </c>
      <c r="Q35" s="80">
        <f t="shared" si="76"/>
        <v>761.00858893103327</v>
      </c>
      <c r="R35" s="80">
        <f t="shared" si="76"/>
        <v>738.82069760363083</v>
      </c>
      <c r="S35" s="80">
        <f t="shared" si="76"/>
        <v>717.72124137552078</v>
      </c>
      <c r="T35" s="80">
        <f t="shared" si="76"/>
        <v>697.6320472774604</v>
      </c>
      <c r="U35" s="80">
        <f t="shared" si="76"/>
        <v>669.96270465783289</v>
      </c>
      <c r="V35" s="80">
        <f t="shared" si="76"/>
        <v>643.87718173591986</v>
      </c>
      <c r="W35" s="80">
        <f t="shared" si="76"/>
        <v>619.24327325278375</v>
      </c>
      <c r="X35" s="80">
        <f t="shared" si="76"/>
        <v>595.94308961840204</v>
      </c>
      <c r="Y35" s="152">
        <f t="shared" si="76"/>
        <v>573.87117029293506</v>
      </c>
      <c r="Z35" s="80">
        <f t="shared" si="76"/>
        <v>552.93288786413268</v>
      </c>
      <c r="AA35" s="80">
        <f t="shared" si="76"/>
        <v>533.04309187265869</v>
      </c>
      <c r="AB35" s="80">
        <f t="shared" si="76"/>
        <v>514.12495139278872</v>
      </c>
      <c r="AC35" s="80">
        <f t="shared" si="76"/>
        <v>496.10896319520219</v>
      </c>
      <c r="AD35" s="80">
        <f t="shared" si="76"/>
        <v>478.93209849899785</v>
      </c>
      <c r="AE35" s="80">
        <f t="shared" si="76"/>
        <v>461.74002403851267</v>
      </c>
      <c r="AF35" s="80">
        <f t="shared" si="76"/>
        <v>445.59242273986968</v>
      </c>
      <c r="AG35" s="80">
        <f t="shared" si="76"/>
        <v>430.39691809037856</v>
      </c>
      <c r="AH35" s="80">
        <f t="shared" si="76"/>
        <v>416.07171505255923</v>
      </c>
      <c r="AI35" s="80">
        <f t="shared" si="76"/>
        <v>402.54412714527444</v>
      </c>
      <c r="AJ35" s="80">
        <f t="shared" si="76"/>
        <v>389.74934289355213</v>
      </c>
      <c r="AK35" s="80">
        <f t="shared" si="76"/>
        <v>377.6293874599433</v>
      </c>
      <c r="AL35" s="80">
        <f t="shared" si="76"/>
        <v>366.13224435290124</v>
      </c>
      <c r="AM35" s="80">
        <f t="shared" si="76"/>
        <v>355.21110914262493</v>
      </c>
      <c r="AN35" s="152">
        <f t="shared" si="76"/>
        <v>344.8237526024987</v>
      </c>
      <c r="AO35" s="42">
        <f t="shared" si="76"/>
        <v>360.19414674294813</v>
      </c>
      <c r="AP35" s="42">
        <f t="shared" si="76"/>
        <v>345.80398939700649</v>
      </c>
      <c r="AQ35" s="42">
        <f t="shared" si="76"/>
        <v>331.98860788052559</v>
      </c>
      <c r="AR35" s="42">
        <f t="shared" si="76"/>
        <v>318.71423967583701</v>
      </c>
      <c r="AS35" s="42">
        <f t="shared" si="76"/>
        <v>305.94971577890379</v>
      </c>
      <c r="AT35" s="42">
        <f t="shared" si="76"/>
        <v>293.6662163612728</v>
      </c>
      <c r="AU35" s="42">
        <f t="shared" si="76"/>
        <v>281.83705354442662</v>
      </c>
      <c r="AV35" s="42">
        <f t="shared" si="76"/>
        <v>270.43747784039215</v>
      </c>
      <c r="AW35" s="42">
        <f t="shared" si="76"/>
        <v>259.44450530413832</v>
      </c>
      <c r="AX35" s="42">
        <f t="shared" si="76"/>
        <v>248.83676285742578</v>
      </c>
      <c r="AY35" s="42">
        <f t="shared" si="76"/>
        <v>242.2637044740959</v>
      </c>
      <c r="AZ35" s="42">
        <f t="shared" si="76"/>
        <v>235.9233289418176</v>
      </c>
      <c r="BA35" s="42">
        <f t="shared" si="76"/>
        <v>229.80349586442944</v>
      </c>
      <c r="BB35" s="42">
        <f t="shared" si="76"/>
        <v>223.89289498664527</v>
      </c>
      <c r="BC35" s="42">
        <f t="shared" si="76"/>
        <v>218.18097643197692</v>
      </c>
      <c r="BD35" s="42">
        <f t="shared" si="76"/>
        <v>212.65788785943826</v>
      </c>
      <c r="BE35" s="42">
        <f t="shared" si="76"/>
        <v>207.31441775150188</v>
      </c>
      <c r="BF35" s="42">
        <f t="shared" si="76"/>
        <v>202.14194414658544</v>
      </c>
      <c r="BG35" s="42">
        <f t="shared" si="76"/>
        <v>197.13238821586472</v>
      </c>
      <c r="BH35" s="162">
        <f t="shared" si="76"/>
        <v>192.27817215865676</v>
      </c>
      <c r="BI35" s="42"/>
      <c r="BJ35" s="124">
        <f t="shared" ref="BJ35" si="77">IFERROR(-(1-(AN35/I35))/31,"")</f>
        <v>-2.102723465819668E-2</v>
      </c>
      <c r="BK35" s="128">
        <f t="shared" ref="BK35" si="78">IFERROR(-(1-(BH35/I35))/51,"")</f>
        <v>-1.5801252484760463E-2</v>
      </c>
      <c r="BL35" s="124">
        <f t="shared" ref="BL35" si="79">IFERROR((AN35/I35)^(1/31)-1,"")</f>
        <v>-3.3462961189838492E-2</v>
      </c>
      <c r="BM35" s="76">
        <f t="shared" ref="BM35" si="80">IFERROR((BH35/I35)^(1/51)-1,"")</f>
        <v>-3.1630056956122532E-2</v>
      </c>
    </row>
    <row r="36" spans="1:65" x14ac:dyDescent="0.25">
      <c r="C36" s="80"/>
      <c r="D36" s="80"/>
      <c r="E36" s="80"/>
      <c r="F36" s="80"/>
      <c r="G36" s="80"/>
      <c r="H36" s="152"/>
      <c r="I36" s="152"/>
      <c r="J36" s="80"/>
      <c r="K36" s="80"/>
      <c r="L36" s="80"/>
      <c r="M36" s="80"/>
      <c r="N36" s="80"/>
      <c r="O36" s="80"/>
      <c r="P36" s="80"/>
      <c r="Q36" s="80"/>
      <c r="R36" s="80"/>
      <c r="S36" s="80"/>
      <c r="T36" s="80"/>
      <c r="U36" s="80"/>
      <c r="V36" s="80"/>
      <c r="W36" s="80"/>
      <c r="X36" s="80"/>
      <c r="Y36" s="381">
        <f>(Y35-I35)/I35</f>
        <v>-0.42058361065913719</v>
      </c>
      <c r="Z36" s="80"/>
      <c r="AA36" s="80"/>
      <c r="AB36" s="80"/>
      <c r="AC36" s="80"/>
      <c r="AD36" s="80"/>
      <c r="AE36" s="80"/>
      <c r="AF36" s="80"/>
      <c r="AG36" s="80"/>
      <c r="AH36" s="80"/>
      <c r="AI36" s="80"/>
      <c r="AJ36" s="80"/>
      <c r="AK36" s="80"/>
      <c r="AL36" s="80"/>
      <c r="AM36" s="80"/>
      <c r="AN36" s="152"/>
      <c r="AO36" s="42"/>
      <c r="AP36" s="42"/>
      <c r="AQ36" s="42"/>
      <c r="AR36" s="42"/>
      <c r="AS36" s="42"/>
      <c r="AT36" s="42"/>
      <c r="AU36" s="42"/>
      <c r="AV36" s="42"/>
      <c r="AW36" s="42"/>
      <c r="AX36" s="42"/>
      <c r="AY36" s="42"/>
      <c r="AZ36" s="42"/>
      <c r="BA36" s="42"/>
      <c r="BB36" s="42"/>
      <c r="BC36" s="42"/>
      <c r="BD36" s="42"/>
      <c r="BE36" s="42"/>
      <c r="BF36" s="42"/>
      <c r="BG36" s="42"/>
      <c r="BH36" s="161"/>
      <c r="BI36" s="42"/>
      <c r="BJ36" s="125"/>
      <c r="BK36" s="1"/>
      <c r="BL36" s="1"/>
    </row>
    <row r="37" spans="1:65" s="74" customFormat="1" collapsed="1" x14ac:dyDescent="0.25">
      <c r="A37" s="73" t="s">
        <v>591</v>
      </c>
      <c r="B37" s="134" t="s">
        <v>450</v>
      </c>
      <c r="C37" s="123"/>
      <c r="D37" s="123"/>
      <c r="E37" s="123"/>
      <c r="F37" s="123"/>
      <c r="G37" s="123"/>
      <c r="H37" s="148"/>
      <c r="I37" s="148"/>
      <c r="J37" s="123"/>
      <c r="K37" s="123"/>
      <c r="L37" s="123"/>
      <c r="M37" s="123"/>
      <c r="N37" s="123"/>
      <c r="O37" s="123"/>
      <c r="P37" s="123"/>
      <c r="Q37" s="123"/>
      <c r="R37" s="123"/>
      <c r="S37" s="123"/>
      <c r="T37" s="123"/>
      <c r="U37" s="123"/>
      <c r="V37" s="123"/>
      <c r="W37" s="123"/>
      <c r="X37" s="123"/>
      <c r="Y37" s="148"/>
      <c r="Z37" s="123"/>
      <c r="AA37" s="123"/>
      <c r="AB37" s="123"/>
      <c r="AC37" s="123"/>
      <c r="AD37" s="123"/>
      <c r="AE37" s="123"/>
      <c r="AF37" s="123"/>
      <c r="AG37" s="123"/>
      <c r="AH37" s="123"/>
      <c r="AI37" s="123"/>
      <c r="AJ37" s="123"/>
      <c r="AK37" s="123"/>
      <c r="AL37" s="123"/>
      <c r="AM37" s="123"/>
      <c r="AN37" s="148"/>
      <c r="AO37" s="123"/>
      <c r="AP37" s="123"/>
      <c r="AQ37" s="123"/>
      <c r="AR37" s="123"/>
      <c r="AS37" s="123"/>
      <c r="AT37" s="123"/>
      <c r="AU37" s="123"/>
      <c r="AV37" s="123"/>
      <c r="AW37" s="123"/>
      <c r="AX37" s="123"/>
      <c r="AY37" s="123"/>
      <c r="AZ37" s="123"/>
      <c r="BA37" s="123"/>
      <c r="BB37" s="123"/>
      <c r="BC37" s="123"/>
      <c r="BD37" s="123"/>
      <c r="BE37" s="123"/>
      <c r="BF37" s="123"/>
      <c r="BG37" s="123"/>
      <c r="BH37" s="158"/>
      <c r="BI37" s="123"/>
      <c r="BJ37" s="126"/>
      <c r="BK37" s="123"/>
      <c r="BL37" s="123"/>
    </row>
    <row r="38" spans="1:65" x14ac:dyDescent="0.25">
      <c r="A38" s="27" t="s">
        <v>150</v>
      </c>
      <c r="B38" s="82">
        <v>0.16</v>
      </c>
      <c r="C38" s="151">
        <f t="shared" ref="C38:G39" si="81">$B38*C$21</f>
        <v>11.82558745008</v>
      </c>
      <c r="D38" s="151">
        <f t="shared" si="81"/>
        <v>12.155724711552001</v>
      </c>
      <c r="E38" s="151">
        <f t="shared" si="81"/>
        <v>12.485861973024001</v>
      </c>
      <c r="F38" s="151">
        <f t="shared" si="81"/>
        <v>12.815999234496001</v>
      </c>
      <c r="G38" s="151">
        <f t="shared" si="81"/>
        <v>13.146136495968001</v>
      </c>
      <c r="H38" s="151">
        <f t="shared" ref="H38:Q39" si="82">$B38*H$21</f>
        <v>13.47627375744</v>
      </c>
      <c r="I38" s="151">
        <f t="shared" si="82"/>
        <v>12.787643404624001</v>
      </c>
      <c r="J38" s="42">
        <f t="shared" si="82"/>
        <v>12.736699896140928</v>
      </c>
      <c r="K38" s="42">
        <f t="shared" si="82"/>
        <v>12.685756387657857</v>
      </c>
      <c r="L38" s="42">
        <f t="shared" si="82"/>
        <v>12.634812879174783</v>
      </c>
      <c r="M38" s="42">
        <f t="shared" si="82"/>
        <v>12.58386937069171</v>
      </c>
      <c r="N38" s="42">
        <f t="shared" si="82"/>
        <v>12.532925862208641</v>
      </c>
      <c r="O38" s="42">
        <f t="shared" si="82"/>
        <v>12.481982353725567</v>
      </c>
      <c r="P38" s="42">
        <f t="shared" si="82"/>
        <v>12.431038845242496</v>
      </c>
      <c r="Q38" s="42">
        <f t="shared" si="82"/>
        <v>12.380095336759421</v>
      </c>
      <c r="R38" s="42">
        <f t="shared" ref="R38:AA39" si="83">$B38*R$21</f>
        <v>12.329151828276347</v>
      </c>
      <c r="S38" s="42">
        <f t="shared" si="83"/>
        <v>12.278208319793274</v>
      </c>
      <c r="T38" s="42">
        <f t="shared" si="83"/>
        <v>12.227264811310192</v>
      </c>
      <c r="U38" s="42">
        <f t="shared" si="83"/>
        <v>12.098785008657424</v>
      </c>
      <c r="V38" s="42">
        <f t="shared" si="83"/>
        <v>11.970305206004655</v>
      </c>
      <c r="W38" s="42">
        <f t="shared" si="83"/>
        <v>11.841825403351883</v>
      </c>
      <c r="X38" s="42">
        <f t="shared" si="83"/>
        <v>11.713345600699112</v>
      </c>
      <c r="Y38" s="151">
        <f t="shared" si="83"/>
        <v>11.584865798046346</v>
      </c>
      <c r="Z38" s="42">
        <f t="shared" si="83"/>
        <v>11.456385995393578</v>
      </c>
      <c r="AA38" s="42">
        <f t="shared" si="83"/>
        <v>11.327906192740807</v>
      </c>
      <c r="AB38" s="42">
        <f t="shared" ref="AB38:AK39" si="84">$B38*AB$21</f>
        <v>11.199426390088041</v>
      </c>
      <c r="AC38" s="42">
        <f t="shared" si="84"/>
        <v>11.070946587435271</v>
      </c>
      <c r="AD38" s="42">
        <f t="shared" si="84"/>
        <v>10.942466784782503</v>
      </c>
      <c r="AE38" s="42">
        <f t="shared" si="84"/>
        <v>10.890859913655317</v>
      </c>
      <c r="AF38" s="42">
        <f t="shared" si="84"/>
        <v>10.839253042528133</v>
      </c>
      <c r="AG38" s="42">
        <f t="shared" si="84"/>
        <v>10.787646171400949</v>
      </c>
      <c r="AH38" s="42">
        <f t="shared" si="84"/>
        <v>10.736039300273765</v>
      </c>
      <c r="AI38" s="42">
        <f t="shared" si="84"/>
        <v>10.684432429146582</v>
      </c>
      <c r="AJ38" s="42">
        <f t="shared" si="84"/>
        <v>10.632825558019396</v>
      </c>
      <c r="AK38" s="42">
        <f t="shared" si="84"/>
        <v>10.581218686892212</v>
      </c>
      <c r="AL38" s="42">
        <f t="shared" ref="AL38:AU39" si="85">$B38*AL$21</f>
        <v>10.529611815765032</v>
      </c>
      <c r="AM38" s="42">
        <f t="shared" si="85"/>
        <v>10.478004944637846</v>
      </c>
      <c r="AN38" s="151">
        <f t="shared" si="85"/>
        <v>10.426398073510663</v>
      </c>
      <c r="AO38" s="42">
        <f t="shared" si="85"/>
        <v>11.122521981937942</v>
      </c>
      <c r="AP38" s="42">
        <f t="shared" si="85"/>
        <v>10.900292294831798</v>
      </c>
      <c r="AQ38" s="42">
        <f t="shared" si="85"/>
        <v>10.678062607725648</v>
      </c>
      <c r="AR38" s="42">
        <f t="shared" si="85"/>
        <v>10.455832920619505</v>
      </c>
      <c r="AS38" s="42">
        <f t="shared" si="85"/>
        <v>10.233603233513358</v>
      </c>
      <c r="AT38" s="42">
        <f t="shared" si="85"/>
        <v>10.01137354640721</v>
      </c>
      <c r="AU38" s="42">
        <f t="shared" si="85"/>
        <v>9.7891438593010669</v>
      </c>
      <c r="AV38" s="42">
        <f t="shared" ref="AV38:BH39" si="86">$B38*AV$21</f>
        <v>9.5669141721949202</v>
      </c>
      <c r="AW38" s="42">
        <f t="shared" si="86"/>
        <v>9.3446844850887754</v>
      </c>
      <c r="AX38" s="42">
        <f t="shared" si="86"/>
        <v>9.1224547979826269</v>
      </c>
      <c r="AY38" s="42">
        <f t="shared" si="86"/>
        <v>9.0444528343214756</v>
      </c>
      <c r="AZ38" s="42">
        <f t="shared" si="86"/>
        <v>8.9664508706603279</v>
      </c>
      <c r="BA38" s="42">
        <f t="shared" si="86"/>
        <v>8.8884489069991783</v>
      </c>
      <c r="BB38" s="42">
        <f t="shared" si="86"/>
        <v>8.8104469433380306</v>
      </c>
      <c r="BC38" s="42">
        <f t="shared" si="86"/>
        <v>8.7324449796768828</v>
      </c>
      <c r="BD38" s="42">
        <f t="shared" si="86"/>
        <v>8.6544430160157315</v>
      </c>
      <c r="BE38" s="42">
        <f t="shared" si="86"/>
        <v>8.576441052354582</v>
      </c>
      <c r="BF38" s="42">
        <f t="shared" si="86"/>
        <v>8.4984390886934325</v>
      </c>
      <c r="BG38" s="42">
        <f t="shared" si="86"/>
        <v>8.4204371250322829</v>
      </c>
      <c r="BH38" s="161">
        <f t="shared" si="86"/>
        <v>8.3424351613711369</v>
      </c>
      <c r="BI38" s="42"/>
      <c r="BJ38" s="124">
        <f t="shared" ref="BJ38:BJ42" si="87">IFERROR(-(1-(AN38/I38))/31,"")</f>
        <v>-5.9564692116703677E-3</v>
      </c>
      <c r="BK38" s="128">
        <f t="shared" ref="BK38:BK42" si="88">IFERROR(-(1-(BH38/I38))/51,"")</f>
        <v>-6.8160288168981368E-3</v>
      </c>
      <c r="BL38" s="124">
        <f t="shared" ref="BL38:BL42" si="89">IFERROR((AN38/I38)^(1/31)-1,"")</f>
        <v>-6.5634778945676819E-3</v>
      </c>
      <c r="BM38" s="76">
        <f t="shared" ref="BM38:BM42" si="90">IFERROR((BH38/I38)^(1/51)-1,"")</f>
        <v>-8.3400115622503934E-3</v>
      </c>
    </row>
    <row r="39" spans="1:65" x14ac:dyDescent="0.25">
      <c r="A39" s="194" t="s">
        <v>151</v>
      </c>
      <c r="B39" s="195">
        <f>1-B38</f>
        <v>0.84</v>
      </c>
      <c r="C39" s="196">
        <f t="shared" si="81"/>
        <v>62.084334112919997</v>
      </c>
      <c r="D39" s="196">
        <f t="shared" si="81"/>
        <v>63.817554735647995</v>
      </c>
      <c r="E39" s="196">
        <f t="shared" si="81"/>
        <v>65.550775358376001</v>
      </c>
      <c r="F39" s="196">
        <f t="shared" si="81"/>
        <v>67.283995981103999</v>
      </c>
      <c r="G39" s="196">
        <f t="shared" si="81"/>
        <v>69.017216603831997</v>
      </c>
      <c r="H39" s="196">
        <f t="shared" si="82"/>
        <v>70.750437226559995</v>
      </c>
      <c r="I39" s="196">
        <f t="shared" si="82"/>
        <v>67.135127874275994</v>
      </c>
      <c r="J39" s="197">
        <f t="shared" si="82"/>
        <v>66.86767445473987</v>
      </c>
      <c r="K39" s="197">
        <f t="shared" si="82"/>
        <v>66.600221035203745</v>
      </c>
      <c r="L39" s="197">
        <f t="shared" si="82"/>
        <v>66.332767615667606</v>
      </c>
      <c r="M39" s="197">
        <f t="shared" si="82"/>
        <v>66.065314196131467</v>
      </c>
      <c r="N39" s="197">
        <f t="shared" si="82"/>
        <v>65.797860776595357</v>
      </c>
      <c r="O39" s="197">
        <f t="shared" si="82"/>
        <v>65.530407357059218</v>
      </c>
      <c r="P39" s="197">
        <f t="shared" si="82"/>
        <v>65.262953937523093</v>
      </c>
      <c r="Q39" s="197">
        <f t="shared" si="82"/>
        <v>64.995500517986954</v>
      </c>
      <c r="R39" s="197">
        <f t="shared" si="83"/>
        <v>64.728047098450816</v>
      </c>
      <c r="S39" s="197">
        <f t="shared" si="83"/>
        <v>64.460593678914677</v>
      </c>
      <c r="T39" s="197">
        <f t="shared" si="83"/>
        <v>64.193140259378509</v>
      </c>
      <c r="U39" s="197">
        <f t="shared" si="83"/>
        <v>63.518621295451474</v>
      </c>
      <c r="V39" s="197">
        <f t="shared" si="83"/>
        <v>62.844102331524432</v>
      </c>
      <c r="W39" s="197">
        <f t="shared" si="83"/>
        <v>62.16958336759739</v>
      </c>
      <c r="X39" s="197">
        <f t="shared" si="83"/>
        <v>61.495064403670341</v>
      </c>
      <c r="Y39" s="196">
        <f t="shared" si="83"/>
        <v>60.820545439743313</v>
      </c>
      <c r="Z39" s="197">
        <f t="shared" si="83"/>
        <v>60.146026475816278</v>
      </c>
      <c r="AA39" s="197">
        <f t="shared" si="83"/>
        <v>59.471507511889229</v>
      </c>
      <c r="AB39" s="197">
        <f t="shared" si="84"/>
        <v>58.796988547962208</v>
      </c>
      <c r="AC39" s="197">
        <f t="shared" si="84"/>
        <v>58.122469584035173</v>
      </c>
      <c r="AD39" s="197">
        <f t="shared" si="84"/>
        <v>57.447950620108138</v>
      </c>
      <c r="AE39" s="197">
        <f t="shared" si="84"/>
        <v>57.177014546690415</v>
      </c>
      <c r="AF39" s="197">
        <f t="shared" si="84"/>
        <v>56.906078473272693</v>
      </c>
      <c r="AG39" s="197">
        <f t="shared" si="84"/>
        <v>56.635142399854985</v>
      </c>
      <c r="AH39" s="197">
        <f t="shared" si="84"/>
        <v>56.364206326437262</v>
      </c>
      <c r="AI39" s="197">
        <f t="shared" si="84"/>
        <v>56.093270253019554</v>
      </c>
      <c r="AJ39" s="197">
        <f t="shared" si="84"/>
        <v>55.822334179601832</v>
      </c>
      <c r="AK39" s="197">
        <f t="shared" si="84"/>
        <v>55.551398106184109</v>
      </c>
      <c r="AL39" s="197">
        <f t="shared" si="85"/>
        <v>55.280462032766415</v>
      </c>
      <c r="AM39" s="197">
        <f t="shared" si="85"/>
        <v>55.009525959348693</v>
      </c>
      <c r="AN39" s="196">
        <f t="shared" si="85"/>
        <v>54.738589885930978</v>
      </c>
      <c r="AO39" s="197">
        <f t="shared" si="85"/>
        <v>58.39324040517419</v>
      </c>
      <c r="AP39" s="197">
        <f t="shared" si="85"/>
        <v>57.226534547866933</v>
      </c>
      <c r="AQ39" s="197">
        <f t="shared" si="85"/>
        <v>56.059828690559655</v>
      </c>
      <c r="AR39" s="197">
        <f t="shared" si="85"/>
        <v>54.893122833252399</v>
      </c>
      <c r="AS39" s="197">
        <f t="shared" si="85"/>
        <v>53.726416975945128</v>
      </c>
      <c r="AT39" s="197">
        <f t="shared" si="85"/>
        <v>52.55971111863785</v>
      </c>
      <c r="AU39" s="197">
        <f t="shared" si="85"/>
        <v>51.393005261330593</v>
      </c>
      <c r="AV39" s="197">
        <f t="shared" si="86"/>
        <v>50.226299404023329</v>
      </c>
      <c r="AW39" s="197">
        <f t="shared" si="86"/>
        <v>49.059593546716066</v>
      </c>
      <c r="AX39" s="197">
        <f t="shared" si="86"/>
        <v>47.892887689408795</v>
      </c>
      <c r="AY39" s="197">
        <f t="shared" si="86"/>
        <v>47.483377380187747</v>
      </c>
      <c r="AZ39" s="197">
        <f t="shared" si="86"/>
        <v>47.073867070966713</v>
      </c>
      <c r="BA39" s="197">
        <f t="shared" si="86"/>
        <v>46.664356761745687</v>
      </c>
      <c r="BB39" s="197">
        <f t="shared" si="86"/>
        <v>46.25484645252466</v>
      </c>
      <c r="BC39" s="197">
        <f t="shared" si="86"/>
        <v>45.845336143303626</v>
      </c>
      <c r="BD39" s="197">
        <f t="shared" si="86"/>
        <v>45.435825834082586</v>
      </c>
      <c r="BE39" s="197">
        <f t="shared" si="86"/>
        <v>45.026315524861552</v>
      </c>
      <c r="BF39" s="197">
        <f t="shared" si="86"/>
        <v>44.616805215640518</v>
      </c>
      <c r="BG39" s="197">
        <f t="shared" si="86"/>
        <v>44.207294906419477</v>
      </c>
      <c r="BH39" s="200">
        <f t="shared" si="86"/>
        <v>43.797784597198465</v>
      </c>
      <c r="BI39" s="197"/>
      <c r="BJ39" s="201">
        <f t="shared" si="87"/>
        <v>-5.9564692116703677E-3</v>
      </c>
      <c r="BK39" s="202">
        <f t="shared" si="88"/>
        <v>-6.8160288168981368E-3</v>
      </c>
      <c r="BL39" s="201">
        <f t="shared" si="89"/>
        <v>-6.5634778945676819E-3</v>
      </c>
      <c r="BM39" s="203">
        <f t="shared" si="90"/>
        <v>-8.3400115622503934E-3</v>
      </c>
    </row>
    <row r="40" spans="1:65" x14ac:dyDescent="0.25">
      <c r="A40" s="27" t="s">
        <v>112</v>
      </c>
      <c r="B40" s="82">
        <v>8.1222845037845964E-2</v>
      </c>
      <c r="C40" s="151">
        <f t="shared" ref="C40:G42" si="91">C$20*$B40</f>
        <v>63.411775949047701</v>
      </c>
      <c r="D40" s="151">
        <f t="shared" si="91"/>
        <v>67.117295682426089</v>
      </c>
      <c r="E40" s="151">
        <f t="shared" si="91"/>
        <v>70.822815415804456</v>
      </c>
      <c r="F40" s="151">
        <f t="shared" si="91"/>
        <v>74.528335149182837</v>
      </c>
      <c r="G40" s="151">
        <f t="shared" si="91"/>
        <v>78.233854882561218</v>
      </c>
      <c r="H40" s="151">
        <f t="shared" ref="H40:Q42" si="92">H$20*$B40</f>
        <v>81.939374615939613</v>
      </c>
      <c r="I40" s="151">
        <f t="shared" si="92"/>
        <v>83.929209607292663</v>
      </c>
      <c r="J40" s="42">
        <f t="shared" si="92"/>
        <v>83.594851800594626</v>
      </c>
      <c r="K40" s="42">
        <f t="shared" si="92"/>
        <v>83.260493993896588</v>
      </c>
      <c r="L40" s="42">
        <f t="shared" si="92"/>
        <v>82.926136187198551</v>
      </c>
      <c r="M40" s="42">
        <f t="shared" si="92"/>
        <v>82.5917783805005</v>
      </c>
      <c r="N40" s="42">
        <f t="shared" si="92"/>
        <v>82.257420573802477</v>
      </c>
      <c r="O40" s="42">
        <f t="shared" si="92"/>
        <v>81.923062767104454</v>
      </c>
      <c r="P40" s="42">
        <f t="shared" si="92"/>
        <v>81.588704960406417</v>
      </c>
      <c r="Q40" s="42">
        <f t="shared" si="92"/>
        <v>81.254347153708352</v>
      </c>
      <c r="R40" s="42">
        <f t="shared" ref="R40:AA42" si="93">R$20*$B40</f>
        <v>80.919989347010315</v>
      </c>
      <c r="S40" s="42">
        <f t="shared" si="93"/>
        <v>80.585631540312278</v>
      </c>
      <c r="T40" s="42">
        <f t="shared" si="93"/>
        <v>80.251273733614184</v>
      </c>
      <c r="U40" s="42">
        <f t="shared" si="93"/>
        <v>79.408021545079691</v>
      </c>
      <c r="V40" s="42">
        <f t="shared" si="93"/>
        <v>78.564769356545199</v>
      </c>
      <c r="W40" s="42">
        <f t="shared" si="93"/>
        <v>77.721517168010706</v>
      </c>
      <c r="X40" s="42">
        <f t="shared" si="93"/>
        <v>76.878264979476199</v>
      </c>
      <c r="Y40" s="151">
        <f t="shared" si="93"/>
        <v>76.035012790941721</v>
      </c>
      <c r="Z40" s="42">
        <f t="shared" si="93"/>
        <v>75.191760602407243</v>
      </c>
      <c r="AA40" s="42">
        <f t="shared" si="93"/>
        <v>74.348508413872722</v>
      </c>
      <c r="AB40" s="42">
        <f t="shared" ref="AB40:AK42" si="94">AB$20*$B40</f>
        <v>73.505256225338258</v>
      </c>
      <c r="AC40" s="42">
        <f t="shared" si="94"/>
        <v>72.662004036803765</v>
      </c>
      <c r="AD40" s="42">
        <f t="shared" si="94"/>
        <v>71.818751848269272</v>
      </c>
      <c r="AE40" s="42">
        <f t="shared" si="94"/>
        <v>71.480040189916039</v>
      </c>
      <c r="AF40" s="42">
        <f t="shared" si="94"/>
        <v>71.141328531562806</v>
      </c>
      <c r="AG40" s="42">
        <f t="shared" si="94"/>
        <v>70.802616873209573</v>
      </c>
      <c r="AH40" s="42">
        <f t="shared" si="94"/>
        <v>70.463905214856339</v>
      </c>
      <c r="AI40" s="42">
        <f t="shared" si="94"/>
        <v>70.125193556503106</v>
      </c>
      <c r="AJ40" s="42">
        <f t="shared" si="94"/>
        <v>69.786481898149873</v>
      </c>
      <c r="AK40" s="42">
        <f t="shared" si="94"/>
        <v>69.447770239796625</v>
      </c>
      <c r="AL40" s="42">
        <f t="shared" ref="AL40:AU42" si="95">AL$20*$B40</f>
        <v>69.109058581443421</v>
      </c>
      <c r="AM40" s="42">
        <f t="shared" si="95"/>
        <v>68.770346923090173</v>
      </c>
      <c r="AN40" s="151">
        <f t="shared" si="95"/>
        <v>68.431635264736968</v>
      </c>
      <c r="AO40" s="42">
        <f t="shared" si="95"/>
        <v>73.000509104455887</v>
      </c>
      <c r="AP40" s="42">
        <f t="shared" si="95"/>
        <v>71.541947788666434</v>
      </c>
      <c r="AQ40" s="42">
        <f t="shared" si="95"/>
        <v>70.083386472876967</v>
      </c>
      <c r="AR40" s="42">
        <f t="shared" si="95"/>
        <v>68.624825157087514</v>
      </c>
      <c r="AS40" s="42">
        <f t="shared" si="95"/>
        <v>67.166263841298047</v>
      </c>
      <c r="AT40" s="42">
        <f t="shared" si="95"/>
        <v>65.70770252550858</v>
      </c>
      <c r="AU40" s="42">
        <f t="shared" si="95"/>
        <v>64.249141209719127</v>
      </c>
      <c r="AV40" s="42">
        <f t="shared" ref="AV40:BH42" si="96">AV$20*$B40</f>
        <v>62.790579893929667</v>
      </c>
      <c r="AW40" s="42">
        <f t="shared" si="96"/>
        <v>61.332018578140222</v>
      </c>
      <c r="AX40" s="42">
        <f t="shared" si="96"/>
        <v>59.873457262350747</v>
      </c>
      <c r="AY40" s="42">
        <f t="shared" si="96"/>
        <v>59.361506549404687</v>
      </c>
      <c r="AZ40" s="42">
        <f t="shared" si="96"/>
        <v>58.849555836458649</v>
      </c>
      <c r="BA40" s="42">
        <f t="shared" si="96"/>
        <v>58.33760512351261</v>
      </c>
      <c r="BB40" s="42">
        <f t="shared" si="96"/>
        <v>57.825654410566571</v>
      </c>
      <c r="BC40" s="42">
        <f t="shared" si="96"/>
        <v>57.313703697620532</v>
      </c>
      <c r="BD40" s="42">
        <f t="shared" si="96"/>
        <v>56.801752984674486</v>
      </c>
      <c r="BE40" s="42">
        <f t="shared" si="96"/>
        <v>56.289802271728441</v>
      </c>
      <c r="BF40" s="42">
        <f t="shared" si="96"/>
        <v>55.777851558782402</v>
      </c>
      <c r="BG40" s="42">
        <f t="shared" si="96"/>
        <v>55.265900845836349</v>
      </c>
      <c r="BH40" s="161">
        <f t="shared" si="96"/>
        <v>54.753950132890324</v>
      </c>
      <c r="BI40" s="42"/>
      <c r="BJ40" s="124">
        <f t="shared" si="87"/>
        <v>-5.9564692116703677E-3</v>
      </c>
      <c r="BK40" s="128">
        <f t="shared" si="88"/>
        <v>-6.8160288168981386E-3</v>
      </c>
      <c r="BL40" s="124">
        <f t="shared" si="89"/>
        <v>-6.5634778945676819E-3</v>
      </c>
      <c r="BM40" s="76">
        <f t="shared" si="90"/>
        <v>-8.3400115622503934E-3</v>
      </c>
    </row>
    <row r="41" spans="1:65" x14ac:dyDescent="0.25">
      <c r="A41" s="27" t="s">
        <v>148</v>
      </c>
      <c r="B41" s="82">
        <v>0.29661412422436478</v>
      </c>
      <c r="C41" s="151">
        <f t="shared" si="91"/>
        <v>231.570666847171</v>
      </c>
      <c r="D41" s="151">
        <f t="shared" si="91"/>
        <v>245.10269087317005</v>
      </c>
      <c r="E41" s="151">
        <f t="shared" si="91"/>
        <v>258.63471489916907</v>
      </c>
      <c r="F41" s="151">
        <f t="shared" si="91"/>
        <v>272.16673892516815</v>
      </c>
      <c r="G41" s="151">
        <f t="shared" si="91"/>
        <v>285.69876295116723</v>
      </c>
      <c r="H41" s="151">
        <f t="shared" si="92"/>
        <v>299.2307869771663</v>
      </c>
      <c r="I41" s="151">
        <f t="shared" si="92"/>
        <v>306.49737759014187</v>
      </c>
      <c r="J41" s="42">
        <f t="shared" si="92"/>
        <v>305.27635106779945</v>
      </c>
      <c r="K41" s="42">
        <f t="shared" si="92"/>
        <v>304.05532454545704</v>
      </c>
      <c r="L41" s="42">
        <f t="shared" si="92"/>
        <v>302.83429802311463</v>
      </c>
      <c r="M41" s="42">
        <f t="shared" si="92"/>
        <v>301.61327150077216</v>
      </c>
      <c r="N41" s="42">
        <f t="shared" si="92"/>
        <v>300.39224497842986</v>
      </c>
      <c r="O41" s="42">
        <f t="shared" si="92"/>
        <v>299.17121845608744</v>
      </c>
      <c r="P41" s="42">
        <f t="shared" si="92"/>
        <v>297.95019193374503</v>
      </c>
      <c r="Q41" s="42">
        <f t="shared" si="92"/>
        <v>296.72916541140256</v>
      </c>
      <c r="R41" s="42">
        <f t="shared" si="93"/>
        <v>295.50813888906015</v>
      </c>
      <c r="S41" s="42">
        <f t="shared" si="93"/>
        <v>294.28711236671768</v>
      </c>
      <c r="T41" s="42">
        <f t="shared" si="93"/>
        <v>293.0660858443751</v>
      </c>
      <c r="U41" s="42">
        <f t="shared" si="93"/>
        <v>289.98665038153342</v>
      </c>
      <c r="V41" s="42">
        <f t="shared" si="93"/>
        <v>286.90721491869175</v>
      </c>
      <c r="W41" s="42">
        <f t="shared" si="93"/>
        <v>283.82777945585002</v>
      </c>
      <c r="X41" s="42">
        <f t="shared" si="93"/>
        <v>280.74834399300829</v>
      </c>
      <c r="Y41" s="151">
        <f t="shared" si="93"/>
        <v>277.66890853016668</v>
      </c>
      <c r="Z41" s="42">
        <f t="shared" si="93"/>
        <v>274.58947306732506</v>
      </c>
      <c r="AA41" s="42">
        <f t="shared" si="93"/>
        <v>271.51003760448327</v>
      </c>
      <c r="AB41" s="42">
        <f t="shared" si="94"/>
        <v>268.43060214164166</v>
      </c>
      <c r="AC41" s="42">
        <f t="shared" si="94"/>
        <v>265.35116667879998</v>
      </c>
      <c r="AD41" s="42">
        <f t="shared" si="94"/>
        <v>262.27173121595831</v>
      </c>
      <c r="AE41" s="42">
        <f t="shared" si="94"/>
        <v>261.03480505484913</v>
      </c>
      <c r="AF41" s="42">
        <f t="shared" si="94"/>
        <v>259.79787889374001</v>
      </c>
      <c r="AG41" s="42">
        <f t="shared" si="94"/>
        <v>258.56095273263082</v>
      </c>
      <c r="AH41" s="42">
        <f t="shared" si="94"/>
        <v>257.3240265715217</v>
      </c>
      <c r="AI41" s="42">
        <f t="shared" si="94"/>
        <v>256.08710041041252</v>
      </c>
      <c r="AJ41" s="42">
        <f t="shared" si="94"/>
        <v>254.85017424930339</v>
      </c>
      <c r="AK41" s="42">
        <f t="shared" si="94"/>
        <v>253.61324808819418</v>
      </c>
      <c r="AL41" s="42">
        <f t="shared" si="95"/>
        <v>252.37632192708512</v>
      </c>
      <c r="AM41" s="42">
        <f t="shared" si="95"/>
        <v>251.13939576597593</v>
      </c>
      <c r="AN41" s="151">
        <f t="shared" si="95"/>
        <v>249.90246960486684</v>
      </c>
      <c r="AO41" s="42">
        <f t="shared" si="95"/>
        <v>266.58733840044255</v>
      </c>
      <c r="AP41" s="42">
        <f t="shared" si="95"/>
        <v>261.26088268334917</v>
      </c>
      <c r="AQ41" s="42">
        <f t="shared" si="95"/>
        <v>255.93442696625573</v>
      </c>
      <c r="AR41" s="42">
        <f t="shared" si="95"/>
        <v>250.60797124916232</v>
      </c>
      <c r="AS41" s="42">
        <f t="shared" si="95"/>
        <v>245.28151553206891</v>
      </c>
      <c r="AT41" s="42">
        <f t="shared" si="95"/>
        <v>239.95505981497544</v>
      </c>
      <c r="AU41" s="42">
        <f t="shared" si="95"/>
        <v>234.62860409788206</v>
      </c>
      <c r="AV41" s="42">
        <f t="shared" si="96"/>
        <v>229.30214838078862</v>
      </c>
      <c r="AW41" s="42">
        <f t="shared" si="96"/>
        <v>223.97569266369524</v>
      </c>
      <c r="AX41" s="42">
        <f t="shared" si="96"/>
        <v>218.64923694660177</v>
      </c>
      <c r="AY41" s="42">
        <f t="shared" si="96"/>
        <v>216.77966672536931</v>
      </c>
      <c r="AZ41" s="42">
        <f t="shared" si="96"/>
        <v>214.91009650413696</v>
      </c>
      <c r="BA41" s="42">
        <f t="shared" si="96"/>
        <v>213.04052628290458</v>
      </c>
      <c r="BB41" s="42">
        <f t="shared" si="96"/>
        <v>211.1709560616722</v>
      </c>
      <c r="BC41" s="42">
        <f t="shared" si="96"/>
        <v>209.30138584043982</v>
      </c>
      <c r="BD41" s="42">
        <f t="shared" si="96"/>
        <v>207.43181561920744</v>
      </c>
      <c r="BE41" s="42">
        <f t="shared" si="96"/>
        <v>205.56224539797503</v>
      </c>
      <c r="BF41" s="42">
        <f t="shared" si="96"/>
        <v>203.69267517674265</v>
      </c>
      <c r="BG41" s="42">
        <f t="shared" si="96"/>
        <v>201.82310495551025</v>
      </c>
      <c r="BH41" s="161">
        <f t="shared" si="96"/>
        <v>199.95353473427789</v>
      </c>
      <c r="BI41" s="42"/>
      <c r="BJ41" s="124">
        <f t="shared" si="87"/>
        <v>-5.9564692116703712E-3</v>
      </c>
      <c r="BK41" s="128">
        <f t="shared" si="88"/>
        <v>-6.8160288168981412E-3</v>
      </c>
      <c r="BL41" s="124">
        <f t="shared" si="89"/>
        <v>-6.5634778945676819E-3</v>
      </c>
      <c r="BM41" s="76">
        <f t="shared" si="90"/>
        <v>-8.3400115622503934E-3</v>
      </c>
    </row>
    <row r="42" spans="1:65" x14ac:dyDescent="0.25">
      <c r="A42" s="194" t="s">
        <v>149</v>
      </c>
      <c r="B42" s="195">
        <f>1-B41-B40</f>
        <v>0.62216303073778934</v>
      </c>
      <c r="C42" s="196">
        <f t="shared" si="91"/>
        <v>485.73111038578145</v>
      </c>
      <c r="D42" s="196">
        <f t="shared" si="91"/>
        <v>514.11521077900397</v>
      </c>
      <c r="E42" s="196">
        <f t="shared" si="91"/>
        <v>542.4993111722265</v>
      </c>
      <c r="F42" s="196">
        <f t="shared" si="91"/>
        <v>570.88341156544902</v>
      </c>
      <c r="G42" s="196">
        <f t="shared" si="91"/>
        <v>599.26751195867155</v>
      </c>
      <c r="H42" s="196">
        <f t="shared" si="92"/>
        <v>627.65161235189419</v>
      </c>
      <c r="I42" s="196">
        <f t="shared" si="92"/>
        <v>642.89365131656564</v>
      </c>
      <c r="J42" s="197">
        <f t="shared" si="92"/>
        <v>640.33248682806288</v>
      </c>
      <c r="K42" s="197">
        <f t="shared" si="92"/>
        <v>637.77132233956013</v>
      </c>
      <c r="L42" s="197">
        <f t="shared" si="92"/>
        <v>635.21015785105749</v>
      </c>
      <c r="M42" s="197">
        <f t="shared" si="92"/>
        <v>632.64899336255462</v>
      </c>
      <c r="N42" s="197">
        <f t="shared" si="92"/>
        <v>630.08782887405209</v>
      </c>
      <c r="O42" s="197">
        <f t="shared" si="92"/>
        <v>627.52666438554934</v>
      </c>
      <c r="P42" s="197">
        <f t="shared" si="92"/>
        <v>624.9654998970467</v>
      </c>
      <c r="Q42" s="197">
        <f t="shared" si="92"/>
        <v>622.40433540854383</v>
      </c>
      <c r="R42" s="197">
        <f t="shared" si="93"/>
        <v>619.84317092004108</v>
      </c>
      <c r="S42" s="197">
        <f t="shared" si="93"/>
        <v>617.28200643153832</v>
      </c>
      <c r="T42" s="197">
        <f t="shared" si="93"/>
        <v>614.72084194303511</v>
      </c>
      <c r="U42" s="197">
        <f t="shared" si="93"/>
        <v>608.26157131479715</v>
      </c>
      <c r="V42" s="197">
        <f t="shared" si="93"/>
        <v>601.80230068655897</v>
      </c>
      <c r="W42" s="197">
        <f t="shared" si="93"/>
        <v>595.34303005832089</v>
      </c>
      <c r="X42" s="197">
        <f t="shared" si="93"/>
        <v>588.8837594300827</v>
      </c>
      <c r="Y42" s="196">
        <f t="shared" si="93"/>
        <v>582.42448880184463</v>
      </c>
      <c r="Z42" s="197">
        <f t="shared" si="93"/>
        <v>575.96521817360667</v>
      </c>
      <c r="AA42" s="197">
        <f t="shared" si="93"/>
        <v>569.50594754536837</v>
      </c>
      <c r="AB42" s="197">
        <f t="shared" si="94"/>
        <v>563.04667691713041</v>
      </c>
      <c r="AC42" s="197">
        <f t="shared" si="94"/>
        <v>556.58740628889234</v>
      </c>
      <c r="AD42" s="197">
        <f t="shared" si="94"/>
        <v>550.12813566065415</v>
      </c>
      <c r="AE42" s="197">
        <f t="shared" si="94"/>
        <v>547.53362088086442</v>
      </c>
      <c r="AF42" s="197">
        <f t="shared" si="94"/>
        <v>544.93910610107457</v>
      </c>
      <c r="AG42" s="197">
        <f t="shared" si="94"/>
        <v>542.34459132128472</v>
      </c>
      <c r="AH42" s="197">
        <f t="shared" si="94"/>
        <v>539.75007654149488</v>
      </c>
      <c r="AI42" s="197">
        <f t="shared" si="94"/>
        <v>537.15556176170503</v>
      </c>
      <c r="AJ42" s="197">
        <f t="shared" si="94"/>
        <v>534.5610469819153</v>
      </c>
      <c r="AK42" s="197">
        <f t="shared" si="94"/>
        <v>531.96653220212534</v>
      </c>
      <c r="AL42" s="197">
        <f t="shared" si="95"/>
        <v>529.37201742233572</v>
      </c>
      <c r="AM42" s="197">
        <f t="shared" si="95"/>
        <v>526.77750264254576</v>
      </c>
      <c r="AN42" s="196">
        <f t="shared" si="95"/>
        <v>524.18298786275614</v>
      </c>
      <c r="AO42" s="197">
        <f t="shared" si="95"/>
        <v>559.18033859398963</v>
      </c>
      <c r="AP42" s="197">
        <f t="shared" si="95"/>
        <v>548.00783006728591</v>
      </c>
      <c r="AQ42" s="197">
        <f t="shared" si="95"/>
        <v>536.83532154058219</v>
      </c>
      <c r="AR42" s="197">
        <f t="shared" si="95"/>
        <v>525.66281301387846</v>
      </c>
      <c r="AS42" s="197">
        <f t="shared" si="95"/>
        <v>514.49030448717485</v>
      </c>
      <c r="AT42" s="197">
        <f t="shared" si="95"/>
        <v>503.31779596047102</v>
      </c>
      <c r="AU42" s="197">
        <f t="shared" si="95"/>
        <v>492.14528743376741</v>
      </c>
      <c r="AV42" s="197">
        <f t="shared" si="96"/>
        <v>480.97277890706363</v>
      </c>
      <c r="AW42" s="197">
        <f t="shared" si="96"/>
        <v>469.80027038036002</v>
      </c>
      <c r="AX42" s="197">
        <f t="shared" si="96"/>
        <v>458.62776185365624</v>
      </c>
      <c r="AY42" s="197">
        <f t="shared" si="96"/>
        <v>454.7062443667167</v>
      </c>
      <c r="AZ42" s="197">
        <f t="shared" si="96"/>
        <v>450.78472687977734</v>
      </c>
      <c r="BA42" s="197">
        <f t="shared" si="96"/>
        <v>446.86320939283797</v>
      </c>
      <c r="BB42" s="197">
        <f t="shared" si="96"/>
        <v>442.94169190589861</v>
      </c>
      <c r="BC42" s="197">
        <f t="shared" si="96"/>
        <v>439.02017441895924</v>
      </c>
      <c r="BD42" s="197">
        <f t="shared" si="96"/>
        <v>435.09865693201982</v>
      </c>
      <c r="BE42" s="197">
        <f t="shared" si="96"/>
        <v>431.1771394450804</v>
      </c>
      <c r="BF42" s="197">
        <f t="shared" si="96"/>
        <v>427.25562195814103</v>
      </c>
      <c r="BG42" s="197">
        <f t="shared" si="96"/>
        <v>423.33410447120156</v>
      </c>
      <c r="BH42" s="200">
        <f t="shared" si="96"/>
        <v>419.4125869842623</v>
      </c>
      <c r="BI42" s="197"/>
      <c r="BJ42" s="201">
        <f t="shared" si="87"/>
        <v>-5.9564692116703677E-3</v>
      </c>
      <c r="BK42" s="202">
        <f t="shared" si="88"/>
        <v>-6.8160288168981386E-3</v>
      </c>
      <c r="BL42" s="201">
        <f t="shared" si="89"/>
        <v>-6.5634778945676819E-3</v>
      </c>
      <c r="BM42" s="203">
        <f t="shared" si="90"/>
        <v>-8.3400115622503934E-3</v>
      </c>
    </row>
    <row r="43" spans="1:65" x14ac:dyDescent="0.25">
      <c r="BJ43" s="1"/>
      <c r="BK43" s="1"/>
      <c r="BL43" s="1"/>
    </row>
    <row r="44" spans="1:65" s="74" customFormat="1" collapsed="1" x14ac:dyDescent="0.25">
      <c r="A44" s="73" t="s">
        <v>593</v>
      </c>
      <c r="B44" s="134" t="s">
        <v>450</v>
      </c>
      <c r="C44" s="123"/>
      <c r="D44" s="123"/>
      <c r="E44" s="123"/>
      <c r="F44" s="123"/>
      <c r="G44" s="123"/>
      <c r="H44" s="148"/>
      <c r="I44" s="148"/>
      <c r="J44" s="123"/>
      <c r="K44" s="123"/>
      <c r="L44" s="123"/>
      <c r="M44" s="123"/>
      <c r="N44" s="123"/>
      <c r="O44" s="123"/>
      <c r="P44" s="123"/>
      <c r="Q44" s="123"/>
      <c r="R44" s="123"/>
      <c r="S44" s="123"/>
      <c r="T44" s="123"/>
      <c r="U44" s="123"/>
      <c r="V44" s="123"/>
      <c r="W44" s="123"/>
      <c r="X44" s="123"/>
      <c r="Y44" s="148"/>
      <c r="Z44" s="123"/>
      <c r="AA44" s="123"/>
      <c r="AB44" s="123"/>
      <c r="AC44" s="123"/>
      <c r="AD44" s="123"/>
      <c r="AE44" s="123"/>
      <c r="AF44" s="123"/>
      <c r="AG44" s="123"/>
      <c r="AH44" s="123"/>
      <c r="AI44" s="123"/>
      <c r="AJ44" s="123"/>
      <c r="AK44" s="123"/>
      <c r="AL44" s="123"/>
      <c r="AM44" s="123"/>
      <c r="AN44" s="148"/>
      <c r="AO44" s="123"/>
      <c r="AP44" s="123"/>
      <c r="AQ44" s="123"/>
      <c r="AR44" s="123"/>
      <c r="AS44" s="123"/>
      <c r="AT44" s="123"/>
      <c r="AU44" s="123"/>
      <c r="AV44" s="123"/>
      <c r="AW44" s="123"/>
      <c r="AX44" s="123"/>
      <c r="AY44" s="123"/>
      <c r="AZ44" s="123"/>
      <c r="BA44" s="123"/>
      <c r="BB44" s="123"/>
      <c r="BC44" s="123"/>
      <c r="BD44" s="123"/>
      <c r="BE44" s="123"/>
      <c r="BF44" s="123"/>
      <c r="BG44" s="123"/>
      <c r="BH44" s="158"/>
      <c r="BI44" s="123"/>
      <c r="BJ44" s="126"/>
      <c r="BK44" s="123"/>
      <c r="BL44" s="123"/>
    </row>
    <row r="45" spans="1:65" x14ac:dyDescent="0.25">
      <c r="A45" s="176" t="s">
        <v>150</v>
      </c>
      <c r="B45" s="192">
        <v>0.09</v>
      </c>
      <c r="C45" s="151">
        <f t="shared" ref="C45:G45" si="97">C31*$B45</f>
        <v>9.1519624899000007</v>
      </c>
      <c r="D45" s="151">
        <f t="shared" si="97"/>
        <v>9.8233603431479999</v>
      </c>
      <c r="E45" s="151">
        <f t="shared" si="97"/>
        <v>10.494758196395999</v>
      </c>
      <c r="F45" s="151">
        <f t="shared" si="97"/>
        <v>11.166156049643998</v>
      </c>
      <c r="G45" s="151">
        <f t="shared" si="97"/>
        <v>11.837553902891999</v>
      </c>
      <c r="H45" s="151">
        <f t="shared" ref="H45:AM45" si="98">H31*$B45</f>
        <v>12.50895175614</v>
      </c>
      <c r="I45" s="151">
        <f t="shared" si="98"/>
        <v>11.35083326877</v>
      </c>
      <c r="J45" s="90">
        <f t="shared" si="98"/>
        <v>11.719723003334897</v>
      </c>
      <c r="K45" s="90">
        <f t="shared" si="98"/>
        <v>12.088612737899792</v>
      </c>
      <c r="L45" s="90">
        <f t="shared" si="98"/>
        <v>12.457502472464677</v>
      </c>
      <c r="M45" s="90">
        <f t="shared" si="98"/>
        <v>12.826392207029572</v>
      </c>
      <c r="N45" s="90">
        <f t="shared" si="98"/>
        <v>13.195281941594471</v>
      </c>
      <c r="O45" s="90">
        <f t="shared" si="98"/>
        <v>13.564171676159368</v>
      </c>
      <c r="P45" s="90">
        <f t="shared" si="98"/>
        <v>13.933061410724248</v>
      </c>
      <c r="Q45" s="90">
        <f t="shared" si="98"/>
        <v>14.301951145289147</v>
      </c>
      <c r="R45" s="90">
        <f t="shared" si="98"/>
        <v>14.670840879854044</v>
      </c>
      <c r="S45" s="90">
        <f t="shared" si="98"/>
        <v>15.039730614418939</v>
      </c>
      <c r="T45" s="90">
        <f t="shared" si="98"/>
        <v>15.408620348983838</v>
      </c>
      <c r="U45" s="90">
        <f t="shared" si="98"/>
        <v>15.876398520354687</v>
      </c>
      <c r="V45" s="90">
        <f t="shared" si="98"/>
        <v>16.344176691725551</v>
      </c>
      <c r="W45" s="90">
        <f t="shared" si="98"/>
        <v>16.8119548630964</v>
      </c>
      <c r="X45" s="90">
        <f t="shared" si="98"/>
        <v>17.279733034467249</v>
      </c>
      <c r="Y45" s="151">
        <f t="shared" si="98"/>
        <v>17.747511205838098</v>
      </c>
      <c r="Z45" s="90">
        <f t="shared" si="98"/>
        <v>18.215289377208947</v>
      </c>
      <c r="AA45" s="90">
        <f t="shared" si="98"/>
        <v>18.68306754857981</v>
      </c>
      <c r="AB45" s="90">
        <f t="shared" si="98"/>
        <v>19.150845719950659</v>
      </c>
      <c r="AC45" s="90">
        <f t="shared" si="98"/>
        <v>19.618623891321512</v>
      </c>
      <c r="AD45" s="90">
        <f t="shared" si="98"/>
        <v>20.086402062692361</v>
      </c>
      <c r="AE45" s="90">
        <f t="shared" si="98"/>
        <v>20.736025108383203</v>
      </c>
      <c r="AF45" s="90">
        <f t="shared" si="98"/>
        <v>21.385648154074026</v>
      </c>
      <c r="AG45" s="90">
        <f t="shared" si="98"/>
        <v>22.035271199764839</v>
      </c>
      <c r="AH45" s="90">
        <f t="shared" si="98"/>
        <v>22.684894245455663</v>
      </c>
      <c r="AI45" s="90">
        <f t="shared" si="98"/>
        <v>23.334517291146476</v>
      </c>
      <c r="AJ45" s="90">
        <f t="shared" si="98"/>
        <v>23.984140336837317</v>
      </c>
      <c r="AK45" s="90">
        <f t="shared" si="98"/>
        <v>24.633763382528159</v>
      </c>
      <c r="AL45" s="90">
        <f t="shared" si="98"/>
        <v>25.283386428218968</v>
      </c>
      <c r="AM45" s="90">
        <f t="shared" si="98"/>
        <v>25.933009473909777</v>
      </c>
      <c r="AN45" s="151">
        <f t="shared" ref="AN45:BH45" si="99">AN31*$B45</f>
        <v>26.582632519600619</v>
      </c>
      <c r="AO45" s="90">
        <f t="shared" si="99"/>
        <v>27.147352429496653</v>
      </c>
      <c r="AP45" s="90">
        <f t="shared" si="99"/>
        <v>27.712072339392659</v>
      </c>
      <c r="AQ45" s="90">
        <f t="shared" si="99"/>
        <v>28.276792249288658</v>
      </c>
      <c r="AR45" s="90">
        <f t="shared" si="99"/>
        <v>28.841512159184663</v>
      </c>
      <c r="AS45" s="90">
        <f t="shared" si="99"/>
        <v>29.406232069080666</v>
      </c>
      <c r="AT45" s="90">
        <f t="shared" si="99"/>
        <v>29.970951978976696</v>
      </c>
      <c r="AU45" s="90">
        <f t="shared" si="99"/>
        <v>30.535671888872702</v>
      </c>
      <c r="AV45" s="90">
        <f t="shared" si="99"/>
        <v>31.100391798768705</v>
      </c>
      <c r="AW45" s="90">
        <f t="shared" si="99"/>
        <v>31.66511170866471</v>
      </c>
      <c r="AX45" s="90">
        <f t="shared" si="99"/>
        <v>32.229831618560745</v>
      </c>
      <c r="AY45" s="90">
        <f t="shared" si="99"/>
        <v>32.821226329468232</v>
      </c>
      <c r="AZ45" s="90">
        <f t="shared" si="99"/>
        <v>33.412621040375697</v>
      </c>
      <c r="BA45" s="90">
        <f t="shared" si="99"/>
        <v>34.004015751283198</v>
      </c>
      <c r="BB45" s="90">
        <f t="shared" si="99"/>
        <v>34.595410462190685</v>
      </c>
      <c r="BC45" s="90">
        <f t="shared" si="99"/>
        <v>35.186805173098179</v>
      </c>
      <c r="BD45" s="90">
        <f t="shared" si="99"/>
        <v>35.778199884005673</v>
      </c>
      <c r="BE45" s="90">
        <f t="shared" si="99"/>
        <v>36.369594594913167</v>
      </c>
      <c r="BF45" s="90">
        <f t="shared" si="99"/>
        <v>36.960989305820632</v>
      </c>
      <c r="BG45" s="90">
        <f t="shared" si="99"/>
        <v>37.552384016728126</v>
      </c>
      <c r="BH45" s="161">
        <f t="shared" si="99"/>
        <v>38.143778727635649</v>
      </c>
      <c r="BI45" s="90"/>
      <c r="BJ45" s="198">
        <f t="shared" ref="BJ45:BJ49" si="100">IFERROR(-(1-(AN45/I45))/31,"")</f>
        <v>4.3287426684513665E-2</v>
      </c>
      <c r="BK45" s="199">
        <f t="shared" ref="BK45:BK49" si="101">IFERROR(-(1-(BH45/I45))/51,"")</f>
        <v>4.6283110614256419E-2</v>
      </c>
      <c r="BL45" s="198">
        <f t="shared" ref="BL45:BL49" si="102">IFERROR((AN45/I45)^(1/31)-1,"")</f>
        <v>2.7830783731149111E-2</v>
      </c>
      <c r="BM45" s="116">
        <f t="shared" ref="BM45:BM49" si="103">IFERROR((BH45/I45)^(1/51)-1,"")</f>
        <v>2.4050772704349521E-2</v>
      </c>
    </row>
    <row r="46" spans="1:65" x14ac:dyDescent="0.25">
      <c r="A46" s="194" t="s">
        <v>151</v>
      </c>
      <c r="B46" s="195">
        <f>1-B45</f>
        <v>0.91</v>
      </c>
      <c r="C46" s="196">
        <f t="shared" ref="C46:G46" si="104">C31*$B46</f>
        <v>92.536509620100006</v>
      </c>
      <c r="D46" s="196">
        <f t="shared" si="104"/>
        <v>99.325087914052006</v>
      </c>
      <c r="E46" s="196">
        <f t="shared" si="104"/>
        <v>106.11366620800401</v>
      </c>
      <c r="F46" s="196">
        <f t="shared" si="104"/>
        <v>112.90224450195599</v>
      </c>
      <c r="G46" s="196">
        <f t="shared" si="104"/>
        <v>119.69082279590801</v>
      </c>
      <c r="H46" s="196">
        <f t="shared" ref="H46:AM46" si="105">H31*$B46</f>
        <v>126.47940108986</v>
      </c>
      <c r="I46" s="196">
        <f t="shared" si="105"/>
        <v>114.76953638423001</v>
      </c>
      <c r="J46" s="197">
        <f t="shared" si="105"/>
        <v>118.49942147816397</v>
      </c>
      <c r="K46" s="197">
        <f t="shared" si="105"/>
        <v>122.22930657209791</v>
      </c>
      <c r="L46" s="197">
        <f t="shared" si="105"/>
        <v>125.95919166603174</v>
      </c>
      <c r="M46" s="197">
        <f t="shared" si="105"/>
        <v>129.6890767599657</v>
      </c>
      <c r="N46" s="197">
        <f t="shared" si="105"/>
        <v>133.41896185389967</v>
      </c>
      <c r="O46" s="197">
        <f t="shared" si="105"/>
        <v>137.14884694783362</v>
      </c>
      <c r="P46" s="197">
        <f t="shared" si="105"/>
        <v>140.87873204176742</v>
      </c>
      <c r="Q46" s="197">
        <f t="shared" si="105"/>
        <v>144.60861713570139</v>
      </c>
      <c r="R46" s="197">
        <f t="shared" si="105"/>
        <v>148.33850222963534</v>
      </c>
      <c r="S46" s="197">
        <f t="shared" si="105"/>
        <v>152.06838732356928</v>
      </c>
      <c r="T46" s="197">
        <f t="shared" si="105"/>
        <v>155.79827241750326</v>
      </c>
      <c r="U46" s="197">
        <f t="shared" si="105"/>
        <v>160.52802948358629</v>
      </c>
      <c r="V46" s="197">
        <f t="shared" si="105"/>
        <v>165.25778654966948</v>
      </c>
      <c r="W46" s="197">
        <f t="shared" si="105"/>
        <v>169.98754361575251</v>
      </c>
      <c r="X46" s="197">
        <f t="shared" si="105"/>
        <v>174.71730068183552</v>
      </c>
      <c r="Y46" s="196">
        <f t="shared" si="105"/>
        <v>179.44705774791856</v>
      </c>
      <c r="Z46" s="197">
        <f t="shared" si="105"/>
        <v>184.1768148140016</v>
      </c>
      <c r="AA46" s="197">
        <f t="shared" si="105"/>
        <v>188.90657188008478</v>
      </c>
      <c r="AB46" s="197">
        <f t="shared" si="105"/>
        <v>193.63632894616779</v>
      </c>
      <c r="AC46" s="197">
        <f t="shared" si="105"/>
        <v>198.36608601225086</v>
      </c>
      <c r="AD46" s="197">
        <f t="shared" si="105"/>
        <v>203.0958430783339</v>
      </c>
      <c r="AE46" s="197">
        <f t="shared" si="105"/>
        <v>209.6642538736524</v>
      </c>
      <c r="AF46" s="197">
        <f t="shared" si="105"/>
        <v>216.23266466897073</v>
      </c>
      <c r="AG46" s="197">
        <f t="shared" si="105"/>
        <v>222.80107546428894</v>
      </c>
      <c r="AH46" s="197">
        <f t="shared" si="105"/>
        <v>229.36948625960727</v>
      </c>
      <c r="AI46" s="197">
        <f t="shared" si="105"/>
        <v>235.93789705492549</v>
      </c>
      <c r="AJ46" s="197">
        <f t="shared" si="105"/>
        <v>242.50630785024401</v>
      </c>
      <c r="AK46" s="197">
        <f t="shared" si="105"/>
        <v>249.07471864556251</v>
      </c>
      <c r="AL46" s="197">
        <f t="shared" si="105"/>
        <v>255.6431294408807</v>
      </c>
      <c r="AM46" s="197">
        <f t="shared" si="105"/>
        <v>262.21154023619891</v>
      </c>
      <c r="AN46" s="196">
        <f t="shared" ref="AN46:BH46" si="106">AN31*$B46</f>
        <v>268.77995103151738</v>
      </c>
      <c r="AO46" s="197">
        <f t="shared" si="106"/>
        <v>274.48989678713281</v>
      </c>
      <c r="AP46" s="197">
        <f t="shared" si="106"/>
        <v>280.199842542748</v>
      </c>
      <c r="AQ46" s="197">
        <f t="shared" si="106"/>
        <v>285.90978829836314</v>
      </c>
      <c r="AR46" s="197">
        <f t="shared" si="106"/>
        <v>291.61973405397828</v>
      </c>
      <c r="AS46" s="197">
        <f t="shared" si="106"/>
        <v>297.32967980959342</v>
      </c>
      <c r="AT46" s="197">
        <f t="shared" si="106"/>
        <v>303.03962556520884</v>
      </c>
      <c r="AU46" s="197">
        <f t="shared" si="106"/>
        <v>308.74957132082403</v>
      </c>
      <c r="AV46" s="197">
        <f t="shared" si="106"/>
        <v>314.45951707643917</v>
      </c>
      <c r="AW46" s="197">
        <f t="shared" si="106"/>
        <v>320.16946283205431</v>
      </c>
      <c r="AX46" s="197">
        <f t="shared" si="106"/>
        <v>325.87940858766973</v>
      </c>
      <c r="AY46" s="197">
        <f t="shared" si="106"/>
        <v>331.85906622017882</v>
      </c>
      <c r="AZ46" s="197">
        <f t="shared" si="106"/>
        <v>337.83872385268762</v>
      </c>
      <c r="BA46" s="197">
        <f t="shared" si="106"/>
        <v>343.81838148519677</v>
      </c>
      <c r="BB46" s="197">
        <f t="shared" si="106"/>
        <v>349.79803911770586</v>
      </c>
      <c r="BC46" s="197">
        <f t="shared" si="106"/>
        <v>355.777696750215</v>
      </c>
      <c r="BD46" s="197">
        <f t="shared" si="106"/>
        <v>361.75735438272403</v>
      </c>
      <c r="BE46" s="197">
        <f t="shared" si="106"/>
        <v>367.73701201523312</v>
      </c>
      <c r="BF46" s="197">
        <f t="shared" si="106"/>
        <v>373.71666964774192</v>
      </c>
      <c r="BG46" s="197">
        <f t="shared" si="106"/>
        <v>379.69632728025107</v>
      </c>
      <c r="BH46" s="200">
        <f t="shared" si="106"/>
        <v>385.67598491276044</v>
      </c>
      <c r="BI46" s="197"/>
      <c r="BJ46" s="201">
        <f t="shared" si="100"/>
        <v>4.3287426684513665E-2</v>
      </c>
      <c r="BK46" s="202">
        <f t="shared" si="101"/>
        <v>4.6283110614256412E-2</v>
      </c>
      <c r="BL46" s="201">
        <f t="shared" si="102"/>
        <v>2.7830783731149111E-2</v>
      </c>
      <c r="BM46" s="203">
        <f t="shared" si="103"/>
        <v>2.4050772704349521E-2</v>
      </c>
    </row>
    <row r="47" spans="1:65" x14ac:dyDescent="0.25">
      <c r="A47" s="176" t="s">
        <v>112</v>
      </c>
      <c r="B47" s="192">
        <v>0.1323391593786046</v>
      </c>
      <c r="C47" s="151">
        <f t="shared" ref="C47:G47" si="107">(C$30*$B$47)*0.1</f>
        <v>88.590754673657813</v>
      </c>
      <c r="D47" s="151">
        <f t="shared" si="107"/>
        <v>96.120081194921525</v>
      </c>
      <c r="E47" s="151">
        <f t="shared" si="107"/>
        <v>103.64940771618524</v>
      </c>
      <c r="F47" s="151">
        <f t="shared" si="107"/>
        <v>111.17873423744896</v>
      </c>
      <c r="G47" s="151">
        <f t="shared" si="107"/>
        <v>118.70806075871269</v>
      </c>
      <c r="H47" s="151">
        <f t="shared" ref="H47:AM47" si="108">(H$30*$B$47)*0.1</f>
        <v>126.23738727997639</v>
      </c>
      <c r="I47" s="151">
        <f t="shared" si="108"/>
        <v>132.05856292170913</v>
      </c>
      <c r="J47" s="90">
        <f t="shared" si="108"/>
        <v>136.35032257227522</v>
      </c>
      <c r="K47" s="90">
        <f t="shared" si="108"/>
        <v>140.64208222284134</v>
      </c>
      <c r="L47" s="90">
        <f t="shared" si="108"/>
        <v>144.93384187340743</v>
      </c>
      <c r="M47" s="90">
        <f t="shared" si="108"/>
        <v>149.22560152397358</v>
      </c>
      <c r="N47" s="90">
        <f t="shared" si="108"/>
        <v>153.51736117453967</v>
      </c>
      <c r="O47" s="90">
        <f t="shared" si="108"/>
        <v>157.80912082510579</v>
      </c>
      <c r="P47" s="90">
        <f t="shared" si="108"/>
        <v>162.10088047567194</v>
      </c>
      <c r="Q47" s="90">
        <f t="shared" si="108"/>
        <v>166.39264012623804</v>
      </c>
      <c r="R47" s="90">
        <f t="shared" si="108"/>
        <v>170.68439977680413</v>
      </c>
      <c r="S47" s="90">
        <f t="shared" si="108"/>
        <v>174.97615942737025</v>
      </c>
      <c r="T47" s="90">
        <f t="shared" si="108"/>
        <v>179.26791907793648</v>
      </c>
      <c r="U47" s="90">
        <f t="shared" si="108"/>
        <v>184.71017266537498</v>
      </c>
      <c r="V47" s="90">
        <f t="shared" si="108"/>
        <v>190.15242625281348</v>
      </c>
      <c r="W47" s="90">
        <f t="shared" si="108"/>
        <v>195.59467984025196</v>
      </c>
      <c r="X47" s="90">
        <f t="shared" si="108"/>
        <v>201.03693342769046</v>
      </c>
      <c r="Y47" s="151">
        <f t="shared" si="108"/>
        <v>206.47918701512896</v>
      </c>
      <c r="Z47" s="90">
        <f t="shared" si="108"/>
        <v>211.92144060256749</v>
      </c>
      <c r="AA47" s="90">
        <f t="shared" si="108"/>
        <v>217.36369419000596</v>
      </c>
      <c r="AB47" s="90">
        <f t="shared" si="108"/>
        <v>222.80594777744446</v>
      </c>
      <c r="AC47" s="90">
        <f t="shared" si="108"/>
        <v>228.24820136488299</v>
      </c>
      <c r="AD47" s="90">
        <f t="shared" si="108"/>
        <v>233.6904549523214</v>
      </c>
      <c r="AE47" s="90">
        <f t="shared" si="108"/>
        <v>241.2483393669209</v>
      </c>
      <c r="AF47" s="90">
        <f t="shared" si="108"/>
        <v>248.80622378152043</v>
      </c>
      <c r="AG47" s="90">
        <f t="shared" si="108"/>
        <v>256.36410819611996</v>
      </c>
      <c r="AH47" s="90">
        <f t="shared" si="108"/>
        <v>263.92199261071943</v>
      </c>
      <c r="AI47" s="90">
        <f t="shared" si="108"/>
        <v>271.4798770253189</v>
      </c>
      <c r="AJ47" s="90">
        <f t="shared" si="108"/>
        <v>279.03776143991843</v>
      </c>
      <c r="AK47" s="90">
        <f t="shared" si="108"/>
        <v>286.5956458545179</v>
      </c>
      <c r="AL47" s="90">
        <f t="shared" si="108"/>
        <v>294.15353026911737</v>
      </c>
      <c r="AM47" s="90">
        <f t="shared" si="108"/>
        <v>301.71141468371684</v>
      </c>
      <c r="AN47" s="151">
        <f t="shared" ref="AN47:BH47" si="109">(AN$30*$B$47)*0.1</f>
        <v>309.26929909831654</v>
      </c>
      <c r="AO47" s="90">
        <f t="shared" si="109"/>
        <v>315.83939822569323</v>
      </c>
      <c r="AP47" s="90">
        <f t="shared" si="109"/>
        <v>322.40949735306992</v>
      </c>
      <c r="AQ47" s="90">
        <f t="shared" si="109"/>
        <v>328.97959648044662</v>
      </c>
      <c r="AR47" s="90">
        <f t="shared" si="109"/>
        <v>335.54969560782325</v>
      </c>
      <c r="AS47" s="90">
        <f t="shared" si="109"/>
        <v>342.11979473519995</v>
      </c>
      <c r="AT47" s="90">
        <f t="shared" si="109"/>
        <v>348.68989386257658</v>
      </c>
      <c r="AU47" s="90">
        <f t="shared" si="109"/>
        <v>355.25999298995333</v>
      </c>
      <c r="AV47" s="90">
        <f t="shared" si="109"/>
        <v>361.83009211732997</v>
      </c>
      <c r="AW47" s="90">
        <f t="shared" si="109"/>
        <v>368.40019124470666</v>
      </c>
      <c r="AX47" s="90">
        <f t="shared" si="109"/>
        <v>374.97029037208358</v>
      </c>
      <c r="AY47" s="90">
        <f t="shared" si="109"/>
        <v>381.85073111089861</v>
      </c>
      <c r="AZ47" s="90">
        <f t="shared" si="109"/>
        <v>388.73117184971369</v>
      </c>
      <c r="BA47" s="90">
        <f t="shared" si="109"/>
        <v>395.61161258852871</v>
      </c>
      <c r="BB47" s="90">
        <f t="shared" si="109"/>
        <v>402.4920533273438</v>
      </c>
      <c r="BC47" s="90">
        <f t="shared" si="109"/>
        <v>409.37249406615888</v>
      </c>
      <c r="BD47" s="90">
        <f t="shared" si="109"/>
        <v>416.25293480497385</v>
      </c>
      <c r="BE47" s="90">
        <f t="shared" si="109"/>
        <v>423.13337554378899</v>
      </c>
      <c r="BF47" s="90">
        <f t="shared" si="109"/>
        <v>430.01381628260407</v>
      </c>
      <c r="BG47" s="90">
        <f t="shared" si="109"/>
        <v>436.89425702141909</v>
      </c>
      <c r="BH47" s="161">
        <f t="shared" si="109"/>
        <v>443.7746977602344</v>
      </c>
      <c r="BI47" s="90"/>
      <c r="BJ47" s="124">
        <f t="shared" si="100"/>
        <v>4.32874266845137E-2</v>
      </c>
      <c r="BK47" s="128">
        <f t="shared" si="101"/>
        <v>4.6283110614256398E-2</v>
      </c>
      <c r="BL47" s="124">
        <f t="shared" si="102"/>
        <v>2.7830783731149111E-2</v>
      </c>
      <c r="BM47" s="76">
        <f t="shared" si="103"/>
        <v>2.4050772704349521E-2</v>
      </c>
    </row>
    <row r="48" spans="1:65" x14ac:dyDescent="0.25">
      <c r="A48" s="27" t="s">
        <v>148</v>
      </c>
      <c r="B48" s="82">
        <v>0.23569375312982396</v>
      </c>
      <c r="C48" s="151">
        <f t="shared" ref="C48:G48" si="110">(C$30*$B$48)*0.1</f>
        <v>157.77860128234758</v>
      </c>
      <c r="D48" s="151">
        <f t="shared" si="110"/>
        <v>171.18820154480375</v>
      </c>
      <c r="E48" s="151">
        <f t="shared" si="110"/>
        <v>184.59780180725991</v>
      </c>
      <c r="F48" s="151">
        <f t="shared" si="110"/>
        <v>198.00740206971611</v>
      </c>
      <c r="G48" s="151">
        <f t="shared" si="110"/>
        <v>211.4170023321723</v>
      </c>
      <c r="H48" s="151">
        <f t="shared" ref="H48:AM48" si="111">(H$30*$B$48)*0.1</f>
        <v>224.82660259462847</v>
      </c>
      <c r="I48" s="151">
        <f t="shared" si="111"/>
        <v>235.1940156949546</v>
      </c>
      <c r="J48" s="42">
        <f t="shared" si="111"/>
        <v>242.83756537686838</v>
      </c>
      <c r="K48" s="42">
        <f t="shared" si="111"/>
        <v>250.48111505878217</v>
      </c>
      <c r="L48" s="42">
        <f t="shared" si="111"/>
        <v>258.12466474069595</v>
      </c>
      <c r="M48" s="42">
        <f t="shared" si="111"/>
        <v>265.76821442260973</v>
      </c>
      <c r="N48" s="42">
        <f t="shared" si="111"/>
        <v>273.41176410452351</v>
      </c>
      <c r="O48" s="42">
        <f t="shared" si="111"/>
        <v>281.05531378643724</v>
      </c>
      <c r="P48" s="42">
        <f t="shared" si="111"/>
        <v>288.69886346835102</v>
      </c>
      <c r="Q48" s="42">
        <f t="shared" si="111"/>
        <v>296.3424131502648</v>
      </c>
      <c r="R48" s="42">
        <f t="shared" si="111"/>
        <v>303.98596283217853</v>
      </c>
      <c r="S48" s="42">
        <f t="shared" si="111"/>
        <v>311.62951251409231</v>
      </c>
      <c r="T48" s="42">
        <f t="shared" si="111"/>
        <v>319.27306219600632</v>
      </c>
      <c r="U48" s="42">
        <f t="shared" si="111"/>
        <v>328.96562167371906</v>
      </c>
      <c r="V48" s="42">
        <f t="shared" si="111"/>
        <v>338.65818115143179</v>
      </c>
      <c r="W48" s="42">
        <f t="shared" si="111"/>
        <v>348.35074062914441</v>
      </c>
      <c r="X48" s="42">
        <f t="shared" si="111"/>
        <v>358.0433001068572</v>
      </c>
      <c r="Y48" s="151">
        <f t="shared" si="111"/>
        <v>367.73585958456988</v>
      </c>
      <c r="Z48" s="42">
        <f t="shared" si="111"/>
        <v>377.42841906228261</v>
      </c>
      <c r="AA48" s="42">
        <f t="shared" si="111"/>
        <v>387.12097853999535</v>
      </c>
      <c r="AB48" s="42">
        <f t="shared" si="111"/>
        <v>396.81353801770803</v>
      </c>
      <c r="AC48" s="42">
        <f t="shared" si="111"/>
        <v>406.50609749542082</v>
      </c>
      <c r="AD48" s="42">
        <f t="shared" si="111"/>
        <v>416.19865697313338</v>
      </c>
      <c r="AE48" s="42">
        <f t="shared" si="111"/>
        <v>429.65911834951385</v>
      </c>
      <c r="AF48" s="42">
        <f t="shared" si="111"/>
        <v>443.11957972589425</v>
      </c>
      <c r="AG48" s="42">
        <f t="shared" si="111"/>
        <v>456.58004110227478</v>
      </c>
      <c r="AH48" s="42">
        <f t="shared" si="111"/>
        <v>470.04050247865507</v>
      </c>
      <c r="AI48" s="42">
        <f t="shared" si="111"/>
        <v>483.50096385503548</v>
      </c>
      <c r="AJ48" s="42">
        <f t="shared" si="111"/>
        <v>496.96142523141589</v>
      </c>
      <c r="AK48" s="42">
        <f t="shared" si="111"/>
        <v>510.42188660779624</v>
      </c>
      <c r="AL48" s="42">
        <f t="shared" si="111"/>
        <v>523.88234798417659</v>
      </c>
      <c r="AM48" s="42">
        <f t="shared" si="111"/>
        <v>537.342809360557</v>
      </c>
      <c r="AN48" s="151">
        <f t="shared" ref="AN48:BH48" si="112">(AN$30*$B$48)*0.1</f>
        <v>550.80327073693775</v>
      </c>
      <c r="AO48" s="42">
        <f t="shared" si="112"/>
        <v>562.50450360737057</v>
      </c>
      <c r="AP48" s="42">
        <f t="shared" si="112"/>
        <v>574.20573647780361</v>
      </c>
      <c r="AQ48" s="42">
        <f t="shared" si="112"/>
        <v>585.90696934823654</v>
      </c>
      <c r="AR48" s="42">
        <f t="shared" si="112"/>
        <v>597.60820221866948</v>
      </c>
      <c r="AS48" s="42">
        <f t="shared" si="112"/>
        <v>609.30943508910229</v>
      </c>
      <c r="AT48" s="42">
        <f t="shared" si="112"/>
        <v>621.01066795953534</v>
      </c>
      <c r="AU48" s="42">
        <f t="shared" si="112"/>
        <v>632.71190082996827</v>
      </c>
      <c r="AV48" s="42">
        <f t="shared" si="112"/>
        <v>644.4131337004012</v>
      </c>
      <c r="AW48" s="42">
        <f t="shared" si="112"/>
        <v>656.11436657083414</v>
      </c>
      <c r="AX48" s="42">
        <f t="shared" si="112"/>
        <v>667.81559944126752</v>
      </c>
      <c r="AY48" s="42">
        <f t="shared" si="112"/>
        <v>680.06954535216198</v>
      </c>
      <c r="AZ48" s="42">
        <f t="shared" si="112"/>
        <v>692.32349126305644</v>
      </c>
      <c r="BA48" s="42">
        <f t="shared" si="112"/>
        <v>704.57743717395078</v>
      </c>
      <c r="BB48" s="42">
        <f t="shared" si="112"/>
        <v>716.83138308484524</v>
      </c>
      <c r="BC48" s="42">
        <f t="shared" si="112"/>
        <v>729.08532899573981</v>
      </c>
      <c r="BD48" s="42">
        <f t="shared" si="112"/>
        <v>741.33927490663416</v>
      </c>
      <c r="BE48" s="42">
        <f t="shared" si="112"/>
        <v>753.59322081752862</v>
      </c>
      <c r="BF48" s="42">
        <f t="shared" si="112"/>
        <v>765.84716672842308</v>
      </c>
      <c r="BG48" s="42">
        <f t="shared" si="112"/>
        <v>778.10111263931753</v>
      </c>
      <c r="BH48" s="161">
        <f t="shared" si="112"/>
        <v>790.35505855021233</v>
      </c>
      <c r="BI48" s="42"/>
      <c r="BJ48" s="124">
        <f t="shared" si="100"/>
        <v>4.3287426684513713E-2</v>
      </c>
      <c r="BK48" s="128">
        <f t="shared" si="101"/>
        <v>4.6283110614256405E-2</v>
      </c>
      <c r="BL48" s="124">
        <f t="shared" si="102"/>
        <v>2.7830783731149111E-2</v>
      </c>
      <c r="BM48" s="76">
        <f t="shared" si="103"/>
        <v>2.4050772704349521E-2</v>
      </c>
    </row>
    <row r="49" spans="1:67" x14ac:dyDescent="0.25">
      <c r="A49" s="194" t="s">
        <v>149</v>
      </c>
      <c r="B49" s="195">
        <f>1-B48-B47</f>
        <v>0.63196708749157138</v>
      </c>
      <c r="C49" s="196">
        <f t="shared" ref="C49:G49" si="113">(C$30*$B$49)*0.1</f>
        <v>423.05271903399455</v>
      </c>
      <c r="D49" s="196">
        <f t="shared" si="113"/>
        <v>459.00796141847468</v>
      </c>
      <c r="E49" s="196">
        <f t="shared" si="113"/>
        <v>494.96320380295487</v>
      </c>
      <c r="F49" s="196">
        <f t="shared" si="113"/>
        <v>530.91844618743505</v>
      </c>
      <c r="G49" s="196">
        <f t="shared" si="113"/>
        <v>566.87368857191518</v>
      </c>
      <c r="H49" s="196">
        <f t="shared" ref="H49:AM49" si="114">(H$30*$B$49)*0.1</f>
        <v>602.8289309563952</v>
      </c>
      <c r="I49" s="196">
        <f t="shared" si="114"/>
        <v>630.62713848133626</v>
      </c>
      <c r="J49" s="197">
        <f t="shared" si="114"/>
        <v>651.12183452835234</v>
      </c>
      <c r="K49" s="197">
        <f t="shared" si="114"/>
        <v>671.61653057536842</v>
      </c>
      <c r="L49" s="197">
        <f t="shared" si="114"/>
        <v>692.11122662238449</v>
      </c>
      <c r="M49" s="197">
        <f t="shared" si="114"/>
        <v>712.60592266940046</v>
      </c>
      <c r="N49" s="197">
        <f t="shared" si="114"/>
        <v>733.10061871641653</v>
      </c>
      <c r="O49" s="197">
        <f t="shared" si="114"/>
        <v>753.5953147634325</v>
      </c>
      <c r="P49" s="197">
        <f t="shared" si="114"/>
        <v>774.09001081044858</v>
      </c>
      <c r="Q49" s="197">
        <f t="shared" si="114"/>
        <v>794.58470685746454</v>
      </c>
      <c r="R49" s="197">
        <f t="shared" si="114"/>
        <v>815.0794029044805</v>
      </c>
      <c r="S49" s="197">
        <f t="shared" si="114"/>
        <v>835.57409895149658</v>
      </c>
      <c r="T49" s="197">
        <f t="shared" si="114"/>
        <v>856.06879499851311</v>
      </c>
      <c r="U49" s="197">
        <f t="shared" si="114"/>
        <v>882.0575134186189</v>
      </c>
      <c r="V49" s="197">
        <f t="shared" si="114"/>
        <v>908.04623183872491</v>
      </c>
      <c r="W49" s="197">
        <f t="shared" si="114"/>
        <v>934.03495025883058</v>
      </c>
      <c r="X49" s="197">
        <f t="shared" si="114"/>
        <v>960.02366867893636</v>
      </c>
      <c r="Y49" s="196">
        <f t="shared" si="114"/>
        <v>986.01238709904237</v>
      </c>
      <c r="Z49" s="197">
        <f t="shared" si="114"/>
        <v>1012.001105519148</v>
      </c>
      <c r="AA49" s="197">
        <f t="shared" si="114"/>
        <v>1037.9898239392539</v>
      </c>
      <c r="AB49" s="197">
        <f t="shared" si="114"/>
        <v>1063.9785423593598</v>
      </c>
      <c r="AC49" s="197">
        <f t="shared" si="114"/>
        <v>1089.9672607794657</v>
      </c>
      <c r="AD49" s="197">
        <f t="shared" si="114"/>
        <v>1115.9559791995712</v>
      </c>
      <c r="AE49" s="197">
        <f t="shared" si="114"/>
        <v>1152.0475957968017</v>
      </c>
      <c r="AF49" s="197">
        <f t="shared" si="114"/>
        <v>1188.1392123940325</v>
      </c>
      <c r="AG49" s="197">
        <f t="shared" si="114"/>
        <v>1224.2308289912633</v>
      </c>
      <c r="AH49" s="197">
        <f t="shared" si="114"/>
        <v>1260.3224455884938</v>
      </c>
      <c r="AI49" s="197">
        <f t="shared" si="114"/>
        <v>1296.4140621857241</v>
      </c>
      <c r="AJ49" s="197">
        <f t="shared" si="114"/>
        <v>1332.5056787829546</v>
      </c>
      <c r="AK49" s="197">
        <f t="shared" si="114"/>
        <v>1368.5972953801852</v>
      </c>
      <c r="AL49" s="197">
        <f t="shared" si="114"/>
        <v>1404.6889119774155</v>
      </c>
      <c r="AM49" s="197">
        <f t="shared" si="114"/>
        <v>1440.780528574646</v>
      </c>
      <c r="AN49" s="196">
        <f t="shared" ref="AN49:BH49" si="115">(AN$30*$B$49)*0.1</f>
        <v>1476.8721451718775</v>
      </c>
      <c r="AO49" s="197">
        <f t="shared" si="115"/>
        <v>1508.246731723244</v>
      </c>
      <c r="AP49" s="197">
        <f t="shared" si="115"/>
        <v>1539.621318274611</v>
      </c>
      <c r="AQ49" s="197">
        <f t="shared" si="115"/>
        <v>1570.995904825978</v>
      </c>
      <c r="AR49" s="197">
        <f t="shared" si="115"/>
        <v>1602.3704913773445</v>
      </c>
      <c r="AS49" s="197">
        <f t="shared" si="115"/>
        <v>1633.7450779287112</v>
      </c>
      <c r="AT49" s="197">
        <f t="shared" si="115"/>
        <v>1665.1196644800782</v>
      </c>
      <c r="AU49" s="197">
        <f t="shared" si="115"/>
        <v>1696.4942510314449</v>
      </c>
      <c r="AV49" s="197">
        <f t="shared" si="115"/>
        <v>1727.8688375828119</v>
      </c>
      <c r="AW49" s="197">
        <f t="shared" si="115"/>
        <v>1759.2434241341784</v>
      </c>
      <c r="AX49" s="197">
        <f t="shared" si="115"/>
        <v>1790.6180106855463</v>
      </c>
      <c r="AY49" s="197">
        <f t="shared" si="115"/>
        <v>1823.474590059212</v>
      </c>
      <c r="AZ49" s="197">
        <f t="shared" si="115"/>
        <v>1856.3311694328777</v>
      </c>
      <c r="BA49" s="197">
        <f t="shared" si="115"/>
        <v>1889.1877488065431</v>
      </c>
      <c r="BB49" s="197">
        <f t="shared" si="115"/>
        <v>1922.044328180209</v>
      </c>
      <c r="BC49" s="197">
        <f t="shared" si="115"/>
        <v>1954.9009075538747</v>
      </c>
      <c r="BD49" s="197">
        <f t="shared" si="115"/>
        <v>1987.75748692754</v>
      </c>
      <c r="BE49" s="197">
        <f t="shared" si="115"/>
        <v>2020.6140663012059</v>
      </c>
      <c r="BF49" s="197">
        <f t="shared" si="115"/>
        <v>2053.4706456748713</v>
      </c>
      <c r="BG49" s="197">
        <f t="shared" si="115"/>
        <v>2086.327225048537</v>
      </c>
      <c r="BH49" s="200">
        <f t="shared" si="115"/>
        <v>2119.1838044222036</v>
      </c>
      <c r="BI49" s="197"/>
      <c r="BJ49" s="201">
        <f t="shared" si="100"/>
        <v>4.3287426684513727E-2</v>
      </c>
      <c r="BK49" s="202">
        <f t="shared" si="101"/>
        <v>4.6283110614256398E-2</v>
      </c>
      <c r="BL49" s="201">
        <f t="shared" si="102"/>
        <v>2.7830783731149111E-2</v>
      </c>
      <c r="BM49" s="203">
        <f t="shared" si="103"/>
        <v>2.4050772704349521E-2</v>
      </c>
      <c r="BO49" s="251"/>
    </row>
    <row r="50" spans="1:67" x14ac:dyDescent="0.25">
      <c r="B50" s="82"/>
      <c r="C50" s="82"/>
      <c r="D50" s="82"/>
      <c r="E50" s="82"/>
      <c r="F50" s="82"/>
      <c r="G50" s="82"/>
      <c r="H50" s="151"/>
      <c r="I50" s="151"/>
      <c r="J50" s="42"/>
      <c r="K50" s="42"/>
      <c r="L50" s="42"/>
      <c r="M50" s="42"/>
      <c r="N50" s="42"/>
      <c r="O50" s="42"/>
      <c r="P50" s="42"/>
      <c r="Q50" s="42"/>
      <c r="R50" s="42"/>
      <c r="S50" s="42"/>
      <c r="T50" s="42"/>
      <c r="U50" s="42"/>
      <c r="V50" s="42"/>
      <c r="W50" s="42"/>
      <c r="X50" s="42"/>
      <c r="Y50" s="151"/>
      <c r="Z50" s="42"/>
      <c r="AA50" s="42"/>
      <c r="AB50" s="42"/>
      <c r="AC50" s="42"/>
      <c r="AD50" s="42"/>
      <c r="AE50" s="42"/>
      <c r="AF50" s="42"/>
      <c r="AG50" s="42"/>
      <c r="AH50" s="42"/>
      <c r="AI50" s="42"/>
      <c r="AJ50" s="42"/>
      <c r="AK50" s="42"/>
      <c r="AL50" s="42"/>
      <c r="AM50" s="42"/>
      <c r="AN50" s="151"/>
      <c r="AO50" s="42"/>
      <c r="AP50" s="42"/>
      <c r="AQ50" s="42"/>
      <c r="AR50" s="42"/>
      <c r="AS50" s="42"/>
      <c r="AT50" s="42"/>
      <c r="AU50" s="42"/>
      <c r="AV50" s="42"/>
      <c r="AW50" s="42"/>
      <c r="AX50" s="42"/>
      <c r="AY50" s="42"/>
      <c r="AZ50" s="42"/>
      <c r="BA50" s="42"/>
      <c r="BB50" s="42"/>
      <c r="BC50" s="42"/>
      <c r="BD50" s="42"/>
      <c r="BE50" s="42"/>
      <c r="BF50" s="42"/>
      <c r="BG50" s="42"/>
      <c r="BH50" s="161"/>
      <c r="BI50" s="42"/>
      <c r="BJ50" s="1"/>
      <c r="BK50" s="1"/>
      <c r="BL50" s="1"/>
    </row>
    <row r="51" spans="1:67" s="74" customFormat="1" collapsed="1" x14ac:dyDescent="0.25">
      <c r="A51" s="73" t="s">
        <v>595</v>
      </c>
      <c r="B51" s="134" t="s">
        <v>450</v>
      </c>
      <c r="C51" s="123"/>
      <c r="D51" s="123"/>
      <c r="E51" s="123"/>
      <c r="F51" s="123"/>
      <c r="G51" s="123"/>
      <c r="H51" s="148"/>
      <c r="I51" s="148"/>
      <c r="J51" s="123"/>
      <c r="K51" s="123"/>
      <c r="L51" s="123"/>
      <c r="M51" s="123"/>
      <c r="N51" s="123"/>
      <c r="O51" s="123"/>
      <c r="P51" s="123"/>
      <c r="Q51" s="123"/>
      <c r="R51" s="123"/>
      <c r="S51" s="123"/>
      <c r="T51" s="123"/>
      <c r="U51" s="123"/>
      <c r="V51" s="123"/>
      <c r="W51" s="123"/>
      <c r="X51" s="123"/>
      <c r="Y51" s="148"/>
      <c r="Z51" s="123"/>
      <c r="AA51" s="123"/>
      <c r="AB51" s="123"/>
      <c r="AC51" s="123"/>
      <c r="AD51" s="123"/>
      <c r="AE51" s="123"/>
      <c r="AF51" s="123"/>
      <c r="AG51" s="123"/>
      <c r="AH51" s="123"/>
      <c r="AI51" s="123"/>
      <c r="AJ51" s="123"/>
      <c r="AK51" s="123"/>
      <c r="AL51" s="123"/>
      <c r="AM51" s="123"/>
      <c r="AN51" s="148"/>
      <c r="AO51" s="123"/>
      <c r="AP51" s="123"/>
      <c r="AQ51" s="123"/>
      <c r="AR51" s="123"/>
      <c r="AS51" s="123"/>
      <c r="AT51" s="123"/>
      <c r="AU51" s="123"/>
      <c r="AV51" s="123"/>
      <c r="AW51" s="123"/>
      <c r="AX51" s="123"/>
      <c r="AY51" s="123"/>
      <c r="AZ51" s="123"/>
      <c r="BA51" s="123"/>
      <c r="BB51" s="123"/>
      <c r="BC51" s="123"/>
      <c r="BD51" s="123"/>
      <c r="BE51" s="123"/>
      <c r="BF51" s="123"/>
      <c r="BG51" s="123"/>
      <c r="BH51" s="158"/>
      <c r="BI51" s="123"/>
      <c r="BJ51" s="126"/>
      <c r="BK51" s="123"/>
      <c r="BL51" s="123"/>
    </row>
    <row r="52" spans="1:67" x14ac:dyDescent="0.25">
      <c r="A52" s="176" t="s">
        <v>150</v>
      </c>
      <c r="B52" s="192"/>
      <c r="C52" s="153">
        <f t="shared" ref="C52:G52" si="116">(C38/C45)*1000</f>
        <v>1292.1367917679495</v>
      </c>
      <c r="D52" s="153">
        <f t="shared" si="116"/>
        <v>1237.4303992656519</v>
      </c>
      <c r="E52" s="153">
        <f t="shared" si="116"/>
        <v>1189.7236448298318</v>
      </c>
      <c r="F52" s="153">
        <f t="shared" si="116"/>
        <v>1147.7539072100469</v>
      </c>
      <c r="G52" s="153">
        <f t="shared" si="116"/>
        <v>1110.5450166318824</v>
      </c>
      <c r="H52" s="153">
        <f t="shared" ref="H52:BH52" si="117">(H38/H45)*1000</f>
        <v>1077.33038068719</v>
      </c>
      <c r="I52" s="153">
        <f t="shared" si="117"/>
        <v>1126.5819082910111</v>
      </c>
      <c r="J52" s="193">
        <f t="shared" si="117"/>
        <v>1086.7748233056914</v>
      </c>
      <c r="K52" s="193">
        <f t="shared" si="117"/>
        <v>1049.3972023676399</v>
      </c>
      <c r="L52" s="193">
        <f t="shared" si="117"/>
        <v>1014.2332226786245</v>
      </c>
      <c r="M52" s="193">
        <f t="shared" si="117"/>
        <v>981.09188987648861</v>
      </c>
      <c r="N52" s="193">
        <f t="shared" si="117"/>
        <v>949.80356749347379</v>
      </c>
      <c r="O52" s="193">
        <f t="shared" si="117"/>
        <v>920.21707272137542</v>
      </c>
      <c r="P52" s="193">
        <f t="shared" si="117"/>
        <v>892.19723352933408</v>
      </c>
      <c r="Q52" s="193">
        <f t="shared" si="117"/>
        <v>865.62282383667934</v>
      </c>
      <c r="R52" s="193">
        <f t="shared" si="117"/>
        <v>840.38481019903247</v>
      </c>
      <c r="S52" s="193">
        <f t="shared" si="117"/>
        <v>816.38485652275381</v>
      </c>
      <c r="T52" s="193">
        <f t="shared" si="117"/>
        <v>793.53404356649946</v>
      </c>
      <c r="U52" s="193">
        <f t="shared" si="117"/>
        <v>762.06105516600064</v>
      </c>
      <c r="V52" s="193">
        <f t="shared" si="117"/>
        <v>732.38961079420869</v>
      </c>
      <c r="W52" s="193">
        <f t="shared" si="117"/>
        <v>704.36933121594609</v>
      </c>
      <c r="X52" s="193">
        <f t="shared" si="117"/>
        <v>677.86612080955945</v>
      </c>
      <c r="Y52" s="153">
        <f t="shared" si="117"/>
        <v>652.76002159871678</v>
      </c>
      <c r="Z52" s="193">
        <f t="shared" si="117"/>
        <v>628.94339794172356</v>
      </c>
      <c r="AA52" s="193">
        <f t="shared" si="117"/>
        <v>606.31939392639492</v>
      </c>
      <c r="AB52" s="193">
        <f t="shared" si="117"/>
        <v>584.80061684277905</v>
      </c>
      <c r="AC52" s="193">
        <f t="shared" si="117"/>
        <v>564.30800900019346</v>
      </c>
      <c r="AD52" s="193">
        <f t="shared" si="117"/>
        <v>544.76987718505256</v>
      </c>
      <c r="AE52" s="193">
        <f t="shared" si="117"/>
        <v>525.21444475162878</v>
      </c>
      <c r="AF52" s="193">
        <f t="shared" si="117"/>
        <v>506.84706698792417</v>
      </c>
      <c r="AG52" s="193">
        <f t="shared" si="117"/>
        <v>489.56266857818724</v>
      </c>
      <c r="AH52" s="193">
        <f t="shared" si="117"/>
        <v>473.26821029480686</v>
      </c>
      <c r="AI52" s="193">
        <f t="shared" si="117"/>
        <v>457.88101360041605</v>
      </c>
      <c r="AJ52" s="193">
        <f t="shared" si="117"/>
        <v>443.32735752418881</v>
      </c>
      <c r="AK52" s="193">
        <f t="shared" si="117"/>
        <v>429.54129755086836</v>
      </c>
      <c r="AL52" s="193">
        <f t="shared" si="117"/>
        <v>416.46366659225902</v>
      </c>
      <c r="AM52" s="193">
        <f t="shared" si="117"/>
        <v>404.04122611297277</v>
      </c>
      <c r="AN52" s="151">
        <f t="shared" si="117"/>
        <v>392.22594172427398</v>
      </c>
      <c r="AO52" s="193">
        <f t="shared" si="117"/>
        <v>409.70927131195634</v>
      </c>
      <c r="AP52" s="193">
        <f t="shared" si="117"/>
        <v>393.3409295896306</v>
      </c>
      <c r="AQ52" s="193">
        <f t="shared" si="117"/>
        <v>377.62637690964647</v>
      </c>
      <c r="AR52" s="193">
        <f t="shared" si="117"/>
        <v>362.52720949271776</v>
      </c>
      <c r="AS52" s="193">
        <f t="shared" si="117"/>
        <v>348.00797359800248</v>
      </c>
      <c r="AT52" s="193">
        <f t="shared" si="117"/>
        <v>334.03588759642162</v>
      </c>
      <c r="AU52" s="193">
        <f t="shared" si="117"/>
        <v>320.58059488346356</v>
      </c>
      <c r="AV52" s="193">
        <f t="shared" si="117"/>
        <v>307.61394371159287</v>
      </c>
      <c r="AW52" s="193">
        <f t="shared" si="117"/>
        <v>295.10979058165566</v>
      </c>
      <c r="AX52" s="193">
        <f t="shared" si="117"/>
        <v>283.04382430372743</v>
      </c>
      <c r="AY52" s="193">
        <f t="shared" si="117"/>
        <v>275.56718154071524</v>
      </c>
      <c r="AZ52" s="193">
        <f t="shared" si="117"/>
        <v>268.35520804624394</v>
      </c>
      <c r="BA52" s="193">
        <f t="shared" si="117"/>
        <v>261.39409450966855</v>
      </c>
      <c r="BB52" s="193">
        <f t="shared" si="117"/>
        <v>254.67097587892374</v>
      </c>
      <c r="BC52" s="193">
        <f t="shared" si="117"/>
        <v>248.17385200840033</v>
      </c>
      <c r="BD52" s="193">
        <f t="shared" si="117"/>
        <v>241.89151617671587</v>
      </c>
      <c r="BE52" s="193">
        <f t="shared" si="117"/>
        <v>235.81349057858691</v>
      </c>
      <c r="BF52" s="193">
        <f t="shared" si="117"/>
        <v>229.92996800967919</v>
      </c>
      <c r="BG52" s="193">
        <f t="shared" si="117"/>
        <v>224.2317590617231</v>
      </c>
      <c r="BH52" s="163">
        <f t="shared" si="117"/>
        <v>218.7102442298654</v>
      </c>
      <c r="BI52" s="193"/>
      <c r="BJ52" s="198">
        <f t="shared" ref="BJ52:BJ56" si="118">IFERROR(-(1-(AN52/I52))/31,"")</f>
        <v>-2.102723465819668E-2</v>
      </c>
      <c r="BK52" s="199">
        <f t="shared" ref="BK52:BK56" si="119">IFERROR(-(1-(BH52/I52))/51,"")</f>
        <v>-1.5801252484760466E-2</v>
      </c>
      <c r="BL52" s="198">
        <f t="shared" ref="BL52:BL56" si="120">IFERROR((AN52/I52)^(1/31)-1,"")</f>
        <v>-3.3462961189838492E-2</v>
      </c>
      <c r="BM52" s="116">
        <f t="shared" ref="BM52:BM56" si="121">IFERROR((BH52/I52)^(1/51)-1,"")</f>
        <v>-3.1630056956122643E-2</v>
      </c>
    </row>
    <row r="53" spans="1:67" x14ac:dyDescent="0.25">
      <c r="A53" s="176" t="s">
        <v>151</v>
      </c>
      <c r="B53" s="176"/>
      <c r="C53" s="153">
        <f t="shared" ref="C53:G53" si="122">(C39/C46)*1000</f>
        <v>670.91718034105054</v>
      </c>
      <c r="D53" s="153">
        <f t="shared" si="122"/>
        <v>642.5119380802422</v>
      </c>
      <c r="E53" s="153">
        <f t="shared" si="122"/>
        <v>617.74112327702801</v>
      </c>
      <c r="F53" s="153">
        <f t="shared" si="122"/>
        <v>595.94914412829348</v>
      </c>
      <c r="G53" s="153">
        <f t="shared" si="122"/>
        <v>576.62914325116969</v>
      </c>
      <c r="H53" s="153">
        <f t="shared" ref="H53:BH53" si="123">(H39/H46)*1000</f>
        <v>559.38308227988705</v>
      </c>
      <c r="I53" s="153">
        <f t="shared" si="123"/>
        <v>584.95599084340938</v>
      </c>
      <c r="J53" s="193">
        <f t="shared" si="123"/>
        <v>564.28692748564731</v>
      </c>
      <c r="K53" s="193">
        <f t="shared" si="123"/>
        <v>544.87931661396669</v>
      </c>
      <c r="L53" s="193">
        <f t="shared" si="123"/>
        <v>526.62109639082416</v>
      </c>
      <c r="M53" s="193">
        <f t="shared" si="123"/>
        <v>509.41309666663813</v>
      </c>
      <c r="N53" s="193">
        <f t="shared" si="123"/>
        <v>493.16723696776518</v>
      </c>
      <c r="O53" s="193">
        <f t="shared" si="123"/>
        <v>477.80501852840638</v>
      </c>
      <c r="P53" s="193">
        <f t="shared" si="123"/>
        <v>463.25625587100029</v>
      </c>
      <c r="Q53" s="193">
        <f t="shared" si="123"/>
        <v>449.45800468442951</v>
      </c>
      <c r="R53" s="193">
        <f t="shared" si="123"/>
        <v>436.35365144949753</v>
      </c>
      <c r="S53" s="193">
        <f t="shared" si="123"/>
        <v>423.89213704066054</v>
      </c>
      <c r="T53" s="193">
        <f t="shared" si="123"/>
        <v>412.02729185183631</v>
      </c>
      <c r="U53" s="193">
        <f t="shared" si="123"/>
        <v>395.68554787465416</v>
      </c>
      <c r="V53" s="193">
        <f t="shared" si="123"/>
        <v>380.2792209893006</v>
      </c>
      <c r="W53" s="193">
        <f t="shared" si="123"/>
        <v>365.73022966981813</v>
      </c>
      <c r="X53" s="193">
        <f t="shared" si="123"/>
        <v>351.9689473434251</v>
      </c>
      <c r="Y53" s="153">
        <f t="shared" si="123"/>
        <v>338.93308813779521</v>
      </c>
      <c r="Z53" s="193">
        <f t="shared" si="123"/>
        <v>326.56676431589489</v>
      </c>
      <c r="AA53" s="193">
        <f t="shared" si="123"/>
        <v>314.81968530793569</v>
      </c>
      <c r="AB53" s="193">
        <f t="shared" si="123"/>
        <v>303.64647412990445</v>
      </c>
      <c r="AC53" s="193">
        <f t="shared" si="123"/>
        <v>293.00608159625432</v>
      </c>
      <c r="AD53" s="193">
        <f t="shared" si="123"/>
        <v>282.86128238454643</v>
      </c>
      <c r="AE53" s="193">
        <f t="shared" si="123"/>
        <v>272.70750015949955</v>
      </c>
      <c r="AF53" s="193">
        <f t="shared" si="123"/>
        <v>263.17059247449896</v>
      </c>
      <c r="AG53" s="193">
        <f t="shared" si="123"/>
        <v>254.19600099252031</v>
      </c>
      <c r="AH53" s="193">
        <f t="shared" si="123"/>
        <v>245.73541688384202</v>
      </c>
      <c r="AI53" s="193">
        <f t="shared" si="123"/>
        <v>237.7459109079083</v>
      </c>
      <c r="AJ53" s="193">
        <f t="shared" si="123"/>
        <v>230.1892048683288</v>
      </c>
      <c r="AK53" s="193">
        <f t="shared" si="123"/>
        <v>223.03105834372005</v>
      </c>
      <c r="AL53" s="193">
        <f t="shared" si="123"/>
        <v>216.24074996136525</v>
      </c>
      <c r="AM53" s="193">
        <f t="shared" si="123"/>
        <v>209.79063663558199</v>
      </c>
      <c r="AN53" s="151">
        <f t="shared" si="123"/>
        <v>203.65577743375763</v>
      </c>
      <c r="AO53" s="193">
        <f t="shared" si="123"/>
        <v>212.73366010428501</v>
      </c>
      <c r="AP53" s="193">
        <f t="shared" si="123"/>
        <v>204.23471344076972</v>
      </c>
      <c r="AQ53" s="193">
        <f t="shared" si="123"/>
        <v>196.07523416462411</v>
      </c>
      <c r="AR53" s="193">
        <f t="shared" si="123"/>
        <v>188.23528185198805</v>
      </c>
      <c r="AS53" s="193">
        <f t="shared" si="123"/>
        <v>180.69644782973205</v>
      </c>
      <c r="AT53" s="193">
        <f t="shared" si="123"/>
        <v>173.44171086737276</v>
      </c>
      <c r="AU53" s="193">
        <f t="shared" si="123"/>
        <v>166.45530888179835</v>
      </c>
      <c r="AV53" s="193">
        <f t="shared" si="123"/>
        <v>159.72262461948085</v>
      </c>
      <c r="AW53" s="193">
        <f t="shared" si="123"/>
        <v>153.23008357124425</v>
      </c>
      <c r="AX53" s="193">
        <f t="shared" si="123"/>
        <v>146.9650626192431</v>
      </c>
      <c r="AY53" s="193">
        <f t="shared" si="123"/>
        <v>143.08295964614061</v>
      </c>
      <c r="AZ53" s="193">
        <f t="shared" si="123"/>
        <v>139.33828110093432</v>
      </c>
      <c r="BA53" s="193">
        <f t="shared" si="123"/>
        <v>135.7238567646356</v>
      </c>
      <c r="BB53" s="193">
        <f t="shared" si="123"/>
        <v>132.23300670636422</v>
      </c>
      <c r="BC53" s="193">
        <f t="shared" si="123"/>
        <v>128.85950008128475</v>
      </c>
      <c r="BD53" s="193">
        <f t="shared" si="123"/>
        <v>125.59751801483321</v>
      </c>
      <c r="BE53" s="193">
        <f t="shared" si="123"/>
        <v>122.44162010811243</v>
      </c>
      <c r="BF53" s="193">
        <f t="shared" si="123"/>
        <v>119.3867141588719</v>
      </c>
      <c r="BG53" s="193">
        <f t="shared" si="123"/>
        <v>116.42802874358698</v>
      </c>
      <c r="BH53" s="163">
        <f t="shared" si="123"/>
        <v>113.5610883501224</v>
      </c>
      <c r="BI53" s="193"/>
      <c r="BJ53" s="198">
        <f t="shared" si="118"/>
        <v>-2.1027234658196673E-2</v>
      </c>
      <c r="BK53" s="199">
        <f t="shared" si="119"/>
        <v>-1.5801252484760463E-2</v>
      </c>
      <c r="BL53" s="198">
        <f t="shared" si="120"/>
        <v>-3.3462961189838492E-2</v>
      </c>
      <c r="BM53" s="116">
        <f t="shared" si="121"/>
        <v>-3.1630056956122532E-2</v>
      </c>
    </row>
    <row r="54" spans="1:67" x14ac:dyDescent="0.25">
      <c r="A54" s="194" t="s">
        <v>112</v>
      </c>
      <c r="B54" s="194"/>
      <c r="C54" s="204">
        <f t="shared" ref="C54:G54" si="124">(C40/C47)*1000</f>
        <v>715.78322345980644</v>
      </c>
      <c r="D54" s="204">
        <f t="shared" si="124"/>
        <v>698.26507476953964</v>
      </c>
      <c r="E54" s="204">
        <f t="shared" si="124"/>
        <v>683.29204166542684</v>
      </c>
      <c r="F54" s="204">
        <f t="shared" si="124"/>
        <v>670.34703768087195</v>
      </c>
      <c r="G54" s="204">
        <f t="shared" si="124"/>
        <v>659.04416585138404</v>
      </c>
      <c r="H54" s="204">
        <f t="shared" ref="H54:BH54" si="125">(H40/H47)*1000</f>
        <v>649.08959525762248</v>
      </c>
      <c r="I54" s="204">
        <f t="shared" si="125"/>
        <v>635.54538040104273</v>
      </c>
      <c r="J54" s="205">
        <f t="shared" si="125"/>
        <v>613.08877180164723</v>
      </c>
      <c r="K54" s="205">
        <f t="shared" si="125"/>
        <v>592.00271126513837</v>
      </c>
      <c r="L54" s="205">
        <f t="shared" si="125"/>
        <v>572.16544538735434</v>
      </c>
      <c r="M54" s="205">
        <f t="shared" si="125"/>
        <v>553.46922737806392</v>
      </c>
      <c r="N54" s="205">
        <f t="shared" si="125"/>
        <v>535.81835920356218</v>
      </c>
      <c r="O54" s="205">
        <f t="shared" si="125"/>
        <v>519.12755320332121</v>
      </c>
      <c r="P54" s="205">
        <f t="shared" si="125"/>
        <v>503.32055397226071</v>
      </c>
      <c r="Q54" s="205">
        <f t="shared" si="125"/>
        <v>488.32897351747442</v>
      </c>
      <c r="R54" s="205">
        <f t="shared" si="125"/>
        <v>474.09130215078557</v>
      </c>
      <c r="S54" s="205">
        <f t="shared" si="125"/>
        <v>460.5520649443792</v>
      </c>
      <c r="T54" s="205">
        <f t="shared" si="125"/>
        <v>447.66109935556875</v>
      </c>
      <c r="U54" s="205">
        <f t="shared" si="125"/>
        <v>429.90605443771096</v>
      </c>
      <c r="V54" s="205">
        <f t="shared" si="125"/>
        <v>413.16732531243605</v>
      </c>
      <c r="W54" s="205">
        <f t="shared" si="125"/>
        <v>397.36007764366701</v>
      </c>
      <c r="X54" s="205">
        <f t="shared" si="125"/>
        <v>382.40866326747863</v>
      </c>
      <c r="Y54" s="204">
        <f t="shared" si="125"/>
        <v>368.24540957423739</v>
      </c>
      <c r="Z54" s="205">
        <f t="shared" si="125"/>
        <v>354.80959542654352</v>
      </c>
      <c r="AA54" s="205">
        <f t="shared" si="125"/>
        <v>342.0465809201873</v>
      </c>
      <c r="AB54" s="205">
        <f t="shared" si="125"/>
        <v>329.90706468375299</v>
      </c>
      <c r="AC54" s="205">
        <f t="shared" si="125"/>
        <v>318.34644743002622</v>
      </c>
      <c r="AD54" s="205">
        <f t="shared" si="125"/>
        <v>307.32428443824142</v>
      </c>
      <c r="AE54" s="205">
        <f t="shared" si="125"/>
        <v>296.2923615453376</v>
      </c>
      <c r="AF54" s="205">
        <f t="shared" si="125"/>
        <v>285.93066302888315</v>
      </c>
      <c r="AG54" s="205">
        <f t="shared" si="125"/>
        <v>276.1799121234443</v>
      </c>
      <c r="AH54" s="205">
        <f t="shared" si="125"/>
        <v>266.98762205387493</v>
      </c>
      <c r="AI54" s="205">
        <f t="shared" si="125"/>
        <v>258.30715088309489</v>
      </c>
      <c r="AJ54" s="205">
        <f t="shared" si="125"/>
        <v>250.09690995953636</v>
      </c>
      <c r="AK54" s="205">
        <f t="shared" si="125"/>
        <v>242.31969760995534</v>
      </c>
      <c r="AL54" s="205">
        <f t="shared" si="125"/>
        <v>234.94213555151424</v>
      </c>
      <c r="AM54" s="205">
        <f t="shared" si="125"/>
        <v>227.93419001127921</v>
      </c>
      <c r="AN54" s="196">
        <f t="shared" si="125"/>
        <v>221.26876306264916</v>
      </c>
      <c r="AO54" s="205">
        <f t="shared" si="125"/>
        <v>231.1317382016129</v>
      </c>
      <c r="AP54" s="205">
        <f t="shared" si="125"/>
        <v>221.89776782636463</v>
      </c>
      <c r="AQ54" s="205">
        <f t="shared" si="125"/>
        <v>213.03262336830812</v>
      </c>
      <c r="AR54" s="205">
        <f t="shared" si="125"/>
        <v>204.51463987406922</v>
      </c>
      <c r="AS54" s="205">
        <f t="shared" si="125"/>
        <v>196.32381661308023</v>
      </c>
      <c r="AT54" s="205">
        <f t="shared" si="125"/>
        <v>188.44166028914182</v>
      </c>
      <c r="AU54" s="205">
        <f t="shared" si="125"/>
        <v>180.85104564964644</v>
      </c>
      <c r="AV54" s="205">
        <f t="shared" si="125"/>
        <v>173.53609128112177</v>
      </c>
      <c r="AW54" s="205">
        <f t="shared" si="125"/>
        <v>166.48204869524881</v>
      </c>
      <c r="AX54" s="205">
        <f t="shared" si="125"/>
        <v>159.67520307525757</v>
      </c>
      <c r="AY54" s="205">
        <f t="shared" si="125"/>
        <v>155.45735993933368</v>
      </c>
      <c r="AZ54" s="205">
        <f t="shared" si="125"/>
        <v>151.38882625860091</v>
      </c>
      <c r="BA54" s="205">
        <f t="shared" si="125"/>
        <v>147.46181170416983</v>
      </c>
      <c r="BB54" s="205">
        <f t="shared" si="125"/>
        <v>143.66905863738234</v>
      </c>
      <c r="BC54" s="205">
        <f t="shared" si="125"/>
        <v>140.00379734442546</v>
      </c>
      <c r="BD54" s="205">
        <f t="shared" si="125"/>
        <v>136.4597057106341</v>
      </c>
      <c r="BE54" s="205">
        <f t="shared" si="125"/>
        <v>133.03087282913506</v>
      </c>
      <c r="BF54" s="205">
        <f t="shared" si="125"/>
        <v>129.71176610317406</v>
      </c>
      <c r="BG54" s="205">
        <f t="shared" si="125"/>
        <v>126.49720145698068</v>
      </c>
      <c r="BH54" s="206">
        <f t="shared" si="125"/>
        <v>123.38231631780224</v>
      </c>
      <c r="BI54" s="205"/>
      <c r="BJ54" s="201">
        <f t="shared" si="118"/>
        <v>-2.102723465819668E-2</v>
      </c>
      <c r="BK54" s="202">
        <f t="shared" si="119"/>
        <v>-1.5801252484760463E-2</v>
      </c>
      <c r="BL54" s="201">
        <f t="shared" si="120"/>
        <v>-3.3462961189838492E-2</v>
      </c>
      <c r="BM54" s="203">
        <f t="shared" si="121"/>
        <v>-3.1630056956122532E-2</v>
      </c>
    </row>
    <row r="55" spans="1:67" x14ac:dyDescent="0.25">
      <c r="A55" s="207" t="s">
        <v>148</v>
      </c>
      <c r="B55" s="207"/>
      <c r="C55" s="208">
        <f t="shared" ref="C55:G55" si="126">(C41/C48)*1000</f>
        <v>1467.6937491210942</v>
      </c>
      <c r="D55" s="208">
        <f t="shared" si="126"/>
        <v>1431.7732686094096</v>
      </c>
      <c r="E55" s="208">
        <f t="shared" si="126"/>
        <v>1401.0714773798429</v>
      </c>
      <c r="F55" s="208">
        <f t="shared" si="126"/>
        <v>1374.5281039005874</v>
      </c>
      <c r="G55" s="208">
        <f t="shared" si="126"/>
        <v>1351.3518770939982</v>
      </c>
      <c r="H55" s="208">
        <f t="shared" ref="H55:BH55" si="127">(H41/H48)*1000</f>
        <v>1330.9403047676328</v>
      </c>
      <c r="I55" s="208">
        <f t="shared" si="127"/>
        <v>1303.1682659292971</v>
      </c>
      <c r="J55" s="209">
        <f t="shared" si="127"/>
        <v>1257.1216096407081</v>
      </c>
      <c r="K55" s="209">
        <f t="shared" si="127"/>
        <v>1213.8852243375802</v>
      </c>
      <c r="L55" s="209">
        <f t="shared" si="127"/>
        <v>1173.2094580242172</v>
      </c>
      <c r="M55" s="209">
        <f t="shared" si="127"/>
        <v>1134.8733788803036</v>
      </c>
      <c r="N55" s="209">
        <f t="shared" si="127"/>
        <v>1098.6807607283199</v>
      </c>
      <c r="O55" s="209">
        <f t="shared" si="127"/>
        <v>1064.4567235736938</v>
      </c>
      <c r="P55" s="209">
        <f t="shared" si="127"/>
        <v>1032.0449078124209</v>
      </c>
      <c r="Q55" s="209">
        <f t="shared" si="127"/>
        <v>1001.3050857520744</v>
      </c>
      <c r="R55" s="209">
        <f t="shared" si="127"/>
        <v>972.11113347428238</v>
      </c>
      <c r="S55" s="209">
        <f t="shared" si="127"/>
        <v>944.34930117027864</v>
      </c>
      <c r="T55" s="209">
        <f t="shared" si="127"/>
        <v>917.91673193041765</v>
      </c>
      <c r="U55" s="209">
        <f t="shared" si="127"/>
        <v>881.51050224072799</v>
      </c>
      <c r="V55" s="209">
        <f t="shared" si="127"/>
        <v>847.18820004056101</v>
      </c>
      <c r="W55" s="209">
        <f t="shared" si="127"/>
        <v>814.77587486462153</v>
      </c>
      <c r="X55" s="209">
        <f t="shared" si="127"/>
        <v>784.11841224013858</v>
      </c>
      <c r="Y55" s="208">
        <f t="shared" si="127"/>
        <v>755.07705134834669</v>
      </c>
      <c r="Z55" s="209">
        <f t="shared" si="127"/>
        <v>727.52728517248397</v>
      </c>
      <c r="AA55" s="209">
        <f t="shared" si="127"/>
        <v>701.35707609664519</v>
      </c>
      <c r="AB55" s="209">
        <f t="shared" si="127"/>
        <v>676.46533301911381</v>
      </c>
      <c r="AC55" s="209">
        <f t="shared" si="127"/>
        <v>652.76060633208351</v>
      </c>
      <c r="AD55" s="209">
        <f t="shared" si="127"/>
        <v>630.15996525161449</v>
      </c>
      <c r="AE55" s="209">
        <f t="shared" si="127"/>
        <v>607.53931176320509</v>
      </c>
      <c r="AF55" s="209">
        <f t="shared" si="127"/>
        <v>586.2929348652259</v>
      </c>
      <c r="AG55" s="209">
        <f t="shared" si="127"/>
        <v>566.2992891857765</v>
      </c>
      <c r="AH55" s="209">
        <f t="shared" si="127"/>
        <v>547.4507520406861</v>
      </c>
      <c r="AI55" s="209">
        <f t="shared" si="127"/>
        <v>529.65168542496065</v>
      </c>
      <c r="AJ55" s="209">
        <f t="shared" si="127"/>
        <v>512.81681295611509</v>
      </c>
      <c r="AK55" s="209">
        <f t="shared" si="127"/>
        <v>496.86985362966698</v>
      </c>
      <c r="AL55" s="209">
        <f t="shared" si="127"/>
        <v>481.74236619766373</v>
      </c>
      <c r="AM55" s="209">
        <f t="shared" si="127"/>
        <v>467.37276723742553</v>
      </c>
      <c r="AN55" s="210">
        <f t="shared" si="127"/>
        <v>453.70549319816877</v>
      </c>
      <c r="AO55" s="209">
        <f t="shared" si="127"/>
        <v>473.92925157186141</v>
      </c>
      <c r="AP55" s="209">
        <f t="shared" si="127"/>
        <v>454.99525011005949</v>
      </c>
      <c r="AQ55" s="209">
        <f t="shared" si="127"/>
        <v>436.81751601445779</v>
      </c>
      <c r="AR55" s="209">
        <f t="shared" si="127"/>
        <v>419.35162589596268</v>
      </c>
      <c r="AS55" s="209">
        <f t="shared" si="127"/>
        <v>402.5565688084252</v>
      </c>
      <c r="AT55" s="209">
        <f t="shared" si="127"/>
        <v>386.39442475827286</v>
      </c>
      <c r="AU55" s="209">
        <f t="shared" si="127"/>
        <v>370.83007888757083</v>
      </c>
      <c r="AV55" s="209">
        <f t="shared" si="127"/>
        <v>355.83096679620928</v>
      </c>
      <c r="AW55" s="209">
        <f t="shared" si="127"/>
        <v>341.36684711584473</v>
      </c>
      <c r="AX55" s="209">
        <f t="shared" si="127"/>
        <v>327.40959799312287</v>
      </c>
      <c r="AY55" s="209">
        <f t="shared" si="127"/>
        <v>318.76102702571956</v>
      </c>
      <c r="AZ55" s="209">
        <f t="shared" si="127"/>
        <v>310.41861097629481</v>
      </c>
      <c r="BA55" s="209">
        <f t="shared" si="127"/>
        <v>302.36637599041893</v>
      </c>
      <c r="BB55" s="209">
        <f t="shared" si="127"/>
        <v>294.58944048028337</v>
      </c>
      <c r="BC55" s="209">
        <f t="shared" si="127"/>
        <v>287.07392333451111</v>
      </c>
      <c r="BD55" s="209">
        <f t="shared" si="127"/>
        <v>279.80686123142715</v>
      </c>
      <c r="BE55" s="209">
        <f t="shared" si="127"/>
        <v>272.77613401958786</v>
      </c>
      <c r="BF55" s="209">
        <f t="shared" si="127"/>
        <v>265.97039726200887</v>
      </c>
      <c r="BG55" s="209">
        <f t="shared" si="127"/>
        <v>259.37902115436731</v>
      </c>
      <c r="BH55" s="211">
        <f t="shared" si="127"/>
        <v>252.99203512540635</v>
      </c>
      <c r="BI55" s="209"/>
      <c r="BJ55" s="212">
        <f t="shared" si="118"/>
        <v>-2.1027234658196687E-2</v>
      </c>
      <c r="BK55" s="213">
        <f t="shared" si="119"/>
        <v>-1.5801252484760463E-2</v>
      </c>
      <c r="BL55" s="212">
        <f t="shared" si="120"/>
        <v>-3.3462961189838492E-2</v>
      </c>
      <c r="BM55" s="214">
        <f t="shared" si="121"/>
        <v>-3.1630056956122643E-2</v>
      </c>
    </row>
    <row r="56" spans="1:67" x14ac:dyDescent="0.25">
      <c r="A56" s="194" t="s">
        <v>149</v>
      </c>
      <c r="B56" s="194"/>
      <c r="C56" s="204">
        <f t="shared" ref="C56:G56" si="128">(C42/C49)*1000</f>
        <v>1148.1574010324475</v>
      </c>
      <c r="D56" s="204">
        <f t="shared" si="128"/>
        <v>1120.0572843883385</v>
      </c>
      <c r="E56" s="204">
        <f t="shared" si="128"/>
        <v>1096.0396793216892</v>
      </c>
      <c r="F56" s="204">
        <f t="shared" si="128"/>
        <v>1075.2751494415108</v>
      </c>
      <c r="G56" s="204">
        <f t="shared" si="128"/>
        <v>1057.1446938529884</v>
      </c>
      <c r="H56" s="204">
        <f t="shared" ref="H56:BH56" si="129">(H42/H49)*1000</f>
        <v>1041.1769908854865</v>
      </c>
      <c r="I56" s="204">
        <f t="shared" si="129"/>
        <v>1019.4512923512447</v>
      </c>
      <c r="J56" s="205">
        <f t="shared" si="129"/>
        <v>983.42960237525313</v>
      </c>
      <c r="K56" s="205">
        <f t="shared" si="129"/>
        <v>949.60635020878146</v>
      </c>
      <c r="L56" s="205">
        <f t="shared" si="129"/>
        <v>917.7862363987166</v>
      </c>
      <c r="M56" s="205">
        <f t="shared" si="129"/>
        <v>887.79642890515197</v>
      </c>
      <c r="N56" s="205">
        <f t="shared" si="129"/>
        <v>859.48342258566197</v>
      </c>
      <c r="O56" s="205">
        <f t="shared" si="129"/>
        <v>832.71041113431227</v>
      </c>
      <c r="P56" s="205">
        <f t="shared" si="129"/>
        <v>807.3550765016679</v>
      </c>
      <c r="Q56" s="205">
        <f t="shared" si="129"/>
        <v>783.30772041928174</v>
      </c>
      <c r="R56" s="205">
        <f t="shared" si="129"/>
        <v>760.46967781454384</v>
      </c>
      <c r="S56" s="205">
        <f t="shared" si="129"/>
        <v>738.75196371706863</v>
      </c>
      <c r="T56" s="205">
        <f t="shared" si="129"/>
        <v>718.07411452732924</v>
      </c>
      <c r="U56" s="205">
        <f t="shared" si="129"/>
        <v>689.59400272816458</v>
      </c>
      <c r="V56" s="205">
        <f t="shared" si="129"/>
        <v>662.74411983182267</v>
      </c>
      <c r="W56" s="205">
        <f t="shared" si="129"/>
        <v>637.38838669082486</v>
      </c>
      <c r="X56" s="205">
        <f t="shared" si="129"/>
        <v>613.40545930542567</v>
      </c>
      <c r="Y56" s="204">
        <f t="shared" si="129"/>
        <v>590.68678692303445</v>
      </c>
      <c r="Z56" s="205">
        <f t="shared" si="129"/>
        <v>569.13496935177886</v>
      </c>
      <c r="AA56" s="205">
        <f t="shared" si="129"/>
        <v>548.6623610470939</v>
      </c>
      <c r="AB56" s="205">
        <f t="shared" si="129"/>
        <v>529.18987977763265</v>
      </c>
      <c r="AC56" s="205">
        <f t="shared" si="129"/>
        <v>510.64598572516871</v>
      </c>
      <c r="AD56" s="205">
        <f t="shared" si="129"/>
        <v>492.96580323467435</v>
      </c>
      <c r="AE56" s="205">
        <f t="shared" si="129"/>
        <v>475.26996530223084</v>
      </c>
      <c r="AF56" s="205">
        <f t="shared" si="129"/>
        <v>458.64920576356826</v>
      </c>
      <c r="AG56" s="205">
        <f t="shared" si="129"/>
        <v>443.00844128240391</v>
      </c>
      <c r="AH56" s="205">
        <f t="shared" si="129"/>
        <v>428.2634800568552</v>
      </c>
      <c r="AI56" s="205">
        <f t="shared" si="129"/>
        <v>414.33950574099231</v>
      </c>
      <c r="AJ56" s="205">
        <f t="shared" si="129"/>
        <v>401.16980774908001</v>
      </c>
      <c r="AK56" s="205">
        <f t="shared" si="129"/>
        <v>388.69471246057765</v>
      </c>
      <c r="AL56" s="205">
        <f t="shared" si="129"/>
        <v>376.86067919275132</v>
      </c>
      <c r="AM56" s="205">
        <f t="shared" si="129"/>
        <v>365.6195320488423</v>
      </c>
      <c r="AN56" s="196">
        <f t="shared" si="129"/>
        <v>354.92780439822843</v>
      </c>
      <c r="AO56" s="205">
        <f t="shared" si="129"/>
        <v>370.74858299550192</v>
      </c>
      <c r="AP56" s="205">
        <f t="shared" si="129"/>
        <v>355.93676416575948</v>
      </c>
      <c r="AQ56" s="205">
        <f t="shared" si="129"/>
        <v>341.71656329049972</v>
      </c>
      <c r="AR56" s="205">
        <f t="shared" si="129"/>
        <v>328.05322854019619</v>
      </c>
      <c r="AS56" s="205">
        <f t="shared" si="129"/>
        <v>314.91467759428787</v>
      </c>
      <c r="AT56" s="205">
        <f t="shared" si="129"/>
        <v>302.27124614351868</v>
      </c>
      <c r="AU56" s="205">
        <f t="shared" si="129"/>
        <v>290.0954642991274</v>
      </c>
      <c r="AV56" s="205">
        <f t="shared" si="129"/>
        <v>278.36185736176401</v>
      </c>
      <c r="AW56" s="205">
        <f t="shared" si="129"/>
        <v>267.04676790909417</v>
      </c>
      <c r="AX56" s="205">
        <f t="shared" si="129"/>
        <v>256.12819658731593</v>
      </c>
      <c r="AY56" s="205">
        <f t="shared" si="129"/>
        <v>249.36253394786897</v>
      </c>
      <c r="AZ56" s="205">
        <f t="shared" si="129"/>
        <v>242.83637225005239</v>
      </c>
      <c r="BA56" s="205">
        <f t="shared" si="129"/>
        <v>236.53721535889426</v>
      </c>
      <c r="BB56" s="205">
        <f t="shared" si="129"/>
        <v>230.45342160514875</v>
      </c>
      <c r="BC56" s="205">
        <f t="shared" si="129"/>
        <v>224.57413197904526</v>
      </c>
      <c r="BD56" s="205">
        <f t="shared" si="129"/>
        <v>218.8892054455537</v>
      </c>
      <c r="BE56" s="205">
        <f t="shared" si="129"/>
        <v>213.38916057056008</v>
      </c>
      <c r="BF56" s="205">
        <f t="shared" si="129"/>
        <v>208.06512275110893</v>
      </c>
      <c r="BG56" s="205">
        <f t="shared" si="129"/>
        <v>202.90877643191996</v>
      </c>
      <c r="BH56" s="206">
        <f t="shared" si="129"/>
        <v>197.91232176701885</v>
      </c>
      <c r="BI56" s="205"/>
      <c r="BJ56" s="201">
        <f t="shared" si="118"/>
        <v>-2.1027234658196683E-2</v>
      </c>
      <c r="BK56" s="202">
        <f t="shared" si="119"/>
        <v>-1.5801252484760463E-2</v>
      </c>
      <c r="BL56" s="201">
        <f t="shared" si="120"/>
        <v>-3.3462961189838492E-2</v>
      </c>
      <c r="BM56" s="203">
        <f t="shared" si="121"/>
        <v>-3.1630056956122532E-2</v>
      </c>
    </row>
    <row r="57" spans="1:67" x14ac:dyDescent="0.25">
      <c r="AN57" s="151"/>
      <c r="BJ57" s="1"/>
      <c r="BK57" s="1"/>
      <c r="BL57" s="1"/>
    </row>
    <row r="58" spans="1:67" s="74" customFormat="1" collapsed="1" x14ac:dyDescent="0.25">
      <c r="A58" s="73" t="s">
        <v>596</v>
      </c>
      <c r="B58" s="134" t="s">
        <v>450</v>
      </c>
      <c r="C58" s="123"/>
      <c r="D58" s="123"/>
      <c r="E58" s="123"/>
      <c r="F58" s="123"/>
      <c r="G58" s="123"/>
      <c r="H58" s="148"/>
      <c r="I58" s="148"/>
      <c r="J58" s="123"/>
      <c r="K58" s="123"/>
      <c r="L58" s="123"/>
      <c r="M58" s="123"/>
      <c r="N58" s="123"/>
      <c r="O58" s="123"/>
      <c r="P58" s="123"/>
      <c r="Q58" s="123"/>
      <c r="R58" s="123"/>
      <c r="S58" s="123"/>
      <c r="T58" s="123"/>
      <c r="U58" s="123"/>
      <c r="V58" s="123"/>
      <c r="W58" s="123"/>
      <c r="X58" s="123"/>
      <c r="Y58" s="148"/>
      <c r="Z58" s="123"/>
      <c r="AA58" s="123"/>
      <c r="AB58" s="123"/>
      <c r="AC58" s="123"/>
      <c r="AD58" s="123"/>
      <c r="AE58" s="123"/>
      <c r="AF58" s="123"/>
      <c r="AG58" s="123"/>
      <c r="AH58" s="123"/>
      <c r="AI58" s="123"/>
      <c r="AJ58" s="123"/>
      <c r="AK58" s="123"/>
      <c r="AL58" s="123"/>
      <c r="AM58" s="123"/>
      <c r="AN58" s="148"/>
      <c r="AO58" s="123"/>
      <c r="AP58" s="123"/>
      <c r="AQ58" s="123"/>
      <c r="AR58" s="123"/>
      <c r="AS58" s="123"/>
      <c r="AT58" s="123"/>
      <c r="AU58" s="123"/>
      <c r="AV58" s="123"/>
      <c r="AW58" s="123"/>
      <c r="AX58" s="123"/>
      <c r="AY58" s="123"/>
      <c r="AZ58" s="123"/>
      <c r="BA58" s="123"/>
      <c r="BB58" s="123"/>
      <c r="BC58" s="123"/>
      <c r="BD58" s="123"/>
      <c r="BE58" s="123"/>
      <c r="BF58" s="123"/>
      <c r="BG58" s="123"/>
      <c r="BH58" s="158"/>
      <c r="BI58" s="123"/>
      <c r="BJ58" s="126"/>
      <c r="BK58" s="123"/>
      <c r="BL58" s="123"/>
    </row>
    <row r="59" spans="1:67" x14ac:dyDescent="0.25">
      <c r="A59" s="27" t="s">
        <v>147</v>
      </c>
      <c r="I59" s="156">
        <v>36.217391473618768</v>
      </c>
      <c r="J59" s="20">
        <v>33.869566964072277</v>
      </c>
      <c r="K59" s="20">
        <v>33.34782890850552</v>
      </c>
      <c r="L59" s="20">
        <v>32.956525521125123</v>
      </c>
      <c r="M59" s="20">
        <v>32.565221870246148</v>
      </c>
      <c r="N59" s="20">
        <v>32.304352839024745</v>
      </c>
      <c r="O59" s="20">
        <v>31.913048970123384</v>
      </c>
      <c r="P59" s="20">
        <v>31.000006283141985</v>
      </c>
      <c r="Q59" s="20">
        <v>29.956528744090221</v>
      </c>
      <c r="R59" s="20">
        <v>29.043485993948053</v>
      </c>
      <c r="S59" s="20">
        <v>28.130443216844306</v>
      </c>
      <c r="T59" s="20">
        <v>27.086965721973442</v>
      </c>
      <c r="U59" s="20">
        <v>25.913053552651444</v>
      </c>
      <c r="V59" s="20">
        <v>24.869575994909265</v>
      </c>
      <c r="W59" s="20">
        <v>23.956533215017391</v>
      </c>
      <c r="X59" s="20">
        <v>22.913055739354775</v>
      </c>
      <c r="Y59" s="156">
        <v>21.869578243203335</v>
      </c>
      <c r="Z59" s="20">
        <v>20.695666052503704</v>
      </c>
      <c r="AA59" s="20">
        <v>19.782623250531351</v>
      </c>
      <c r="AB59" s="20">
        <v>18.869580467595206</v>
      </c>
      <c r="AC59" s="20">
        <v>17.826102989831409</v>
      </c>
      <c r="AD59" s="20">
        <v>17.043494899822875</v>
      </c>
      <c r="AE59" s="20">
        <v>16.260886862932995</v>
      </c>
      <c r="AF59" s="20">
        <v>15.347844077043483</v>
      </c>
      <c r="AG59" s="20">
        <v>14.695670712178206</v>
      </c>
      <c r="AH59" s="20">
        <v>14.043497328612553</v>
      </c>
      <c r="AI59" s="20">
        <v>13.391323991792522</v>
      </c>
      <c r="AJ59" s="20">
        <v>12.739150605031938</v>
      </c>
      <c r="AK59" s="20">
        <v>11.956542524612779</v>
      </c>
      <c r="AL59" s="20">
        <v>11.434803858537105</v>
      </c>
      <c r="AM59" s="20">
        <v>10.782630468869757</v>
      </c>
      <c r="AN59" s="156">
        <v>10.260891826744535</v>
      </c>
      <c r="AO59" s="20">
        <v>9.6087184349041497</v>
      </c>
      <c r="AP59" s="20">
        <v>9.2174144788817589</v>
      </c>
      <c r="AQ59" s="20">
        <v>8.6956758021704434</v>
      </c>
      <c r="AR59" s="20">
        <v>8.3043718393784385</v>
      </c>
      <c r="AS59" s="20">
        <v>7.652198455855574</v>
      </c>
      <c r="AT59" s="20">
        <v>7.2608944766346788</v>
      </c>
      <c r="AU59" s="20">
        <v>6.8695904950669924</v>
      </c>
      <c r="AV59" s="20">
        <v>6.3478518210253601</v>
      </c>
      <c r="AW59" s="20">
        <v>6.0869825151176347</v>
      </c>
      <c r="AX59" s="20">
        <v>5.565243848113882</v>
      </c>
      <c r="AY59" s="20">
        <v>5.3043745486087079</v>
      </c>
      <c r="AZ59" s="20">
        <v>5.0435052565300875</v>
      </c>
      <c r="BA59" s="20">
        <v>4.7826359709947432</v>
      </c>
      <c r="BB59" s="20">
        <v>4.5217666648211825</v>
      </c>
      <c r="BC59" s="20">
        <v>4.1304626683714147</v>
      </c>
      <c r="BD59" s="20">
        <v>3.7391586707450752</v>
      </c>
      <c r="BE59" s="20">
        <v>3.4782893764938123</v>
      </c>
      <c r="BF59" s="20">
        <v>3.3478547676881814</v>
      </c>
      <c r="BG59" s="20">
        <v>3.0869854684770157</v>
      </c>
      <c r="BH59" s="88">
        <v>2.9565508400150158</v>
      </c>
      <c r="BI59" s="20"/>
      <c r="BJ59" s="1"/>
      <c r="BK59" s="1"/>
      <c r="BL59" s="1"/>
    </row>
    <row r="60" spans="1:67" x14ac:dyDescent="0.25">
      <c r="A60" s="27" t="s">
        <v>453</v>
      </c>
      <c r="I60" s="157">
        <f>I23/(I59*1000)</f>
        <v>2.8027971057479735E-2</v>
      </c>
      <c r="J60" s="124">
        <f t="shared" ref="J60:BH60" si="130">J23/(J59*1000)</f>
        <v>2.9798002897882602E-2</v>
      </c>
      <c r="K60" s="124">
        <f t="shared" si="130"/>
        <v>3.0088642707261505E-2</v>
      </c>
      <c r="L60" s="124">
        <f t="shared" si="130"/>
        <v>3.0268250304387918E-2</v>
      </c>
      <c r="M60" s="124">
        <f t="shared" si="130"/>
        <v>3.0452174474140083E-2</v>
      </c>
      <c r="N60" s="124">
        <f t="shared" si="130"/>
        <v>3.0516855658422607E-2</v>
      </c>
      <c r="O60" s="124">
        <f t="shared" si="130"/>
        <v>3.0707586987071211E-2</v>
      </c>
      <c r="P60" s="124">
        <f t="shared" si="130"/>
        <v>3.1423160786516156E-2</v>
      </c>
      <c r="Q60" s="124">
        <f t="shared" si="130"/>
        <v>3.2322290898095254E-2</v>
      </c>
      <c r="R60" s="124">
        <f t="shared" si="130"/>
        <v>3.3136831133481467E-2</v>
      </c>
      <c r="S60" s="124">
        <f t="shared" si="130"/>
        <v>3.4004247216473556E-2</v>
      </c>
      <c r="T60" s="124">
        <f t="shared" si="130"/>
        <v>3.5098061915025604E-2</v>
      </c>
      <c r="U60" s="124">
        <f t="shared" si="130"/>
        <v>3.6103811467030789E-2</v>
      </c>
      <c r="V60" s="124">
        <f t="shared" si="130"/>
        <v>3.7009879066229663E-2</v>
      </c>
      <c r="W60" s="124">
        <f t="shared" si="130"/>
        <v>3.7788439248485094E-2</v>
      </c>
      <c r="X60" s="124">
        <f t="shared" si="130"/>
        <v>3.8848594012326453E-2</v>
      </c>
      <c r="Y60" s="157">
        <f t="shared" si="130"/>
        <v>4.0009916527399617E-2</v>
      </c>
      <c r="Z60" s="124">
        <f t="shared" si="130"/>
        <v>4.1547829280709554E-2</v>
      </c>
      <c r="AA60" s="124">
        <f t="shared" si="130"/>
        <v>4.2700100451911062E-2</v>
      </c>
      <c r="AB60" s="124">
        <f t="shared" si="130"/>
        <v>4.3963881519498572E-2</v>
      </c>
      <c r="AC60" s="124">
        <f t="shared" si="130"/>
        <v>4.5688056467786779E-2</v>
      </c>
      <c r="AD60" s="124">
        <f t="shared" si="130"/>
        <v>4.6897658297084754E-2</v>
      </c>
      <c r="AE60" s="124">
        <f t="shared" si="130"/>
        <v>4.8651712951977621E-2</v>
      </c>
      <c r="AF60" s="124">
        <f t="shared" si="130"/>
        <v>5.1013028023335308E-2</v>
      </c>
      <c r="AG60" s="124">
        <f t="shared" si="130"/>
        <v>5.2720288524018277E-2</v>
      </c>
      <c r="AH60" s="124">
        <f t="shared" si="130"/>
        <v>5.4586117835345185E-2</v>
      </c>
      <c r="AI60" s="124">
        <f t="shared" si="130"/>
        <v>5.6633683156708026E-2</v>
      </c>
      <c r="AJ60" s="124">
        <f t="shared" si="130"/>
        <v>5.8890896517360028E-2</v>
      </c>
      <c r="AK60" s="124">
        <f t="shared" si="130"/>
        <v>6.2061419383780583E-2</v>
      </c>
      <c r="AL60" s="124">
        <f t="shared" si="130"/>
        <v>6.4177751457635032E-2</v>
      </c>
      <c r="AM60" s="124">
        <f t="shared" si="130"/>
        <v>6.7300831842015893E-2</v>
      </c>
      <c r="AN60" s="157">
        <f t="shared" si="130"/>
        <v>6.9925695749941522E-2</v>
      </c>
      <c r="AO60" s="124">
        <f t="shared" si="130"/>
        <v>7.2832813734850704E-2</v>
      </c>
      <c r="AP60" s="124">
        <f t="shared" si="130"/>
        <v>7.400773845669123E-2</v>
      </c>
      <c r="AQ60" s="124">
        <f t="shared" si="130"/>
        <v>7.6416142358267686E-2</v>
      </c>
      <c r="AR60" s="124">
        <f t="shared" si="130"/>
        <v>7.788909414350273E-2</v>
      </c>
      <c r="AS60" s="124">
        <f t="shared" si="130"/>
        <v>8.2218202210707886E-2</v>
      </c>
      <c r="AT60" s="124">
        <f t="shared" si="130"/>
        <v>8.4215519447049247E-2</v>
      </c>
      <c r="AU60" s="124">
        <f t="shared" si="130"/>
        <v>8.6440378131187198E-2</v>
      </c>
      <c r="AV60" s="124">
        <f t="shared" si="130"/>
        <v>9.076141287540912E-2</v>
      </c>
      <c r="AW60" s="124">
        <f t="shared" si="130"/>
        <v>9.1748251060847275E-2</v>
      </c>
      <c r="AX60" s="124">
        <f t="shared" si="130"/>
        <v>9.7174538036331082E-2</v>
      </c>
      <c r="AY60" s="124">
        <f t="shared" si="130"/>
        <v>0.10006834832944145</v>
      </c>
      <c r="AZ60" s="124">
        <f t="shared" si="130"/>
        <v>0.10326151624917873</v>
      </c>
      <c r="BA60" s="124">
        <f t="shared" si="130"/>
        <v>0.10680302726317646</v>
      </c>
      <c r="BB60" s="124">
        <f t="shared" si="130"/>
        <v>0.11075317174063085</v>
      </c>
      <c r="BC60" s="124">
        <f t="shared" si="130"/>
        <v>0.11882446093950916</v>
      </c>
      <c r="BD60" s="124">
        <f t="shared" si="130"/>
        <v>0.12858507550421613</v>
      </c>
      <c r="BE60" s="124">
        <f t="shared" si="130"/>
        <v>0.13535389067443726</v>
      </c>
      <c r="BF60" s="124">
        <f t="shared" si="130"/>
        <v>0.13764037928031136</v>
      </c>
      <c r="BG60" s="124">
        <f t="shared" si="130"/>
        <v>0.14603243345437744</v>
      </c>
      <c r="BH60" s="106">
        <f t="shared" si="130"/>
        <v>0.14909265013611647</v>
      </c>
      <c r="BI60" s="124"/>
      <c r="BJ60" s="1"/>
      <c r="BK60" s="1"/>
      <c r="BL60" s="1"/>
    </row>
  </sheetData>
  <mergeCells count="2">
    <mergeCell ref="BL1:BM1"/>
    <mergeCell ref="BJ1:BK1"/>
  </mergeCells>
  <pageMargins left="0.7" right="0.7" top="0.75" bottom="0.75" header="0.3" footer="0.3"/>
  <pageSetup orientation="portrait" horizontalDpi="90" verticalDpi="90" r:id="rId1"/>
  <customProperties>
    <customPr name="SSC_SHEET_GU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Catalogues!$R$3:$R$4</xm:f>
          </x14:formula1>
          <xm:sqref>A2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theme="0" tint="-0.499984740745262"/>
  </sheetPr>
  <dimension ref="B3:J12"/>
  <sheetViews>
    <sheetView showGridLines="0" workbookViewId="0">
      <selection activeCell="D14" sqref="D14"/>
    </sheetView>
  </sheetViews>
  <sheetFormatPr defaultColWidth="8.85546875" defaultRowHeight="15" x14ac:dyDescent="0.25"/>
  <cols>
    <col min="2" max="2" width="19.28515625" customWidth="1"/>
    <col min="3" max="3" width="9.7109375" bestFit="1" customWidth="1"/>
  </cols>
  <sheetData>
    <row r="3" spans="2:10" x14ac:dyDescent="0.25">
      <c r="B3" s="284"/>
      <c r="D3" s="285">
        <v>2013</v>
      </c>
      <c r="E3" s="285">
        <v>2014</v>
      </c>
      <c r="F3" s="285">
        <f>E3+1</f>
        <v>2015</v>
      </c>
      <c r="G3" s="285">
        <f t="shared" ref="G3:H3" si="0">F3+1</f>
        <v>2016</v>
      </c>
      <c r="H3" s="285">
        <f t="shared" si="0"/>
        <v>2017</v>
      </c>
      <c r="I3" s="285">
        <v>2018</v>
      </c>
      <c r="J3" s="285">
        <v>2019</v>
      </c>
    </row>
    <row r="4" spans="2:10" x14ac:dyDescent="0.25">
      <c r="B4" s="281" t="s">
        <v>141</v>
      </c>
      <c r="C4" s="286" t="s">
        <v>586</v>
      </c>
      <c r="D4" s="282">
        <v>780.71355318200006</v>
      </c>
      <c r="E4" s="282">
        <f t="shared" ref="E4:H5" si="1">D4+($I4-$D4)/5</f>
        <v>826.33519733460002</v>
      </c>
      <c r="F4" s="282">
        <f t="shared" si="1"/>
        <v>871.95684148719999</v>
      </c>
      <c r="G4" s="282">
        <f t="shared" si="1"/>
        <v>917.57848563979996</v>
      </c>
      <c r="H4" s="282">
        <f t="shared" si="1"/>
        <v>963.20012979239993</v>
      </c>
      <c r="I4" s="282">
        <v>1008.821773945</v>
      </c>
      <c r="J4" s="282">
        <v>1033.320238514</v>
      </c>
    </row>
    <row r="5" spans="2:10" x14ac:dyDescent="0.25">
      <c r="B5" s="281" t="s">
        <v>142</v>
      </c>
      <c r="C5" s="286" t="s">
        <v>586</v>
      </c>
      <c r="D5" s="282">
        <v>73.909921562999997</v>
      </c>
      <c r="E5" s="282">
        <f t="shared" si="1"/>
        <v>75.973279447199999</v>
      </c>
      <c r="F5" s="282">
        <f t="shared" si="1"/>
        <v>78.036637331400001</v>
      </c>
      <c r="G5" s="282">
        <f t="shared" si="1"/>
        <v>80.099995215600003</v>
      </c>
      <c r="H5" s="282">
        <f t="shared" si="1"/>
        <v>82.163353099800005</v>
      </c>
      <c r="I5" s="282">
        <v>84.226710983999993</v>
      </c>
      <c r="J5" s="282">
        <v>79.922771278900001</v>
      </c>
    </row>
    <row r="6" spans="2:10" x14ac:dyDescent="0.25">
      <c r="B6" s="281"/>
      <c r="C6" s="286"/>
      <c r="D6" s="282"/>
      <c r="E6" s="282"/>
      <c r="F6" s="282"/>
      <c r="G6" s="282"/>
      <c r="H6" s="282"/>
      <c r="I6" s="282"/>
      <c r="J6" s="282"/>
    </row>
    <row r="7" spans="2:10" x14ac:dyDescent="0.25">
      <c r="B7" s="281" t="s">
        <v>436</v>
      </c>
      <c r="C7" s="286" t="s">
        <v>588</v>
      </c>
      <c r="D7" s="282">
        <v>6694.2207498999996</v>
      </c>
      <c r="E7" s="282">
        <f t="shared" ref="E7:H8" si="2">D7+($I7-$D7)/5</f>
        <v>7263.1624415819997</v>
      </c>
      <c r="F7" s="282">
        <f t="shared" si="2"/>
        <v>7832.1041332639998</v>
      </c>
      <c r="G7" s="282">
        <f t="shared" si="2"/>
        <v>8401.0458249460007</v>
      </c>
      <c r="H7" s="282">
        <f t="shared" si="2"/>
        <v>8969.9875166280017</v>
      </c>
      <c r="I7" s="282">
        <v>9538.9292083100008</v>
      </c>
      <c r="J7" s="282">
        <v>9978.7971709800004</v>
      </c>
    </row>
    <row r="8" spans="2:10" x14ac:dyDescent="0.25">
      <c r="B8" s="281" t="s">
        <v>437</v>
      </c>
      <c r="C8" s="286" t="s">
        <v>589</v>
      </c>
      <c r="D8" s="282">
        <v>101.68847211000001</v>
      </c>
      <c r="E8" s="282">
        <f t="shared" si="2"/>
        <v>109.1484482572</v>
      </c>
      <c r="F8" s="282">
        <f t="shared" si="2"/>
        <v>116.6084244044</v>
      </c>
      <c r="G8" s="282">
        <f t="shared" si="2"/>
        <v>124.06840055159999</v>
      </c>
      <c r="H8" s="282">
        <f t="shared" si="2"/>
        <v>131.5283766988</v>
      </c>
      <c r="I8" s="282">
        <v>138.988352846</v>
      </c>
      <c r="J8" s="282">
        <v>126.120369653</v>
      </c>
    </row>
    <row r="9" spans="2:10" x14ac:dyDescent="0.25">
      <c r="C9" s="104"/>
      <c r="D9" s="104"/>
      <c r="E9" s="104"/>
      <c r="F9" s="104"/>
      <c r="G9" s="104"/>
      <c r="H9" s="104"/>
      <c r="I9" s="104"/>
    </row>
    <row r="10" spans="2:10" x14ac:dyDescent="0.25">
      <c r="B10" s="19" t="s">
        <v>585</v>
      </c>
      <c r="C10" s="104"/>
      <c r="D10" s="104"/>
      <c r="E10" s="104"/>
      <c r="F10" s="104"/>
      <c r="G10" s="104"/>
      <c r="H10" s="104"/>
      <c r="I10" s="104"/>
    </row>
    <row r="11" spans="2:10" x14ac:dyDescent="0.25">
      <c r="B11" t="s">
        <v>584</v>
      </c>
      <c r="C11" s="104"/>
      <c r="D11" s="104"/>
      <c r="E11" s="104"/>
      <c r="F11" s="104"/>
      <c r="G11" s="104"/>
      <c r="H11" s="104"/>
      <c r="I11" s="104"/>
    </row>
    <row r="12" spans="2:10" x14ac:dyDescent="0.25">
      <c r="C12" s="104"/>
      <c r="D12" s="104"/>
      <c r="E12" s="104"/>
      <c r="F12" s="104"/>
      <c r="G12" s="104"/>
      <c r="H12" s="104"/>
      <c r="I12" s="104"/>
    </row>
  </sheetData>
  <pageMargins left="0.7" right="0.7" top="0.75" bottom="0.75" header="0.3" footer="0.3"/>
  <customProperties>
    <customPr name="SSC_SHEET_GU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theme="0" tint="-0.499984740745262"/>
  </sheetPr>
  <dimension ref="A1:BE15"/>
  <sheetViews>
    <sheetView showGridLines="0" zoomScale="194" zoomScaleNormal="194" workbookViewId="0">
      <selection activeCell="AG13" sqref="B13:AG13"/>
    </sheetView>
  </sheetViews>
  <sheetFormatPr defaultColWidth="8.85546875" defaultRowHeight="15" outlineLevelCol="1" x14ac:dyDescent="0.25"/>
  <cols>
    <col min="1" max="1" width="22.28515625" style="6" bestFit="1" customWidth="1"/>
    <col min="3" max="7" width="9.140625" hidden="1" customWidth="1" outlineLevel="1"/>
    <col min="8" max="8" width="8.85546875" collapsed="1"/>
    <col min="9" max="12" width="9.140625" hidden="1" customWidth="1" outlineLevel="1"/>
    <col min="13" max="13" width="8.85546875" collapsed="1"/>
    <col min="14" max="17" width="9.140625" hidden="1" customWidth="1" outlineLevel="1"/>
    <col min="18" max="18" width="8.85546875" collapsed="1"/>
    <col min="19" max="22" width="9.140625" hidden="1" customWidth="1" outlineLevel="1"/>
    <col min="23" max="23" width="8.85546875" collapsed="1"/>
    <col min="24" max="27" width="9.140625" hidden="1" customWidth="1" outlineLevel="1"/>
    <col min="28" max="28" width="8.85546875" collapsed="1"/>
    <col min="29" max="32" width="0" hidden="1" customWidth="1" outlineLevel="1"/>
    <col min="33" max="33" width="8.85546875" collapsed="1"/>
    <col min="34" max="37" width="0" hidden="1" customWidth="1" outlineLevel="1"/>
    <col min="38" max="38" width="8.85546875" collapsed="1"/>
    <col min="39" max="42" width="0" hidden="1" customWidth="1" outlineLevel="1"/>
    <col min="43" max="43" width="8.85546875" collapsed="1"/>
    <col min="44" max="47" width="0" hidden="1" customWidth="1" outlineLevel="1"/>
    <col min="48" max="48" width="8.85546875" collapsed="1"/>
    <col min="49" max="52" width="0" hidden="1" customWidth="1" outlineLevel="1"/>
    <col min="53" max="53" width="8.85546875" collapsed="1"/>
  </cols>
  <sheetData>
    <row r="1" spans="1:57" x14ac:dyDescent="0.25">
      <c r="A1" s="19" t="s">
        <v>583</v>
      </c>
    </row>
    <row r="2" spans="1:57" x14ac:dyDescent="0.25">
      <c r="A2" s="19" t="s">
        <v>538</v>
      </c>
      <c r="BB2" s="587" t="s">
        <v>582</v>
      </c>
      <c r="BC2" s="587"/>
      <c r="BD2" s="587" t="s">
        <v>539</v>
      </c>
      <c r="BE2" s="587"/>
    </row>
    <row r="3" spans="1:57" x14ac:dyDescent="0.25">
      <c r="A3"/>
      <c r="B3" s="19">
        <v>2019</v>
      </c>
      <c r="C3" s="19">
        <f>B3+1</f>
        <v>2020</v>
      </c>
      <c r="D3" s="19">
        <f t="shared" ref="D3:V3" si="0">C3+1</f>
        <v>2021</v>
      </c>
      <c r="E3" s="19">
        <f t="shared" si="0"/>
        <v>2022</v>
      </c>
      <c r="F3" s="19">
        <f t="shared" si="0"/>
        <v>2023</v>
      </c>
      <c r="G3" s="19">
        <f t="shared" si="0"/>
        <v>2024</v>
      </c>
      <c r="H3" s="19">
        <f t="shared" si="0"/>
        <v>2025</v>
      </c>
      <c r="I3" s="19">
        <f t="shared" si="0"/>
        <v>2026</v>
      </c>
      <c r="J3" s="19">
        <f t="shared" si="0"/>
        <v>2027</v>
      </c>
      <c r="K3" s="19">
        <f t="shared" si="0"/>
        <v>2028</v>
      </c>
      <c r="L3" s="19">
        <f t="shared" si="0"/>
        <v>2029</v>
      </c>
      <c r="M3" s="19">
        <v>2030</v>
      </c>
      <c r="N3" s="19">
        <f t="shared" si="0"/>
        <v>2031</v>
      </c>
      <c r="O3" s="19">
        <f t="shared" si="0"/>
        <v>2032</v>
      </c>
      <c r="P3" s="19">
        <f t="shared" si="0"/>
        <v>2033</v>
      </c>
      <c r="Q3" s="19">
        <f t="shared" si="0"/>
        <v>2034</v>
      </c>
      <c r="R3" s="19">
        <f t="shared" si="0"/>
        <v>2035</v>
      </c>
      <c r="S3" s="19">
        <f t="shared" si="0"/>
        <v>2036</v>
      </c>
      <c r="T3" s="19">
        <f t="shared" si="0"/>
        <v>2037</v>
      </c>
      <c r="U3" s="19">
        <f t="shared" si="0"/>
        <v>2038</v>
      </c>
      <c r="V3" s="19">
        <f t="shared" si="0"/>
        <v>2039</v>
      </c>
      <c r="W3" s="19">
        <v>2040</v>
      </c>
      <c r="X3" s="19">
        <f t="shared" ref="X3:AF3" si="1">W3+1</f>
        <v>2041</v>
      </c>
      <c r="Y3" s="19">
        <f t="shared" si="1"/>
        <v>2042</v>
      </c>
      <c r="Z3" s="19">
        <f t="shared" si="1"/>
        <v>2043</v>
      </c>
      <c r="AA3" s="19">
        <f t="shared" si="1"/>
        <v>2044</v>
      </c>
      <c r="AB3" s="19">
        <f t="shared" si="1"/>
        <v>2045</v>
      </c>
      <c r="AC3" s="19">
        <f t="shared" si="1"/>
        <v>2046</v>
      </c>
      <c r="AD3" s="19">
        <f t="shared" si="1"/>
        <v>2047</v>
      </c>
      <c r="AE3" s="19">
        <f t="shared" si="1"/>
        <v>2048</v>
      </c>
      <c r="AF3" s="19">
        <f t="shared" si="1"/>
        <v>2049</v>
      </c>
      <c r="AG3" s="19">
        <v>2050</v>
      </c>
      <c r="AH3" s="19">
        <f t="shared" ref="AH3:AP3" si="2">AG3+1</f>
        <v>2051</v>
      </c>
      <c r="AI3" s="19">
        <f t="shared" si="2"/>
        <v>2052</v>
      </c>
      <c r="AJ3" s="19">
        <f t="shared" si="2"/>
        <v>2053</v>
      </c>
      <c r="AK3" s="19">
        <f t="shared" si="2"/>
        <v>2054</v>
      </c>
      <c r="AL3" s="19">
        <f t="shared" si="2"/>
        <v>2055</v>
      </c>
      <c r="AM3" s="19">
        <f t="shared" si="2"/>
        <v>2056</v>
      </c>
      <c r="AN3" s="19">
        <f t="shared" si="2"/>
        <v>2057</v>
      </c>
      <c r="AO3" s="19">
        <f t="shared" si="2"/>
        <v>2058</v>
      </c>
      <c r="AP3" s="19">
        <f t="shared" si="2"/>
        <v>2059</v>
      </c>
      <c r="AQ3" s="19">
        <v>2060</v>
      </c>
      <c r="AR3" s="19">
        <f t="shared" ref="AR3:AZ3" si="3">AQ3+1</f>
        <v>2061</v>
      </c>
      <c r="AS3" s="19">
        <f t="shared" si="3"/>
        <v>2062</v>
      </c>
      <c r="AT3" s="19">
        <f t="shared" si="3"/>
        <v>2063</v>
      </c>
      <c r="AU3" s="19">
        <f t="shared" si="3"/>
        <v>2064</v>
      </c>
      <c r="AV3" s="19">
        <f t="shared" si="3"/>
        <v>2065</v>
      </c>
      <c r="AW3" s="19">
        <f t="shared" si="3"/>
        <v>2066</v>
      </c>
      <c r="AX3" s="19">
        <f t="shared" si="3"/>
        <v>2067</v>
      </c>
      <c r="AY3" s="19">
        <f t="shared" si="3"/>
        <v>2068</v>
      </c>
      <c r="AZ3" s="19">
        <f t="shared" si="3"/>
        <v>2069</v>
      </c>
      <c r="BA3" s="19">
        <v>2070</v>
      </c>
      <c r="BB3" s="19">
        <v>2019</v>
      </c>
      <c r="BC3" s="19">
        <v>2050</v>
      </c>
      <c r="BD3" s="14">
        <v>2070</v>
      </c>
      <c r="BE3" s="14" t="s">
        <v>540</v>
      </c>
    </row>
    <row r="4" spans="1:57" x14ac:dyDescent="0.25">
      <c r="A4" s="282" t="s">
        <v>581</v>
      </c>
      <c r="B4" s="282">
        <v>339.1</v>
      </c>
      <c r="C4" s="282"/>
      <c r="D4" s="282"/>
      <c r="E4" s="282"/>
      <c r="F4" s="282"/>
      <c r="G4" s="282"/>
      <c r="H4" s="282"/>
      <c r="I4" s="282"/>
      <c r="J4" s="282"/>
      <c r="K4" s="282"/>
      <c r="L4" s="282"/>
      <c r="M4" s="282">
        <v>342.8</v>
      </c>
      <c r="N4" s="282"/>
      <c r="O4" s="282"/>
      <c r="P4" s="282"/>
      <c r="Q4" s="282"/>
      <c r="R4" s="282"/>
      <c r="S4" s="282"/>
      <c r="T4" s="282"/>
      <c r="U4" s="282"/>
      <c r="V4" s="282"/>
      <c r="W4" s="282">
        <v>393</v>
      </c>
      <c r="X4" s="282"/>
      <c r="Y4" s="282"/>
      <c r="Z4" s="282"/>
      <c r="AA4" s="282"/>
      <c r="AB4" s="282"/>
      <c r="AC4" s="282"/>
      <c r="AD4" s="282"/>
      <c r="AE4" s="282"/>
      <c r="AF4" s="282"/>
      <c r="AG4" s="282">
        <v>465.3</v>
      </c>
      <c r="AH4" s="282"/>
      <c r="AI4" s="282"/>
      <c r="AJ4" s="282"/>
      <c r="AK4" s="282"/>
      <c r="AL4" s="282"/>
      <c r="AM4" s="282"/>
      <c r="AN4" s="282"/>
      <c r="AO4" s="282"/>
      <c r="AP4" s="282"/>
      <c r="AQ4" s="282">
        <v>494.5</v>
      </c>
      <c r="AR4" s="282"/>
      <c r="AS4" s="282"/>
      <c r="AT4" s="282"/>
      <c r="AU4" s="282"/>
      <c r="AV4" s="282"/>
      <c r="AW4" s="282"/>
      <c r="AX4" s="282"/>
      <c r="AY4" s="282"/>
      <c r="AZ4" s="282"/>
      <c r="BA4" s="282">
        <v>618.79999999999995</v>
      </c>
      <c r="BB4" s="282">
        <v>100</v>
      </c>
      <c r="BC4" s="282">
        <v>100</v>
      </c>
      <c r="BD4" s="278">
        <v>100</v>
      </c>
      <c r="BE4" s="278">
        <v>1.2</v>
      </c>
    </row>
    <row r="5" spans="1:57" x14ac:dyDescent="0.25">
      <c r="A5" s="283" t="s">
        <v>541</v>
      </c>
      <c r="B5" s="282">
        <v>339.1</v>
      </c>
      <c r="C5" s="282">
        <f>B5+(($M5-$B5)/11)</f>
        <v>337.32727272727277</v>
      </c>
      <c r="D5" s="282">
        <f t="shared" ref="D5:L5" si="4">C5+(($M5-$B5)/11)</f>
        <v>335.55454545454552</v>
      </c>
      <c r="E5" s="282">
        <f t="shared" si="4"/>
        <v>333.78181818181827</v>
      </c>
      <c r="F5" s="282">
        <f t="shared" si="4"/>
        <v>332.00909090909101</v>
      </c>
      <c r="G5" s="282">
        <f t="shared" si="4"/>
        <v>330.23636363636376</v>
      </c>
      <c r="H5" s="282">
        <f t="shared" si="4"/>
        <v>328.46363636363651</v>
      </c>
      <c r="I5" s="282">
        <f t="shared" si="4"/>
        <v>326.69090909090926</v>
      </c>
      <c r="J5" s="282">
        <f t="shared" si="4"/>
        <v>324.91818181818201</v>
      </c>
      <c r="K5" s="282">
        <f t="shared" si="4"/>
        <v>323.14545454545475</v>
      </c>
      <c r="L5" s="282">
        <f t="shared" si="4"/>
        <v>321.3727272727275</v>
      </c>
      <c r="M5" s="282">
        <v>319.60000000000002</v>
      </c>
      <c r="N5" s="282">
        <f>M5+((W5-M5)/10)</f>
        <v>314.54000000000002</v>
      </c>
      <c r="O5" s="282">
        <f>N5+((W5-M5)/10)</f>
        <v>309.48</v>
      </c>
      <c r="P5" s="282">
        <f>O5+((W5-M5)/10)</f>
        <v>304.42</v>
      </c>
      <c r="Q5" s="282">
        <f>P5+((W5-M5)/10)</f>
        <v>299.36</v>
      </c>
      <c r="R5" s="282">
        <f>Q5+((W5-M5)/10)</f>
        <v>294.3</v>
      </c>
      <c r="S5" s="282">
        <f>R5+((W5-M5)/10)</f>
        <v>289.24</v>
      </c>
      <c r="T5" s="282">
        <f>S5+((W5-M5)/10)</f>
        <v>284.18</v>
      </c>
      <c r="U5" s="282">
        <f>T5+((W5-M5)/10)</f>
        <v>279.12</v>
      </c>
      <c r="V5" s="282">
        <f>U5+((W5-M5)/10)</f>
        <v>274.06</v>
      </c>
      <c r="W5" s="282">
        <v>269</v>
      </c>
      <c r="X5" s="282">
        <f>W5+((AG5-W5)/10)</f>
        <v>266.33999999999997</v>
      </c>
      <c r="Y5" s="282">
        <f>X5+((AG5-W5)/10)</f>
        <v>263.67999999999995</v>
      </c>
      <c r="Z5" s="282">
        <f>Y5+((AG5-W5)/10)</f>
        <v>261.01999999999992</v>
      </c>
      <c r="AA5" s="282">
        <f>Z5+((AG5-W5)/10)</f>
        <v>258.3599999999999</v>
      </c>
      <c r="AB5" s="282">
        <f>AA5+((AG5-W5)/10)</f>
        <v>255.6999999999999</v>
      </c>
      <c r="AC5" s="282">
        <f>AB5+((AG5-W5)/10)</f>
        <v>253.03999999999991</v>
      </c>
      <c r="AD5" s="282">
        <f>AC5+((AG5-W5)/10)</f>
        <v>250.37999999999991</v>
      </c>
      <c r="AE5" s="282">
        <f>AD5+((AG5-W5)/10)</f>
        <v>247.71999999999991</v>
      </c>
      <c r="AF5" s="282">
        <f>AE5+((AG5-W5)/10)</f>
        <v>245.05999999999992</v>
      </c>
      <c r="AG5" s="282">
        <v>242.4</v>
      </c>
      <c r="AH5" s="282">
        <f>AG5+((AQ5-AG5)/10)</f>
        <v>236.52</v>
      </c>
      <c r="AI5" s="282">
        <f>AH5+((AQ5-AG5)/10)</f>
        <v>230.64000000000001</v>
      </c>
      <c r="AJ5" s="282">
        <f>AI5+((AQ5-AG5)/10)</f>
        <v>224.76000000000002</v>
      </c>
      <c r="AK5" s="282">
        <f>AJ5+((AQ5-AG5)/10)</f>
        <v>218.88000000000002</v>
      </c>
      <c r="AL5" s="282">
        <f>AK5+((AQ5-AG5)/10)</f>
        <v>213.00000000000003</v>
      </c>
      <c r="AM5" s="282">
        <f>AL5+((AQ5-AG5)/10)</f>
        <v>207.12000000000003</v>
      </c>
      <c r="AN5" s="282">
        <f>AM5+((AQ5-AG5)/10)</f>
        <v>201.24000000000004</v>
      </c>
      <c r="AO5" s="282">
        <f>AN5+((AQ5-AG5)/10)</f>
        <v>195.36000000000004</v>
      </c>
      <c r="AP5" s="282">
        <f>AO5+((AQ5-AG5)/10)</f>
        <v>189.48000000000005</v>
      </c>
      <c r="AQ5" s="282">
        <v>183.6</v>
      </c>
      <c r="AR5" s="282">
        <f>AQ5+((BA5-AQ5)/10)</f>
        <v>179.95</v>
      </c>
      <c r="AS5" s="282">
        <f>AR5+((BA5-AQ5)/10)</f>
        <v>176.29999999999998</v>
      </c>
      <c r="AT5" s="282">
        <f>AS5+((BA5-AQ5)/10)</f>
        <v>172.64999999999998</v>
      </c>
      <c r="AU5" s="282">
        <f>AT5+((BA5-AQ5)/10)</f>
        <v>168.99999999999997</v>
      </c>
      <c r="AV5" s="282">
        <f>AU5+((BA5-AQ5)/10)</f>
        <v>165.34999999999997</v>
      </c>
      <c r="AW5" s="282">
        <f>AV5+((BA5-AQ5)/10)</f>
        <v>161.69999999999996</v>
      </c>
      <c r="AX5" s="282">
        <f>AW5+((BA5-AQ5)/10)</f>
        <v>158.04999999999995</v>
      </c>
      <c r="AY5" s="282">
        <f>AX5+((BA5-AQ5)/10)</f>
        <v>154.39999999999995</v>
      </c>
      <c r="AZ5" s="282">
        <f>AY5+((BA5-AQ5)/10)</f>
        <v>150.74999999999994</v>
      </c>
      <c r="BA5" s="282">
        <v>147.1</v>
      </c>
      <c r="BB5" s="282">
        <v>100</v>
      </c>
      <c r="BC5" s="282">
        <v>52.1</v>
      </c>
      <c r="BD5" s="278">
        <v>23.8</v>
      </c>
      <c r="BE5" s="278">
        <v>-1.6</v>
      </c>
    </row>
    <row r="6" spans="1:57" x14ac:dyDescent="0.25">
      <c r="A6" s="283" t="s">
        <v>542</v>
      </c>
      <c r="B6" s="282">
        <v>0</v>
      </c>
      <c r="C6" s="282">
        <f t="shared" ref="C6:L9" si="5">B6+(($M6-$B6)/11)</f>
        <v>0</v>
      </c>
      <c r="D6" s="282">
        <f t="shared" si="5"/>
        <v>0</v>
      </c>
      <c r="E6" s="282">
        <f t="shared" si="5"/>
        <v>0</v>
      </c>
      <c r="F6" s="282">
        <f t="shared" si="5"/>
        <v>0</v>
      </c>
      <c r="G6" s="282">
        <f t="shared" si="5"/>
        <v>0</v>
      </c>
      <c r="H6" s="282">
        <f t="shared" si="5"/>
        <v>0</v>
      </c>
      <c r="I6" s="282">
        <f t="shared" si="5"/>
        <v>0</v>
      </c>
      <c r="J6" s="282">
        <f t="shared" si="5"/>
        <v>0</v>
      </c>
      <c r="K6" s="282">
        <f t="shared" si="5"/>
        <v>0</v>
      </c>
      <c r="L6" s="282">
        <f t="shared" si="5"/>
        <v>0</v>
      </c>
      <c r="M6" s="282">
        <v>0</v>
      </c>
      <c r="N6" s="282">
        <f t="shared" ref="N6:N9" si="6">M6+((W6-M6)/10)</f>
        <v>0</v>
      </c>
      <c r="O6" s="282">
        <f t="shared" ref="O6:O9" si="7">N6+((W6-M6)/10)</f>
        <v>0</v>
      </c>
      <c r="P6" s="282">
        <f t="shared" ref="P6:P9" si="8">O6+((W6-M6)/10)</f>
        <v>0</v>
      </c>
      <c r="Q6" s="282">
        <f t="shared" ref="Q6:Q9" si="9">P6+((W6-M6)/10)</f>
        <v>0</v>
      </c>
      <c r="R6" s="282">
        <f t="shared" ref="R6:R9" si="10">Q6+((W6-M6)/10)</f>
        <v>0</v>
      </c>
      <c r="S6" s="282">
        <f t="shared" ref="S6:S9" si="11">R6+((W6-M6)/10)</f>
        <v>0</v>
      </c>
      <c r="T6" s="282">
        <f t="shared" ref="T6:T9" si="12">S6+((W6-M6)/10)</f>
        <v>0</v>
      </c>
      <c r="U6" s="282">
        <f t="shared" ref="U6:U9" si="13">T6+((W6-M6)/10)</f>
        <v>0</v>
      </c>
      <c r="V6" s="282">
        <f t="shared" ref="V6:V9" si="14">U6+((W6-M6)/10)</f>
        <v>0</v>
      </c>
      <c r="W6" s="282">
        <v>0</v>
      </c>
      <c r="X6" s="282">
        <f t="shared" ref="X6:X9" si="15">W6+((AG6-W6)/10)</f>
        <v>0</v>
      </c>
      <c r="Y6" s="282">
        <f t="shared" ref="Y6:Y9" si="16">X6+((AG6-W6)/10)</f>
        <v>0</v>
      </c>
      <c r="Z6" s="282">
        <f t="shared" ref="Z6:Z9" si="17">Y6+((AG6-W6)/10)</f>
        <v>0</v>
      </c>
      <c r="AA6" s="282">
        <f t="shared" ref="AA6:AA9" si="18">Z6+((AG6-W6)/10)</f>
        <v>0</v>
      </c>
      <c r="AB6" s="282">
        <f t="shared" ref="AB6:AB9" si="19">AA6+((AG6-W6)/10)</f>
        <v>0</v>
      </c>
      <c r="AC6" s="282">
        <f t="shared" ref="AC6:AC9" si="20">AB6+((AG6-W6)/10)</f>
        <v>0</v>
      </c>
      <c r="AD6" s="282">
        <f t="shared" ref="AD6:AD9" si="21">AC6+((AG6-W6)/10)</f>
        <v>0</v>
      </c>
      <c r="AE6" s="282">
        <f t="shared" ref="AE6:AE9" si="22">AD6+((AG6-W6)/10)</f>
        <v>0</v>
      </c>
      <c r="AF6" s="282">
        <f t="shared" ref="AF6:AF9" si="23">AE6+((AG6-W6)/10)</f>
        <v>0</v>
      </c>
      <c r="AG6" s="282">
        <v>0</v>
      </c>
      <c r="AH6" s="282">
        <f t="shared" ref="AH6:AH9" si="24">AG6+((AQ6-AG6)/10)</f>
        <v>0</v>
      </c>
      <c r="AI6" s="282">
        <f t="shared" ref="AI6:AI9" si="25">AH6+((AQ6-AG6)/10)</f>
        <v>0</v>
      </c>
      <c r="AJ6" s="282">
        <f t="shared" ref="AJ6:AJ9" si="26">AI6+((AQ6-AG6)/10)</f>
        <v>0</v>
      </c>
      <c r="AK6" s="282">
        <f t="shared" ref="AK6:AK9" si="27">AJ6+((AQ6-AG6)/10)</f>
        <v>0</v>
      </c>
      <c r="AL6" s="282">
        <f t="shared" ref="AL6:AL9" si="28">AK6+((AQ6-AG6)/10)</f>
        <v>0</v>
      </c>
      <c r="AM6" s="282">
        <f t="shared" ref="AM6:AM9" si="29">AL6+((AQ6-AG6)/10)</f>
        <v>0</v>
      </c>
      <c r="AN6" s="282">
        <f t="shared" ref="AN6:AN9" si="30">AM6+((AQ6-AG6)/10)</f>
        <v>0</v>
      </c>
      <c r="AO6" s="282">
        <f t="shared" ref="AO6:AO9" si="31">AN6+((AQ6-AG6)/10)</f>
        <v>0</v>
      </c>
      <c r="AP6" s="282">
        <f t="shared" ref="AP6:AP9" si="32">AO6+((AQ6-AG6)/10)</f>
        <v>0</v>
      </c>
      <c r="AQ6" s="282">
        <v>0</v>
      </c>
      <c r="AR6" s="282">
        <f t="shared" ref="AR6:AR9" si="33">AQ6+((BA6-AQ6)/10)</f>
        <v>0</v>
      </c>
      <c r="AS6" s="282">
        <f t="shared" ref="AS6:AS9" si="34">AR6+((BA6-AQ6)/10)</f>
        <v>0</v>
      </c>
      <c r="AT6" s="282">
        <f t="shared" ref="AT6:AT9" si="35">AS6+((BA6-AQ6)/10)</f>
        <v>0</v>
      </c>
      <c r="AU6" s="282">
        <f t="shared" ref="AU6:AU9" si="36">AT6+((BA6-AQ6)/10)</f>
        <v>0</v>
      </c>
      <c r="AV6" s="282">
        <f t="shared" ref="AV6:AV9" si="37">AU6+((BA6-AQ6)/10)</f>
        <v>0</v>
      </c>
      <c r="AW6" s="282">
        <f t="shared" ref="AW6:AW9" si="38">AV6+((BA6-AQ6)/10)</f>
        <v>0</v>
      </c>
      <c r="AX6" s="282">
        <f t="shared" ref="AX6:AX9" si="39">AW6+((BA6-AQ6)/10)</f>
        <v>0</v>
      </c>
      <c r="AY6" s="282">
        <f t="shared" ref="AY6:AY9" si="40">AX6+((BA6-AQ6)/10)</f>
        <v>0</v>
      </c>
      <c r="AZ6" s="282">
        <f t="shared" ref="AZ6:AZ9" si="41">AY6+((BA6-AQ6)/10)</f>
        <v>0</v>
      </c>
      <c r="BA6" s="282">
        <v>0</v>
      </c>
      <c r="BB6" s="282">
        <v>0</v>
      </c>
      <c r="BC6" s="282">
        <v>0</v>
      </c>
      <c r="BD6" s="278">
        <v>0</v>
      </c>
      <c r="BE6" s="278" t="s">
        <v>543</v>
      </c>
    </row>
    <row r="7" spans="1:57" x14ac:dyDescent="0.25">
      <c r="A7" s="283" t="s">
        <v>544</v>
      </c>
      <c r="B7" s="282">
        <v>0</v>
      </c>
      <c r="C7" s="282">
        <f t="shared" si="5"/>
        <v>0</v>
      </c>
      <c r="D7" s="282">
        <f t="shared" si="5"/>
        <v>0</v>
      </c>
      <c r="E7" s="282">
        <f t="shared" si="5"/>
        <v>0</v>
      </c>
      <c r="F7" s="282">
        <f t="shared" si="5"/>
        <v>0</v>
      </c>
      <c r="G7" s="282">
        <f t="shared" si="5"/>
        <v>0</v>
      </c>
      <c r="H7" s="282">
        <f t="shared" si="5"/>
        <v>0</v>
      </c>
      <c r="I7" s="282">
        <f t="shared" si="5"/>
        <v>0</v>
      </c>
      <c r="J7" s="282">
        <f t="shared" si="5"/>
        <v>0</v>
      </c>
      <c r="K7" s="282">
        <f t="shared" si="5"/>
        <v>0</v>
      </c>
      <c r="L7" s="282">
        <f t="shared" si="5"/>
        <v>0</v>
      </c>
      <c r="M7" s="282">
        <v>0</v>
      </c>
      <c r="N7" s="282">
        <f t="shared" si="6"/>
        <v>0</v>
      </c>
      <c r="O7" s="282">
        <f t="shared" si="7"/>
        <v>0</v>
      </c>
      <c r="P7" s="282">
        <f t="shared" si="8"/>
        <v>0</v>
      </c>
      <c r="Q7" s="282">
        <f t="shared" si="9"/>
        <v>0</v>
      </c>
      <c r="R7" s="282">
        <f t="shared" si="10"/>
        <v>0</v>
      </c>
      <c r="S7" s="282">
        <f t="shared" si="11"/>
        <v>0</v>
      </c>
      <c r="T7" s="282">
        <f t="shared" si="12"/>
        <v>0</v>
      </c>
      <c r="U7" s="282">
        <f t="shared" si="13"/>
        <v>0</v>
      </c>
      <c r="V7" s="282">
        <f t="shared" si="14"/>
        <v>0</v>
      </c>
      <c r="W7" s="282">
        <v>0</v>
      </c>
      <c r="X7" s="282">
        <f t="shared" si="15"/>
        <v>0</v>
      </c>
      <c r="Y7" s="282">
        <f t="shared" si="16"/>
        <v>0</v>
      </c>
      <c r="Z7" s="282">
        <f t="shared" si="17"/>
        <v>0</v>
      </c>
      <c r="AA7" s="282">
        <f t="shared" si="18"/>
        <v>0</v>
      </c>
      <c r="AB7" s="282">
        <f t="shared" si="19"/>
        <v>0</v>
      </c>
      <c r="AC7" s="282">
        <f t="shared" si="20"/>
        <v>0</v>
      </c>
      <c r="AD7" s="282">
        <f t="shared" si="21"/>
        <v>0</v>
      </c>
      <c r="AE7" s="282">
        <f t="shared" si="22"/>
        <v>0</v>
      </c>
      <c r="AF7" s="282">
        <f t="shared" si="23"/>
        <v>0</v>
      </c>
      <c r="AG7" s="282">
        <v>0</v>
      </c>
      <c r="AH7" s="282">
        <f t="shared" si="24"/>
        <v>0</v>
      </c>
      <c r="AI7" s="282">
        <f t="shared" si="25"/>
        <v>0</v>
      </c>
      <c r="AJ7" s="282">
        <f t="shared" si="26"/>
        <v>0</v>
      </c>
      <c r="AK7" s="282">
        <f t="shared" si="27"/>
        <v>0</v>
      </c>
      <c r="AL7" s="282">
        <f t="shared" si="28"/>
        <v>0</v>
      </c>
      <c r="AM7" s="282">
        <f t="shared" si="29"/>
        <v>0</v>
      </c>
      <c r="AN7" s="282">
        <f t="shared" si="30"/>
        <v>0</v>
      </c>
      <c r="AO7" s="282">
        <f t="shared" si="31"/>
        <v>0</v>
      </c>
      <c r="AP7" s="282">
        <f t="shared" si="32"/>
        <v>0</v>
      </c>
      <c r="AQ7" s="282">
        <v>0</v>
      </c>
      <c r="AR7" s="282">
        <f t="shared" si="33"/>
        <v>0</v>
      </c>
      <c r="AS7" s="282">
        <f t="shared" si="34"/>
        <v>0</v>
      </c>
      <c r="AT7" s="282">
        <f t="shared" si="35"/>
        <v>0</v>
      </c>
      <c r="AU7" s="282">
        <f t="shared" si="36"/>
        <v>0</v>
      </c>
      <c r="AV7" s="282">
        <f t="shared" si="37"/>
        <v>0</v>
      </c>
      <c r="AW7" s="282">
        <f t="shared" si="38"/>
        <v>0</v>
      </c>
      <c r="AX7" s="282">
        <f t="shared" si="39"/>
        <v>0</v>
      </c>
      <c r="AY7" s="282">
        <f t="shared" si="40"/>
        <v>0</v>
      </c>
      <c r="AZ7" s="282">
        <f t="shared" si="41"/>
        <v>0</v>
      </c>
      <c r="BA7" s="282">
        <v>0</v>
      </c>
      <c r="BB7" s="282">
        <v>0</v>
      </c>
      <c r="BC7" s="282">
        <v>0</v>
      </c>
      <c r="BD7" s="278">
        <v>0</v>
      </c>
      <c r="BE7" s="278" t="s">
        <v>543</v>
      </c>
    </row>
    <row r="8" spans="1:57" x14ac:dyDescent="0.25">
      <c r="A8" s="283" t="s">
        <v>545</v>
      </c>
      <c r="B8" s="282">
        <v>0</v>
      </c>
      <c r="C8" s="282">
        <f t="shared" si="5"/>
        <v>0</v>
      </c>
      <c r="D8" s="282">
        <f t="shared" si="5"/>
        <v>0</v>
      </c>
      <c r="E8" s="282">
        <f t="shared" si="5"/>
        <v>0</v>
      </c>
      <c r="F8" s="282">
        <f t="shared" si="5"/>
        <v>0</v>
      </c>
      <c r="G8" s="282">
        <f t="shared" si="5"/>
        <v>0</v>
      </c>
      <c r="H8" s="282">
        <f t="shared" si="5"/>
        <v>0</v>
      </c>
      <c r="I8" s="282">
        <f t="shared" si="5"/>
        <v>0</v>
      </c>
      <c r="J8" s="282">
        <f t="shared" si="5"/>
        <v>0</v>
      </c>
      <c r="K8" s="282">
        <f t="shared" si="5"/>
        <v>0</v>
      </c>
      <c r="L8" s="282">
        <f t="shared" si="5"/>
        <v>0</v>
      </c>
      <c r="M8" s="282">
        <v>0</v>
      </c>
      <c r="N8" s="282">
        <f t="shared" si="6"/>
        <v>2.42</v>
      </c>
      <c r="O8" s="282">
        <f t="shared" si="7"/>
        <v>4.84</v>
      </c>
      <c r="P8" s="282">
        <f t="shared" si="8"/>
        <v>7.26</v>
      </c>
      <c r="Q8" s="282">
        <f t="shared" si="9"/>
        <v>9.68</v>
      </c>
      <c r="R8" s="282">
        <f t="shared" si="10"/>
        <v>12.1</v>
      </c>
      <c r="S8" s="282">
        <f t="shared" si="11"/>
        <v>14.52</v>
      </c>
      <c r="T8" s="282">
        <f t="shared" si="12"/>
        <v>16.939999999999998</v>
      </c>
      <c r="U8" s="282">
        <f t="shared" si="13"/>
        <v>19.36</v>
      </c>
      <c r="V8" s="282">
        <f t="shared" si="14"/>
        <v>21.78</v>
      </c>
      <c r="W8" s="282">
        <v>24.2</v>
      </c>
      <c r="X8" s="282">
        <f t="shared" si="15"/>
        <v>28.79</v>
      </c>
      <c r="Y8" s="282">
        <f t="shared" si="16"/>
        <v>33.379999999999995</v>
      </c>
      <c r="Z8" s="282">
        <f t="shared" si="17"/>
        <v>37.969999999999992</v>
      </c>
      <c r="AA8" s="282">
        <f t="shared" si="18"/>
        <v>42.559999999999988</v>
      </c>
      <c r="AB8" s="282">
        <f t="shared" si="19"/>
        <v>47.149999999999984</v>
      </c>
      <c r="AC8" s="282">
        <f t="shared" si="20"/>
        <v>51.739999999999981</v>
      </c>
      <c r="AD8" s="282">
        <f t="shared" si="21"/>
        <v>56.329999999999977</v>
      </c>
      <c r="AE8" s="282">
        <f t="shared" si="22"/>
        <v>60.919999999999973</v>
      </c>
      <c r="AF8" s="282">
        <f t="shared" si="23"/>
        <v>65.509999999999977</v>
      </c>
      <c r="AG8" s="282">
        <v>70.099999999999994</v>
      </c>
      <c r="AH8" s="282">
        <f t="shared" si="24"/>
        <v>78.739999999999995</v>
      </c>
      <c r="AI8" s="282">
        <f t="shared" si="25"/>
        <v>87.38</v>
      </c>
      <c r="AJ8" s="282">
        <f t="shared" si="26"/>
        <v>96.02</v>
      </c>
      <c r="AK8" s="282">
        <f t="shared" si="27"/>
        <v>104.66</v>
      </c>
      <c r="AL8" s="282">
        <f t="shared" si="28"/>
        <v>113.3</v>
      </c>
      <c r="AM8" s="282">
        <f t="shared" si="29"/>
        <v>121.94</v>
      </c>
      <c r="AN8" s="282">
        <f t="shared" si="30"/>
        <v>130.57999999999998</v>
      </c>
      <c r="AO8" s="282">
        <f t="shared" si="31"/>
        <v>139.21999999999997</v>
      </c>
      <c r="AP8" s="282">
        <f t="shared" si="32"/>
        <v>147.85999999999996</v>
      </c>
      <c r="AQ8" s="282">
        <v>156.5</v>
      </c>
      <c r="AR8" s="282">
        <f t="shared" si="33"/>
        <v>166.28</v>
      </c>
      <c r="AS8" s="282">
        <f t="shared" si="34"/>
        <v>176.06</v>
      </c>
      <c r="AT8" s="282">
        <f t="shared" si="35"/>
        <v>185.84</v>
      </c>
      <c r="AU8" s="282">
        <f t="shared" si="36"/>
        <v>195.62</v>
      </c>
      <c r="AV8" s="282">
        <f t="shared" si="37"/>
        <v>205.4</v>
      </c>
      <c r="AW8" s="282">
        <f t="shared" si="38"/>
        <v>215.18</v>
      </c>
      <c r="AX8" s="282">
        <f t="shared" si="39"/>
        <v>224.96</v>
      </c>
      <c r="AY8" s="282">
        <f t="shared" si="40"/>
        <v>234.74</v>
      </c>
      <c r="AZ8" s="282">
        <f t="shared" si="41"/>
        <v>244.52</v>
      </c>
      <c r="BA8" s="282">
        <v>254.3</v>
      </c>
      <c r="BB8" s="282">
        <v>0</v>
      </c>
      <c r="BC8" s="282">
        <v>15.1</v>
      </c>
      <c r="BD8" s="278">
        <v>41.1</v>
      </c>
      <c r="BE8" s="278" t="s">
        <v>543</v>
      </c>
    </row>
    <row r="9" spans="1:57" x14ac:dyDescent="0.25">
      <c r="A9" s="283" t="s">
        <v>546</v>
      </c>
      <c r="B9" s="282">
        <v>0</v>
      </c>
      <c r="C9" s="282">
        <f t="shared" si="5"/>
        <v>2.1090909090909089</v>
      </c>
      <c r="D9" s="282">
        <f t="shared" si="5"/>
        <v>4.2181818181818178</v>
      </c>
      <c r="E9" s="282">
        <f t="shared" si="5"/>
        <v>6.3272727272727263</v>
      </c>
      <c r="F9" s="282">
        <f t="shared" si="5"/>
        <v>8.4363636363636356</v>
      </c>
      <c r="G9" s="282">
        <f t="shared" si="5"/>
        <v>10.545454545454545</v>
      </c>
      <c r="H9" s="282">
        <f t="shared" si="5"/>
        <v>12.654545454545454</v>
      </c>
      <c r="I9" s="282">
        <f t="shared" si="5"/>
        <v>14.763636363636364</v>
      </c>
      <c r="J9" s="282">
        <f t="shared" si="5"/>
        <v>16.872727272727271</v>
      </c>
      <c r="K9" s="282">
        <f t="shared" si="5"/>
        <v>18.981818181818181</v>
      </c>
      <c r="L9" s="282">
        <f t="shared" si="5"/>
        <v>21.09090909090909</v>
      </c>
      <c r="M9" s="282">
        <v>23.2</v>
      </c>
      <c r="N9" s="282">
        <f t="shared" si="6"/>
        <v>30.86</v>
      </c>
      <c r="O9" s="282">
        <f t="shared" si="7"/>
        <v>38.519999999999996</v>
      </c>
      <c r="P9" s="282">
        <f t="shared" si="8"/>
        <v>46.179999999999993</v>
      </c>
      <c r="Q9" s="282">
        <f t="shared" si="9"/>
        <v>53.839999999999989</v>
      </c>
      <c r="R9" s="282">
        <f t="shared" si="10"/>
        <v>61.499999999999986</v>
      </c>
      <c r="S9" s="282">
        <f t="shared" si="11"/>
        <v>69.159999999999982</v>
      </c>
      <c r="T9" s="282">
        <f t="shared" si="12"/>
        <v>76.819999999999979</v>
      </c>
      <c r="U9" s="282">
        <f t="shared" si="13"/>
        <v>84.479999999999976</v>
      </c>
      <c r="V9" s="282">
        <f t="shared" si="14"/>
        <v>92.139999999999972</v>
      </c>
      <c r="W9" s="282">
        <v>99.8</v>
      </c>
      <c r="X9" s="282">
        <f t="shared" si="15"/>
        <v>105.11</v>
      </c>
      <c r="Y9" s="282">
        <f t="shared" si="16"/>
        <v>110.42</v>
      </c>
      <c r="Z9" s="282">
        <f t="shared" si="17"/>
        <v>115.73</v>
      </c>
      <c r="AA9" s="282">
        <f t="shared" si="18"/>
        <v>121.04</v>
      </c>
      <c r="AB9" s="282">
        <f t="shared" si="19"/>
        <v>126.35000000000001</v>
      </c>
      <c r="AC9" s="282">
        <f t="shared" si="20"/>
        <v>131.66</v>
      </c>
      <c r="AD9" s="282">
        <f t="shared" si="21"/>
        <v>136.97</v>
      </c>
      <c r="AE9" s="282">
        <f t="shared" si="22"/>
        <v>142.28</v>
      </c>
      <c r="AF9" s="282">
        <f t="shared" si="23"/>
        <v>147.59</v>
      </c>
      <c r="AG9" s="282">
        <v>152.9</v>
      </c>
      <c r="AH9" s="282">
        <f t="shared" si="24"/>
        <v>153.06</v>
      </c>
      <c r="AI9" s="282">
        <f t="shared" si="25"/>
        <v>153.22</v>
      </c>
      <c r="AJ9" s="282">
        <f t="shared" si="26"/>
        <v>153.38</v>
      </c>
      <c r="AK9" s="282">
        <f t="shared" si="27"/>
        <v>153.54</v>
      </c>
      <c r="AL9" s="282">
        <f t="shared" si="28"/>
        <v>153.69999999999999</v>
      </c>
      <c r="AM9" s="282">
        <f t="shared" si="29"/>
        <v>153.85999999999999</v>
      </c>
      <c r="AN9" s="282">
        <f t="shared" si="30"/>
        <v>154.01999999999998</v>
      </c>
      <c r="AO9" s="282">
        <f t="shared" si="31"/>
        <v>154.17999999999998</v>
      </c>
      <c r="AP9" s="282">
        <f t="shared" si="32"/>
        <v>154.33999999999997</v>
      </c>
      <c r="AQ9" s="282">
        <v>154.5</v>
      </c>
      <c r="AR9" s="282">
        <f t="shared" si="33"/>
        <v>160.80000000000001</v>
      </c>
      <c r="AS9" s="282">
        <f t="shared" si="34"/>
        <v>167.10000000000002</v>
      </c>
      <c r="AT9" s="282">
        <f t="shared" si="35"/>
        <v>173.40000000000003</v>
      </c>
      <c r="AU9" s="282">
        <f t="shared" si="36"/>
        <v>179.70000000000005</v>
      </c>
      <c r="AV9" s="282">
        <f t="shared" si="37"/>
        <v>186.00000000000006</v>
      </c>
      <c r="AW9" s="282">
        <f t="shared" si="38"/>
        <v>192.30000000000007</v>
      </c>
      <c r="AX9" s="282">
        <f t="shared" si="39"/>
        <v>198.60000000000008</v>
      </c>
      <c r="AY9" s="282">
        <f t="shared" si="40"/>
        <v>204.90000000000009</v>
      </c>
      <c r="AZ9" s="282">
        <f t="shared" si="41"/>
        <v>211.2000000000001</v>
      </c>
      <c r="BA9" s="282">
        <v>217.5</v>
      </c>
      <c r="BB9" s="282">
        <v>0</v>
      </c>
      <c r="BC9" s="282">
        <v>32.9</v>
      </c>
      <c r="BD9" s="278">
        <v>35.1</v>
      </c>
      <c r="BE9" s="278" t="s">
        <v>543</v>
      </c>
    </row>
    <row r="10" spans="1:57" x14ac:dyDescent="0.25">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78"/>
      <c r="BE10" s="278"/>
    </row>
    <row r="11" spans="1:57" x14ac:dyDescent="0.25">
      <c r="A11" s="282"/>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78"/>
      <c r="BE11" s="278"/>
    </row>
    <row r="12" spans="1:57" x14ac:dyDescent="0.25">
      <c r="A12" s="282" t="s">
        <v>579</v>
      </c>
      <c r="B12" s="282">
        <v>1015.1</v>
      </c>
      <c r="C12" s="282">
        <f t="shared" ref="C12:L13" si="42">B12+(($M12-$B12)/11)</f>
        <v>1009.2454545454545</v>
      </c>
      <c r="D12" s="282">
        <f t="shared" si="42"/>
        <v>1003.3909090909091</v>
      </c>
      <c r="E12" s="282">
        <f t="shared" si="42"/>
        <v>997.5363636363636</v>
      </c>
      <c r="F12" s="282">
        <f t="shared" si="42"/>
        <v>991.68181818181813</v>
      </c>
      <c r="G12" s="282">
        <f t="shared" si="42"/>
        <v>985.82727272727266</v>
      </c>
      <c r="H12" s="282">
        <f t="shared" si="42"/>
        <v>979.97272727272718</v>
      </c>
      <c r="I12" s="282">
        <f t="shared" si="42"/>
        <v>974.11818181818171</v>
      </c>
      <c r="J12" s="282">
        <f t="shared" si="42"/>
        <v>968.26363636363624</v>
      </c>
      <c r="K12" s="282">
        <f t="shared" si="42"/>
        <v>962.40909090909076</v>
      </c>
      <c r="L12" s="282">
        <f t="shared" si="42"/>
        <v>956.55454545454529</v>
      </c>
      <c r="M12" s="282">
        <v>950.7</v>
      </c>
      <c r="N12" s="282">
        <f t="shared" ref="N12:N13" si="43">M12+((W12-M12)/10)</f>
        <v>935.56000000000006</v>
      </c>
      <c r="O12" s="282">
        <f t="shared" ref="O12:O13" si="44">N12+((W12-M12)/10)</f>
        <v>920.42000000000007</v>
      </c>
      <c r="P12" s="282">
        <f t="shared" ref="P12:P13" si="45">O12+((W12-M12)/10)</f>
        <v>905.28000000000009</v>
      </c>
      <c r="Q12" s="282">
        <f t="shared" ref="Q12:Q13" si="46">P12+((W12-M12)/10)</f>
        <v>890.1400000000001</v>
      </c>
      <c r="R12" s="282">
        <f t="shared" ref="R12:R13" si="47">Q12+((W12-M12)/10)</f>
        <v>875.00000000000011</v>
      </c>
      <c r="S12" s="282">
        <f t="shared" ref="S12:S13" si="48">R12+((W12-M12)/10)</f>
        <v>859.86000000000013</v>
      </c>
      <c r="T12" s="282">
        <f t="shared" ref="T12:T13" si="49">S12+((W12-M12)/10)</f>
        <v>844.72000000000014</v>
      </c>
      <c r="U12" s="282">
        <f t="shared" ref="U12:U13" si="50">T12+((W12-M12)/10)</f>
        <v>829.58000000000015</v>
      </c>
      <c r="V12" s="282">
        <f t="shared" ref="V12:V13" si="51">U12+((W12-M12)/10)</f>
        <v>814.44000000000017</v>
      </c>
      <c r="W12" s="282">
        <v>799.3</v>
      </c>
      <c r="X12" s="282">
        <f t="shared" ref="X12:X13" si="52">W12+((AG12-W12)/10)</f>
        <v>791.12</v>
      </c>
      <c r="Y12" s="282">
        <f t="shared" ref="Y12:Y13" si="53">X12+((AG12-W12)/10)</f>
        <v>782.94</v>
      </c>
      <c r="Z12" s="282">
        <f t="shared" ref="Z12:Z13" si="54">Y12+((AG12-W12)/10)</f>
        <v>774.7600000000001</v>
      </c>
      <c r="AA12" s="282">
        <f t="shared" ref="AA12:AA13" si="55">Z12+((AG12-W12)/10)</f>
        <v>766.58000000000015</v>
      </c>
      <c r="AB12" s="282">
        <f t="shared" ref="AB12:AB13" si="56">AA12+((AG12-W12)/10)</f>
        <v>758.4000000000002</v>
      </c>
      <c r="AC12" s="282">
        <f t="shared" ref="AC12:AC13" si="57">AB12+((AG12-W12)/10)</f>
        <v>750.22000000000025</v>
      </c>
      <c r="AD12" s="282">
        <f t="shared" ref="AD12:AD13" si="58">AC12+((AG12-W12)/10)</f>
        <v>742.0400000000003</v>
      </c>
      <c r="AE12" s="282">
        <f t="shared" ref="AE12:AE13" si="59">AD12+((AG12-W12)/10)</f>
        <v>733.86000000000035</v>
      </c>
      <c r="AF12" s="282">
        <f t="shared" ref="AF12:AF13" si="60">AE12+((AG12-W12)/10)</f>
        <v>725.6800000000004</v>
      </c>
      <c r="AG12" s="282">
        <v>717.5</v>
      </c>
      <c r="AH12" s="282">
        <f t="shared" ref="AH12:AH13" si="61">AG12+((AQ12-AG12)/10)</f>
        <v>699.83</v>
      </c>
      <c r="AI12" s="282">
        <f t="shared" ref="AI12:AI13" si="62">AH12+((AQ12-AG12)/10)</f>
        <v>682.16000000000008</v>
      </c>
      <c r="AJ12" s="282">
        <f t="shared" ref="AJ12:AJ13" si="63">AI12+((AQ12-AG12)/10)</f>
        <v>664.49000000000012</v>
      </c>
      <c r="AK12" s="282">
        <f t="shared" ref="AK12:AK13" si="64">AJ12+((AQ12-AG12)/10)</f>
        <v>646.82000000000016</v>
      </c>
      <c r="AL12" s="282">
        <f t="shared" ref="AL12:AL13" si="65">AK12+((AQ12-AG12)/10)</f>
        <v>629.1500000000002</v>
      </c>
      <c r="AM12" s="282">
        <f t="shared" ref="AM12:AM13" si="66">AL12+((AQ12-AG12)/10)</f>
        <v>611.48000000000025</v>
      </c>
      <c r="AN12" s="282">
        <f t="shared" ref="AN12:AN13" si="67">AM12+((AQ12-AG12)/10)</f>
        <v>593.81000000000029</v>
      </c>
      <c r="AO12" s="282">
        <f t="shared" ref="AO12:AO13" si="68">AN12+((AQ12-AG12)/10)</f>
        <v>576.14000000000033</v>
      </c>
      <c r="AP12" s="282">
        <f t="shared" ref="AP12:AP13" si="69">AO12+((AQ12-AG12)/10)</f>
        <v>558.47000000000037</v>
      </c>
      <c r="AQ12" s="282">
        <v>540.79999999999995</v>
      </c>
      <c r="AR12" s="282">
        <f t="shared" ref="AR12:AR13" si="70">AQ12+((BA12-AQ12)/10)</f>
        <v>530.79999999999995</v>
      </c>
      <c r="AS12" s="282">
        <f t="shared" ref="AS12:AS13" si="71">AR12+((BA12-AQ12)/10)</f>
        <v>520.79999999999995</v>
      </c>
      <c r="AT12" s="282">
        <f t="shared" ref="AT12:AT13" si="72">AS12+((BA12-AQ12)/10)</f>
        <v>510.79999999999995</v>
      </c>
      <c r="AU12" s="282">
        <f t="shared" ref="AU12:AU13" si="73">AT12+((BA12-AQ12)/10)</f>
        <v>500.79999999999995</v>
      </c>
      <c r="AV12" s="282">
        <f t="shared" ref="AV12:AV13" si="74">AU12+((BA12-AQ12)/10)</f>
        <v>490.79999999999995</v>
      </c>
      <c r="AW12" s="282">
        <f t="shared" ref="AW12:AW13" si="75">AV12+((BA12-AQ12)/10)</f>
        <v>480.79999999999995</v>
      </c>
      <c r="AX12" s="282">
        <f t="shared" ref="AX12:AX13" si="76">AW12+((BA12-AQ12)/10)</f>
        <v>470.79999999999995</v>
      </c>
      <c r="AY12" s="282">
        <f t="shared" ref="AY12:AY13" si="77">AX12+((BA12-AQ12)/10)</f>
        <v>460.79999999999995</v>
      </c>
      <c r="AZ12" s="282">
        <f t="shared" ref="AZ12:AZ13" si="78">AY12+((BA12-AQ12)/10)</f>
        <v>450.79999999999995</v>
      </c>
      <c r="BA12" s="282">
        <v>440.8</v>
      </c>
      <c r="BB12" s="282">
        <v>2.8</v>
      </c>
      <c r="BC12" s="282">
        <v>3</v>
      </c>
      <c r="BD12" s="278">
        <v>19.899999999999999</v>
      </c>
      <c r="BE12" s="278"/>
    </row>
    <row r="13" spans="1:57" x14ac:dyDescent="0.25">
      <c r="A13" s="282" t="s">
        <v>580</v>
      </c>
      <c r="B13" s="282">
        <v>8608.4</v>
      </c>
      <c r="C13" s="282">
        <f t="shared" si="42"/>
        <v>8888.1636363636353</v>
      </c>
      <c r="D13" s="282">
        <f t="shared" si="42"/>
        <v>9167.927272727271</v>
      </c>
      <c r="E13" s="282">
        <f t="shared" si="42"/>
        <v>9447.6909090909066</v>
      </c>
      <c r="F13" s="282">
        <f t="shared" si="42"/>
        <v>9727.4545454545423</v>
      </c>
      <c r="G13" s="282">
        <f t="shared" si="42"/>
        <v>10007.218181818178</v>
      </c>
      <c r="H13" s="282">
        <f t="shared" si="42"/>
        <v>10286.981818181814</v>
      </c>
      <c r="I13" s="282">
        <f t="shared" si="42"/>
        <v>10566.745454545449</v>
      </c>
      <c r="J13" s="282">
        <f t="shared" si="42"/>
        <v>10846.509090909085</v>
      </c>
      <c r="K13" s="282">
        <f t="shared" si="42"/>
        <v>11126.272727272721</v>
      </c>
      <c r="L13" s="282">
        <f t="shared" si="42"/>
        <v>11406.036363636356</v>
      </c>
      <c r="M13" s="282">
        <v>11685.8</v>
      </c>
      <c r="N13" s="282">
        <f t="shared" si="43"/>
        <v>12040.56</v>
      </c>
      <c r="O13" s="282">
        <f t="shared" si="44"/>
        <v>12395.32</v>
      </c>
      <c r="P13" s="282">
        <f t="shared" si="45"/>
        <v>12750.08</v>
      </c>
      <c r="Q13" s="282">
        <f t="shared" si="46"/>
        <v>13104.84</v>
      </c>
      <c r="R13" s="282">
        <f t="shared" si="47"/>
        <v>13459.6</v>
      </c>
      <c r="S13" s="282">
        <f t="shared" si="48"/>
        <v>13814.36</v>
      </c>
      <c r="T13" s="282">
        <f t="shared" si="49"/>
        <v>14169.12</v>
      </c>
      <c r="U13" s="282">
        <f t="shared" si="50"/>
        <v>14523.880000000001</v>
      </c>
      <c r="V13" s="282">
        <f t="shared" si="51"/>
        <v>14878.640000000001</v>
      </c>
      <c r="W13" s="282">
        <v>15233.4</v>
      </c>
      <c r="X13" s="282">
        <f t="shared" si="52"/>
        <v>15726.07</v>
      </c>
      <c r="Y13" s="282">
        <f t="shared" si="53"/>
        <v>16218.74</v>
      </c>
      <c r="Z13" s="282">
        <f t="shared" si="54"/>
        <v>16711.41</v>
      </c>
      <c r="AA13" s="282">
        <f t="shared" si="55"/>
        <v>17204.079999999998</v>
      </c>
      <c r="AB13" s="282">
        <f t="shared" si="56"/>
        <v>17696.749999999996</v>
      </c>
      <c r="AC13" s="282">
        <f t="shared" si="57"/>
        <v>18189.419999999995</v>
      </c>
      <c r="AD13" s="282">
        <f t="shared" si="58"/>
        <v>18682.089999999993</v>
      </c>
      <c r="AE13" s="282">
        <f t="shared" si="59"/>
        <v>19174.759999999991</v>
      </c>
      <c r="AF13" s="282">
        <f t="shared" si="60"/>
        <v>19667.429999999989</v>
      </c>
      <c r="AG13" s="282">
        <v>20160.099999999999</v>
      </c>
      <c r="AH13" s="282">
        <f t="shared" si="61"/>
        <v>20588.379999999997</v>
      </c>
      <c r="AI13" s="282">
        <f t="shared" si="62"/>
        <v>21016.659999999996</v>
      </c>
      <c r="AJ13" s="282">
        <f t="shared" si="63"/>
        <v>21444.939999999995</v>
      </c>
      <c r="AK13" s="282">
        <f t="shared" si="64"/>
        <v>21873.219999999994</v>
      </c>
      <c r="AL13" s="282">
        <f t="shared" si="65"/>
        <v>22301.499999999993</v>
      </c>
      <c r="AM13" s="282">
        <f t="shared" si="66"/>
        <v>22729.779999999992</v>
      </c>
      <c r="AN13" s="282">
        <f t="shared" si="67"/>
        <v>23158.05999999999</v>
      </c>
      <c r="AO13" s="282">
        <f t="shared" si="68"/>
        <v>23586.339999999989</v>
      </c>
      <c r="AP13" s="282">
        <f t="shared" si="69"/>
        <v>24014.619999999988</v>
      </c>
      <c r="AQ13" s="282">
        <v>24442.9</v>
      </c>
      <c r="AR13" s="282">
        <f t="shared" si="70"/>
        <v>24891.41</v>
      </c>
      <c r="AS13" s="282">
        <f t="shared" si="71"/>
        <v>25339.919999999998</v>
      </c>
      <c r="AT13" s="282">
        <f t="shared" si="72"/>
        <v>25788.429999999997</v>
      </c>
      <c r="AU13" s="282">
        <f t="shared" si="73"/>
        <v>26236.939999999995</v>
      </c>
      <c r="AV13" s="282">
        <f t="shared" si="74"/>
        <v>26685.449999999993</v>
      </c>
      <c r="AW13" s="282">
        <f t="shared" si="75"/>
        <v>27133.959999999992</v>
      </c>
      <c r="AX13" s="282">
        <f t="shared" si="76"/>
        <v>27582.46999999999</v>
      </c>
      <c r="AY13" s="282">
        <f t="shared" si="77"/>
        <v>28030.979999999989</v>
      </c>
      <c r="AZ13" s="282">
        <f t="shared" si="78"/>
        <v>28479.489999999987</v>
      </c>
      <c r="BA13" s="282">
        <v>28928</v>
      </c>
      <c r="BB13" s="282"/>
      <c r="BC13" s="282"/>
    </row>
    <row r="14" spans="1:57" x14ac:dyDescent="0.25">
      <c r="A14"/>
    </row>
    <row r="15" spans="1:57" x14ac:dyDescent="0.25">
      <c r="A15"/>
    </row>
  </sheetData>
  <mergeCells count="2">
    <mergeCell ref="BB2:BC2"/>
    <mergeCell ref="BD2:BE2"/>
  </mergeCells>
  <pageMargins left="0.7" right="0.7" top="0.75" bottom="0.75" header="0.3" footer="0.3"/>
  <pageSetup orientation="portrait" horizontalDpi="90" verticalDpi="90" r:id="rId1"/>
  <customProperties>
    <customPr name="SSC_SHEET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C1:E25"/>
  <sheetViews>
    <sheetView workbookViewId="0">
      <selection activeCell="E14" sqref="E14"/>
    </sheetView>
  </sheetViews>
  <sheetFormatPr defaultColWidth="8.85546875" defaultRowHeight="15" x14ac:dyDescent="0.25"/>
  <sheetData>
    <row r="1" spans="3:5" x14ac:dyDescent="0.25">
      <c r="C1" t="s">
        <v>463</v>
      </c>
      <c r="D1" t="s">
        <v>462</v>
      </c>
      <c r="E1" t="s">
        <v>464</v>
      </c>
    </row>
    <row r="2" spans="3:5" x14ac:dyDescent="0.25">
      <c r="C2" t="s">
        <v>478</v>
      </c>
    </row>
    <row r="3" spans="3:5" x14ac:dyDescent="0.25">
      <c r="C3" t="s">
        <v>547</v>
      </c>
    </row>
    <row r="4" spans="3:5" x14ac:dyDescent="0.25">
      <c r="C4" t="s">
        <v>548</v>
      </c>
    </row>
    <row r="5" spans="3:5" x14ac:dyDescent="0.25">
      <c r="C5" t="s">
        <v>549</v>
      </c>
    </row>
    <row r="6" spans="3:5" x14ac:dyDescent="0.25">
      <c r="C6" t="s">
        <v>512</v>
      </c>
    </row>
    <row r="7" spans="3:5" x14ac:dyDescent="0.25">
      <c r="C7" t="s">
        <v>513</v>
      </c>
    </row>
    <row r="8" spans="3:5" x14ac:dyDescent="0.25">
      <c r="C8" t="s">
        <v>523</v>
      </c>
    </row>
    <row r="9" spans="3:5" x14ac:dyDescent="0.25">
      <c r="C9" t="s">
        <v>514</v>
      </c>
    </row>
    <row r="10" spans="3:5" x14ac:dyDescent="0.25">
      <c r="C10" t="s">
        <v>515</v>
      </c>
    </row>
    <row r="11" spans="3:5" x14ac:dyDescent="0.25">
      <c r="C11" t="s">
        <v>516</v>
      </c>
    </row>
    <row r="12" spans="3:5" x14ac:dyDescent="0.25">
      <c r="C12" t="s">
        <v>550</v>
      </c>
    </row>
    <row r="13" spans="3:5" x14ac:dyDescent="0.25">
      <c r="C13" t="s">
        <v>517</v>
      </c>
    </row>
    <row r="14" spans="3:5" x14ac:dyDescent="0.25">
      <c r="C14" t="s">
        <v>551</v>
      </c>
    </row>
    <row r="15" spans="3:5" x14ac:dyDescent="0.25">
      <c r="C15" t="s">
        <v>552</v>
      </c>
    </row>
    <row r="16" spans="3:5" x14ac:dyDescent="0.25">
      <c r="C16" t="s">
        <v>553</v>
      </c>
    </row>
    <row r="17" spans="3:3" x14ac:dyDescent="0.25">
      <c r="C17" t="s">
        <v>554</v>
      </c>
    </row>
    <row r="18" spans="3:3" x14ac:dyDescent="0.25">
      <c r="C18" t="s">
        <v>555</v>
      </c>
    </row>
    <row r="19" spans="3:3" x14ac:dyDescent="0.25">
      <c r="C19" t="s">
        <v>555</v>
      </c>
    </row>
    <row r="20" spans="3:3" x14ac:dyDescent="0.25">
      <c r="C20" t="s">
        <v>556</v>
      </c>
    </row>
    <row r="21" spans="3:3" x14ac:dyDescent="0.25">
      <c r="C21" t="s">
        <v>557</v>
      </c>
    </row>
    <row r="22" spans="3:3" x14ac:dyDescent="0.25">
      <c r="C22" t="s">
        <v>558</v>
      </c>
    </row>
    <row r="23" spans="3:3" x14ac:dyDescent="0.25">
      <c r="C23" t="s">
        <v>559</v>
      </c>
    </row>
    <row r="24" spans="3:3" x14ac:dyDescent="0.25">
      <c r="C24" t="s">
        <v>560</v>
      </c>
    </row>
    <row r="25" spans="3:3" x14ac:dyDescent="0.25">
      <c r="C25" t="s">
        <v>561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rgb="FFFFC000"/>
  </sheetPr>
  <dimension ref="A1:Q27"/>
  <sheetViews>
    <sheetView showGridLines="0" zoomScale="70" zoomScaleNormal="70" workbookViewId="0">
      <selection activeCell="C13" sqref="C13"/>
    </sheetView>
  </sheetViews>
  <sheetFormatPr defaultColWidth="8.85546875" defaultRowHeight="15" x14ac:dyDescent="0.25"/>
  <cols>
    <col min="1" max="1" width="8.85546875" style="389"/>
    <col min="2" max="2" width="15.85546875" style="389" customWidth="1"/>
    <col min="3" max="3" width="83.42578125" style="397" customWidth="1"/>
    <col min="4" max="4" width="92.42578125" style="397" customWidth="1"/>
    <col min="5" max="16384" width="8.85546875" style="389"/>
  </cols>
  <sheetData>
    <row r="1" spans="1:17" s="388" customFormat="1" x14ac:dyDescent="0.25">
      <c r="A1" s="544"/>
      <c r="B1" s="544"/>
      <c r="C1" s="544"/>
      <c r="D1" s="544"/>
      <c r="E1" s="544"/>
      <c r="F1" s="544"/>
      <c r="G1" s="544"/>
      <c r="H1" s="544"/>
      <c r="I1" s="544"/>
      <c r="J1" s="544"/>
      <c r="K1" s="544"/>
      <c r="L1" s="544"/>
      <c r="M1" s="544"/>
      <c r="N1" s="544"/>
      <c r="O1" s="544"/>
      <c r="P1" s="544"/>
      <c r="Q1" s="544"/>
    </row>
    <row r="2" spans="1:17" ht="3.6" customHeight="1" x14ac:dyDescent="0.25">
      <c r="C2" s="389"/>
      <c r="D2" s="389"/>
      <c r="E2" s="390"/>
    </row>
    <row r="3" spans="1:17" x14ac:dyDescent="0.25">
      <c r="C3" s="389"/>
      <c r="D3" s="389"/>
      <c r="E3" s="390"/>
    </row>
    <row r="4" spans="1:17" ht="15.75" x14ac:dyDescent="0.25">
      <c r="C4" s="391" t="str">
        <f>Intro!$D$4</f>
        <v>SBT Aviation Tool</v>
      </c>
      <c r="D4" s="392"/>
      <c r="F4" s="393"/>
      <c r="G4" s="393"/>
      <c r="H4" s="393"/>
    </row>
    <row r="5" spans="1:17" ht="15.75" x14ac:dyDescent="0.25">
      <c r="C5" s="394" t="str">
        <f>Intro!$D$5</f>
        <v>Sectoral Decarbonization Approach - Aviation Sector</v>
      </c>
      <c r="D5" s="392"/>
    </row>
    <row r="6" spans="1:17" ht="15.75" x14ac:dyDescent="0.25">
      <c r="C6" s="394" t="str">
        <f>Intro!$D$6</f>
        <v>Version 1.1</v>
      </c>
      <c r="D6" s="392"/>
    </row>
    <row r="7" spans="1:17" s="395" customFormat="1" ht="15.75" thickBot="1" x14ac:dyDescent="0.3">
      <c r="E7" s="396"/>
    </row>
    <row r="8" spans="1:17" ht="40.5" customHeight="1" x14ac:dyDescent="0.25"/>
    <row r="9" spans="1:17" ht="26.25" x14ac:dyDescent="0.25">
      <c r="B9" s="559" t="s">
        <v>483</v>
      </c>
      <c r="C9" s="559"/>
    </row>
    <row r="10" spans="1:17" ht="26.25" x14ac:dyDescent="0.25">
      <c r="C10" s="398"/>
    </row>
    <row r="11" spans="1:17" x14ac:dyDescent="0.25">
      <c r="B11" s="399" t="s">
        <v>484</v>
      </c>
      <c r="C11" s="399" t="s">
        <v>485</v>
      </c>
      <c r="D11" s="399" t="s">
        <v>486</v>
      </c>
    </row>
    <row r="12" spans="1:17" ht="37.5" customHeight="1" thickBot="1" x14ac:dyDescent="0.3">
      <c r="B12" s="400" t="s">
        <v>394</v>
      </c>
      <c r="C12" s="401" t="s">
        <v>395</v>
      </c>
      <c r="D12" s="402" t="s">
        <v>573</v>
      </c>
    </row>
    <row r="13" spans="1:17" ht="37.5" customHeight="1" thickTop="1" thickBot="1" x14ac:dyDescent="0.3">
      <c r="B13" s="403" t="s">
        <v>396</v>
      </c>
      <c r="C13" s="401" t="s">
        <v>397</v>
      </c>
      <c r="D13" s="402" t="s">
        <v>563</v>
      </c>
    </row>
    <row r="14" spans="1:17" ht="37.5" customHeight="1" thickTop="1" thickBot="1" x14ac:dyDescent="0.3">
      <c r="B14" s="403" t="s">
        <v>405</v>
      </c>
      <c r="C14" s="401" t="s">
        <v>406</v>
      </c>
      <c r="D14" s="402" t="s">
        <v>565</v>
      </c>
    </row>
    <row r="15" spans="1:17" ht="37.5" customHeight="1" thickTop="1" thickBot="1" x14ac:dyDescent="0.3">
      <c r="B15" s="403" t="s">
        <v>159</v>
      </c>
      <c r="C15" s="401" t="s">
        <v>398</v>
      </c>
      <c r="D15" s="402" t="s">
        <v>507</v>
      </c>
    </row>
    <row r="16" spans="1:17" ht="56.25" customHeight="1" thickTop="1" thickBot="1" x14ac:dyDescent="0.3">
      <c r="B16" s="403" t="s">
        <v>399</v>
      </c>
      <c r="C16" s="401" t="s">
        <v>400</v>
      </c>
      <c r="D16" s="402" t="s">
        <v>508</v>
      </c>
    </row>
    <row r="17" spans="2:4" ht="56.25" customHeight="1" thickTop="1" thickBot="1" x14ac:dyDescent="0.3">
      <c r="B17" s="403" t="s">
        <v>401</v>
      </c>
      <c r="C17" s="401" t="s">
        <v>402</v>
      </c>
      <c r="D17" s="402" t="s">
        <v>562</v>
      </c>
    </row>
    <row r="18" spans="2:4" ht="37.5" customHeight="1" thickTop="1" thickBot="1" x14ac:dyDescent="0.3">
      <c r="B18" s="403" t="s">
        <v>403</v>
      </c>
      <c r="C18" s="401" t="s">
        <v>404</v>
      </c>
      <c r="D18" s="402" t="s">
        <v>566</v>
      </c>
    </row>
    <row r="19" spans="2:4" ht="37.5" customHeight="1" thickTop="1" thickBot="1" x14ac:dyDescent="0.3">
      <c r="B19" s="404" t="s">
        <v>471</v>
      </c>
      <c r="C19" s="401" t="s">
        <v>472</v>
      </c>
      <c r="D19" s="402" t="s">
        <v>473</v>
      </c>
    </row>
    <row r="20" spans="2:4" ht="37.5" customHeight="1" thickTop="1" thickBot="1" x14ac:dyDescent="0.3">
      <c r="B20" s="404" t="s">
        <v>628</v>
      </c>
      <c r="C20" s="401" t="s">
        <v>629</v>
      </c>
      <c r="D20" s="402" t="s">
        <v>567</v>
      </c>
    </row>
    <row r="21" spans="2:4" ht="37.5" customHeight="1" thickTop="1" thickBot="1" x14ac:dyDescent="0.3">
      <c r="B21" s="400" t="s">
        <v>385</v>
      </c>
      <c r="C21" s="401" t="s">
        <v>474</v>
      </c>
      <c r="D21" s="402" t="s">
        <v>568</v>
      </c>
    </row>
    <row r="22" spans="2:4" ht="37.5" customHeight="1" thickTop="1" thickBot="1" x14ac:dyDescent="0.3">
      <c r="B22" s="400" t="s">
        <v>14</v>
      </c>
      <c r="C22" s="401" t="s">
        <v>475</v>
      </c>
      <c r="D22" s="402" t="s">
        <v>569</v>
      </c>
    </row>
    <row r="23" spans="2:4" ht="37.5" customHeight="1" thickTop="1" thickBot="1" x14ac:dyDescent="0.3">
      <c r="B23" s="400" t="s">
        <v>476</v>
      </c>
      <c r="C23" s="401" t="s">
        <v>477</v>
      </c>
      <c r="D23" s="402" t="s">
        <v>570</v>
      </c>
    </row>
    <row r="24" spans="2:4" ht="37.5" customHeight="1" thickTop="1" thickBot="1" x14ac:dyDescent="0.3">
      <c r="B24" s="539" t="s">
        <v>418</v>
      </c>
      <c r="C24" s="401" t="s">
        <v>632</v>
      </c>
      <c r="D24" s="402" t="s">
        <v>633</v>
      </c>
    </row>
    <row r="25" spans="2:4" ht="56.25" customHeight="1" thickTop="1" thickBot="1" x14ac:dyDescent="0.3">
      <c r="B25" s="403" t="s">
        <v>125</v>
      </c>
      <c r="C25" s="401" t="s">
        <v>630</v>
      </c>
      <c r="D25" s="402" t="s">
        <v>572</v>
      </c>
    </row>
    <row r="26" spans="2:4" ht="37.5" customHeight="1" thickTop="1" thickBot="1" x14ac:dyDescent="0.3">
      <c r="B26" s="400" t="s">
        <v>126</v>
      </c>
      <c r="C26" s="401" t="s">
        <v>631</v>
      </c>
      <c r="D26" s="402" t="s">
        <v>571</v>
      </c>
    </row>
    <row r="27" spans="2:4" ht="15.75" thickTop="1" x14ac:dyDescent="0.25"/>
  </sheetData>
  <sheetProtection algorithmName="SHA-512" hashValue="HbOeVMz6GvfWBli3tAIxHe8pNMezLgW6qWkp5zPF86EeY+NhWFu4mZ40k6auD22oyyaTg++IwnrGQVJumSdVgw==" saltValue="m/zUmjLGmmLm8YeXgk9riw==" spinCount="100000" sheet="1" objects="1" scenarios="1"/>
  <mergeCells count="2">
    <mergeCell ref="B9:C9"/>
    <mergeCell ref="A1:Q1"/>
  </mergeCells>
  <pageMargins left="0.7" right="0.7" top="0.75" bottom="0.75" header="0.3" footer="0.3"/>
  <pageSetup orientation="portrait" r:id="rId1"/>
  <customProperties>
    <customPr name="SSC_SHEET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546E"/>
  </sheetPr>
  <dimension ref="A1:XFD191"/>
  <sheetViews>
    <sheetView showGridLines="0" tabSelected="1" zoomScale="90" zoomScaleNormal="90" workbookViewId="0">
      <selection activeCell="E18" sqref="E18:F18"/>
    </sheetView>
  </sheetViews>
  <sheetFormatPr defaultColWidth="0" defaultRowHeight="15" zeroHeight="1" x14ac:dyDescent="0.25"/>
  <cols>
    <col min="1" max="1" width="10.42578125" customWidth="1"/>
    <col min="2" max="2" width="4.42578125" customWidth="1"/>
    <col min="3" max="3" width="8.42578125" customWidth="1"/>
    <col min="4" max="4" width="30.42578125" customWidth="1"/>
    <col min="5" max="5" width="22.85546875" style="1" customWidth="1"/>
    <col min="6" max="6" width="22.85546875" customWidth="1"/>
    <col min="7" max="7" width="16.42578125" customWidth="1"/>
    <col min="8" max="8" width="30.42578125" customWidth="1"/>
    <col min="9" max="10" width="22.85546875" customWidth="1"/>
    <col min="11" max="11" width="20.42578125" customWidth="1"/>
    <col min="12" max="12" width="2" customWidth="1"/>
    <col min="13" max="13" width="5" customWidth="1"/>
    <col min="14" max="14" width="8" customWidth="1"/>
    <col min="15" max="15" width="12.140625" style="46" hidden="1"/>
    <col min="16" max="22" width="8.42578125" style="2" hidden="1"/>
    <col min="23" max="23" width="8.85546875" style="2" hidden="1"/>
    <col min="24" max="24" width="9.140625" hidden="1"/>
  </cols>
  <sheetData>
    <row r="1" spans="1:16384" s="101" customFormat="1" x14ac:dyDescent="0.25">
      <c r="A1" s="575"/>
      <c r="B1" s="575"/>
      <c r="C1" s="575"/>
      <c r="D1" s="575"/>
      <c r="E1" s="575"/>
      <c r="F1" s="575"/>
      <c r="G1" s="575"/>
      <c r="H1" s="575"/>
      <c r="I1" s="575"/>
      <c r="J1" s="575"/>
      <c r="K1" s="575"/>
      <c r="L1" s="575"/>
      <c r="M1" s="575"/>
      <c r="N1" s="103"/>
      <c r="O1" s="570"/>
      <c r="P1" s="571"/>
      <c r="Q1" s="571"/>
      <c r="R1" s="571"/>
      <c r="S1" s="571"/>
      <c r="T1" s="571"/>
      <c r="U1" s="571"/>
      <c r="V1" s="571"/>
      <c r="W1" s="571"/>
    </row>
    <row r="2" spans="1:16384" ht="3.6" customHeight="1" x14ac:dyDescent="0.25"/>
    <row r="3" spans="1:16384" x14ac:dyDescent="0.25"/>
    <row r="4" spans="1:16384" ht="15" customHeight="1" thickBot="1" x14ac:dyDescent="0.3">
      <c r="D4" s="358" t="str">
        <f>Intro!$D$4</f>
        <v>SBT Aviation Tool</v>
      </c>
      <c r="F4" s="16"/>
      <c r="G4" s="16"/>
      <c r="H4" s="16"/>
      <c r="I4" s="16"/>
      <c r="J4" s="274"/>
    </row>
    <row r="5" spans="1:16384" ht="15" customHeight="1" thickBot="1" x14ac:dyDescent="0.3">
      <c r="D5" s="273" t="str">
        <f>Intro!$D$5</f>
        <v>Sectoral Decarbonization Approach - Aviation Sector</v>
      </c>
      <c r="I5" s="275" t="s">
        <v>30</v>
      </c>
      <c r="J5" s="276" t="s">
        <v>29</v>
      </c>
    </row>
    <row r="6" spans="1:16384" ht="15" customHeight="1" thickBot="1" x14ac:dyDescent="0.3">
      <c r="D6" s="273" t="str">
        <f>Intro!$D$6</f>
        <v>Version 1.1</v>
      </c>
      <c r="I6" s="277" t="s">
        <v>31</v>
      </c>
      <c r="J6" s="366" t="s">
        <v>32</v>
      </c>
      <c r="N6" s="95"/>
    </row>
    <row r="7" spans="1:16384" s="17" customFormat="1" ht="15.75" thickBot="1" x14ac:dyDescent="0.3">
      <c r="E7" s="24"/>
      <c r="O7" s="89"/>
    </row>
    <row r="8" spans="1:16384" ht="12.75" customHeight="1" x14ac:dyDescent="0.25"/>
    <row r="9" spans="1:16384" s="93" customFormat="1" ht="26.25" customHeight="1" thickBot="1" x14ac:dyDescent="0.3">
      <c r="A9"/>
      <c r="B9" s="378" t="s">
        <v>620</v>
      </c>
      <c r="C9" s="377" t="s">
        <v>622</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c r="IW9" s="279"/>
      <c r="IX9" s="279"/>
      <c r="IY9" s="279"/>
      <c r="IZ9" s="279"/>
      <c r="JA9" s="279"/>
      <c r="JB9" s="279"/>
      <c r="JC9" s="279"/>
      <c r="JD9" s="279"/>
      <c r="JE9" s="279"/>
      <c r="JF9" s="279"/>
      <c r="JG9" s="279"/>
      <c r="JH9" s="279"/>
      <c r="JI9" s="279"/>
      <c r="JJ9" s="279"/>
      <c r="JK9" s="279"/>
      <c r="JL9" s="279"/>
      <c r="JM9" s="279"/>
      <c r="JN9" s="279"/>
      <c r="JO9" s="279"/>
      <c r="JP9" s="279"/>
      <c r="JQ9" s="279"/>
      <c r="JR9" s="279"/>
      <c r="JS9" s="279"/>
      <c r="JT9" s="279"/>
      <c r="JU9" s="279"/>
      <c r="JV9" s="279"/>
      <c r="JW9" s="279"/>
      <c r="JX9" s="279"/>
      <c r="JY9" s="279"/>
      <c r="JZ9" s="279"/>
      <c r="KA9" s="279"/>
      <c r="KB9" s="279"/>
      <c r="KC9" s="279"/>
      <c r="KD9" s="279"/>
      <c r="KE9" s="279"/>
      <c r="KF9" s="279"/>
      <c r="KG9" s="279"/>
      <c r="KH9" s="279"/>
      <c r="KI9" s="279"/>
      <c r="KJ9" s="279"/>
      <c r="KK9" s="279"/>
      <c r="KL9" s="279"/>
      <c r="KM9" s="279"/>
      <c r="KN9" s="279"/>
      <c r="KO9" s="279"/>
      <c r="KP9" s="279"/>
      <c r="KQ9" s="279"/>
      <c r="KR9" s="279"/>
      <c r="KS9" s="279"/>
      <c r="KT9" s="279"/>
      <c r="KU9" s="279"/>
      <c r="KV9" s="279"/>
      <c r="KW9" s="279"/>
      <c r="KX9" s="279"/>
      <c r="KY9" s="279"/>
      <c r="KZ9" s="279"/>
      <c r="LA9" s="279"/>
      <c r="LB9" s="279"/>
      <c r="LC9" s="279"/>
      <c r="LD9" s="279"/>
      <c r="LE9" s="279"/>
      <c r="LF9" s="279"/>
      <c r="LG9" s="279"/>
      <c r="LH9" s="279"/>
      <c r="LI9" s="279"/>
      <c r="LJ9" s="279"/>
      <c r="LK9" s="279"/>
      <c r="LL9" s="279"/>
      <c r="LM9" s="279"/>
      <c r="LN9" s="279"/>
      <c r="LO9" s="279"/>
      <c r="LP9" s="279"/>
      <c r="LQ9" s="279"/>
      <c r="LR9" s="279"/>
      <c r="LS9" s="279"/>
      <c r="LT9" s="279"/>
      <c r="LU9" s="279"/>
      <c r="LV9" s="279"/>
      <c r="LW9" s="279"/>
      <c r="LX9" s="279"/>
      <c r="LY9" s="279"/>
      <c r="LZ9" s="279"/>
      <c r="MA9" s="279"/>
      <c r="MB9" s="279"/>
      <c r="MC9" s="279"/>
      <c r="MD9" s="279"/>
      <c r="ME9" s="279"/>
      <c r="MF9" s="279"/>
      <c r="MG9" s="279"/>
      <c r="MH9" s="279"/>
      <c r="MI9" s="279"/>
      <c r="MJ9" s="279"/>
      <c r="MK9" s="279"/>
      <c r="ML9" s="279"/>
      <c r="MM9" s="279"/>
      <c r="MN9" s="279"/>
      <c r="MO9" s="279"/>
      <c r="MP9" s="279"/>
      <c r="MQ9" s="279"/>
      <c r="MR9" s="279"/>
      <c r="MS9" s="279"/>
      <c r="MT9" s="279"/>
      <c r="MU9" s="279"/>
      <c r="MV9" s="279"/>
      <c r="MW9" s="279"/>
      <c r="MX9" s="279"/>
      <c r="MY9" s="279"/>
      <c r="MZ9" s="279"/>
      <c r="NA9" s="279"/>
      <c r="NB9" s="279"/>
      <c r="NC9" s="279"/>
      <c r="ND9" s="279"/>
      <c r="NE9" s="279"/>
      <c r="NF9" s="279"/>
      <c r="NG9" s="279"/>
      <c r="NH9" s="279"/>
      <c r="NI9" s="279"/>
      <c r="NJ9" s="279"/>
      <c r="NK9" s="279"/>
      <c r="NL9" s="279"/>
      <c r="NM9" s="279"/>
      <c r="NN9" s="279"/>
      <c r="NO9" s="279"/>
      <c r="NP9" s="279"/>
      <c r="NQ9" s="279"/>
      <c r="NR9" s="279"/>
      <c r="NS9" s="279"/>
      <c r="NT9" s="279"/>
      <c r="NU9" s="279"/>
      <c r="NV9" s="279"/>
      <c r="NW9" s="279"/>
      <c r="NX9" s="279"/>
      <c r="NY9" s="279"/>
      <c r="NZ9" s="279"/>
      <c r="OA9" s="279"/>
      <c r="OB9" s="279"/>
      <c r="OC9" s="279"/>
      <c r="OD9" s="279"/>
      <c r="OE9" s="279"/>
      <c r="OF9" s="279"/>
      <c r="OG9" s="279"/>
      <c r="OH9" s="279"/>
      <c r="OI9" s="279"/>
      <c r="OJ9" s="279"/>
      <c r="OK9" s="279"/>
      <c r="OL9" s="279"/>
      <c r="OM9" s="279"/>
      <c r="ON9" s="279"/>
      <c r="OO9" s="279"/>
      <c r="OP9" s="279"/>
      <c r="OQ9" s="279"/>
      <c r="OR9" s="279"/>
      <c r="OS9" s="279"/>
      <c r="OT9" s="279"/>
      <c r="OU9" s="279"/>
      <c r="OV9" s="279"/>
      <c r="OW9" s="279"/>
      <c r="OX9" s="279"/>
      <c r="OY9" s="279"/>
      <c r="OZ9" s="279"/>
      <c r="PA9" s="279"/>
      <c r="PB9" s="279"/>
      <c r="PC9" s="279"/>
      <c r="PD9" s="279"/>
      <c r="PE9" s="279"/>
      <c r="PF9" s="279"/>
      <c r="PG9" s="279"/>
      <c r="PH9" s="279"/>
      <c r="PI9" s="279"/>
      <c r="PJ9" s="279"/>
      <c r="PK9" s="279"/>
      <c r="PL9" s="279"/>
      <c r="PM9" s="279"/>
      <c r="PN9" s="279"/>
      <c r="PO9" s="279"/>
      <c r="PP9" s="279"/>
      <c r="PQ9" s="279"/>
      <c r="PR9" s="279"/>
      <c r="PS9" s="279"/>
      <c r="PT9" s="279"/>
      <c r="PU9" s="279"/>
      <c r="PV9" s="279"/>
      <c r="PW9" s="279"/>
      <c r="PX9" s="279"/>
      <c r="PY9" s="279"/>
      <c r="PZ9" s="279"/>
      <c r="QA9" s="279"/>
      <c r="QB9" s="279"/>
      <c r="QC9" s="279"/>
      <c r="QD9" s="279"/>
      <c r="QE9" s="279"/>
      <c r="QF9" s="279"/>
      <c r="QG9" s="279"/>
      <c r="QH9" s="279"/>
      <c r="QI9" s="279"/>
      <c r="QJ9" s="279"/>
      <c r="QK9" s="279"/>
      <c r="QL9" s="279"/>
      <c r="QM9" s="279"/>
      <c r="QN9" s="279"/>
      <c r="QO9" s="279"/>
      <c r="QP9" s="279"/>
      <c r="QQ9" s="279"/>
      <c r="QR9" s="279"/>
      <c r="QS9" s="279"/>
      <c r="QT9" s="279"/>
      <c r="QU9" s="279"/>
      <c r="QV9" s="279"/>
      <c r="QW9" s="279"/>
      <c r="QX9" s="279"/>
      <c r="QY9" s="279"/>
      <c r="QZ9" s="279"/>
      <c r="RA9" s="279"/>
      <c r="RB9" s="279"/>
      <c r="RC9" s="279"/>
      <c r="RD9" s="279"/>
      <c r="RE9" s="279"/>
      <c r="RF9" s="279"/>
      <c r="RG9" s="279"/>
      <c r="RH9" s="279"/>
      <c r="RI9" s="279"/>
      <c r="RJ9" s="279"/>
      <c r="RK9" s="279"/>
      <c r="RL9" s="279"/>
      <c r="RM9" s="279"/>
      <c r="RN9" s="279"/>
      <c r="RO9" s="279"/>
      <c r="RP9" s="279"/>
      <c r="RQ9" s="279"/>
      <c r="RR9" s="279"/>
      <c r="RS9" s="279"/>
      <c r="RT9" s="279"/>
      <c r="RU9" s="279"/>
      <c r="RV9" s="279"/>
      <c r="RW9" s="279"/>
      <c r="RX9" s="279"/>
      <c r="RY9" s="279"/>
      <c r="RZ9" s="279"/>
      <c r="SA9" s="279"/>
      <c r="SB9" s="279"/>
      <c r="SC9" s="279"/>
      <c r="SD9" s="279"/>
      <c r="SE9" s="279"/>
      <c r="SF9" s="279"/>
      <c r="SG9" s="279"/>
      <c r="SH9" s="279"/>
      <c r="SI9" s="279"/>
      <c r="SJ9" s="279"/>
      <c r="SK9" s="279"/>
      <c r="SL9" s="279"/>
      <c r="SM9" s="279"/>
      <c r="SN9" s="279"/>
      <c r="SO9" s="279"/>
      <c r="SP9" s="279"/>
      <c r="SQ9" s="279"/>
      <c r="SR9" s="279"/>
      <c r="SS9" s="279"/>
      <c r="ST9" s="279"/>
      <c r="SU9" s="279"/>
      <c r="SV9" s="279"/>
      <c r="SW9" s="279"/>
      <c r="SX9" s="279"/>
      <c r="SY9" s="279"/>
      <c r="SZ9" s="279"/>
      <c r="TA9" s="279"/>
      <c r="TB9" s="279"/>
      <c r="TC9" s="279"/>
      <c r="TD9" s="279"/>
      <c r="TE9" s="279"/>
      <c r="TF9" s="279"/>
      <c r="TG9" s="279"/>
      <c r="TH9" s="279"/>
      <c r="TI9" s="279"/>
      <c r="TJ9" s="279"/>
      <c r="TK9" s="279"/>
      <c r="TL9" s="279"/>
      <c r="TM9" s="279"/>
      <c r="TN9" s="279"/>
      <c r="TO9" s="279"/>
      <c r="TP9" s="279"/>
      <c r="TQ9" s="279"/>
      <c r="TR9" s="279"/>
      <c r="TS9" s="279"/>
      <c r="TT9" s="279"/>
      <c r="TU9" s="279"/>
      <c r="TV9" s="279"/>
      <c r="TW9" s="279"/>
      <c r="TX9" s="279"/>
      <c r="TY9" s="279"/>
      <c r="TZ9" s="279"/>
      <c r="UA9" s="279"/>
      <c r="UB9" s="279"/>
      <c r="UC9" s="279"/>
      <c r="UD9" s="279"/>
      <c r="UE9" s="279"/>
      <c r="UF9" s="279"/>
      <c r="UG9" s="279"/>
      <c r="UH9" s="279"/>
      <c r="UI9" s="279"/>
      <c r="UJ9" s="279"/>
      <c r="UK9" s="279"/>
      <c r="UL9" s="279"/>
      <c r="UM9" s="279"/>
      <c r="UN9" s="279"/>
      <c r="UO9" s="279"/>
      <c r="UP9" s="279"/>
      <c r="UQ9" s="279"/>
      <c r="UR9" s="279"/>
      <c r="US9" s="279"/>
      <c r="UT9" s="279"/>
      <c r="UU9" s="279"/>
      <c r="UV9" s="279"/>
      <c r="UW9" s="279"/>
      <c r="UX9" s="279"/>
      <c r="UY9" s="279"/>
      <c r="UZ9" s="279"/>
      <c r="VA9" s="279"/>
      <c r="VB9" s="279"/>
      <c r="VC9" s="279"/>
      <c r="VD9" s="279"/>
      <c r="VE9" s="279"/>
      <c r="VF9" s="279"/>
      <c r="VG9" s="279"/>
      <c r="VH9" s="279"/>
      <c r="VI9" s="279"/>
      <c r="VJ9" s="279"/>
      <c r="VK9" s="279"/>
      <c r="VL9" s="279"/>
      <c r="VM9" s="279"/>
      <c r="VN9" s="279"/>
      <c r="VO9" s="279"/>
      <c r="VP9" s="279"/>
      <c r="VQ9" s="279"/>
      <c r="VR9" s="279"/>
      <c r="VS9" s="279"/>
      <c r="VT9" s="279"/>
      <c r="VU9" s="279"/>
      <c r="VV9" s="279"/>
      <c r="VW9" s="279"/>
      <c r="VX9" s="279"/>
      <c r="VY9" s="279"/>
      <c r="VZ9" s="279"/>
      <c r="WA9" s="279"/>
      <c r="WB9" s="279"/>
      <c r="WC9" s="279"/>
      <c r="WD9" s="279"/>
      <c r="WE9" s="279"/>
      <c r="WF9" s="279"/>
      <c r="WG9" s="279"/>
      <c r="WH9" s="279"/>
      <c r="WI9" s="279"/>
      <c r="WJ9" s="279"/>
      <c r="WK9" s="279"/>
      <c r="WL9" s="279"/>
      <c r="WM9" s="279"/>
      <c r="WN9" s="279"/>
      <c r="WO9" s="279"/>
      <c r="WP9" s="279"/>
      <c r="WQ9" s="279"/>
      <c r="WR9" s="279"/>
      <c r="WS9" s="279"/>
      <c r="WT9" s="279"/>
      <c r="WU9" s="279"/>
      <c r="WV9" s="279"/>
      <c r="WW9" s="279"/>
      <c r="WX9" s="279"/>
      <c r="WY9" s="279"/>
      <c r="WZ9" s="279"/>
      <c r="XA9" s="279"/>
      <c r="XB9" s="279"/>
      <c r="XC9" s="279"/>
      <c r="XD9" s="279"/>
      <c r="XE9" s="279"/>
      <c r="XF9" s="279"/>
      <c r="XG9" s="279"/>
      <c r="XH9" s="279"/>
      <c r="XI9" s="279"/>
      <c r="XJ9" s="279"/>
      <c r="XK9" s="279"/>
      <c r="XL9" s="279"/>
      <c r="XM9" s="279"/>
      <c r="XN9" s="279"/>
      <c r="XO9" s="279"/>
      <c r="XP9" s="279"/>
      <c r="XQ9" s="279"/>
      <c r="XR9" s="279"/>
      <c r="XS9" s="279"/>
      <c r="XT9" s="279"/>
      <c r="XU9" s="279"/>
      <c r="XV9" s="279"/>
      <c r="XW9" s="279"/>
      <c r="XX9" s="279"/>
      <c r="XY9" s="279"/>
      <c r="XZ9" s="279"/>
      <c r="YA9" s="279"/>
      <c r="YB9" s="279"/>
      <c r="YC9" s="279"/>
      <c r="YD9" s="279"/>
      <c r="YE9" s="279"/>
      <c r="YF9" s="279"/>
      <c r="YG9" s="279"/>
      <c r="YH9" s="279"/>
      <c r="YI9" s="279"/>
      <c r="YJ9" s="279"/>
      <c r="YK9" s="279"/>
      <c r="YL9" s="279"/>
      <c r="YM9" s="279"/>
      <c r="YN9" s="279"/>
      <c r="YO9" s="279"/>
      <c r="YP9" s="279"/>
      <c r="YQ9" s="279"/>
      <c r="YR9" s="279"/>
      <c r="YS9" s="279"/>
      <c r="YT9" s="279"/>
      <c r="YU9" s="279"/>
      <c r="YV9" s="279"/>
      <c r="YW9" s="279"/>
      <c r="YX9" s="279"/>
      <c r="YY9" s="279"/>
      <c r="YZ9" s="279"/>
      <c r="ZA9" s="279"/>
      <c r="ZB9" s="279"/>
      <c r="ZC9" s="279"/>
      <c r="ZD9" s="279"/>
      <c r="ZE9" s="279"/>
      <c r="ZF9" s="279"/>
      <c r="ZG9" s="279"/>
      <c r="ZH9" s="279"/>
      <c r="ZI9" s="279"/>
      <c r="ZJ9" s="279"/>
      <c r="ZK9" s="279"/>
      <c r="ZL9" s="279"/>
      <c r="ZM9" s="279"/>
      <c r="ZN9" s="279"/>
      <c r="ZO9" s="279"/>
      <c r="ZP9" s="279"/>
      <c r="ZQ9" s="279"/>
      <c r="ZR9" s="279"/>
      <c r="ZS9" s="279"/>
      <c r="ZT9" s="279"/>
      <c r="ZU9" s="279"/>
      <c r="ZV9" s="279"/>
      <c r="ZW9" s="279"/>
      <c r="ZX9" s="279"/>
      <c r="ZY9" s="279"/>
      <c r="ZZ9" s="279"/>
      <c r="AAA9" s="279"/>
      <c r="AAB9" s="279"/>
      <c r="AAC9" s="279"/>
      <c r="AAD9" s="279"/>
      <c r="AAE9" s="279"/>
      <c r="AAF9" s="279"/>
      <c r="AAG9" s="279"/>
      <c r="AAH9" s="279"/>
      <c r="AAI9" s="279"/>
      <c r="AAJ9" s="279"/>
      <c r="AAK9" s="279"/>
      <c r="AAL9" s="279"/>
      <c r="AAM9" s="279"/>
      <c r="AAN9" s="279"/>
      <c r="AAO9" s="279"/>
      <c r="AAP9" s="279"/>
      <c r="AAQ9" s="279"/>
      <c r="AAR9" s="279"/>
      <c r="AAS9" s="279"/>
      <c r="AAT9" s="279"/>
      <c r="AAU9" s="279"/>
      <c r="AAV9" s="279"/>
      <c r="AAW9" s="279"/>
      <c r="AAX9" s="279"/>
      <c r="AAY9" s="279"/>
      <c r="AAZ9" s="279"/>
      <c r="ABA9" s="279"/>
      <c r="ABB9" s="279"/>
      <c r="ABC9" s="279"/>
      <c r="ABD9" s="279"/>
      <c r="ABE9" s="279"/>
      <c r="ABF9" s="279"/>
      <c r="ABG9" s="279"/>
      <c r="ABH9" s="279"/>
      <c r="ABI9" s="279"/>
      <c r="ABJ9" s="279"/>
      <c r="ABK9" s="279"/>
      <c r="ABL9" s="279"/>
      <c r="ABM9" s="279"/>
      <c r="ABN9" s="279"/>
      <c r="ABO9" s="279"/>
      <c r="ABP9" s="279"/>
      <c r="ABQ9" s="279"/>
      <c r="ABR9" s="279"/>
      <c r="ABS9" s="279"/>
      <c r="ABT9" s="279"/>
      <c r="ABU9" s="279"/>
      <c r="ABV9" s="279"/>
      <c r="ABW9" s="279"/>
      <c r="ABX9" s="279"/>
      <c r="ABY9" s="279"/>
      <c r="ABZ9" s="279"/>
      <c r="ACA9" s="279"/>
      <c r="ACB9" s="279"/>
      <c r="ACC9" s="279"/>
      <c r="ACD9" s="279"/>
      <c r="ACE9" s="279"/>
      <c r="ACF9" s="279"/>
      <c r="ACG9" s="279"/>
      <c r="ACH9" s="279"/>
      <c r="ACI9" s="279"/>
      <c r="ACJ9" s="279"/>
      <c r="ACK9" s="279"/>
      <c r="ACL9" s="279"/>
      <c r="ACM9" s="279"/>
      <c r="ACN9" s="279"/>
      <c r="ACO9" s="279"/>
      <c r="ACP9" s="279"/>
      <c r="ACQ9" s="279"/>
      <c r="ACR9" s="279"/>
      <c r="ACS9" s="279"/>
      <c r="ACT9" s="279"/>
      <c r="ACU9" s="279"/>
      <c r="ACV9" s="279"/>
      <c r="ACW9" s="279"/>
      <c r="ACX9" s="279"/>
      <c r="ACY9" s="279"/>
      <c r="ACZ9" s="279"/>
      <c r="ADA9" s="279"/>
      <c r="ADB9" s="279"/>
      <c r="ADC9" s="279"/>
      <c r="ADD9" s="279"/>
      <c r="ADE9" s="279"/>
      <c r="ADF9" s="279"/>
      <c r="ADG9" s="279"/>
      <c r="ADH9" s="279"/>
      <c r="ADI9" s="279"/>
      <c r="ADJ9" s="279"/>
      <c r="ADK9" s="279"/>
      <c r="ADL9" s="279"/>
      <c r="ADM9" s="279"/>
      <c r="ADN9" s="279"/>
      <c r="ADO9" s="279"/>
      <c r="ADP9" s="279"/>
      <c r="ADQ9" s="279"/>
      <c r="ADR9" s="279"/>
      <c r="ADS9" s="279"/>
      <c r="ADT9" s="279"/>
      <c r="ADU9" s="279"/>
      <c r="ADV9" s="279"/>
      <c r="ADW9" s="279"/>
      <c r="ADX9" s="279"/>
      <c r="ADY9" s="279"/>
      <c r="ADZ9" s="279"/>
      <c r="AEA9" s="279"/>
      <c r="AEB9" s="279"/>
      <c r="AEC9" s="279"/>
      <c r="AED9" s="279"/>
      <c r="AEE9" s="279"/>
      <c r="AEF9" s="279"/>
      <c r="AEG9" s="279"/>
      <c r="AEH9" s="279"/>
      <c r="AEI9" s="279"/>
      <c r="AEJ9" s="279"/>
      <c r="AEK9" s="279"/>
      <c r="AEL9" s="279"/>
      <c r="AEM9" s="279"/>
      <c r="AEN9" s="279"/>
      <c r="AEO9" s="279"/>
      <c r="AEP9" s="279"/>
      <c r="AEQ9" s="279"/>
      <c r="AER9" s="279"/>
      <c r="AES9" s="279"/>
      <c r="AET9" s="279"/>
      <c r="AEU9" s="279"/>
      <c r="AEV9" s="279"/>
      <c r="AEW9" s="279"/>
      <c r="AEX9" s="279"/>
      <c r="AEY9" s="279"/>
      <c r="AEZ9" s="279"/>
      <c r="AFA9" s="279"/>
      <c r="AFB9" s="279"/>
      <c r="AFC9" s="279"/>
      <c r="AFD9" s="279"/>
      <c r="AFE9" s="279"/>
      <c r="AFF9" s="279"/>
      <c r="AFG9" s="279"/>
      <c r="AFH9" s="279"/>
      <c r="AFI9" s="279"/>
      <c r="AFJ9" s="279"/>
      <c r="AFK9" s="279"/>
      <c r="AFL9" s="279"/>
      <c r="AFM9" s="279"/>
      <c r="AFN9" s="279"/>
      <c r="AFO9" s="279"/>
      <c r="AFP9" s="279"/>
      <c r="AFQ9" s="279"/>
      <c r="AFR9" s="279"/>
      <c r="AFS9" s="279"/>
      <c r="AFT9" s="279"/>
      <c r="AFU9" s="279"/>
      <c r="AFV9" s="279"/>
      <c r="AFW9" s="279"/>
      <c r="AFX9" s="279"/>
      <c r="AFY9" s="279"/>
      <c r="AFZ9" s="279"/>
      <c r="AGA9" s="279"/>
      <c r="AGB9" s="279"/>
      <c r="AGC9" s="279"/>
      <c r="AGD9" s="279"/>
      <c r="AGE9" s="279"/>
      <c r="AGF9" s="279"/>
      <c r="AGG9" s="279"/>
      <c r="AGH9" s="279"/>
      <c r="AGI9" s="279"/>
      <c r="AGJ9" s="279"/>
      <c r="AGK9" s="279"/>
      <c r="AGL9" s="279"/>
      <c r="AGM9" s="279"/>
      <c r="AGN9" s="279"/>
      <c r="AGO9" s="279"/>
      <c r="AGP9" s="279"/>
      <c r="AGQ9" s="279"/>
      <c r="AGR9" s="279"/>
      <c r="AGS9" s="279"/>
      <c r="AGT9" s="279"/>
      <c r="AGU9" s="279"/>
      <c r="AGV9" s="279"/>
      <c r="AGW9" s="279"/>
      <c r="AGX9" s="279"/>
      <c r="AGY9" s="279"/>
      <c r="AGZ9" s="279"/>
      <c r="AHA9" s="279"/>
      <c r="AHB9" s="279"/>
      <c r="AHC9" s="279"/>
      <c r="AHD9" s="279"/>
      <c r="AHE9" s="279"/>
      <c r="AHF9" s="279"/>
      <c r="AHG9" s="279"/>
      <c r="AHH9" s="279"/>
      <c r="AHI9" s="279"/>
      <c r="AHJ9" s="279"/>
      <c r="AHK9" s="279"/>
      <c r="AHL9" s="279"/>
      <c r="AHM9" s="279"/>
      <c r="AHN9" s="279"/>
      <c r="AHO9" s="279"/>
      <c r="AHP9" s="279"/>
      <c r="AHQ9" s="279"/>
      <c r="AHR9" s="279"/>
      <c r="AHS9" s="279"/>
      <c r="AHT9" s="279"/>
      <c r="AHU9" s="279"/>
      <c r="AHV9" s="279"/>
      <c r="AHW9" s="279"/>
      <c r="AHX9" s="279"/>
      <c r="AHY9" s="279"/>
      <c r="AHZ9" s="279"/>
      <c r="AIA9" s="279"/>
      <c r="AIB9" s="279"/>
      <c r="AIC9" s="279"/>
      <c r="AID9" s="279"/>
      <c r="AIE9" s="279"/>
      <c r="AIF9" s="279"/>
      <c r="AIG9" s="279"/>
      <c r="AIH9" s="279"/>
      <c r="AII9" s="279"/>
      <c r="AIJ9" s="279"/>
      <c r="AIK9" s="279"/>
      <c r="AIL9" s="279"/>
      <c r="AIM9" s="279"/>
      <c r="AIN9" s="279"/>
      <c r="AIO9" s="279"/>
      <c r="AIP9" s="279"/>
      <c r="AIQ9" s="279"/>
      <c r="AIR9" s="279"/>
      <c r="AIS9" s="279"/>
      <c r="AIT9" s="279"/>
      <c r="AIU9" s="279"/>
      <c r="AIV9" s="279"/>
      <c r="AIW9" s="279"/>
      <c r="AIX9" s="279"/>
      <c r="AIY9" s="279"/>
      <c r="AIZ9" s="279"/>
      <c r="AJA9" s="279"/>
      <c r="AJB9" s="279"/>
      <c r="AJC9" s="279"/>
      <c r="AJD9" s="279"/>
      <c r="AJE9" s="279"/>
      <c r="AJF9" s="279"/>
      <c r="AJG9" s="279"/>
      <c r="AJH9" s="279"/>
      <c r="AJI9" s="279"/>
      <c r="AJJ9" s="279"/>
      <c r="AJK9" s="279"/>
      <c r="AJL9" s="279"/>
      <c r="AJM9" s="279"/>
      <c r="AJN9" s="279"/>
      <c r="AJO9" s="279"/>
      <c r="AJP9" s="279"/>
      <c r="AJQ9" s="279"/>
      <c r="AJR9" s="279"/>
      <c r="AJS9" s="279"/>
      <c r="AJT9" s="279"/>
      <c r="AJU9" s="279"/>
      <c r="AJV9" s="279"/>
      <c r="AJW9" s="279"/>
      <c r="AJX9" s="279"/>
      <c r="AJY9" s="279"/>
      <c r="AJZ9" s="279"/>
      <c r="AKA9" s="279"/>
      <c r="AKB9" s="279"/>
      <c r="AKC9" s="279"/>
      <c r="AKD9" s="279"/>
      <c r="AKE9" s="279"/>
      <c r="AKF9" s="279"/>
      <c r="AKG9" s="279"/>
      <c r="AKH9" s="279"/>
      <c r="AKI9" s="279"/>
      <c r="AKJ9" s="279"/>
      <c r="AKK9" s="279"/>
      <c r="AKL9" s="279"/>
      <c r="AKM9" s="279"/>
      <c r="AKN9" s="279"/>
      <c r="AKO9" s="279"/>
      <c r="AKP9" s="279"/>
      <c r="AKQ9" s="279"/>
      <c r="AKR9" s="279"/>
      <c r="AKS9" s="279"/>
      <c r="AKT9" s="279"/>
      <c r="AKU9" s="279"/>
      <c r="AKV9" s="279"/>
      <c r="AKW9" s="279"/>
      <c r="AKX9" s="279"/>
      <c r="AKY9" s="279"/>
      <c r="AKZ9" s="279"/>
      <c r="ALA9" s="279"/>
      <c r="ALB9" s="279"/>
      <c r="ALC9" s="279"/>
      <c r="ALD9" s="279"/>
      <c r="ALE9" s="279"/>
      <c r="ALF9" s="279"/>
      <c r="ALG9" s="279"/>
      <c r="ALH9" s="279"/>
      <c r="ALI9" s="279"/>
      <c r="ALJ9" s="279"/>
      <c r="ALK9" s="279"/>
      <c r="ALL9" s="279"/>
      <c r="ALM9" s="279"/>
      <c r="ALN9" s="279"/>
      <c r="ALO9" s="279"/>
      <c r="ALP9" s="279"/>
      <c r="ALQ9" s="279"/>
      <c r="ALR9" s="279"/>
      <c r="ALS9" s="279"/>
      <c r="ALT9" s="279"/>
      <c r="ALU9" s="279"/>
      <c r="ALV9" s="279"/>
      <c r="ALW9" s="279"/>
      <c r="ALX9" s="279"/>
      <c r="ALY9" s="279"/>
      <c r="ALZ9" s="279"/>
      <c r="AMA9" s="279"/>
      <c r="AMB9" s="279"/>
      <c r="AMC9" s="279"/>
      <c r="AMD9" s="279"/>
      <c r="AME9" s="279"/>
      <c r="AMF9" s="279"/>
      <c r="AMG9" s="279"/>
      <c r="AMH9" s="279"/>
      <c r="AMI9" s="279"/>
      <c r="AMJ9" s="279"/>
      <c r="AMK9" s="279"/>
      <c r="AML9" s="279"/>
      <c r="AMM9" s="279"/>
      <c r="AMN9" s="279"/>
      <c r="AMO9" s="279"/>
      <c r="AMP9" s="279"/>
      <c r="AMQ9" s="279"/>
      <c r="AMR9" s="279"/>
      <c r="AMS9" s="279"/>
      <c r="AMT9" s="279"/>
      <c r="AMU9" s="279"/>
      <c r="AMV9" s="279"/>
      <c r="AMW9" s="279"/>
      <c r="AMX9" s="279"/>
      <c r="AMY9" s="279"/>
      <c r="AMZ9" s="279"/>
      <c r="ANA9" s="279"/>
      <c r="ANB9" s="279"/>
      <c r="ANC9" s="279"/>
      <c r="AND9" s="279"/>
      <c r="ANE9" s="279"/>
      <c r="ANF9" s="279"/>
      <c r="ANG9" s="279"/>
      <c r="ANH9" s="279"/>
      <c r="ANI9" s="279"/>
      <c r="ANJ9" s="279"/>
      <c r="ANK9" s="279"/>
      <c r="ANL9" s="279"/>
      <c r="ANM9" s="279"/>
      <c r="ANN9" s="279"/>
      <c r="ANO9" s="279"/>
      <c r="ANP9" s="279"/>
      <c r="ANQ9" s="279"/>
      <c r="ANR9" s="279"/>
      <c r="ANS9" s="279"/>
      <c r="ANT9" s="279"/>
      <c r="ANU9" s="279"/>
      <c r="ANV9" s="279"/>
      <c r="ANW9" s="279"/>
      <c r="ANX9" s="279"/>
      <c r="ANY9" s="279"/>
      <c r="ANZ9" s="279"/>
      <c r="AOA9" s="279"/>
      <c r="AOB9" s="279"/>
      <c r="AOC9" s="279"/>
      <c r="AOD9" s="279"/>
      <c r="AOE9" s="279"/>
      <c r="AOF9" s="279"/>
      <c r="AOG9" s="279"/>
      <c r="AOH9" s="279"/>
      <c r="AOI9" s="279"/>
      <c r="AOJ9" s="279"/>
      <c r="AOK9" s="279"/>
      <c r="AOL9" s="279"/>
      <c r="AOM9" s="279"/>
      <c r="AON9" s="279"/>
      <c r="AOO9" s="279"/>
      <c r="AOP9" s="279"/>
      <c r="AOQ9" s="279"/>
      <c r="AOR9" s="279"/>
      <c r="AOS9" s="279"/>
      <c r="AOT9" s="279"/>
      <c r="AOU9" s="279"/>
      <c r="AOV9" s="279"/>
      <c r="AOW9" s="279"/>
      <c r="AOX9" s="279"/>
      <c r="AOY9" s="279"/>
      <c r="AOZ9" s="279"/>
      <c r="APA9" s="279"/>
      <c r="APB9" s="279"/>
      <c r="APC9" s="279"/>
      <c r="APD9" s="279"/>
      <c r="APE9" s="279"/>
      <c r="APF9" s="279"/>
      <c r="APG9" s="279"/>
      <c r="APH9" s="279"/>
      <c r="API9" s="279"/>
      <c r="APJ9" s="279"/>
      <c r="APK9" s="279"/>
      <c r="APL9" s="279"/>
      <c r="APM9" s="279"/>
      <c r="APN9" s="279"/>
      <c r="APO9" s="279"/>
      <c r="APP9" s="279"/>
      <c r="APQ9" s="279"/>
      <c r="APR9" s="279"/>
      <c r="APS9" s="279"/>
      <c r="APT9" s="279"/>
      <c r="APU9" s="279"/>
      <c r="APV9" s="279"/>
      <c r="APW9" s="279"/>
      <c r="APX9" s="279"/>
      <c r="APY9" s="279"/>
      <c r="APZ9" s="279"/>
      <c r="AQA9" s="279"/>
      <c r="AQB9" s="279"/>
      <c r="AQC9" s="279"/>
      <c r="AQD9" s="279"/>
      <c r="AQE9" s="279"/>
      <c r="AQF9" s="279"/>
      <c r="AQG9" s="279"/>
      <c r="AQH9" s="279"/>
      <c r="AQI9" s="279"/>
      <c r="AQJ9" s="279"/>
      <c r="AQK9" s="279"/>
      <c r="AQL9" s="279"/>
      <c r="AQM9" s="279"/>
      <c r="AQN9" s="279"/>
      <c r="AQO9" s="279"/>
      <c r="AQP9" s="279"/>
      <c r="AQQ9" s="279"/>
      <c r="AQR9" s="279"/>
      <c r="AQS9" s="279"/>
      <c r="AQT9" s="279"/>
      <c r="AQU9" s="279"/>
      <c r="AQV9" s="279"/>
      <c r="AQW9" s="279"/>
      <c r="AQX9" s="279"/>
      <c r="AQY9" s="279"/>
      <c r="AQZ9" s="279"/>
      <c r="ARA9" s="279"/>
      <c r="ARB9" s="279"/>
      <c r="ARC9" s="279"/>
      <c r="ARD9" s="279"/>
      <c r="ARE9" s="279"/>
      <c r="ARF9" s="279"/>
      <c r="ARG9" s="279"/>
      <c r="ARH9" s="279"/>
      <c r="ARI9" s="279"/>
      <c r="ARJ9" s="279"/>
      <c r="ARK9" s="279"/>
      <c r="ARL9" s="279"/>
      <c r="ARM9" s="279"/>
      <c r="ARN9" s="279"/>
      <c r="ARO9" s="279"/>
      <c r="ARP9" s="279"/>
      <c r="ARQ9" s="279"/>
      <c r="ARR9" s="279"/>
      <c r="ARS9" s="279"/>
      <c r="ART9" s="279"/>
      <c r="ARU9" s="279"/>
      <c r="ARV9" s="279"/>
      <c r="ARW9" s="279"/>
      <c r="ARX9" s="279"/>
      <c r="ARY9" s="279"/>
      <c r="ARZ9" s="279"/>
      <c r="ASA9" s="279"/>
      <c r="ASB9" s="279"/>
      <c r="ASC9" s="279"/>
      <c r="ASD9" s="279"/>
      <c r="ASE9" s="279"/>
      <c r="ASF9" s="279"/>
      <c r="ASG9" s="279"/>
      <c r="ASH9" s="279"/>
      <c r="ASI9" s="279"/>
      <c r="ASJ9" s="279"/>
      <c r="ASK9" s="279"/>
      <c r="ASL9" s="279"/>
      <c r="ASM9" s="279"/>
      <c r="ASN9" s="279"/>
      <c r="ASO9" s="279"/>
      <c r="ASP9" s="279"/>
      <c r="ASQ9" s="279"/>
      <c r="ASR9" s="279"/>
      <c r="ASS9" s="279"/>
      <c r="AST9" s="279"/>
      <c r="ASU9" s="279"/>
      <c r="ASV9" s="279"/>
      <c r="ASW9" s="279"/>
      <c r="ASX9" s="279"/>
      <c r="ASY9" s="279"/>
      <c r="ASZ9" s="279"/>
      <c r="ATA9" s="279"/>
      <c r="ATB9" s="279"/>
      <c r="ATC9" s="279"/>
      <c r="ATD9" s="279"/>
      <c r="ATE9" s="279"/>
      <c r="ATF9" s="279"/>
      <c r="ATG9" s="279"/>
      <c r="ATH9" s="279"/>
      <c r="ATI9" s="279"/>
      <c r="ATJ9" s="279"/>
      <c r="ATK9" s="279"/>
      <c r="ATL9" s="279"/>
      <c r="ATM9" s="279"/>
      <c r="ATN9" s="279"/>
      <c r="ATO9" s="279"/>
      <c r="ATP9" s="279"/>
      <c r="ATQ9" s="279"/>
      <c r="ATR9" s="279"/>
      <c r="ATS9" s="279"/>
      <c r="ATT9" s="279"/>
      <c r="ATU9" s="279"/>
      <c r="ATV9" s="279"/>
      <c r="ATW9" s="279"/>
      <c r="ATX9" s="279"/>
      <c r="ATY9" s="279"/>
      <c r="ATZ9" s="279"/>
      <c r="AUA9" s="279"/>
      <c r="AUB9" s="279"/>
      <c r="AUC9" s="279"/>
      <c r="AUD9" s="279"/>
      <c r="AUE9" s="279"/>
      <c r="AUF9" s="279"/>
      <c r="AUG9" s="279"/>
      <c r="AUH9" s="279"/>
      <c r="AUI9" s="279"/>
      <c r="AUJ9" s="279"/>
      <c r="AUK9" s="279"/>
      <c r="AUL9" s="279"/>
      <c r="AUM9" s="279"/>
      <c r="AUN9" s="279"/>
      <c r="AUO9" s="279"/>
      <c r="AUP9" s="279"/>
      <c r="AUQ9" s="279"/>
      <c r="AUR9" s="279"/>
      <c r="AUS9" s="279"/>
      <c r="AUT9" s="279"/>
      <c r="AUU9" s="279"/>
      <c r="AUV9" s="279"/>
      <c r="AUW9" s="279"/>
      <c r="AUX9" s="279"/>
      <c r="AUY9" s="279"/>
      <c r="AUZ9" s="279"/>
      <c r="AVA9" s="279"/>
      <c r="AVB9" s="279"/>
      <c r="AVC9" s="279"/>
      <c r="AVD9" s="279"/>
      <c r="AVE9" s="279"/>
      <c r="AVF9" s="279"/>
      <c r="AVG9" s="279"/>
      <c r="AVH9" s="279"/>
      <c r="AVI9" s="279"/>
      <c r="AVJ9" s="279"/>
      <c r="AVK9" s="279"/>
      <c r="AVL9" s="279"/>
      <c r="AVM9" s="279"/>
      <c r="AVN9" s="279"/>
      <c r="AVO9" s="279"/>
      <c r="AVP9" s="279"/>
      <c r="AVQ9" s="279"/>
      <c r="AVR9" s="279"/>
      <c r="AVS9" s="279"/>
      <c r="AVT9" s="279"/>
      <c r="AVU9" s="279"/>
      <c r="AVV9" s="279"/>
      <c r="AVW9" s="279"/>
      <c r="AVX9" s="279"/>
      <c r="AVY9" s="279"/>
      <c r="AVZ9" s="279"/>
      <c r="AWA9" s="279"/>
      <c r="AWB9" s="279"/>
      <c r="AWC9" s="279"/>
      <c r="AWD9" s="279"/>
      <c r="AWE9" s="279"/>
      <c r="AWF9" s="279"/>
      <c r="AWG9" s="279"/>
      <c r="AWH9" s="279"/>
      <c r="AWI9" s="279"/>
      <c r="AWJ9" s="279"/>
      <c r="AWK9" s="279"/>
      <c r="AWL9" s="279"/>
      <c r="AWM9" s="279"/>
      <c r="AWN9" s="279"/>
      <c r="AWO9" s="279"/>
      <c r="AWP9" s="279"/>
      <c r="AWQ9" s="279"/>
      <c r="AWR9" s="279"/>
      <c r="AWS9" s="279"/>
      <c r="AWT9" s="279"/>
      <c r="AWU9" s="279"/>
      <c r="AWV9" s="279"/>
      <c r="AWW9" s="279"/>
      <c r="AWX9" s="279"/>
      <c r="AWY9" s="279"/>
      <c r="AWZ9" s="279"/>
      <c r="AXA9" s="279"/>
      <c r="AXB9" s="279"/>
      <c r="AXC9" s="279"/>
      <c r="AXD9" s="279"/>
      <c r="AXE9" s="279"/>
      <c r="AXF9" s="279"/>
      <c r="AXG9" s="279"/>
      <c r="AXH9" s="279"/>
      <c r="AXI9" s="279"/>
      <c r="AXJ9" s="279"/>
      <c r="AXK9" s="279"/>
      <c r="AXL9" s="279"/>
      <c r="AXM9" s="279"/>
      <c r="AXN9" s="279"/>
      <c r="AXO9" s="279"/>
      <c r="AXP9" s="279"/>
      <c r="AXQ9" s="279"/>
      <c r="AXR9" s="279"/>
      <c r="AXS9" s="279"/>
      <c r="AXT9" s="279"/>
      <c r="AXU9" s="279"/>
      <c r="AXV9" s="279"/>
      <c r="AXW9" s="279"/>
      <c r="AXX9" s="279"/>
      <c r="AXY9" s="279"/>
      <c r="AXZ9" s="279"/>
      <c r="AYA9" s="279"/>
      <c r="AYB9" s="279"/>
      <c r="AYC9" s="279"/>
      <c r="AYD9" s="279"/>
      <c r="AYE9" s="279"/>
      <c r="AYF9" s="279"/>
      <c r="AYG9" s="279"/>
      <c r="AYH9" s="279"/>
      <c r="AYI9" s="279"/>
      <c r="AYJ9" s="279"/>
      <c r="AYK9" s="279"/>
      <c r="AYL9" s="279"/>
      <c r="AYM9" s="279"/>
      <c r="AYN9" s="279"/>
      <c r="AYO9" s="279"/>
      <c r="AYP9" s="279"/>
      <c r="AYQ9" s="279"/>
      <c r="AYR9" s="279"/>
      <c r="AYS9" s="279"/>
      <c r="AYT9" s="279"/>
      <c r="AYU9" s="279"/>
      <c r="AYV9" s="279"/>
      <c r="AYW9" s="279"/>
      <c r="AYX9" s="279"/>
      <c r="AYY9" s="279"/>
      <c r="AYZ9" s="279"/>
      <c r="AZA9" s="279"/>
      <c r="AZB9" s="279"/>
      <c r="AZC9" s="279"/>
      <c r="AZD9" s="279"/>
      <c r="AZE9" s="279"/>
      <c r="AZF9" s="279"/>
      <c r="AZG9" s="279"/>
      <c r="AZH9" s="279"/>
      <c r="AZI9" s="279"/>
      <c r="AZJ9" s="279"/>
      <c r="AZK9" s="279"/>
      <c r="AZL9" s="279"/>
      <c r="AZM9" s="279"/>
      <c r="AZN9" s="279"/>
      <c r="AZO9" s="279"/>
      <c r="AZP9" s="279"/>
      <c r="AZQ9" s="279"/>
      <c r="AZR9" s="279"/>
      <c r="AZS9" s="279"/>
      <c r="AZT9" s="279"/>
      <c r="AZU9" s="279"/>
      <c r="AZV9" s="279"/>
      <c r="AZW9" s="279"/>
      <c r="AZX9" s="279"/>
      <c r="AZY9" s="279"/>
      <c r="AZZ9" s="279"/>
      <c r="BAA9" s="279"/>
      <c r="BAB9" s="279"/>
      <c r="BAC9" s="279"/>
      <c r="BAD9" s="279"/>
      <c r="BAE9" s="279"/>
      <c r="BAF9" s="279"/>
      <c r="BAG9" s="279"/>
      <c r="BAH9" s="279"/>
      <c r="BAI9" s="279"/>
      <c r="BAJ9" s="279"/>
      <c r="BAK9" s="279"/>
      <c r="BAL9" s="279"/>
      <c r="BAM9" s="279"/>
      <c r="BAN9" s="279"/>
      <c r="BAO9" s="279"/>
      <c r="BAP9" s="279"/>
      <c r="BAQ9" s="279"/>
      <c r="BAR9" s="279"/>
      <c r="BAS9" s="279"/>
      <c r="BAT9" s="279"/>
      <c r="BAU9" s="279"/>
      <c r="BAV9" s="279"/>
      <c r="BAW9" s="279"/>
      <c r="BAX9" s="279"/>
      <c r="BAY9" s="279"/>
      <c r="BAZ9" s="279"/>
      <c r="BBA9" s="279"/>
      <c r="BBB9" s="279"/>
      <c r="BBC9" s="279"/>
      <c r="BBD9" s="279"/>
      <c r="BBE9" s="279"/>
      <c r="BBF9" s="279"/>
      <c r="BBG9" s="279"/>
      <c r="BBH9" s="279"/>
      <c r="BBI9" s="279"/>
      <c r="BBJ9" s="279"/>
      <c r="BBK9" s="279"/>
      <c r="BBL9" s="279"/>
      <c r="BBM9" s="279"/>
      <c r="BBN9" s="279"/>
      <c r="BBO9" s="279"/>
      <c r="BBP9" s="279"/>
      <c r="BBQ9" s="279"/>
      <c r="BBR9" s="279"/>
      <c r="BBS9" s="279"/>
      <c r="BBT9" s="279"/>
      <c r="BBU9" s="279"/>
      <c r="BBV9" s="279"/>
      <c r="BBW9" s="279"/>
      <c r="BBX9" s="279"/>
      <c r="BBY9" s="279"/>
      <c r="BBZ9" s="279"/>
      <c r="BCA9" s="279"/>
      <c r="BCB9" s="279"/>
      <c r="BCC9" s="279"/>
      <c r="BCD9" s="279"/>
      <c r="BCE9" s="279"/>
      <c r="BCF9" s="279"/>
      <c r="BCG9" s="279"/>
      <c r="BCH9" s="279"/>
      <c r="BCI9" s="279"/>
      <c r="BCJ9" s="279"/>
      <c r="BCK9" s="279"/>
      <c r="BCL9" s="279"/>
      <c r="BCM9" s="279"/>
      <c r="BCN9" s="279"/>
      <c r="BCO9" s="279"/>
      <c r="BCP9" s="279"/>
      <c r="BCQ9" s="279"/>
      <c r="BCR9" s="279"/>
      <c r="BCS9" s="279"/>
      <c r="BCT9" s="279"/>
      <c r="BCU9" s="279"/>
      <c r="BCV9" s="279"/>
      <c r="BCW9" s="279"/>
      <c r="BCX9" s="279"/>
      <c r="BCY9" s="279"/>
      <c r="BCZ9" s="279"/>
      <c r="BDA9" s="279"/>
      <c r="BDB9" s="279"/>
      <c r="BDC9" s="279"/>
      <c r="BDD9" s="279"/>
      <c r="BDE9" s="279"/>
      <c r="BDF9" s="279"/>
      <c r="BDG9" s="279"/>
      <c r="BDH9" s="279"/>
      <c r="BDI9" s="279"/>
      <c r="BDJ9" s="279"/>
      <c r="BDK9" s="279"/>
      <c r="BDL9" s="279"/>
      <c r="BDM9" s="279"/>
      <c r="BDN9" s="279"/>
      <c r="BDO9" s="279"/>
      <c r="BDP9" s="279"/>
      <c r="BDQ9" s="279"/>
      <c r="BDR9" s="279"/>
      <c r="BDS9" s="279"/>
      <c r="BDT9" s="279"/>
      <c r="BDU9" s="279"/>
      <c r="BDV9" s="279"/>
      <c r="BDW9" s="279"/>
      <c r="BDX9" s="279"/>
      <c r="BDY9" s="279"/>
      <c r="BDZ9" s="279"/>
      <c r="BEA9" s="279"/>
      <c r="BEB9" s="279"/>
      <c r="BEC9" s="279"/>
      <c r="BED9" s="279"/>
      <c r="BEE9" s="279"/>
      <c r="BEF9" s="279"/>
      <c r="BEG9" s="279"/>
      <c r="BEH9" s="279"/>
      <c r="BEI9" s="279"/>
      <c r="BEJ9" s="279"/>
      <c r="BEK9" s="279"/>
      <c r="BEL9" s="279"/>
      <c r="BEM9" s="279"/>
      <c r="BEN9" s="279"/>
      <c r="BEO9" s="279"/>
      <c r="BEP9" s="279"/>
      <c r="BEQ9" s="279"/>
      <c r="BER9" s="279"/>
      <c r="BES9" s="279"/>
      <c r="BET9" s="279"/>
      <c r="BEU9" s="279"/>
      <c r="BEV9" s="279"/>
      <c r="BEW9" s="279"/>
      <c r="BEX9" s="279"/>
      <c r="BEY9" s="279"/>
      <c r="BEZ9" s="279"/>
      <c r="BFA9" s="279"/>
      <c r="BFB9" s="279"/>
      <c r="BFC9" s="279"/>
      <c r="BFD9" s="279"/>
      <c r="BFE9" s="279"/>
      <c r="BFF9" s="279"/>
      <c r="BFG9" s="279"/>
      <c r="BFH9" s="279"/>
      <c r="BFI9" s="279"/>
      <c r="BFJ9" s="279"/>
      <c r="BFK9" s="279"/>
      <c r="BFL9" s="279"/>
      <c r="BFM9" s="279"/>
      <c r="BFN9" s="279"/>
      <c r="BFO9" s="279"/>
      <c r="BFP9" s="279"/>
      <c r="BFQ9" s="279"/>
      <c r="BFR9" s="279"/>
      <c r="BFS9" s="279"/>
      <c r="BFT9" s="279"/>
      <c r="BFU9" s="279"/>
      <c r="BFV9" s="279"/>
      <c r="BFW9" s="279"/>
      <c r="BFX9" s="279"/>
      <c r="BFY9" s="279"/>
      <c r="BFZ9" s="279"/>
      <c r="BGA9" s="279"/>
      <c r="BGB9" s="279"/>
      <c r="BGC9" s="279"/>
      <c r="BGD9" s="279"/>
      <c r="BGE9" s="279"/>
      <c r="BGF9" s="279"/>
      <c r="BGG9" s="279"/>
      <c r="BGH9" s="279"/>
      <c r="BGI9" s="279"/>
      <c r="BGJ9" s="279"/>
      <c r="BGK9" s="279"/>
      <c r="BGL9" s="279"/>
      <c r="BGM9" s="279"/>
      <c r="BGN9" s="279"/>
      <c r="BGO9" s="279"/>
      <c r="BGP9" s="279"/>
      <c r="BGQ9" s="279"/>
      <c r="BGR9" s="279"/>
      <c r="BGS9" s="279"/>
      <c r="BGT9" s="279"/>
      <c r="BGU9" s="279"/>
      <c r="BGV9" s="279"/>
      <c r="BGW9" s="279"/>
      <c r="BGX9" s="279"/>
      <c r="BGY9" s="279"/>
      <c r="BGZ9" s="279"/>
      <c r="BHA9" s="279"/>
      <c r="BHB9" s="279"/>
      <c r="BHC9" s="279"/>
      <c r="BHD9" s="279"/>
      <c r="BHE9" s="279"/>
      <c r="BHF9" s="279"/>
      <c r="BHG9" s="279"/>
      <c r="BHH9" s="279"/>
      <c r="BHI9" s="279"/>
      <c r="BHJ9" s="279"/>
      <c r="BHK9" s="279"/>
      <c r="BHL9" s="279"/>
      <c r="BHM9" s="279"/>
      <c r="BHN9" s="279"/>
      <c r="BHO9" s="279"/>
      <c r="BHP9" s="279"/>
      <c r="BHQ9" s="279"/>
      <c r="BHR9" s="279"/>
      <c r="BHS9" s="279"/>
      <c r="BHT9" s="279"/>
      <c r="BHU9" s="279"/>
      <c r="BHV9" s="279"/>
      <c r="BHW9" s="279"/>
      <c r="BHX9" s="279"/>
      <c r="BHY9" s="279"/>
      <c r="BHZ9" s="279"/>
      <c r="BIA9" s="279"/>
      <c r="BIB9" s="279"/>
      <c r="BIC9" s="279"/>
      <c r="BID9" s="279"/>
      <c r="BIE9" s="279"/>
      <c r="BIF9" s="279"/>
      <c r="BIG9" s="279"/>
      <c r="BIH9" s="279"/>
      <c r="BII9" s="279"/>
      <c r="BIJ9" s="279"/>
      <c r="BIK9" s="279"/>
      <c r="BIL9" s="279"/>
      <c r="BIM9" s="279"/>
      <c r="BIN9" s="279"/>
      <c r="BIO9" s="279"/>
      <c r="BIP9" s="279"/>
      <c r="BIQ9" s="279"/>
      <c r="BIR9" s="279"/>
      <c r="BIS9" s="279"/>
      <c r="BIT9" s="279"/>
      <c r="BIU9" s="279"/>
      <c r="BIV9" s="279"/>
      <c r="BIW9" s="279"/>
      <c r="BIX9" s="279"/>
      <c r="BIY9" s="279"/>
      <c r="BIZ9" s="279"/>
      <c r="BJA9" s="279"/>
      <c r="BJB9" s="279"/>
      <c r="BJC9" s="279"/>
      <c r="BJD9" s="279"/>
      <c r="BJE9" s="279"/>
      <c r="BJF9" s="279"/>
      <c r="BJG9" s="279"/>
      <c r="BJH9" s="279"/>
      <c r="BJI9" s="279"/>
      <c r="BJJ9" s="279"/>
      <c r="BJK9" s="279"/>
      <c r="BJL9" s="279"/>
      <c r="BJM9" s="279"/>
      <c r="BJN9" s="279"/>
      <c r="BJO9" s="279"/>
      <c r="BJP9" s="279"/>
      <c r="BJQ9" s="279"/>
      <c r="BJR9" s="279"/>
      <c r="BJS9" s="279"/>
      <c r="BJT9" s="279"/>
      <c r="BJU9" s="279"/>
      <c r="BJV9" s="279"/>
      <c r="BJW9" s="279"/>
      <c r="BJX9" s="279"/>
      <c r="BJY9" s="279"/>
      <c r="BJZ9" s="279"/>
      <c r="BKA9" s="279"/>
      <c r="BKB9" s="279"/>
      <c r="BKC9" s="279"/>
      <c r="BKD9" s="279"/>
      <c r="BKE9" s="279"/>
      <c r="BKF9" s="279"/>
      <c r="BKG9" s="279"/>
      <c r="BKH9" s="279"/>
      <c r="BKI9" s="279"/>
      <c r="BKJ9" s="279"/>
      <c r="BKK9" s="279"/>
      <c r="BKL9" s="279"/>
      <c r="BKM9" s="279"/>
      <c r="BKN9" s="279"/>
      <c r="BKO9" s="279"/>
      <c r="BKP9" s="279"/>
      <c r="BKQ9" s="279"/>
      <c r="BKR9" s="279"/>
      <c r="BKS9" s="279"/>
      <c r="BKT9" s="279"/>
      <c r="BKU9" s="279"/>
      <c r="BKV9" s="279"/>
      <c r="BKW9" s="279"/>
      <c r="BKX9" s="279"/>
      <c r="BKY9" s="279"/>
      <c r="BKZ9" s="279"/>
      <c r="BLA9" s="279"/>
      <c r="BLB9" s="279"/>
      <c r="BLC9" s="279"/>
      <c r="BLD9" s="279"/>
      <c r="BLE9" s="279"/>
      <c r="BLF9" s="279"/>
      <c r="BLG9" s="279"/>
      <c r="BLH9" s="279"/>
      <c r="BLI9" s="279"/>
      <c r="BLJ9" s="279"/>
      <c r="BLK9" s="279"/>
      <c r="BLL9" s="279"/>
      <c r="BLM9" s="279"/>
      <c r="BLN9" s="279"/>
      <c r="BLO9" s="279"/>
      <c r="BLP9" s="279"/>
      <c r="BLQ9" s="279"/>
      <c r="BLR9" s="279"/>
      <c r="BLS9" s="279"/>
      <c r="BLT9" s="279"/>
      <c r="BLU9" s="279"/>
      <c r="BLV9" s="279"/>
      <c r="BLW9" s="279"/>
      <c r="BLX9" s="279"/>
      <c r="BLY9" s="279"/>
      <c r="BLZ9" s="279"/>
      <c r="BMA9" s="279"/>
      <c r="BMB9" s="279"/>
      <c r="BMC9" s="279"/>
      <c r="BMD9" s="279"/>
      <c r="BME9" s="279"/>
      <c r="BMF9" s="279"/>
      <c r="BMG9" s="279"/>
      <c r="BMH9" s="279"/>
      <c r="BMI9" s="279"/>
      <c r="BMJ9" s="279"/>
      <c r="BMK9" s="279"/>
      <c r="BML9" s="279"/>
      <c r="BMM9" s="279"/>
      <c r="BMN9" s="279"/>
      <c r="BMO9" s="279"/>
      <c r="BMP9" s="279"/>
      <c r="BMQ9" s="279"/>
      <c r="BMR9" s="279"/>
      <c r="BMS9" s="279"/>
      <c r="BMT9" s="279"/>
      <c r="BMU9" s="279"/>
      <c r="BMV9" s="279"/>
      <c r="BMW9" s="279"/>
      <c r="BMX9" s="279"/>
      <c r="BMY9" s="279"/>
      <c r="BMZ9" s="279"/>
      <c r="BNA9" s="279"/>
      <c r="BNB9" s="279"/>
      <c r="BNC9" s="279"/>
      <c r="BND9" s="279"/>
      <c r="BNE9" s="279"/>
      <c r="BNF9" s="279"/>
      <c r="BNG9" s="279"/>
      <c r="BNH9" s="279"/>
      <c r="BNI9" s="279"/>
      <c r="BNJ9" s="279"/>
      <c r="BNK9" s="279"/>
      <c r="BNL9" s="279"/>
      <c r="BNM9" s="279"/>
      <c r="BNN9" s="279"/>
      <c r="BNO9" s="279"/>
      <c r="BNP9" s="279"/>
      <c r="BNQ9" s="279"/>
      <c r="BNR9" s="279"/>
      <c r="BNS9" s="279"/>
      <c r="BNT9" s="279"/>
      <c r="BNU9" s="279"/>
      <c r="BNV9" s="279"/>
      <c r="BNW9" s="279"/>
      <c r="BNX9" s="279"/>
      <c r="BNY9" s="279"/>
      <c r="BNZ9" s="279"/>
      <c r="BOA9" s="279"/>
      <c r="BOB9" s="279"/>
      <c r="BOC9" s="279"/>
      <c r="BOD9" s="279"/>
      <c r="BOE9" s="279"/>
      <c r="BOF9" s="279"/>
      <c r="BOG9" s="279"/>
      <c r="BOH9" s="279"/>
      <c r="BOI9" s="279"/>
      <c r="BOJ9" s="279"/>
      <c r="BOK9" s="279"/>
      <c r="BOL9" s="279"/>
      <c r="BOM9" s="279"/>
      <c r="BON9" s="279"/>
      <c r="BOO9" s="279"/>
      <c r="BOP9" s="279"/>
      <c r="BOQ9" s="279"/>
      <c r="BOR9" s="279"/>
      <c r="BOS9" s="279"/>
      <c r="BOT9" s="279"/>
      <c r="BOU9" s="279"/>
      <c r="BOV9" s="279"/>
      <c r="BOW9" s="279"/>
      <c r="BOX9" s="279"/>
      <c r="BOY9" s="279"/>
      <c r="BOZ9" s="279"/>
      <c r="BPA9" s="279"/>
      <c r="BPB9" s="279"/>
      <c r="BPC9" s="279"/>
      <c r="BPD9" s="279"/>
      <c r="BPE9" s="279"/>
      <c r="BPF9" s="279"/>
      <c r="BPG9" s="279"/>
      <c r="BPH9" s="279"/>
      <c r="BPI9" s="279"/>
      <c r="BPJ9" s="279"/>
      <c r="BPK9" s="279"/>
      <c r="BPL9" s="279"/>
      <c r="BPM9" s="279"/>
      <c r="BPN9" s="279"/>
      <c r="BPO9" s="279"/>
      <c r="BPP9" s="279"/>
      <c r="BPQ9" s="279"/>
      <c r="BPR9" s="279"/>
      <c r="BPS9" s="279"/>
      <c r="BPT9" s="279"/>
      <c r="BPU9" s="279"/>
      <c r="BPV9" s="279"/>
      <c r="BPW9" s="279"/>
      <c r="BPX9" s="279"/>
      <c r="BPY9" s="279"/>
      <c r="BPZ9" s="279"/>
      <c r="BQA9" s="279"/>
      <c r="BQB9" s="279"/>
      <c r="BQC9" s="279"/>
      <c r="BQD9" s="279"/>
      <c r="BQE9" s="279"/>
      <c r="BQF9" s="279"/>
      <c r="BQG9" s="279"/>
      <c r="BQH9" s="279"/>
      <c r="BQI9" s="279"/>
      <c r="BQJ9" s="279"/>
      <c r="BQK9" s="279"/>
      <c r="BQL9" s="279"/>
      <c r="BQM9" s="279"/>
      <c r="BQN9" s="279"/>
      <c r="BQO9" s="279"/>
      <c r="BQP9" s="279"/>
      <c r="BQQ9" s="279"/>
      <c r="BQR9" s="279"/>
      <c r="BQS9" s="279"/>
      <c r="BQT9" s="279"/>
      <c r="BQU9" s="279"/>
      <c r="BQV9" s="279"/>
      <c r="BQW9" s="279"/>
      <c r="BQX9" s="279"/>
      <c r="BQY9" s="279"/>
      <c r="BQZ9" s="279"/>
      <c r="BRA9" s="279"/>
      <c r="BRB9" s="279"/>
      <c r="BRC9" s="279"/>
      <c r="BRD9" s="279"/>
      <c r="BRE9" s="279"/>
      <c r="BRF9" s="279"/>
      <c r="BRG9" s="279"/>
      <c r="BRH9" s="279"/>
      <c r="BRI9" s="279"/>
      <c r="BRJ9" s="279"/>
      <c r="BRK9" s="279"/>
      <c r="BRL9" s="279"/>
      <c r="BRM9" s="279"/>
      <c r="BRN9" s="279"/>
      <c r="BRO9" s="279"/>
      <c r="BRP9" s="279"/>
      <c r="BRQ9" s="279"/>
      <c r="BRR9" s="279"/>
      <c r="BRS9" s="279"/>
      <c r="BRT9" s="279"/>
      <c r="BRU9" s="279"/>
      <c r="BRV9" s="279"/>
      <c r="BRW9" s="279"/>
      <c r="BRX9" s="279"/>
      <c r="BRY9" s="279"/>
      <c r="BRZ9" s="279"/>
      <c r="BSA9" s="279"/>
      <c r="BSB9" s="279"/>
      <c r="BSC9" s="279"/>
      <c r="BSD9" s="279"/>
      <c r="BSE9" s="279"/>
      <c r="BSF9" s="279"/>
      <c r="BSG9" s="279"/>
      <c r="BSH9" s="279"/>
      <c r="BSI9" s="279"/>
      <c r="BSJ9" s="279"/>
      <c r="BSK9" s="279"/>
      <c r="BSL9" s="279"/>
      <c r="BSM9" s="279"/>
      <c r="BSN9" s="279"/>
      <c r="BSO9" s="279"/>
      <c r="BSP9" s="279"/>
      <c r="BSQ9" s="279"/>
      <c r="BSR9" s="279"/>
      <c r="BSS9" s="279"/>
      <c r="BST9" s="279"/>
      <c r="BSU9" s="279"/>
      <c r="BSV9" s="279"/>
      <c r="BSW9" s="279"/>
      <c r="BSX9" s="279"/>
      <c r="BSY9" s="279"/>
      <c r="BSZ9" s="279"/>
      <c r="BTA9" s="279"/>
      <c r="BTB9" s="279"/>
      <c r="BTC9" s="279"/>
      <c r="BTD9" s="279"/>
      <c r="BTE9" s="279"/>
      <c r="BTF9" s="279"/>
      <c r="BTG9" s="279"/>
      <c r="BTH9" s="279"/>
      <c r="BTI9" s="279"/>
      <c r="BTJ9" s="279"/>
      <c r="BTK9" s="279"/>
      <c r="BTL9" s="279"/>
      <c r="BTM9" s="279"/>
      <c r="BTN9" s="279"/>
      <c r="BTO9" s="279"/>
      <c r="BTP9" s="279"/>
      <c r="BTQ9" s="279"/>
      <c r="BTR9" s="279"/>
      <c r="BTS9" s="279"/>
      <c r="BTT9" s="279"/>
      <c r="BTU9" s="279"/>
      <c r="BTV9" s="279"/>
      <c r="BTW9" s="279"/>
      <c r="BTX9" s="279"/>
      <c r="BTY9" s="279"/>
      <c r="BTZ9" s="279"/>
      <c r="BUA9" s="279"/>
      <c r="BUB9" s="279"/>
      <c r="BUC9" s="279"/>
      <c r="BUD9" s="279"/>
      <c r="BUE9" s="279"/>
      <c r="BUF9" s="279"/>
      <c r="BUG9" s="279"/>
      <c r="BUH9" s="279"/>
      <c r="BUI9" s="279"/>
      <c r="BUJ9" s="279"/>
      <c r="BUK9" s="279"/>
      <c r="BUL9" s="279"/>
      <c r="BUM9" s="279"/>
      <c r="BUN9" s="279"/>
      <c r="BUO9" s="279"/>
      <c r="BUP9" s="279"/>
      <c r="BUQ9" s="279"/>
      <c r="BUR9" s="279"/>
      <c r="BUS9" s="279"/>
      <c r="BUT9" s="279"/>
      <c r="BUU9" s="279"/>
      <c r="BUV9" s="279"/>
      <c r="BUW9" s="279"/>
      <c r="BUX9" s="279"/>
      <c r="BUY9" s="279"/>
      <c r="BUZ9" s="279"/>
      <c r="BVA9" s="279"/>
      <c r="BVB9" s="279"/>
      <c r="BVC9" s="279"/>
      <c r="BVD9" s="279"/>
      <c r="BVE9" s="279"/>
      <c r="BVF9" s="279"/>
      <c r="BVG9" s="279"/>
      <c r="BVH9" s="279"/>
      <c r="BVI9" s="279"/>
      <c r="BVJ9" s="279"/>
      <c r="BVK9" s="279"/>
      <c r="BVL9" s="279"/>
      <c r="BVM9" s="279"/>
      <c r="BVN9" s="279"/>
      <c r="BVO9" s="279"/>
      <c r="BVP9" s="279"/>
      <c r="BVQ9" s="279"/>
      <c r="BVR9" s="279"/>
      <c r="BVS9" s="279"/>
      <c r="BVT9" s="279"/>
      <c r="BVU9" s="279"/>
      <c r="BVV9" s="279"/>
      <c r="BVW9" s="279"/>
      <c r="BVX9" s="279"/>
      <c r="BVY9" s="279"/>
      <c r="BVZ9" s="279"/>
      <c r="BWA9" s="279"/>
      <c r="BWB9" s="279"/>
      <c r="BWC9" s="279"/>
      <c r="BWD9" s="279"/>
      <c r="BWE9" s="279"/>
      <c r="BWF9" s="279"/>
      <c r="BWG9" s="279"/>
      <c r="BWH9" s="279"/>
      <c r="BWI9" s="279"/>
      <c r="BWJ9" s="279"/>
      <c r="BWK9" s="279"/>
      <c r="BWL9" s="279"/>
      <c r="BWM9" s="279"/>
      <c r="BWN9" s="279"/>
      <c r="BWO9" s="279"/>
      <c r="BWP9" s="279"/>
      <c r="BWQ9" s="279"/>
      <c r="BWR9" s="279"/>
      <c r="BWS9" s="279"/>
      <c r="BWT9" s="279"/>
      <c r="BWU9" s="279"/>
      <c r="BWV9" s="279"/>
      <c r="BWW9" s="279"/>
      <c r="BWX9" s="279"/>
      <c r="BWY9" s="279"/>
      <c r="BWZ9" s="279"/>
      <c r="BXA9" s="279"/>
      <c r="BXB9" s="279"/>
      <c r="BXC9" s="279"/>
      <c r="BXD9" s="279"/>
      <c r="BXE9" s="279"/>
      <c r="BXF9" s="279"/>
      <c r="BXG9" s="279"/>
      <c r="BXH9" s="279"/>
      <c r="BXI9" s="279"/>
      <c r="BXJ9" s="279"/>
      <c r="BXK9" s="279"/>
      <c r="BXL9" s="279"/>
      <c r="BXM9" s="279"/>
      <c r="BXN9" s="279"/>
      <c r="BXO9" s="279"/>
      <c r="BXP9" s="279"/>
      <c r="BXQ9" s="279"/>
      <c r="BXR9" s="279"/>
      <c r="BXS9" s="279"/>
      <c r="BXT9" s="279"/>
      <c r="BXU9" s="279"/>
      <c r="BXV9" s="279"/>
      <c r="BXW9" s="279"/>
      <c r="BXX9" s="279"/>
      <c r="BXY9" s="279"/>
      <c r="BXZ9" s="279"/>
      <c r="BYA9" s="279"/>
      <c r="BYB9" s="279"/>
      <c r="BYC9" s="279"/>
      <c r="BYD9" s="279"/>
      <c r="BYE9" s="279"/>
      <c r="BYF9" s="279"/>
      <c r="BYG9" s="279"/>
      <c r="BYH9" s="279"/>
      <c r="BYI9" s="279"/>
      <c r="BYJ9" s="279"/>
      <c r="BYK9" s="279"/>
      <c r="BYL9" s="279"/>
      <c r="BYM9" s="279"/>
      <c r="BYN9" s="279"/>
      <c r="BYO9" s="279"/>
      <c r="BYP9" s="279"/>
      <c r="BYQ9" s="279"/>
      <c r="BYR9" s="279"/>
      <c r="BYS9" s="279"/>
      <c r="BYT9" s="279"/>
      <c r="BYU9" s="279"/>
      <c r="BYV9" s="279"/>
      <c r="BYW9" s="279"/>
      <c r="BYX9" s="279"/>
      <c r="BYY9" s="279"/>
      <c r="BYZ9" s="279"/>
      <c r="BZA9" s="279"/>
      <c r="BZB9" s="279"/>
      <c r="BZC9" s="279"/>
      <c r="BZD9" s="279"/>
      <c r="BZE9" s="279"/>
      <c r="BZF9" s="279"/>
      <c r="BZG9" s="279"/>
      <c r="BZH9" s="279"/>
      <c r="BZI9" s="279"/>
      <c r="BZJ9" s="279"/>
      <c r="BZK9" s="279"/>
      <c r="BZL9" s="279"/>
      <c r="BZM9" s="279"/>
      <c r="BZN9" s="279"/>
      <c r="BZO9" s="279"/>
      <c r="BZP9" s="279"/>
      <c r="BZQ9" s="279"/>
      <c r="BZR9" s="279"/>
      <c r="BZS9" s="279"/>
      <c r="BZT9" s="279"/>
      <c r="BZU9" s="279"/>
      <c r="BZV9" s="279"/>
      <c r="BZW9" s="279"/>
      <c r="BZX9" s="279"/>
      <c r="BZY9" s="279"/>
      <c r="BZZ9" s="279"/>
      <c r="CAA9" s="279"/>
      <c r="CAB9" s="279"/>
      <c r="CAC9" s="279"/>
      <c r="CAD9" s="279"/>
      <c r="CAE9" s="279"/>
      <c r="CAF9" s="279"/>
      <c r="CAG9" s="279"/>
      <c r="CAH9" s="279"/>
      <c r="CAI9" s="279"/>
      <c r="CAJ9" s="279"/>
      <c r="CAK9" s="279"/>
      <c r="CAL9" s="279"/>
      <c r="CAM9" s="279"/>
      <c r="CAN9" s="279"/>
      <c r="CAO9" s="279"/>
      <c r="CAP9" s="279"/>
      <c r="CAQ9" s="279"/>
      <c r="CAR9" s="279"/>
      <c r="CAS9" s="279"/>
      <c r="CAT9" s="279"/>
      <c r="CAU9" s="279"/>
      <c r="CAV9" s="279"/>
      <c r="CAW9" s="279"/>
      <c r="CAX9" s="279"/>
      <c r="CAY9" s="279"/>
      <c r="CAZ9" s="279"/>
      <c r="CBA9" s="279"/>
      <c r="CBB9" s="279"/>
      <c r="CBC9" s="279"/>
      <c r="CBD9" s="279"/>
      <c r="CBE9" s="279"/>
      <c r="CBF9" s="279"/>
      <c r="CBG9" s="279"/>
      <c r="CBH9" s="279"/>
      <c r="CBI9" s="279"/>
      <c r="CBJ9" s="279"/>
      <c r="CBK9" s="279"/>
      <c r="CBL9" s="279"/>
      <c r="CBM9" s="279"/>
      <c r="CBN9" s="279"/>
      <c r="CBO9" s="279"/>
      <c r="CBP9" s="279"/>
      <c r="CBQ9" s="279"/>
      <c r="CBR9" s="279"/>
      <c r="CBS9" s="279"/>
      <c r="CBT9" s="279"/>
      <c r="CBU9" s="279"/>
      <c r="CBV9" s="279"/>
      <c r="CBW9" s="279"/>
      <c r="CBX9" s="279"/>
      <c r="CBY9" s="279"/>
      <c r="CBZ9" s="279"/>
      <c r="CCA9" s="279"/>
      <c r="CCB9" s="279"/>
      <c r="CCC9" s="279"/>
      <c r="CCD9" s="279"/>
      <c r="CCE9" s="279"/>
      <c r="CCF9" s="279"/>
      <c r="CCG9" s="279"/>
      <c r="CCH9" s="279"/>
      <c r="CCI9" s="279"/>
      <c r="CCJ9" s="279"/>
      <c r="CCK9" s="279"/>
      <c r="CCL9" s="279"/>
      <c r="CCM9" s="279"/>
      <c r="CCN9" s="279"/>
      <c r="CCO9" s="279"/>
      <c r="CCP9" s="279"/>
      <c r="CCQ9" s="279"/>
      <c r="CCR9" s="279"/>
      <c r="CCS9" s="279"/>
      <c r="CCT9" s="279"/>
      <c r="CCU9" s="279"/>
      <c r="CCV9" s="279"/>
      <c r="CCW9" s="279"/>
      <c r="CCX9" s="279"/>
      <c r="CCY9" s="279"/>
      <c r="CCZ9" s="279"/>
      <c r="CDA9" s="279"/>
      <c r="CDB9" s="279"/>
      <c r="CDC9" s="279"/>
      <c r="CDD9" s="279"/>
      <c r="CDE9" s="279"/>
      <c r="CDF9" s="279"/>
      <c r="CDG9" s="279"/>
      <c r="CDH9" s="279"/>
      <c r="CDI9" s="279"/>
      <c r="CDJ9" s="279"/>
      <c r="CDK9" s="279"/>
      <c r="CDL9" s="279"/>
      <c r="CDM9" s="279"/>
      <c r="CDN9" s="279"/>
      <c r="CDO9" s="279"/>
      <c r="CDP9" s="279"/>
      <c r="CDQ9" s="279"/>
      <c r="CDR9" s="279"/>
      <c r="CDS9" s="279"/>
      <c r="CDT9" s="279"/>
      <c r="CDU9" s="279"/>
      <c r="CDV9" s="279"/>
      <c r="CDW9" s="279"/>
      <c r="CDX9" s="279"/>
      <c r="CDY9" s="279"/>
      <c r="CDZ9" s="279"/>
      <c r="CEA9" s="279"/>
      <c r="CEB9" s="279"/>
      <c r="CEC9" s="279"/>
      <c r="CED9" s="279"/>
      <c r="CEE9" s="279"/>
      <c r="CEF9" s="279"/>
      <c r="CEG9" s="279"/>
      <c r="CEH9" s="279"/>
      <c r="CEI9" s="279"/>
      <c r="CEJ9" s="279"/>
      <c r="CEK9" s="279"/>
      <c r="CEL9" s="279"/>
      <c r="CEM9" s="279"/>
      <c r="CEN9" s="279"/>
      <c r="CEO9" s="279"/>
      <c r="CEP9" s="279"/>
      <c r="CEQ9" s="279"/>
      <c r="CER9" s="279"/>
      <c r="CES9" s="279"/>
      <c r="CET9" s="279"/>
      <c r="CEU9" s="279"/>
      <c r="CEV9" s="279"/>
      <c r="CEW9" s="279"/>
      <c r="CEX9" s="279"/>
      <c r="CEY9" s="279"/>
      <c r="CEZ9" s="279"/>
      <c r="CFA9" s="279"/>
      <c r="CFB9" s="279"/>
      <c r="CFC9" s="279"/>
      <c r="CFD9" s="279"/>
      <c r="CFE9" s="279"/>
      <c r="CFF9" s="279"/>
      <c r="CFG9" s="279"/>
      <c r="CFH9" s="279"/>
      <c r="CFI9" s="279"/>
      <c r="CFJ9" s="279"/>
      <c r="CFK9" s="279"/>
      <c r="CFL9" s="279"/>
      <c r="CFM9" s="279"/>
      <c r="CFN9" s="279"/>
      <c r="CFO9" s="279"/>
      <c r="CFP9" s="279"/>
      <c r="CFQ9" s="279"/>
      <c r="CFR9" s="279"/>
      <c r="CFS9" s="279"/>
      <c r="CFT9" s="279"/>
      <c r="CFU9" s="279"/>
      <c r="CFV9" s="279"/>
      <c r="CFW9" s="279"/>
      <c r="CFX9" s="279"/>
      <c r="CFY9" s="279"/>
      <c r="CFZ9" s="279"/>
      <c r="CGA9" s="279"/>
      <c r="CGB9" s="279"/>
      <c r="CGC9" s="279"/>
      <c r="CGD9" s="279"/>
      <c r="CGE9" s="279"/>
      <c r="CGF9" s="279"/>
      <c r="CGG9" s="279"/>
      <c r="CGH9" s="279"/>
      <c r="CGI9" s="279"/>
      <c r="CGJ9" s="279"/>
      <c r="CGK9" s="279"/>
      <c r="CGL9" s="279"/>
      <c r="CGM9" s="279"/>
      <c r="CGN9" s="279"/>
      <c r="CGO9" s="279"/>
      <c r="CGP9" s="279"/>
      <c r="CGQ9" s="279"/>
      <c r="CGR9" s="279"/>
      <c r="CGS9" s="279"/>
      <c r="CGT9" s="279"/>
      <c r="CGU9" s="279"/>
      <c r="CGV9" s="279"/>
      <c r="CGW9" s="279"/>
      <c r="CGX9" s="279"/>
      <c r="CGY9" s="279"/>
      <c r="CGZ9" s="279"/>
      <c r="CHA9" s="279"/>
      <c r="CHB9" s="279"/>
      <c r="CHC9" s="279"/>
      <c r="CHD9" s="279"/>
      <c r="CHE9" s="279"/>
      <c r="CHF9" s="279"/>
      <c r="CHG9" s="279"/>
      <c r="CHH9" s="279"/>
      <c r="CHI9" s="279"/>
      <c r="CHJ9" s="279"/>
      <c r="CHK9" s="279"/>
      <c r="CHL9" s="279"/>
      <c r="CHM9" s="279"/>
      <c r="CHN9" s="279"/>
      <c r="CHO9" s="279"/>
      <c r="CHP9" s="279"/>
      <c r="CHQ9" s="279"/>
      <c r="CHR9" s="279"/>
      <c r="CHS9" s="279"/>
      <c r="CHT9" s="279"/>
      <c r="CHU9" s="279"/>
      <c r="CHV9" s="279"/>
      <c r="CHW9" s="279"/>
      <c r="CHX9" s="279"/>
      <c r="CHY9" s="279"/>
      <c r="CHZ9" s="279"/>
      <c r="CIA9" s="279"/>
      <c r="CIB9" s="279"/>
      <c r="CIC9" s="279"/>
      <c r="CID9" s="279"/>
      <c r="CIE9" s="279"/>
      <c r="CIF9" s="279"/>
      <c r="CIG9" s="279"/>
      <c r="CIH9" s="279"/>
      <c r="CII9" s="279"/>
      <c r="CIJ9" s="279"/>
      <c r="CIK9" s="279"/>
      <c r="CIL9" s="279"/>
      <c r="CIM9" s="279"/>
      <c r="CIN9" s="279"/>
      <c r="CIO9" s="279"/>
      <c r="CIP9" s="279"/>
      <c r="CIQ9" s="279"/>
      <c r="CIR9" s="279"/>
      <c r="CIS9" s="279"/>
      <c r="CIT9" s="279"/>
      <c r="CIU9" s="279"/>
      <c r="CIV9" s="279"/>
      <c r="CIW9" s="279"/>
      <c r="CIX9" s="279"/>
      <c r="CIY9" s="279"/>
      <c r="CIZ9" s="279"/>
      <c r="CJA9" s="279"/>
      <c r="CJB9" s="279"/>
      <c r="CJC9" s="279"/>
      <c r="CJD9" s="279"/>
      <c r="CJE9" s="279"/>
      <c r="CJF9" s="279"/>
      <c r="CJG9" s="279"/>
      <c r="CJH9" s="279"/>
      <c r="CJI9" s="279"/>
      <c r="CJJ9" s="279"/>
      <c r="CJK9" s="279"/>
      <c r="CJL9" s="279"/>
      <c r="CJM9" s="279"/>
      <c r="CJN9" s="279"/>
      <c r="CJO9" s="279"/>
      <c r="CJP9" s="279"/>
      <c r="CJQ9" s="279"/>
      <c r="CJR9" s="279"/>
      <c r="CJS9" s="279"/>
      <c r="CJT9" s="279"/>
      <c r="CJU9" s="279"/>
      <c r="CJV9" s="279"/>
      <c r="CJW9" s="279"/>
      <c r="CJX9" s="279"/>
      <c r="CJY9" s="279"/>
      <c r="CJZ9" s="279"/>
      <c r="CKA9" s="279"/>
      <c r="CKB9" s="279"/>
      <c r="CKC9" s="279"/>
      <c r="CKD9" s="279"/>
      <c r="CKE9" s="279"/>
      <c r="CKF9" s="279"/>
      <c r="CKG9" s="279"/>
      <c r="CKH9" s="279"/>
      <c r="CKI9" s="279"/>
      <c r="CKJ9" s="279"/>
      <c r="CKK9" s="279"/>
      <c r="CKL9" s="279"/>
      <c r="CKM9" s="279"/>
      <c r="CKN9" s="279"/>
      <c r="CKO9" s="279"/>
      <c r="CKP9" s="279"/>
      <c r="CKQ9" s="279"/>
      <c r="CKR9" s="279"/>
      <c r="CKS9" s="279"/>
      <c r="CKT9" s="279"/>
      <c r="CKU9" s="279"/>
      <c r="CKV9" s="279"/>
      <c r="CKW9" s="279"/>
      <c r="CKX9" s="279"/>
      <c r="CKY9" s="279"/>
      <c r="CKZ9" s="279"/>
      <c r="CLA9" s="279"/>
      <c r="CLB9" s="279"/>
      <c r="CLC9" s="279"/>
      <c r="CLD9" s="279"/>
      <c r="CLE9" s="279"/>
      <c r="CLF9" s="279"/>
      <c r="CLG9" s="279"/>
      <c r="CLH9" s="279"/>
      <c r="CLI9" s="279"/>
      <c r="CLJ9" s="279"/>
      <c r="CLK9" s="279"/>
      <c r="CLL9" s="279"/>
      <c r="CLM9" s="279"/>
      <c r="CLN9" s="279"/>
      <c r="CLO9" s="279"/>
      <c r="CLP9" s="279"/>
      <c r="CLQ9" s="279"/>
      <c r="CLR9" s="279"/>
      <c r="CLS9" s="279"/>
      <c r="CLT9" s="279"/>
      <c r="CLU9" s="279"/>
      <c r="CLV9" s="279"/>
      <c r="CLW9" s="279"/>
      <c r="CLX9" s="279"/>
      <c r="CLY9" s="279"/>
      <c r="CLZ9" s="279"/>
      <c r="CMA9" s="279"/>
      <c r="CMB9" s="279"/>
      <c r="CMC9" s="279"/>
      <c r="CMD9" s="279"/>
      <c r="CME9" s="279"/>
      <c r="CMF9" s="279"/>
      <c r="CMG9" s="279"/>
      <c r="CMH9" s="279"/>
      <c r="CMI9" s="279"/>
      <c r="CMJ9" s="279"/>
      <c r="CMK9" s="279"/>
      <c r="CML9" s="279"/>
      <c r="CMM9" s="279"/>
      <c r="CMN9" s="279"/>
      <c r="CMO9" s="279"/>
      <c r="CMP9" s="279"/>
      <c r="CMQ9" s="279"/>
      <c r="CMR9" s="279"/>
      <c r="CMS9" s="279"/>
      <c r="CMT9" s="279"/>
      <c r="CMU9" s="279"/>
      <c r="CMV9" s="279"/>
      <c r="CMW9" s="279"/>
      <c r="CMX9" s="279"/>
      <c r="CMY9" s="279"/>
      <c r="CMZ9" s="279"/>
      <c r="CNA9" s="279"/>
      <c r="CNB9" s="279"/>
      <c r="CNC9" s="279"/>
      <c r="CND9" s="279"/>
      <c r="CNE9" s="279"/>
      <c r="CNF9" s="279"/>
      <c r="CNG9" s="279"/>
      <c r="CNH9" s="279"/>
      <c r="CNI9" s="279"/>
      <c r="CNJ9" s="279"/>
      <c r="CNK9" s="279"/>
      <c r="CNL9" s="279"/>
      <c r="CNM9" s="279"/>
      <c r="CNN9" s="279"/>
      <c r="CNO9" s="279"/>
      <c r="CNP9" s="279"/>
      <c r="CNQ9" s="279"/>
      <c r="CNR9" s="279"/>
      <c r="CNS9" s="279"/>
      <c r="CNT9" s="279"/>
      <c r="CNU9" s="279"/>
      <c r="CNV9" s="279"/>
      <c r="CNW9" s="279"/>
      <c r="CNX9" s="279"/>
      <c r="CNY9" s="279"/>
      <c r="CNZ9" s="279"/>
      <c r="COA9" s="279"/>
      <c r="COB9" s="279"/>
      <c r="COC9" s="279"/>
      <c r="COD9" s="279"/>
      <c r="COE9" s="279"/>
      <c r="COF9" s="279"/>
      <c r="COG9" s="279"/>
      <c r="COH9" s="279"/>
      <c r="COI9" s="279"/>
      <c r="COJ9" s="279"/>
      <c r="COK9" s="279"/>
      <c r="COL9" s="279"/>
      <c r="COM9" s="279"/>
      <c r="CON9" s="279"/>
      <c r="COO9" s="279"/>
      <c r="COP9" s="279"/>
      <c r="COQ9" s="279"/>
      <c r="COR9" s="279"/>
      <c r="COS9" s="279"/>
      <c r="COT9" s="279"/>
      <c r="COU9" s="279"/>
      <c r="COV9" s="279"/>
      <c r="COW9" s="279"/>
      <c r="COX9" s="279"/>
      <c r="COY9" s="279"/>
      <c r="COZ9" s="279"/>
      <c r="CPA9" s="279"/>
      <c r="CPB9" s="279"/>
      <c r="CPC9" s="279"/>
      <c r="CPD9" s="279"/>
      <c r="CPE9" s="279"/>
      <c r="CPF9" s="279"/>
      <c r="CPG9" s="279"/>
      <c r="CPH9" s="279"/>
      <c r="CPI9" s="279"/>
      <c r="CPJ9" s="279"/>
      <c r="CPK9" s="279"/>
      <c r="CPL9" s="279"/>
      <c r="CPM9" s="279"/>
      <c r="CPN9" s="279"/>
      <c r="CPO9" s="279"/>
      <c r="CPP9" s="279"/>
      <c r="CPQ9" s="279"/>
      <c r="CPR9" s="279"/>
      <c r="CPS9" s="279"/>
      <c r="CPT9" s="279"/>
      <c r="CPU9" s="279"/>
      <c r="CPV9" s="279"/>
      <c r="CPW9" s="279"/>
      <c r="CPX9" s="279"/>
      <c r="CPY9" s="279"/>
      <c r="CPZ9" s="279"/>
      <c r="CQA9" s="279"/>
      <c r="CQB9" s="279"/>
      <c r="CQC9" s="279"/>
      <c r="CQD9" s="279"/>
      <c r="CQE9" s="279"/>
      <c r="CQF9" s="279"/>
      <c r="CQG9" s="279"/>
      <c r="CQH9" s="279"/>
      <c r="CQI9" s="279"/>
      <c r="CQJ9" s="279"/>
      <c r="CQK9" s="279"/>
      <c r="CQL9" s="279"/>
      <c r="CQM9" s="279"/>
      <c r="CQN9" s="279"/>
      <c r="CQO9" s="279"/>
      <c r="CQP9" s="279"/>
      <c r="CQQ9" s="279"/>
      <c r="CQR9" s="279"/>
      <c r="CQS9" s="279"/>
      <c r="CQT9" s="279"/>
      <c r="CQU9" s="279"/>
      <c r="CQV9" s="279"/>
      <c r="CQW9" s="279"/>
      <c r="CQX9" s="279"/>
      <c r="CQY9" s="279"/>
      <c r="CQZ9" s="279"/>
      <c r="CRA9" s="279"/>
      <c r="CRB9" s="279"/>
      <c r="CRC9" s="279"/>
      <c r="CRD9" s="279"/>
      <c r="CRE9" s="279"/>
      <c r="CRF9" s="279"/>
      <c r="CRG9" s="279"/>
      <c r="CRH9" s="279"/>
      <c r="CRI9" s="279"/>
      <c r="CRJ9" s="279"/>
      <c r="CRK9" s="279"/>
      <c r="CRL9" s="279"/>
      <c r="CRM9" s="279"/>
      <c r="CRN9" s="279"/>
      <c r="CRO9" s="279"/>
      <c r="CRP9" s="279"/>
      <c r="CRQ9" s="279"/>
      <c r="CRR9" s="279"/>
      <c r="CRS9" s="279"/>
      <c r="CRT9" s="279"/>
      <c r="CRU9" s="279"/>
      <c r="CRV9" s="279"/>
      <c r="CRW9" s="279"/>
      <c r="CRX9" s="279"/>
      <c r="CRY9" s="279"/>
      <c r="CRZ9" s="279"/>
      <c r="CSA9" s="279"/>
      <c r="CSB9" s="279"/>
      <c r="CSC9" s="279"/>
      <c r="CSD9" s="279"/>
      <c r="CSE9" s="279"/>
      <c r="CSF9" s="279"/>
      <c r="CSG9" s="279"/>
      <c r="CSH9" s="279"/>
      <c r="CSI9" s="279"/>
      <c r="CSJ9" s="279"/>
      <c r="CSK9" s="279"/>
      <c r="CSL9" s="279"/>
      <c r="CSM9" s="279"/>
      <c r="CSN9" s="279"/>
      <c r="CSO9" s="279"/>
      <c r="CSP9" s="279"/>
      <c r="CSQ9" s="279"/>
      <c r="CSR9" s="279"/>
      <c r="CSS9" s="279"/>
      <c r="CST9" s="279"/>
      <c r="CSU9" s="279"/>
      <c r="CSV9" s="279"/>
      <c r="CSW9" s="279"/>
      <c r="CSX9" s="279"/>
      <c r="CSY9" s="279"/>
      <c r="CSZ9" s="279"/>
      <c r="CTA9" s="279"/>
      <c r="CTB9" s="279"/>
      <c r="CTC9" s="279"/>
      <c r="CTD9" s="279"/>
      <c r="CTE9" s="279"/>
      <c r="CTF9" s="279"/>
      <c r="CTG9" s="279"/>
      <c r="CTH9" s="279"/>
      <c r="CTI9" s="279"/>
      <c r="CTJ9" s="279"/>
      <c r="CTK9" s="279"/>
      <c r="CTL9" s="279"/>
      <c r="CTM9" s="279"/>
      <c r="CTN9" s="279"/>
      <c r="CTO9" s="279"/>
      <c r="CTP9" s="279"/>
      <c r="CTQ9" s="279"/>
      <c r="CTR9" s="279"/>
      <c r="CTS9" s="279"/>
      <c r="CTT9" s="279"/>
      <c r="CTU9" s="279"/>
      <c r="CTV9" s="279"/>
      <c r="CTW9" s="279"/>
      <c r="CTX9" s="279"/>
      <c r="CTY9" s="279"/>
      <c r="CTZ9" s="279"/>
      <c r="CUA9" s="279"/>
      <c r="CUB9" s="279"/>
      <c r="CUC9" s="279"/>
      <c r="CUD9" s="279"/>
      <c r="CUE9" s="279"/>
      <c r="CUF9" s="279"/>
      <c r="CUG9" s="279"/>
      <c r="CUH9" s="279"/>
      <c r="CUI9" s="279"/>
      <c r="CUJ9" s="279"/>
      <c r="CUK9" s="279"/>
      <c r="CUL9" s="279"/>
      <c r="CUM9" s="279"/>
      <c r="CUN9" s="279"/>
      <c r="CUO9" s="279"/>
      <c r="CUP9" s="279"/>
      <c r="CUQ9" s="279"/>
      <c r="CUR9" s="279"/>
      <c r="CUS9" s="279"/>
      <c r="CUT9" s="279"/>
      <c r="CUU9" s="279"/>
      <c r="CUV9" s="279"/>
      <c r="CUW9" s="279"/>
      <c r="CUX9" s="279"/>
      <c r="CUY9" s="279"/>
      <c r="CUZ9" s="279"/>
      <c r="CVA9" s="279"/>
      <c r="CVB9" s="279"/>
      <c r="CVC9" s="279"/>
      <c r="CVD9" s="279"/>
      <c r="CVE9" s="279"/>
      <c r="CVF9" s="279"/>
      <c r="CVG9" s="279"/>
      <c r="CVH9" s="279"/>
      <c r="CVI9" s="279"/>
      <c r="CVJ9" s="279"/>
      <c r="CVK9" s="279"/>
      <c r="CVL9" s="279"/>
      <c r="CVM9" s="279"/>
      <c r="CVN9" s="279"/>
      <c r="CVO9" s="279"/>
      <c r="CVP9" s="279"/>
      <c r="CVQ9" s="279"/>
      <c r="CVR9" s="279"/>
      <c r="CVS9" s="279"/>
      <c r="CVT9" s="279"/>
      <c r="CVU9" s="279"/>
      <c r="CVV9" s="279"/>
      <c r="CVW9" s="279"/>
      <c r="CVX9" s="279"/>
      <c r="CVY9" s="279"/>
      <c r="CVZ9" s="279"/>
      <c r="CWA9" s="279"/>
      <c r="CWB9" s="279"/>
      <c r="CWC9" s="279"/>
      <c r="CWD9" s="279"/>
      <c r="CWE9" s="279"/>
      <c r="CWF9" s="279"/>
      <c r="CWG9" s="279"/>
      <c r="CWH9" s="279"/>
      <c r="CWI9" s="279"/>
      <c r="CWJ9" s="279"/>
      <c r="CWK9" s="279"/>
      <c r="CWL9" s="279"/>
      <c r="CWM9" s="279"/>
      <c r="CWN9" s="279"/>
      <c r="CWO9" s="279"/>
      <c r="CWP9" s="279"/>
      <c r="CWQ9" s="279"/>
      <c r="CWR9" s="279"/>
      <c r="CWS9" s="279"/>
      <c r="CWT9" s="279"/>
      <c r="CWU9" s="279"/>
      <c r="CWV9" s="279"/>
      <c r="CWW9" s="279"/>
      <c r="CWX9" s="279"/>
      <c r="CWY9" s="279"/>
      <c r="CWZ9" s="279"/>
      <c r="CXA9" s="279"/>
      <c r="CXB9" s="279"/>
      <c r="CXC9" s="279"/>
      <c r="CXD9" s="279"/>
      <c r="CXE9" s="279"/>
      <c r="CXF9" s="279"/>
      <c r="CXG9" s="279"/>
      <c r="CXH9" s="279"/>
      <c r="CXI9" s="279"/>
      <c r="CXJ9" s="279"/>
      <c r="CXK9" s="279"/>
      <c r="CXL9" s="279"/>
      <c r="CXM9" s="279"/>
      <c r="CXN9" s="279"/>
      <c r="CXO9" s="279"/>
      <c r="CXP9" s="279"/>
      <c r="CXQ9" s="279"/>
      <c r="CXR9" s="279"/>
      <c r="CXS9" s="279"/>
      <c r="CXT9" s="279"/>
      <c r="CXU9" s="279"/>
      <c r="CXV9" s="279"/>
      <c r="CXW9" s="279"/>
      <c r="CXX9" s="279"/>
      <c r="CXY9" s="279"/>
      <c r="CXZ9" s="279"/>
      <c r="CYA9" s="279"/>
      <c r="CYB9" s="279"/>
      <c r="CYC9" s="279"/>
      <c r="CYD9" s="279"/>
      <c r="CYE9" s="279"/>
      <c r="CYF9" s="279"/>
      <c r="CYG9" s="279"/>
      <c r="CYH9" s="279"/>
      <c r="CYI9" s="279"/>
      <c r="CYJ9" s="279"/>
      <c r="CYK9" s="279"/>
      <c r="CYL9" s="279"/>
      <c r="CYM9" s="279"/>
      <c r="CYN9" s="279"/>
      <c r="CYO9" s="279"/>
      <c r="CYP9" s="279"/>
      <c r="CYQ9" s="279"/>
      <c r="CYR9" s="279"/>
      <c r="CYS9" s="279"/>
      <c r="CYT9" s="279"/>
      <c r="CYU9" s="279"/>
      <c r="CYV9" s="279"/>
      <c r="CYW9" s="279"/>
      <c r="CYX9" s="279"/>
      <c r="CYY9" s="279"/>
      <c r="CYZ9" s="279"/>
      <c r="CZA9" s="279"/>
      <c r="CZB9" s="279"/>
      <c r="CZC9" s="279"/>
      <c r="CZD9" s="279"/>
      <c r="CZE9" s="279"/>
      <c r="CZF9" s="279"/>
      <c r="CZG9" s="279"/>
      <c r="CZH9" s="279"/>
      <c r="CZI9" s="279"/>
      <c r="CZJ9" s="279"/>
      <c r="CZK9" s="279"/>
      <c r="CZL9" s="279"/>
      <c r="CZM9" s="279"/>
      <c r="CZN9" s="279"/>
      <c r="CZO9" s="279"/>
      <c r="CZP9" s="279"/>
      <c r="CZQ9" s="279"/>
      <c r="CZR9" s="279"/>
      <c r="CZS9" s="279"/>
      <c r="CZT9" s="279"/>
      <c r="CZU9" s="279"/>
      <c r="CZV9" s="279"/>
      <c r="CZW9" s="279"/>
      <c r="CZX9" s="279"/>
      <c r="CZY9" s="279"/>
      <c r="CZZ9" s="279"/>
      <c r="DAA9" s="279"/>
      <c r="DAB9" s="279"/>
      <c r="DAC9" s="279"/>
      <c r="DAD9" s="279"/>
      <c r="DAE9" s="279"/>
      <c r="DAF9" s="279"/>
      <c r="DAG9" s="279"/>
      <c r="DAH9" s="279"/>
      <c r="DAI9" s="279"/>
      <c r="DAJ9" s="279"/>
      <c r="DAK9" s="279"/>
      <c r="DAL9" s="279"/>
      <c r="DAM9" s="279"/>
      <c r="DAN9" s="279"/>
      <c r="DAO9" s="279"/>
      <c r="DAP9" s="279"/>
      <c r="DAQ9" s="279"/>
      <c r="DAR9" s="279"/>
      <c r="DAS9" s="279"/>
      <c r="DAT9" s="279"/>
      <c r="DAU9" s="279"/>
      <c r="DAV9" s="279"/>
      <c r="DAW9" s="279"/>
      <c r="DAX9" s="279"/>
      <c r="DAY9" s="279"/>
      <c r="DAZ9" s="279"/>
      <c r="DBA9" s="279"/>
      <c r="DBB9" s="279"/>
      <c r="DBC9" s="279"/>
      <c r="DBD9" s="279"/>
      <c r="DBE9" s="279"/>
      <c r="DBF9" s="279"/>
      <c r="DBG9" s="279"/>
      <c r="DBH9" s="279"/>
      <c r="DBI9" s="279"/>
      <c r="DBJ9" s="279"/>
      <c r="DBK9" s="279"/>
      <c r="DBL9" s="279"/>
      <c r="DBM9" s="279"/>
      <c r="DBN9" s="279"/>
      <c r="DBO9" s="279"/>
      <c r="DBP9" s="279"/>
      <c r="DBQ9" s="279"/>
      <c r="DBR9" s="279"/>
      <c r="DBS9" s="279"/>
      <c r="DBT9" s="279"/>
      <c r="DBU9" s="279"/>
      <c r="DBV9" s="279"/>
      <c r="DBW9" s="279"/>
      <c r="DBX9" s="279"/>
      <c r="DBY9" s="279"/>
      <c r="DBZ9" s="279"/>
      <c r="DCA9" s="279"/>
      <c r="DCB9" s="279"/>
      <c r="DCC9" s="279"/>
      <c r="DCD9" s="279"/>
      <c r="DCE9" s="279"/>
      <c r="DCF9" s="279"/>
      <c r="DCG9" s="279"/>
      <c r="DCH9" s="279"/>
      <c r="DCI9" s="279"/>
      <c r="DCJ9" s="279"/>
      <c r="DCK9" s="279"/>
      <c r="DCL9" s="279"/>
      <c r="DCM9" s="279"/>
      <c r="DCN9" s="279"/>
      <c r="DCO9" s="279"/>
      <c r="DCP9" s="279"/>
      <c r="DCQ9" s="279"/>
      <c r="DCR9" s="279"/>
      <c r="DCS9" s="279"/>
      <c r="DCT9" s="279"/>
      <c r="DCU9" s="279"/>
      <c r="DCV9" s="279"/>
      <c r="DCW9" s="279"/>
      <c r="DCX9" s="279"/>
      <c r="DCY9" s="279"/>
      <c r="DCZ9" s="279"/>
      <c r="DDA9" s="279"/>
      <c r="DDB9" s="279"/>
      <c r="DDC9" s="279"/>
      <c r="DDD9" s="279"/>
      <c r="DDE9" s="279"/>
      <c r="DDF9" s="279"/>
      <c r="DDG9" s="279"/>
      <c r="DDH9" s="279"/>
      <c r="DDI9" s="279"/>
      <c r="DDJ9" s="279"/>
      <c r="DDK9" s="279"/>
      <c r="DDL9" s="279"/>
      <c r="DDM9" s="279"/>
      <c r="DDN9" s="279"/>
      <c r="DDO9" s="279"/>
      <c r="DDP9" s="279"/>
      <c r="DDQ9" s="279"/>
      <c r="DDR9" s="279"/>
      <c r="DDS9" s="279"/>
      <c r="DDT9" s="279"/>
      <c r="DDU9" s="279"/>
      <c r="DDV9" s="279"/>
      <c r="DDW9" s="279"/>
      <c r="DDX9" s="279"/>
      <c r="DDY9" s="279"/>
      <c r="DDZ9" s="279"/>
      <c r="DEA9" s="279"/>
      <c r="DEB9" s="279"/>
      <c r="DEC9" s="279"/>
      <c r="DED9" s="279"/>
      <c r="DEE9" s="279"/>
      <c r="DEF9" s="279"/>
      <c r="DEG9" s="279"/>
      <c r="DEH9" s="279"/>
      <c r="DEI9" s="279"/>
      <c r="DEJ9" s="279"/>
      <c r="DEK9" s="279"/>
      <c r="DEL9" s="279"/>
      <c r="DEM9" s="279"/>
      <c r="DEN9" s="279"/>
      <c r="DEO9" s="279"/>
      <c r="DEP9" s="279"/>
      <c r="DEQ9" s="279"/>
      <c r="DER9" s="279"/>
      <c r="DES9" s="279"/>
      <c r="DET9" s="279"/>
      <c r="DEU9" s="279"/>
      <c r="DEV9" s="279"/>
      <c r="DEW9" s="279"/>
      <c r="DEX9" s="279"/>
      <c r="DEY9" s="279"/>
      <c r="DEZ9" s="279"/>
      <c r="DFA9" s="279"/>
      <c r="DFB9" s="279"/>
      <c r="DFC9" s="279"/>
      <c r="DFD9" s="279"/>
      <c r="DFE9" s="279"/>
      <c r="DFF9" s="279"/>
      <c r="DFG9" s="279"/>
      <c r="DFH9" s="279"/>
      <c r="DFI9" s="279"/>
      <c r="DFJ9" s="279"/>
      <c r="DFK9" s="279"/>
      <c r="DFL9" s="279"/>
      <c r="DFM9" s="279"/>
      <c r="DFN9" s="279"/>
      <c r="DFO9" s="279"/>
      <c r="DFP9" s="279"/>
      <c r="DFQ9" s="279"/>
      <c r="DFR9" s="279"/>
      <c r="DFS9" s="279"/>
      <c r="DFT9" s="279"/>
      <c r="DFU9" s="279"/>
      <c r="DFV9" s="279"/>
      <c r="DFW9" s="279"/>
      <c r="DFX9" s="279"/>
      <c r="DFY9" s="279"/>
      <c r="DFZ9" s="279"/>
      <c r="DGA9" s="279"/>
      <c r="DGB9" s="279"/>
      <c r="DGC9" s="279"/>
      <c r="DGD9" s="279"/>
      <c r="DGE9" s="279"/>
      <c r="DGF9" s="279"/>
      <c r="DGG9" s="279"/>
      <c r="DGH9" s="279"/>
      <c r="DGI9" s="279"/>
      <c r="DGJ9" s="279"/>
      <c r="DGK9" s="279"/>
      <c r="DGL9" s="279"/>
      <c r="DGM9" s="279"/>
      <c r="DGN9" s="279"/>
      <c r="DGO9" s="279"/>
      <c r="DGP9" s="279"/>
      <c r="DGQ9" s="279"/>
      <c r="DGR9" s="279"/>
      <c r="DGS9" s="279"/>
      <c r="DGT9" s="279"/>
      <c r="DGU9" s="279"/>
      <c r="DGV9" s="279"/>
      <c r="DGW9" s="279"/>
      <c r="DGX9" s="279"/>
      <c r="DGY9" s="279"/>
      <c r="DGZ9" s="279"/>
      <c r="DHA9" s="279"/>
      <c r="DHB9" s="279"/>
      <c r="DHC9" s="279"/>
      <c r="DHD9" s="279"/>
      <c r="DHE9" s="279"/>
      <c r="DHF9" s="279"/>
      <c r="DHG9" s="279"/>
      <c r="DHH9" s="279"/>
      <c r="DHI9" s="279"/>
      <c r="DHJ9" s="279"/>
      <c r="DHK9" s="279"/>
      <c r="DHL9" s="279"/>
      <c r="DHM9" s="279"/>
      <c r="DHN9" s="279"/>
      <c r="DHO9" s="279"/>
      <c r="DHP9" s="279"/>
      <c r="DHQ9" s="279"/>
      <c r="DHR9" s="279"/>
      <c r="DHS9" s="279"/>
      <c r="DHT9" s="279"/>
      <c r="DHU9" s="279"/>
      <c r="DHV9" s="279"/>
      <c r="DHW9" s="279"/>
      <c r="DHX9" s="279"/>
      <c r="DHY9" s="279"/>
      <c r="DHZ9" s="279"/>
      <c r="DIA9" s="279"/>
      <c r="DIB9" s="279"/>
      <c r="DIC9" s="279"/>
      <c r="DID9" s="279"/>
      <c r="DIE9" s="279"/>
      <c r="DIF9" s="279"/>
      <c r="DIG9" s="279"/>
      <c r="DIH9" s="279"/>
      <c r="DII9" s="279"/>
      <c r="DIJ9" s="279"/>
      <c r="DIK9" s="279"/>
      <c r="DIL9" s="279"/>
      <c r="DIM9" s="279"/>
      <c r="DIN9" s="279"/>
      <c r="DIO9" s="279"/>
      <c r="DIP9" s="279"/>
      <c r="DIQ9" s="279"/>
      <c r="DIR9" s="279"/>
      <c r="DIS9" s="279"/>
      <c r="DIT9" s="279"/>
      <c r="DIU9" s="279"/>
      <c r="DIV9" s="279"/>
      <c r="DIW9" s="279"/>
      <c r="DIX9" s="279"/>
      <c r="DIY9" s="279"/>
      <c r="DIZ9" s="279"/>
      <c r="DJA9" s="279"/>
      <c r="DJB9" s="279"/>
      <c r="DJC9" s="279"/>
      <c r="DJD9" s="279"/>
      <c r="DJE9" s="279"/>
      <c r="DJF9" s="279"/>
      <c r="DJG9" s="279"/>
      <c r="DJH9" s="279"/>
      <c r="DJI9" s="279"/>
      <c r="DJJ9" s="279"/>
      <c r="DJK9" s="279"/>
      <c r="DJL9" s="279"/>
      <c r="DJM9" s="279"/>
      <c r="DJN9" s="279"/>
      <c r="DJO9" s="279"/>
      <c r="DJP9" s="279"/>
      <c r="DJQ9" s="279"/>
      <c r="DJR9" s="279"/>
      <c r="DJS9" s="279"/>
      <c r="DJT9" s="279"/>
      <c r="DJU9" s="279"/>
      <c r="DJV9" s="279"/>
      <c r="DJW9" s="279"/>
      <c r="DJX9" s="279"/>
      <c r="DJY9" s="279"/>
      <c r="DJZ9" s="279"/>
      <c r="DKA9" s="279"/>
      <c r="DKB9" s="279"/>
      <c r="DKC9" s="279"/>
      <c r="DKD9" s="279"/>
      <c r="DKE9" s="279"/>
      <c r="DKF9" s="279"/>
      <c r="DKG9" s="279"/>
      <c r="DKH9" s="279"/>
      <c r="DKI9" s="279"/>
      <c r="DKJ9" s="279"/>
      <c r="DKK9" s="279"/>
      <c r="DKL9" s="279"/>
      <c r="DKM9" s="279"/>
      <c r="DKN9" s="279"/>
      <c r="DKO9" s="279"/>
      <c r="DKP9" s="279"/>
      <c r="DKQ9" s="279"/>
      <c r="DKR9" s="279"/>
      <c r="DKS9" s="279"/>
      <c r="DKT9" s="279"/>
      <c r="DKU9" s="279"/>
      <c r="DKV9" s="279"/>
      <c r="DKW9" s="279"/>
      <c r="DKX9" s="279"/>
      <c r="DKY9" s="279"/>
      <c r="DKZ9" s="279"/>
      <c r="DLA9" s="279"/>
      <c r="DLB9" s="279"/>
      <c r="DLC9" s="279"/>
      <c r="DLD9" s="279"/>
      <c r="DLE9" s="279"/>
      <c r="DLF9" s="279"/>
      <c r="DLG9" s="279"/>
      <c r="DLH9" s="279"/>
      <c r="DLI9" s="279"/>
      <c r="DLJ9" s="279"/>
      <c r="DLK9" s="279"/>
      <c r="DLL9" s="279"/>
      <c r="DLM9" s="279"/>
      <c r="DLN9" s="279"/>
      <c r="DLO9" s="279"/>
      <c r="DLP9" s="279"/>
      <c r="DLQ9" s="279"/>
      <c r="DLR9" s="279"/>
      <c r="DLS9" s="279"/>
      <c r="DLT9" s="279"/>
      <c r="DLU9" s="279"/>
      <c r="DLV9" s="279"/>
      <c r="DLW9" s="279"/>
      <c r="DLX9" s="279"/>
      <c r="DLY9" s="279"/>
      <c r="DLZ9" s="279"/>
      <c r="DMA9" s="279"/>
      <c r="DMB9" s="279"/>
      <c r="DMC9" s="279"/>
      <c r="DMD9" s="279"/>
      <c r="DME9" s="279"/>
      <c r="DMF9" s="279"/>
      <c r="DMG9" s="279"/>
      <c r="DMH9" s="279"/>
      <c r="DMI9" s="279"/>
      <c r="DMJ9" s="279"/>
      <c r="DMK9" s="279"/>
      <c r="DML9" s="279"/>
      <c r="DMM9" s="279"/>
      <c r="DMN9" s="279"/>
      <c r="DMO9" s="279"/>
      <c r="DMP9" s="279"/>
      <c r="DMQ9" s="279"/>
      <c r="DMR9" s="279"/>
      <c r="DMS9" s="279"/>
      <c r="DMT9" s="279"/>
      <c r="DMU9" s="279"/>
      <c r="DMV9" s="279"/>
      <c r="DMW9" s="279"/>
      <c r="DMX9" s="279"/>
      <c r="DMY9" s="279"/>
      <c r="DMZ9" s="279"/>
      <c r="DNA9" s="279"/>
      <c r="DNB9" s="279"/>
      <c r="DNC9" s="279"/>
      <c r="DND9" s="279"/>
      <c r="DNE9" s="279"/>
      <c r="DNF9" s="279"/>
      <c r="DNG9" s="279"/>
      <c r="DNH9" s="279"/>
      <c r="DNI9" s="279"/>
      <c r="DNJ9" s="279"/>
      <c r="DNK9" s="279"/>
      <c r="DNL9" s="279"/>
      <c r="DNM9" s="279"/>
      <c r="DNN9" s="279"/>
      <c r="DNO9" s="279"/>
      <c r="DNP9" s="279"/>
      <c r="DNQ9" s="279"/>
      <c r="DNR9" s="279"/>
      <c r="DNS9" s="279"/>
      <c r="DNT9" s="279"/>
      <c r="DNU9" s="279"/>
      <c r="DNV9" s="279"/>
      <c r="DNW9" s="279"/>
      <c r="DNX9" s="279"/>
      <c r="DNY9" s="279"/>
      <c r="DNZ9" s="279"/>
      <c r="DOA9" s="279"/>
      <c r="DOB9" s="279"/>
      <c r="DOC9" s="279"/>
      <c r="DOD9" s="279"/>
      <c r="DOE9" s="279"/>
      <c r="DOF9" s="279"/>
      <c r="DOG9" s="279"/>
      <c r="DOH9" s="279"/>
      <c r="DOI9" s="279"/>
      <c r="DOJ9" s="279"/>
      <c r="DOK9" s="279"/>
      <c r="DOL9" s="279"/>
      <c r="DOM9" s="279"/>
      <c r="DON9" s="279"/>
      <c r="DOO9" s="279"/>
      <c r="DOP9" s="279"/>
      <c r="DOQ9" s="279"/>
      <c r="DOR9" s="279"/>
      <c r="DOS9" s="279"/>
      <c r="DOT9" s="279"/>
      <c r="DOU9" s="279"/>
      <c r="DOV9" s="279"/>
      <c r="DOW9" s="279"/>
      <c r="DOX9" s="279"/>
      <c r="DOY9" s="279"/>
      <c r="DOZ9" s="279"/>
      <c r="DPA9" s="279"/>
      <c r="DPB9" s="279"/>
      <c r="DPC9" s="279"/>
      <c r="DPD9" s="279"/>
      <c r="DPE9" s="279"/>
      <c r="DPF9" s="279"/>
      <c r="DPG9" s="279"/>
      <c r="DPH9" s="279"/>
      <c r="DPI9" s="279"/>
      <c r="DPJ9" s="279"/>
      <c r="DPK9" s="279"/>
      <c r="DPL9" s="279"/>
      <c r="DPM9" s="279"/>
      <c r="DPN9" s="279"/>
      <c r="DPO9" s="279"/>
      <c r="DPP9" s="279"/>
      <c r="DPQ9" s="279"/>
      <c r="DPR9" s="279"/>
      <c r="DPS9" s="279"/>
      <c r="DPT9" s="279"/>
      <c r="DPU9" s="279"/>
      <c r="DPV9" s="279"/>
      <c r="DPW9" s="279"/>
      <c r="DPX9" s="279"/>
      <c r="DPY9" s="279"/>
      <c r="DPZ9" s="279"/>
      <c r="DQA9" s="279"/>
      <c r="DQB9" s="279"/>
      <c r="DQC9" s="279"/>
      <c r="DQD9" s="279"/>
      <c r="DQE9" s="279"/>
      <c r="DQF9" s="279"/>
      <c r="DQG9" s="279"/>
      <c r="DQH9" s="279"/>
      <c r="DQI9" s="279"/>
      <c r="DQJ9" s="279"/>
      <c r="DQK9" s="279"/>
      <c r="DQL9" s="279"/>
      <c r="DQM9" s="279"/>
      <c r="DQN9" s="279"/>
      <c r="DQO9" s="279"/>
      <c r="DQP9" s="279"/>
      <c r="DQQ9" s="279"/>
      <c r="DQR9" s="279"/>
      <c r="DQS9" s="279"/>
      <c r="DQT9" s="279"/>
      <c r="DQU9" s="279"/>
      <c r="DQV9" s="279"/>
      <c r="DQW9" s="279"/>
      <c r="DQX9" s="279"/>
      <c r="DQY9" s="279"/>
      <c r="DQZ9" s="279"/>
      <c r="DRA9" s="279"/>
      <c r="DRB9" s="279"/>
      <c r="DRC9" s="279"/>
      <c r="DRD9" s="279"/>
      <c r="DRE9" s="279"/>
      <c r="DRF9" s="279"/>
      <c r="DRG9" s="279"/>
      <c r="DRH9" s="279"/>
      <c r="DRI9" s="279"/>
      <c r="DRJ9" s="279"/>
      <c r="DRK9" s="279"/>
      <c r="DRL9" s="279"/>
      <c r="DRM9" s="279"/>
      <c r="DRN9" s="279"/>
      <c r="DRO9" s="279"/>
      <c r="DRP9" s="279"/>
      <c r="DRQ9" s="279"/>
      <c r="DRR9" s="279"/>
      <c r="DRS9" s="279"/>
      <c r="DRT9" s="279"/>
      <c r="DRU9" s="279"/>
      <c r="DRV9" s="279"/>
      <c r="DRW9" s="279"/>
      <c r="DRX9" s="279"/>
      <c r="DRY9" s="279"/>
      <c r="DRZ9" s="279"/>
      <c r="DSA9" s="279"/>
      <c r="DSB9" s="279"/>
      <c r="DSC9" s="279"/>
      <c r="DSD9" s="279"/>
      <c r="DSE9" s="279"/>
      <c r="DSF9" s="279"/>
      <c r="DSG9" s="279"/>
      <c r="DSH9" s="279"/>
      <c r="DSI9" s="279"/>
      <c r="DSJ9" s="279"/>
      <c r="DSK9" s="279"/>
      <c r="DSL9" s="279"/>
      <c r="DSM9" s="279"/>
      <c r="DSN9" s="279"/>
      <c r="DSO9" s="279"/>
      <c r="DSP9" s="279"/>
      <c r="DSQ9" s="279"/>
      <c r="DSR9" s="279"/>
      <c r="DSS9" s="279"/>
      <c r="DST9" s="279"/>
      <c r="DSU9" s="279"/>
      <c r="DSV9" s="279"/>
      <c r="DSW9" s="279"/>
      <c r="DSX9" s="279"/>
      <c r="DSY9" s="279"/>
      <c r="DSZ9" s="279"/>
      <c r="DTA9" s="279"/>
      <c r="DTB9" s="279"/>
      <c r="DTC9" s="279"/>
      <c r="DTD9" s="279"/>
      <c r="DTE9" s="279"/>
      <c r="DTF9" s="279"/>
      <c r="DTG9" s="279"/>
      <c r="DTH9" s="279"/>
      <c r="DTI9" s="279"/>
      <c r="DTJ9" s="279"/>
      <c r="DTK9" s="279"/>
      <c r="DTL9" s="279"/>
      <c r="DTM9" s="279"/>
      <c r="DTN9" s="279"/>
      <c r="DTO9" s="279"/>
      <c r="DTP9" s="279"/>
      <c r="DTQ9" s="279"/>
      <c r="DTR9" s="279"/>
      <c r="DTS9" s="279"/>
      <c r="DTT9" s="279"/>
      <c r="DTU9" s="279"/>
      <c r="DTV9" s="279"/>
      <c r="DTW9" s="279"/>
      <c r="DTX9" s="279"/>
      <c r="DTY9" s="279"/>
      <c r="DTZ9" s="279"/>
      <c r="DUA9" s="279"/>
      <c r="DUB9" s="279"/>
      <c r="DUC9" s="279"/>
      <c r="DUD9" s="279"/>
      <c r="DUE9" s="279"/>
      <c r="DUF9" s="279"/>
      <c r="DUG9" s="279"/>
      <c r="DUH9" s="279"/>
      <c r="DUI9" s="279"/>
      <c r="DUJ9" s="279"/>
      <c r="DUK9" s="279"/>
      <c r="DUL9" s="279"/>
      <c r="DUM9" s="279"/>
      <c r="DUN9" s="279"/>
      <c r="DUO9" s="279"/>
      <c r="DUP9" s="279"/>
      <c r="DUQ9" s="279"/>
      <c r="DUR9" s="279"/>
      <c r="DUS9" s="279"/>
      <c r="DUT9" s="279"/>
      <c r="DUU9" s="279"/>
      <c r="DUV9" s="279"/>
      <c r="DUW9" s="279"/>
      <c r="DUX9" s="279"/>
      <c r="DUY9" s="279"/>
      <c r="DUZ9" s="279"/>
      <c r="DVA9" s="279"/>
      <c r="DVB9" s="279"/>
      <c r="DVC9" s="279"/>
      <c r="DVD9" s="279"/>
      <c r="DVE9" s="279"/>
      <c r="DVF9" s="279"/>
      <c r="DVG9" s="279"/>
      <c r="DVH9" s="279"/>
      <c r="DVI9" s="279"/>
      <c r="DVJ9" s="279"/>
      <c r="DVK9" s="279"/>
      <c r="DVL9" s="279"/>
      <c r="DVM9" s="279"/>
      <c r="DVN9" s="279"/>
      <c r="DVO9" s="279"/>
      <c r="DVP9" s="279"/>
      <c r="DVQ9" s="279"/>
      <c r="DVR9" s="279"/>
      <c r="DVS9" s="279"/>
      <c r="DVT9" s="279"/>
      <c r="DVU9" s="279"/>
      <c r="DVV9" s="279"/>
      <c r="DVW9" s="279"/>
      <c r="DVX9" s="279"/>
      <c r="DVY9" s="279"/>
      <c r="DVZ9" s="279"/>
      <c r="DWA9" s="279"/>
      <c r="DWB9" s="279"/>
      <c r="DWC9" s="279"/>
      <c r="DWD9" s="279"/>
      <c r="DWE9" s="279"/>
      <c r="DWF9" s="279"/>
      <c r="DWG9" s="279"/>
      <c r="DWH9" s="279"/>
      <c r="DWI9" s="279"/>
      <c r="DWJ9" s="279"/>
      <c r="DWK9" s="279"/>
      <c r="DWL9" s="279"/>
      <c r="DWM9" s="279"/>
      <c r="DWN9" s="279"/>
      <c r="DWO9" s="279"/>
      <c r="DWP9" s="279"/>
      <c r="DWQ9" s="279"/>
      <c r="DWR9" s="279"/>
      <c r="DWS9" s="279"/>
      <c r="DWT9" s="279"/>
      <c r="DWU9" s="279"/>
      <c r="DWV9" s="279"/>
      <c r="DWW9" s="279"/>
      <c r="DWX9" s="279"/>
      <c r="DWY9" s="279"/>
      <c r="DWZ9" s="279"/>
      <c r="DXA9" s="279"/>
      <c r="DXB9" s="279"/>
      <c r="DXC9" s="279"/>
      <c r="DXD9" s="279"/>
      <c r="DXE9" s="279"/>
      <c r="DXF9" s="279"/>
      <c r="DXG9" s="279"/>
      <c r="DXH9" s="279"/>
      <c r="DXI9" s="279"/>
      <c r="DXJ9" s="279"/>
      <c r="DXK9" s="279"/>
      <c r="DXL9" s="279"/>
      <c r="DXM9" s="279"/>
      <c r="DXN9" s="279"/>
      <c r="DXO9" s="279"/>
      <c r="DXP9" s="279"/>
      <c r="DXQ9" s="279"/>
      <c r="DXR9" s="279"/>
      <c r="DXS9" s="279"/>
      <c r="DXT9" s="279"/>
      <c r="DXU9" s="279"/>
      <c r="DXV9" s="279"/>
      <c r="DXW9" s="279"/>
      <c r="DXX9" s="279"/>
      <c r="DXY9" s="279"/>
      <c r="DXZ9" s="279"/>
      <c r="DYA9" s="279"/>
      <c r="DYB9" s="279"/>
      <c r="DYC9" s="279"/>
      <c r="DYD9" s="279"/>
      <c r="DYE9" s="279"/>
      <c r="DYF9" s="279"/>
      <c r="DYG9" s="279"/>
      <c r="DYH9" s="279"/>
      <c r="DYI9" s="279"/>
      <c r="DYJ9" s="279"/>
      <c r="DYK9" s="279"/>
      <c r="DYL9" s="279"/>
      <c r="DYM9" s="279"/>
      <c r="DYN9" s="279"/>
      <c r="DYO9" s="279"/>
      <c r="DYP9" s="279"/>
      <c r="DYQ9" s="279"/>
      <c r="DYR9" s="279"/>
      <c r="DYS9" s="279"/>
      <c r="DYT9" s="279"/>
      <c r="DYU9" s="279"/>
      <c r="DYV9" s="279"/>
      <c r="DYW9" s="279"/>
      <c r="DYX9" s="279"/>
      <c r="DYY9" s="279"/>
      <c r="DYZ9" s="279"/>
      <c r="DZA9" s="279"/>
      <c r="DZB9" s="279"/>
      <c r="DZC9" s="279"/>
      <c r="DZD9" s="279"/>
      <c r="DZE9" s="279"/>
      <c r="DZF9" s="279"/>
      <c r="DZG9" s="279"/>
      <c r="DZH9" s="279"/>
      <c r="DZI9" s="279"/>
      <c r="DZJ9" s="279"/>
      <c r="DZK9" s="279"/>
      <c r="DZL9" s="279"/>
      <c r="DZM9" s="279"/>
      <c r="DZN9" s="279"/>
      <c r="DZO9" s="279"/>
      <c r="DZP9" s="279"/>
      <c r="DZQ9" s="279"/>
      <c r="DZR9" s="279"/>
      <c r="DZS9" s="279"/>
      <c r="DZT9" s="279"/>
      <c r="DZU9" s="279"/>
      <c r="DZV9" s="279"/>
      <c r="DZW9" s="279"/>
      <c r="DZX9" s="279"/>
      <c r="DZY9" s="279"/>
      <c r="DZZ9" s="279"/>
      <c r="EAA9" s="279"/>
      <c r="EAB9" s="279"/>
      <c r="EAC9" s="279"/>
      <c r="EAD9" s="279"/>
      <c r="EAE9" s="279"/>
      <c r="EAF9" s="279"/>
      <c r="EAG9" s="279"/>
      <c r="EAH9" s="279"/>
      <c r="EAI9" s="279"/>
      <c r="EAJ9" s="279"/>
      <c r="EAK9" s="279"/>
      <c r="EAL9" s="279"/>
      <c r="EAM9" s="279"/>
      <c r="EAN9" s="279"/>
      <c r="EAO9" s="279"/>
      <c r="EAP9" s="279"/>
      <c r="EAQ9" s="279"/>
      <c r="EAR9" s="279"/>
      <c r="EAS9" s="279"/>
      <c r="EAT9" s="279"/>
      <c r="EAU9" s="279"/>
      <c r="EAV9" s="279"/>
      <c r="EAW9" s="279"/>
      <c r="EAX9" s="279"/>
      <c r="EAY9" s="279"/>
      <c r="EAZ9" s="279"/>
      <c r="EBA9" s="279"/>
      <c r="EBB9" s="279"/>
      <c r="EBC9" s="279"/>
      <c r="EBD9" s="279"/>
      <c r="EBE9" s="279"/>
      <c r="EBF9" s="279"/>
      <c r="EBG9" s="279"/>
      <c r="EBH9" s="279"/>
      <c r="EBI9" s="279"/>
      <c r="EBJ9" s="279"/>
      <c r="EBK9" s="279"/>
      <c r="EBL9" s="279"/>
      <c r="EBM9" s="279"/>
      <c r="EBN9" s="279"/>
      <c r="EBO9" s="279"/>
      <c r="EBP9" s="279"/>
      <c r="EBQ9" s="279"/>
      <c r="EBR9" s="279"/>
      <c r="EBS9" s="279"/>
      <c r="EBT9" s="279"/>
      <c r="EBU9" s="279"/>
      <c r="EBV9" s="279"/>
      <c r="EBW9" s="279"/>
      <c r="EBX9" s="279"/>
      <c r="EBY9" s="279"/>
      <c r="EBZ9" s="279"/>
      <c r="ECA9" s="279"/>
      <c r="ECB9" s="279"/>
      <c r="ECC9" s="279"/>
      <c r="ECD9" s="279"/>
      <c r="ECE9" s="279"/>
      <c r="ECF9" s="279"/>
      <c r="ECG9" s="279"/>
      <c r="ECH9" s="279"/>
      <c r="ECI9" s="279"/>
      <c r="ECJ9" s="279"/>
      <c r="ECK9" s="279"/>
      <c r="ECL9" s="279"/>
      <c r="ECM9" s="279"/>
      <c r="ECN9" s="279"/>
      <c r="ECO9" s="279"/>
      <c r="ECP9" s="279"/>
      <c r="ECQ9" s="279"/>
      <c r="ECR9" s="279"/>
      <c r="ECS9" s="279"/>
      <c r="ECT9" s="279"/>
      <c r="ECU9" s="279"/>
      <c r="ECV9" s="279"/>
      <c r="ECW9" s="279"/>
      <c r="ECX9" s="279"/>
      <c r="ECY9" s="279"/>
      <c r="ECZ9" s="279"/>
      <c r="EDA9" s="279"/>
      <c r="EDB9" s="279"/>
      <c r="EDC9" s="279"/>
      <c r="EDD9" s="279"/>
      <c r="EDE9" s="279"/>
      <c r="EDF9" s="279"/>
      <c r="EDG9" s="279"/>
      <c r="EDH9" s="279"/>
      <c r="EDI9" s="279"/>
      <c r="EDJ9" s="279"/>
      <c r="EDK9" s="279"/>
      <c r="EDL9" s="279"/>
      <c r="EDM9" s="279"/>
      <c r="EDN9" s="279"/>
      <c r="EDO9" s="279"/>
      <c r="EDP9" s="279"/>
      <c r="EDQ9" s="279"/>
      <c r="EDR9" s="279"/>
      <c r="EDS9" s="279"/>
      <c r="EDT9" s="279"/>
      <c r="EDU9" s="279"/>
      <c r="EDV9" s="279"/>
      <c r="EDW9" s="279"/>
      <c r="EDX9" s="279"/>
      <c r="EDY9" s="279"/>
      <c r="EDZ9" s="279"/>
      <c r="EEA9" s="279"/>
      <c r="EEB9" s="279"/>
      <c r="EEC9" s="279"/>
      <c r="EED9" s="279"/>
      <c r="EEE9" s="279"/>
      <c r="EEF9" s="279"/>
      <c r="EEG9" s="279"/>
      <c r="EEH9" s="279"/>
      <c r="EEI9" s="279"/>
      <c r="EEJ9" s="279"/>
      <c r="EEK9" s="279"/>
      <c r="EEL9" s="279"/>
      <c r="EEM9" s="279"/>
      <c r="EEN9" s="279"/>
      <c r="EEO9" s="279"/>
      <c r="EEP9" s="279"/>
      <c r="EEQ9" s="279"/>
      <c r="EER9" s="279"/>
      <c r="EES9" s="279"/>
      <c r="EET9" s="279"/>
      <c r="EEU9" s="279"/>
      <c r="EEV9" s="279"/>
      <c r="EEW9" s="279"/>
      <c r="EEX9" s="279"/>
      <c r="EEY9" s="279"/>
      <c r="EEZ9" s="279"/>
      <c r="EFA9" s="279"/>
      <c r="EFB9" s="279"/>
      <c r="EFC9" s="279"/>
      <c r="EFD9" s="279"/>
      <c r="EFE9" s="279"/>
      <c r="EFF9" s="279"/>
      <c r="EFG9" s="279"/>
      <c r="EFH9" s="279"/>
      <c r="EFI9" s="279"/>
      <c r="EFJ9" s="279"/>
      <c r="EFK9" s="279"/>
      <c r="EFL9" s="279"/>
      <c r="EFM9" s="279"/>
      <c r="EFN9" s="279"/>
      <c r="EFO9" s="279"/>
      <c r="EFP9" s="279"/>
      <c r="EFQ9" s="279"/>
      <c r="EFR9" s="279"/>
      <c r="EFS9" s="279"/>
      <c r="EFT9" s="279"/>
      <c r="EFU9" s="279"/>
      <c r="EFV9" s="279"/>
      <c r="EFW9" s="279"/>
      <c r="EFX9" s="279"/>
      <c r="EFY9" s="279"/>
      <c r="EFZ9" s="279"/>
      <c r="EGA9" s="279"/>
      <c r="EGB9" s="279"/>
      <c r="EGC9" s="279"/>
      <c r="EGD9" s="279"/>
      <c r="EGE9" s="279"/>
      <c r="EGF9" s="279"/>
      <c r="EGG9" s="279"/>
      <c r="EGH9" s="279"/>
      <c r="EGI9" s="279"/>
      <c r="EGJ9" s="279"/>
      <c r="EGK9" s="279"/>
      <c r="EGL9" s="279"/>
      <c r="EGM9" s="279"/>
      <c r="EGN9" s="279"/>
      <c r="EGO9" s="279"/>
      <c r="EGP9" s="279"/>
      <c r="EGQ9" s="279"/>
      <c r="EGR9" s="279"/>
      <c r="EGS9" s="279"/>
      <c r="EGT9" s="279"/>
      <c r="EGU9" s="279"/>
      <c r="EGV9" s="279"/>
      <c r="EGW9" s="279"/>
      <c r="EGX9" s="279"/>
      <c r="EGY9" s="279"/>
      <c r="EGZ9" s="279"/>
      <c r="EHA9" s="279"/>
      <c r="EHB9" s="279"/>
      <c r="EHC9" s="279"/>
      <c r="EHD9" s="279"/>
      <c r="EHE9" s="279"/>
      <c r="EHF9" s="279"/>
      <c r="EHG9" s="279"/>
      <c r="EHH9" s="279"/>
      <c r="EHI9" s="279"/>
      <c r="EHJ9" s="279"/>
      <c r="EHK9" s="279"/>
      <c r="EHL9" s="279"/>
      <c r="EHM9" s="279"/>
      <c r="EHN9" s="279"/>
      <c r="EHO9" s="279"/>
      <c r="EHP9" s="279"/>
      <c r="EHQ9" s="279"/>
      <c r="EHR9" s="279"/>
      <c r="EHS9" s="279"/>
      <c r="EHT9" s="279"/>
      <c r="EHU9" s="279"/>
      <c r="EHV9" s="279"/>
      <c r="EHW9" s="279"/>
      <c r="EHX9" s="279"/>
      <c r="EHY9" s="279"/>
      <c r="EHZ9" s="279"/>
      <c r="EIA9" s="279"/>
      <c r="EIB9" s="279"/>
      <c r="EIC9" s="279"/>
      <c r="EID9" s="279"/>
      <c r="EIE9" s="279"/>
      <c r="EIF9" s="279"/>
      <c r="EIG9" s="279"/>
      <c r="EIH9" s="279"/>
      <c r="EII9" s="279"/>
      <c r="EIJ9" s="279"/>
      <c r="EIK9" s="279"/>
      <c r="EIL9" s="279"/>
      <c r="EIM9" s="279"/>
      <c r="EIN9" s="279"/>
      <c r="EIO9" s="279"/>
      <c r="EIP9" s="279"/>
      <c r="EIQ9" s="279"/>
      <c r="EIR9" s="279"/>
      <c r="EIS9" s="279"/>
      <c r="EIT9" s="279"/>
      <c r="EIU9" s="279"/>
      <c r="EIV9" s="279"/>
      <c r="EIW9" s="279"/>
      <c r="EIX9" s="279"/>
      <c r="EIY9" s="279"/>
      <c r="EIZ9" s="279"/>
      <c r="EJA9" s="279"/>
      <c r="EJB9" s="279"/>
      <c r="EJC9" s="279"/>
      <c r="EJD9" s="279"/>
      <c r="EJE9" s="279"/>
      <c r="EJF9" s="279"/>
      <c r="EJG9" s="279"/>
      <c r="EJH9" s="279"/>
      <c r="EJI9" s="279"/>
      <c r="EJJ9" s="279"/>
      <c r="EJK9" s="279"/>
      <c r="EJL9" s="279"/>
      <c r="EJM9" s="279"/>
      <c r="EJN9" s="279"/>
      <c r="EJO9" s="279"/>
      <c r="EJP9" s="279"/>
      <c r="EJQ9" s="279"/>
      <c r="EJR9" s="279"/>
      <c r="EJS9" s="279"/>
      <c r="EJT9" s="279"/>
      <c r="EJU9" s="279"/>
      <c r="EJV9" s="279"/>
      <c r="EJW9" s="279"/>
      <c r="EJX9" s="279"/>
      <c r="EJY9" s="279"/>
      <c r="EJZ9" s="279"/>
      <c r="EKA9" s="279"/>
      <c r="EKB9" s="279"/>
      <c r="EKC9" s="279"/>
      <c r="EKD9" s="279"/>
      <c r="EKE9" s="279"/>
      <c r="EKF9" s="279"/>
      <c r="EKG9" s="279"/>
      <c r="EKH9" s="279"/>
      <c r="EKI9" s="279"/>
      <c r="EKJ9" s="279"/>
      <c r="EKK9" s="279"/>
      <c r="EKL9" s="279"/>
      <c r="EKM9" s="279"/>
      <c r="EKN9" s="279"/>
      <c r="EKO9" s="279"/>
      <c r="EKP9" s="279"/>
      <c r="EKQ9" s="279"/>
      <c r="EKR9" s="279"/>
      <c r="EKS9" s="279"/>
      <c r="EKT9" s="279"/>
      <c r="EKU9" s="279"/>
      <c r="EKV9" s="279"/>
      <c r="EKW9" s="279"/>
      <c r="EKX9" s="279"/>
      <c r="EKY9" s="279"/>
      <c r="EKZ9" s="279"/>
      <c r="ELA9" s="279"/>
      <c r="ELB9" s="279"/>
      <c r="ELC9" s="279"/>
      <c r="ELD9" s="279"/>
      <c r="ELE9" s="279"/>
      <c r="ELF9" s="279"/>
      <c r="ELG9" s="279"/>
      <c r="ELH9" s="279"/>
      <c r="ELI9" s="279"/>
      <c r="ELJ9" s="279"/>
      <c r="ELK9" s="279"/>
      <c r="ELL9" s="279"/>
      <c r="ELM9" s="279"/>
      <c r="ELN9" s="279"/>
      <c r="ELO9" s="279"/>
      <c r="ELP9" s="279"/>
      <c r="ELQ9" s="279"/>
      <c r="ELR9" s="279"/>
      <c r="ELS9" s="279"/>
      <c r="ELT9" s="279"/>
      <c r="ELU9" s="279"/>
      <c r="ELV9" s="279"/>
      <c r="ELW9" s="279"/>
      <c r="ELX9" s="279"/>
      <c r="ELY9" s="279"/>
      <c r="ELZ9" s="279"/>
      <c r="EMA9" s="279"/>
      <c r="EMB9" s="279"/>
      <c r="EMC9" s="279"/>
      <c r="EMD9" s="279"/>
      <c r="EME9" s="279"/>
      <c r="EMF9" s="279"/>
      <c r="EMG9" s="279"/>
      <c r="EMH9" s="279"/>
      <c r="EMI9" s="279"/>
      <c r="EMJ9" s="279"/>
      <c r="EMK9" s="279"/>
      <c r="EML9" s="279"/>
      <c r="EMM9" s="279"/>
      <c r="EMN9" s="279"/>
      <c r="EMO9" s="279"/>
      <c r="EMP9" s="279"/>
      <c r="EMQ9" s="279"/>
      <c r="EMR9" s="279"/>
      <c r="EMS9" s="279"/>
      <c r="EMT9" s="279"/>
      <c r="EMU9" s="279"/>
      <c r="EMV9" s="279"/>
      <c r="EMW9" s="279"/>
      <c r="EMX9" s="279"/>
      <c r="EMY9" s="279"/>
      <c r="EMZ9" s="279"/>
      <c r="ENA9" s="279"/>
      <c r="ENB9" s="279"/>
      <c r="ENC9" s="279"/>
      <c r="END9" s="279"/>
      <c r="ENE9" s="279"/>
      <c r="ENF9" s="279"/>
      <c r="ENG9" s="279"/>
      <c r="ENH9" s="279"/>
      <c r="ENI9" s="279"/>
      <c r="ENJ9" s="279"/>
      <c r="ENK9" s="279"/>
      <c r="ENL9" s="279"/>
      <c r="ENM9" s="279"/>
      <c r="ENN9" s="279"/>
      <c r="ENO9" s="279"/>
      <c r="ENP9" s="279"/>
      <c r="ENQ9" s="279"/>
      <c r="ENR9" s="279"/>
      <c r="ENS9" s="279"/>
      <c r="ENT9" s="279"/>
      <c r="ENU9" s="279"/>
      <c r="ENV9" s="279"/>
      <c r="ENW9" s="279"/>
      <c r="ENX9" s="279"/>
      <c r="ENY9" s="279"/>
      <c r="ENZ9" s="279"/>
      <c r="EOA9" s="279"/>
      <c r="EOB9" s="279"/>
      <c r="EOC9" s="279"/>
      <c r="EOD9" s="279"/>
      <c r="EOE9" s="279"/>
      <c r="EOF9" s="279"/>
      <c r="EOG9" s="279"/>
      <c r="EOH9" s="279"/>
      <c r="EOI9" s="279"/>
      <c r="EOJ9" s="279"/>
      <c r="EOK9" s="279"/>
      <c r="EOL9" s="279"/>
      <c r="EOM9" s="279"/>
      <c r="EON9" s="279"/>
      <c r="EOO9" s="279"/>
      <c r="EOP9" s="279"/>
      <c r="EOQ9" s="279"/>
      <c r="EOR9" s="279"/>
      <c r="EOS9" s="279"/>
      <c r="EOT9" s="279"/>
      <c r="EOU9" s="279"/>
      <c r="EOV9" s="279"/>
      <c r="EOW9" s="279"/>
      <c r="EOX9" s="279"/>
      <c r="EOY9" s="279"/>
      <c r="EOZ9" s="279"/>
      <c r="EPA9" s="279"/>
      <c r="EPB9" s="279"/>
      <c r="EPC9" s="279"/>
      <c r="EPD9" s="279"/>
      <c r="EPE9" s="279"/>
      <c r="EPF9" s="279"/>
      <c r="EPG9" s="279"/>
      <c r="EPH9" s="279"/>
      <c r="EPI9" s="279"/>
      <c r="EPJ9" s="279"/>
      <c r="EPK9" s="279"/>
      <c r="EPL9" s="279"/>
      <c r="EPM9" s="279"/>
      <c r="EPN9" s="279"/>
      <c r="EPO9" s="279"/>
      <c r="EPP9" s="279"/>
      <c r="EPQ9" s="279"/>
      <c r="EPR9" s="279"/>
      <c r="EPS9" s="279"/>
      <c r="EPT9" s="279"/>
      <c r="EPU9" s="279"/>
      <c r="EPV9" s="279"/>
      <c r="EPW9" s="279"/>
      <c r="EPX9" s="279"/>
      <c r="EPY9" s="279"/>
      <c r="EPZ9" s="279"/>
      <c r="EQA9" s="279"/>
      <c r="EQB9" s="279"/>
      <c r="EQC9" s="279"/>
      <c r="EQD9" s="279"/>
      <c r="EQE9" s="279"/>
      <c r="EQF9" s="279"/>
      <c r="EQG9" s="279"/>
      <c r="EQH9" s="279"/>
      <c r="EQI9" s="279"/>
      <c r="EQJ9" s="279"/>
      <c r="EQK9" s="279"/>
      <c r="EQL9" s="279"/>
      <c r="EQM9" s="279"/>
      <c r="EQN9" s="279"/>
      <c r="EQO9" s="279"/>
      <c r="EQP9" s="279"/>
      <c r="EQQ9" s="279"/>
      <c r="EQR9" s="279"/>
      <c r="EQS9" s="279"/>
      <c r="EQT9" s="279"/>
      <c r="EQU9" s="279"/>
      <c r="EQV9" s="279"/>
      <c r="EQW9" s="279"/>
      <c r="EQX9" s="279"/>
      <c r="EQY9" s="279"/>
      <c r="EQZ9" s="279"/>
      <c r="ERA9" s="279"/>
      <c r="ERB9" s="279"/>
      <c r="ERC9" s="279"/>
      <c r="ERD9" s="279"/>
      <c r="ERE9" s="279"/>
      <c r="ERF9" s="279"/>
      <c r="ERG9" s="279"/>
      <c r="ERH9" s="279"/>
      <c r="ERI9" s="279"/>
      <c r="ERJ9" s="279"/>
      <c r="ERK9" s="279"/>
      <c r="ERL9" s="279"/>
      <c r="ERM9" s="279"/>
      <c r="ERN9" s="279"/>
      <c r="ERO9" s="279"/>
      <c r="ERP9" s="279"/>
      <c r="ERQ9" s="279"/>
      <c r="ERR9" s="279"/>
      <c r="ERS9" s="279"/>
      <c r="ERT9" s="279"/>
      <c r="ERU9" s="279"/>
      <c r="ERV9" s="279"/>
      <c r="ERW9" s="279"/>
      <c r="ERX9" s="279"/>
      <c r="ERY9" s="279"/>
      <c r="ERZ9" s="279"/>
      <c r="ESA9" s="279"/>
      <c r="ESB9" s="279"/>
      <c r="ESC9" s="279"/>
      <c r="ESD9" s="279"/>
      <c r="ESE9" s="279"/>
      <c r="ESF9" s="279"/>
      <c r="ESG9" s="279"/>
      <c r="ESH9" s="279"/>
      <c r="ESI9" s="279"/>
      <c r="ESJ9" s="279"/>
      <c r="ESK9" s="279"/>
      <c r="ESL9" s="279"/>
      <c r="ESM9" s="279"/>
      <c r="ESN9" s="279"/>
      <c r="ESO9" s="279"/>
      <c r="ESP9" s="279"/>
      <c r="ESQ9" s="279"/>
      <c r="ESR9" s="279"/>
      <c r="ESS9" s="279"/>
      <c r="EST9" s="279"/>
      <c r="ESU9" s="279"/>
      <c r="ESV9" s="279"/>
      <c r="ESW9" s="279"/>
      <c r="ESX9" s="279"/>
      <c r="ESY9" s="279"/>
      <c r="ESZ9" s="279"/>
      <c r="ETA9" s="279"/>
      <c r="ETB9" s="279"/>
      <c r="ETC9" s="279"/>
      <c r="ETD9" s="279"/>
      <c r="ETE9" s="279"/>
      <c r="ETF9" s="279"/>
      <c r="ETG9" s="279"/>
      <c r="ETH9" s="279"/>
      <c r="ETI9" s="279"/>
      <c r="ETJ9" s="279"/>
      <c r="ETK9" s="279"/>
      <c r="ETL9" s="279"/>
      <c r="ETM9" s="279"/>
      <c r="ETN9" s="279"/>
      <c r="ETO9" s="279"/>
      <c r="ETP9" s="279"/>
      <c r="ETQ9" s="279"/>
      <c r="ETR9" s="279"/>
      <c r="ETS9" s="279"/>
      <c r="ETT9" s="279"/>
      <c r="ETU9" s="279"/>
      <c r="ETV9" s="279"/>
      <c r="ETW9" s="279"/>
      <c r="ETX9" s="279"/>
      <c r="ETY9" s="279"/>
      <c r="ETZ9" s="279"/>
      <c r="EUA9" s="279"/>
      <c r="EUB9" s="279"/>
      <c r="EUC9" s="279"/>
      <c r="EUD9" s="279"/>
      <c r="EUE9" s="279"/>
      <c r="EUF9" s="279"/>
      <c r="EUG9" s="279"/>
      <c r="EUH9" s="279"/>
      <c r="EUI9" s="279"/>
      <c r="EUJ9" s="279"/>
      <c r="EUK9" s="279"/>
      <c r="EUL9" s="279"/>
      <c r="EUM9" s="279"/>
      <c r="EUN9" s="279"/>
      <c r="EUO9" s="279"/>
      <c r="EUP9" s="279"/>
      <c r="EUQ9" s="279"/>
      <c r="EUR9" s="279"/>
      <c r="EUS9" s="279"/>
      <c r="EUT9" s="279"/>
      <c r="EUU9" s="279"/>
      <c r="EUV9" s="279"/>
      <c r="EUW9" s="279"/>
      <c r="EUX9" s="279"/>
      <c r="EUY9" s="279"/>
      <c r="EUZ9" s="279"/>
      <c r="EVA9" s="279"/>
      <c r="EVB9" s="279"/>
      <c r="EVC9" s="279"/>
      <c r="EVD9" s="279"/>
      <c r="EVE9" s="279"/>
      <c r="EVF9" s="279"/>
      <c r="EVG9" s="279"/>
      <c r="EVH9" s="279"/>
      <c r="EVI9" s="279"/>
      <c r="EVJ9" s="279"/>
      <c r="EVK9" s="279"/>
      <c r="EVL9" s="279"/>
      <c r="EVM9" s="279"/>
      <c r="EVN9" s="279"/>
      <c r="EVO9" s="279"/>
      <c r="EVP9" s="279"/>
      <c r="EVQ9" s="279"/>
      <c r="EVR9" s="279"/>
      <c r="EVS9" s="279"/>
      <c r="EVT9" s="279"/>
      <c r="EVU9" s="279"/>
      <c r="EVV9" s="279"/>
      <c r="EVW9" s="279"/>
      <c r="EVX9" s="279"/>
      <c r="EVY9" s="279"/>
      <c r="EVZ9" s="279"/>
      <c r="EWA9" s="279"/>
      <c r="EWB9" s="279"/>
      <c r="EWC9" s="279"/>
      <c r="EWD9" s="279"/>
      <c r="EWE9" s="279"/>
      <c r="EWF9" s="279"/>
      <c r="EWG9" s="279"/>
      <c r="EWH9" s="279"/>
      <c r="EWI9" s="279"/>
      <c r="EWJ9" s="279"/>
      <c r="EWK9" s="279"/>
      <c r="EWL9" s="279"/>
      <c r="EWM9" s="279"/>
      <c r="EWN9" s="279"/>
      <c r="EWO9" s="279"/>
      <c r="EWP9" s="279"/>
      <c r="EWQ9" s="279"/>
      <c r="EWR9" s="279"/>
      <c r="EWS9" s="279"/>
      <c r="EWT9" s="279"/>
      <c r="EWU9" s="279"/>
      <c r="EWV9" s="279"/>
      <c r="EWW9" s="279"/>
      <c r="EWX9" s="279"/>
      <c r="EWY9" s="279"/>
      <c r="EWZ9" s="279"/>
      <c r="EXA9" s="279"/>
      <c r="EXB9" s="279"/>
      <c r="EXC9" s="279"/>
      <c r="EXD9" s="279"/>
      <c r="EXE9" s="279"/>
      <c r="EXF9" s="279"/>
      <c r="EXG9" s="279"/>
      <c r="EXH9" s="279"/>
      <c r="EXI9" s="279"/>
      <c r="EXJ9" s="279"/>
      <c r="EXK9" s="279"/>
      <c r="EXL9" s="279"/>
      <c r="EXM9" s="279"/>
      <c r="EXN9" s="279"/>
      <c r="EXO9" s="279"/>
      <c r="EXP9" s="279"/>
      <c r="EXQ9" s="279"/>
      <c r="EXR9" s="279"/>
      <c r="EXS9" s="279"/>
      <c r="EXT9" s="279"/>
      <c r="EXU9" s="279"/>
      <c r="EXV9" s="279"/>
      <c r="EXW9" s="279"/>
      <c r="EXX9" s="279"/>
      <c r="EXY9" s="279"/>
      <c r="EXZ9" s="279"/>
      <c r="EYA9" s="279"/>
      <c r="EYB9" s="279"/>
      <c r="EYC9" s="279"/>
      <c r="EYD9" s="279"/>
      <c r="EYE9" s="279"/>
      <c r="EYF9" s="279"/>
      <c r="EYG9" s="279"/>
      <c r="EYH9" s="279"/>
      <c r="EYI9" s="279"/>
      <c r="EYJ9" s="279"/>
      <c r="EYK9" s="279"/>
      <c r="EYL9" s="279"/>
      <c r="EYM9" s="279"/>
      <c r="EYN9" s="279"/>
      <c r="EYO9" s="279"/>
      <c r="EYP9" s="279"/>
      <c r="EYQ9" s="279"/>
      <c r="EYR9" s="279"/>
      <c r="EYS9" s="279"/>
      <c r="EYT9" s="279"/>
      <c r="EYU9" s="279"/>
      <c r="EYV9" s="279"/>
      <c r="EYW9" s="279"/>
      <c r="EYX9" s="279"/>
      <c r="EYY9" s="279"/>
      <c r="EYZ9" s="279"/>
      <c r="EZA9" s="279"/>
      <c r="EZB9" s="279"/>
      <c r="EZC9" s="279"/>
      <c r="EZD9" s="279"/>
      <c r="EZE9" s="279"/>
      <c r="EZF9" s="279"/>
      <c r="EZG9" s="279"/>
      <c r="EZH9" s="279"/>
      <c r="EZI9" s="279"/>
      <c r="EZJ9" s="279"/>
      <c r="EZK9" s="279"/>
      <c r="EZL9" s="279"/>
      <c r="EZM9" s="279"/>
      <c r="EZN9" s="279"/>
      <c r="EZO9" s="279"/>
      <c r="EZP9" s="279"/>
      <c r="EZQ9" s="279"/>
      <c r="EZR9" s="279"/>
      <c r="EZS9" s="279"/>
      <c r="EZT9" s="279"/>
      <c r="EZU9" s="279"/>
      <c r="EZV9" s="279"/>
      <c r="EZW9" s="279"/>
      <c r="EZX9" s="279"/>
      <c r="EZY9" s="279"/>
      <c r="EZZ9" s="279"/>
      <c r="FAA9" s="279"/>
      <c r="FAB9" s="279"/>
      <c r="FAC9" s="279"/>
      <c r="FAD9" s="279"/>
      <c r="FAE9" s="279"/>
      <c r="FAF9" s="279"/>
      <c r="FAG9" s="279"/>
      <c r="FAH9" s="279"/>
      <c r="FAI9" s="279"/>
      <c r="FAJ9" s="279"/>
      <c r="FAK9" s="279"/>
      <c r="FAL9" s="279"/>
      <c r="FAM9" s="279"/>
      <c r="FAN9" s="279"/>
      <c r="FAO9" s="279"/>
      <c r="FAP9" s="279"/>
      <c r="FAQ9" s="279"/>
      <c r="FAR9" s="279"/>
      <c r="FAS9" s="279"/>
      <c r="FAT9" s="279"/>
      <c r="FAU9" s="279"/>
      <c r="FAV9" s="279"/>
      <c r="FAW9" s="279"/>
      <c r="FAX9" s="279"/>
      <c r="FAY9" s="279"/>
      <c r="FAZ9" s="279"/>
      <c r="FBA9" s="279"/>
      <c r="FBB9" s="279"/>
      <c r="FBC9" s="279"/>
      <c r="FBD9" s="279"/>
      <c r="FBE9" s="279"/>
      <c r="FBF9" s="279"/>
      <c r="FBG9" s="279"/>
      <c r="FBH9" s="279"/>
      <c r="FBI9" s="279"/>
      <c r="FBJ9" s="279"/>
      <c r="FBK9" s="279"/>
      <c r="FBL9" s="279"/>
      <c r="FBM9" s="279"/>
      <c r="FBN9" s="279"/>
      <c r="FBO9" s="279"/>
      <c r="FBP9" s="279"/>
      <c r="FBQ9" s="279"/>
      <c r="FBR9" s="279"/>
      <c r="FBS9" s="279"/>
      <c r="FBT9" s="279"/>
      <c r="FBU9" s="279"/>
      <c r="FBV9" s="279"/>
      <c r="FBW9" s="279"/>
      <c r="FBX9" s="279"/>
      <c r="FBY9" s="279"/>
      <c r="FBZ9" s="279"/>
      <c r="FCA9" s="279"/>
      <c r="FCB9" s="279"/>
      <c r="FCC9" s="279"/>
      <c r="FCD9" s="279"/>
      <c r="FCE9" s="279"/>
      <c r="FCF9" s="279"/>
      <c r="FCG9" s="279"/>
      <c r="FCH9" s="279"/>
      <c r="FCI9" s="279"/>
      <c r="FCJ9" s="279"/>
      <c r="FCK9" s="279"/>
      <c r="FCL9" s="279"/>
      <c r="FCM9" s="279"/>
      <c r="FCN9" s="279"/>
      <c r="FCO9" s="279"/>
      <c r="FCP9" s="279"/>
      <c r="FCQ9" s="279"/>
      <c r="FCR9" s="279"/>
      <c r="FCS9" s="279"/>
      <c r="FCT9" s="279"/>
      <c r="FCU9" s="279"/>
      <c r="FCV9" s="279"/>
      <c r="FCW9" s="279"/>
      <c r="FCX9" s="279"/>
      <c r="FCY9" s="279"/>
      <c r="FCZ9" s="279"/>
      <c r="FDA9" s="279"/>
      <c r="FDB9" s="279"/>
      <c r="FDC9" s="279"/>
      <c r="FDD9" s="279"/>
      <c r="FDE9" s="279"/>
      <c r="FDF9" s="279"/>
      <c r="FDG9" s="279"/>
      <c r="FDH9" s="279"/>
      <c r="FDI9" s="279"/>
      <c r="FDJ9" s="279"/>
      <c r="FDK9" s="279"/>
      <c r="FDL9" s="279"/>
      <c r="FDM9" s="279"/>
      <c r="FDN9" s="279"/>
      <c r="FDO9" s="279"/>
      <c r="FDP9" s="279"/>
      <c r="FDQ9" s="279"/>
      <c r="FDR9" s="279"/>
      <c r="FDS9" s="279"/>
      <c r="FDT9" s="279"/>
      <c r="FDU9" s="279"/>
      <c r="FDV9" s="279"/>
      <c r="FDW9" s="279"/>
      <c r="FDX9" s="279"/>
      <c r="FDY9" s="279"/>
      <c r="FDZ9" s="279"/>
      <c r="FEA9" s="279"/>
      <c r="FEB9" s="279"/>
      <c r="FEC9" s="279"/>
      <c r="FED9" s="279"/>
      <c r="FEE9" s="279"/>
      <c r="FEF9" s="279"/>
      <c r="FEG9" s="279"/>
      <c r="FEH9" s="279"/>
      <c r="FEI9" s="279"/>
      <c r="FEJ9" s="279"/>
      <c r="FEK9" s="279"/>
      <c r="FEL9" s="279"/>
      <c r="FEM9" s="279"/>
      <c r="FEN9" s="279"/>
      <c r="FEO9" s="279"/>
      <c r="FEP9" s="279"/>
      <c r="FEQ9" s="279"/>
      <c r="FER9" s="279"/>
      <c r="FES9" s="279"/>
      <c r="FET9" s="279"/>
      <c r="FEU9" s="279"/>
      <c r="FEV9" s="279"/>
      <c r="FEW9" s="279"/>
      <c r="FEX9" s="279"/>
      <c r="FEY9" s="279"/>
      <c r="FEZ9" s="279"/>
      <c r="FFA9" s="279"/>
      <c r="FFB9" s="279"/>
      <c r="FFC9" s="279"/>
      <c r="FFD9" s="279"/>
      <c r="FFE9" s="279"/>
      <c r="FFF9" s="279"/>
      <c r="FFG9" s="279"/>
      <c r="FFH9" s="279"/>
      <c r="FFI9" s="279"/>
      <c r="FFJ9" s="279"/>
      <c r="FFK9" s="279"/>
      <c r="FFL9" s="279"/>
      <c r="FFM9" s="279"/>
      <c r="FFN9" s="279"/>
      <c r="FFO9" s="279"/>
      <c r="FFP9" s="279"/>
      <c r="FFQ9" s="279"/>
      <c r="FFR9" s="279"/>
      <c r="FFS9" s="279"/>
      <c r="FFT9" s="279"/>
      <c r="FFU9" s="279"/>
      <c r="FFV9" s="279"/>
      <c r="FFW9" s="279"/>
      <c r="FFX9" s="279"/>
      <c r="FFY9" s="279"/>
      <c r="FFZ9" s="279"/>
      <c r="FGA9" s="279"/>
      <c r="FGB9" s="279"/>
      <c r="FGC9" s="279"/>
      <c r="FGD9" s="279"/>
      <c r="FGE9" s="279"/>
      <c r="FGF9" s="279"/>
      <c r="FGG9" s="279"/>
      <c r="FGH9" s="279"/>
      <c r="FGI9" s="279"/>
      <c r="FGJ9" s="279"/>
      <c r="FGK9" s="279"/>
      <c r="FGL9" s="279"/>
      <c r="FGM9" s="279"/>
      <c r="FGN9" s="279"/>
      <c r="FGO9" s="279"/>
      <c r="FGP9" s="279"/>
      <c r="FGQ9" s="279"/>
      <c r="FGR9" s="279"/>
      <c r="FGS9" s="279"/>
      <c r="FGT9" s="279"/>
      <c r="FGU9" s="279"/>
      <c r="FGV9" s="279"/>
      <c r="FGW9" s="279"/>
      <c r="FGX9" s="279"/>
      <c r="FGY9" s="279"/>
      <c r="FGZ9" s="279"/>
      <c r="FHA9" s="279"/>
      <c r="FHB9" s="279"/>
      <c r="FHC9" s="279"/>
      <c r="FHD9" s="279"/>
      <c r="FHE9" s="279"/>
      <c r="FHF9" s="279"/>
      <c r="FHG9" s="279"/>
      <c r="FHH9" s="279"/>
      <c r="FHI9" s="279"/>
      <c r="FHJ9" s="279"/>
      <c r="FHK9" s="279"/>
      <c r="FHL9" s="279"/>
      <c r="FHM9" s="279"/>
      <c r="FHN9" s="279"/>
      <c r="FHO9" s="279"/>
      <c r="FHP9" s="279"/>
      <c r="FHQ9" s="279"/>
      <c r="FHR9" s="279"/>
      <c r="FHS9" s="279"/>
      <c r="FHT9" s="279"/>
      <c r="FHU9" s="279"/>
      <c r="FHV9" s="279"/>
      <c r="FHW9" s="279"/>
      <c r="FHX9" s="279"/>
      <c r="FHY9" s="279"/>
      <c r="FHZ9" s="279"/>
      <c r="FIA9" s="279"/>
      <c r="FIB9" s="279"/>
      <c r="FIC9" s="279"/>
      <c r="FID9" s="279"/>
      <c r="FIE9" s="279"/>
      <c r="FIF9" s="279"/>
      <c r="FIG9" s="279"/>
      <c r="FIH9" s="279"/>
      <c r="FII9" s="279"/>
      <c r="FIJ9" s="279"/>
      <c r="FIK9" s="279"/>
      <c r="FIL9" s="279"/>
      <c r="FIM9" s="279"/>
      <c r="FIN9" s="279"/>
      <c r="FIO9" s="279"/>
      <c r="FIP9" s="279"/>
      <c r="FIQ9" s="279"/>
      <c r="FIR9" s="279"/>
      <c r="FIS9" s="279"/>
      <c r="FIT9" s="279"/>
      <c r="FIU9" s="279"/>
      <c r="FIV9" s="279"/>
      <c r="FIW9" s="279"/>
      <c r="FIX9" s="279"/>
      <c r="FIY9" s="279"/>
      <c r="FIZ9" s="279"/>
      <c r="FJA9" s="279"/>
      <c r="FJB9" s="279"/>
      <c r="FJC9" s="279"/>
      <c r="FJD9" s="279"/>
      <c r="FJE9" s="279"/>
      <c r="FJF9" s="279"/>
      <c r="FJG9" s="279"/>
      <c r="FJH9" s="279"/>
      <c r="FJI9" s="279"/>
      <c r="FJJ9" s="279"/>
      <c r="FJK9" s="279"/>
      <c r="FJL9" s="279"/>
      <c r="FJM9" s="279"/>
      <c r="FJN9" s="279"/>
      <c r="FJO9" s="279"/>
      <c r="FJP9" s="279"/>
      <c r="FJQ9" s="279"/>
      <c r="FJR9" s="279"/>
      <c r="FJS9" s="279"/>
      <c r="FJT9" s="279"/>
      <c r="FJU9" s="279"/>
      <c r="FJV9" s="279"/>
      <c r="FJW9" s="279"/>
      <c r="FJX9" s="279"/>
      <c r="FJY9" s="279"/>
      <c r="FJZ9" s="279"/>
      <c r="FKA9" s="279"/>
      <c r="FKB9" s="279"/>
      <c r="FKC9" s="279"/>
      <c r="FKD9" s="279"/>
      <c r="FKE9" s="279"/>
      <c r="FKF9" s="279"/>
      <c r="FKG9" s="279"/>
      <c r="FKH9" s="279"/>
      <c r="FKI9" s="279"/>
      <c r="FKJ9" s="279"/>
      <c r="FKK9" s="279"/>
      <c r="FKL9" s="279"/>
      <c r="FKM9" s="279"/>
      <c r="FKN9" s="279"/>
      <c r="FKO9" s="279"/>
      <c r="FKP9" s="279"/>
      <c r="FKQ9" s="279"/>
      <c r="FKR9" s="279"/>
      <c r="FKS9" s="279"/>
      <c r="FKT9" s="279"/>
      <c r="FKU9" s="279"/>
      <c r="FKV9" s="279"/>
      <c r="FKW9" s="279"/>
      <c r="FKX9" s="279"/>
      <c r="FKY9" s="279"/>
      <c r="FKZ9" s="279"/>
      <c r="FLA9" s="279"/>
      <c r="FLB9" s="279"/>
      <c r="FLC9" s="279"/>
      <c r="FLD9" s="279"/>
      <c r="FLE9" s="279"/>
      <c r="FLF9" s="279"/>
      <c r="FLG9" s="279"/>
      <c r="FLH9" s="279"/>
      <c r="FLI9" s="279"/>
      <c r="FLJ9" s="279"/>
      <c r="FLK9" s="279"/>
      <c r="FLL9" s="279"/>
      <c r="FLM9" s="279"/>
      <c r="FLN9" s="279"/>
      <c r="FLO9" s="279"/>
      <c r="FLP9" s="279"/>
      <c r="FLQ9" s="279"/>
      <c r="FLR9" s="279"/>
      <c r="FLS9" s="279"/>
      <c r="FLT9" s="279"/>
      <c r="FLU9" s="279"/>
      <c r="FLV9" s="279"/>
      <c r="FLW9" s="279"/>
      <c r="FLX9" s="279"/>
      <c r="FLY9" s="279"/>
      <c r="FLZ9" s="279"/>
      <c r="FMA9" s="279"/>
      <c r="FMB9" s="279"/>
      <c r="FMC9" s="279"/>
      <c r="FMD9" s="279"/>
      <c r="FME9" s="279"/>
      <c r="FMF9" s="279"/>
      <c r="FMG9" s="279"/>
      <c r="FMH9" s="279"/>
      <c r="FMI9" s="279"/>
      <c r="FMJ9" s="279"/>
      <c r="FMK9" s="279"/>
      <c r="FML9" s="279"/>
      <c r="FMM9" s="279"/>
      <c r="FMN9" s="279"/>
      <c r="FMO9" s="279"/>
      <c r="FMP9" s="279"/>
      <c r="FMQ9" s="279"/>
      <c r="FMR9" s="279"/>
      <c r="FMS9" s="279"/>
      <c r="FMT9" s="279"/>
      <c r="FMU9" s="279"/>
      <c r="FMV9" s="279"/>
      <c r="FMW9" s="279"/>
      <c r="FMX9" s="279"/>
      <c r="FMY9" s="279"/>
      <c r="FMZ9" s="279"/>
      <c r="FNA9" s="279"/>
      <c r="FNB9" s="279"/>
      <c r="FNC9" s="279"/>
      <c r="FND9" s="279"/>
      <c r="FNE9" s="279"/>
      <c r="FNF9" s="279"/>
      <c r="FNG9" s="279"/>
      <c r="FNH9" s="279"/>
      <c r="FNI9" s="279"/>
      <c r="FNJ9" s="279"/>
      <c r="FNK9" s="279"/>
      <c r="FNL9" s="279"/>
      <c r="FNM9" s="279"/>
      <c r="FNN9" s="279"/>
      <c r="FNO9" s="279"/>
      <c r="FNP9" s="279"/>
      <c r="FNQ9" s="279"/>
      <c r="FNR9" s="279"/>
      <c r="FNS9" s="279"/>
      <c r="FNT9" s="279"/>
      <c r="FNU9" s="279"/>
      <c r="FNV9" s="279"/>
      <c r="FNW9" s="279"/>
      <c r="FNX9" s="279"/>
      <c r="FNY9" s="279"/>
      <c r="FNZ9" s="279"/>
      <c r="FOA9" s="279"/>
      <c r="FOB9" s="279"/>
      <c r="FOC9" s="279"/>
      <c r="FOD9" s="279"/>
      <c r="FOE9" s="279"/>
      <c r="FOF9" s="279"/>
      <c r="FOG9" s="279"/>
      <c r="FOH9" s="279"/>
      <c r="FOI9" s="279"/>
      <c r="FOJ9" s="279"/>
      <c r="FOK9" s="279"/>
      <c r="FOL9" s="279"/>
      <c r="FOM9" s="279"/>
      <c r="FON9" s="279"/>
      <c r="FOO9" s="279"/>
      <c r="FOP9" s="279"/>
      <c r="FOQ9" s="279"/>
      <c r="FOR9" s="279"/>
      <c r="FOS9" s="279"/>
      <c r="FOT9" s="279"/>
      <c r="FOU9" s="279"/>
      <c r="FOV9" s="279"/>
      <c r="FOW9" s="279"/>
      <c r="FOX9" s="279"/>
      <c r="FOY9" s="279"/>
      <c r="FOZ9" s="279"/>
      <c r="FPA9" s="279"/>
      <c r="FPB9" s="279"/>
      <c r="FPC9" s="279"/>
      <c r="FPD9" s="279"/>
      <c r="FPE9" s="279"/>
      <c r="FPF9" s="279"/>
      <c r="FPG9" s="279"/>
      <c r="FPH9" s="279"/>
      <c r="FPI9" s="279"/>
      <c r="FPJ9" s="279"/>
      <c r="FPK9" s="279"/>
      <c r="FPL9" s="279"/>
      <c r="FPM9" s="279"/>
      <c r="FPN9" s="279"/>
      <c r="FPO9" s="279"/>
      <c r="FPP9" s="279"/>
      <c r="FPQ9" s="279"/>
      <c r="FPR9" s="279"/>
      <c r="FPS9" s="279"/>
      <c r="FPT9" s="279"/>
      <c r="FPU9" s="279"/>
      <c r="FPV9" s="279"/>
      <c r="FPW9" s="279"/>
      <c r="FPX9" s="279"/>
      <c r="FPY9" s="279"/>
      <c r="FPZ9" s="279"/>
      <c r="FQA9" s="279"/>
      <c r="FQB9" s="279"/>
      <c r="FQC9" s="279"/>
      <c r="FQD9" s="279"/>
      <c r="FQE9" s="279"/>
      <c r="FQF9" s="279"/>
      <c r="FQG9" s="279"/>
      <c r="FQH9" s="279"/>
      <c r="FQI9" s="279"/>
      <c r="FQJ9" s="279"/>
      <c r="FQK9" s="279"/>
      <c r="FQL9" s="279"/>
      <c r="FQM9" s="279"/>
      <c r="FQN9" s="279"/>
      <c r="FQO9" s="279"/>
      <c r="FQP9" s="279"/>
      <c r="FQQ9" s="279"/>
      <c r="FQR9" s="279"/>
      <c r="FQS9" s="279"/>
      <c r="FQT9" s="279"/>
      <c r="FQU9" s="279"/>
      <c r="FQV9" s="279"/>
      <c r="FQW9" s="279"/>
      <c r="FQX9" s="279"/>
      <c r="FQY9" s="279"/>
      <c r="FQZ9" s="279"/>
      <c r="FRA9" s="279"/>
      <c r="FRB9" s="279"/>
      <c r="FRC9" s="279"/>
      <c r="FRD9" s="279"/>
      <c r="FRE9" s="279"/>
      <c r="FRF9" s="279"/>
      <c r="FRG9" s="279"/>
      <c r="FRH9" s="279"/>
      <c r="FRI9" s="279"/>
      <c r="FRJ9" s="279"/>
      <c r="FRK9" s="279"/>
      <c r="FRL9" s="279"/>
      <c r="FRM9" s="279"/>
      <c r="FRN9" s="279"/>
      <c r="FRO9" s="279"/>
      <c r="FRP9" s="279"/>
      <c r="FRQ9" s="279"/>
      <c r="FRR9" s="279"/>
      <c r="FRS9" s="279"/>
      <c r="FRT9" s="279"/>
      <c r="FRU9" s="279"/>
      <c r="FRV9" s="279"/>
      <c r="FRW9" s="279"/>
      <c r="FRX9" s="279"/>
      <c r="FRY9" s="279"/>
      <c r="FRZ9" s="279"/>
      <c r="FSA9" s="279"/>
      <c r="FSB9" s="279"/>
      <c r="FSC9" s="279"/>
      <c r="FSD9" s="279"/>
      <c r="FSE9" s="279"/>
      <c r="FSF9" s="279"/>
      <c r="FSG9" s="279"/>
      <c r="FSH9" s="279"/>
      <c r="FSI9" s="279"/>
      <c r="FSJ9" s="279"/>
      <c r="FSK9" s="279"/>
      <c r="FSL9" s="279"/>
      <c r="FSM9" s="279"/>
      <c r="FSN9" s="279"/>
      <c r="FSO9" s="279"/>
      <c r="FSP9" s="279"/>
      <c r="FSQ9" s="279"/>
      <c r="FSR9" s="279"/>
      <c r="FSS9" s="279"/>
      <c r="FST9" s="279"/>
      <c r="FSU9" s="279"/>
      <c r="FSV9" s="279"/>
      <c r="FSW9" s="279"/>
      <c r="FSX9" s="279"/>
      <c r="FSY9" s="279"/>
      <c r="FSZ9" s="279"/>
      <c r="FTA9" s="279"/>
      <c r="FTB9" s="279"/>
      <c r="FTC9" s="279"/>
      <c r="FTD9" s="279"/>
      <c r="FTE9" s="279"/>
      <c r="FTF9" s="279"/>
      <c r="FTG9" s="279"/>
      <c r="FTH9" s="279"/>
      <c r="FTI9" s="279"/>
      <c r="FTJ9" s="279"/>
      <c r="FTK9" s="279"/>
      <c r="FTL9" s="279"/>
      <c r="FTM9" s="279"/>
      <c r="FTN9" s="279"/>
      <c r="FTO9" s="279"/>
      <c r="FTP9" s="279"/>
      <c r="FTQ9" s="279"/>
      <c r="FTR9" s="279"/>
      <c r="FTS9" s="279"/>
      <c r="FTT9" s="279"/>
      <c r="FTU9" s="279"/>
      <c r="FTV9" s="279"/>
      <c r="FTW9" s="279"/>
      <c r="FTX9" s="279"/>
      <c r="FTY9" s="279"/>
      <c r="FTZ9" s="279"/>
      <c r="FUA9" s="279"/>
      <c r="FUB9" s="279"/>
      <c r="FUC9" s="279"/>
      <c r="FUD9" s="279"/>
      <c r="FUE9" s="279"/>
      <c r="FUF9" s="279"/>
      <c r="FUG9" s="279"/>
      <c r="FUH9" s="279"/>
      <c r="FUI9" s="279"/>
      <c r="FUJ9" s="279"/>
      <c r="FUK9" s="279"/>
      <c r="FUL9" s="279"/>
      <c r="FUM9" s="279"/>
      <c r="FUN9" s="279"/>
      <c r="FUO9" s="279"/>
      <c r="FUP9" s="279"/>
      <c r="FUQ9" s="279"/>
      <c r="FUR9" s="279"/>
      <c r="FUS9" s="279"/>
      <c r="FUT9" s="279"/>
      <c r="FUU9" s="279"/>
      <c r="FUV9" s="279"/>
      <c r="FUW9" s="279"/>
      <c r="FUX9" s="279"/>
      <c r="FUY9" s="279"/>
      <c r="FUZ9" s="279"/>
      <c r="FVA9" s="279"/>
      <c r="FVB9" s="279"/>
      <c r="FVC9" s="279"/>
      <c r="FVD9" s="279"/>
      <c r="FVE9" s="279"/>
      <c r="FVF9" s="279"/>
      <c r="FVG9" s="279"/>
      <c r="FVH9" s="279"/>
      <c r="FVI9" s="279"/>
      <c r="FVJ9" s="279"/>
      <c r="FVK9" s="279"/>
      <c r="FVL9" s="279"/>
      <c r="FVM9" s="279"/>
      <c r="FVN9" s="279"/>
      <c r="FVO9" s="279"/>
      <c r="FVP9" s="279"/>
      <c r="FVQ9" s="279"/>
      <c r="FVR9" s="279"/>
      <c r="FVS9" s="279"/>
      <c r="FVT9" s="279"/>
      <c r="FVU9" s="279"/>
      <c r="FVV9" s="279"/>
      <c r="FVW9" s="279"/>
      <c r="FVX9" s="279"/>
      <c r="FVY9" s="279"/>
      <c r="FVZ9" s="279"/>
      <c r="FWA9" s="279"/>
      <c r="FWB9" s="279"/>
      <c r="FWC9" s="279"/>
      <c r="FWD9" s="279"/>
      <c r="FWE9" s="279"/>
      <c r="FWF9" s="279"/>
      <c r="FWG9" s="279"/>
      <c r="FWH9" s="279"/>
      <c r="FWI9" s="279"/>
      <c r="FWJ9" s="279"/>
      <c r="FWK9" s="279"/>
      <c r="FWL9" s="279"/>
      <c r="FWM9" s="279"/>
      <c r="FWN9" s="279"/>
      <c r="FWO9" s="279"/>
      <c r="FWP9" s="279"/>
      <c r="FWQ9" s="279"/>
      <c r="FWR9" s="279"/>
      <c r="FWS9" s="279"/>
      <c r="FWT9" s="279"/>
      <c r="FWU9" s="279"/>
      <c r="FWV9" s="279"/>
      <c r="FWW9" s="279"/>
      <c r="FWX9" s="279"/>
      <c r="FWY9" s="279"/>
      <c r="FWZ9" s="279"/>
      <c r="FXA9" s="279"/>
      <c r="FXB9" s="279"/>
      <c r="FXC9" s="279"/>
      <c r="FXD9" s="279"/>
      <c r="FXE9" s="279"/>
      <c r="FXF9" s="279"/>
      <c r="FXG9" s="279"/>
      <c r="FXH9" s="279"/>
      <c r="FXI9" s="279"/>
      <c r="FXJ9" s="279"/>
      <c r="FXK9" s="279"/>
      <c r="FXL9" s="279"/>
      <c r="FXM9" s="279"/>
      <c r="FXN9" s="279"/>
      <c r="FXO9" s="279"/>
      <c r="FXP9" s="279"/>
      <c r="FXQ9" s="279"/>
      <c r="FXR9" s="279"/>
      <c r="FXS9" s="279"/>
      <c r="FXT9" s="279"/>
      <c r="FXU9" s="279"/>
      <c r="FXV9" s="279"/>
      <c r="FXW9" s="279"/>
      <c r="FXX9" s="279"/>
      <c r="FXY9" s="279"/>
      <c r="FXZ9" s="279"/>
      <c r="FYA9" s="279"/>
      <c r="FYB9" s="279"/>
      <c r="FYC9" s="279"/>
      <c r="FYD9" s="279"/>
      <c r="FYE9" s="279"/>
      <c r="FYF9" s="279"/>
      <c r="FYG9" s="279"/>
      <c r="FYH9" s="279"/>
      <c r="FYI9" s="279"/>
      <c r="FYJ9" s="279"/>
      <c r="FYK9" s="279"/>
      <c r="FYL9" s="279"/>
      <c r="FYM9" s="279"/>
      <c r="FYN9" s="279"/>
      <c r="FYO9" s="279"/>
      <c r="FYP9" s="279"/>
      <c r="FYQ9" s="279"/>
      <c r="FYR9" s="279"/>
      <c r="FYS9" s="279"/>
      <c r="FYT9" s="279"/>
      <c r="FYU9" s="279"/>
      <c r="FYV9" s="279"/>
      <c r="FYW9" s="279"/>
      <c r="FYX9" s="279"/>
      <c r="FYY9" s="279"/>
      <c r="FYZ9" s="279"/>
      <c r="FZA9" s="279"/>
      <c r="FZB9" s="279"/>
      <c r="FZC9" s="279"/>
      <c r="FZD9" s="279"/>
      <c r="FZE9" s="279"/>
      <c r="FZF9" s="279"/>
      <c r="FZG9" s="279"/>
      <c r="FZH9" s="279"/>
      <c r="FZI9" s="279"/>
      <c r="FZJ9" s="279"/>
      <c r="FZK9" s="279"/>
      <c r="FZL9" s="279"/>
      <c r="FZM9" s="279"/>
      <c r="FZN9" s="279"/>
      <c r="FZO9" s="279"/>
      <c r="FZP9" s="279"/>
      <c r="FZQ9" s="279"/>
      <c r="FZR9" s="279"/>
      <c r="FZS9" s="279"/>
      <c r="FZT9" s="279"/>
      <c r="FZU9" s="279"/>
      <c r="FZV9" s="279"/>
      <c r="FZW9" s="279"/>
      <c r="FZX9" s="279"/>
      <c r="FZY9" s="279"/>
      <c r="FZZ9" s="279"/>
      <c r="GAA9" s="279"/>
      <c r="GAB9" s="279"/>
      <c r="GAC9" s="279"/>
      <c r="GAD9" s="279"/>
      <c r="GAE9" s="279"/>
      <c r="GAF9" s="279"/>
      <c r="GAG9" s="279"/>
      <c r="GAH9" s="279"/>
      <c r="GAI9" s="279"/>
      <c r="GAJ9" s="279"/>
      <c r="GAK9" s="279"/>
      <c r="GAL9" s="279"/>
      <c r="GAM9" s="279"/>
      <c r="GAN9" s="279"/>
      <c r="GAO9" s="279"/>
      <c r="GAP9" s="279"/>
      <c r="GAQ9" s="279"/>
      <c r="GAR9" s="279"/>
      <c r="GAS9" s="279"/>
      <c r="GAT9" s="279"/>
      <c r="GAU9" s="279"/>
      <c r="GAV9" s="279"/>
      <c r="GAW9" s="279"/>
      <c r="GAX9" s="279"/>
      <c r="GAY9" s="279"/>
      <c r="GAZ9" s="279"/>
      <c r="GBA9" s="279"/>
      <c r="GBB9" s="279"/>
      <c r="GBC9" s="279"/>
      <c r="GBD9" s="279"/>
      <c r="GBE9" s="279"/>
      <c r="GBF9" s="279"/>
      <c r="GBG9" s="279"/>
      <c r="GBH9" s="279"/>
      <c r="GBI9" s="279"/>
      <c r="GBJ9" s="279"/>
      <c r="GBK9" s="279"/>
      <c r="GBL9" s="279"/>
      <c r="GBM9" s="279"/>
      <c r="GBN9" s="279"/>
      <c r="GBO9" s="279"/>
      <c r="GBP9" s="279"/>
      <c r="GBQ9" s="279"/>
      <c r="GBR9" s="279"/>
      <c r="GBS9" s="279"/>
      <c r="GBT9" s="279"/>
      <c r="GBU9" s="279"/>
      <c r="GBV9" s="279"/>
      <c r="GBW9" s="279"/>
      <c r="GBX9" s="279"/>
      <c r="GBY9" s="279"/>
      <c r="GBZ9" s="279"/>
      <c r="GCA9" s="279"/>
      <c r="GCB9" s="279"/>
      <c r="GCC9" s="279"/>
      <c r="GCD9" s="279"/>
      <c r="GCE9" s="279"/>
      <c r="GCF9" s="279"/>
      <c r="GCG9" s="279"/>
      <c r="GCH9" s="279"/>
      <c r="GCI9" s="279"/>
      <c r="GCJ9" s="279"/>
      <c r="GCK9" s="279"/>
      <c r="GCL9" s="279"/>
      <c r="GCM9" s="279"/>
      <c r="GCN9" s="279"/>
      <c r="GCO9" s="279"/>
      <c r="GCP9" s="279"/>
      <c r="GCQ9" s="279"/>
      <c r="GCR9" s="279"/>
      <c r="GCS9" s="279"/>
      <c r="GCT9" s="279"/>
      <c r="GCU9" s="279"/>
      <c r="GCV9" s="279"/>
      <c r="GCW9" s="279"/>
      <c r="GCX9" s="279"/>
      <c r="GCY9" s="279"/>
      <c r="GCZ9" s="279"/>
      <c r="GDA9" s="279"/>
      <c r="GDB9" s="279"/>
      <c r="GDC9" s="279"/>
      <c r="GDD9" s="279"/>
      <c r="GDE9" s="279"/>
      <c r="GDF9" s="279"/>
      <c r="GDG9" s="279"/>
      <c r="GDH9" s="279"/>
      <c r="GDI9" s="279"/>
      <c r="GDJ9" s="279"/>
      <c r="GDK9" s="279"/>
      <c r="GDL9" s="279"/>
      <c r="GDM9" s="279"/>
      <c r="GDN9" s="279"/>
      <c r="GDO9" s="279"/>
      <c r="GDP9" s="279"/>
      <c r="GDQ9" s="279"/>
      <c r="GDR9" s="279"/>
      <c r="GDS9" s="279"/>
      <c r="GDT9" s="279"/>
      <c r="GDU9" s="279"/>
      <c r="GDV9" s="279"/>
      <c r="GDW9" s="279"/>
      <c r="GDX9" s="279"/>
      <c r="GDY9" s="279"/>
      <c r="GDZ9" s="279"/>
      <c r="GEA9" s="279"/>
      <c r="GEB9" s="279"/>
      <c r="GEC9" s="279"/>
      <c r="GED9" s="279"/>
      <c r="GEE9" s="279"/>
      <c r="GEF9" s="279"/>
      <c r="GEG9" s="279"/>
      <c r="GEH9" s="279"/>
      <c r="GEI9" s="279"/>
      <c r="GEJ9" s="279"/>
      <c r="GEK9" s="279"/>
      <c r="GEL9" s="279"/>
      <c r="GEM9" s="279"/>
      <c r="GEN9" s="279"/>
      <c r="GEO9" s="279"/>
      <c r="GEP9" s="279"/>
      <c r="GEQ9" s="279"/>
      <c r="GER9" s="279"/>
      <c r="GES9" s="279"/>
      <c r="GET9" s="279"/>
      <c r="GEU9" s="279"/>
      <c r="GEV9" s="279"/>
      <c r="GEW9" s="279"/>
      <c r="GEX9" s="279"/>
      <c r="GEY9" s="279"/>
      <c r="GEZ9" s="279"/>
      <c r="GFA9" s="279"/>
      <c r="GFB9" s="279"/>
      <c r="GFC9" s="279"/>
      <c r="GFD9" s="279"/>
      <c r="GFE9" s="279"/>
      <c r="GFF9" s="279"/>
      <c r="GFG9" s="279"/>
      <c r="GFH9" s="279"/>
      <c r="GFI9" s="279"/>
      <c r="GFJ9" s="279"/>
      <c r="GFK9" s="279"/>
      <c r="GFL9" s="279"/>
      <c r="GFM9" s="279"/>
      <c r="GFN9" s="279"/>
      <c r="GFO9" s="279"/>
      <c r="GFP9" s="279"/>
      <c r="GFQ9" s="279"/>
      <c r="GFR9" s="279"/>
      <c r="GFS9" s="279"/>
      <c r="GFT9" s="279"/>
      <c r="GFU9" s="279"/>
      <c r="GFV9" s="279"/>
      <c r="GFW9" s="279"/>
      <c r="GFX9" s="279"/>
      <c r="GFY9" s="279"/>
      <c r="GFZ9" s="279"/>
      <c r="GGA9" s="279"/>
      <c r="GGB9" s="279"/>
      <c r="GGC9" s="279"/>
      <c r="GGD9" s="279"/>
      <c r="GGE9" s="279"/>
      <c r="GGF9" s="279"/>
      <c r="GGG9" s="279"/>
      <c r="GGH9" s="279"/>
      <c r="GGI9" s="279"/>
      <c r="GGJ9" s="279"/>
      <c r="GGK9" s="279"/>
      <c r="GGL9" s="279"/>
      <c r="GGM9" s="279"/>
      <c r="GGN9" s="279"/>
      <c r="GGO9" s="279"/>
      <c r="GGP9" s="279"/>
      <c r="GGQ9" s="279"/>
      <c r="GGR9" s="279"/>
      <c r="GGS9" s="279"/>
      <c r="GGT9" s="279"/>
      <c r="GGU9" s="279"/>
      <c r="GGV9" s="279"/>
      <c r="GGW9" s="279"/>
      <c r="GGX9" s="279"/>
      <c r="GGY9" s="279"/>
      <c r="GGZ9" s="279"/>
      <c r="GHA9" s="279"/>
      <c r="GHB9" s="279"/>
      <c r="GHC9" s="279"/>
      <c r="GHD9" s="279"/>
      <c r="GHE9" s="279"/>
      <c r="GHF9" s="279"/>
      <c r="GHG9" s="279"/>
      <c r="GHH9" s="279"/>
      <c r="GHI9" s="279"/>
      <c r="GHJ9" s="279"/>
      <c r="GHK9" s="279"/>
      <c r="GHL9" s="279"/>
      <c r="GHM9" s="279"/>
      <c r="GHN9" s="279"/>
      <c r="GHO9" s="279"/>
      <c r="GHP9" s="279"/>
      <c r="GHQ9" s="279"/>
      <c r="GHR9" s="279"/>
      <c r="GHS9" s="279"/>
      <c r="GHT9" s="279"/>
      <c r="GHU9" s="279"/>
      <c r="GHV9" s="279"/>
      <c r="GHW9" s="279"/>
      <c r="GHX9" s="279"/>
      <c r="GHY9" s="279"/>
      <c r="GHZ9" s="279"/>
      <c r="GIA9" s="279"/>
      <c r="GIB9" s="279"/>
      <c r="GIC9" s="279"/>
      <c r="GID9" s="279"/>
      <c r="GIE9" s="279"/>
      <c r="GIF9" s="279"/>
      <c r="GIG9" s="279"/>
      <c r="GIH9" s="279"/>
      <c r="GII9" s="279"/>
      <c r="GIJ9" s="279"/>
      <c r="GIK9" s="279"/>
      <c r="GIL9" s="279"/>
      <c r="GIM9" s="279"/>
      <c r="GIN9" s="279"/>
      <c r="GIO9" s="279"/>
      <c r="GIP9" s="279"/>
      <c r="GIQ9" s="279"/>
      <c r="GIR9" s="279"/>
      <c r="GIS9" s="279"/>
      <c r="GIT9" s="279"/>
      <c r="GIU9" s="279"/>
      <c r="GIV9" s="279"/>
      <c r="GIW9" s="279"/>
      <c r="GIX9" s="279"/>
      <c r="GIY9" s="279"/>
      <c r="GIZ9" s="279"/>
      <c r="GJA9" s="279"/>
      <c r="GJB9" s="279"/>
      <c r="GJC9" s="279"/>
      <c r="GJD9" s="279"/>
      <c r="GJE9" s="279"/>
      <c r="GJF9" s="279"/>
      <c r="GJG9" s="279"/>
      <c r="GJH9" s="279"/>
      <c r="GJI9" s="279"/>
      <c r="GJJ9" s="279"/>
      <c r="GJK9" s="279"/>
      <c r="GJL9" s="279"/>
      <c r="GJM9" s="279"/>
      <c r="GJN9" s="279"/>
      <c r="GJO9" s="279"/>
      <c r="GJP9" s="279"/>
      <c r="GJQ9" s="279"/>
      <c r="GJR9" s="279"/>
      <c r="GJS9" s="279"/>
      <c r="GJT9" s="279"/>
      <c r="GJU9" s="279"/>
      <c r="GJV9" s="279"/>
      <c r="GJW9" s="279"/>
      <c r="GJX9" s="279"/>
      <c r="GJY9" s="279"/>
      <c r="GJZ9" s="279"/>
      <c r="GKA9" s="279"/>
      <c r="GKB9" s="279"/>
      <c r="GKC9" s="279"/>
      <c r="GKD9" s="279"/>
      <c r="GKE9" s="279"/>
      <c r="GKF9" s="279"/>
      <c r="GKG9" s="279"/>
      <c r="GKH9" s="279"/>
      <c r="GKI9" s="279"/>
      <c r="GKJ9" s="279"/>
      <c r="GKK9" s="279"/>
      <c r="GKL9" s="279"/>
      <c r="GKM9" s="279"/>
      <c r="GKN9" s="279"/>
      <c r="GKO9" s="279"/>
      <c r="GKP9" s="279"/>
      <c r="GKQ9" s="279"/>
      <c r="GKR9" s="279"/>
      <c r="GKS9" s="279"/>
      <c r="GKT9" s="279"/>
      <c r="GKU9" s="279"/>
      <c r="GKV9" s="279"/>
      <c r="GKW9" s="279"/>
      <c r="GKX9" s="279"/>
      <c r="GKY9" s="279"/>
      <c r="GKZ9" s="279"/>
      <c r="GLA9" s="279"/>
      <c r="GLB9" s="279"/>
      <c r="GLC9" s="279"/>
      <c r="GLD9" s="279"/>
      <c r="GLE9" s="279"/>
      <c r="GLF9" s="279"/>
      <c r="GLG9" s="279"/>
      <c r="GLH9" s="279"/>
      <c r="GLI9" s="279"/>
      <c r="GLJ9" s="279"/>
      <c r="GLK9" s="279"/>
      <c r="GLL9" s="279"/>
      <c r="GLM9" s="279"/>
      <c r="GLN9" s="279"/>
      <c r="GLO9" s="279"/>
      <c r="GLP9" s="279"/>
      <c r="GLQ9" s="279"/>
      <c r="GLR9" s="279"/>
      <c r="GLS9" s="279"/>
      <c r="GLT9" s="279"/>
      <c r="GLU9" s="279"/>
      <c r="GLV9" s="279"/>
      <c r="GLW9" s="279"/>
      <c r="GLX9" s="279"/>
      <c r="GLY9" s="279"/>
      <c r="GLZ9" s="279"/>
      <c r="GMA9" s="279"/>
      <c r="GMB9" s="279"/>
      <c r="GMC9" s="279"/>
      <c r="GMD9" s="279"/>
      <c r="GME9" s="279"/>
      <c r="GMF9" s="279"/>
      <c r="GMG9" s="279"/>
      <c r="GMH9" s="279"/>
      <c r="GMI9" s="279"/>
      <c r="GMJ9" s="279"/>
      <c r="GMK9" s="279"/>
      <c r="GML9" s="279"/>
      <c r="GMM9" s="279"/>
      <c r="GMN9" s="279"/>
      <c r="GMO9" s="279"/>
      <c r="GMP9" s="279"/>
      <c r="GMQ9" s="279"/>
      <c r="GMR9" s="279"/>
      <c r="GMS9" s="279"/>
      <c r="GMT9" s="279"/>
      <c r="GMU9" s="279"/>
      <c r="GMV9" s="279"/>
      <c r="GMW9" s="279"/>
      <c r="GMX9" s="279"/>
      <c r="GMY9" s="279"/>
      <c r="GMZ9" s="279"/>
      <c r="GNA9" s="279"/>
      <c r="GNB9" s="279"/>
      <c r="GNC9" s="279"/>
      <c r="GND9" s="279"/>
      <c r="GNE9" s="279"/>
      <c r="GNF9" s="279"/>
      <c r="GNG9" s="279"/>
      <c r="GNH9" s="279"/>
      <c r="GNI9" s="279"/>
      <c r="GNJ9" s="279"/>
      <c r="GNK9" s="279"/>
      <c r="GNL9" s="279"/>
      <c r="GNM9" s="279"/>
      <c r="GNN9" s="279"/>
      <c r="GNO9" s="279"/>
      <c r="GNP9" s="279"/>
      <c r="GNQ9" s="279"/>
      <c r="GNR9" s="279"/>
      <c r="GNS9" s="279"/>
      <c r="GNT9" s="279"/>
      <c r="GNU9" s="279"/>
      <c r="GNV9" s="279"/>
      <c r="GNW9" s="279"/>
      <c r="GNX9" s="279"/>
      <c r="GNY9" s="279"/>
      <c r="GNZ9" s="279"/>
      <c r="GOA9" s="279"/>
      <c r="GOB9" s="279"/>
      <c r="GOC9" s="279"/>
      <c r="GOD9" s="279"/>
      <c r="GOE9" s="279"/>
      <c r="GOF9" s="279"/>
      <c r="GOG9" s="279"/>
      <c r="GOH9" s="279"/>
      <c r="GOI9" s="279"/>
      <c r="GOJ9" s="279"/>
      <c r="GOK9" s="279"/>
      <c r="GOL9" s="279"/>
      <c r="GOM9" s="279"/>
      <c r="GON9" s="279"/>
      <c r="GOO9" s="279"/>
      <c r="GOP9" s="279"/>
      <c r="GOQ9" s="279"/>
      <c r="GOR9" s="279"/>
      <c r="GOS9" s="279"/>
      <c r="GOT9" s="279"/>
      <c r="GOU9" s="279"/>
      <c r="GOV9" s="279"/>
      <c r="GOW9" s="279"/>
      <c r="GOX9" s="279"/>
      <c r="GOY9" s="279"/>
      <c r="GOZ9" s="279"/>
      <c r="GPA9" s="279"/>
      <c r="GPB9" s="279"/>
      <c r="GPC9" s="279"/>
      <c r="GPD9" s="279"/>
      <c r="GPE9" s="279"/>
      <c r="GPF9" s="279"/>
      <c r="GPG9" s="279"/>
      <c r="GPH9" s="279"/>
      <c r="GPI9" s="279"/>
      <c r="GPJ9" s="279"/>
      <c r="GPK9" s="279"/>
      <c r="GPL9" s="279"/>
      <c r="GPM9" s="279"/>
      <c r="GPN9" s="279"/>
      <c r="GPO9" s="279"/>
      <c r="GPP9" s="279"/>
      <c r="GPQ9" s="279"/>
      <c r="GPR9" s="279"/>
      <c r="GPS9" s="279"/>
      <c r="GPT9" s="279"/>
      <c r="GPU9" s="279"/>
      <c r="GPV9" s="279"/>
      <c r="GPW9" s="279"/>
      <c r="GPX9" s="279"/>
      <c r="GPY9" s="279"/>
      <c r="GPZ9" s="279"/>
      <c r="GQA9" s="279"/>
      <c r="GQB9" s="279"/>
      <c r="GQC9" s="279"/>
      <c r="GQD9" s="279"/>
      <c r="GQE9" s="279"/>
      <c r="GQF9" s="279"/>
      <c r="GQG9" s="279"/>
      <c r="GQH9" s="279"/>
      <c r="GQI9" s="279"/>
      <c r="GQJ9" s="279"/>
      <c r="GQK9" s="279"/>
      <c r="GQL9" s="279"/>
      <c r="GQM9" s="279"/>
      <c r="GQN9" s="279"/>
      <c r="GQO9" s="279"/>
      <c r="GQP9" s="279"/>
      <c r="GQQ9" s="279"/>
      <c r="GQR9" s="279"/>
      <c r="GQS9" s="279"/>
      <c r="GQT9" s="279"/>
      <c r="GQU9" s="279"/>
      <c r="GQV9" s="279"/>
      <c r="GQW9" s="279"/>
      <c r="GQX9" s="279"/>
      <c r="GQY9" s="279"/>
      <c r="GQZ9" s="279"/>
      <c r="GRA9" s="279"/>
      <c r="GRB9" s="279"/>
      <c r="GRC9" s="279"/>
      <c r="GRD9" s="279"/>
      <c r="GRE9" s="279"/>
      <c r="GRF9" s="279"/>
      <c r="GRG9" s="279"/>
      <c r="GRH9" s="279"/>
      <c r="GRI9" s="279"/>
      <c r="GRJ9" s="279"/>
      <c r="GRK9" s="279"/>
      <c r="GRL9" s="279"/>
      <c r="GRM9" s="279"/>
      <c r="GRN9" s="279"/>
      <c r="GRO9" s="279"/>
      <c r="GRP9" s="279"/>
      <c r="GRQ9" s="279"/>
      <c r="GRR9" s="279"/>
      <c r="GRS9" s="279"/>
      <c r="GRT9" s="279"/>
      <c r="GRU9" s="279"/>
      <c r="GRV9" s="279"/>
      <c r="GRW9" s="279"/>
      <c r="GRX9" s="279"/>
      <c r="GRY9" s="279"/>
      <c r="GRZ9" s="279"/>
      <c r="GSA9" s="279"/>
      <c r="GSB9" s="279"/>
      <c r="GSC9" s="279"/>
      <c r="GSD9" s="279"/>
      <c r="GSE9" s="279"/>
      <c r="GSF9" s="279"/>
      <c r="GSG9" s="279"/>
      <c r="GSH9" s="279"/>
      <c r="GSI9" s="279"/>
      <c r="GSJ9" s="279"/>
      <c r="GSK9" s="279"/>
      <c r="GSL9" s="279"/>
      <c r="GSM9" s="279"/>
      <c r="GSN9" s="279"/>
      <c r="GSO9" s="279"/>
      <c r="GSP9" s="279"/>
      <c r="GSQ9" s="279"/>
      <c r="GSR9" s="279"/>
      <c r="GSS9" s="279"/>
      <c r="GST9" s="279"/>
      <c r="GSU9" s="279"/>
      <c r="GSV9" s="279"/>
      <c r="GSW9" s="279"/>
      <c r="GSX9" s="279"/>
      <c r="GSY9" s="279"/>
      <c r="GSZ9" s="279"/>
      <c r="GTA9" s="279"/>
      <c r="GTB9" s="279"/>
      <c r="GTC9" s="279"/>
      <c r="GTD9" s="279"/>
      <c r="GTE9" s="279"/>
      <c r="GTF9" s="279"/>
      <c r="GTG9" s="279"/>
      <c r="GTH9" s="279"/>
      <c r="GTI9" s="279"/>
      <c r="GTJ9" s="279"/>
      <c r="GTK9" s="279"/>
      <c r="GTL9" s="279"/>
      <c r="GTM9" s="279"/>
      <c r="GTN9" s="279"/>
      <c r="GTO9" s="279"/>
      <c r="GTP9" s="279"/>
      <c r="GTQ9" s="279"/>
      <c r="GTR9" s="279"/>
      <c r="GTS9" s="279"/>
      <c r="GTT9" s="279"/>
      <c r="GTU9" s="279"/>
      <c r="GTV9" s="279"/>
      <c r="GTW9" s="279"/>
      <c r="GTX9" s="279"/>
      <c r="GTY9" s="279"/>
      <c r="GTZ9" s="279"/>
      <c r="GUA9" s="279"/>
      <c r="GUB9" s="279"/>
      <c r="GUC9" s="279"/>
      <c r="GUD9" s="279"/>
      <c r="GUE9" s="279"/>
      <c r="GUF9" s="279"/>
      <c r="GUG9" s="279"/>
      <c r="GUH9" s="279"/>
      <c r="GUI9" s="279"/>
      <c r="GUJ9" s="279"/>
      <c r="GUK9" s="279"/>
      <c r="GUL9" s="279"/>
      <c r="GUM9" s="279"/>
      <c r="GUN9" s="279"/>
      <c r="GUO9" s="279"/>
      <c r="GUP9" s="279"/>
      <c r="GUQ9" s="279"/>
      <c r="GUR9" s="279"/>
      <c r="GUS9" s="279"/>
      <c r="GUT9" s="279"/>
      <c r="GUU9" s="279"/>
      <c r="GUV9" s="279"/>
      <c r="GUW9" s="279"/>
      <c r="GUX9" s="279"/>
      <c r="GUY9" s="279"/>
      <c r="GUZ9" s="279"/>
      <c r="GVA9" s="279"/>
      <c r="GVB9" s="279"/>
      <c r="GVC9" s="279"/>
      <c r="GVD9" s="279"/>
      <c r="GVE9" s="279"/>
      <c r="GVF9" s="279"/>
      <c r="GVG9" s="279"/>
      <c r="GVH9" s="279"/>
      <c r="GVI9" s="279"/>
      <c r="GVJ9" s="279"/>
      <c r="GVK9" s="279"/>
      <c r="GVL9" s="279"/>
      <c r="GVM9" s="279"/>
      <c r="GVN9" s="279"/>
      <c r="GVO9" s="279"/>
      <c r="GVP9" s="279"/>
      <c r="GVQ9" s="279"/>
      <c r="GVR9" s="279"/>
      <c r="GVS9" s="279"/>
      <c r="GVT9" s="279"/>
      <c r="GVU9" s="279"/>
      <c r="GVV9" s="279"/>
      <c r="GVW9" s="279"/>
      <c r="GVX9" s="279"/>
      <c r="GVY9" s="279"/>
      <c r="GVZ9" s="279"/>
      <c r="GWA9" s="279"/>
      <c r="GWB9" s="279"/>
      <c r="GWC9" s="279"/>
      <c r="GWD9" s="279"/>
      <c r="GWE9" s="279"/>
      <c r="GWF9" s="279"/>
      <c r="GWG9" s="279"/>
      <c r="GWH9" s="279"/>
      <c r="GWI9" s="279"/>
      <c r="GWJ9" s="279"/>
      <c r="GWK9" s="279"/>
      <c r="GWL9" s="279"/>
      <c r="GWM9" s="279"/>
      <c r="GWN9" s="279"/>
      <c r="GWO9" s="279"/>
      <c r="GWP9" s="279"/>
      <c r="GWQ9" s="279"/>
      <c r="GWR9" s="279"/>
      <c r="GWS9" s="279"/>
      <c r="GWT9" s="279"/>
      <c r="GWU9" s="279"/>
      <c r="GWV9" s="279"/>
      <c r="GWW9" s="279"/>
      <c r="GWX9" s="279"/>
      <c r="GWY9" s="279"/>
      <c r="GWZ9" s="279"/>
      <c r="GXA9" s="279"/>
      <c r="GXB9" s="279"/>
      <c r="GXC9" s="279"/>
      <c r="GXD9" s="279"/>
      <c r="GXE9" s="279"/>
      <c r="GXF9" s="279"/>
      <c r="GXG9" s="279"/>
      <c r="GXH9" s="279"/>
      <c r="GXI9" s="279"/>
      <c r="GXJ9" s="279"/>
      <c r="GXK9" s="279"/>
      <c r="GXL9" s="279"/>
      <c r="GXM9" s="279"/>
      <c r="GXN9" s="279"/>
      <c r="GXO9" s="279"/>
      <c r="GXP9" s="279"/>
      <c r="GXQ9" s="279"/>
      <c r="GXR9" s="279"/>
      <c r="GXS9" s="279"/>
      <c r="GXT9" s="279"/>
      <c r="GXU9" s="279"/>
      <c r="GXV9" s="279"/>
      <c r="GXW9" s="279"/>
      <c r="GXX9" s="279"/>
      <c r="GXY9" s="279"/>
      <c r="GXZ9" s="279"/>
      <c r="GYA9" s="279"/>
      <c r="GYB9" s="279"/>
      <c r="GYC9" s="279"/>
      <c r="GYD9" s="279"/>
      <c r="GYE9" s="279"/>
      <c r="GYF9" s="279"/>
      <c r="GYG9" s="279"/>
      <c r="GYH9" s="279"/>
      <c r="GYI9" s="279"/>
      <c r="GYJ9" s="279"/>
      <c r="GYK9" s="279"/>
      <c r="GYL9" s="279"/>
      <c r="GYM9" s="279"/>
      <c r="GYN9" s="279"/>
      <c r="GYO9" s="279"/>
      <c r="GYP9" s="279"/>
      <c r="GYQ9" s="279"/>
      <c r="GYR9" s="279"/>
      <c r="GYS9" s="279"/>
      <c r="GYT9" s="279"/>
      <c r="GYU9" s="279"/>
      <c r="GYV9" s="279"/>
      <c r="GYW9" s="279"/>
      <c r="GYX9" s="279"/>
      <c r="GYY9" s="279"/>
      <c r="GYZ9" s="279"/>
      <c r="GZA9" s="279"/>
      <c r="GZB9" s="279"/>
      <c r="GZC9" s="279"/>
      <c r="GZD9" s="279"/>
      <c r="GZE9" s="279"/>
      <c r="GZF9" s="279"/>
      <c r="GZG9" s="279"/>
      <c r="GZH9" s="279"/>
      <c r="GZI9" s="279"/>
      <c r="GZJ9" s="279"/>
      <c r="GZK9" s="279"/>
      <c r="GZL9" s="279"/>
      <c r="GZM9" s="279"/>
      <c r="GZN9" s="279"/>
      <c r="GZO9" s="279"/>
      <c r="GZP9" s="279"/>
      <c r="GZQ9" s="279"/>
      <c r="GZR9" s="279"/>
      <c r="GZS9" s="279"/>
      <c r="GZT9" s="279"/>
      <c r="GZU9" s="279"/>
      <c r="GZV9" s="279"/>
      <c r="GZW9" s="279"/>
      <c r="GZX9" s="279"/>
      <c r="GZY9" s="279"/>
      <c r="GZZ9" s="279"/>
      <c r="HAA9" s="279"/>
      <c r="HAB9" s="279"/>
      <c r="HAC9" s="279"/>
      <c r="HAD9" s="279"/>
      <c r="HAE9" s="279"/>
      <c r="HAF9" s="279"/>
      <c r="HAG9" s="279"/>
      <c r="HAH9" s="279"/>
      <c r="HAI9" s="279"/>
      <c r="HAJ9" s="279"/>
      <c r="HAK9" s="279"/>
      <c r="HAL9" s="279"/>
      <c r="HAM9" s="279"/>
      <c r="HAN9" s="279"/>
      <c r="HAO9" s="279"/>
      <c r="HAP9" s="279"/>
      <c r="HAQ9" s="279"/>
      <c r="HAR9" s="279"/>
      <c r="HAS9" s="279"/>
      <c r="HAT9" s="279"/>
      <c r="HAU9" s="279"/>
      <c r="HAV9" s="279"/>
      <c r="HAW9" s="279"/>
      <c r="HAX9" s="279"/>
      <c r="HAY9" s="279"/>
      <c r="HAZ9" s="279"/>
      <c r="HBA9" s="279"/>
      <c r="HBB9" s="279"/>
      <c r="HBC9" s="279"/>
      <c r="HBD9" s="279"/>
      <c r="HBE9" s="279"/>
      <c r="HBF9" s="279"/>
      <c r="HBG9" s="279"/>
      <c r="HBH9" s="279"/>
      <c r="HBI9" s="279"/>
      <c r="HBJ9" s="279"/>
      <c r="HBK9" s="279"/>
      <c r="HBL9" s="279"/>
      <c r="HBM9" s="279"/>
      <c r="HBN9" s="279"/>
      <c r="HBO9" s="279"/>
      <c r="HBP9" s="279"/>
      <c r="HBQ9" s="279"/>
      <c r="HBR9" s="279"/>
      <c r="HBS9" s="279"/>
      <c r="HBT9" s="279"/>
      <c r="HBU9" s="279"/>
      <c r="HBV9" s="279"/>
      <c r="HBW9" s="279"/>
      <c r="HBX9" s="279"/>
      <c r="HBY9" s="279"/>
      <c r="HBZ9" s="279"/>
      <c r="HCA9" s="279"/>
      <c r="HCB9" s="279"/>
      <c r="HCC9" s="279"/>
      <c r="HCD9" s="279"/>
      <c r="HCE9" s="279"/>
      <c r="HCF9" s="279"/>
      <c r="HCG9" s="279"/>
      <c r="HCH9" s="279"/>
      <c r="HCI9" s="279"/>
      <c r="HCJ9" s="279"/>
      <c r="HCK9" s="279"/>
      <c r="HCL9" s="279"/>
      <c r="HCM9" s="279"/>
      <c r="HCN9" s="279"/>
      <c r="HCO9" s="279"/>
      <c r="HCP9" s="279"/>
      <c r="HCQ9" s="279"/>
      <c r="HCR9" s="279"/>
      <c r="HCS9" s="279"/>
      <c r="HCT9" s="279"/>
      <c r="HCU9" s="279"/>
      <c r="HCV9" s="279"/>
      <c r="HCW9" s="279"/>
      <c r="HCX9" s="279"/>
      <c r="HCY9" s="279"/>
      <c r="HCZ9" s="279"/>
      <c r="HDA9" s="279"/>
      <c r="HDB9" s="279"/>
      <c r="HDC9" s="279"/>
      <c r="HDD9" s="279"/>
      <c r="HDE9" s="279"/>
      <c r="HDF9" s="279"/>
      <c r="HDG9" s="279"/>
      <c r="HDH9" s="279"/>
      <c r="HDI9" s="279"/>
      <c r="HDJ9" s="279"/>
      <c r="HDK9" s="279"/>
      <c r="HDL9" s="279"/>
      <c r="HDM9" s="279"/>
      <c r="HDN9" s="279"/>
      <c r="HDO9" s="279"/>
      <c r="HDP9" s="279"/>
      <c r="HDQ9" s="279"/>
      <c r="HDR9" s="279"/>
      <c r="HDS9" s="279"/>
      <c r="HDT9" s="279"/>
      <c r="HDU9" s="279"/>
      <c r="HDV9" s="279"/>
      <c r="HDW9" s="279"/>
      <c r="HDX9" s="279"/>
      <c r="HDY9" s="279"/>
      <c r="HDZ9" s="279"/>
      <c r="HEA9" s="279"/>
      <c r="HEB9" s="279"/>
      <c r="HEC9" s="279"/>
      <c r="HED9" s="279"/>
      <c r="HEE9" s="279"/>
      <c r="HEF9" s="279"/>
      <c r="HEG9" s="279"/>
      <c r="HEH9" s="279"/>
      <c r="HEI9" s="279"/>
      <c r="HEJ9" s="279"/>
      <c r="HEK9" s="279"/>
      <c r="HEL9" s="279"/>
      <c r="HEM9" s="279"/>
      <c r="HEN9" s="279"/>
      <c r="HEO9" s="279"/>
      <c r="HEP9" s="279"/>
      <c r="HEQ9" s="279"/>
      <c r="HER9" s="279"/>
      <c r="HES9" s="279"/>
      <c r="HET9" s="279"/>
      <c r="HEU9" s="279"/>
      <c r="HEV9" s="279"/>
      <c r="HEW9" s="279"/>
      <c r="HEX9" s="279"/>
      <c r="HEY9" s="279"/>
      <c r="HEZ9" s="279"/>
      <c r="HFA9" s="279"/>
      <c r="HFB9" s="279"/>
      <c r="HFC9" s="279"/>
      <c r="HFD9" s="279"/>
      <c r="HFE9" s="279"/>
      <c r="HFF9" s="279"/>
      <c r="HFG9" s="279"/>
      <c r="HFH9" s="279"/>
      <c r="HFI9" s="279"/>
      <c r="HFJ9" s="279"/>
      <c r="HFK9" s="279"/>
      <c r="HFL9" s="279"/>
      <c r="HFM9" s="279"/>
      <c r="HFN9" s="279"/>
      <c r="HFO9" s="279"/>
      <c r="HFP9" s="279"/>
      <c r="HFQ9" s="279"/>
      <c r="HFR9" s="279"/>
      <c r="HFS9" s="279"/>
      <c r="HFT9" s="279"/>
      <c r="HFU9" s="279"/>
      <c r="HFV9" s="279"/>
      <c r="HFW9" s="279"/>
      <c r="HFX9" s="279"/>
      <c r="HFY9" s="279"/>
      <c r="HFZ9" s="279"/>
      <c r="HGA9" s="279"/>
      <c r="HGB9" s="279"/>
      <c r="HGC9" s="279"/>
      <c r="HGD9" s="279"/>
      <c r="HGE9" s="279"/>
      <c r="HGF9" s="279"/>
      <c r="HGG9" s="279"/>
      <c r="HGH9" s="279"/>
      <c r="HGI9" s="279"/>
      <c r="HGJ9" s="279"/>
      <c r="HGK9" s="279"/>
      <c r="HGL9" s="279"/>
      <c r="HGM9" s="279"/>
      <c r="HGN9" s="279"/>
      <c r="HGO9" s="279"/>
      <c r="HGP9" s="279"/>
      <c r="HGQ9" s="279"/>
      <c r="HGR9" s="279"/>
      <c r="HGS9" s="279"/>
      <c r="HGT9" s="279"/>
      <c r="HGU9" s="279"/>
      <c r="HGV9" s="279"/>
      <c r="HGW9" s="279"/>
      <c r="HGX9" s="279"/>
      <c r="HGY9" s="279"/>
      <c r="HGZ9" s="279"/>
      <c r="HHA9" s="279"/>
      <c r="HHB9" s="279"/>
      <c r="HHC9" s="279"/>
      <c r="HHD9" s="279"/>
      <c r="HHE9" s="279"/>
      <c r="HHF9" s="279"/>
      <c r="HHG9" s="279"/>
      <c r="HHH9" s="279"/>
      <c r="HHI9" s="279"/>
      <c r="HHJ9" s="279"/>
      <c r="HHK9" s="279"/>
      <c r="HHL9" s="279"/>
      <c r="HHM9" s="279"/>
      <c r="HHN9" s="279"/>
      <c r="HHO9" s="279"/>
      <c r="HHP9" s="279"/>
      <c r="HHQ9" s="279"/>
      <c r="HHR9" s="279"/>
      <c r="HHS9" s="279"/>
      <c r="HHT9" s="279"/>
      <c r="HHU9" s="279"/>
      <c r="HHV9" s="279"/>
      <c r="HHW9" s="279"/>
      <c r="HHX9" s="279"/>
      <c r="HHY9" s="279"/>
      <c r="HHZ9" s="279"/>
      <c r="HIA9" s="279"/>
      <c r="HIB9" s="279"/>
      <c r="HIC9" s="279"/>
      <c r="HID9" s="279"/>
      <c r="HIE9" s="279"/>
      <c r="HIF9" s="279"/>
      <c r="HIG9" s="279"/>
      <c r="HIH9" s="279"/>
      <c r="HII9" s="279"/>
      <c r="HIJ9" s="279"/>
      <c r="HIK9" s="279"/>
      <c r="HIL9" s="279"/>
      <c r="HIM9" s="279"/>
      <c r="HIN9" s="279"/>
      <c r="HIO9" s="279"/>
      <c r="HIP9" s="279"/>
      <c r="HIQ9" s="279"/>
      <c r="HIR9" s="279"/>
      <c r="HIS9" s="279"/>
      <c r="HIT9" s="279"/>
      <c r="HIU9" s="279"/>
      <c r="HIV9" s="279"/>
      <c r="HIW9" s="279"/>
      <c r="HIX9" s="279"/>
      <c r="HIY9" s="279"/>
      <c r="HIZ9" s="279"/>
      <c r="HJA9" s="279"/>
      <c r="HJB9" s="279"/>
      <c r="HJC9" s="279"/>
      <c r="HJD9" s="279"/>
      <c r="HJE9" s="279"/>
      <c r="HJF9" s="279"/>
      <c r="HJG9" s="279"/>
      <c r="HJH9" s="279"/>
      <c r="HJI9" s="279"/>
      <c r="HJJ9" s="279"/>
      <c r="HJK9" s="279"/>
      <c r="HJL9" s="279"/>
      <c r="HJM9" s="279"/>
      <c r="HJN9" s="279"/>
      <c r="HJO9" s="279"/>
      <c r="HJP9" s="279"/>
      <c r="HJQ9" s="279"/>
      <c r="HJR9" s="279"/>
      <c r="HJS9" s="279"/>
      <c r="HJT9" s="279"/>
      <c r="HJU9" s="279"/>
      <c r="HJV9" s="279"/>
      <c r="HJW9" s="279"/>
      <c r="HJX9" s="279"/>
      <c r="HJY9" s="279"/>
      <c r="HJZ9" s="279"/>
      <c r="HKA9" s="279"/>
      <c r="HKB9" s="279"/>
      <c r="HKC9" s="279"/>
      <c r="HKD9" s="279"/>
      <c r="HKE9" s="279"/>
      <c r="HKF9" s="279"/>
      <c r="HKG9" s="279"/>
      <c r="HKH9" s="279"/>
      <c r="HKI9" s="279"/>
      <c r="HKJ9" s="279"/>
      <c r="HKK9" s="279"/>
      <c r="HKL9" s="279"/>
      <c r="HKM9" s="279"/>
      <c r="HKN9" s="279"/>
      <c r="HKO9" s="279"/>
      <c r="HKP9" s="279"/>
      <c r="HKQ9" s="279"/>
      <c r="HKR9" s="279"/>
      <c r="HKS9" s="279"/>
      <c r="HKT9" s="279"/>
      <c r="HKU9" s="279"/>
      <c r="HKV9" s="279"/>
      <c r="HKW9" s="279"/>
      <c r="HKX9" s="279"/>
      <c r="HKY9" s="279"/>
      <c r="HKZ9" s="279"/>
      <c r="HLA9" s="279"/>
      <c r="HLB9" s="279"/>
      <c r="HLC9" s="279"/>
      <c r="HLD9" s="279"/>
      <c r="HLE9" s="279"/>
      <c r="HLF9" s="279"/>
      <c r="HLG9" s="279"/>
      <c r="HLH9" s="279"/>
      <c r="HLI9" s="279"/>
      <c r="HLJ9" s="279"/>
      <c r="HLK9" s="279"/>
      <c r="HLL9" s="279"/>
      <c r="HLM9" s="279"/>
      <c r="HLN9" s="279"/>
      <c r="HLO9" s="279"/>
      <c r="HLP9" s="279"/>
      <c r="HLQ9" s="279"/>
      <c r="HLR9" s="279"/>
      <c r="HLS9" s="279"/>
      <c r="HLT9" s="279"/>
      <c r="HLU9" s="279"/>
      <c r="HLV9" s="279"/>
      <c r="HLW9" s="279"/>
      <c r="HLX9" s="279"/>
      <c r="HLY9" s="279"/>
      <c r="HLZ9" s="279"/>
      <c r="HMA9" s="279"/>
      <c r="HMB9" s="279"/>
      <c r="HMC9" s="279"/>
      <c r="HMD9" s="279"/>
      <c r="HME9" s="279"/>
      <c r="HMF9" s="279"/>
      <c r="HMG9" s="279"/>
      <c r="HMH9" s="279"/>
      <c r="HMI9" s="279"/>
      <c r="HMJ9" s="279"/>
      <c r="HMK9" s="279"/>
      <c r="HML9" s="279"/>
      <c r="HMM9" s="279"/>
      <c r="HMN9" s="279"/>
      <c r="HMO9" s="279"/>
      <c r="HMP9" s="279"/>
      <c r="HMQ9" s="279"/>
      <c r="HMR9" s="279"/>
      <c r="HMS9" s="279"/>
      <c r="HMT9" s="279"/>
      <c r="HMU9" s="279"/>
      <c r="HMV9" s="279"/>
      <c r="HMW9" s="279"/>
      <c r="HMX9" s="279"/>
      <c r="HMY9" s="279"/>
      <c r="HMZ9" s="279"/>
      <c r="HNA9" s="279"/>
      <c r="HNB9" s="279"/>
      <c r="HNC9" s="279"/>
      <c r="HND9" s="279"/>
      <c r="HNE9" s="279"/>
      <c r="HNF9" s="279"/>
      <c r="HNG9" s="279"/>
      <c r="HNH9" s="279"/>
      <c r="HNI9" s="279"/>
      <c r="HNJ9" s="279"/>
      <c r="HNK9" s="279"/>
      <c r="HNL9" s="279"/>
      <c r="HNM9" s="279"/>
      <c r="HNN9" s="279"/>
      <c r="HNO9" s="279"/>
      <c r="HNP9" s="279"/>
      <c r="HNQ9" s="279"/>
      <c r="HNR9" s="279"/>
      <c r="HNS9" s="279"/>
      <c r="HNT9" s="279"/>
      <c r="HNU9" s="279"/>
      <c r="HNV9" s="279"/>
      <c r="HNW9" s="279"/>
      <c r="HNX9" s="279"/>
      <c r="HNY9" s="279"/>
      <c r="HNZ9" s="279"/>
      <c r="HOA9" s="279"/>
      <c r="HOB9" s="279"/>
      <c r="HOC9" s="279"/>
      <c r="HOD9" s="279"/>
      <c r="HOE9" s="279"/>
      <c r="HOF9" s="279"/>
      <c r="HOG9" s="279"/>
      <c r="HOH9" s="279"/>
      <c r="HOI9" s="279"/>
      <c r="HOJ9" s="279"/>
      <c r="HOK9" s="279"/>
      <c r="HOL9" s="279"/>
      <c r="HOM9" s="279"/>
      <c r="HON9" s="279"/>
      <c r="HOO9" s="279"/>
      <c r="HOP9" s="279"/>
      <c r="HOQ9" s="279"/>
      <c r="HOR9" s="279"/>
      <c r="HOS9" s="279"/>
      <c r="HOT9" s="279"/>
      <c r="HOU9" s="279"/>
      <c r="HOV9" s="279"/>
      <c r="HOW9" s="279"/>
      <c r="HOX9" s="279"/>
      <c r="HOY9" s="279"/>
      <c r="HOZ9" s="279"/>
      <c r="HPA9" s="279"/>
      <c r="HPB9" s="279"/>
      <c r="HPC9" s="279"/>
      <c r="HPD9" s="279"/>
      <c r="HPE9" s="279"/>
      <c r="HPF9" s="279"/>
      <c r="HPG9" s="279"/>
      <c r="HPH9" s="279"/>
      <c r="HPI9" s="279"/>
      <c r="HPJ9" s="279"/>
      <c r="HPK9" s="279"/>
      <c r="HPL9" s="279"/>
      <c r="HPM9" s="279"/>
      <c r="HPN9" s="279"/>
      <c r="HPO9" s="279"/>
      <c r="HPP9" s="279"/>
      <c r="HPQ9" s="279"/>
      <c r="HPR9" s="279"/>
      <c r="HPS9" s="279"/>
      <c r="HPT9" s="279"/>
      <c r="HPU9" s="279"/>
      <c r="HPV9" s="279"/>
      <c r="HPW9" s="279"/>
      <c r="HPX9" s="279"/>
      <c r="HPY9" s="279"/>
      <c r="HPZ9" s="279"/>
      <c r="HQA9" s="279"/>
      <c r="HQB9" s="279"/>
      <c r="HQC9" s="279"/>
      <c r="HQD9" s="279"/>
      <c r="HQE9" s="279"/>
      <c r="HQF9" s="279"/>
      <c r="HQG9" s="279"/>
      <c r="HQH9" s="279"/>
      <c r="HQI9" s="279"/>
      <c r="HQJ9" s="279"/>
      <c r="HQK9" s="279"/>
      <c r="HQL9" s="279"/>
      <c r="HQM9" s="279"/>
      <c r="HQN9" s="279"/>
      <c r="HQO9" s="279"/>
      <c r="HQP9" s="279"/>
      <c r="HQQ9" s="279"/>
      <c r="HQR9" s="279"/>
      <c r="HQS9" s="279"/>
      <c r="HQT9" s="279"/>
      <c r="HQU9" s="279"/>
      <c r="HQV9" s="279"/>
      <c r="HQW9" s="279"/>
      <c r="HQX9" s="279"/>
      <c r="HQY9" s="279"/>
      <c r="HQZ9" s="279"/>
      <c r="HRA9" s="279"/>
      <c r="HRB9" s="279"/>
      <c r="HRC9" s="279"/>
      <c r="HRD9" s="279"/>
      <c r="HRE9" s="279"/>
      <c r="HRF9" s="279"/>
      <c r="HRG9" s="279"/>
      <c r="HRH9" s="279"/>
      <c r="HRI9" s="279"/>
      <c r="HRJ9" s="279"/>
      <c r="HRK9" s="279"/>
      <c r="HRL9" s="279"/>
      <c r="HRM9" s="279"/>
      <c r="HRN9" s="279"/>
      <c r="HRO9" s="279"/>
      <c r="HRP9" s="279"/>
      <c r="HRQ9" s="279"/>
      <c r="HRR9" s="279"/>
      <c r="HRS9" s="279"/>
      <c r="HRT9" s="279"/>
      <c r="HRU9" s="279"/>
      <c r="HRV9" s="279"/>
      <c r="HRW9" s="279"/>
      <c r="HRX9" s="279"/>
      <c r="HRY9" s="279"/>
      <c r="HRZ9" s="279"/>
      <c r="HSA9" s="279"/>
      <c r="HSB9" s="279"/>
      <c r="HSC9" s="279"/>
      <c r="HSD9" s="279"/>
      <c r="HSE9" s="279"/>
      <c r="HSF9" s="279"/>
      <c r="HSG9" s="279"/>
      <c r="HSH9" s="279"/>
      <c r="HSI9" s="279"/>
      <c r="HSJ9" s="279"/>
      <c r="HSK9" s="279"/>
      <c r="HSL9" s="279"/>
      <c r="HSM9" s="279"/>
      <c r="HSN9" s="279"/>
      <c r="HSO9" s="279"/>
      <c r="HSP9" s="279"/>
      <c r="HSQ9" s="279"/>
      <c r="HSR9" s="279"/>
      <c r="HSS9" s="279"/>
      <c r="HST9" s="279"/>
      <c r="HSU9" s="279"/>
      <c r="HSV9" s="279"/>
      <c r="HSW9" s="279"/>
      <c r="HSX9" s="279"/>
      <c r="HSY9" s="279"/>
      <c r="HSZ9" s="279"/>
      <c r="HTA9" s="279"/>
      <c r="HTB9" s="279"/>
      <c r="HTC9" s="279"/>
      <c r="HTD9" s="279"/>
      <c r="HTE9" s="279"/>
      <c r="HTF9" s="279"/>
      <c r="HTG9" s="279"/>
      <c r="HTH9" s="279"/>
      <c r="HTI9" s="279"/>
      <c r="HTJ9" s="279"/>
      <c r="HTK9" s="279"/>
      <c r="HTL9" s="279"/>
      <c r="HTM9" s="279"/>
      <c r="HTN9" s="279"/>
      <c r="HTO9" s="279"/>
      <c r="HTP9" s="279"/>
      <c r="HTQ9" s="279"/>
      <c r="HTR9" s="279"/>
      <c r="HTS9" s="279"/>
      <c r="HTT9" s="279"/>
      <c r="HTU9" s="279"/>
      <c r="HTV9" s="279"/>
      <c r="HTW9" s="279"/>
      <c r="HTX9" s="279"/>
      <c r="HTY9" s="279"/>
      <c r="HTZ9" s="279"/>
      <c r="HUA9" s="279"/>
      <c r="HUB9" s="279"/>
      <c r="HUC9" s="279"/>
      <c r="HUD9" s="279"/>
      <c r="HUE9" s="279"/>
      <c r="HUF9" s="279"/>
      <c r="HUG9" s="279"/>
      <c r="HUH9" s="279"/>
      <c r="HUI9" s="279"/>
      <c r="HUJ9" s="279"/>
      <c r="HUK9" s="279"/>
      <c r="HUL9" s="279"/>
      <c r="HUM9" s="279"/>
      <c r="HUN9" s="279"/>
      <c r="HUO9" s="279"/>
      <c r="HUP9" s="279"/>
      <c r="HUQ9" s="279"/>
      <c r="HUR9" s="279"/>
      <c r="HUS9" s="279"/>
      <c r="HUT9" s="279"/>
      <c r="HUU9" s="279"/>
      <c r="HUV9" s="279"/>
      <c r="HUW9" s="279"/>
      <c r="HUX9" s="279"/>
      <c r="HUY9" s="279"/>
      <c r="HUZ9" s="279"/>
      <c r="HVA9" s="279"/>
      <c r="HVB9" s="279"/>
      <c r="HVC9" s="279"/>
      <c r="HVD9" s="279"/>
      <c r="HVE9" s="279"/>
      <c r="HVF9" s="279"/>
      <c r="HVG9" s="279"/>
      <c r="HVH9" s="279"/>
      <c r="HVI9" s="279"/>
      <c r="HVJ9" s="279"/>
      <c r="HVK9" s="279"/>
      <c r="HVL9" s="279"/>
      <c r="HVM9" s="279"/>
      <c r="HVN9" s="279"/>
      <c r="HVO9" s="279"/>
      <c r="HVP9" s="279"/>
      <c r="HVQ9" s="279"/>
      <c r="HVR9" s="279"/>
      <c r="HVS9" s="279"/>
      <c r="HVT9" s="279"/>
      <c r="HVU9" s="279"/>
      <c r="HVV9" s="279"/>
      <c r="HVW9" s="279"/>
      <c r="HVX9" s="279"/>
      <c r="HVY9" s="279"/>
      <c r="HVZ9" s="279"/>
      <c r="HWA9" s="279"/>
      <c r="HWB9" s="279"/>
      <c r="HWC9" s="279"/>
      <c r="HWD9" s="279"/>
      <c r="HWE9" s="279"/>
      <c r="HWF9" s="279"/>
      <c r="HWG9" s="279"/>
      <c r="HWH9" s="279"/>
      <c r="HWI9" s="279"/>
      <c r="HWJ9" s="279"/>
      <c r="HWK9" s="279"/>
      <c r="HWL9" s="279"/>
      <c r="HWM9" s="279"/>
      <c r="HWN9" s="279"/>
      <c r="HWO9" s="279"/>
      <c r="HWP9" s="279"/>
      <c r="HWQ9" s="279"/>
      <c r="HWR9" s="279"/>
      <c r="HWS9" s="279"/>
      <c r="HWT9" s="279"/>
      <c r="HWU9" s="279"/>
      <c r="HWV9" s="279"/>
      <c r="HWW9" s="279"/>
      <c r="HWX9" s="279"/>
      <c r="HWY9" s="279"/>
      <c r="HWZ9" s="279"/>
      <c r="HXA9" s="279"/>
      <c r="HXB9" s="279"/>
      <c r="HXC9" s="279"/>
      <c r="HXD9" s="279"/>
      <c r="HXE9" s="279"/>
      <c r="HXF9" s="279"/>
      <c r="HXG9" s="279"/>
      <c r="HXH9" s="279"/>
      <c r="HXI9" s="279"/>
      <c r="HXJ9" s="279"/>
      <c r="HXK9" s="279"/>
      <c r="HXL9" s="279"/>
      <c r="HXM9" s="279"/>
      <c r="HXN9" s="279"/>
      <c r="HXO9" s="279"/>
      <c r="HXP9" s="279"/>
      <c r="HXQ9" s="279"/>
      <c r="HXR9" s="279"/>
      <c r="HXS9" s="279"/>
      <c r="HXT9" s="279"/>
      <c r="HXU9" s="279"/>
      <c r="HXV9" s="279"/>
      <c r="HXW9" s="279"/>
      <c r="HXX9" s="279"/>
      <c r="HXY9" s="279"/>
      <c r="HXZ9" s="279"/>
      <c r="HYA9" s="279"/>
      <c r="HYB9" s="279"/>
      <c r="HYC9" s="279"/>
      <c r="HYD9" s="279"/>
      <c r="HYE9" s="279"/>
      <c r="HYF9" s="279"/>
      <c r="HYG9" s="279"/>
      <c r="HYH9" s="279"/>
      <c r="HYI9" s="279"/>
      <c r="HYJ9" s="279"/>
      <c r="HYK9" s="279"/>
      <c r="HYL9" s="279"/>
      <c r="HYM9" s="279"/>
      <c r="HYN9" s="279"/>
      <c r="HYO9" s="279"/>
      <c r="HYP9" s="279"/>
      <c r="HYQ9" s="279"/>
      <c r="HYR9" s="279"/>
      <c r="HYS9" s="279"/>
      <c r="HYT9" s="279"/>
      <c r="HYU9" s="279"/>
      <c r="HYV9" s="279"/>
      <c r="HYW9" s="279"/>
      <c r="HYX9" s="279"/>
      <c r="HYY9" s="279"/>
      <c r="HYZ9" s="279"/>
      <c r="HZA9" s="279"/>
      <c r="HZB9" s="279"/>
      <c r="HZC9" s="279"/>
      <c r="HZD9" s="279"/>
      <c r="HZE9" s="279"/>
      <c r="HZF9" s="279"/>
      <c r="HZG9" s="279"/>
      <c r="HZH9" s="279"/>
      <c r="HZI9" s="279"/>
      <c r="HZJ9" s="279"/>
      <c r="HZK9" s="279"/>
      <c r="HZL9" s="279"/>
      <c r="HZM9" s="279"/>
      <c r="HZN9" s="279"/>
      <c r="HZO9" s="279"/>
      <c r="HZP9" s="279"/>
      <c r="HZQ9" s="279"/>
      <c r="HZR9" s="279"/>
      <c r="HZS9" s="279"/>
      <c r="HZT9" s="279"/>
      <c r="HZU9" s="279"/>
      <c r="HZV9" s="279"/>
      <c r="HZW9" s="279"/>
      <c r="HZX9" s="279"/>
      <c r="HZY9" s="279"/>
      <c r="HZZ9" s="279"/>
      <c r="IAA9" s="279"/>
      <c r="IAB9" s="279"/>
      <c r="IAC9" s="279"/>
      <c r="IAD9" s="279"/>
      <c r="IAE9" s="279"/>
      <c r="IAF9" s="279"/>
      <c r="IAG9" s="279"/>
      <c r="IAH9" s="279"/>
      <c r="IAI9" s="279"/>
      <c r="IAJ9" s="279"/>
      <c r="IAK9" s="279"/>
      <c r="IAL9" s="279"/>
      <c r="IAM9" s="279"/>
      <c r="IAN9" s="279"/>
      <c r="IAO9" s="279"/>
      <c r="IAP9" s="279"/>
      <c r="IAQ9" s="279"/>
      <c r="IAR9" s="279"/>
      <c r="IAS9" s="279"/>
      <c r="IAT9" s="279"/>
      <c r="IAU9" s="279"/>
      <c r="IAV9" s="279"/>
      <c r="IAW9" s="279"/>
      <c r="IAX9" s="279"/>
      <c r="IAY9" s="279"/>
      <c r="IAZ9" s="279"/>
      <c r="IBA9" s="279"/>
      <c r="IBB9" s="279"/>
      <c r="IBC9" s="279"/>
      <c r="IBD9" s="279"/>
      <c r="IBE9" s="279"/>
      <c r="IBF9" s="279"/>
      <c r="IBG9" s="279"/>
      <c r="IBH9" s="279"/>
      <c r="IBI9" s="279"/>
      <c r="IBJ9" s="279"/>
      <c r="IBK9" s="279"/>
      <c r="IBL9" s="279"/>
      <c r="IBM9" s="279"/>
      <c r="IBN9" s="279"/>
      <c r="IBO9" s="279"/>
      <c r="IBP9" s="279"/>
      <c r="IBQ9" s="279"/>
      <c r="IBR9" s="279"/>
      <c r="IBS9" s="279"/>
      <c r="IBT9" s="279"/>
      <c r="IBU9" s="279"/>
      <c r="IBV9" s="279"/>
      <c r="IBW9" s="279"/>
      <c r="IBX9" s="279"/>
      <c r="IBY9" s="279"/>
      <c r="IBZ9" s="279"/>
      <c r="ICA9" s="279"/>
      <c r="ICB9" s="279"/>
      <c r="ICC9" s="279"/>
      <c r="ICD9" s="279"/>
      <c r="ICE9" s="279"/>
      <c r="ICF9" s="279"/>
      <c r="ICG9" s="279"/>
      <c r="ICH9" s="279"/>
      <c r="ICI9" s="279"/>
      <c r="ICJ9" s="279"/>
      <c r="ICK9" s="279"/>
      <c r="ICL9" s="279"/>
      <c r="ICM9" s="279"/>
      <c r="ICN9" s="279"/>
      <c r="ICO9" s="279"/>
      <c r="ICP9" s="279"/>
      <c r="ICQ9" s="279"/>
      <c r="ICR9" s="279"/>
      <c r="ICS9" s="279"/>
      <c r="ICT9" s="279"/>
      <c r="ICU9" s="279"/>
      <c r="ICV9" s="279"/>
      <c r="ICW9" s="279"/>
      <c r="ICX9" s="279"/>
      <c r="ICY9" s="279"/>
      <c r="ICZ9" s="279"/>
      <c r="IDA9" s="279"/>
      <c r="IDB9" s="279"/>
      <c r="IDC9" s="279"/>
      <c r="IDD9" s="279"/>
      <c r="IDE9" s="279"/>
      <c r="IDF9" s="279"/>
      <c r="IDG9" s="279"/>
      <c r="IDH9" s="279"/>
      <c r="IDI9" s="279"/>
      <c r="IDJ9" s="279"/>
      <c r="IDK9" s="279"/>
      <c r="IDL9" s="279"/>
      <c r="IDM9" s="279"/>
      <c r="IDN9" s="279"/>
      <c r="IDO9" s="279"/>
      <c r="IDP9" s="279"/>
      <c r="IDQ9" s="279"/>
      <c r="IDR9" s="279"/>
      <c r="IDS9" s="279"/>
      <c r="IDT9" s="279"/>
      <c r="IDU9" s="279"/>
      <c r="IDV9" s="279"/>
      <c r="IDW9" s="279"/>
      <c r="IDX9" s="279"/>
      <c r="IDY9" s="279"/>
      <c r="IDZ9" s="279"/>
      <c r="IEA9" s="279"/>
      <c r="IEB9" s="279"/>
      <c r="IEC9" s="279"/>
      <c r="IED9" s="279"/>
      <c r="IEE9" s="279"/>
      <c r="IEF9" s="279"/>
      <c r="IEG9" s="279"/>
      <c r="IEH9" s="279"/>
      <c r="IEI9" s="279"/>
      <c r="IEJ9" s="279"/>
      <c r="IEK9" s="279"/>
      <c r="IEL9" s="279"/>
      <c r="IEM9" s="279"/>
      <c r="IEN9" s="279"/>
      <c r="IEO9" s="279"/>
      <c r="IEP9" s="279"/>
      <c r="IEQ9" s="279"/>
      <c r="IER9" s="279"/>
      <c r="IES9" s="279"/>
      <c r="IET9" s="279"/>
      <c r="IEU9" s="279"/>
      <c r="IEV9" s="279"/>
      <c r="IEW9" s="279"/>
      <c r="IEX9" s="279"/>
      <c r="IEY9" s="279"/>
      <c r="IEZ9" s="279"/>
      <c r="IFA9" s="279"/>
      <c r="IFB9" s="279"/>
      <c r="IFC9" s="279"/>
      <c r="IFD9" s="279"/>
      <c r="IFE9" s="279"/>
      <c r="IFF9" s="279"/>
      <c r="IFG9" s="279"/>
      <c r="IFH9" s="279"/>
      <c r="IFI9" s="279"/>
      <c r="IFJ9" s="279"/>
      <c r="IFK9" s="279"/>
      <c r="IFL9" s="279"/>
      <c r="IFM9" s="279"/>
      <c r="IFN9" s="279"/>
      <c r="IFO9" s="279"/>
      <c r="IFP9" s="279"/>
      <c r="IFQ9" s="279"/>
      <c r="IFR9" s="279"/>
      <c r="IFS9" s="279"/>
      <c r="IFT9" s="279"/>
      <c r="IFU9" s="279"/>
      <c r="IFV9" s="279"/>
      <c r="IFW9" s="279"/>
      <c r="IFX9" s="279"/>
      <c r="IFY9" s="279"/>
      <c r="IFZ9" s="279"/>
      <c r="IGA9" s="279"/>
      <c r="IGB9" s="279"/>
      <c r="IGC9" s="279"/>
      <c r="IGD9" s="279"/>
      <c r="IGE9" s="279"/>
      <c r="IGF9" s="279"/>
      <c r="IGG9" s="279"/>
      <c r="IGH9" s="279"/>
      <c r="IGI9" s="279"/>
      <c r="IGJ9" s="279"/>
      <c r="IGK9" s="279"/>
      <c r="IGL9" s="279"/>
      <c r="IGM9" s="279"/>
      <c r="IGN9" s="279"/>
      <c r="IGO9" s="279"/>
      <c r="IGP9" s="279"/>
      <c r="IGQ9" s="279"/>
      <c r="IGR9" s="279"/>
      <c r="IGS9" s="279"/>
      <c r="IGT9" s="279"/>
      <c r="IGU9" s="279"/>
      <c r="IGV9" s="279"/>
      <c r="IGW9" s="279"/>
      <c r="IGX9" s="279"/>
      <c r="IGY9" s="279"/>
      <c r="IGZ9" s="279"/>
      <c r="IHA9" s="279"/>
      <c r="IHB9" s="279"/>
      <c r="IHC9" s="279"/>
      <c r="IHD9" s="279"/>
      <c r="IHE9" s="279"/>
      <c r="IHF9" s="279"/>
      <c r="IHG9" s="279"/>
      <c r="IHH9" s="279"/>
      <c r="IHI9" s="279"/>
      <c r="IHJ9" s="279"/>
      <c r="IHK9" s="279"/>
      <c r="IHL9" s="279"/>
      <c r="IHM9" s="279"/>
      <c r="IHN9" s="279"/>
      <c r="IHO9" s="279"/>
      <c r="IHP9" s="279"/>
      <c r="IHQ9" s="279"/>
      <c r="IHR9" s="279"/>
      <c r="IHS9" s="279"/>
      <c r="IHT9" s="279"/>
      <c r="IHU9" s="279"/>
      <c r="IHV9" s="279"/>
      <c r="IHW9" s="279"/>
      <c r="IHX9" s="279"/>
      <c r="IHY9" s="279"/>
      <c r="IHZ9" s="279"/>
      <c r="IIA9" s="279"/>
      <c r="IIB9" s="279"/>
      <c r="IIC9" s="279"/>
      <c r="IID9" s="279"/>
      <c r="IIE9" s="279"/>
      <c r="IIF9" s="279"/>
      <c r="IIG9" s="279"/>
      <c r="IIH9" s="279"/>
      <c r="III9" s="279"/>
      <c r="IIJ9" s="279"/>
      <c r="IIK9" s="279"/>
      <c r="IIL9" s="279"/>
      <c r="IIM9" s="279"/>
      <c r="IIN9" s="279"/>
      <c r="IIO9" s="279"/>
      <c r="IIP9" s="279"/>
      <c r="IIQ9" s="279"/>
      <c r="IIR9" s="279"/>
      <c r="IIS9" s="279"/>
      <c r="IIT9" s="279"/>
      <c r="IIU9" s="279"/>
      <c r="IIV9" s="279"/>
      <c r="IIW9" s="279"/>
      <c r="IIX9" s="279"/>
      <c r="IIY9" s="279"/>
      <c r="IIZ9" s="279"/>
      <c r="IJA9" s="279"/>
      <c r="IJB9" s="279"/>
      <c r="IJC9" s="279"/>
      <c r="IJD9" s="279"/>
      <c r="IJE9" s="279"/>
      <c r="IJF9" s="279"/>
      <c r="IJG9" s="279"/>
      <c r="IJH9" s="279"/>
      <c r="IJI9" s="279"/>
      <c r="IJJ9" s="279"/>
      <c r="IJK9" s="279"/>
      <c r="IJL9" s="279"/>
      <c r="IJM9" s="279"/>
      <c r="IJN9" s="279"/>
      <c r="IJO9" s="279"/>
      <c r="IJP9" s="279"/>
      <c r="IJQ9" s="279"/>
      <c r="IJR9" s="279"/>
      <c r="IJS9" s="279"/>
      <c r="IJT9" s="279"/>
      <c r="IJU9" s="279"/>
      <c r="IJV9" s="279"/>
      <c r="IJW9" s="279"/>
      <c r="IJX9" s="279"/>
      <c r="IJY9" s="279"/>
      <c r="IJZ9" s="279"/>
      <c r="IKA9" s="279"/>
      <c r="IKB9" s="279"/>
      <c r="IKC9" s="279"/>
      <c r="IKD9" s="279"/>
      <c r="IKE9" s="279"/>
      <c r="IKF9" s="279"/>
      <c r="IKG9" s="279"/>
      <c r="IKH9" s="279"/>
      <c r="IKI9" s="279"/>
      <c r="IKJ9" s="279"/>
      <c r="IKK9" s="279"/>
      <c r="IKL9" s="279"/>
      <c r="IKM9" s="279"/>
      <c r="IKN9" s="279"/>
      <c r="IKO9" s="279"/>
      <c r="IKP9" s="279"/>
      <c r="IKQ9" s="279"/>
      <c r="IKR9" s="279"/>
      <c r="IKS9" s="279"/>
      <c r="IKT9" s="279"/>
      <c r="IKU9" s="279"/>
      <c r="IKV9" s="279"/>
      <c r="IKW9" s="279"/>
      <c r="IKX9" s="279"/>
      <c r="IKY9" s="279"/>
      <c r="IKZ9" s="279"/>
      <c r="ILA9" s="279"/>
      <c r="ILB9" s="279"/>
      <c r="ILC9" s="279"/>
      <c r="ILD9" s="279"/>
      <c r="ILE9" s="279"/>
      <c r="ILF9" s="279"/>
      <c r="ILG9" s="279"/>
      <c r="ILH9" s="279"/>
      <c r="ILI9" s="279"/>
      <c r="ILJ9" s="279"/>
      <c r="ILK9" s="279"/>
      <c r="ILL9" s="279"/>
      <c r="ILM9" s="279"/>
      <c r="ILN9" s="279"/>
      <c r="ILO9" s="279"/>
      <c r="ILP9" s="279"/>
      <c r="ILQ9" s="279"/>
      <c r="ILR9" s="279"/>
      <c r="ILS9" s="279"/>
      <c r="ILT9" s="279"/>
      <c r="ILU9" s="279"/>
      <c r="ILV9" s="279"/>
      <c r="ILW9" s="279"/>
      <c r="ILX9" s="279"/>
      <c r="ILY9" s="279"/>
      <c r="ILZ9" s="279"/>
      <c r="IMA9" s="279"/>
      <c r="IMB9" s="279"/>
      <c r="IMC9" s="279"/>
      <c r="IMD9" s="279"/>
      <c r="IME9" s="279"/>
      <c r="IMF9" s="279"/>
      <c r="IMG9" s="279"/>
      <c r="IMH9" s="279"/>
      <c r="IMI9" s="279"/>
      <c r="IMJ9" s="279"/>
      <c r="IMK9" s="279"/>
      <c r="IML9" s="279"/>
      <c r="IMM9" s="279"/>
      <c r="IMN9" s="279"/>
      <c r="IMO9" s="279"/>
      <c r="IMP9" s="279"/>
      <c r="IMQ9" s="279"/>
      <c r="IMR9" s="279"/>
      <c r="IMS9" s="279"/>
      <c r="IMT9" s="279"/>
      <c r="IMU9" s="279"/>
      <c r="IMV9" s="279"/>
      <c r="IMW9" s="279"/>
      <c r="IMX9" s="279"/>
      <c r="IMY9" s="279"/>
      <c r="IMZ9" s="279"/>
      <c r="INA9" s="279"/>
      <c r="INB9" s="279"/>
      <c r="INC9" s="279"/>
      <c r="IND9" s="279"/>
      <c r="INE9" s="279"/>
      <c r="INF9" s="279"/>
      <c r="ING9" s="279"/>
      <c r="INH9" s="279"/>
      <c r="INI9" s="279"/>
      <c r="INJ9" s="279"/>
      <c r="INK9" s="279"/>
      <c r="INL9" s="279"/>
      <c r="INM9" s="279"/>
      <c r="INN9" s="279"/>
      <c r="INO9" s="279"/>
      <c r="INP9" s="279"/>
      <c r="INQ9" s="279"/>
      <c r="INR9" s="279"/>
      <c r="INS9" s="279"/>
      <c r="INT9" s="279"/>
      <c r="INU9" s="279"/>
      <c r="INV9" s="279"/>
      <c r="INW9" s="279"/>
      <c r="INX9" s="279"/>
      <c r="INY9" s="279"/>
      <c r="INZ9" s="279"/>
      <c r="IOA9" s="279"/>
      <c r="IOB9" s="279"/>
      <c r="IOC9" s="279"/>
      <c r="IOD9" s="279"/>
      <c r="IOE9" s="279"/>
      <c r="IOF9" s="279"/>
      <c r="IOG9" s="279"/>
      <c r="IOH9" s="279"/>
      <c r="IOI9" s="279"/>
      <c r="IOJ9" s="279"/>
      <c r="IOK9" s="279"/>
      <c r="IOL9" s="279"/>
      <c r="IOM9" s="279"/>
      <c r="ION9" s="279"/>
      <c r="IOO9" s="279"/>
      <c r="IOP9" s="279"/>
      <c r="IOQ9" s="279"/>
      <c r="IOR9" s="279"/>
      <c r="IOS9" s="279"/>
      <c r="IOT9" s="279"/>
      <c r="IOU9" s="279"/>
      <c r="IOV9" s="279"/>
      <c r="IOW9" s="279"/>
      <c r="IOX9" s="279"/>
      <c r="IOY9" s="279"/>
      <c r="IOZ9" s="279"/>
      <c r="IPA9" s="279"/>
      <c r="IPB9" s="279"/>
      <c r="IPC9" s="279"/>
      <c r="IPD9" s="279"/>
      <c r="IPE9" s="279"/>
      <c r="IPF9" s="279"/>
      <c r="IPG9" s="279"/>
      <c r="IPH9" s="279"/>
      <c r="IPI9" s="279"/>
      <c r="IPJ9" s="279"/>
      <c r="IPK9" s="279"/>
      <c r="IPL9" s="279"/>
      <c r="IPM9" s="279"/>
      <c r="IPN9" s="279"/>
      <c r="IPO9" s="279"/>
      <c r="IPP9" s="279"/>
      <c r="IPQ9" s="279"/>
      <c r="IPR9" s="279"/>
      <c r="IPS9" s="279"/>
      <c r="IPT9" s="279"/>
      <c r="IPU9" s="279"/>
      <c r="IPV9" s="279"/>
      <c r="IPW9" s="279"/>
      <c r="IPX9" s="279"/>
      <c r="IPY9" s="279"/>
      <c r="IPZ9" s="279"/>
      <c r="IQA9" s="279"/>
      <c r="IQB9" s="279"/>
      <c r="IQC9" s="279"/>
      <c r="IQD9" s="279"/>
      <c r="IQE9" s="279"/>
      <c r="IQF9" s="279"/>
      <c r="IQG9" s="279"/>
      <c r="IQH9" s="279"/>
      <c r="IQI9" s="279"/>
      <c r="IQJ9" s="279"/>
      <c r="IQK9" s="279"/>
      <c r="IQL9" s="279"/>
      <c r="IQM9" s="279"/>
      <c r="IQN9" s="279"/>
      <c r="IQO9" s="279"/>
      <c r="IQP9" s="279"/>
      <c r="IQQ9" s="279"/>
      <c r="IQR9" s="279"/>
      <c r="IQS9" s="279"/>
      <c r="IQT9" s="279"/>
      <c r="IQU9" s="279"/>
      <c r="IQV9" s="279"/>
      <c r="IQW9" s="279"/>
      <c r="IQX9" s="279"/>
      <c r="IQY9" s="279"/>
      <c r="IQZ9" s="279"/>
      <c r="IRA9" s="279"/>
      <c r="IRB9" s="279"/>
      <c r="IRC9" s="279"/>
      <c r="IRD9" s="279"/>
      <c r="IRE9" s="279"/>
      <c r="IRF9" s="279"/>
      <c r="IRG9" s="279"/>
      <c r="IRH9" s="279"/>
      <c r="IRI9" s="279"/>
      <c r="IRJ9" s="279"/>
      <c r="IRK9" s="279"/>
      <c r="IRL9" s="279"/>
      <c r="IRM9" s="279"/>
      <c r="IRN9" s="279"/>
      <c r="IRO9" s="279"/>
      <c r="IRP9" s="279"/>
      <c r="IRQ9" s="279"/>
      <c r="IRR9" s="279"/>
      <c r="IRS9" s="279"/>
      <c r="IRT9" s="279"/>
      <c r="IRU9" s="279"/>
      <c r="IRV9" s="279"/>
      <c r="IRW9" s="279"/>
      <c r="IRX9" s="279"/>
      <c r="IRY9" s="279"/>
      <c r="IRZ9" s="279"/>
      <c r="ISA9" s="279"/>
      <c r="ISB9" s="279"/>
      <c r="ISC9" s="279"/>
      <c r="ISD9" s="279"/>
      <c r="ISE9" s="279"/>
      <c r="ISF9" s="279"/>
      <c r="ISG9" s="279"/>
      <c r="ISH9" s="279"/>
      <c r="ISI9" s="279"/>
      <c r="ISJ9" s="279"/>
      <c r="ISK9" s="279"/>
      <c r="ISL9" s="279"/>
      <c r="ISM9" s="279"/>
      <c r="ISN9" s="279"/>
      <c r="ISO9" s="279"/>
      <c r="ISP9" s="279"/>
      <c r="ISQ9" s="279"/>
      <c r="ISR9" s="279"/>
      <c r="ISS9" s="279"/>
      <c r="IST9" s="279"/>
      <c r="ISU9" s="279"/>
      <c r="ISV9" s="279"/>
      <c r="ISW9" s="279"/>
      <c r="ISX9" s="279"/>
      <c r="ISY9" s="279"/>
      <c r="ISZ9" s="279"/>
      <c r="ITA9" s="279"/>
      <c r="ITB9" s="279"/>
      <c r="ITC9" s="279"/>
      <c r="ITD9" s="279"/>
      <c r="ITE9" s="279"/>
      <c r="ITF9" s="279"/>
      <c r="ITG9" s="279"/>
      <c r="ITH9" s="279"/>
      <c r="ITI9" s="279"/>
      <c r="ITJ9" s="279"/>
      <c r="ITK9" s="279"/>
      <c r="ITL9" s="279"/>
      <c r="ITM9" s="279"/>
      <c r="ITN9" s="279"/>
      <c r="ITO9" s="279"/>
      <c r="ITP9" s="279"/>
      <c r="ITQ9" s="279"/>
      <c r="ITR9" s="279"/>
      <c r="ITS9" s="279"/>
      <c r="ITT9" s="279"/>
      <c r="ITU9" s="279"/>
      <c r="ITV9" s="279"/>
      <c r="ITW9" s="279"/>
      <c r="ITX9" s="279"/>
      <c r="ITY9" s="279"/>
      <c r="ITZ9" s="279"/>
      <c r="IUA9" s="279"/>
      <c r="IUB9" s="279"/>
      <c r="IUC9" s="279"/>
      <c r="IUD9" s="279"/>
      <c r="IUE9" s="279"/>
      <c r="IUF9" s="279"/>
      <c r="IUG9" s="279"/>
      <c r="IUH9" s="279"/>
      <c r="IUI9" s="279"/>
      <c r="IUJ9" s="279"/>
      <c r="IUK9" s="279"/>
      <c r="IUL9" s="279"/>
      <c r="IUM9" s="279"/>
      <c r="IUN9" s="279"/>
      <c r="IUO9" s="279"/>
      <c r="IUP9" s="279"/>
      <c r="IUQ9" s="279"/>
      <c r="IUR9" s="279"/>
      <c r="IUS9" s="279"/>
      <c r="IUT9" s="279"/>
      <c r="IUU9" s="279"/>
      <c r="IUV9" s="279"/>
      <c r="IUW9" s="279"/>
      <c r="IUX9" s="279"/>
      <c r="IUY9" s="279"/>
      <c r="IUZ9" s="279"/>
      <c r="IVA9" s="279"/>
      <c r="IVB9" s="279"/>
      <c r="IVC9" s="279"/>
      <c r="IVD9" s="279"/>
      <c r="IVE9" s="279"/>
      <c r="IVF9" s="279"/>
      <c r="IVG9" s="279"/>
      <c r="IVH9" s="279"/>
      <c r="IVI9" s="279"/>
      <c r="IVJ9" s="279"/>
      <c r="IVK9" s="279"/>
      <c r="IVL9" s="279"/>
      <c r="IVM9" s="279"/>
      <c r="IVN9" s="279"/>
      <c r="IVO9" s="279"/>
      <c r="IVP9" s="279"/>
      <c r="IVQ9" s="279"/>
      <c r="IVR9" s="279"/>
      <c r="IVS9" s="279"/>
      <c r="IVT9" s="279"/>
      <c r="IVU9" s="279"/>
      <c r="IVV9" s="279"/>
      <c r="IVW9" s="279"/>
      <c r="IVX9" s="279"/>
      <c r="IVY9" s="279"/>
      <c r="IVZ9" s="279"/>
      <c r="IWA9" s="279"/>
      <c r="IWB9" s="279"/>
      <c r="IWC9" s="279"/>
      <c r="IWD9" s="279"/>
      <c r="IWE9" s="279"/>
      <c r="IWF9" s="279"/>
      <c r="IWG9" s="279"/>
      <c r="IWH9" s="279"/>
      <c r="IWI9" s="279"/>
      <c r="IWJ9" s="279"/>
      <c r="IWK9" s="279"/>
      <c r="IWL9" s="279"/>
      <c r="IWM9" s="279"/>
      <c r="IWN9" s="279"/>
      <c r="IWO9" s="279"/>
      <c r="IWP9" s="279"/>
      <c r="IWQ9" s="279"/>
      <c r="IWR9" s="279"/>
      <c r="IWS9" s="279"/>
      <c r="IWT9" s="279"/>
      <c r="IWU9" s="279"/>
      <c r="IWV9" s="279"/>
      <c r="IWW9" s="279"/>
      <c r="IWX9" s="279"/>
      <c r="IWY9" s="279"/>
      <c r="IWZ9" s="279"/>
      <c r="IXA9" s="279"/>
      <c r="IXB9" s="279"/>
      <c r="IXC9" s="279"/>
      <c r="IXD9" s="279"/>
      <c r="IXE9" s="279"/>
      <c r="IXF9" s="279"/>
      <c r="IXG9" s="279"/>
      <c r="IXH9" s="279"/>
      <c r="IXI9" s="279"/>
      <c r="IXJ9" s="279"/>
      <c r="IXK9" s="279"/>
      <c r="IXL9" s="279"/>
      <c r="IXM9" s="279"/>
      <c r="IXN9" s="279"/>
      <c r="IXO9" s="279"/>
      <c r="IXP9" s="279"/>
      <c r="IXQ9" s="279"/>
      <c r="IXR9" s="279"/>
      <c r="IXS9" s="279"/>
      <c r="IXT9" s="279"/>
      <c r="IXU9" s="279"/>
      <c r="IXV9" s="279"/>
      <c r="IXW9" s="279"/>
      <c r="IXX9" s="279"/>
      <c r="IXY9" s="279"/>
      <c r="IXZ9" s="279"/>
      <c r="IYA9" s="279"/>
      <c r="IYB9" s="279"/>
      <c r="IYC9" s="279"/>
      <c r="IYD9" s="279"/>
      <c r="IYE9" s="279"/>
      <c r="IYF9" s="279"/>
      <c r="IYG9" s="279"/>
      <c r="IYH9" s="279"/>
      <c r="IYI9" s="279"/>
      <c r="IYJ9" s="279"/>
      <c r="IYK9" s="279"/>
      <c r="IYL9" s="279"/>
      <c r="IYM9" s="279"/>
      <c r="IYN9" s="279"/>
      <c r="IYO9" s="279"/>
      <c r="IYP9" s="279"/>
      <c r="IYQ9" s="279"/>
      <c r="IYR9" s="279"/>
      <c r="IYS9" s="279"/>
      <c r="IYT9" s="279"/>
      <c r="IYU9" s="279"/>
      <c r="IYV9" s="279"/>
      <c r="IYW9" s="279"/>
      <c r="IYX9" s="279"/>
      <c r="IYY9" s="279"/>
      <c r="IYZ9" s="279"/>
      <c r="IZA9" s="279"/>
      <c r="IZB9" s="279"/>
      <c r="IZC9" s="279"/>
      <c r="IZD9" s="279"/>
      <c r="IZE9" s="279"/>
      <c r="IZF9" s="279"/>
      <c r="IZG9" s="279"/>
      <c r="IZH9" s="279"/>
      <c r="IZI9" s="279"/>
      <c r="IZJ9" s="279"/>
      <c r="IZK9" s="279"/>
      <c r="IZL9" s="279"/>
      <c r="IZM9" s="279"/>
      <c r="IZN9" s="279"/>
      <c r="IZO9" s="279"/>
      <c r="IZP9" s="279"/>
      <c r="IZQ9" s="279"/>
      <c r="IZR9" s="279"/>
      <c r="IZS9" s="279"/>
      <c r="IZT9" s="279"/>
      <c r="IZU9" s="279"/>
      <c r="IZV9" s="279"/>
      <c r="IZW9" s="279"/>
      <c r="IZX9" s="279"/>
      <c r="IZY9" s="279"/>
      <c r="IZZ9" s="279"/>
      <c r="JAA9" s="279"/>
      <c r="JAB9" s="279"/>
      <c r="JAC9" s="279"/>
      <c r="JAD9" s="279"/>
      <c r="JAE9" s="279"/>
      <c r="JAF9" s="279"/>
      <c r="JAG9" s="279"/>
      <c r="JAH9" s="279"/>
      <c r="JAI9" s="279"/>
      <c r="JAJ9" s="279"/>
      <c r="JAK9" s="279"/>
      <c r="JAL9" s="279"/>
      <c r="JAM9" s="279"/>
      <c r="JAN9" s="279"/>
      <c r="JAO9" s="279"/>
      <c r="JAP9" s="279"/>
      <c r="JAQ9" s="279"/>
      <c r="JAR9" s="279"/>
      <c r="JAS9" s="279"/>
      <c r="JAT9" s="279"/>
      <c r="JAU9" s="279"/>
      <c r="JAV9" s="279"/>
      <c r="JAW9" s="279"/>
      <c r="JAX9" s="279"/>
      <c r="JAY9" s="279"/>
      <c r="JAZ9" s="279"/>
      <c r="JBA9" s="279"/>
      <c r="JBB9" s="279"/>
      <c r="JBC9" s="279"/>
      <c r="JBD9" s="279"/>
      <c r="JBE9" s="279"/>
      <c r="JBF9" s="279"/>
      <c r="JBG9" s="279"/>
      <c r="JBH9" s="279"/>
      <c r="JBI9" s="279"/>
      <c r="JBJ9" s="279"/>
      <c r="JBK9" s="279"/>
      <c r="JBL9" s="279"/>
      <c r="JBM9" s="279"/>
      <c r="JBN9" s="279"/>
      <c r="JBO9" s="279"/>
      <c r="JBP9" s="279"/>
      <c r="JBQ9" s="279"/>
      <c r="JBR9" s="279"/>
      <c r="JBS9" s="279"/>
      <c r="JBT9" s="279"/>
      <c r="JBU9" s="279"/>
      <c r="JBV9" s="279"/>
      <c r="JBW9" s="279"/>
      <c r="JBX9" s="279"/>
      <c r="JBY9" s="279"/>
      <c r="JBZ9" s="279"/>
      <c r="JCA9" s="279"/>
      <c r="JCB9" s="279"/>
      <c r="JCC9" s="279"/>
      <c r="JCD9" s="279"/>
      <c r="JCE9" s="279"/>
      <c r="JCF9" s="279"/>
      <c r="JCG9" s="279"/>
      <c r="JCH9" s="279"/>
      <c r="JCI9" s="279"/>
      <c r="JCJ9" s="279"/>
      <c r="JCK9" s="279"/>
      <c r="JCL9" s="279"/>
      <c r="JCM9" s="279"/>
      <c r="JCN9" s="279"/>
      <c r="JCO9" s="279"/>
      <c r="JCP9" s="279"/>
      <c r="JCQ9" s="279"/>
      <c r="JCR9" s="279"/>
      <c r="JCS9" s="279"/>
      <c r="JCT9" s="279"/>
      <c r="JCU9" s="279"/>
      <c r="JCV9" s="279"/>
      <c r="JCW9" s="279"/>
      <c r="JCX9" s="279"/>
      <c r="JCY9" s="279"/>
      <c r="JCZ9" s="279"/>
      <c r="JDA9" s="279"/>
      <c r="JDB9" s="279"/>
      <c r="JDC9" s="279"/>
      <c r="JDD9" s="279"/>
      <c r="JDE9" s="279"/>
      <c r="JDF9" s="279"/>
      <c r="JDG9" s="279"/>
      <c r="JDH9" s="279"/>
      <c r="JDI9" s="279"/>
      <c r="JDJ9" s="279"/>
      <c r="JDK9" s="279"/>
      <c r="JDL9" s="279"/>
      <c r="JDM9" s="279"/>
      <c r="JDN9" s="279"/>
      <c r="JDO9" s="279"/>
      <c r="JDP9" s="279"/>
      <c r="JDQ9" s="279"/>
      <c r="JDR9" s="279"/>
      <c r="JDS9" s="279"/>
      <c r="JDT9" s="279"/>
      <c r="JDU9" s="279"/>
      <c r="JDV9" s="279"/>
      <c r="JDW9" s="279"/>
      <c r="JDX9" s="279"/>
      <c r="JDY9" s="279"/>
      <c r="JDZ9" s="279"/>
      <c r="JEA9" s="279"/>
      <c r="JEB9" s="279"/>
      <c r="JEC9" s="279"/>
      <c r="JED9" s="279"/>
      <c r="JEE9" s="279"/>
      <c r="JEF9" s="279"/>
      <c r="JEG9" s="279"/>
      <c r="JEH9" s="279"/>
      <c r="JEI9" s="279"/>
      <c r="JEJ9" s="279"/>
      <c r="JEK9" s="279"/>
      <c r="JEL9" s="279"/>
      <c r="JEM9" s="279"/>
      <c r="JEN9" s="279"/>
      <c r="JEO9" s="279"/>
      <c r="JEP9" s="279"/>
      <c r="JEQ9" s="279"/>
      <c r="JER9" s="279"/>
      <c r="JES9" s="279"/>
      <c r="JET9" s="279"/>
      <c r="JEU9" s="279"/>
      <c r="JEV9" s="279"/>
      <c r="JEW9" s="279"/>
      <c r="JEX9" s="279"/>
      <c r="JEY9" s="279"/>
      <c r="JEZ9" s="279"/>
      <c r="JFA9" s="279"/>
      <c r="JFB9" s="279"/>
      <c r="JFC9" s="279"/>
      <c r="JFD9" s="279"/>
      <c r="JFE9" s="279"/>
      <c r="JFF9" s="279"/>
      <c r="JFG9" s="279"/>
      <c r="JFH9" s="279"/>
      <c r="JFI9" s="279"/>
      <c r="JFJ9" s="279"/>
      <c r="JFK9" s="279"/>
      <c r="JFL9" s="279"/>
      <c r="JFM9" s="279"/>
      <c r="JFN9" s="279"/>
      <c r="JFO9" s="279"/>
      <c r="JFP9" s="279"/>
      <c r="JFQ9" s="279"/>
      <c r="JFR9" s="279"/>
      <c r="JFS9" s="279"/>
      <c r="JFT9" s="279"/>
      <c r="JFU9" s="279"/>
      <c r="JFV9" s="279"/>
      <c r="JFW9" s="279"/>
      <c r="JFX9" s="279"/>
      <c r="JFY9" s="279"/>
      <c r="JFZ9" s="279"/>
      <c r="JGA9" s="279"/>
      <c r="JGB9" s="279"/>
      <c r="JGC9" s="279"/>
      <c r="JGD9" s="279"/>
      <c r="JGE9" s="279"/>
      <c r="JGF9" s="279"/>
      <c r="JGG9" s="279"/>
      <c r="JGH9" s="279"/>
      <c r="JGI9" s="279"/>
      <c r="JGJ9" s="279"/>
      <c r="JGK9" s="279"/>
      <c r="JGL9" s="279"/>
      <c r="JGM9" s="279"/>
      <c r="JGN9" s="279"/>
      <c r="JGO9" s="279"/>
      <c r="JGP9" s="279"/>
      <c r="JGQ9" s="279"/>
      <c r="JGR9" s="279"/>
      <c r="JGS9" s="279"/>
      <c r="JGT9" s="279"/>
      <c r="JGU9" s="279"/>
      <c r="JGV9" s="279"/>
      <c r="JGW9" s="279"/>
      <c r="JGX9" s="279"/>
      <c r="JGY9" s="279"/>
      <c r="JGZ9" s="279"/>
      <c r="JHA9" s="279"/>
      <c r="JHB9" s="279"/>
      <c r="JHC9" s="279"/>
      <c r="JHD9" s="279"/>
      <c r="JHE9" s="279"/>
      <c r="JHF9" s="279"/>
      <c r="JHG9" s="279"/>
      <c r="JHH9" s="279"/>
      <c r="JHI9" s="279"/>
      <c r="JHJ9" s="279"/>
      <c r="JHK9" s="279"/>
      <c r="JHL9" s="279"/>
      <c r="JHM9" s="279"/>
      <c r="JHN9" s="279"/>
      <c r="JHO9" s="279"/>
      <c r="JHP9" s="279"/>
      <c r="JHQ9" s="279"/>
      <c r="JHR9" s="279"/>
      <c r="JHS9" s="279"/>
      <c r="JHT9" s="279"/>
      <c r="JHU9" s="279"/>
      <c r="JHV9" s="279"/>
      <c r="JHW9" s="279"/>
      <c r="JHX9" s="279"/>
      <c r="JHY9" s="279"/>
      <c r="JHZ9" s="279"/>
      <c r="JIA9" s="279"/>
      <c r="JIB9" s="279"/>
      <c r="JIC9" s="279"/>
      <c r="JID9" s="279"/>
      <c r="JIE9" s="279"/>
      <c r="JIF9" s="279"/>
      <c r="JIG9" s="279"/>
      <c r="JIH9" s="279"/>
      <c r="JII9" s="279"/>
      <c r="JIJ9" s="279"/>
      <c r="JIK9" s="279"/>
      <c r="JIL9" s="279"/>
      <c r="JIM9" s="279"/>
      <c r="JIN9" s="279"/>
      <c r="JIO9" s="279"/>
      <c r="JIP9" s="279"/>
      <c r="JIQ9" s="279"/>
      <c r="JIR9" s="279"/>
      <c r="JIS9" s="279"/>
      <c r="JIT9" s="279"/>
      <c r="JIU9" s="279"/>
      <c r="JIV9" s="279"/>
      <c r="JIW9" s="279"/>
      <c r="JIX9" s="279"/>
      <c r="JIY9" s="279"/>
      <c r="JIZ9" s="279"/>
      <c r="JJA9" s="279"/>
      <c r="JJB9" s="279"/>
      <c r="JJC9" s="279"/>
      <c r="JJD9" s="279"/>
      <c r="JJE9" s="279"/>
      <c r="JJF9" s="279"/>
      <c r="JJG9" s="279"/>
      <c r="JJH9" s="279"/>
      <c r="JJI9" s="279"/>
      <c r="JJJ9" s="279"/>
      <c r="JJK9" s="279"/>
      <c r="JJL9" s="279"/>
      <c r="JJM9" s="279"/>
      <c r="JJN9" s="279"/>
      <c r="JJO9" s="279"/>
      <c r="JJP9" s="279"/>
      <c r="JJQ9" s="279"/>
      <c r="JJR9" s="279"/>
      <c r="JJS9" s="279"/>
      <c r="JJT9" s="279"/>
      <c r="JJU9" s="279"/>
      <c r="JJV9" s="279"/>
      <c r="JJW9" s="279"/>
      <c r="JJX9" s="279"/>
      <c r="JJY9" s="279"/>
      <c r="JJZ9" s="279"/>
      <c r="JKA9" s="279"/>
      <c r="JKB9" s="279"/>
      <c r="JKC9" s="279"/>
      <c r="JKD9" s="279"/>
      <c r="JKE9" s="279"/>
      <c r="JKF9" s="279"/>
      <c r="JKG9" s="279"/>
      <c r="JKH9" s="279"/>
      <c r="JKI9" s="279"/>
      <c r="JKJ9" s="279"/>
      <c r="JKK9" s="279"/>
      <c r="JKL9" s="279"/>
      <c r="JKM9" s="279"/>
      <c r="JKN9" s="279"/>
      <c r="JKO9" s="279"/>
      <c r="JKP9" s="279"/>
      <c r="JKQ9" s="279"/>
      <c r="JKR9" s="279"/>
      <c r="JKS9" s="279"/>
      <c r="JKT9" s="279"/>
      <c r="JKU9" s="279"/>
      <c r="JKV9" s="279"/>
      <c r="JKW9" s="279"/>
      <c r="JKX9" s="279"/>
      <c r="JKY9" s="279"/>
      <c r="JKZ9" s="279"/>
      <c r="JLA9" s="279"/>
      <c r="JLB9" s="279"/>
      <c r="JLC9" s="279"/>
      <c r="JLD9" s="279"/>
      <c r="JLE9" s="279"/>
      <c r="JLF9" s="279"/>
      <c r="JLG9" s="279"/>
      <c r="JLH9" s="279"/>
      <c r="JLI9" s="279"/>
      <c r="JLJ9" s="279"/>
      <c r="JLK9" s="279"/>
      <c r="JLL9" s="279"/>
      <c r="JLM9" s="279"/>
      <c r="JLN9" s="279"/>
      <c r="JLO9" s="279"/>
      <c r="JLP9" s="279"/>
      <c r="JLQ9" s="279"/>
      <c r="JLR9" s="279"/>
      <c r="JLS9" s="279"/>
      <c r="JLT9" s="279"/>
      <c r="JLU9" s="279"/>
      <c r="JLV9" s="279"/>
      <c r="JLW9" s="279"/>
      <c r="JLX9" s="279"/>
      <c r="JLY9" s="279"/>
      <c r="JLZ9" s="279"/>
      <c r="JMA9" s="279"/>
      <c r="JMB9" s="279"/>
      <c r="JMC9" s="279"/>
      <c r="JMD9" s="279"/>
      <c r="JME9" s="279"/>
      <c r="JMF9" s="279"/>
      <c r="JMG9" s="279"/>
      <c r="JMH9" s="279"/>
      <c r="JMI9" s="279"/>
      <c r="JMJ9" s="279"/>
      <c r="JMK9" s="279"/>
      <c r="JML9" s="279"/>
      <c r="JMM9" s="279"/>
      <c r="JMN9" s="279"/>
      <c r="JMO9" s="279"/>
      <c r="JMP9" s="279"/>
      <c r="JMQ9" s="279"/>
      <c r="JMR9" s="279"/>
      <c r="JMS9" s="279"/>
      <c r="JMT9" s="279"/>
      <c r="JMU9" s="279"/>
      <c r="JMV9" s="279"/>
      <c r="JMW9" s="279"/>
      <c r="JMX9" s="279"/>
      <c r="JMY9" s="279"/>
      <c r="JMZ9" s="279"/>
      <c r="JNA9" s="279"/>
      <c r="JNB9" s="279"/>
      <c r="JNC9" s="279"/>
      <c r="JND9" s="279"/>
      <c r="JNE9" s="279"/>
      <c r="JNF9" s="279"/>
      <c r="JNG9" s="279"/>
      <c r="JNH9" s="279"/>
      <c r="JNI9" s="279"/>
      <c r="JNJ9" s="279"/>
      <c r="JNK9" s="279"/>
      <c r="JNL9" s="279"/>
      <c r="JNM9" s="279"/>
      <c r="JNN9" s="279"/>
      <c r="JNO9" s="279"/>
      <c r="JNP9" s="279"/>
      <c r="JNQ9" s="279"/>
      <c r="JNR9" s="279"/>
      <c r="JNS9" s="279"/>
      <c r="JNT9" s="279"/>
      <c r="JNU9" s="279"/>
      <c r="JNV9" s="279"/>
      <c r="JNW9" s="279"/>
      <c r="JNX9" s="279"/>
      <c r="JNY9" s="279"/>
      <c r="JNZ9" s="279"/>
      <c r="JOA9" s="279"/>
      <c r="JOB9" s="279"/>
      <c r="JOC9" s="279"/>
      <c r="JOD9" s="279"/>
      <c r="JOE9" s="279"/>
      <c r="JOF9" s="279"/>
      <c r="JOG9" s="279"/>
      <c r="JOH9" s="279"/>
      <c r="JOI9" s="279"/>
      <c r="JOJ9" s="279"/>
      <c r="JOK9" s="279"/>
      <c r="JOL9" s="279"/>
      <c r="JOM9" s="279"/>
      <c r="JON9" s="279"/>
      <c r="JOO9" s="279"/>
      <c r="JOP9" s="279"/>
      <c r="JOQ9" s="279"/>
      <c r="JOR9" s="279"/>
      <c r="JOS9" s="279"/>
      <c r="JOT9" s="279"/>
      <c r="JOU9" s="279"/>
      <c r="JOV9" s="279"/>
      <c r="JOW9" s="279"/>
      <c r="JOX9" s="279"/>
      <c r="JOY9" s="279"/>
      <c r="JOZ9" s="279"/>
      <c r="JPA9" s="279"/>
      <c r="JPB9" s="279"/>
      <c r="JPC9" s="279"/>
      <c r="JPD9" s="279"/>
      <c r="JPE9" s="279"/>
      <c r="JPF9" s="279"/>
      <c r="JPG9" s="279"/>
      <c r="JPH9" s="279"/>
      <c r="JPI9" s="279"/>
      <c r="JPJ9" s="279"/>
      <c r="JPK9" s="279"/>
      <c r="JPL9" s="279"/>
      <c r="JPM9" s="279"/>
      <c r="JPN9" s="279"/>
      <c r="JPO9" s="279"/>
      <c r="JPP9" s="279"/>
      <c r="JPQ9" s="279"/>
      <c r="JPR9" s="279"/>
      <c r="JPS9" s="279"/>
      <c r="JPT9" s="279"/>
      <c r="JPU9" s="279"/>
      <c r="JPV9" s="279"/>
      <c r="JPW9" s="279"/>
      <c r="JPX9" s="279"/>
      <c r="JPY9" s="279"/>
      <c r="JPZ9" s="279"/>
      <c r="JQA9" s="279"/>
      <c r="JQB9" s="279"/>
      <c r="JQC9" s="279"/>
      <c r="JQD9" s="279"/>
      <c r="JQE9" s="279"/>
      <c r="JQF9" s="279"/>
      <c r="JQG9" s="279"/>
      <c r="JQH9" s="279"/>
      <c r="JQI9" s="279"/>
      <c r="JQJ9" s="279"/>
      <c r="JQK9" s="279"/>
      <c r="JQL9" s="279"/>
      <c r="JQM9" s="279"/>
      <c r="JQN9" s="279"/>
      <c r="JQO9" s="279"/>
      <c r="JQP9" s="279"/>
      <c r="JQQ9" s="279"/>
      <c r="JQR9" s="279"/>
      <c r="JQS9" s="279"/>
      <c r="JQT9" s="279"/>
      <c r="JQU9" s="279"/>
      <c r="JQV9" s="279"/>
      <c r="JQW9" s="279"/>
      <c r="JQX9" s="279"/>
      <c r="JQY9" s="279"/>
      <c r="JQZ9" s="279"/>
      <c r="JRA9" s="279"/>
      <c r="JRB9" s="279"/>
      <c r="JRC9" s="279"/>
      <c r="JRD9" s="279"/>
      <c r="JRE9" s="279"/>
      <c r="JRF9" s="279"/>
      <c r="JRG9" s="279"/>
      <c r="JRH9" s="279"/>
      <c r="JRI9" s="279"/>
      <c r="JRJ9" s="279"/>
      <c r="JRK9" s="279"/>
      <c r="JRL9" s="279"/>
      <c r="JRM9" s="279"/>
      <c r="JRN9" s="279"/>
      <c r="JRO9" s="279"/>
      <c r="JRP9" s="279"/>
      <c r="JRQ9" s="279"/>
      <c r="JRR9" s="279"/>
      <c r="JRS9" s="279"/>
      <c r="JRT9" s="279"/>
      <c r="JRU9" s="279"/>
      <c r="JRV9" s="279"/>
      <c r="JRW9" s="279"/>
      <c r="JRX9" s="279"/>
      <c r="JRY9" s="279"/>
      <c r="JRZ9" s="279"/>
      <c r="JSA9" s="279"/>
      <c r="JSB9" s="279"/>
      <c r="JSC9" s="279"/>
      <c r="JSD9" s="279"/>
      <c r="JSE9" s="279"/>
      <c r="JSF9" s="279"/>
      <c r="JSG9" s="279"/>
      <c r="JSH9" s="279"/>
      <c r="JSI9" s="279"/>
      <c r="JSJ9" s="279"/>
      <c r="JSK9" s="279"/>
      <c r="JSL9" s="279"/>
      <c r="JSM9" s="279"/>
      <c r="JSN9" s="279"/>
      <c r="JSO9" s="279"/>
      <c r="JSP9" s="279"/>
      <c r="JSQ9" s="279"/>
      <c r="JSR9" s="279"/>
      <c r="JSS9" s="279"/>
      <c r="JST9" s="279"/>
      <c r="JSU9" s="279"/>
      <c r="JSV9" s="279"/>
      <c r="JSW9" s="279"/>
      <c r="JSX9" s="279"/>
      <c r="JSY9" s="279"/>
      <c r="JSZ9" s="279"/>
      <c r="JTA9" s="279"/>
      <c r="JTB9" s="279"/>
      <c r="JTC9" s="279"/>
      <c r="JTD9" s="279"/>
      <c r="JTE9" s="279"/>
      <c r="JTF9" s="279"/>
      <c r="JTG9" s="279"/>
      <c r="JTH9" s="279"/>
      <c r="JTI9" s="279"/>
      <c r="JTJ9" s="279"/>
      <c r="JTK9" s="279"/>
      <c r="JTL9" s="279"/>
      <c r="JTM9" s="279"/>
      <c r="JTN9" s="279"/>
      <c r="JTO9" s="279"/>
      <c r="JTP9" s="279"/>
      <c r="JTQ9" s="279"/>
      <c r="JTR9" s="279"/>
      <c r="JTS9" s="279"/>
      <c r="JTT9" s="279"/>
      <c r="JTU9" s="279"/>
      <c r="JTV9" s="279"/>
      <c r="JTW9" s="279"/>
      <c r="JTX9" s="279"/>
      <c r="JTY9" s="279"/>
      <c r="JTZ9" s="279"/>
      <c r="JUA9" s="279"/>
      <c r="JUB9" s="279"/>
      <c r="JUC9" s="279"/>
      <c r="JUD9" s="279"/>
      <c r="JUE9" s="279"/>
      <c r="JUF9" s="279"/>
      <c r="JUG9" s="279"/>
      <c r="JUH9" s="279"/>
      <c r="JUI9" s="279"/>
      <c r="JUJ9" s="279"/>
      <c r="JUK9" s="279"/>
      <c r="JUL9" s="279"/>
      <c r="JUM9" s="279"/>
      <c r="JUN9" s="279"/>
      <c r="JUO9" s="279"/>
      <c r="JUP9" s="279"/>
      <c r="JUQ9" s="279"/>
      <c r="JUR9" s="279"/>
      <c r="JUS9" s="279"/>
      <c r="JUT9" s="279"/>
      <c r="JUU9" s="279"/>
      <c r="JUV9" s="279"/>
      <c r="JUW9" s="279"/>
      <c r="JUX9" s="279"/>
      <c r="JUY9" s="279"/>
      <c r="JUZ9" s="279"/>
      <c r="JVA9" s="279"/>
      <c r="JVB9" s="279"/>
      <c r="JVC9" s="279"/>
      <c r="JVD9" s="279"/>
      <c r="JVE9" s="279"/>
      <c r="JVF9" s="279"/>
      <c r="JVG9" s="279"/>
      <c r="JVH9" s="279"/>
      <c r="JVI9" s="279"/>
      <c r="JVJ9" s="279"/>
      <c r="JVK9" s="279"/>
      <c r="JVL9" s="279"/>
      <c r="JVM9" s="279"/>
      <c r="JVN9" s="279"/>
      <c r="JVO9" s="279"/>
      <c r="JVP9" s="279"/>
      <c r="JVQ9" s="279"/>
      <c r="JVR9" s="279"/>
      <c r="JVS9" s="279"/>
      <c r="JVT9" s="279"/>
      <c r="JVU9" s="279"/>
      <c r="JVV9" s="279"/>
      <c r="JVW9" s="279"/>
      <c r="JVX9" s="279"/>
      <c r="JVY9" s="279"/>
      <c r="JVZ9" s="279"/>
      <c r="JWA9" s="279"/>
      <c r="JWB9" s="279"/>
      <c r="JWC9" s="279"/>
      <c r="JWD9" s="279"/>
      <c r="JWE9" s="279"/>
      <c r="JWF9" s="279"/>
      <c r="JWG9" s="279"/>
      <c r="JWH9" s="279"/>
      <c r="JWI9" s="279"/>
      <c r="JWJ9" s="279"/>
      <c r="JWK9" s="279"/>
      <c r="JWL9" s="279"/>
      <c r="JWM9" s="279"/>
      <c r="JWN9" s="279"/>
      <c r="JWO9" s="279"/>
      <c r="JWP9" s="279"/>
      <c r="JWQ9" s="279"/>
      <c r="JWR9" s="279"/>
      <c r="JWS9" s="279"/>
      <c r="JWT9" s="279"/>
      <c r="JWU9" s="279"/>
      <c r="JWV9" s="279"/>
      <c r="JWW9" s="279"/>
      <c r="JWX9" s="279"/>
      <c r="JWY9" s="279"/>
      <c r="JWZ9" s="279"/>
      <c r="JXA9" s="279"/>
      <c r="JXB9" s="279"/>
      <c r="JXC9" s="279"/>
      <c r="JXD9" s="279"/>
      <c r="JXE9" s="279"/>
      <c r="JXF9" s="279"/>
      <c r="JXG9" s="279"/>
      <c r="JXH9" s="279"/>
      <c r="JXI9" s="279"/>
      <c r="JXJ9" s="279"/>
      <c r="JXK9" s="279"/>
      <c r="JXL9" s="279"/>
      <c r="JXM9" s="279"/>
      <c r="JXN9" s="279"/>
      <c r="JXO9" s="279"/>
      <c r="JXP9" s="279"/>
      <c r="JXQ9" s="279"/>
      <c r="JXR9" s="279"/>
      <c r="JXS9" s="279"/>
      <c r="JXT9" s="279"/>
      <c r="JXU9" s="279"/>
      <c r="JXV9" s="279"/>
      <c r="JXW9" s="279"/>
      <c r="JXX9" s="279"/>
      <c r="JXY9" s="279"/>
      <c r="JXZ9" s="279"/>
      <c r="JYA9" s="279"/>
      <c r="JYB9" s="279"/>
      <c r="JYC9" s="279"/>
      <c r="JYD9" s="279"/>
      <c r="JYE9" s="279"/>
      <c r="JYF9" s="279"/>
      <c r="JYG9" s="279"/>
      <c r="JYH9" s="279"/>
      <c r="JYI9" s="279"/>
      <c r="JYJ9" s="279"/>
      <c r="JYK9" s="279"/>
      <c r="JYL9" s="279"/>
      <c r="JYM9" s="279"/>
      <c r="JYN9" s="279"/>
      <c r="JYO9" s="279"/>
      <c r="JYP9" s="279"/>
      <c r="JYQ9" s="279"/>
      <c r="JYR9" s="279"/>
      <c r="JYS9" s="279"/>
      <c r="JYT9" s="279"/>
      <c r="JYU9" s="279"/>
      <c r="JYV9" s="279"/>
      <c r="JYW9" s="279"/>
      <c r="JYX9" s="279"/>
      <c r="JYY9" s="279"/>
      <c r="JYZ9" s="279"/>
      <c r="JZA9" s="279"/>
      <c r="JZB9" s="279"/>
      <c r="JZC9" s="279"/>
      <c r="JZD9" s="279"/>
      <c r="JZE9" s="279"/>
      <c r="JZF9" s="279"/>
      <c r="JZG9" s="279"/>
      <c r="JZH9" s="279"/>
      <c r="JZI9" s="279"/>
      <c r="JZJ9" s="279"/>
      <c r="JZK9" s="279"/>
      <c r="JZL9" s="279"/>
      <c r="JZM9" s="279"/>
      <c r="JZN9" s="279"/>
      <c r="JZO9" s="279"/>
      <c r="JZP9" s="279"/>
      <c r="JZQ9" s="279"/>
      <c r="JZR9" s="279"/>
      <c r="JZS9" s="279"/>
      <c r="JZT9" s="279"/>
      <c r="JZU9" s="279"/>
      <c r="JZV9" s="279"/>
      <c r="JZW9" s="279"/>
      <c r="JZX9" s="279"/>
      <c r="JZY9" s="279"/>
      <c r="JZZ9" s="279"/>
      <c r="KAA9" s="279"/>
      <c r="KAB9" s="279"/>
      <c r="KAC9" s="279"/>
      <c r="KAD9" s="279"/>
      <c r="KAE9" s="279"/>
      <c r="KAF9" s="279"/>
      <c r="KAG9" s="279"/>
      <c r="KAH9" s="279"/>
      <c r="KAI9" s="279"/>
      <c r="KAJ9" s="279"/>
      <c r="KAK9" s="279"/>
      <c r="KAL9" s="279"/>
      <c r="KAM9" s="279"/>
      <c r="KAN9" s="279"/>
      <c r="KAO9" s="279"/>
      <c r="KAP9" s="279"/>
      <c r="KAQ9" s="279"/>
      <c r="KAR9" s="279"/>
      <c r="KAS9" s="279"/>
      <c r="KAT9" s="279"/>
      <c r="KAU9" s="279"/>
      <c r="KAV9" s="279"/>
      <c r="KAW9" s="279"/>
      <c r="KAX9" s="279"/>
      <c r="KAY9" s="279"/>
      <c r="KAZ9" s="279"/>
      <c r="KBA9" s="279"/>
      <c r="KBB9" s="279"/>
      <c r="KBC9" s="279"/>
      <c r="KBD9" s="279"/>
      <c r="KBE9" s="279"/>
      <c r="KBF9" s="279"/>
      <c r="KBG9" s="279"/>
      <c r="KBH9" s="279"/>
      <c r="KBI9" s="279"/>
      <c r="KBJ9" s="279"/>
      <c r="KBK9" s="279"/>
      <c r="KBL9" s="279"/>
      <c r="KBM9" s="279"/>
      <c r="KBN9" s="279"/>
      <c r="KBO9" s="279"/>
      <c r="KBP9" s="279"/>
      <c r="KBQ9" s="279"/>
      <c r="KBR9" s="279"/>
      <c r="KBS9" s="279"/>
      <c r="KBT9" s="279"/>
      <c r="KBU9" s="279"/>
      <c r="KBV9" s="279"/>
      <c r="KBW9" s="279"/>
      <c r="KBX9" s="279"/>
      <c r="KBY9" s="279"/>
      <c r="KBZ9" s="279"/>
      <c r="KCA9" s="279"/>
      <c r="KCB9" s="279"/>
      <c r="KCC9" s="279"/>
      <c r="KCD9" s="279"/>
      <c r="KCE9" s="279"/>
      <c r="KCF9" s="279"/>
      <c r="KCG9" s="279"/>
      <c r="KCH9" s="279"/>
      <c r="KCI9" s="279"/>
      <c r="KCJ9" s="279"/>
      <c r="KCK9" s="279"/>
      <c r="KCL9" s="279"/>
      <c r="KCM9" s="279"/>
      <c r="KCN9" s="279"/>
      <c r="KCO9" s="279"/>
      <c r="KCP9" s="279"/>
      <c r="KCQ9" s="279"/>
      <c r="KCR9" s="279"/>
      <c r="KCS9" s="279"/>
      <c r="KCT9" s="279"/>
      <c r="KCU9" s="279"/>
      <c r="KCV9" s="279"/>
      <c r="KCW9" s="279"/>
      <c r="KCX9" s="279"/>
      <c r="KCY9" s="279"/>
      <c r="KCZ9" s="279"/>
      <c r="KDA9" s="279"/>
      <c r="KDB9" s="279"/>
      <c r="KDC9" s="279"/>
      <c r="KDD9" s="279"/>
      <c r="KDE9" s="279"/>
      <c r="KDF9" s="279"/>
      <c r="KDG9" s="279"/>
      <c r="KDH9" s="279"/>
      <c r="KDI9" s="279"/>
      <c r="KDJ9" s="279"/>
      <c r="KDK9" s="279"/>
      <c r="KDL9" s="279"/>
      <c r="KDM9" s="279"/>
      <c r="KDN9" s="279"/>
      <c r="KDO9" s="279"/>
      <c r="KDP9" s="279"/>
      <c r="KDQ9" s="279"/>
      <c r="KDR9" s="279"/>
      <c r="KDS9" s="279"/>
      <c r="KDT9" s="279"/>
      <c r="KDU9" s="279"/>
      <c r="KDV9" s="279"/>
      <c r="KDW9" s="279"/>
      <c r="KDX9" s="279"/>
      <c r="KDY9" s="279"/>
      <c r="KDZ9" s="279"/>
      <c r="KEA9" s="279"/>
      <c r="KEB9" s="279"/>
      <c r="KEC9" s="279"/>
      <c r="KED9" s="279"/>
      <c r="KEE9" s="279"/>
      <c r="KEF9" s="279"/>
      <c r="KEG9" s="279"/>
      <c r="KEH9" s="279"/>
      <c r="KEI9" s="279"/>
      <c r="KEJ9" s="279"/>
      <c r="KEK9" s="279"/>
      <c r="KEL9" s="279"/>
      <c r="KEM9" s="279"/>
      <c r="KEN9" s="279"/>
      <c r="KEO9" s="279"/>
      <c r="KEP9" s="279"/>
      <c r="KEQ9" s="279"/>
      <c r="KER9" s="279"/>
      <c r="KES9" s="279"/>
      <c r="KET9" s="279"/>
      <c r="KEU9" s="279"/>
      <c r="KEV9" s="279"/>
      <c r="KEW9" s="279"/>
      <c r="KEX9" s="279"/>
      <c r="KEY9" s="279"/>
      <c r="KEZ9" s="279"/>
      <c r="KFA9" s="279"/>
      <c r="KFB9" s="279"/>
      <c r="KFC9" s="279"/>
      <c r="KFD9" s="279"/>
      <c r="KFE9" s="279"/>
      <c r="KFF9" s="279"/>
      <c r="KFG9" s="279"/>
      <c r="KFH9" s="279"/>
      <c r="KFI9" s="279"/>
      <c r="KFJ9" s="279"/>
      <c r="KFK9" s="279"/>
      <c r="KFL9" s="279"/>
      <c r="KFM9" s="279"/>
      <c r="KFN9" s="279"/>
      <c r="KFO9" s="279"/>
      <c r="KFP9" s="279"/>
      <c r="KFQ9" s="279"/>
      <c r="KFR9" s="279"/>
      <c r="KFS9" s="279"/>
      <c r="KFT9" s="279"/>
      <c r="KFU9" s="279"/>
      <c r="KFV9" s="279"/>
      <c r="KFW9" s="279"/>
      <c r="KFX9" s="279"/>
      <c r="KFY9" s="279"/>
      <c r="KFZ9" s="279"/>
      <c r="KGA9" s="279"/>
      <c r="KGB9" s="279"/>
      <c r="KGC9" s="279"/>
      <c r="KGD9" s="279"/>
      <c r="KGE9" s="279"/>
      <c r="KGF9" s="279"/>
      <c r="KGG9" s="279"/>
      <c r="KGH9" s="279"/>
      <c r="KGI9" s="279"/>
      <c r="KGJ9" s="279"/>
      <c r="KGK9" s="279"/>
      <c r="KGL9" s="279"/>
      <c r="KGM9" s="279"/>
      <c r="KGN9" s="279"/>
      <c r="KGO9" s="279"/>
      <c r="KGP9" s="279"/>
      <c r="KGQ9" s="279"/>
      <c r="KGR9" s="279"/>
      <c r="KGS9" s="279"/>
      <c r="KGT9" s="279"/>
      <c r="KGU9" s="279"/>
      <c r="KGV9" s="279"/>
      <c r="KGW9" s="279"/>
      <c r="KGX9" s="279"/>
      <c r="KGY9" s="279"/>
      <c r="KGZ9" s="279"/>
      <c r="KHA9" s="279"/>
      <c r="KHB9" s="279"/>
      <c r="KHC9" s="279"/>
      <c r="KHD9" s="279"/>
      <c r="KHE9" s="279"/>
      <c r="KHF9" s="279"/>
      <c r="KHG9" s="279"/>
      <c r="KHH9" s="279"/>
      <c r="KHI9" s="279"/>
      <c r="KHJ9" s="279"/>
      <c r="KHK9" s="279"/>
      <c r="KHL9" s="279"/>
      <c r="KHM9" s="279"/>
      <c r="KHN9" s="279"/>
      <c r="KHO9" s="279"/>
      <c r="KHP9" s="279"/>
      <c r="KHQ9" s="279"/>
      <c r="KHR9" s="279"/>
      <c r="KHS9" s="279"/>
      <c r="KHT9" s="279"/>
      <c r="KHU9" s="279"/>
      <c r="KHV9" s="279"/>
      <c r="KHW9" s="279"/>
      <c r="KHX9" s="279"/>
      <c r="KHY9" s="279"/>
      <c r="KHZ9" s="279"/>
      <c r="KIA9" s="279"/>
      <c r="KIB9" s="279"/>
      <c r="KIC9" s="279"/>
      <c r="KID9" s="279"/>
      <c r="KIE9" s="279"/>
      <c r="KIF9" s="279"/>
      <c r="KIG9" s="279"/>
      <c r="KIH9" s="279"/>
      <c r="KII9" s="279"/>
      <c r="KIJ9" s="279"/>
      <c r="KIK9" s="279"/>
      <c r="KIL9" s="279"/>
      <c r="KIM9" s="279"/>
      <c r="KIN9" s="279"/>
      <c r="KIO9" s="279"/>
      <c r="KIP9" s="279"/>
      <c r="KIQ9" s="279"/>
      <c r="KIR9" s="279"/>
      <c r="KIS9" s="279"/>
      <c r="KIT9" s="279"/>
      <c r="KIU9" s="279"/>
      <c r="KIV9" s="279"/>
      <c r="KIW9" s="279"/>
      <c r="KIX9" s="279"/>
      <c r="KIY9" s="279"/>
      <c r="KIZ9" s="279"/>
      <c r="KJA9" s="279"/>
      <c r="KJB9" s="279"/>
      <c r="KJC9" s="279"/>
      <c r="KJD9" s="279"/>
      <c r="KJE9" s="279"/>
      <c r="KJF9" s="279"/>
      <c r="KJG9" s="279"/>
      <c r="KJH9" s="279"/>
      <c r="KJI9" s="279"/>
      <c r="KJJ9" s="279"/>
      <c r="KJK9" s="279"/>
      <c r="KJL9" s="279"/>
      <c r="KJM9" s="279"/>
      <c r="KJN9" s="279"/>
      <c r="KJO9" s="279"/>
      <c r="KJP9" s="279"/>
      <c r="KJQ9" s="279"/>
      <c r="KJR9" s="279"/>
      <c r="KJS9" s="279"/>
      <c r="KJT9" s="279"/>
      <c r="KJU9" s="279"/>
      <c r="KJV9" s="279"/>
      <c r="KJW9" s="279"/>
      <c r="KJX9" s="279"/>
      <c r="KJY9" s="279"/>
      <c r="KJZ9" s="279"/>
      <c r="KKA9" s="279"/>
      <c r="KKB9" s="279"/>
      <c r="KKC9" s="279"/>
      <c r="KKD9" s="279"/>
      <c r="KKE9" s="279"/>
      <c r="KKF9" s="279"/>
      <c r="KKG9" s="279"/>
      <c r="KKH9" s="279"/>
      <c r="KKI9" s="279"/>
      <c r="KKJ9" s="279"/>
      <c r="KKK9" s="279"/>
      <c r="KKL9" s="279"/>
      <c r="KKM9" s="279"/>
      <c r="KKN9" s="279"/>
      <c r="KKO9" s="279"/>
      <c r="KKP9" s="279"/>
      <c r="KKQ9" s="279"/>
      <c r="KKR9" s="279"/>
      <c r="KKS9" s="279"/>
      <c r="KKT9" s="279"/>
      <c r="KKU9" s="279"/>
      <c r="KKV9" s="279"/>
      <c r="KKW9" s="279"/>
      <c r="KKX9" s="279"/>
      <c r="KKY9" s="279"/>
      <c r="KKZ9" s="279"/>
      <c r="KLA9" s="279"/>
      <c r="KLB9" s="279"/>
      <c r="KLC9" s="279"/>
      <c r="KLD9" s="279"/>
      <c r="KLE9" s="279"/>
      <c r="KLF9" s="279"/>
      <c r="KLG9" s="279"/>
      <c r="KLH9" s="279"/>
      <c r="KLI9" s="279"/>
      <c r="KLJ9" s="279"/>
      <c r="KLK9" s="279"/>
      <c r="KLL9" s="279"/>
      <c r="KLM9" s="279"/>
      <c r="KLN9" s="279"/>
      <c r="KLO9" s="279"/>
      <c r="KLP9" s="279"/>
      <c r="KLQ9" s="279"/>
      <c r="KLR9" s="279"/>
      <c r="KLS9" s="279"/>
      <c r="KLT9" s="279"/>
      <c r="KLU9" s="279"/>
      <c r="KLV9" s="279"/>
      <c r="KLW9" s="279"/>
      <c r="KLX9" s="279"/>
      <c r="KLY9" s="279"/>
      <c r="KLZ9" s="279"/>
      <c r="KMA9" s="279"/>
      <c r="KMB9" s="279"/>
      <c r="KMC9" s="279"/>
      <c r="KMD9" s="279"/>
      <c r="KME9" s="279"/>
      <c r="KMF9" s="279"/>
      <c r="KMG9" s="279"/>
      <c r="KMH9" s="279"/>
      <c r="KMI9" s="279"/>
      <c r="KMJ9" s="279"/>
      <c r="KMK9" s="279"/>
      <c r="KML9" s="279"/>
      <c r="KMM9" s="279"/>
      <c r="KMN9" s="279"/>
      <c r="KMO9" s="279"/>
      <c r="KMP9" s="279"/>
      <c r="KMQ9" s="279"/>
      <c r="KMR9" s="279"/>
      <c r="KMS9" s="279"/>
      <c r="KMT9" s="279"/>
      <c r="KMU9" s="279"/>
      <c r="KMV9" s="279"/>
      <c r="KMW9" s="279"/>
      <c r="KMX9" s="279"/>
      <c r="KMY9" s="279"/>
      <c r="KMZ9" s="279"/>
      <c r="KNA9" s="279"/>
      <c r="KNB9" s="279"/>
      <c r="KNC9" s="279"/>
      <c r="KND9" s="279"/>
      <c r="KNE9" s="279"/>
      <c r="KNF9" s="279"/>
      <c r="KNG9" s="279"/>
      <c r="KNH9" s="279"/>
      <c r="KNI9" s="279"/>
      <c r="KNJ9" s="279"/>
      <c r="KNK9" s="279"/>
      <c r="KNL9" s="279"/>
      <c r="KNM9" s="279"/>
      <c r="KNN9" s="279"/>
      <c r="KNO9" s="279"/>
      <c r="KNP9" s="279"/>
      <c r="KNQ9" s="279"/>
      <c r="KNR9" s="279"/>
      <c r="KNS9" s="279"/>
      <c r="KNT9" s="279"/>
      <c r="KNU9" s="279"/>
      <c r="KNV9" s="279"/>
      <c r="KNW9" s="279"/>
      <c r="KNX9" s="279"/>
      <c r="KNY9" s="279"/>
      <c r="KNZ9" s="279"/>
      <c r="KOA9" s="279"/>
      <c r="KOB9" s="279"/>
      <c r="KOC9" s="279"/>
      <c r="KOD9" s="279"/>
      <c r="KOE9" s="279"/>
      <c r="KOF9" s="279"/>
      <c r="KOG9" s="279"/>
      <c r="KOH9" s="279"/>
      <c r="KOI9" s="279"/>
      <c r="KOJ9" s="279"/>
      <c r="KOK9" s="279"/>
      <c r="KOL9" s="279"/>
      <c r="KOM9" s="279"/>
      <c r="KON9" s="279"/>
      <c r="KOO9" s="279"/>
      <c r="KOP9" s="279"/>
      <c r="KOQ9" s="279"/>
      <c r="KOR9" s="279"/>
      <c r="KOS9" s="279"/>
      <c r="KOT9" s="279"/>
      <c r="KOU9" s="279"/>
      <c r="KOV9" s="279"/>
      <c r="KOW9" s="279"/>
      <c r="KOX9" s="279"/>
      <c r="KOY9" s="279"/>
      <c r="KOZ9" s="279"/>
      <c r="KPA9" s="279"/>
      <c r="KPB9" s="279"/>
      <c r="KPC9" s="279"/>
      <c r="KPD9" s="279"/>
      <c r="KPE9" s="279"/>
      <c r="KPF9" s="279"/>
      <c r="KPG9" s="279"/>
      <c r="KPH9" s="279"/>
      <c r="KPI9" s="279"/>
      <c r="KPJ9" s="279"/>
      <c r="KPK9" s="279"/>
      <c r="KPL9" s="279"/>
      <c r="KPM9" s="279"/>
      <c r="KPN9" s="279"/>
      <c r="KPO9" s="279"/>
      <c r="KPP9" s="279"/>
      <c r="KPQ9" s="279"/>
      <c r="KPR9" s="279"/>
      <c r="KPS9" s="279"/>
      <c r="KPT9" s="279"/>
      <c r="KPU9" s="279"/>
      <c r="KPV9" s="279"/>
      <c r="KPW9" s="279"/>
      <c r="KPX9" s="279"/>
      <c r="KPY9" s="279"/>
      <c r="KPZ9" s="279"/>
      <c r="KQA9" s="279"/>
      <c r="KQB9" s="279"/>
      <c r="KQC9" s="279"/>
      <c r="KQD9" s="279"/>
      <c r="KQE9" s="279"/>
      <c r="KQF9" s="279"/>
      <c r="KQG9" s="279"/>
      <c r="KQH9" s="279"/>
      <c r="KQI9" s="279"/>
      <c r="KQJ9" s="279"/>
      <c r="KQK9" s="279"/>
      <c r="KQL9" s="279"/>
      <c r="KQM9" s="279"/>
      <c r="KQN9" s="279"/>
      <c r="KQO9" s="279"/>
      <c r="KQP9" s="279"/>
      <c r="KQQ9" s="279"/>
      <c r="KQR9" s="279"/>
      <c r="KQS9" s="279"/>
      <c r="KQT9" s="279"/>
      <c r="KQU9" s="279"/>
      <c r="KQV9" s="279"/>
      <c r="KQW9" s="279"/>
      <c r="KQX9" s="279"/>
      <c r="KQY9" s="279"/>
      <c r="KQZ9" s="279"/>
      <c r="KRA9" s="279"/>
      <c r="KRB9" s="279"/>
      <c r="KRC9" s="279"/>
      <c r="KRD9" s="279"/>
      <c r="KRE9" s="279"/>
      <c r="KRF9" s="279"/>
      <c r="KRG9" s="279"/>
      <c r="KRH9" s="279"/>
      <c r="KRI9" s="279"/>
      <c r="KRJ9" s="279"/>
      <c r="KRK9" s="279"/>
      <c r="KRL9" s="279"/>
      <c r="KRM9" s="279"/>
      <c r="KRN9" s="279"/>
      <c r="KRO9" s="279"/>
      <c r="KRP9" s="279"/>
      <c r="KRQ9" s="279"/>
      <c r="KRR9" s="279"/>
      <c r="KRS9" s="279"/>
      <c r="KRT9" s="279"/>
      <c r="KRU9" s="279"/>
      <c r="KRV9" s="279"/>
      <c r="KRW9" s="279"/>
      <c r="KRX9" s="279"/>
      <c r="KRY9" s="279"/>
      <c r="KRZ9" s="279"/>
      <c r="KSA9" s="279"/>
      <c r="KSB9" s="279"/>
      <c r="KSC9" s="279"/>
      <c r="KSD9" s="279"/>
      <c r="KSE9" s="279"/>
      <c r="KSF9" s="279"/>
      <c r="KSG9" s="279"/>
      <c r="KSH9" s="279"/>
      <c r="KSI9" s="279"/>
      <c r="KSJ9" s="279"/>
      <c r="KSK9" s="279"/>
      <c r="KSL9" s="279"/>
      <c r="KSM9" s="279"/>
      <c r="KSN9" s="279"/>
      <c r="KSO9" s="279"/>
      <c r="KSP9" s="279"/>
      <c r="KSQ9" s="279"/>
      <c r="KSR9" s="279"/>
      <c r="KSS9" s="279"/>
      <c r="KST9" s="279"/>
      <c r="KSU9" s="279"/>
      <c r="KSV9" s="279"/>
      <c r="KSW9" s="279"/>
      <c r="KSX9" s="279"/>
      <c r="KSY9" s="279"/>
      <c r="KSZ9" s="279"/>
      <c r="KTA9" s="279"/>
      <c r="KTB9" s="279"/>
      <c r="KTC9" s="279"/>
      <c r="KTD9" s="279"/>
      <c r="KTE9" s="279"/>
      <c r="KTF9" s="279"/>
      <c r="KTG9" s="279"/>
      <c r="KTH9" s="279"/>
      <c r="KTI9" s="279"/>
      <c r="KTJ9" s="279"/>
      <c r="KTK9" s="279"/>
      <c r="KTL9" s="279"/>
      <c r="KTM9" s="279"/>
      <c r="KTN9" s="279"/>
      <c r="KTO9" s="279"/>
      <c r="KTP9" s="279"/>
      <c r="KTQ9" s="279"/>
      <c r="KTR9" s="279"/>
      <c r="KTS9" s="279"/>
      <c r="KTT9" s="279"/>
      <c r="KTU9" s="279"/>
      <c r="KTV9" s="279"/>
      <c r="KTW9" s="279"/>
      <c r="KTX9" s="279"/>
      <c r="KTY9" s="279"/>
      <c r="KTZ9" s="279"/>
      <c r="KUA9" s="279"/>
      <c r="KUB9" s="279"/>
      <c r="KUC9" s="279"/>
      <c r="KUD9" s="279"/>
      <c r="KUE9" s="279"/>
      <c r="KUF9" s="279"/>
      <c r="KUG9" s="279"/>
      <c r="KUH9" s="279"/>
      <c r="KUI9" s="279"/>
      <c r="KUJ9" s="279"/>
      <c r="KUK9" s="279"/>
      <c r="KUL9" s="279"/>
      <c r="KUM9" s="279"/>
      <c r="KUN9" s="279"/>
      <c r="KUO9" s="279"/>
      <c r="KUP9" s="279"/>
      <c r="KUQ9" s="279"/>
      <c r="KUR9" s="279"/>
      <c r="KUS9" s="279"/>
      <c r="KUT9" s="279"/>
      <c r="KUU9" s="279"/>
      <c r="KUV9" s="279"/>
      <c r="KUW9" s="279"/>
      <c r="KUX9" s="279"/>
      <c r="KUY9" s="279"/>
      <c r="KUZ9" s="279"/>
      <c r="KVA9" s="279"/>
      <c r="KVB9" s="279"/>
      <c r="KVC9" s="279"/>
      <c r="KVD9" s="279"/>
      <c r="KVE9" s="279"/>
      <c r="KVF9" s="279"/>
      <c r="KVG9" s="279"/>
      <c r="KVH9" s="279"/>
      <c r="KVI9" s="279"/>
      <c r="KVJ9" s="279"/>
      <c r="KVK9" s="279"/>
      <c r="KVL9" s="279"/>
      <c r="KVM9" s="279"/>
      <c r="KVN9" s="279"/>
      <c r="KVO9" s="279"/>
      <c r="KVP9" s="279"/>
      <c r="KVQ9" s="279"/>
      <c r="KVR9" s="279"/>
      <c r="KVS9" s="279"/>
      <c r="KVT9" s="279"/>
      <c r="KVU9" s="279"/>
      <c r="KVV9" s="279"/>
      <c r="KVW9" s="279"/>
      <c r="KVX9" s="279"/>
      <c r="KVY9" s="279"/>
      <c r="KVZ9" s="279"/>
      <c r="KWA9" s="279"/>
      <c r="KWB9" s="279"/>
      <c r="KWC9" s="279"/>
      <c r="KWD9" s="279"/>
      <c r="KWE9" s="279"/>
      <c r="KWF9" s="279"/>
      <c r="KWG9" s="279"/>
      <c r="KWH9" s="279"/>
      <c r="KWI9" s="279"/>
      <c r="KWJ9" s="279"/>
      <c r="KWK9" s="279"/>
      <c r="KWL9" s="279"/>
      <c r="KWM9" s="279"/>
      <c r="KWN9" s="279"/>
      <c r="KWO9" s="279"/>
      <c r="KWP9" s="279"/>
      <c r="KWQ9" s="279"/>
      <c r="KWR9" s="279"/>
      <c r="KWS9" s="279"/>
      <c r="KWT9" s="279"/>
      <c r="KWU9" s="279"/>
      <c r="KWV9" s="279"/>
      <c r="KWW9" s="279"/>
      <c r="KWX9" s="279"/>
      <c r="KWY9" s="279"/>
      <c r="KWZ9" s="279"/>
      <c r="KXA9" s="279"/>
      <c r="KXB9" s="279"/>
      <c r="KXC9" s="279"/>
      <c r="KXD9" s="279"/>
      <c r="KXE9" s="279"/>
      <c r="KXF9" s="279"/>
      <c r="KXG9" s="279"/>
      <c r="KXH9" s="279"/>
      <c r="KXI9" s="279"/>
      <c r="KXJ9" s="279"/>
      <c r="KXK9" s="279"/>
      <c r="KXL9" s="279"/>
      <c r="KXM9" s="279"/>
      <c r="KXN9" s="279"/>
      <c r="KXO9" s="279"/>
      <c r="KXP9" s="279"/>
      <c r="KXQ9" s="279"/>
      <c r="KXR9" s="279"/>
      <c r="KXS9" s="279"/>
      <c r="KXT9" s="279"/>
      <c r="KXU9" s="279"/>
      <c r="KXV9" s="279"/>
      <c r="KXW9" s="279"/>
      <c r="KXX9" s="279"/>
      <c r="KXY9" s="279"/>
      <c r="KXZ9" s="279"/>
      <c r="KYA9" s="279"/>
      <c r="KYB9" s="279"/>
      <c r="KYC9" s="279"/>
      <c r="KYD9" s="279"/>
      <c r="KYE9" s="279"/>
      <c r="KYF9" s="279"/>
      <c r="KYG9" s="279"/>
      <c r="KYH9" s="279"/>
      <c r="KYI9" s="279"/>
      <c r="KYJ9" s="279"/>
      <c r="KYK9" s="279"/>
      <c r="KYL9" s="279"/>
      <c r="KYM9" s="279"/>
      <c r="KYN9" s="279"/>
      <c r="KYO9" s="279"/>
      <c r="KYP9" s="279"/>
      <c r="KYQ9" s="279"/>
      <c r="KYR9" s="279"/>
      <c r="KYS9" s="279"/>
      <c r="KYT9" s="279"/>
      <c r="KYU9" s="279"/>
      <c r="KYV9" s="279"/>
      <c r="KYW9" s="279"/>
      <c r="KYX9" s="279"/>
      <c r="KYY9" s="279"/>
      <c r="KYZ9" s="279"/>
      <c r="KZA9" s="279"/>
      <c r="KZB9" s="279"/>
      <c r="KZC9" s="279"/>
      <c r="KZD9" s="279"/>
      <c r="KZE9" s="279"/>
      <c r="KZF9" s="279"/>
      <c r="KZG9" s="279"/>
      <c r="KZH9" s="279"/>
      <c r="KZI9" s="279"/>
      <c r="KZJ9" s="279"/>
      <c r="KZK9" s="279"/>
      <c r="KZL9" s="279"/>
      <c r="KZM9" s="279"/>
      <c r="KZN9" s="279"/>
      <c r="KZO9" s="279"/>
      <c r="KZP9" s="279"/>
      <c r="KZQ9" s="279"/>
      <c r="KZR9" s="279"/>
      <c r="KZS9" s="279"/>
      <c r="KZT9" s="279"/>
      <c r="KZU9" s="279"/>
      <c r="KZV9" s="279"/>
      <c r="KZW9" s="279"/>
      <c r="KZX9" s="279"/>
      <c r="KZY9" s="279"/>
      <c r="KZZ9" s="279"/>
      <c r="LAA9" s="279"/>
      <c r="LAB9" s="279"/>
      <c r="LAC9" s="279"/>
      <c r="LAD9" s="279"/>
      <c r="LAE9" s="279"/>
      <c r="LAF9" s="279"/>
      <c r="LAG9" s="279"/>
      <c r="LAH9" s="279"/>
      <c r="LAI9" s="279"/>
      <c r="LAJ9" s="279"/>
      <c r="LAK9" s="279"/>
      <c r="LAL9" s="279"/>
      <c r="LAM9" s="279"/>
      <c r="LAN9" s="279"/>
      <c r="LAO9" s="279"/>
      <c r="LAP9" s="279"/>
      <c r="LAQ9" s="279"/>
      <c r="LAR9" s="279"/>
      <c r="LAS9" s="279"/>
      <c r="LAT9" s="279"/>
      <c r="LAU9" s="279"/>
      <c r="LAV9" s="279"/>
      <c r="LAW9" s="279"/>
      <c r="LAX9" s="279"/>
      <c r="LAY9" s="279"/>
      <c r="LAZ9" s="279"/>
      <c r="LBA9" s="279"/>
      <c r="LBB9" s="279"/>
      <c r="LBC9" s="279"/>
      <c r="LBD9" s="279"/>
      <c r="LBE9" s="279"/>
      <c r="LBF9" s="279"/>
      <c r="LBG9" s="279"/>
      <c r="LBH9" s="279"/>
      <c r="LBI9" s="279"/>
      <c r="LBJ9" s="279"/>
      <c r="LBK9" s="279"/>
      <c r="LBL9" s="279"/>
      <c r="LBM9" s="279"/>
      <c r="LBN9" s="279"/>
      <c r="LBO9" s="279"/>
      <c r="LBP9" s="279"/>
      <c r="LBQ9" s="279"/>
      <c r="LBR9" s="279"/>
      <c r="LBS9" s="279"/>
      <c r="LBT9" s="279"/>
      <c r="LBU9" s="279"/>
      <c r="LBV9" s="279"/>
      <c r="LBW9" s="279"/>
      <c r="LBX9" s="279"/>
      <c r="LBY9" s="279"/>
      <c r="LBZ9" s="279"/>
      <c r="LCA9" s="279"/>
      <c r="LCB9" s="279"/>
      <c r="LCC9" s="279"/>
      <c r="LCD9" s="279"/>
      <c r="LCE9" s="279"/>
      <c r="LCF9" s="279"/>
      <c r="LCG9" s="279"/>
      <c r="LCH9" s="279"/>
      <c r="LCI9" s="279"/>
      <c r="LCJ9" s="279"/>
      <c r="LCK9" s="279"/>
      <c r="LCL9" s="279"/>
      <c r="LCM9" s="279"/>
      <c r="LCN9" s="279"/>
      <c r="LCO9" s="279"/>
      <c r="LCP9" s="279"/>
      <c r="LCQ9" s="279"/>
      <c r="LCR9" s="279"/>
      <c r="LCS9" s="279"/>
      <c r="LCT9" s="279"/>
      <c r="LCU9" s="279"/>
      <c r="LCV9" s="279"/>
      <c r="LCW9" s="279"/>
      <c r="LCX9" s="279"/>
      <c r="LCY9" s="279"/>
      <c r="LCZ9" s="279"/>
      <c r="LDA9" s="279"/>
      <c r="LDB9" s="279"/>
      <c r="LDC9" s="279"/>
      <c r="LDD9" s="279"/>
      <c r="LDE9" s="279"/>
      <c r="LDF9" s="279"/>
      <c r="LDG9" s="279"/>
      <c r="LDH9" s="279"/>
      <c r="LDI9" s="279"/>
      <c r="LDJ9" s="279"/>
      <c r="LDK9" s="279"/>
      <c r="LDL9" s="279"/>
      <c r="LDM9" s="279"/>
      <c r="LDN9" s="279"/>
      <c r="LDO9" s="279"/>
      <c r="LDP9" s="279"/>
      <c r="LDQ9" s="279"/>
      <c r="LDR9" s="279"/>
      <c r="LDS9" s="279"/>
      <c r="LDT9" s="279"/>
      <c r="LDU9" s="279"/>
      <c r="LDV9" s="279"/>
      <c r="LDW9" s="279"/>
      <c r="LDX9" s="279"/>
      <c r="LDY9" s="279"/>
      <c r="LDZ9" s="279"/>
      <c r="LEA9" s="279"/>
      <c r="LEB9" s="279"/>
      <c r="LEC9" s="279"/>
      <c r="LED9" s="279"/>
      <c r="LEE9" s="279"/>
      <c r="LEF9" s="279"/>
      <c r="LEG9" s="279"/>
      <c r="LEH9" s="279"/>
      <c r="LEI9" s="279"/>
      <c r="LEJ9" s="279"/>
      <c r="LEK9" s="279"/>
      <c r="LEL9" s="279"/>
      <c r="LEM9" s="279"/>
      <c r="LEN9" s="279"/>
      <c r="LEO9" s="279"/>
      <c r="LEP9" s="279"/>
      <c r="LEQ9" s="279"/>
      <c r="LER9" s="279"/>
      <c r="LES9" s="279"/>
      <c r="LET9" s="279"/>
      <c r="LEU9" s="279"/>
      <c r="LEV9" s="279"/>
      <c r="LEW9" s="279"/>
      <c r="LEX9" s="279"/>
      <c r="LEY9" s="279"/>
      <c r="LEZ9" s="279"/>
      <c r="LFA9" s="279"/>
      <c r="LFB9" s="279"/>
      <c r="LFC9" s="279"/>
      <c r="LFD9" s="279"/>
      <c r="LFE9" s="279"/>
      <c r="LFF9" s="279"/>
      <c r="LFG9" s="279"/>
      <c r="LFH9" s="279"/>
      <c r="LFI9" s="279"/>
      <c r="LFJ9" s="279"/>
      <c r="LFK9" s="279"/>
      <c r="LFL9" s="279"/>
      <c r="LFM9" s="279"/>
      <c r="LFN9" s="279"/>
      <c r="LFO9" s="279"/>
      <c r="LFP9" s="279"/>
      <c r="LFQ9" s="279"/>
      <c r="LFR9" s="279"/>
      <c r="LFS9" s="279"/>
      <c r="LFT9" s="279"/>
      <c r="LFU9" s="279"/>
      <c r="LFV9" s="279"/>
      <c r="LFW9" s="279"/>
      <c r="LFX9" s="279"/>
      <c r="LFY9" s="279"/>
      <c r="LFZ9" s="279"/>
      <c r="LGA9" s="279"/>
      <c r="LGB9" s="279"/>
      <c r="LGC9" s="279"/>
      <c r="LGD9" s="279"/>
      <c r="LGE9" s="279"/>
      <c r="LGF9" s="279"/>
      <c r="LGG9" s="279"/>
      <c r="LGH9" s="279"/>
      <c r="LGI9" s="279"/>
      <c r="LGJ9" s="279"/>
      <c r="LGK9" s="279"/>
      <c r="LGL9" s="279"/>
      <c r="LGM9" s="279"/>
      <c r="LGN9" s="279"/>
      <c r="LGO9" s="279"/>
      <c r="LGP9" s="279"/>
      <c r="LGQ9" s="279"/>
      <c r="LGR9" s="279"/>
      <c r="LGS9" s="279"/>
      <c r="LGT9" s="279"/>
      <c r="LGU9" s="279"/>
      <c r="LGV9" s="279"/>
      <c r="LGW9" s="279"/>
      <c r="LGX9" s="279"/>
      <c r="LGY9" s="279"/>
      <c r="LGZ9" s="279"/>
      <c r="LHA9" s="279"/>
      <c r="LHB9" s="279"/>
      <c r="LHC9" s="279"/>
      <c r="LHD9" s="279"/>
      <c r="LHE9" s="279"/>
      <c r="LHF9" s="279"/>
      <c r="LHG9" s="279"/>
      <c r="LHH9" s="279"/>
      <c r="LHI9" s="279"/>
      <c r="LHJ9" s="279"/>
      <c r="LHK9" s="279"/>
      <c r="LHL9" s="279"/>
      <c r="LHM9" s="279"/>
      <c r="LHN9" s="279"/>
      <c r="LHO9" s="279"/>
      <c r="LHP9" s="279"/>
      <c r="LHQ9" s="279"/>
      <c r="LHR9" s="279"/>
      <c r="LHS9" s="279"/>
      <c r="LHT9" s="279"/>
      <c r="LHU9" s="279"/>
      <c r="LHV9" s="279"/>
      <c r="LHW9" s="279"/>
      <c r="LHX9" s="279"/>
      <c r="LHY9" s="279"/>
      <c r="LHZ9" s="279"/>
      <c r="LIA9" s="279"/>
      <c r="LIB9" s="279"/>
      <c r="LIC9" s="279"/>
      <c r="LID9" s="279"/>
      <c r="LIE9" s="279"/>
      <c r="LIF9" s="279"/>
      <c r="LIG9" s="279"/>
      <c r="LIH9" s="279"/>
      <c r="LII9" s="279"/>
      <c r="LIJ9" s="279"/>
      <c r="LIK9" s="279"/>
      <c r="LIL9" s="279"/>
      <c r="LIM9" s="279"/>
      <c r="LIN9" s="279"/>
      <c r="LIO9" s="279"/>
      <c r="LIP9" s="279"/>
      <c r="LIQ9" s="279"/>
      <c r="LIR9" s="279"/>
      <c r="LIS9" s="279"/>
      <c r="LIT9" s="279"/>
      <c r="LIU9" s="279"/>
      <c r="LIV9" s="279"/>
      <c r="LIW9" s="279"/>
      <c r="LIX9" s="279"/>
      <c r="LIY9" s="279"/>
      <c r="LIZ9" s="279"/>
      <c r="LJA9" s="279"/>
      <c r="LJB9" s="279"/>
      <c r="LJC9" s="279"/>
      <c r="LJD9" s="279"/>
      <c r="LJE9" s="279"/>
      <c r="LJF9" s="279"/>
      <c r="LJG9" s="279"/>
      <c r="LJH9" s="279"/>
      <c r="LJI9" s="279"/>
      <c r="LJJ9" s="279"/>
      <c r="LJK9" s="279"/>
      <c r="LJL9" s="279"/>
      <c r="LJM9" s="279"/>
      <c r="LJN9" s="279"/>
      <c r="LJO9" s="279"/>
      <c r="LJP9" s="279"/>
      <c r="LJQ9" s="279"/>
      <c r="LJR9" s="279"/>
      <c r="LJS9" s="279"/>
      <c r="LJT9" s="279"/>
      <c r="LJU9" s="279"/>
      <c r="LJV9" s="279"/>
      <c r="LJW9" s="279"/>
      <c r="LJX9" s="279"/>
      <c r="LJY9" s="279"/>
      <c r="LJZ9" s="279"/>
      <c r="LKA9" s="279"/>
      <c r="LKB9" s="279"/>
      <c r="LKC9" s="279"/>
      <c r="LKD9" s="279"/>
      <c r="LKE9" s="279"/>
      <c r="LKF9" s="279"/>
      <c r="LKG9" s="279"/>
      <c r="LKH9" s="279"/>
      <c r="LKI9" s="279"/>
      <c r="LKJ9" s="279"/>
      <c r="LKK9" s="279"/>
      <c r="LKL9" s="279"/>
      <c r="LKM9" s="279"/>
      <c r="LKN9" s="279"/>
      <c r="LKO9" s="279"/>
      <c r="LKP9" s="279"/>
      <c r="LKQ9" s="279"/>
      <c r="LKR9" s="279"/>
      <c r="LKS9" s="279"/>
      <c r="LKT9" s="279"/>
      <c r="LKU9" s="279"/>
      <c r="LKV9" s="279"/>
      <c r="LKW9" s="279"/>
      <c r="LKX9" s="279"/>
      <c r="LKY9" s="279"/>
      <c r="LKZ9" s="279"/>
      <c r="LLA9" s="279"/>
      <c r="LLB9" s="279"/>
      <c r="LLC9" s="279"/>
      <c r="LLD9" s="279"/>
      <c r="LLE9" s="279"/>
      <c r="LLF9" s="279"/>
      <c r="LLG9" s="279"/>
      <c r="LLH9" s="279"/>
      <c r="LLI9" s="279"/>
      <c r="LLJ9" s="279"/>
      <c r="LLK9" s="279"/>
      <c r="LLL9" s="279"/>
      <c r="LLM9" s="279"/>
      <c r="LLN9" s="279"/>
      <c r="LLO9" s="279"/>
      <c r="LLP9" s="279"/>
      <c r="LLQ9" s="279"/>
      <c r="LLR9" s="279"/>
      <c r="LLS9" s="279"/>
      <c r="LLT9" s="279"/>
      <c r="LLU9" s="279"/>
      <c r="LLV9" s="279"/>
      <c r="LLW9" s="279"/>
      <c r="LLX9" s="279"/>
      <c r="LLY9" s="279"/>
      <c r="LLZ9" s="279"/>
      <c r="LMA9" s="279"/>
      <c r="LMB9" s="279"/>
      <c r="LMC9" s="279"/>
      <c r="LMD9" s="279"/>
      <c r="LME9" s="279"/>
      <c r="LMF9" s="279"/>
      <c r="LMG9" s="279"/>
      <c r="LMH9" s="279"/>
      <c r="LMI9" s="279"/>
      <c r="LMJ9" s="279"/>
      <c r="LMK9" s="279"/>
      <c r="LML9" s="279"/>
      <c r="LMM9" s="279"/>
      <c r="LMN9" s="279"/>
      <c r="LMO9" s="279"/>
      <c r="LMP9" s="279"/>
      <c r="LMQ9" s="279"/>
      <c r="LMR9" s="279"/>
      <c r="LMS9" s="279"/>
      <c r="LMT9" s="279"/>
      <c r="LMU9" s="279"/>
      <c r="LMV9" s="279"/>
      <c r="LMW9" s="279"/>
      <c r="LMX9" s="279"/>
      <c r="LMY9" s="279"/>
      <c r="LMZ9" s="279"/>
      <c r="LNA9" s="279"/>
      <c r="LNB9" s="279"/>
      <c r="LNC9" s="279"/>
      <c r="LND9" s="279"/>
      <c r="LNE9" s="279"/>
      <c r="LNF9" s="279"/>
      <c r="LNG9" s="279"/>
      <c r="LNH9" s="279"/>
      <c r="LNI9" s="279"/>
      <c r="LNJ9" s="279"/>
      <c r="LNK9" s="279"/>
      <c r="LNL9" s="279"/>
      <c r="LNM9" s="279"/>
      <c r="LNN9" s="279"/>
      <c r="LNO9" s="279"/>
      <c r="LNP9" s="279"/>
      <c r="LNQ9" s="279"/>
      <c r="LNR9" s="279"/>
      <c r="LNS9" s="279"/>
      <c r="LNT9" s="279"/>
      <c r="LNU9" s="279"/>
      <c r="LNV9" s="279"/>
      <c r="LNW9" s="279"/>
      <c r="LNX9" s="279"/>
      <c r="LNY9" s="279"/>
      <c r="LNZ9" s="279"/>
      <c r="LOA9" s="279"/>
      <c r="LOB9" s="279"/>
      <c r="LOC9" s="279"/>
      <c r="LOD9" s="279"/>
      <c r="LOE9" s="279"/>
      <c r="LOF9" s="279"/>
      <c r="LOG9" s="279"/>
      <c r="LOH9" s="279"/>
      <c r="LOI9" s="279"/>
      <c r="LOJ9" s="279"/>
      <c r="LOK9" s="279"/>
      <c r="LOL9" s="279"/>
      <c r="LOM9" s="279"/>
      <c r="LON9" s="279"/>
      <c r="LOO9" s="279"/>
      <c r="LOP9" s="279"/>
      <c r="LOQ9" s="279"/>
      <c r="LOR9" s="279"/>
      <c r="LOS9" s="279"/>
      <c r="LOT9" s="279"/>
      <c r="LOU9" s="279"/>
      <c r="LOV9" s="279"/>
      <c r="LOW9" s="279"/>
      <c r="LOX9" s="279"/>
      <c r="LOY9" s="279"/>
      <c r="LOZ9" s="279"/>
      <c r="LPA9" s="279"/>
      <c r="LPB9" s="279"/>
      <c r="LPC9" s="279"/>
      <c r="LPD9" s="279"/>
      <c r="LPE9" s="279"/>
      <c r="LPF9" s="279"/>
      <c r="LPG9" s="279"/>
      <c r="LPH9" s="279"/>
      <c r="LPI9" s="279"/>
      <c r="LPJ9" s="279"/>
      <c r="LPK9" s="279"/>
      <c r="LPL9" s="279"/>
      <c r="LPM9" s="279"/>
      <c r="LPN9" s="279"/>
      <c r="LPO9" s="279"/>
      <c r="LPP9" s="279"/>
      <c r="LPQ9" s="279"/>
      <c r="LPR9" s="279"/>
      <c r="LPS9" s="279"/>
      <c r="LPT9" s="279"/>
      <c r="LPU9" s="279"/>
      <c r="LPV9" s="279"/>
      <c r="LPW9" s="279"/>
      <c r="LPX9" s="279"/>
      <c r="LPY9" s="279"/>
      <c r="LPZ9" s="279"/>
      <c r="LQA9" s="279"/>
      <c r="LQB9" s="279"/>
      <c r="LQC9" s="279"/>
      <c r="LQD9" s="279"/>
      <c r="LQE9" s="279"/>
      <c r="LQF9" s="279"/>
      <c r="LQG9" s="279"/>
      <c r="LQH9" s="279"/>
      <c r="LQI9" s="279"/>
      <c r="LQJ9" s="279"/>
      <c r="LQK9" s="279"/>
      <c r="LQL9" s="279"/>
      <c r="LQM9" s="279"/>
      <c r="LQN9" s="279"/>
      <c r="LQO9" s="279"/>
      <c r="LQP9" s="279"/>
      <c r="LQQ9" s="279"/>
      <c r="LQR9" s="279"/>
      <c r="LQS9" s="279"/>
      <c r="LQT9" s="279"/>
      <c r="LQU9" s="279"/>
      <c r="LQV9" s="279"/>
      <c r="LQW9" s="279"/>
      <c r="LQX9" s="279"/>
      <c r="LQY9" s="279"/>
      <c r="LQZ9" s="279"/>
      <c r="LRA9" s="279"/>
      <c r="LRB9" s="279"/>
      <c r="LRC9" s="279"/>
      <c r="LRD9" s="279"/>
      <c r="LRE9" s="279"/>
      <c r="LRF9" s="279"/>
      <c r="LRG9" s="279"/>
      <c r="LRH9" s="279"/>
      <c r="LRI9" s="279"/>
      <c r="LRJ9" s="279"/>
      <c r="LRK9" s="279"/>
      <c r="LRL9" s="279"/>
      <c r="LRM9" s="279"/>
      <c r="LRN9" s="279"/>
      <c r="LRO9" s="279"/>
      <c r="LRP9" s="279"/>
      <c r="LRQ9" s="279"/>
      <c r="LRR9" s="279"/>
      <c r="LRS9" s="279"/>
      <c r="LRT9" s="279"/>
      <c r="LRU9" s="279"/>
      <c r="LRV9" s="279"/>
      <c r="LRW9" s="279"/>
      <c r="LRX9" s="279"/>
      <c r="LRY9" s="279"/>
      <c r="LRZ9" s="279"/>
      <c r="LSA9" s="279"/>
      <c r="LSB9" s="279"/>
      <c r="LSC9" s="279"/>
      <c r="LSD9" s="279"/>
      <c r="LSE9" s="279"/>
      <c r="LSF9" s="279"/>
      <c r="LSG9" s="279"/>
      <c r="LSH9" s="279"/>
      <c r="LSI9" s="279"/>
      <c r="LSJ9" s="279"/>
      <c r="LSK9" s="279"/>
      <c r="LSL9" s="279"/>
      <c r="LSM9" s="279"/>
      <c r="LSN9" s="279"/>
      <c r="LSO9" s="279"/>
      <c r="LSP9" s="279"/>
      <c r="LSQ9" s="279"/>
      <c r="LSR9" s="279"/>
      <c r="LSS9" s="279"/>
      <c r="LST9" s="279"/>
      <c r="LSU9" s="279"/>
      <c r="LSV9" s="279"/>
      <c r="LSW9" s="279"/>
      <c r="LSX9" s="279"/>
      <c r="LSY9" s="279"/>
      <c r="LSZ9" s="279"/>
      <c r="LTA9" s="279"/>
      <c r="LTB9" s="279"/>
      <c r="LTC9" s="279"/>
      <c r="LTD9" s="279"/>
      <c r="LTE9" s="279"/>
      <c r="LTF9" s="279"/>
      <c r="LTG9" s="279"/>
      <c r="LTH9" s="279"/>
      <c r="LTI9" s="279"/>
      <c r="LTJ9" s="279"/>
      <c r="LTK9" s="279"/>
      <c r="LTL9" s="279"/>
      <c r="LTM9" s="279"/>
      <c r="LTN9" s="279"/>
      <c r="LTO9" s="279"/>
      <c r="LTP9" s="279"/>
      <c r="LTQ9" s="279"/>
      <c r="LTR9" s="279"/>
      <c r="LTS9" s="279"/>
      <c r="LTT9" s="279"/>
      <c r="LTU9" s="279"/>
      <c r="LTV9" s="279"/>
      <c r="LTW9" s="279"/>
      <c r="LTX9" s="279"/>
      <c r="LTY9" s="279"/>
      <c r="LTZ9" s="279"/>
      <c r="LUA9" s="279"/>
      <c r="LUB9" s="279"/>
      <c r="LUC9" s="279"/>
      <c r="LUD9" s="279"/>
      <c r="LUE9" s="279"/>
      <c r="LUF9" s="279"/>
      <c r="LUG9" s="279"/>
      <c r="LUH9" s="279"/>
      <c r="LUI9" s="279"/>
      <c r="LUJ9" s="279"/>
      <c r="LUK9" s="279"/>
      <c r="LUL9" s="279"/>
      <c r="LUM9" s="279"/>
      <c r="LUN9" s="279"/>
      <c r="LUO9" s="279"/>
      <c r="LUP9" s="279"/>
      <c r="LUQ9" s="279"/>
      <c r="LUR9" s="279"/>
      <c r="LUS9" s="279"/>
      <c r="LUT9" s="279"/>
      <c r="LUU9" s="279"/>
      <c r="LUV9" s="279"/>
      <c r="LUW9" s="279"/>
      <c r="LUX9" s="279"/>
      <c r="LUY9" s="279"/>
      <c r="LUZ9" s="279"/>
      <c r="LVA9" s="279"/>
      <c r="LVB9" s="279"/>
      <c r="LVC9" s="279"/>
      <c r="LVD9" s="279"/>
      <c r="LVE9" s="279"/>
      <c r="LVF9" s="279"/>
      <c r="LVG9" s="279"/>
      <c r="LVH9" s="279"/>
      <c r="LVI9" s="279"/>
      <c r="LVJ9" s="279"/>
      <c r="LVK9" s="279"/>
      <c r="LVL9" s="279"/>
      <c r="LVM9" s="279"/>
      <c r="LVN9" s="279"/>
      <c r="LVO9" s="279"/>
      <c r="LVP9" s="279"/>
      <c r="LVQ9" s="279"/>
      <c r="LVR9" s="279"/>
      <c r="LVS9" s="279"/>
      <c r="LVT9" s="279"/>
      <c r="LVU9" s="279"/>
      <c r="LVV9" s="279"/>
      <c r="LVW9" s="279"/>
      <c r="LVX9" s="279"/>
      <c r="LVY9" s="279"/>
      <c r="LVZ9" s="279"/>
      <c r="LWA9" s="279"/>
      <c r="LWB9" s="279"/>
      <c r="LWC9" s="279"/>
      <c r="LWD9" s="279"/>
      <c r="LWE9" s="279"/>
      <c r="LWF9" s="279"/>
      <c r="LWG9" s="279"/>
      <c r="LWH9" s="279"/>
      <c r="LWI9" s="279"/>
      <c r="LWJ9" s="279"/>
      <c r="LWK9" s="279"/>
      <c r="LWL9" s="279"/>
      <c r="LWM9" s="279"/>
      <c r="LWN9" s="279"/>
      <c r="LWO9" s="279"/>
      <c r="LWP9" s="279"/>
      <c r="LWQ9" s="279"/>
      <c r="LWR9" s="279"/>
      <c r="LWS9" s="279"/>
      <c r="LWT9" s="279"/>
      <c r="LWU9" s="279"/>
      <c r="LWV9" s="279"/>
      <c r="LWW9" s="279"/>
      <c r="LWX9" s="279"/>
      <c r="LWY9" s="279"/>
      <c r="LWZ9" s="279"/>
      <c r="LXA9" s="279"/>
      <c r="LXB9" s="279"/>
      <c r="LXC9" s="279"/>
      <c r="LXD9" s="279"/>
      <c r="LXE9" s="279"/>
      <c r="LXF9" s="279"/>
      <c r="LXG9" s="279"/>
      <c r="LXH9" s="279"/>
      <c r="LXI9" s="279"/>
      <c r="LXJ9" s="279"/>
      <c r="LXK9" s="279"/>
      <c r="LXL9" s="279"/>
      <c r="LXM9" s="279"/>
      <c r="LXN9" s="279"/>
      <c r="LXO9" s="279"/>
      <c r="LXP9" s="279"/>
      <c r="LXQ9" s="279"/>
      <c r="LXR9" s="279"/>
      <c r="LXS9" s="279"/>
      <c r="LXT9" s="279"/>
      <c r="LXU9" s="279"/>
      <c r="LXV9" s="279"/>
      <c r="LXW9" s="279"/>
      <c r="LXX9" s="279"/>
      <c r="LXY9" s="279"/>
      <c r="LXZ9" s="279"/>
      <c r="LYA9" s="279"/>
      <c r="LYB9" s="279"/>
      <c r="LYC9" s="279"/>
      <c r="LYD9" s="279"/>
      <c r="LYE9" s="279"/>
      <c r="LYF9" s="279"/>
      <c r="LYG9" s="279"/>
      <c r="LYH9" s="279"/>
      <c r="LYI9" s="279"/>
      <c r="LYJ9" s="279"/>
      <c r="LYK9" s="279"/>
      <c r="LYL9" s="279"/>
      <c r="LYM9" s="279"/>
      <c r="LYN9" s="279"/>
      <c r="LYO9" s="279"/>
      <c r="LYP9" s="279"/>
      <c r="LYQ9" s="279"/>
      <c r="LYR9" s="279"/>
      <c r="LYS9" s="279"/>
      <c r="LYT9" s="279"/>
      <c r="LYU9" s="279"/>
      <c r="LYV9" s="279"/>
      <c r="LYW9" s="279"/>
      <c r="LYX9" s="279"/>
      <c r="LYY9" s="279"/>
      <c r="LYZ9" s="279"/>
      <c r="LZA9" s="279"/>
      <c r="LZB9" s="279"/>
      <c r="LZC9" s="279"/>
      <c r="LZD9" s="279"/>
      <c r="LZE9" s="279"/>
      <c r="LZF9" s="279"/>
      <c r="LZG9" s="279"/>
      <c r="LZH9" s="279"/>
      <c r="LZI9" s="279"/>
      <c r="LZJ9" s="279"/>
      <c r="LZK9" s="279"/>
      <c r="LZL9" s="279"/>
      <c r="LZM9" s="279"/>
      <c r="LZN9" s="279"/>
      <c r="LZO9" s="279"/>
      <c r="LZP9" s="279"/>
      <c r="LZQ9" s="279"/>
      <c r="LZR9" s="279"/>
      <c r="LZS9" s="279"/>
      <c r="LZT9" s="279"/>
      <c r="LZU9" s="279"/>
      <c r="LZV9" s="279"/>
      <c r="LZW9" s="279"/>
      <c r="LZX9" s="279"/>
      <c r="LZY9" s="279"/>
      <c r="LZZ9" s="279"/>
      <c r="MAA9" s="279"/>
      <c r="MAB9" s="279"/>
      <c r="MAC9" s="279"/>
      <c r="MAD9" s="279"/>
      <c r="MAE9" s="279"/>
      <c r="MAF9" s="279"/>
      <c r="MAG9" s="279"/>
      <c r="MAH9" s="279"/>
      <c r="MAI9" s="279"/>
      <c r="MAJ9" s="279"/>
      <c r="MAK9" s="279"/>
      <c r="MAL9" s="279"/>
      <c r="MAM9" s="279"/>
      <c r="MAN9" s="279"/>
      <c r="MAO9" s="279"/>
      <c r="MAP9" s="279"/>
      <c r="MAQ9" s="279"/>
      <c r="MAR9" s="279"/>
      <c r="MAS9" s="279"/>
      <c r="MAT9" s="279"/>
      <c r="MAU9" s="279"/>
      <c r="MAV9" s="279"/>
      <c r="MAW9" s="279"/>
      <c r="MAX9" s="279"/>
      <c r="MAY9" s="279"/>
      <c r="MAZ9" s="279"/>
      <c r="MBA9" s="279"/>
      <c r="MBB9" s="279"/>
      <c r="MBC9" s="279"/>
      <c r="MBD9" s="279"/>
      <c r="MBE9" s="279"/>
      <c r="MBF9" s="279"/>
      <c r="MBG9" s="279"/>
      <c r="MBH9" s="279"/>
      <c r="MBI9" s="279"/>
      <c r="MBJ9" s="279"/>
      <c r="MBK9" s="279"/>
      <c r="MBL9" s="279"/>
      <c r="MBM9" s="279"/>
      <c r="MBN9" s="279"/>
      <c r="MBO9" s="279"/>
      <c r="MBP9" s="279"/>
      <c r="MBQ9" s="279"/>
      <c r="MBR9" s="279"/>
      <c r="MBS9" s="279"/>
      <c r="MBT9" s="279"/>
      <c r="MBU9" s="279"/>
      <c r="MBV9" s="279"/>
      <c r="MBW9" s="279"/>
      <c r="MBX9" s="279"/>
      <c r="MBY9" s="279"/>
      <c r="MBZ9" s="279"/>
      <c r="MCA9" s="279"/>
      <c r="MCB9" s="279"/>
      <c r="MCC9" s="279"/>
      <c r="MCD9" s="279"/>
      <c r="MCE9" s="279"/>
      <c r="MCF9" s="279"/>
      <c r="MCG9" s="279"/>
      <c r="MCH9" s="279"/>
      <c r="MCI9" s="279"/>
      <c r="MCJ9" s="279"/>
      <c r="MCK9" s="279"/>
      <c r="MCL9" s="279"/>
      <c r="MCM9" s="279"/>
      <c r="MCN9" s="279"/>
      <c r="MCO9" s="279"/>
      <c r="MCP9" s="279"/>
      <c r="MCQ9" s="279"/>
      <c r="MCR9" s="279"/>
      <c r="MCS9" s="279"/>
      <c r="MCT9" s="279"/>
      <c r="MCU9" s="279"/>
      <c r="MCV9" s="279"/>
      <c r="MCW9" s="279"/>
      <c r="MCX9" s="279"/>
      <c r="MCY9" s="279"/>
      <c r="MCZ9" s="279"/>
      <c r="MDA9" s="279"/>
      <c r="MDB9" s="279"/>
      <c r="MDC9" s="279"/>
      <c r="MDD9" s="279"/>
      <c r="MDE9" s="279"/>
      <c r="MDF9" s="279"/>
      <c r="MDG9" s="279"/>
      <c r="MDH9" s="279"/>
      <c r="MDI9" s="279"/>
      <c r="MDJ9" s="279"/>
      <c r="MDK9" s="279"/>
      <c r="MDL9" s="279"/>
      <c r="MDM9" s="279"/>
      <c r="MDN9" s="279"/>
      <c r="MDO9" s="279"/>
      <c r="MDP9" s="279"/>
      <c r="MDQ9" s="279"/>
      <c r="MDR9" s="279"/>
      <c r="MDS9" s="279"/>
      <c r="MDT9" s="279"/>
      <c r="MDU9" s="279"/>
      <c r="MDV9" s="279"/>
      <c r="MDW9" s="279"/>
      <c r="MDX9" s="279"/>
      <c r="MDY9" s="279"/>
      <c r="MDZ9" s="279"/>
      <c r="MEA9" s="279"/>
      <c r="MEB9" s="279"/>
      <c r="MEC9" s="279"/>
      <c r="MED9" s="279"/>
      <c r="MEE9" s="279"/>
      <c r="MEF9" s="279"/>
      <c r="MEG9" s="279"/>
      <c r="MEH9" s="279"/>
      <c r="MEI9" s="279"/>
      <c r="MEJ9" s="279"/>
      <c r="MEK9" s="279"/>
      <c r="MEL9" s="279"/>
      <c r="MEM9" s="279"/>
      <c r="MEN9" s="279"/>
      <c r="MEO9" s="279"/>
      <c r="MEP9" s="279"/>
      <c r="MEQ9" s="279"/>
      <c r="MER9" s="279"/>
      <c r="MES9" s="279"/>
      <c r="MET9" s="279"/>
      <c r="MEU9" s="279"/>
      <c r="MEV9" s="279"/>
      <c r="MEW9" s="279"/>
      <c r="MEX9" s="279"/>
      <c r="MEY9" s="279"/>
      <c r="MEZ9" s="279"/>
      <c r="MFA9" s="279"/>
      <c r="MFB9" s="279"/>
      <c r="MFC9" s="279"/>
      <c r="MFD9" s="279"/>
      <c r="MFE9" s="279"/>
      <c r="MFF9" s="279"/>
      <c r="MFG9" s="279"/>
      <c r="MFH9" s="279"/>
      <c r="MFI9" s="279"/>
      <c r="MFJ9" s="279"/>
      <c r="MFK9" s="279"/>
      <c r="MFL9" s="279"/>
      <c r="MFM9" s="279"/>
      <c r="MFN9" s="279"/>
      <c r="MFO9" s="279"/>
      <c r="MFP9" s="279"/>
      <c r="MFQ9" s="279"/>
      <c r="MFR9" s="279"/>
      <c r="MFS9" s="279"/>
      <c r="MFT9" s="279"/>
      <c r="MFU9" s="279"/>
      <c r="MFV9" s="279"/>
      <c r="MFW9" s="279"/>
      <c r="MFX9" s="279"/>
      <c r="MFY9" s="279"/>
      <c r="MFZ9" s="279"/>
      <c r="MGA9" s="279"/>
      <c r="MGB9" s="279"/>
      <c r="MGC9" s="279"/>
      <c r="MGD9" s="279"/>
      <c r="MGE9" s="279"/>
      <c r="MGF9" s="279"/>
      <c r="MGG9" s="279"/>
      <c r="MGH9" s="279"/>
      <c r="MGI9" s="279"/>
      <c r="MGJ9" s="279"/>
      <c r="MGK9" s="279"/>
      <c r="MGL9" s="279"/>
      <c r="MGM9" s="279"/>
      <c r="MGN9" s="279"/>
      <c r="MGO9" s="279"/>
      <c r="MGP9" s="279"/>
      <c r="MGQ9" s="279"/>
      <c r="MGR9" s="279"/>
      <c r="MGS9" s="279"/>
      <c r="MGT9" s="279"/>
      <c r="MGU9" s="279"/>
      <c r="MGV9" s="279"/>
      <c r="MGW9" s="279"/>
      <c r="MGX9" s="279"/>
      <c r="MGY9" s="279"/>
      <c r="MGZ9" s="279"/>
      <c r="MHA9" s="279"/>
      <c r="MHB9" s="279"/>
      <c r="MHC9" s="279"/>
      <c r="MHD9" s="279"/>
      <c r="MHE9" s="279"/>
      <c r="MHF9" s="279"/>
      <c r="MHG9" s="279"/>
      <c r="MHH9" s="279"/>
      <c r="MHI9" s="279"/>
      <c r="MHJ9" s="279"/>
      <c r="MHK9" s="279"/>
      <c r="MHL9" s="279"/>
      <c r="MHM9" s="279"/>
      <c r="MHN9" s="279"/>
      <c r="MHO9" s="279"/>
      <c r="MHP9" s="279"/>
      <c r="MHQ9" s="279"/>
      <c r="MHR9" s="279"/>
      <c r="MHS9" s="279"/>
      <c r="MHT9" s="279"/>
      <c r="MHU9" s="279"/>
      <c r="MHV9" s="279"/>
      <c r="MHW9" s="279"/>
      <c r="MHX9" s="279"/>
      <c r="MHY9" s="279"/>
      <c r="MHZ9" s="279"/>
      <c r="MIA9" s="279"/>
      <c r="MIB9" s="279"/>
      <c r="MIC9" s="279"/>
      <c r="MID9" s="279"/>
      <c r="MIE9" s="279"/>
      <c r="MIF9" s="279"/>
      <c r="MIG9" s="279"/>
      <c r="MIH9" s="279"/>
      <c r="MII9" s="279"/>
      <c r="MIJ9" s="279"/>
      <c r="MIK9" s="279"/>
      <c r="MIL9" s="279"/>
      <c r="MIM9" s="279"/>
      <c r="MIN9" s="279"/>
      <c r="MIO9" s="279"/>
      <c r="MIP9" s="279"/>
      <c r="MIQ9" s="279"/>
      <c r="MIR9" s="279"/>
      <c r="MIS9" s="279"/>
      <c r="MIT9" s="279"/>
      <c r="MIU9" s="279"/>
      <c r="MIV9" s="279"/>
      <c r="MIW9" s="279"/>
      <c r="MIX9" s="279"/>
      <c r="MIY9" s="279"/>
      <c r="MIZ9" s="279"/>
      <c r="MJA9" s="279"/>
      <c r="MJB9" s="279"/>
      <c r="MJC9" s="279"/>
      <c r="MJD9" s="279"/>
      <c r="MJE9" s="279"/>
      <c r="MJF9" s="279"/>
      <c r="MJG9" s="279"/>
      <c r="MJH9" s="279"/>
      <c r="MJI9" s="279"/>
      <c r="MJJ9" s="279"/>
      <c r="MJK9" s="279"/>
      <c r="MJL9" s="279"/>
      <c r="MJM9" s="279"/>
      <c r="MJN9" s="279"/>
      <c r="MJO9" s="279"/>
      <c r="MJP9" s="279"/>
      <c r="MJQ9" s="279"/>
      <c r="MJR9" s="279"/>
      <c r="MJS9" s="279"/>
      <c r="MJT9" s="279"/>
      <c r="MJU9" s="279"/>
      <c r="MJV9" s="279"/>
      <c r="MJW9" s="279"/>
      <c r="MJX9" s="279"/>
      <c r="MJY9" s="279"/>
      <c r="MJZ9" s="279"/>
      <c r="MKA9" s="279"/>
      <c r="MKB9" s="279"/>
      <c r="MKC9" s="279"/>
      <c r="MKD9" s="279"/>
      <c r="MKE9" s="279"/>
      <c r="MKF9" s="279"/>
      <c r="MKG9" s="279"/>
      <c r="MKH9" s="279"/>
      <c r="MKI9" s="279"/>
      <c r="MKJ9" s="279"/>
      <c r="MKK9" s="279"/>
      <c r="MKL9" s="279"/>
      <c r="MKM9" s="279"/>
      <c r="MKN9" s="279"/>
      <c r="MKO9" s="279"/>
      <c r="MKP9" s="279"/>
      <c r="MKQ9" s="279"/>
      <c r="MKR9" s="279"/>
      <c r="MKS9" s="279"/>
      <c r="MKT9" s="279"/>
      <c r="MKU9" s="279"/>
      <c r="MKV9" s="279"/>
      <c r="MKW9" s="279"/>
      <c r="MKX9" s="279"/>
      <c r="MKY9" s="279"/>
      <c r="MKZ9" s="279"/>
      <c r="MLA9" s="279"/>
      <c r="MLB9" s="279"/>
      <c r="MLC9" s="279"/>
      <c r="MLD9" s="279"/>
      <c r="MLE9" s="279"/>
      <c r="MLF9" s="279"/>
      <c r="MLG9" s="279"/>
      <c r="MLH9" s="279"/>
      <c r="MLI9" s="279"/>
      <c r="MLJ9" s="279"/>
      <c r="MLK9" s="279"/>
      <c r="MLL9" s="279"/>
      <c r="MLM9" s="279"/>
      <c r="MLN9" s="279"/>
      <c r="MLO9" s="279"/>
      <c r="MLP9" s="279"/>
      <c r="MLQ9" s="279"/>
      <c r="MLR9" s="279"/>
      <c r="MLS9" s="279"/>
      <c r="MLT9" s="279"/>
      <c r="MLU9" s="279"/>
      <c r="MLV9" s="279"/>
      <c r="MLW9" s="279"/>
      <c r="MLX9" s="279"/>
      <c r="MLY9" s="279"/>
      <c r="MLZ9" s="279"/>
      <c r="MMA9" s="279"/>
      <c r="MMB9" s="279"/>
      <c r="MMC9" s="279"/>
      <c r="MMD9" s="279"/>
      <c r="MME9" s="279"/>
      <c r="MMF9" s="279"/>
      <c r="MMG9" s="279"/>
      <c r="MMH9" s="279"/>
      <c r="MMI9" s="279"/>
      <c r="MMJ9" s="279"/>
      <c r="MMK9" s="279"/>
      <c r="MML9" s="279"/>
      <c r="MMM9" s="279"/>
      <c r="MMN9" s="279"/>
      <c r="MMO9" s="279"/>
      <c r="MMP9" s="279"/>
      <c r="MMQ9" s="279"/>
      <c r="MMR9" s="279"/>
      <c r="MMS9" s="279"/>
      <c r="MMT9" s="279"/>
      <c r="MMU9" s="279"/>
      <c r="MMV9" s="279"/>
      <c r="MMW9" s="279"/>
      <c r="MMX9" s="279"/>
      <c r="MMY9" s="279"/>
      <c r="MMZ9" s="279"/>
      <c r="MNA9" s="279"/>
      <c r="MNB9" s="279"/>
      <c r="MNC9" s="279"/>
      <c r="MND9" s="279"/>
      <c r="MNE9" s="279"/>
      <c r="MNF9" s="279"/>
      <c r="MNG9" s="279"/>
      <c r="MNH9" s="279"/>
      <c r="MNI9" s="279"/>
      <c r="MNJ9" s="279"/>
      <c r="MNK9" s="279"/>
      <c r="MNL9" s="279"/>
      <c r="MNM9" s="279"/>
      <c r="MNN9" s="279"/>
      <c r="MNO9" s="279"/>
      <c r="MNP9" s="279"/>
      <c r="MNQ9" s="279"/>
      <c r="MNR9" s="279"/>
      <c r="MNS9" s="279"/>
      <c r="MNT9" s="279"/>
      <c r="MNU9" s="279"/>
      <c r="MNV9" s="279"/>
      <c r="MNW9" s="279"/>
      <c r="MNX9" s="279"/>
      <c r="MNY9" s="279"/>
      <c r="MNZ9" s="279"/>
      <c r="MOA9" s="279"/>
      <c r="MOB9" s="279"/>
      <c r="MOC9" s="279"/>
      <c r="MOD9" s="279"/>
      <c r="MOE9" s="279"/>
      <c r="MOF9" s="279"/>
      <c r="MOG9" s="279"/>
      <c r="MOH9" s="279"/>
      <c r="MOI9" s="279"/>
      <c r="MOJ9" s="279"/>
      <c r="MOK9" s="279"/>
      <c r="MOL9" s="279"/>
      <c r="MOM9" s="279"/>
      <c r="MON9" s="279"/>
      <c r="MOO9" s="279"/>
      <c r="MOP9" s="279"/>
      <c r="MOQ9" s="279"/>
      <c r="MOR9" s="279"/>
      <c r="MOS9" s="279"/>
      <c r="MOT9" s="279"/>
      <c r="MOU9" s="279"/>
      <c r="MOV9" s="279"/>
      <c r="MOW9" s="279"/>
      <c r="MOX9" s="279"/>
      <c r="MOY9" s="279"/>
      <c r="MOZ9" s="279"/>
      <c r="MPA9" s="279"/>
      <c r="MPB9" s="279"/>
      <c r="MPC9" s="279"/>
      <c r="MPD9" s="279"/>
      <c r="MPE9" s="279"/>
      <c r="MPF9" s="279"/>
      <c r="MPG9" s="279"/>
      <c r="MPH9" s="279"/>
      <c r="MPI9" s="279"/>
      <c r="MPJ9" s="279"/>
      <c r="MPK9" s="279"/>
      <c r="MPL9" s="279"/>
      <c r="MPM9" s="279"/>
      <c r="MPN9" s="279"/>
      <c r="MPO9" s="279"/>
      <c r="MPP9" s="279"/>
      <c r="MPQ9" s="279"/>
      <c r="MPR9" s="279"/>
      <c r="MPS9" s="279"/>
      <c r="MPT9" s="279"/>
      <c r="MPU9" s="279"/>
      <c r="MPV9" s="279"/>
      <c r="MPW9" s="279"/>
      <c r="MPX9" s="279"/>
      <c r="MPY9" s="279"/>
      <c r="MPZ9" s="279"/>
      <c r="MQA9" s="279"/>
      <c r="MQB9" s="279"/>
      <c r="MQC9" s="279"/>
      <c r="MQD9" s="279"/>
      <c r="MQE9" s="279"/>
      <c r="MQF9" s="279"/>
      <c r="MQG9" s="279"/>
      <c r="MQH9" s="279"/>
      <c r="MQI9" s="279"/>
      <c r="MQJ9" s="279"/>
      <c r="MQK9" s="279"/>
      <c r="MQL9" s="279"/>
      <c r="MQM9" s="279"/>
      <c r="MQN9" s="279"/>
      <c r="MQO9" s="279"/>
      <c r="MQP9" s="279"/>
      <c r="MQQ9" s="279"/>
      <c r="MQR9" s="279"/>
      <c r="MQS9" s="279"/>
      <c r="MQT9" s="279"/>
      <c r="MQU9" s="279"/>
      <c r="MQV9" s="279"/>
      <c r="MQW9" s="279"/>
      <c r="MQX9" s="279"/>
      <c r="MQY9" s="279"/>
      <c r="MQZ9" s="279"/>
      <c r="MRA9" s="279"/>
      <c r="MRB9" s="279"/>
      <c r="MRC9" s="279"/>
      <c r="MRD9" s="279"/>
      <c r="MRE9" s="279"/>
      <c r="MRF9" s="279"/>
      <c r="MRG9" s="279"/>
      <c r="MRH9" s="279"/>
      <c r="MRI9" s="279"/>
      <c r="MRJ9" s="279"/>
      <c r="MRK9" s="279"/>
      <c r="MRL9" s="279"/>
      <c r="MRM9" s="279"/>
      <c r="MRN9" s="279"/>
      <c r="MRO9" s="279"/>
      <c r="MRP9" s="279"/>
      <c r="MRQ9" s="279"/>
      <c r="MRR9" s="279"/>
      <c r="MRS9" s="279"/>
      <c r="MRT9" s="279"/>
      <c r="MRU9" s="279"/>
      <c r="MRV9" s="279"/>
      <c r="MRW9" s="279"/>
      <c r="MRX9" s="279"/>
      <c r="MRY9" s="279"/>
      <c r="MRZ9" s="279"/>
      <c r="MSA9" s="279"/>
      <c r="MSB9" s="279"/>
      <c r="MSC9" s="279"/>
      <c r="MSD9" s="279"/>
      <c r="MSE9" s="279"/>
      <c r="MSF9" s="279"/>
      <c r="MSG9" s="279"/>
      <c r="MSH9" s="279"/>
      <c r="MSI9" s="279"/>
      <c r="MSJ9" s="279"/>
      <c r="MSK9" s="279"/>
      <c r="MSL9" s="279"/>
      <c r="MSM9" s="279"/>
      <c r="MSN9" s="279"/>
      <c r="MSO9" s="279"/>
      <c r="MSP9" s="279"/>
      <c r="MSQ9" s="279"/>
      <c r="MSR9" s="279"/>
      <c r="MSS9" s="279"/>
      <c r="MST9" s="279"/>
      <c r="MSU9" s="279"/>
      <c r="MSV9" s="279"/>
      <c r="MSW9" s="279"/>
      <c r="MSX9" s="279"/>
      <c r="MSY9" s="279"/>
      <c r="MSZ9" s="279"/>
      <c r="MTA9" s="279"/>
      <c r="MTB9" s="279"/>
      <c r="MTC9" s="279"/>
      <c r="MTD9" s="279"/>
      <c r="MTE9" s="279"/>
      <c r="MTF9" s="279"/>
      <c r="MTG9" s="279"/>
      <c r="MTH9" s="279"/>
      <c r="MTI9" s="279"/>
      <c r="MTJ9" s="279"/>
      <c r="MTK9" s="279"/>
      <c r="MTL9" s="279"/>
      <c r="MTM9" s="279"/>
      <c r="MTN9" s="279"/>
      <c r="MTO9" s="279"/>
      <c r="MTP9" s="279"/>
      <c r="MTQ9" s="279"/>
      <c r="MTR9" s="279"/>
      <c r="MTS9" s="279"/>
      <c r="MTT9" s="279"/>
      <c r="MTU9" s="279"/>
      <c r="MTV9" s="279"/>
      <c r="MTW9" s="279"/>
      <c r="MTX9" s="279"/>
      <c r="MTY9" s="279"/>
      <c r="MTZ9" s="279"/>
      <c r="MUA9" s="279"/>
      <c r="MUB9" s="279"/>
      <c r="MUC9" s="279"/>
      <c r="MUD9" s="279"/>
      <c r="MUE9" s="279"/>
      <c r="MUF9" s="279"/>
      <c r="MUG9" s="279"/>
      <c r="MUH9" s="279"/>
      <c r="MUI9" s="279"/>
      <c r="MUJ9" s="279"/>
      <c r="MUK9" s="279"/>
      <c r="MUL9" s="279"/>
      <c r="MUM9" s="279"/>
      <c r="MUN9" s="279"/>
      <c r="MUO9" s="279"/>
      <c r="MUP9" s="279"/>
      <c r="MUQ9" s="279"/>
      <c r="MUR9" s="279"/>
      <c r="MUS9" s="279"/>
      <c r="MUT9" s="279"/>
      <c r="MUU9" s="279"/>
      <c r="MUV9" s="279"/>
      <c r="MUW9" s="279"/>
      <c r="MUX9" s="279"/>
      <c r="MUY9" s="279"/>
      <c r="MUZ9" s="279"/>
      <c r="MVA9" s="279"/>
      <c r="MVB9" s="279"/>
      <c r="MVC9" s="279"/>
      <c r="MVD9" s="279"/>
      <c r="MVE9" s="279"/>
      <c r="MVF9" s="279"/>
      <c r="MVG9" s="279"/>
      <c r="MVH9" s="279"/>
      <c r="MVI9" s="279"/>
      <c r="MVJ9" s="279"/>
      <c r="MVK9" s="279"/>
      <c r="MVL9" s="279"/>
      <c r="MVM9" s="279"/>
      <c r="MVN9" s="279"/>
      <c r="MVO9" s="279"/>
      <c r="MVP9" s="279"/>
      <c r="MVQ9" s="279"/>
      <c r="MVR9" s="279"/>
      <c r="MVS9" s="279"/>
      <c r="MVT9" s="279"/>
      <c r="MVU9" s="279"/>
      <c r="MVV9" s="279"/>
      <c r="MVW9" s="279"/>
      <c r="MVX9" s="279"/>
      <c r="MVY9" s="279"/>
      <c r="MVZ9" s="279"/>
      <c r="MWA9" s="279"/>
      <c r="MWB9" s="279"/>
      <c r="MWC9" s="279"/>
      <c r="MWD9" s="279"/>
      <c r="MWE9" s="279"/>
      <c r="MWF9" s="279"/>
      <c r="MWG9" s="279"/>
      <c r="MWH9" s="279"/>
      <c r="MWI9" s="279"/>
      <c r="MWJ9" s="279"/>
      <c r="MWK9" s="279"/>
      <c r="MWL9" s="279"/>
      <c r="MWM9" s="279"/>
      <c r="MWN9" s="279"/>
      <c r="MWO9" s="279"/>
      <c r="MWP9" s="279"/>
      <c r="MWQ9" s="279"/>
      <c r="MWR9" s="279"/>
      <c r="MWS9" s="279"/>
      <c r="MWT9" s="279"/>
      <c r="MWU9" s="279"/>
      <c r="MWV9" s="279"/>
      <c r="MWW9" s="279"/>
      <c r="MWX9" s="279"/>
      <c r="MWY9" s="279"/>
      <c r="MWZ9" s="279"/>
      <c r="MXA9" s="279"/>
      <c r="MXB9" s="279"/>
      <c r="MXC9" s="279"/>
      <c r="MXD9" s="279"/>
      <c r="MXE9" s="279"/>
      <c r="MXF9" s="279"/>
      <c r="MXG9" s="279"/>
      <c r="MXH9" s="279"/>
      <c r="MXI9" s="279"/>
      <c r="MXJ9" s="279"/>
      <c r="MXK9" s="279"/>
      <c r="MXL9" s="279"/>
      <c r="MXM9" s="279"/>
      <c r="MXN9" s="279"/>
      <c r="MXO9" s="279"/>
      <c r="MXP9" s="279"/>
      <c r="MXQ9" s="279"/>
      <c r="MXR9" s="279"/>
      <c r="MXS9" s="279"/>
      <c r="MXT9" s="279"/>
      <c r="MXU9" s="279"/>
      <c r="MXV9" s="279"/>
      <c r="MXW9" s="279"/>
      <c r="MXX9" s="279"/>
      <c r="MXY9" s="279"/>
      <c r="MXZ9" s="279"/>
      <c r="MYA9" s="279"/>
      <c r="MYB9" s="279"/>
      <c r="MYC9" s="279"/>
      <c r="MYD9" s="279"/>
      <c r="MYE9" s="279"/>
      <c r="MYF9" s="279"/>
      <c r="MYG9" s="279"/>
      <c r="MYH9" s="279"/>
      <c r="MYI9" s="279"/>
      <c r="MYJ9" s="279"/>
      <c r="MYK9" s="279"/>
      <c r="MYL9" s="279"/>
      <c r="MYM9" s="279"/>
      <c r="MYN9" s="279"/>
      <c r="MYO9" s="279"/>
      <c r="MYP9" s="279"/>
      <c r="MYQ9" s="279"/>
      <c r="MYR9" s="279"/>
      <c r="MYS9" s="279"/>
      <c r="MYT9" s="279"/>
      <c r="MYU9" s="279"/>
      <c r="MYV9" s="279"/>
      <c r="MYW9" s="279"/>
      <c r="MYX9" s="279"/>
      <c r="MYY9" s="279"/>
      <c r="MYZ9" s="279"/>
      <c r="MZA9" s="279"/>
      <c r="MZB9" s="279"/>
      <c r="MZC9" s="279"/>
      <c r="MZD9" s="279"/>
      <c r="MZE9" s="279"/>
      <c r="MZF9" s="279"/>
      <c r="MZG9" s="279"/>
      <c r="MZH9" s="279"/>
      <c r="MZI9" s="279"/>
      <c r="MZJ9" s="279"/>
      <c r="MZK9" s="279"/>
      <c r="MZL9" s="279"/>
      <c r="MZM9" s="279"/>
      <c r="MZN9" s="279"/>
      <c r="MZO9" s="279"/>
      <c r="MZP9" s="279"/>
      <c r="MZQ9" s="279"/>
      <c r="MZR9" s="279"/>
      <c r="MZS9" s="279"/>
      <c r="MZT9" s="279"/>
      <c r="MZU9" s="279"/>
      <c r="MZV9" s="279"/>
      <c r="MZW9" s="279"/>
      <c r="MZX9" s="279"/>
      <c r="MZY9" s="279"/>
      <c r="MZZ9" s="279"/>
      <c r="NAA9" s="279"/>
      <c r="NAB9" s="279"/>
      <c r="NAC9" s="279"/>
      <c r="NAD9" s="279"/>
      <c r="NAE9" s="279"/>
      <c r="NAF9" s="279"/>
      <c r="NAG9" s="279"/>
      <c r="NAH9" s="279"/>
      <c r="NAI9" s="279"/>
      <c r="NAJ9" s="279"/>
      <c r="NAK9" s="279"/>
      <c r="NAL9" s="279"/>
      <c r="NAM9" s="279"/>
      <c r="NAN9" s="279"/>
      <c r="NAO9" s="279"/>
      <c r="NAP9" s="279"/>
      <c r="NAQ9" s="279"/>
      <c r="NAR9" s="279"/>
      <c r="NAS9" s="279"/>
      <c r="NAT9" s="279"/>
      <c r="NAU9" s="279"/>
      <c r="NAV9" s="279"/>
      <c r="NAW9" s="279"/>
      <c r="NAX9" s="279"/>
      <c r="NAY9" s="279"/>
      <c r="NAZ9" s="279"/>
      <c r="NBA9" s="279"/>
      <c r="NBB9" s="279"/>
      <c r="NBC9" s="279"/>
      <c r="NBD9" s="279"/>
      <c r="NBE9" s="279"/>
      <c r="NBF9" s="279"/>
      <c r="NBG9" s="279"/>
      <c r="NBH9" s="279"/>
      <c r="NBI9" s="279"/>
      <c r="NBJ9" s="279"/>
      <c r="NBK9" s="279"/>
      <c r="NBL9" s="279"/>
      <c r="NBM9" s="279"/>
      <c r="NBN9" s="279"/>
      <c r="NBO9" s="279"/>
      <c r="NBP9" s="279"/>
      <c r="NBQ9" s="279"/>
      <c r="NBR9" s="279"/>
      <c r="NBS9" s="279"/>
      <c r="NBT9" s="279"/>
      <c r="NBU9" s="279"/>
      <c r="NBV9" s="279"/>
      <c r="NBW9" s="279"/>
      <c r="NBX9" s="279"/>
      <c r="NBY9" s="279"/>
      <c r="NBZ9" s="279"/>
      <c r="NCA9" s="279"/>
      <c r="NCB9" s="279"/>
      <c r="NCC9" s="279"/>
      <c r="NCD9" s="279"/>
      <c r="NCE9" s="279"/>
      <c r="NCF9" s="279"/>
      <c r="NCG9" s="279"/>
      <c r="NCH9" s="279"/>
      <c r="NCI9" s="279"/>
      <c r="NCJ9" s="279"/>
      <c r="NCK9" s="279"/>
      <c r="NCL9" s="279"/>
      <c r="NCM9" s="279"/>
      <c r="NCN9" s="279"/>
      <c r="NCO9" s="279"/>
      <c r="NCP9" s="279"/>
      <c r="NCQ9" s="279"/>
      <c r="NCR9" s="279"/>
      <c r="NCS9" s="279"/>
      <c r="NCT9" s="279"/>
      <c r="NCU9" s="279"/>
      <c r="NCV9" s="279"/>
      <c r="NCW9" s="279"/>
      <c r="NCX9" s="279"/>
      <c r="NCY9" s="279"/>
      <c r="NCZ9" s="279"/>
      <c r="NDA9" s="279"/>
      <c r="NDB9" s="279"/>
      <c r="NDC9" s="279"/>
      <c r="NDD9" s="279"/>
      <c r="NDE9" s="279"/>
      <c r="NDF9" s="279"/>
      <c r="NDG9" s="279"/>
      <c r="NDH9" s="279"/>
      <c r="NDI9" s="279"/>
      <c r="NDJ9" s="279"/>
      <c r="NDK9" s="279"/>
      <c r="NDL9" s="279"/>
      <c r="NDM9" s="279"/>
      <c r="NDN9" s="279"/>
      <c r="NDO9" s="279"/>
      <c r="NDP9" s="279"/>
      <c r="NDQ9" s="279"/>
      <c r="NDR9" s="279"/>
      <c r="NDS9" s="279"/>
      <c r="NDT9" s="279"/>
      <c r="NDU9" s="279"/>
      <c r="NDV9" s="279"/>
      <c r="NDW9" s="279"/>
      <c r="NDX9" s="279"/>
      <c r="NDY9" s="279"/>
      <c r="NDZ9" s="279"/>
      <c r="NEA9" s="279"/>
      <c r="NEB9" s="279"/>
      <c r="NEC9" s="279"/>
      <c r="NED9" s="279"/>
      <c r="NEE9" s="279"/>
      <c r="NEF9" s="279"/>
      <c r="NEG9" s="279"/>
      <c r="NEH9" s="279"/>
      <c r="NEI9" s="279"/>
      <c r="NEJ9" s="279"/>
      <c r="NEK9" s="279"/>
      <c r="NEL9" s="279"/>
      <c r="NEM9" s="279"/>
      <c r="NEN9" s="279"/>
      <c r="NEO9" s="279"/>
      <c r="NEP9" s="279"/>
      <c r="NEQ9" s="279"/>
      <c r="NER9" s="279"/>
      <c r="NES9" s="279"/>
      <c r="NET9" s="279"/>
      <c r="NEU9" s="279"/>
      <c r="NEV9" s="279"/>
      <c r="NEW9" s="279"/>
      <c r="NEX9" s="279"/>
      <c r="NEY9" s="279"/>
      <c r="NEZ9" s="279"/>
      <c r="NFA9" s="279"/>
      <c r="NFB9" s="279"/>
      <c r="NFC9" s="279"/>
      <c r="NFD9" s="279"/>
      <c r="NFE9" s="279"/>
      <c r="NFF9" s="279"/>
      <c r="NFG9" s="279"/>
      <c r="NFH9" s="279"/>
      <c r="NFI9" s="279"/>
      <c r="NFJ9" s="279"/>
      <c r="NFK9" s="279"/>
      <c r="NFL9" s="279"/>
      <c r="NFM9" s="279"/>
      <c r="NFN9" s="279"/>
      <c r="NFO9" s="279"/>
      <c r="NFP9" s="279"/>
      <c r="NFQ9" s="279"/>
      <c r="NFR9" s="279"/>
      <c r="NFS9" s="279"/>
      <c r="NFT9" s="279"/>
      <c r="NFU9" s="279"/>
      <c r="NFV9" s="279"/>
      <c r="NFW9" s="279"/>
      <c r="NFX9" s="279"/>
      <c r="NFY9" s="279"/>
      <c r="NFZ9" s="279"/>
      <c r="NGA9" s="279"/>
      <c r="NGB9" s="279"/>
      <c r="NGC9" s="279"/>
      <c r="NGD9" s="279"/>
      <c r="NGE9" s="279"/>
      <c r="NGF9" s="279"/>
      <c r="NGG9" s="279"/>
      <c r="NGH9" s="279"/>
      <c r="NGI9" s="279"/>
      <c r="NGJ9" s="279"/>
      <c r="NGK9" s="279"/>
      <c r="NGL9" s="279"/>
      <c r="NGM9" s="279"/>
      <c r="NGN9" s="279"/>
      <c r="NGO9" s="279"/>
      <c r="NGP9" s="279"/>
      <c r="NGQ9" s="279"/>
      <c r="NGR9" s="279"/>
      <c r="NGS9" s="279"/>
      <c r="NGT9" s="279"/>
      <c r="NGU9" s="279"/>
      <c r="NGV9" s="279"/>
      <c r="NGW9" s="279"/>
      <c r="NGX9" s="279"/>
      <c r="NGY9" s="279"/>
      <c r="NGZ9" s="279"/>
      <c r="NHA9" s="279"/>
      <c r="NHB9" s="279"/>
      <c r="NHC9" s="279"/>
      <c r="NHD9" s="279"/>
      <c r="NHE9" s="279"/>
      <c r="NHF9" s="279"/>
      <c r="NHG9" s="279"/>
      <c r="NHH9" s="279"/>
      <c r="NHI9" s="279"/>
      <c r="NHJ9" s="279"/>
      <c r="NHK9" s="279"/>
      <c r="NHL9" s="279"/>
      <c r="NHM9" s="279"/>
      <c r="NHN9" s="279"/>
      <c r="NHO9" s="279"/>
      <c r="NHP9" s="279"/>
      <c r="NHQ9" s="279"/>
      <c r="NHR9" s="279"/>
      <c r="NHS9" s="279"/>
      <c r="NHT9" s="279"/>
      <c r="NHU9" s="279"/>
      <c r="NHV9" s="279"/>
      <c r="NHW9" s="279"/>
      <c r="NHX9" s="279"/>
      <c r="NHY9" s="279"/>
      <c r="NHZ9" s="279"/>
      <c r="NIA9" s="279"/>
      <c r="NIB9" s="279"/>
      <c r="NIC9" s="279"/>
      <c r="NID9" s="279"/>
      <c r="NIE9" s="279"/>
      <c r="NIF9" s="279"/>
      <c r="NIG9" s="279"/>
      <c r="NIH9" s="279"/>
      <c r="NII9" s="279"/>
      <c r="NIJ9" s="279"/>
      <c r="NIK9" s="279"/>
      <c r="NIL9" s="279"/>
      <c r="NIM9" s="279"/>
      <c r="NIN9" s="279"/>
      <c r="NIO9" s="279"/>
      <c r="NIP9" s="279"/>
      <c r="NIQ9" s="279"/>
      <c r="NIR9" s="279"/>
      <c r="NIS9" s="279"/>
      <c r="NIT9" s="279"/>
      <c r="NIU9" s="279"/>
      <c r="NIV9" s="279"/>
      <c r="NIW9" s="279"/>
      <c r="NIX9" s="279"/>
      <c r="NIY9" s="279"/>
      <c r="NIZ9" s="279"/>
      <c r="NJA9" s="279"/>
      <c r="NJB9" s="279"/>
      <c r="NJC9" s="279"/>
      <c r="NJD9" s="279"/>
      <c r="NJE9" s="279"/>
      <c r="NJF9" s="279"/>
      <c r="NJG9" s="279"/>
      <c r="NJH9" s="279"/>
      <c r="NJI9" s="279"/>
      <c r="NJJ9" s="279"/>
      <c r="NJK9" s="279"/>
      <c r="NJL9" s="279"/>
      <c r="NJM9" s="279"/>
      <c r="NJN9" s="279"/>
      <c r="NJO9" s="279"/>
      <c r="NJP9" s="279"/>
      <c r="NJQ9" s="279"/>
      <c r="NJR9" s="279"/>
      <c r="NJS9" s="279"/>
      <c r="NJT9" s="279"/>
      <c r="NJU9" s="279"/>
      <c r="NJV9" s="279"/>
      <c r="NJW9" s="279"/>
      <c r="NJX9" s="279"/>
      <c r="NJY9" s="279"/>
      <c r="NJZ9" s="279"/>
      <c r="NKA9" s="279"/>
      <c r="NKB9" s="279"/>
      <c r="NKC9" s="279"/>
      <c r="NKD9" s="279"/>
      <c r="NKE9" s="279"/>
      <c r="NKF9" s="279"/>
      <c r="NKG9" s="279"/>
      <c r="NKH9" s="279"/>
      <c r="NKI9" s="279"/>
      <c r="NKJ9" s="279"/>
      <c r="NKK9" s="279"/>
      <c r="NKL9" s="279"/>
      <c r="NKM9" s="279"/>
      <c r="NKN9" s="279"/>
      <c r="NKO9" s="279"/>
      <c r="NKP9" s="279"/>
      <c r="NKQ9" s="279"/>
      <c r="NKR9" s="279"/>
      <c r="NKS9" s="279"/>
      <c r="NKT9" s="279"/>
      <c r="NKU9" s="279"/>
      <c r="NKV9" s="279"/>
      <c r="NKW9" s="279"/>
      <c r="NKX9" s="279"/>
      <c r="NKY9" s="279"/>
      <c r="NKZ9" s="279"/>
      <c r="NLA9" s="279"/>
      <c r="NLB9" s="279"/>
      <c r="NLC9" s="279"/>
      <c r="NLD9" s="279"/>
      <c r="NLE9" s="279"/>
      <c r="NLF9" s="279"/>
      <c r="NLG9" s="279"/>
      <c r="NLH9" s="279"/>
      <c r="NLI9" s="279"/>
      <c r="NLJ9" s="279"/>
      <c r="NLK9" s="279"/>
      <c r="NLL9" s="279"/>
      <c r="NLM9" s="279"/>
      <c r="NLN9" s="279"/>
      <c r="NLO9" s="279"/>
      <c r="NLP9" s="279"/>
      <c r="NLQ9" s="279"/>
      <c r="NLR9" s="279"/>
      <c r="NLS9" s="279"/>
      <c r="NLT9" s="279"/>
      <c r="NLU9" s="279"/>
      <c r="NLV9" s="279"/>
      <c r="NLW9" s="279"/>
      <c r="NLX9" s="279"/>
      <c r="NLY9" s="279"/>
      <c r="NLZ9" s="279"/>
      <c r="NMA9" s="279"/>
      <c r="NMB9" s="279"/>
      <c r="NMC9" s="279"/>
      <c r="NMD9" s="279"/>
      <c r="NME9" s="279"/>
      <c r="NMF9" s="279"/>
      <c r="NMG9" s="279"/>
      <c r="NMH9" s="279"/>
      <c r="NMI9" s="279"/>
      <c r="NMJ9" s="279"/>
      <c r="NMK9" s="279"/>
      <c r="NML9" s="279"/>
      <c r="NMM9" s="279"/>
      <c r="NMN9" s="279"/>
      <c r="NMO9" s="279"/>
      <c r="NMP9" s="279"/>
      <c r="NMQ9" s="279"/>
      <c r="NMR9" s="279"/>
      <c r="NMS9" s="279"/>
      <c r="NMT9" s="279"/>
      <c r="NMU9" s="279"/>
      <c r="NMV9" s="279"/>
      <c r="NMW9" s="279"/>
      <c r="NMX9" s="279"/>
      <c r="NMY9" s="279"/>
      <c r="NMZ9" s="279"/>
      <c r="NNA9" s="279"/>
      <c r="NNB9" s="279"/>
      <c r="NNC9" s="279"/>
      <c r="NND9" s="279"/>
      <c r="NNE9" s="279"/>
      <c r="NNF9" s="279"/>
      <c r="NNG9" s="279"/>
      <c r="NNH9" s="279"/>
      <c r="NNI9" s="279"/>
      <c r="NNJ9" s="279"/>
      <c r="NNK9" s="279"/>
      <c r="NNL9" s="279"/>
      <c r="NNM9" s="279"/>
      <c r="NNN9" s="279"/>
      <c r="NNO9" s="279"/>
      <c r="NNP9" s="279"/>
      <c r="NNQ9" s="279"/>
      <c r="NNR9" s="279"/>
      <c r="NNS9" s="279"/>
      <c r="NNT9" s="279"/>
      <c r="NNU9" s="279"/>
      <c r="NNV9" s="279"/>
      <c r="NNW9" s="279"/>
      <c r="NNX9" s="279"/>
      <c r="NNY9" s="279"/>
      <c r="NNZ9" s="279"/>
      <c r="NOA9" s="279"/>
      <c r="NOB9" s="279"/>
      <c r="NOC9" s="279"/>
      <c r="NOD9" s="279"/>
      <c r="NOE9" s="279"/>
      <c r="NOF9" s="279"/>
      <c r="NOG9" s="279"/>
      <c r="NOH9" s="279"/>
      <c r="NOI9" s="279"/>
      <c r="NOJ9" s="279"/>
      <c r="NOK9" s="279"/>
      <c r="NOL9" s="279"/>
      <c r="NOM9" s="279"/>
      <c r="NON9" s="279"/>
      <c r="NOO9" s="279"/>
      <c r="NOP9" s="279"/>
      <c r="NOQ9" s="279"/>
      <c r="NOR9" s="279"/>
      <c r="NOS9" s="279"/>
      <c r="NOT9" s="279"/>
      <c r="NOU9" s="279"/>
      <c r="NOV9" s="279"/>
      <c r="NOW9" s="279"/>
      <c r="NOX9" s="279"/>
      <c r="NOY9" s="279"/>
      <c r="NOZ9" s="279"/>
      <c r="NPA9" s="279"/>
      <c r="NPB9" s="279"/>
      <c r="NPC9" s="279"/>
      <c r="NPD9" s="279"/>
      <c r="NPE9" s="279"/>
      <c r="NPF9" s="279"/>
      <c r="NPG9" s="279"/>
      <c r="NPH9" s="279"/>
      <c r="NPI9" s="279"/>
      <c r="NPJ9" s="279"/>
      <c r="NPK9" s="279"/>
      <c r="NPL9" s="279"/>
      <c r="NPM9" s="279"/>
      <c r="NPN9" s="279"/>
      <c r="NPO9" s="279"/>
      <c r="NPP9" s="279"/>
      <c r="NPQ9" s="279"/>
      <c r="NPR9" s="279"/>
      <c r="NPS9" s="279"/>
      <c r="NPT9" s="279"/>
      <c r="NPU9" s="279"/>
      <c r="NPV9" s="279"/>
      <c r="NPW9" s="279"/>
      <c r="NPX9" s="279"/>
      <c r="NPY9" s="279"/>
      <c r="NPZ9" s="279"/>
      <c r="NQA9" s="279"/>
      <c r="NQB9" s="279"/>
      <c r="NQC9" s="279"/>
      <c r="NQD9" s="279"/>
      <c r="NQE9" s="279"/>
      <c r="NQF9" s="279"/>
      <c r="NQG9" s="279"/>
      <c r="NQH9" s="279"/>
      <c r="NQI9" s="279"/>
      <c r="NQJ9" s="279"/>
      <c r="NQK9" s="279"/>
      <c r="NQL9" s="279"/>
      <c r="NQM9" s="279"/>
      <c r="NQN9" s="279"/>
      <c r="NQO9" s="279"/>
      <c r="NQP9" s="279"/>
      <c r="NQQ9" s="279"/>
      <c r="NQR9" s="279"/>
      <c r="NQS9" s="279"/>
      <c r="NQT9" s="279"/>
      <c r="NQU9" s="279"/>
      <c r="NQV9" s="279"/>
      <c r="NQW9" s="279"/>
      <c r="NQX9" s="279"/>
      <c r="NQY9" s="279"/>
      <c r="NQZ9" s="279"/>
      <c r="NRA9" s="279"/>
      <c r="NRB9" s="279"/>
      <c r="NRC9" s="279"/>
      <c r="NRD9" s="279"/>
      <c r="NRE9" s="279"/>
      <c r="NRF9" s="279"/>
      <c r="NRG9" s="279"/>
      <c r="NRH9" s="279"/>
      <c r="NRI9" s="279"/>
      <c r="NRJ9" s="279"/>
      <c r="NRK9" s="279"/>
      <c r="NRL9" s="279"/>
      <c r="NRM9" s="279"/>
      <c r="NRN9" s="279"/>
      <c r="NRO9" s="279"/>
      <c r="NRP9" s="279"/>
      <c r="NRQ9" s="279"/>
      <c r="NRR9" s="279"/>
      <c r="NRS9" s="279"/>
      <c r="NRT9" s="279"/>
      <c r="NRU9" s="279"/>
      <c r="NRV9" s="279"/>
      <c r="NRW9" s="279"/>
      <c r="NRX9" s="279"/>
      <c r="NRY9" s="279"/>
      <c r="NRZ9" s="279"/>
      <c r="NSA9" s="279"/>
      <c r="NSB9" s="279"/>
      <c r="NSC9" s="279"/>
      <c r="NSD9" s="279"/>
      <c r="NSE9" s="279"/>
      <c r="NSF9" s="279"/>
      <c r="NSG9" s="279"/>
      <c r="NSH9" s="279"/>
      <c r="NSI9" s="279"/>
      <c r="NSJ9" s="279"/>
      <c r="NSK9" s="279"/>
      <c r="NSL9" s="279"/>
      <c r="NSM9" s="279"/>
      <c r="NSN9" s="279"/>
      <c r="NSO9" s="279"/>
      <c r="NSP9" s="279"/>
      <c r="NSQ9" s="279"/>
      <c r="NSR9" s="279"/>
      <c r="NSS9" s="279"/>
      <c r="NST9" s="279"/>
      <c r="NSU9" s="279"/>
      <c r="NSV9" s="279"/>
      <c r="NSW9" s="279"/>
      <c r="NSX9" s="279"/>
      <c r="NSY9" s="279"/>
      <c r="NSZ9" s="279"/>
      <c r="NTA9" s="279"/>
      <c r="NTB9" s="279"/>
      <c r="NTC9" s="279"/>
      <c r="NTD9" s="279"/>
      <c r="NTE9" s="279"/>
      <c r="NTF9" s="279"/>
      <c r="NTG9" s="279"/>
      <c r="NTH9" s="279"/>
      <c r="NTI9" s="279"/>
      <c r="NTJ9" s="279"/>
      <c r="NTK9" s="279"/>
      <c r="NTL9" s="279"/>
      <c r="NTM9" s="279"/>
      <c r="NTN9" s="279"/>
      <c r="NTO9" s="279"/>
      <c r="NTP9" s="279"/>
      <c r="NTQ9" s="279"/>
      <c r="NTR9" s="279"/>
      <c r="NTS9" s="279"/>
      <c r="NTT9" s="279"/>
      <c r="NTU9" s="279"/>
      <c r="NTV9" s="279"/>
      <c r="NTW9" s="279"/>
      <c r="NTX9" s="279"/>
      <c r="NTY9" s="279"/>
      <c r="NTZ9" s="279"/>
      <c r="NUA9" s="279"/>
      <c r="NUB9" s="279"/>
      <c r="NUC9" s="279"/>
      <c r="NUD9" s="279"/>
      <c r="NUE9" s="279"/>
      <c r="NUF9" s="279"/>
      <c r="NUG9" s="279"/>
      <c r="NUH9" s="279"/>
      <c r="NUI9" s="279"/>
      <c r="NUJ9" s="279"/>
      <c r="NUK9" s="279"/>
      <c r="NUL9" s="279"/>
      <c r="NUM9" s="279"/>
      <c r="NUN9" s="279"/>
      <c r="NUO9" s="279"/>
      <c r="NUP9" s="279"/>
      <c r="NUQ9" s="279"/>
      <c r="NUR9" s="279"/>
      <c r="NUS9" s="279"/>
      <c r="NUT9" s="279"/>
      <c r="NUU9" s="279"/>
      <c r="NUV9" s="279"/>
      <c r="NUW9" s="279"/>
      <c r="NUX9" s="279"/>
      <c r="NUY9" s="279"/>
      <c r="NUZ9" s="279"/>
      <c r="NVA9" s="279"/>
      <c r="NVB9" s="279"/>
      <c r="NVC9" s="279"/>
      <c r="NVD9" s="279"/>
      <c r="NVE9" s="279"/>
      <c r="NVF9" s="279"/>
      <c r="NVG9" s="279"/>
      <c r="NVH9" s="279"/>
      <c r="NVI9" s="279"/>
      <c r="NVJ9" s="279"/>
      <c r="NVK9" s="279"/>
      <c r="NVL9" s="279"/>
      <c r="NVM9" s="279"/>
      <c r="NVN9" s="279"/>
      <c r="NVO9" s="279"/>
      <c r="NVP9" s="279"/>
      <c r="NVQ9" s="279"/>
      <c r="NVR9" s="279"/>
      <c r="NVS9" s="279"/>
      <c r="NVT9" s="279"/>
      <c r="NVU9" s="279"/>
      <c r="NVV9" s="279"/>
      <c r="NVW9" s="279"/>
      <c r="NVX9" s="279"/>
      <c r="NVY9" s="279"/>
      <c r="NVZ9" s="279"/>
      <c r="NWA9" s="279"/>
      <c r="NWB9" s="279"/>
      <c r="NWC9" s="279"/>
      <c r="NWD9" s="279"/>
      <c r="NWE9" s="279"/>
      <c r="NWF9" s="279"/>
      <c r="NWG9" s="279"/>
      <c r="NWH9" s="279"/>
      <c r="NWI9" s="279"/>
      <c r="NWJ9" s="279"/>
      <c r="NWK9" s="279"/>
      <c r="NWL9" s="279"/>
      <c r="NWM9" s="279"/>
      <c r="NWN9" s="279"/>
      <c r="NWO9" s="279"/>
      <c r="NWP9" s="279"/>
      <c r="NWQ9" s="279"/>
      <c r="NWR9" s="279"/>
      <c r="NWS9" s="279"/>
      <c r="NWT9" s="279"/>
      <c r="NWU9" s="279"/>
      <c r="NWV9" s="279"/>
      <c r="NWW9" s="279"/>
      <c r="NWX9" s="279"/>
      <c r="NWY9" s="279"/>
      <c r="NWZ9" s="279"/>
      <c r="NXA9" s="279"/>
      <c r="NXB9" s="279"/>
      <c r="NXC9" s="279"/>
      <c r="NXD9" s="279"/>
      <c r="NXE9" s="279"/>
      <c r="NXF9" s="279"/>
      <c r="NXG9" s="279"/>
      <c r="NXH9" s="279"/>
      <c r="NXI9" s="279"/>
      <c r="NXJ9" s="279"/>
      <c r="NXK9" s="279"/>
      <c r="NXL9" s="279"/>
      <c r="NXM9" s="279"/>
      <c r="NXN9" s="279"/>
      <c r="NXO9" s="279"/>
      <c r="NXP9" s="279"/>
      <c r="NXQ9" s="279"/>
      <c r="NXR9" s="279"/>
      <c r="NXS9" s="279"/>
      <c r="NXT9" s="279"/>
      <c r="NXU9" s="279"/>
      <c r="NXV9" s="279"/>
      <c r="NXW9" s="279"/>
      <c r="NXX9" s="279"/>
      <c r="NXY9" s="279"/>
      <c r="NXZ9" s="279"/>
      <c r="NYA9" s="279"/>
      <c r="NYB9" s="279"/>
      <c r="NYC9" s="279"/>
      <c r="NYD9" s="279"/>
      <c r="NYE9" s="279"/>
      <c r="NYF9" s="279"/>
      <c r="NYG9" s="279"/>
      <c r="NYH9" s="279"/>
      <c r="NYI9" s="279"/>
      <c r="NYJ9" s="279"/>
      <c r="NYK9" s="279"/>
      <c r="NYL9" s="279"/>
      <c r="NYM9" s="279"/>
      <c r="NYN9" s="279"/>
      <c r="NYO9" s="279"/>
      <c r="NYP9" s="279"/>
      <c r="NYQ9" s="279"/>
      <c r="NYR9" s="279"/>
      <c r="NYS9" s="279"/>
      <c r="NYT9" s="279"/>
      <c r="NYU9" s="279"/>
      <c r="NYV9" s="279"/>
      <c r="NYW9" s="279"/>
      <c r="NYX9" s="279"/>
      <c r="NYY9" s="279"/>
      <c r="NYZ9" s="279"/>
      <c r="NZA9" s="279"/>
      <c r="NZB9" s="279"/>
      <c r="NZC9" s="279"/>
      <c r="NZD9" s="279"/>
      <c r="NZE9" s="279"/>
      <c r="NZF9" s="279"/>
      <c r="NZG9" s="279"/>
      <c r="NZH9" s="279"/>
      <c r="NZI9" s="279"/>
      <c r="NZJ9" s="279"/>
      <c r="NZK9" s="279"/>
      <c r="NZL9" s="279"/>
      <c r="NZM9" s="279"/>
      <c r="NZN9" s="279"/>
      <c r="NZO9" s="279"/>
      <c r="NZP9" s="279"/>
      <c r="NZQ9" s="279"/>
      <c r="NZR9" s="279"/>
      <c r="NZS9" s="279"/>
      <c r="NZT9" s="279"/>
      <c r="NZU9" s="279"/>
      <c r="NZV9" s="279"/>
      <c r="NZW9" s="279"/>
      <c r="NZX9" s="279"/>
      <c r="NZY9" s="279"/>
      <c r="NZZ9" s="279"/>
      <c r="OAA9" s="279"/>
      <c r="OAB9" s="279"/>
      <c r="OAC9" s="279"/>
      <c r="OAD9" s="279"/>
      <c r="OAE9" s="279"/>
      <c r="OAF9" s="279"/>
      <c r="OAG9" s="279"/>
      <c r="OAH9" s="279"/>
      <c r="OAI9" s="279"/>
      <c r="OAJ9" s="279"/>
      <c r="OAK9" s="279"/>
      <c r="OAL9" s="279"/>
      <c r="OAM9" s="279"/>
      <c r="OAN9" s="279"/>
      <c r="OAO9" s="279"/>
      <c r="OAP9" s="279"/>
      <c r="OAQ9" s="279"/>
      <c r="OAR9" s="279"/>
      <c r="OAS9" s="279"/>
      <c r="OAT9" s="279"/>
      <c r="OAU9" s="279"/>
      <c r="OAV9" s="279"/>
      <c r="OAW9" s="279"/>
      <c r="OAX9" s="279"/>
      <c r="OAY9" s="279"/>
      <c r="OAZ9" s="279"/>
      <c r="OBA9" s="279"/>
      <c r="OBB9" s="279"/>
      <c r="OBC9" s="279"/>
      <c r="OBD9" s="279"/>
      <c r="OBE9" s="279"/>
      <c r="OBF9" s="279"/>
      <c r="OBG9" s="279"/>
      <c r="OBH9" s="279"/>
      <c r="OBI9" s="279"/>
      <c r="OBJ9" s="279"/>
      <c r="OBK9" s="279"/>
      <c r="OBL9" s="279"/>
      <c r="OBM9" s="279"/>
      <c r="OBN9" s="279"/>
      <c r="OBO9" s="279"/>
      <c r="OBP9" s="279"/>
      <c r="OBQ9" s="279"/>
      <c r="OBR9" s="279"/>
      <c r="OBS9" s="279"/>
      <c r="OBT9" s="279"/>
      <c r="OBU9" s="279"/>
      <c r="OBV9" s="279"/>
      <c r="OBW9" s="279"/>
      <c r="OBX9" s="279"/>
      <c r="OBY9" s="279"/>
      <c r="OBZ9" s="279"/>
      <c r="OCA9" s="279"/>
      <c r="OCB9" s="279"/>
      <c r="OCC9" s="279"/>
      <c r="OCD9" s="279"/>
      <c r="OCE9" s="279"/>
      <c r="OCF9" s="279"/>
      <c r="OCG9" s="279"/>
      <c r="OCH9" s="279"/>
      <c r="OCI9" s="279"/>
      <c r="OCJ9" s="279"/>
      <c r="OCK9" s="279"/>
      <c r="OCL9" s="279"/>
      <c r="OCM9" s="279"/>
      <c r="OCN9" s="279"/>
      <c r="OCO9" s="279"/>
      <c r="OCP9" s="279"/>
      <c r="OCQ9" s="279"/>
      <c r="OCR9" s="279"/>
      <c r="OCS9" s="279"/>
      <c r="OCT9" s="279"/>
      <c r="OCU9" s="279"/>
      <c r="OCV9" s="279"/>
      <c r="OCW9" s="279"/>
      <c r="OCX9" s="279"/>
      <c r="OCY9" s="279"/>
      <c r="OCZ9" s="279"/>
      <c r="ODA9" s="279"/>
      <c r="ODB9" s="279"/>
      <c r="ODC9" s="279"/>
      <c r="ODD9" s="279"/>
      <c r="ODE9" s="279"/>
      <c r="ODF9" s="279"/>
      <c r="ODG9" s="279"/>
      <c r="ODH9" s="279"/>
      <c r="ODI9" s="279"/>
      <c r="ODJ9" s="279"/>
      <c r="ODK9" s="279"/>
      <c r="ODL9" s="279"/>
      <c r="ODM9" s="279"/>
      <c r="ODN9" s="279"/>
      <c r="ODO9" s="279"/>
      <c r="ODP9" s="279"/>
      <c r="ODQ9" s="279"/>
      <c r="ODR9" s="279"/>
      <c r="ODS9" s="279"/>
      <c r="ODT9" s="279"/>
      <c r="ODU9" s="279"/>
      <c r="ODV9" s="279"/>
      <c r="ODW9" s="279"/>
      <c r="ODX9" s="279"/>
      <c r="ODY9" s="279"/>
      <c r="ODZ9" s="279"/>
      <c r="OEA9" s="279"/>
      <c r="OEB9" s="279"/>
      <c r="OEC9" s="279"/>
      <c r="OED9" s="279"/>
      <c r="OEE9" s="279"/>
      <c r="OEF9" s="279"/>
      <c r="OEG9" s="279"/>
      <c r="OEH9" s="279"/>
      <c r="OEI9" s="279"/>
      <c r="OEJ9" s="279"/>
      <c r="OEK9" s="279"/>
      <c r="OEL9" s="279"/>
      <c r="OEM9" s="279"/>
      <c r="OEN9" s="279"/>
      <c r="OEO9" s="279"/>
      <c r="OEP9" s="279"/>
      <c r="OEQ9" s="279"/>
      <c r="OER9" s="279"/>
      <c r="OES9" s="279"/>
      <c r="OET9" s="279"/>
      <c r="OEU9" s="279"/>
      <c r="OEV9" s="279"/>
      <c r="OEW9" s="279"/>
      <c r="OEX9" s="279"/>
      <c r="OEY9" s="279"/>
      <c r="OEZ9" s="279"/>
      <c r="OFA9" s="279"/>
      <c r="OFB9" s="279"/>
      <c r="OFC9" s="279"/>
      <c r="OFD9" s="279"/>
      <c r="OFE9" s="279"/>
      <c r="OFF9" s="279"/>
      <c r="OFG9" s="279"/>
      <c r="OFH9" s="279"/>
      <c r="OFI9" s="279"/>
      <c r="OFJ9" s="279"/>
      <c r="OFK9" s="279"/>
      <c r="OFL9" s="279"/>
      <c r="OFM9" s="279"/>
      <c r="OFN9" s="279"/>
      <c r="OFO9" s="279"/>
      <c r="OFP9" s="279"/>
      <c r="OFQ9" s="279"/>
      <c r="OFR9" s="279"/>
      <c r="OFS9" s="279"/>
      <c r="OFT9" s="279"/>
      <c r="OFU9" s="279"/>
      <c r="OFV9" s="279"/>
      <c r="OFW9" s="279"/>
      <c r="OFX9" s="279"/>
      <c r="OFY9" s="279"/>
      <c r="OFZ9" s="279"/>
      <c r="OGA9" s="279"/>
      <c r="OGB9" s="279"/>
      <c r="OGC9" s="279"/>
      <c r="OGD9" s="279"/>
      <c r="OGE9" s="279"/>
      <c r="OGF9" s="279"/>
      <c r="OGG9" s="279"/>
      <c r="OGH9" s="279"/>
      <c r="OGI9" s="279"/>
      <c r="OGJ9" s="279"/>
      <c r="OGK9" s="279"/>
      <c r="OGL9" s="279"/>
      <c r="OGM9" s="279"/>
      <c r="OGN9" s="279"/>
      <c r="OGO9" s="279"/>
      <c r="OGP9" s="279"/>
      <c r="OGQ9" s="279"/>
      <c r="OGR9" s="279"/>
      <c r="OGS9" s="279"/>
      <c r="OGT9" s="279"/>
      <c r="OGU9" s="279"/>
      <c r="OGV9" s="279"/>
      <c r="OGW9" s="279"/>
      <c r="OGX9" s="279"/>
      <c r="OGY9" s="279"/>
      <c r="OGZ9" s="279"/>
      <c r="OHA9" s="279"/>
      <c r="OHB9" s="279"/>
      <c r="OHC9" s="279"/>
      <c r="OHD9" s="279"/>
      <c r="OHE9" s="279"/>
      <c r="OHF9" s="279"/>
      <c r="OHG9" s="279"/>
      <c r="OHH9" s="279"/>
      <c r="OHI9" s="279"/>
      <c r="OHJ9" s="279"/>
      <c r="OHK9" s="279"/>
      <c r="OHL9" s="279"/>
      <c r="OHM9" s="279"/>
      <c r="OHN9" s="279"/>
      <c r="OHO9" s="279"/>
      <c r="OHP9" s="279"/>
      <c r="OHQ9" s="279"/>
      <c r="OHR9" s="279"/>
      <c r="OHS9" s="279"/>
      <c r="OHT9" s="279"/>
      <c r="OHU9" s="279"/>
      <c r="OHV9" s="279"/>
      <c r="OHW9" s="279"/>
      <c r="OHX9" s="279"/>
      <c r="OHY9" s="279"/>
      <c r="OHZ9" s="279"/>
      <c r="OIA9" s="279"/>
      <c r="OIB9" s="279"/>
      <c r="OIC9" s="279"/>
      <c r="OID9" s="279"/>
      <c r="OIE9" s="279"/>
      <c r="OIF9" s="279"/>
      <c r="OIG9" s="279"/>
      <c r="OIH9" s="279"/>
      <c r="OII9" s="279"/>
      <c r="OIJ9" s="279"/>
      <c r="OIK9" s="279"/>
      <c r="OIL9" s="279"/>
      <c r="OIM9" s="279"/>
      <c r="OIN9" s="279"/>
      <c r="OIO9" s="279"/>
      <c r="OIP9" s="279"/>
      <c r="OIQ9" s="279"/>
      <c r="OIR9" s="279"/>
      <c r="OIS9" s="279"/>
      <c r="OIT9" s="279"/>
      <c r="OIU9" s="279"/>
      <c r="OIV9" s="279"/>
      <c r="OIW9" s="279"/>
      <c r="OIX9" s="279"/>
      <c r="OIY9" s="279"/>
      <c r="OIZ9" s="279"/>
      <c r="OJA9" s="279"/>
      <c r="OJB9" s="279"/>
      <c r="OJC9" s="279"/>
      <c r="OJD9" s="279"/>
      <c r="OJE9" s="279"/>
      <c r="OJF9" s="279"/>
      <c r="OJG9" s="279"/>
      <c r="OJH9" s="279"/>
      <c r="OJI9" s="279"/>
      <c r="OJJ9" s="279"/>
      <c r="OJK9" s="279"/>
      <c r="OJL9" s="279"/>
      <c r="OJM9" s="279"/>
      <c r="OJN9" s="279"/>
      <c r="OJO9" s="279"/>
      <c r="OJP9" s="279"/>
      <c r="OJQ9" s="279"/>
      <c r="OJR9" s="279"/>
      <c r="OJS9" s="279"/>
      <c r="OJT9" s="279"/>
      <c r="OJU9" s="279"/>
      <c r="OJV9" s="279"/>
      <c r="OJW9" s="279"/>
      <c r="OJX9" s="279"/>
      <c r="OJY9" s="279"/>
      <c r="OJZ9" s="279"/>
      <c r="OKA9" s="279"/>
      <c r="OKB9" s="279"/>
      <c r="OKC9" s="279"/>
      <c r="OKD9" s="279"/>
      <c r="OKE9" s="279"/>
      <c r="OKF9" s="279"/>
      <c r="OKG9" s="279"/>
      <c r="OKH9" s="279"/>
      <c r="OKI9" s="279"/>
      <c r="OKJ9" s="279"/>
      <c r="OKK9" s="279"/>
      <c r="OKL9" s="279"/>
      <c r="OKM9" s="279"/>
      <c r="OKN9" s="279"/>
      <c r="OKO9" s="279"/>
      <c r="OKP9" s="279"/>
      <c r="OKQ9" s="279"/>
      <c r="OKR9" s="279"/>
      <c r="OKS9" s="279"/>
      <c r="OKT9" s="279"/>
      <c r="OKU9" s="279"/>
      <c r="OKV9" s="279"/>
      <c r="OKW9" s="279"/>
      <c r="OKX9" s="279"/>
      <c r="OKY9" s="279"/>
      <c r="OKZ9" s="279"/>
      <c r="OLA9" s="279"/>
      <c r="OLB9" s="279"/>
      <c r="OLC9" s="279"/>
      <c r="OLD9" s="279"/>
      <c r="OLE9" s="279"/>
      <c r="OLF9" s="279"/>
      <c r="OLG9" s="279"/>
      <c r="OLH9" s="279"/>
      <c r="OLI9" s="279"/>
      <c r="OLJ9" s="279"/>
      <c r="OLK9" s="279"/>
      <c r="OLL9" s="279"/>
      <c r="OLM9" s="279"/>
      <c r="OLN9" s="279"/>
      <c r="OLO9" s="279"/>
      <c r="OLP9" s="279"/>
      <c r="OLQ9" s="279"/>
      <c r="OLR9" s="279"/>
      <c r="OLS9" s="279"/>
      <c r="OLT9" s="279"/>
      <c r="OLU9" s="279"/>
      <c r="OLV9" s="279"/>
      <c r="OLW9" s="279"/>
      <c r="OLX9" s="279"/>
      <c r="OLY9" s="279"/>
      <c r="OLZ9" s="279"/>
      <c r="OMA9" s="279"/>
      <c r="OMB9" s="279"/>
      <c r="OMC9" s="279"/>
      <c r="OMD9" s="279"/>
      <c r="OME9" s="279"/>
      <c r="OMF9" s="279"/>
      <c r="OMG9" s="279"/>
      <c r="OMH9" s="279"/>
      <c r="OMI9" s="279"/>
      <c r="OMJ9" s="279"/>
      <c r="OMK9" s="279"/>
      <c r="OML9" s="279"/>
      <c r="OMM9" s="279"/>
      <c r="OMN9" s="279"/>
      <c r="OMO9" s="279"/>
      <c r="OMP9" s="279"/>
      <c r="OMQ9" s="279"/>
      <c r="OMR9" s="279"/>
      <c r="OMS9" s="279"/>
      <c r="OMT9" s="279"/>
      <c r="OMU9" s="279"/>
      <c r="OMV9" s="279"/>
      <c r="OMW9" s="279"/>
      <c r="OMX9" s="279"/>
      <c r="OMY9" s="279"/>
      <c r="OMZ9" s="279"/>
      <c r="ONA9" s="279"/>
      <c r="ONB9" s="279"/>
      <c r="ONC9" s="279"/>
      <c r="OND9" s="279"/>
      <c r="ONE9" s="279"/>
      <c r="ONF9" s="279"/>
      <c r="ONG9" s="279"/>
      <c r="ONH9" s="279"/>
      <c r="ONI9" s="279"/>
      <c r="ONJ9" s="279"/>
      <c r="ONK9" s="279"/>
      <c r="ONL9" s="279"/>
      <c r="ONM9" s="279"/>
      <c r="ONN9" s="279"/>
      <c r="ONO9" s="279"/>
      <c r="ONP9" s="279"/>
      <c r="ONQ9" s="279"/>
      <c r="ONR9" s="279"/>
      <c r="ONS9" s="279"/>
      <c r="ONT9" s="279"/>
      <c r="ONU9" s="279"/>
      <c r="ONV9" s="279"/>
      <c r="ONW9" s="279"/>
      <c r="ONX9" s="279"/>
      <c r="ONY9" s="279"/>
      <c r="ONZ9" s="279"/>
      <c r="OOA9" s="279"/>
      <c r="OOB9" s="279"/>
      <c r="OOC9" s="279"/>
      <c r="OOD9" s="279"/>
      <c r="OOE9" s="279"/>
      <c r="OOF9" s="279"/>
      <c r="OOG9" s="279"/>
      <c r="OOH9" s="279"/>
      <c r="OOI9" s="279"/>
      <c r="OOJ9" s="279"/>
      <c r="OOK9" s="279"/>
      <c r="OOL9" s="279"/>
      <c r="OOM9" s="279"/>
      <c r="OON9" s="279"/>
      <c r="OOO9" s="279"/>
      <c r="OOP9" s="279"/>
      <c r="OOQ9" s="279"/>
      <c r="OOR9" s="279"/>
      <c r="OOS9" s="279"/>
      <c r="OOT9" s="279"/>
      <c r="OOU9" s="279"/>
      <c r="OOV9" s="279"/>
      <c r="OOW9" s="279"/>
      <c r="OOX9" s="279"/>
      <c r="OOY9" s="279"/>
      <c r="OOZ9" s="279"/>
      <c r="OPA9" s="279"/>
      <c r="OPB9" s="279"/>
      <c r="OPC9" s="279"/>
      <c r="OPD9" s="279"/>
      <c r="OPE9" s="279"/>
      <c r="OPF9" s="279"/>
      <c r="OPG9" s="279"/>
      <c r="OPH9" s="279"/>
      <c r="OPI9" s="279"/>
      <c r="OPJ9" s="279"/>
      <c r="OPK9" s="279"/>
      <c r="OPL9" s="279"/>
      <c r="OPM9" s="279"/>
      <c r="OPN9" s="279"/>
      <c r="OPO9" s="279"/>
      <c r="OPP9" s="279"/>
      <c r="OPQ9" s="279"/>
      <c r="OPR9" s="279"/>
      <c r="OPS9" s="279"/>
      <c r="OPT9" s="279"/>
      <c r="OPU9" s="279"/>
      <c r="OPV9" s="279"/>
      <c r="OPW9" s="279"/>
      <c r="OPX9" s="279"/>
      <c r="OPY9" s="279"/>
      <c r="OPZ9" s="279"/>
      <c r="OQA9" s="279"/>
      <c r="OQB9" s="279"/>
      <c r="OQC9" s="279"/>
      <c r="OQD9" s="279"/>
      <c r="OQE9" s="279"/>
      <c r="OQF9" s="279"/>
      <c r="OQG9" s="279"/>
      <c r="OQH9" s="279"/>
      <c r="OQI9" s="279"/>
      <c r="OQJ9" s="279"/>
      <c r="OQK9" s="279"/>
      <c r="OQL9" s="279"/>
      <c r="OQM9" s="279"/>
      <c r="OQN9" s="279"/>
      <c r="OQO9" s="279"/>
      <c r="OQP9" s="279"/>
      <c r="OQQ9" s="279"/>
      <c r="OQR9" s="279"/>
      <c r="OQS9" s="279"/>
      <c r="OQT9" s="279"/>
      <c r="OQU9" s="279"/>
      <c r="OQV9" s="279"/>
      <c r="OQW9" s="279"/>
      <c r="OQX9" s="279"/>
      <c r="OQY9" s="279"/>
      <c r="OQZ9" s="279"/>
      <c r="ORA9" s="279"/>
      <c r="ORB9" s="279"/>
      <c r="ORC9" s="279"/>
      <c r="ORD9" s="279"/>
      <c r="ORE9" s="279"/>
      <c r="ORF9" s="279"/>
      <c r="ORG9" s="279"/>
      <c r="ORH9" s="279"/>
      <c r="ORI9" s="279"/>
      <c r="ORJ9" s="279"/>
      <c r="ORK9" s="279"/>
      <c r="ORL9" s="279"/>
      <c r="ORM9" s="279"/>
      <c r="ORN9" s="279"/>
      <c r="ORO9" s="279"/>
      <c r="ORP9" s="279"/>
      <c r="ORQ9" s="279"/>
      <c r="ORR9" s="279"/>
      <c r="ORS9" s="279"/>
      <c r="ORT9" s="279"/>
      <c r="ORU9" s="279"/>
      <c r="ORV9" s="279"/>
      <c r="ORW9" s="279"/>
      <c r="ORX9" s="279"/>
      <c r="ORY9" s="279"/>
      <c r="ORZ9" s="279"/>
      <c r="OSA9" s="279"/>
      <c r="OSB9" s="279"/>
      <c r="OSC9" s="279"/>
      <c r="OSD9" s="279"/>
      <c r="OSE9" s="279"/>
      <c r="OSF9" s="279"/>
      <c r="OSG9" s="279"/>
      <c r="OSH9" s="279"/>
      <c r="OSI9" s="279"/>
      <c r="OSJ9" s="279"/>
      <c r="OSK9" s="279"/>
      <c r="OSL9" s="279"/>
      <c r="OSM9" s="279"/>
      <c r="OSN9" s="279"/>
      <c r="OSO9" s="279"/>
      <c r="OSP9" s="279"/>
      <c r="OSQ9" s="279"/>
      <c r="OSR9" s="279"/>
      <c r="OSS9" s="279"/>
      <c r="OST9" s="279"/>
      <c r="OSU9" s="279"/>
      <c r="OSV9" s="279"/>
      <c r="OSW9" s="279"/>
      <c r="OSX9" s="279"/>
      <c r="OSY9" s="279"/>
      <c r="OSZ9" s="279"/>
      <c r="OTA9" s="279"/>
      <c r="OTB9" s="279"/>
      <c r="OTC9" s="279"/>
      <c r="OTD9" s="279"/>
      <c r="OTE9" s="279"/>
      <c r="OTF9" s="279"/>
      <c r="OTG9" s="279"/>
      <c r="OTH9" s="279"/>
      <c r="OTI9" s="279"/>
      <c r="OTJ9" s="279"/>
      <c r="OTK9" s="279"/>
      <c r="OTL9" s="279"/>
      <c r="OTM9" s="279"/>
      <c r="OTN9" s="279"/>
      <c r="OTO9" s="279"/>
      <c r="OTP9" s="279"/>
      <c r="OTQ9" s="279"/>
      <c r="OTR9" s="279"/>
      <c r="OTS9" s="279"/>
      <c r="OTT9" s="279"/>
      <c r="OTU9" s="279"/>
      <c r="OTV9" s="279"/>
      <c r="OTW9" s="279"/>
      <c r="OTX9" s="279"/>
      <c r="OTY9" s="279"/>
      <c r="OTZ9" s="279"/>
      <c r="OUA9" s="279"/>
      <c r="OUB9" s="279"/>
      <c r="OUC9" s="279"/>
      <c r="OUD9" s="279"/>
      <c r="OUE9" s="279"/>
      <c r="OUF9" s="279"/>
      <c r="OUG9" s="279"/>
      <c r="OUH9" s="279"/>
      <c r="OUI9" s="279"/>
      <c r="OUJ9" s="279"/>
      <c r="OUK9" s="279"/>
      <c r="OUL9" s="279"/>
      <c r="OUM9" s="279"/>
      <c r="OUN9" s="279"/>
      <c r="OUO9" s="279"/>
      <c r="OUP9" s="279"/>
      <c r="OUQ9" s="279"/>
      <c r="OUR9" s="279"/>
      <c r="OUS9" s="279"/>
      <c r="OUT9" s="279"/>
      <c r="OUU9" s="279"/>
      <c r="OUV9" s="279"/>
      <c r="OUW9" s="279"/>
      <c r="OUX9" s="279"/>
      <c r="OUY9" s="279"/>
      <c r="OUZ9" s="279"/>
      <c r="OVA9" s="279"/>
      <c r="OVB9" s="279"/>
      <c r="OVC9" s="279"/>
      <c r="OVD9" s="279"/>
      <c r="OVE9" s="279"/>
      <c r="OVF9" s="279"/>
      <c r="OVG9" s="279"/>
      <c r="OVH9" s="279"/>
      <c r="OVI9" s="279"/>
      <c r="OVJ9" s="279"/>
      <c r="OVK9" s="279"/>
      <c r="OVL9" s="279"/>
      <c r="OVM9" s="279"/>
      <c r="OVN9" s="279"/>
      <c r="OVO9" s="279"/>
      <c r="OVP9" s="279"/>
      <c r="OVQ9" s="279"/>
      <c r="OVR9" s="279"/>
      <c r="OVS9" s="279"/>
      <c r="OVT9" s="279"/>
      <c r="OVU9" s="279"/>
      <c r="OVV9" s="279"/>
      <c r="OVW9" s="279"/>
      <c r="OVX9" s="279"/>
      <c r="OVY9" s="279"/>
      <c r="OVZ9" s="279"/>
      <c r="OWA9" s="279"/>
      <c r="OWB9" s="279"/>
      <c r="OWC9" s="279"/>
      <c r="OWD9" s="279"/>
      <c r="OWE9" s="279"/>
      <c r="OWF9" s="279"/>
      <c r="OWG9" s="279"/>
      <c r="OWH9" s="279"/>
      <c r="OWI9" s="279"/>
      <c r="OWJ9" s="279"/>
      <c r="OWK9" s="279"/>
      <c r="OWL9" s="279"/>
      <c r="OWM9" s="279"/>
      <c r="OWN9" s="279"/>
      <c r="OWO9" s="279"/>
      <c r="OWP9" s="279"/>
      <c r="OWQ9" s="279"/>
      <c r="OWR9" s="279"/>
      <c r="OWS9" s="279"/>
      <c r="OWT9" s="279"/>
      <c r="OWU9" s="279"/>
      <c r="OWV9" s="279"/>
      <c r="OWW9" s="279"/>
      <c r="OWX9" s="279"/>
      <c r="OWY9" s="279"/>
      <c r="OWZ9" s="279"/>
      <c r="OXA9" s="279"/>
      <c r="OXB9" s="279"/>
      <c r="OXC9" s="279"/>
      <c r="OXD9" s="279"/>
      <c r="OXE9" s="279"/>
      <c r="OXF9" s="279"/>
      <c r="OXG9" s="279"/>
      <c r="OXH9" s="279"/>
      <c r="OXI9" s="279"/>
      <c r="OXJ9" s="279"/>
      <c r="OXK9" s="279"/>
      <c r="OXL9" s="279"/>
      <c r="OXM9" s="279"/>
      <c r="OXN9" s="279"/>
      <c r="OXO9" s="279"/>
      <c r="OXP9" s="279"/>
      <c r="OXQ9" s="279"/>
      <c r="OXR9" s="279"/>
      <c r="OXS9" s="279"/>
      <c r="OXT9" s="279"/>
      <c r="OXU9" s="279"/>
      <c r="OXV9" s="279"/>
      <c r="OXW9" s="279"/>
      <c r="OXX9" s="279"/>
      <c r="OXY9" s="279"/>
      <c r="OXZ9" s="279"/>
      <c r="OYA9" s="279"/>
      <c r="OYB9" s="279"/>
      <c r="OYC9" s="279"/>
      <c r="OYD9" s="279"/>
      <c r="OYE9" s="279"/>
      <c r="OYF9" s="279"/>
      <c r="OYG9" s="279"/>
      <c r="OYH9" s="279"/>
      <c r="OYI9" s="279"/>
      <c r="OYJ9" s="279"/>
      <c r="OYK9" s="279"/>
      <c r="OYL9" s="279"/>
      <c r="OYM9" s="279"/>
      <c r="OYN9" s="279"/>
      <c r="OYO9" s="279"/>
      <c r="OYP9" s="279"/>
      <c r="OYQ9" s="279"/>
      <c r="OYR9" s="279"/>
      <c r="OYS9" s="279"/>
      <c r="OYT9" s="279"/>
      <c r="OYU9" s="279"/>
      <c r="OYV9" s="279"/>
      <c r="OYW9" s="279"/>
      <c r="OYX9" s="279"/>
      <c r="OYY9" s="279"/>
      <c r="OYZ9" s="279"/>
      <c r="OZA9" s="279"/>
      <c r="OZB9" s="279"/>
      <c r="OZC9" s="279"/>
      <c r="OZD9" s="279"/>
      <c r="OZE9" s="279"/>
      <c r="OZF9" s="279"/>
      <c r="OZG9" s="279"/>
      <c r="OZH9" s="279"/>
      <c r="OZI9" s="279"/>
      <c r="OZJ9" s="279"/>
      <c r="OZK9" s="279"/>
      <c r="OZL9" s="279"/>
      <c r="OZM9" s="279"/>
      <c r="OZN9" s="279"/>
      <c r="OZO9" s="279"/>
      <c r="OZP9" s="279"/>
      <c r="OZQ9" s="279"/>
      <c r="OZR9" s="279"/>
      <c r="OZS9" s="279"/>
      <c r="OZT9" s="279"/>
      <c r="OZU9" s="279"/>
      <c r="OZV9" s="279"/>
      <c r="OZW9" s="279"/>
      <c r="OZX9" s="279"/>
      <c r="OZY9" s="279"/>
      <c r="OZZ9" s="279"/>
      <c r="PAA9" s="279"/>
      <c r="PAB9" s="279"/>
      <c r="PAC9" s="279"/>
      <c r="PAD9" s="279"/>
      <c r="PAE9" s="279"/>
      <c r="PAF9" s="279"/>
      <c r="PAG9" s="279"/>
      <c r="PAH9" s="279"/>
      <c r="PAI9" s="279"/>
      <c r="PAJ9" s="279"/>
      <c r="PAK9" s="279"/>
      <c r="PAL9" s="279"/>
      <c r="PAM9" s="279"/>
      <c r="PAN9" s="279"/>
      <c r="PAO9" s="279"/>
      <c r="PAP9" s="279"/>
      <c r="PAQ9" s="279"/>
      <c r="PAR9" s="279"/>
      <c r="PAS9" s="279"/>
      <c r="PAT9" s="279"/>
      <c r="PAU9" s="279"/>
      <c r="PAV9" s="279"/>
      <c r="PAW9" s="279"/>
      <c r="PAX9" s="279"/>
      <c r="PAY9" s="279"/>
      <c r="PAZ9" s="279"/>
      <c r="PBA9" s="279"/>
      <c r="PBB9" s="279"/>
      <c r="PBC9" s="279"/>
      <c r="PBD9" s="279"/>
      <c r="PBE9" s="279"/>
      <c r="PBF9" s="279"/>
      <c r="PBG9" s="279"/>
      <c r="PBH9" s="279"/>
      <c r="PBI9" s="279"/>
      <c r="PBJ9" s="279"/>
      <c r="PBK9" s="279"/>
      <c r="PBL9" s="279"/>
      <c r="PBM9" s="279"/>
      <c r="PBN9" s="279"/>
      <c r="PBO9" s="279"/>
      <c r="PBP9" s="279"/>
      <c r="PBQ9" s="279"/>
      <c r="PBR9" s="279"/>
      <c r="PBS9" s="279"/>
      <c r="PBT9" s="279"/>
      <c r="PBU9" s="279"/>
      <c r="PBV9" s="279"/>
      <c r="PBW9" s="279"/>
      <c r="PBX9" s="279"/>
      <c r="PBY9" s="279"/>
      <c r="PBZ9" s="279"/>
      <c r="PCA9" s="279"/>
      <c r="PCB9" s="279"/>
      <c r="PCC9" s="279"/>
      <c r="PCD9" s="279"/>
      <c r="PCE9" s="279"/>
      <c r="PCF9" s="279"/>
      <c r="PCG9" s="279"/>
      <c r="PCH9" s="279"/>
      <c r="PCI9" s="279"/>
      <c r="PCJ9" s="279"/>
      <c r="PCK9" s="279"/>
      <c r="PCL9" s="279"/>
      <c r="PCM9" s="279"/>
      <c r="PCN9" s="279"/>
      <c r="PCO9" s="279"/>
      <c r="PCP9" s="279"/>
      <c r="PCQ9" s="279"/>
      <c r="PCR9" s="279"/>
      <c r="PCS9" s="279"/>
      <c r="PCT9" s="279"/>
      <c r="PCU9" s="279"/>
      <c r="PCV9" s="279"/>
      <c r="PCW9" s="279"/>
      <c r="PCX9" s="279"/>
      <c r="PCY9" s="279"/>
      <c r="PCZ9" s="279"/>
      <c r="PDA9" s="279"/>
      <c r="PDB9" s="279"/>
      <c r="PDC9" s="279"/>
      <c r="PDD9" s="279"/>
      <c r="PDE9" s="279"/>
      <c r="PDF9" s="279"/>
      <c r="PDG9" s="279"/>
      <c r="PDH9" s="279"/>
      <c r="PDI9" s="279"/>
      <c r="PDJ9" s="279"/>
      <c r="PDK9" s="279"/>
      <c r="PDL9" s="279"/>
      <c r="PDM9" s="279"/>
      <c r="PDN9" s="279"/>
      <c r="PDO9" s="279"/>
      <c r="PDP9" s="279"/>
      <c r="PDQ9" s="279"/>
      <c r="PDR9" s="279"/>
      <c r="PDS9" s="279"/>
      <c r="PDT9" s="279"/>
      <c r="PDU9" s="279"/>
      <c r="PDV9" s="279"/>
      <c r="PDW9" s="279"/>
      <c r="PDX9" s="279"/>
      <c r="PDY9" s="279"/>
      <c r="PDZ9" s="279"/>
      <c r="PEA9" s="279"/>
      <c r="PEB9" s="279"/>
      <c r="PEC9" s="279"/>
      <c r="PED9" s="279"/>
      <c r="PEE9" s="279"/>
      <c r="PEF9" s="279"/>
      <c r="PEG9" s="279"/>
      <c r="PEH9" s="279"/>
      <c r="PEI9" s="279"/>
      <c r="PEJ9" s="279"/>
      <c r="PEK9" s="279"/>
      <c r="PEL9" s="279"/>
      <c r="PEM9" s="279"/>
      <c r="PEN9" s="279"/>
      <c r="PEO9" s="279"/>
      <c r="PEP9" s="279"/>
      <c r="PEQ9" s="279"/>
      <c r="PER9" s="279"/>
      <c r="PES9" s="279"/>
      <c r="PET9" s="279"/>
      <c r="PEU9" s="279"/>
      <c r="PEV9" s="279"/>
      <c r="PEW9" s="279"/>
      <c r="PEX9" s="279"/>
      <c r="PEY9" s="279"/>
      <c r="PEZ9" s="279"/>
      <c r="PFA9" s="279"/>
      <c r="PFB9" s="279"/>
      <c r="PFC9" s="279"/>
      <c r="PFD9" s="279"/>
      <c r="PFE9" s="279"/>
      <c r="PFF9" s="279"/>
      <c r="PFG9" s="279"/>
      <c r="PFH9" s="279"/>
      <c r="PFI9" s="279"/>
      <c r="PFJ9" s="279"/>
      <c r="PFK9" s="279"/>
      <c r="PFL9" s="279"/>
      <c r="PFM9" s="279"/>
      <c r="PFN9" s="279"/>
      <c r="PFO9" s="279"/>
      <c r="PFP9" s="279"/>
      <c r="PFQ9" s="279"/>
      <c r="PFR9" s="279"/>
      <c r="PFS9" s="279"/>
      <c r="PFT9" s="279"/>
      <c r="PFU9" s="279"/>
      <c r="PFV9" s="279"/>
      <c r="PFW9" s="279"/>
      <c r="PFX9" s="279"/>
      <c r="PFY9" s="279"/>
      <c r="PFZ9" s="279"/>
      <c r="PGA9" s="279"/>
      <c r="PGB9" s="279"/>
      <c r="PGC9" s="279"/>
      <c r="PGD9" s="279"/>
      <c r="PGE9" s="279"/>
      <c r="PGF9" s="279"/>
      <c r="PGG9" s="279"/>
      <c r="PGH9" s="279"/>
      <c r="PGI9" s="279"/>
      <c r="PGJ9" s="279"/>
      <c r="PGK9" s="279"/>
      <c r="PGL9" s="279"/>
      <c r="PGM9" s="279"/>
      <c r="PGN9" s="279"/>
      <c r="PGO9" s="279"/>
      <c r="PGP9" s="279"/>
      <c r="PGQ9" s="279"/>
      <c r="PGR9" s="279"/>
      <c r="PGS9" s="279"/>
      <c r="PGT9" s="279"/>
      <c r="PGU9" s="279"/>
      <c r="PGV9" s="279"/>
      <c r="PGW9" s="279"/>
      <c r="PGX9" s="279"/>
      <c r="PGY9" s="279"/>
      <c r="PGZ9" s="279"/>
      <c r="PHA9" s="279"/>
      <c r="PHB9" s="279"/>
      <c r="PHC9" s="279"/>
      <c r="PHD9" s="279"/>
      <c r="PHE9" s="279"/>
      <c r="PHF9" s="279"/>
      <c r="PHG9" s="279"/>
      <c r="PHH9" s="279"/>
      <c r="PHI9" s="279"/>
      <c r="PHJ9" s="279"/>
      <c r="PHK9" s="279"/>
      <c r="PHL9" s="279"/>
      <c r="PHM9" s="279"/>
      <c r="PHN9" s="279"/>
      <c r="PHO9" s="279"/>
      <c r="PHP9" s="279"/>
      <c r="PHQ9" s="279"/>
      <c r="PHR9" s="279"/>
      <c r="PHS9" s="279"/>
      <c r="PHT9" s="279"/>
      <c r="PHU9" s="279"/>
      <c r="PHV9" s="279"/>
      <c r="PHW9" s="279"/>
      <c r="PHX9" s="279"/>
      <c r="PHY9" s="279"/>
      <c r="PHZ9" s="279"/>
      <c r="PIA9" s="279"/>
      <c r="PIB9" s="279"/>
      <c r="PIC9" s="279"/>
      <c r="PID9" s="279"/>
      <c r="PIE9" s="279"/>
      <c r="PIF9" s="279"/>
      <c r="PIG9" s="279"/>
      <c r="PIH9" s="279"/>
      <c r="PII9" s="279"/>
      <c r="PIJ9" s="279"/>
      <c r="PIK9" s="279"/>
      <c r="PIL9" s="279"/>
      <c r="PIM9" s="279"/>
      <c r="PIN9" s="279"/>
      <c r="PIO9" s="279"/>
      <c r="PIP9" s="279"/>
      <c r="PIQ9" s="279"/>
      <c r="PIR9" s="279"/>
      <c r="PIS9" s="279"/>
      <c r="PIT9" s="279"/>
      <c r="PIU9" s="279"/>
      <c r="PIV9" s="279"/>
      <c r="PIW9" s="279"/>
      <c r="PIX9" s="279"/>
      <c r="PIY9" s="279"/>
      <c r="PIZ9" s="279"/>
      <c r="PJA9" s="279"/>
      <c r="PJB9" s="279"/>
      <c r="PJC9" s="279"/>
      <c r="PJD9" s="279"/>
      <c r="PJE9" s="279"/>
      <c r="PJF9" s="279"/>
      <c r="PJG9" s="279"/>
      <c r="PJH9" s="279"/>
      <c r="PJI9" s="279"/>
      <c r="PJJ9" s="279"/>
      <c r="PJK9" s="279"/>
      <c r="PJL9" s="279"/>
      <c r="PJM9" s="279"/>
      <c r="PJN9" s="279"/>
      <c r="PJO9" s="279"/>
      <c r="PJP9" s="279"/>
      <c r="PJQ9" s="279"/>
      <c r="PJR9" s="279"/>
      <c r="PJS9" s="279"/>
      <c r="PJT9" s="279"/>
      <c r="PJU9" s="279"/>
      <c r="PJV9" s="279"/>
      <c r="PJW9" s="279"/>
      <c r="PJX9" s="279"/>
      <c r="PJY9" s="279"/>
      <c r="PJZ9" s="279"/>
      <c r="PKA9" s="279"/>
      <c r="PKB9" s="279"/>
      <c r="PKC9" s="279"/>
      <c r="PKD9" s="279"/>
      <c r="PKE9" s="279"/>
      <c r="PKF9" s="279"/>
      <c r="PKG9" s="279"/>
      <c r="PKH9" s="279"/>
      <c r="PKI9" s="279"/>
      <c r="PKJ9" s="279"/>
      <c r="PKK9" s="279"/>
      <c r="PKL9" s="279"/>
      <c r="PKM9" s="279"/>
      <c r="PKN9" s="279"/>
      <c r="PKO9" s="279"/>
      <c r="PKP9" s="279"/>
      <c r="PKQ9" s="279"/>
      <c r="PKR9" s="279"/>
      <c r="PKS9" s="279"/>
      <c r="PKT9" s="279"/>
      <c r="PKU9" s="279"/>
      <c r="PKV9" s="279"/>
      <c r="PKW9" s="279"/>
      <c r="PKX9" s="279"/>
      <c r="PKY9" s="279"/>
      <c r="PKZ9" s="279"/>
      <c r="PLA9" s="279"/>
      <c r="PLB9" s="279"/>
      <c r="PLC9" s="279"/>
      <c r="PLD9" s="279"/>
      <c r="PLE9" s="279"/>
      <c r="PLF9" s="279"/>
      <c r="PLG9" s="279"/>
      <c r="PLH9" s="279"/>
      <c r="PLI9" s="279"/>
      <c r="PLJ9" s="279"/>
      <c r="PLK9" s="279"/>
      <c r="PLL9" s="279"/>
      <c r="PLM9" s="279"/>
      <c r="PLN9" s="279"/>
      <c r="PLO9" s="279"/>
      <c r="PLP9" s="279"/>
      <c r="PLQ9" s="279"/>
      <c r="PLR9" s="279"/>
      <c r="PLS9" s="279"/>
      <c r="PLT9" s="279"/>
      <c r="PLU9" s="279"/>
      <c r="PLV9" s="279"/>
      <c r="PLW9" s="279"/>
      <c r="PLX9" s="279"/>
      <c r="PLY9" s="279"/>
      <c r="PLZ9" s="279"/>
      <c r="PMA9" s="279"/>
      <c r="PMB9" s="279"/>
      <c r="PMC9" s="279"/>
      <c r="PMD9" s="279"/>
      <c r="PME9" s="279"/>
      <c r="PMF9" s="279"/>
      <c r="PMG9" s="279"/>
      <c r="PMH9" s="279"/>
      <c r="PMI9" s="279"/>
      <c r="PMJ9" s="279"/>
      <c r="PMK9" s="279"/>
      <c r="PML9" s="279"/>
      <c r="PMM9" s="279"/>
      <c r="PMN9" s="279"/>
      <c r="PMO9" s="279"/>
      <c r="PMP9" s="279"/>
      <c r="PMQ9" s="279"/>
      <c r="PMR9" s="279"/>
      <c r="PMS9" s="279"/>
      <c r="PMT9" s="279"/>
      <c r="PMU9" s="279"/>
      <c r="PMV9" s="279"/>
      <c r="PMW9" s="279"/>
      <c r="PMX9" s="279"/>
      <c r="PMY9" s="279"/>
      <c r="PMZ9" s="279"/>
      <c r="PNA9" s="279"/>
      <c r="PNB9" s="279"/>
      <c r="PNC9" s="279"/>
      <c r="PND9" s="279"/>
      <c r="PNE9" s="279"/>
      <c r="PNF9" s="279"/>
      <c r="PNG9" s="279"/>
      <c r="PNH9" s="279"/>
      <c r="PNI9" s="279"/>
      <c r="PNJ9" s="279"/>
      <c r="PNK9" s="279"/>
      <c r="PNL9" s="279"/>
      <c r="PNM9" s="279"/>
      <c r="PNN9" s="279"/>
      <c r="PNO9" s="279"/>
      <c r="PNP9" s="279"/>
      <c r="PNQ9" s="279"/>
      <c r="PNR9" s="279"/>
      <c r="PNS9" s="279"/>
      <c r="PNT9" s="279"/>
      <c r="PNU9" s="279"/>
      <c r="PNV9" s="279"/>
      <c r="PNW9" s="279"/>
      <c r="PNX9" s="279"/>
      <c r="PNY9" s="279"/>
      <c r="PNZ9" s="279"/>
      <c r="POA9" s="279"/>
      <c r="POB9" s="279"/>
      <c r="POC9" s="279"/>
      <c r="POD9" s="279"/>
      <c r="POE9" s="279"/>
      <c r="POF9" s="279"/>
      <c r="POG9" s="279"/>
      <c r="POH9" s="279"/>
      <c r="POI9" s="279"/>
      <c r="POJ9" s="279"/>
      <c r="POK9" s="279"/>
      <c r="POL9" s="279"/>
      <c r="POM9" s="279"/>
      <c r="PON9" s="279"/>
      <c r="POO9" s="279"/>
      <c r="POP9" s="279"/>
      <c r="POQ9" s="279"/>
      <c r="POR9" s="279"/>
      <c r="POS9" s="279"/>
      <c r="POT9" s="279"/>
      <c r="POU9" s="279"/>
      <c r="POV9" s="279"/>
      <c r="POW9" s="279"/>
      <c r="POX9" s="279"/>
      <c r="POY9" s="279"/>
      <c r="POZ9" s="279"/>
      <c r="PPA9" s="279"/>
      <c r="PPB9" s="279"/>
      <c r="PPC9" s="279"/>
      <c r="PPD9" s="279"/>
      <c r="PPE9" s="279"/>
      <c r="PPF9" s="279"/>
      <c r="PPG9" s="279"/>
      <c r="PPH9" s="279"/>
      <c r="PPI9" s="279"/>
      <c r="PPJ9" s="279"/>
      <c r="PPK9" s="279"/>
      <c r="PPL9" s="279"/>
      <c r="PPM9" s="279"/>
      <c r="PPN9" s="279"/>
      <c r="PPO9" s="279"/>
      <c r="PPP9" s="279"/>
      <c r="PPQ9" s="279"/>
      <c r="PPR9" s="279"/>
      <c r="PPS9" s="279"/>
      <c r="PPT9" s="279"/>
      <c r="PPU9" s="279"/>
      <c r="PPV9" s="279"/>
      <c r="PPW9" s="279"/>
      <c r="PPX9" s="279"/>
      <c r="PPY9" s="279"/>
      <c r="PPZ9" s="279"/>
      <c r="PQA9" s="279"/>
      <c r="PQB9" s="279"/>
      <c r="PQC9" s="279"/>
      <c r="PQD9" s="279"/>
      <c r="PQE9" s="279"/>
      <c r="PQF9" s="279"/>
      <c r="PQG9" s="279"/>
      <c r="PQH9" s="279"/>
      <c r="PQI9" s="279"/>
      <c r="PQJ9" s="279"/>
      <c r="PQK9" s="279"/>
      <c r="PQL9" s="279"/>
      <c r="PQM9" s="279"/>
      <c r="PQN9" s="279"/>
      <c r="PQO9" s="279"/>
      <c r="PQP9" s="279"/>
      <c r="PQQ9" s="279"/>
      <c r="PQR9" s="279"/>
      <c r="PQS9" s="279"/>
      <c r="PQT9" s="279"/>
      <c r="PQU9" s="279"/>
      <c r="PQV9" s="279"/>
      <c r="PQW9" s="279"/>
      <c r="PQX9" s="279"/>
      <c r="PQY9" s="279"/>
      <c r="PQZ9" s="279"/>
      <c r="PRA9" s="279"/>
      <c r="PRB9" s="279"/>
      <c r="PRC9" s="279"/>
      <c r="PRD9" s="279"/>
      <c r="PRE9" s="279"/>
      <c r="PRF9" s="279"/>
      <c r="PRG9" s="279"/>
      <c r="PRH9" s="279"/>
      <c r="PRI9" s="279"/>
      <c r="PRJ9" s="279"/>
      <c r="PRK9" s="279"/>
      <c r="PRL9" s="279"/>
      <c r="PRM9" s="279"/>
      <c r="PRN9" s="279"/>
      <c r="PRO9" s="279"/>
      <c r="PRP9" s="279"/>
      <c r="PRQ9" s="279"/>
      <c r="PRR9" s="279"/>
      <c r="PRS9" s="279"/>
      <c r="PRT9" s="279"/>
      <c r="PRU9" s="279"/>
      <c r="PRV9" s="279"/>
      <c r="PRW9" s="279"/>
      <c r="PRX9" s="279"/>
      <c r="PRY9" s="279"/>
      <c r="PRZ9" s="279"/>
      <c r="PSA9" s="279"/>
      <c r="PSB9" s="279"/>
      <c r="PSC9" s="279"/>
      <c r="PSD9" s="279"/>
      <c r="PSE9" s="279"/>
      <c r="PSF9" s="279"/>
      <c r="PSG9" s="279"/>
      <c r="PSH9" s="279"/>
      <c r="PSI9" s="279"/>
      <c r="PSJ9" s="279"/>
      <c r="PSK9" s="279"/>
      <c r="PSL9" s="279"/>
      <c r="PSM9" s="279"/>
      <c r="PSN9" s="279"/>
      <c r="PSO9" s="279"/>
      <c r="PSP9" s="279"/>
      <c r="PSQ9" s="279"/>
      <c r="PSR9" s="279"/>
      <c r="PSS9" s="279"/>
      <c r="PST9" s="279"/>
      <c r="PSU9" s="279"/>
      <c r="PSV9" s="279"/>
      <c r="PSW9" s="279"/>
      <c r="PSX9" s="279"/>
      <c r="PSY9" s="279"/>
      <c r="PSZ9" s="279"/>
      <c r="PTA9" s="279"/>
      <c r="PTB9" s="279"/>
      <c r="PTC9" s="279"/>
      <c r="PTD9" s="279"/>
      <c r="PTE9" s="279"/>
      <c r="PTF9" s="279"/>
      <c r="PTG9" s="279"/>
      <c r="PTH9" s="279"/>
      <c r="PTI9" s="279"/>
      <c r="PTJ9" s="279"/>
      <c r="PTK9" s="279"/>
      <c r="PTL9" s="279"/>
      <c r="PTM9" s="279"/>
      <c r="PTN9" s="279"/>
      <c r="PTO9" s="279"/>
      <c r="PTP9" s="279"/>
      <c r="PTQ9" s="279"/>
      <c r="PTR9" s="279"/>
      <c r="PTS9" s="279"/>
      <c r="PTT9" s="279"/>
      <c r="PTU9" s="279"/>
      <c r="PTV9" s="279"/>
      <c r="PTW9" s="279"/>
      <c r="PTX9" s="279"/>
      <c r="PTY9" s="279"/>
      <c r="PTZ9" s="279"/>
      <c r="PUA9" s="279"/>
      <c r="PUB9" s="279"/>
      <c r="PUC9" s="279"/>
      <c r="PUD9" s="279"/>
      <c r="PUE9" s="279"/>
      <c r="PUF9" s="279"/>
      <c r="PUG9" s="279"/>
      <c r="PUH9" s="279"/>
      <c r="PUI9" s="279"/>
      <c r="PUJ9" s="279"/>
      <c r="PUK9" s="279"/>
      <c r="PUL9" s="279"/>
      <c r="PUM9" s="279"/>
      <c r="PUN9" s="279"/>
      <c r="PUO9" s="279"/>
      <c r="PUP9" s="279"/>
      <c r="PUQ9" s="279"/>
      <c r="PUR9" s="279"/>
      <c r="PUS9" s="279"/>
      <c r="PUT9" s="279"/>
      <c r="PUU9" s="279"/>
      <c r="PUV9" s="279"/>
      <c r="PUW9" s="279"/>
      <c r="PUX9" s="279"/>
      <c r="PUY9" s="279"/>
      <c r="PUZ9" s="279"/>
      <c r="PVA9" s="279"/>
      <c r="PVB9" s="279"/>
      <c r="PVC9" s="279"/>
      <c r="PVD9" s="279"/>
      <c r="PVE9" s="279"/>
      <c r="PVF9" s="279"/>
      <c r="PVG9" s="279"/>
      <c r="PVH9" s="279"/>
      <c r="PVI9" s="279"/>
      <c r="PVJ9" s="279"/>
      <c r="PVK9" s="279"/>
      <c r="PVL9" s="279"/>
      <c r="PVM9" s="279"/>
      <c r="PVN9" s="279"/>
      <c r="PVO9" s="279"/>
      <c r="PVP9" s="279"/>
      <c r="PVQ9" s="279"/>
      <c r="PVR9" s="279"/>
      <c r="PVS9" s="279"/>
      <c r="PVT9" s="279"/>
      <c r="PVU9" s="279"/>
      <c r="PVV9" s="279"/>
      <c r="PVW9" s="279"/>
      <c r="PVX9" s="279"/>
      <c r="PVY9" s="279"/>
      <c r="PVZ9" s="279"/>
      <c r="PWA9" s="279"/>
      <c r="PWB9" s="279"/>
      <c r="PWC9" s="279"/>
      <c r="PWD9" s="279"/>
      <c r="PWE9" s="279"/>
      <c r="PWF9" s="279"/>
      <c r="PWG9" s="279"/>
      <c r="PWH9" s="279"/>
      <c r="PWI9" s="279"/>
      <c r="PWJ9" s="279"/>
      <c r="PWK9" s="279"/>
      <c r="PWL9" s="279"/>
      <c r="PWM9" s="279"/>
      <c r="PWN9" s="279"/>
      <c r="PWO9" s="279"/>
      <c r="PWP9" s="279"/>
      <c r="PWQ9" s="279"/>
      <c r="PWR9" s="279"/>
      <c r="PWS9" s="279"/>
      <c r="PWT9" s="279"/>
      <c r="PWU9" s="279"/>
      <c r="PWV9" s="279"/>
      <c r="PWW9" s="279"/>
      <c r="PWX9" s="279"/>
      <c r="PWY9" s="279"/>
      <c r="PWZ9" s="279"/>
      <c r="PXA9" s="279"/>
      <c r="PXB9" s="279"/>
      <c r="PXC9" s="279"/>
      <c r="PXD9" s="279"/>
      <c r="PXE9" s="279"/>
      <c r="PXF9" s="279"/>
      <c r="PXG9" s="279"/>
      <c r="PXH9" s="279"/>
      <c r="PXI9" s="279"/>
      <c r="PXJ9" s="279"/>
      <c r="PXK9" s="279"/>
      <c r="PXL9" s="279"/>
      <c r="PXM9" s="279"/>
      <c r="PXN9" s="279"/>
      <c r="PXO9" s="279"/>
      <c r="PXP9" s="279"/>
      <c r="PXQ9" s="279"/>
      <c r="PXR9" s="279"/>
      <c r="PXS9" s="279"/>
      <c r="PXT9" s="279"/>
      <c r="PXU9" s="279"/>
      <c r="PXV9" s="279"/>
      <c r="PXW9" s="279"/>
      <c r="PXX9" s="279"/>
      <c r="PXY9" s="279"/>
      <c r="PXZ9" s="279"/>
      <c r="PYA9" s="279"/>
      <c r="PYB9" s="279"/>
      <c r="PYC9" s="279"/>
      <c r="PYD9" s="279"/>
      <c r="PYE9" s="279"/>
      <c r="PYF9" s="279"/>
      <c r="PYG9" s="279"/>
      <c r="PYH9" s="279"/>
      <c r="PYI9" s="279"/>
      <c r="PYJ9" s="279"/>
      <c r="PYK9" s="279"/>
      <c r="PYL9" s="279"/>
      <c r="PYM9" s="279"/>
      <c r="PYN9" s="279"/>
      <c r="PYO9" s="279"/>
      <c r="PYP9" s="279"/>
      <c r="PYQ9" s="279"/>
      <c r="PYR9" s="279"/>
      <c r="PYS9" s="279"/>
      <c r="PYT9" s="279"/>
      <c r="PYU9" s="279"/>
      <c r="PYV9" s="279"/>
      <c r="PYW9" s="279"/>
      <c r="PYX9" s="279"/>
      <c r="PYY9" s="279"/>
      <c r="PYZ9" s="279"/>
      <c r="PZA9" s="279"/>
      <c r="PZB9" s="279"/>
      <c r="PZC9" s="279"/>
      <c r="PZD9" s="279"/>
      <c r="PZE9" s="279"/>
      <c r="PZF9" s="279"/>
      <c r="PZG9" s="279"/>
      <c r="PZH9" s="279"/>
      <c r="PZI9" s="279"/>
      <c r="PZJ9" s="279"/>
      <c r="PZK9" s="279"/>
      <c r="PZL9" s="279"/>
      <c r="PZM9" s="279"/>
      <c r="PZN9" s="279"/>
      <c r="PZO9" s="279"/>
      <c r="PZP9" s="279"/>
      <c r="PZQ9" s="279"/>
      <c r="PZR9" s="279"/>
      <c r="PZS9" s="279"/>
      <c r="PZT9" s="279"/>
      <c r="PZU9" s="279"/>
      <c r="PZV9" s="279"/>
      <c r="PZW9" s="279"/>
      <c r="PZX9" s="279"/>
      <c r="PZY9" s="279"/>
      <c r="PZZ9" s="279"/>
      <c r="QAA9" s="279"/>
      <c r="QAB9" s="279"/>
      <c r="QAC9" s="279"/>
      <c r="QAD9" s="279"/>
      <c r="QAE9" s="279"/>
      <c r="QAF9" s="279"/>
      <c r="QAG9" s="279"/>
      <c r="QAH9" s="279"/>
      <c r="QAI9" s="279"/>
      <c r="QAJ9" s="279"/>
      <c r="QAK9" s="279"/>
      <c r="QAL9" s="279"/>
      <c r="QAM9" s="279"/>
      <c r="QAN9" s="279"/>
      <c r="QAO9" s="279"/>
      <c r="QAP9" s="279"/>
      <c r="QAQ9" s="279"/>
      <c r="QAR9" s="279"/>
      <c r="QAS9" s="279"/>
      <c r="QAT9" s="279"/>
      <c r="QAU9" s="279"/>
      <c r="QAV9" s="279"/>
      <c r="QAW9" s="279"/>
      <c r="QAX9" s="279"/>
      <c r="QAY9" s="279"/>
      <c r="QAZ9" s="279"/>
      <c r="QBA9" s="279"/>
      <c r="QBB9" s="279"/>
      <c r="QBC9" s="279"/>
      <c r="QBD9" s="279"/>
      <c r="QBE9" s="279"/>
      <c r="QBF9" s="279"/>
      <c r="QBG9" s="279"/>
      <c r="QBH9" s="279"/>
      <c r="QBI9" s="279"/>
      <c r="QBJ9" s="279"/>
      <c r="QBK9" s="279"/>
      <c r="QBL9" s="279"/>
      <c r="QBM9" s="279"/>
      <c r="QBN9" s="279"/>
      <c r="QBO9" s="279"/>
      <c r="QBP9" s="279"/>
      <c r="QBQ9" s="279"/>
      <c r="QBR9" s="279"/>
      <c r="QBS9" s="279"/>
      <c r="QBT9" s="279"/>
      <c r="QBU9" s="279"/>
      <c r="QBV9" s="279"/>
      <c r="QBW9" s="279"/>
      <c r="QBX9" s="279"/>
      <c r="QBY9" s="279"/>
      <c r="QBZ9" s="279"/>
      <c r="QCA9" s="279"/>
      <c r="QCB9" s="279"/>
      <c r="QCC9" s="279"/>
      <c r="QCD9" s="279"/>
      <c r="QCE9" s="279"/>
      <c r="QCF9" s="279"/>
      <c r="QCG9" s="279"/>
      <c r="QCH9" s="279"/>
      <c r="QCI9" s="279"/>
      <c r="QCJ9" s="279"/>
      <c r="QCK9" s="279"/>
      <c r="QCL9" s="279"/>
      <c r="QCM9" s="279"/>
      <c r="QCN9" s="279"/>
      <c r="QCO9" s="279"/>
      <c r="QCP9" s="279"/>
      <c r="QCQ9" s="279"/>
      <c r="QCR9" s="279"/>
      <c r="QCS9" s="279"/>
      <c r="QCT9" s="279"/>
      <c r="QCU9" s="279"/>
      <c r="QCV9" s="279"/>
      <c r="QCW9" s="279"/>
      <c r="QCX9" s="279"/>
      <c r="QCY9" s="279"/>
      <c r="QCZ9" s="279"/>
      <c r="QDA9" s="279"/>
      <c r="QDB9" s="279"/>
      <c r="QDC9" s="279"/>
      <c r="QDD9" s="279"/>
      <c r="QDE9" s="279"/>
      <c r="QDF9" s="279"/>
      <c r="QDG9" s="279"/>
      <c r="QDH9" s="279"/>
      <c r="QDI9" s="279"/>
      <c r="QDJ9" s="279"/>
      <c r="QDK9" s="279"/>
      <c r="QDL9" s="279"/>
      <c r="QDM9" s="279"/>
      <c r="QDN9" s="279"/>
      <c r="QDO9" s="279"/>
      <c r="QDP9" s="279"/>
      <c r="QDQ9" s="279"/>
      <c r="QDR9" s="279"/>
      <c r="QDS9" s="279"/>
      <c r="QDT9" s="279"/>
      <c r="QDU9" s="279"/>
      <c r="QDV9" s="279"/>
      <c r="QDW9" s="279"/>
      <c r="QDX9" s="279"/>
      <c r="QDY9" s="279"/>
      <c r="QDZ9" s="279"/>
      <c r="QEA9" s="279"/>
      <c r="QEB9" s="279"/>
      <c r="QEC9" s="279"/>
      <c r="QED9" s="279"/>
      <c r="QEE9" s="279"/>
      <c r="QEF9" s="279"/>
      <c r="QEG9" s="279"/>
      <c r="QEH9" s="279"/>
      <c r="QEI9" s="279"/>
      <c r="QEJ9" s="279"/>
      <c r="QEK9" s="279"/>
      <c r="QEL9" s="279"/>
      <c r="QEM9" s="279"/>
      <c r="QEN9" s="279"/>
      <c r="QEO9" s="279"/>
      <c r="QEP9" s="279"/>
      <c r="QEQ9" s="279"/>
      <c r="QER9" s="279"/>
      <c r="QES9" s="279"/>
      <c r="QET9" s="279"/>
      <c r="QEU9" s="279"/>
      <c r="QEV9" s="279"/>
      <c r="QEW9" s="279"/>
      <c r="QEX9" s="279"/>
      <c r="QEY9" s="279"/>
      <c r="QEZ9" s="279"/>
      <c r="QFA9" s="279"/>
      <c r="QFB9" s="279"/>
      <c r="QFC9" s="279"/>
      <c r="QFD9" s="279"/>
      <c r="QFE9" s="279"/>
      <c r="QFF9" s="279"/>
      <c r="QFG9" s="279"/>
      <c r="QFH9" s="279"/>
      <c r="QFI9" s="279"/>
      <c r="QFJ9" s="279"/>
      <c r="QFK9" s="279"/>
      <c r="QFL9" s="279"/>
      <c r="QFM9" s="279"/>
      <c r="QFN9" s="279"/>
      <c r="QFO9" s="279"/>
      <c r="QFP9" s="279"/>
      <c r="QFQ9" s="279"/>
      <c r="QFR9" s="279"/>
      <c r="QFS9" s="279"/>
      <c r="QFT9" s="279"/>
      <c r="QFU9" s="279"/>
      <c r="QFV9" s="279"/>
      <c r="QFW9" s="279"/>
      <c r="QFX9" s="279"/>
      <c r="QFY9" s="279"/>
      <c r="QFZ9" s="279"/>
      <c r="QGA9" s="279"/>
      <c r="QGB9" s="279"/>
      <c r="QGC9" s="279"/>
      <c r="QGD9" s="279"/>
      <c r="QGE9" s="279"/>
      <c r="QGF9" s="279"/>
      <c r="QGG9" s="279"/>
      <c r="QGH9" s="279"/>
      <c r="QGI9" s="279"/>
      <c r="QGJ9" s="279"/>
      <c r="QGK9" s="279"/>
      <c r="QGL9" s="279"/>
      <c r="QGM9" s="279"/>
      <c r="QGN9" s="279"/>
      <c r="QGO9" s="279"/>
      <c r="QGP9" s="279"/>
      <c r="QGQ9" s="279"/>
      <c r="QGR9" s="279"/>
      <c r="QGS9" s="279"/>
      <c r="QGT9" s="279"/>
      <c r="QGU9" s="279"/>
      <c r="QGV9" s="279"/>
      <c r="QGW9" s="279"/>
      <c r="QGX9" s="279"/>
      <c r="QGY9" s="279"/>
      <c r="QGZ9" s="279"/>
      <c r="QHA9" s="279"/>
      <c r="QHB9" s="279"/>
      <c r="QHC9" s="279"/>
      <c r="QHD9" s="279"/>
      <c r="QHE9" s="279"/>
      <c r="QHF9" s="279"/>
      <c r="QHG9" s="279"/>
      <c r="QHH9" s="279"/>
      <c r="QHI9" s="279"/>
      <c r="QHJ9" s="279"/>
      <c r="QHK9" s="279"/>
      <c r="QHL9" s="279"/>
      <c r="QHM9" s="279"/>
      <c r="QHN9" s="279"/>
      <c r="QHO9" s="279"/>
      <c r="QHP9" s="279"/>
      <c r="QHQ9" s="279"/>
      <c r="QHR9" s="279"/>
      <c r="QHS9" s="279"/>
      <c r="QHT9" s="279"/>
      <c r="QHU9" s="279"/>
      <c r="QHV9" s="279"/>
      <c r="QHW9" s="279"/>
      <c r="QHX9" s="279"/>
      <c r="QHY9" s="279"/>
      <c r="QHZ9" s="279"/>
      <c r="QIA9" s="279"/>
      <c r="QIB9" s="279"/>
      <c r="QIC9" s="279"/>
      <c r="QID9" s="279"/>
      <c r="QIE9" s="279"/>
      <c r="QIF9" s="279"/>
      <c r="QIG9" s="279"/>
      <c r="QIH9" s="279"/>
      <c r="QII9" s="279"/>
      <c r="QIJ9" s="279"/>
      <c r="QIK9" s="279"/>
      <c r="QIL9" s="279"/>
      <c r="QIM9" s="279"/>
      <c r="QIN9" s="279"/>
      <c r="QIO9" s="279"/>
      <c r="QIP9" s="279"/>
      <c r="QIQ9" s="279"/>
      <c r="QIR9" s="279"/>
      <c r="QIS9" s="279"/>
      <c r="QIT9" s="279"/>
      <c r="QIU9" s="279"/>
      <c r="QIV9" s="279"/>
      <c r="QIW9" s="279"/>
      <c r="QIX9" s="279"/>
      <c r="QIY9" s="279"/>
      <c r="QIZ9" s="279"/>
      <c r="QJA9" s="279"/>
      <c r="QJB9" s="279"/>
      <c r="QJC9" s="279"/>
      <c r="QJD9" s="279"/>
      <c r="QJE9" s="279"/>
      <c r="QJF9" s="279"/>
      <c r="QJG9" s="279"/>
      <c r="QJH9" s="279"/>
      <c r="QJI9" s="279"/>
      <c r="QJJ9" s="279"/>
      <c r="QJK9" s="279"/>
      <c r="QJL9" s="279"/>
      <c r="QJM9" s="279"/>
      <c r="QJN9" s="279"/>
      <c r="QJO9" s="279"/>
      <c r="QJP9" s="279"/>
      <c r="QJQ9" s="279"/>
      <c r="QJR9" s="279"/>
      <c r="QJS9" s="279"/>
      <c r="QJT9" s="279"/>
      <c r="QJU9" s="279"/>
      <c r="QJV9" s="279"/>
      <c r="QJW9" s="279"/>
      <c r="QJX9" s="279"/>
      <c r="QJY9" s="279"/>
      <c r="QJZ9" s="279"/>
      <c r="QKA9" s="279"/>
      <c r="QKB9" s="279"/>
      <c r="QKC9" s="279"/>
      <c r="QKD9" s="279"/>
      <c r="QKE9" s="279"/>
      <c r="QKF9" s="279"/>
      <c r="QKG9" s="279"/>
      <c r="QKH9" s="279"/>
      <c r="QKI9" s="279"/>
      <c r="QKJ9" s="279"/>
      <c r="QKK9" s="279"/>
      <c r="QKL9" s="279"/>
      <c r="QKM9" s="279"/>
      <c r="QKN9" s="279"/>
      <c r="QKO9" s="279"/>
      <c r="QKP9" s="279"/>
      <c r="QKQ9" s="279"/>
      <c r="QKR9" s="279"/>
      <c r="QKS9" s="279"/>
      <c r="QKT9" s="279"/>
      <c r="QKU9" s="279"/>
      <c r="QKV9" s="279"/>
      <c r="QKW9" s="279"/>
      <c r="QKX9" s="279"/>
      <c r="QKY9" s="279"/>
      <c r="QKZ9" s="279"/>
      <c r="QLA9" s="279"/>
      <c r="QLB9" s="279"/>
      <c r="QLC9" s="279"/>
      <c r="QLD9" s="279"/>
      <c r="QLE9" s="279"/>
      <c r="QLF9" s="279"/>
      <c r="QLG9" s="279"/>
      <c r="QLH9" s="279"/>
      <c r="QLI9" s="279"/>
      <c r="QLJ9" s="279"/>
      <c r="QLK9" s="279"/>
      <c r="QLL9" s="279"/>
      <c r="QLM9" s="279"/>
      <c r="QLN9" s="279"/>
      <c r="QLO9" s="279"/>
      <c r="QLP9" s="279"/>
      <c r="QLQ9" s="279"/>
      <c r="QLR9" s="279"/>
      <c r="QLS9" s="279"/>
      <c r="QLT9" s="279"/>
      <c r="QLU9" s="279"/>
      <c r="QLV9" s="279"/>
      <c r="QLW9" s="279"/>
      <c r="QLX9" s="279"/>
      <c r="QLY9" s="279"/>
      <c r="QLZ9" s="279"/>
      <c r="QMA9" s="279"/>
      <c r="QMB9" s="279"/>
      <c r="QMC9" s="279"/>
      <c r="QMD9" s="279"/>
      <c r="QME9" s="279"/>
      <c r="QMF9" s="279"/>
      <c r="QMG9" s="279"/>
      <c r="QMH9" s="279"/>
      <c r="QMI9" s="279"/>
      <c r="QMJ9" s="279"/>
      <c r="QMK9" s="279"/>
      <c r="QML9" s="279"/>
      <c r="QMM9" s="279"/>
      <c r="QMN9" s="279"/>
      <c r="QMO9" s="279"/>
      <c r="QMP9" s="279"/>
      <c r="QMQ9" s="279"/>
      <c r="QMR9" s="279"/>
      <c r="QMS9" s="279"/>
      <c r="QMT9" s="279"/>
      <c r="QMU9" s="279"/>
      <c r="QMV9" s="279"/>
      <c r="QMW9" s="279"/>
      <c r="QMX9" s="279"/>
      <c r="QMY9" s="279"/>
      <c r="QMZ9" s="279"/>
      <c r="QNA9" s="279"/>
      <c r="QNB9" s="279"/>
      <c r="QNC9" s="279"/>
      <c r="QND9" s="279"/>
      <c r="QNE9" s="279"/>
      <c r="QNF9" s="279"/>
      <c r="QNG9" s="279"/>
      <c r="QNH9" s="279"/>
      <c r="QNI9" s="279"/>
      <c r="QNJ9" s="279"/>
      <c r="QNK9" s="279"/>
      <c r="QNL9" s="279"/>
      <c r="QNM9" s="279"/>
      <c r="QNN9" s="279"/>
      <c r="QNO9" s="279"/>
      <c r="QNP9" s="279"/>
      <c r="QNQ9" s="279"/>
      <c r="QNR9" s="279"/>
      <c r="QNS9" s="279"/>
      <c r="QNT9" s="279"/>
      <c r="QNU9" s="279"/>
      <c r="QNV9" s="279"/>
      <c r="QNW9" s="279"/>
      <c r="QNX9" s="279"/>
      <c r="QNY9" s="279"/>
      <c r="QNZ9" s="279"/>
      <c r="QOA9" s="279"/>
      <c r="QOB9" s="279"/>
      <c r="QOC9" s="279"/>
      <c r="QOD9" s="279"/>
      <c r="QOE9" s="279"/>
      <c r="QOF9" s="279"/>
      <c r="QOG9" s="279"/>
      <c r="QOH9" s="279"/>
      <c r="QOI9" s="279"/>
      <c r="QOJ9" s="279"/>
      <c r="QOK9" s="279"/>
      <c r="QOL9" s="279"/>
      <c r="QOM9" s="279"/>
      <c r="QON9" s="279"/>
      <c r="QOO9" s="279"/>
      <c r="QOP9" s="279"/>
      <c r="QOQ9" s="279"/>
      <c r="QOR9" s="279"/>
      <c r="QOS9" s="279"/>
      <c r="QOT9" s="279"/>
      <c r="QOU9" s="279"/>
      <c r="QOV9" s="279"/>
      <c r="QOW9" s="279"/>
      <c r="QOX9" s="279"/>
      <c r="QOY9" s="279"/>
      <c r="QOZ9" s="279"/>
      <c r="QPA9" s="279"/>
      <c r="QPB9" s="279"/>
      <c r="QPC9" s="279"/>
      <c r="QPD9" s="279"/>
      <c r="QPE9" s="279"/>
      <c r="QPF9" s="279"/>
      <c r="QPG9" s="279"/>
      <c r="QPH9" s="279"/>
      <c r="QPI9" s="279"/>
      <c r="QPJ9" s="279"/>
      <c r="QPK9" s="279"/>
      <c r="QPL9" s="279"/>
      <c r="QPM9" s="279"/>
      <c r="QPN9" s="279"/>
      <c r="QPO9" s="279"/>
      <c r="QPP9" s="279"/>
      <c r="QPQ9" s="279"/>
      <c r="QPR9" s="279"/>
      <c r="QPS9" s="279"/>
      <c r="QPT9" s="279"/>
      <c r="QPU9" s="279"/>
      <c r="QPV9" s="279"/>
      <c r="QPW9" s="279"/>
      <c r="QPX9" s="279"/>
      <c r="QPY9" s="279"/>
      <c r="QPZ9" s="279"/>
      <c r="QQA9" s="279"/>
      <c r="QQB9" s="279"/>
      <c r="QQC9" s="279"/>
      <c r="QQD9" s="279"/>
      <c r="QQE9" s="279"/>
      <c r="QQF9" s="279"/>
      <c r="QQG9" s="279"/>
      <c r="QQH9" s="279"/>
      <c r="QQI9" s="279"/>
      <c r="QQJ9" s="279"/>
      <c r="QQK9" s="279"/>
      <c r="QQL9" s="279"/>
      <c r="QQM9" s="279"/>
      <c r="QQN9" s="279"/>
      <c r="QQO9" s="279"/>
      <c r="QQP9" s="279"/>
      <c r="QQQ9" s="279"/>
      <c r="QQR9" s="279"/>
      <c r="QQS9" s="279"/>
      <c r="QQT9" s="279"/>
      <c r="QQU9" s="279"/>
      <c r="QQV9" s="279"/>
      <c r="QQW9" s="279"/>
      <c r="QQX9" s="279"/>
      <c r="QQY9" s="279"/>
      <c r="QQZ9" s="279"/>
      <c r="QRA9" s="279"/>
      <c r="QRB9" s="279"/>
      <c r="QRC9" s="279"/>
      <c r="QRD9" s="279"/>
      <c r="QRE9" s="279"/>
      <c r="QRF9" s="279"/>
      <c r="QRG9" s="279"/>
      <c r="QRH9" s="279"/>
      <c r="QRI9" s="279"/>
      <c r="QRJ9" s="279"/>
      <c r="QRK9" s="279"/>
      <c r="QRL9" s="279"/>
      <c r="QRM9" s="279"/>
      <c r="QRN9" s="279"/>
      <c r="QRO9" s="279"/>
      <c r="QRP9" s="279"/>
      <c r="QRQ9" s="279"/>
      <c r="QRR9" s="279"/>
      <c r="QRS9" s="279"/>
      <c r="QRT9" s="279"/>
      <c r="QRU9" s="279"/>
      <c r="QRV9" s="279"/>
      <c r="QRW9" s="279"/>
      <c r="QRX9" s="279"/>
      <c r="QRY9" s="279"/>
      <c r="QRZ9" s="279"/>
      <c r="QSA9" s="279"/>
      <c r="QSB9" s="279"/>
      <c r="QSC9" s="279"/>
      <c r="QSD9" s="279"/>
      <c r="QSE9" s="279"/>
      <c r="QSF9" s="279"/>
      <c r="QSG9" s="279"/>
      <c r="QSH9" s="279"/>
      <c r="QSI9" s="279"/>
      <c r="QSJ9" s="279"/>
      <c r="QSK9" s="279"/>
      <c r="QSL9" s="279"/>
      <c r="QSM9" s="279"/>
      <c r="QSN9" s="279"/>
      <c r="QSO9" s="279"/>
      <c r="QSP9" s="279"/>
      <c r="QSQ9" s="279"/>
      <c r="QSR9" s="279"/>
      <c r="QSS9" s="279"/>
      <c r="QST9" s="279"/>
      <c r="QSU9" s="279"/>
      <c r="QSV9" s="279"/>
      <c r="QSW9" s="279"/>
      <c r="QSX9" s="279"/>
      <c r="QSY9" s="279"/>
      <c r="QSZ9" s="279"/>
      <c r="QTA9" s="279"/>
      <c r="QTB9" s="279"/>
      <c r="QTC9" s="279"/>
      <c r="QTD9" s="279"/>
      <c r="QTE9" s="279"/>
      <c r="QTF9" s="279"/>
      <c r="QTG9" s="279"/>
      <c r="QTH9" s="279"/>
      <c r="QTI9" s="279"/>
      <c r="QTJ9" s="279"/>
      <c r="QTK9" s="279"/>
      <c r="QTL9" s="279"/>
      <c r="QTM9" s="279"/>
      <c r="QTN9" s="279"/>
      <c r="QTO9" s="279"/>
      <c r="QTP9" s="279"/>
      <c r="QTQ9" s="279"/>
      <c r="QTR9" s="279"/>
      <c r="QTS9" s="279"/>
      <c r="QTT9" s="279"/>
      <c r="QTU9" s="279"/>
      <c r="QTV9" s="279"/>
      <c r="QTW9" s="279"/>
      <c r="QTX9" s="279"/>
      <c r="QTY9" s="279"/>
      <c r="QTZ9" s="279"/>
      <c r="QUA9" s="279"/>
      <c r="QUB9" s="279"/>
      <c r="QUC9" s="279"/>
      <c r="QUD9" s="279"/>
      <c r="QUE9" s="279"/>
      <c r="QUF9" s="279"/>
      <c r="QUG9" s="279"/>
      <c r="QUH9" s="279"/>
      <c r="QUI9" s="279"/>
      <c r="QUJ9" s="279"/>
      <c r="QUK9" s="279"/>
      <c r="QUL9" s="279"/>
      <c r="QUM9" s="279"/>
      <c r="QUN9" s="279"/>
      <c r="QUO9" s="279"/>
      <c r="QUP9" s="279"/>
      <c r="QUQ9" s="279"/>
      <c r="QUR9" s="279"/>
      <c r="QUS9" s="279"/>
      <c r="QUT9" s="279"/>
      <c r="QUU9" s="279"/>
      <c r="QUV9" s="279"/>
      <c r="QUW9" s="279"/>
      <c r="QUX9" s="279"/>
      <c r="QUY9" s="279"/>
      <c r="QUZ9" s="279"/>
      <c r="QVA9" s="279"/>
      <c r="QVB9" s="279"/>
      <c r="QVC9" s="279"/>
      <c r="QVD9" s="279"/>
      <c r="QVE9" s="279"/>
      <c r="QVF9" s="279"/>
      <c r="QVG9" s="279"/>
      <c r="QVH9" s="279"/>
      <c r="QVI9" s="279"/>
      <c r="QVJ9" s="279"/>
      <c r="QVK9" s="279"/>
      <c r="QVL9" s="279"/>
      <c r="QVM9" s="279"/>
      <c r="QVN9" s="279"/>
      <c r="QVO9" s="279"/>
      <c r="QVP9" s="279"/>
      <c r="QVQ9" s="279"/>
      <c r="QVR9" s="279"/>
      <c r="QVS9" s="279"/>
      <c r="QVT9" s="279"/>
      <c r="QVU9" s="279"/>
      <c r="QVV9" s="279"/>
      <c r="QVW9" s="279"/>
      <c r="QVX9" s="279"/>
      <c r="QVY9" s="279"/>
      <c r="QVZ9" s="279"/>
      <c r="QWA9" s="279"/>
      <c r="QWB9" s="279"/>
      <c r="QWC9" s="279"/>
      <c r="QWD9" s="279"/>
      <c r="QWE9" s="279"/>
      <c r="QWF9" s="279"/>
      <c r="QWG9" s="279"/>
      <c r="QWH9" s="279"/>
      <c r="QWI9" s="279"/>
      <c r="QWJ9" s="279"/>
      <c r="QWK9" s="279"/>
      <c r="QWL9" s="279"/>
      <c r="QWM9" s="279"/>
      <c r="QWN9" s="279"/>
      <c r="QWO9" s="279"/>
      <c r="QWP9" s="279"/>
      <c r="QWQ9" s="279"/>
      <c r="QWR9" s="279"/>
      <c r="QWS9" s="279"/>
      <c r="QWT9" s="279"/>
      <c r="QWU9" s="279"/>
      <c r="QWV9" s="279"/>
      <c r="QWW9" s="279"/>
      <c r="QWX9" s="279"/>
      <c r="QWY9" s="279"/>
      <c r="QWZ9" s="279"/>
      <c r="QXA9" s="279"/>
      <c r="QXB9" s="279"/>
      <c r="QXC9" s="279"/>
      <c r="QXD9" s="279"/>
      <c r="QXE9" s="279"/>
      <c r="QXF9" s="279"/>
      <c r="QXG9" s="279"/>
      <c r="QXH9" s="279"/>
      <c r="QXI9" s="279"/>
      <c r="QXJ9" s="279"/>
      <c r="QXK9" s="279"/>
      <c r="QXL9" s="279"/>
      <c r="QXM9" s="279"/>
      <c r="QXN9" s="279"/>
      <c r="QXO9" s="279"/>
      <c r="QXP9" s="279"/>
      <c r="QXQ9" s="279"/>
      <c r="QXR9" s="279"/>
      <c r="QXS9" s="279"/>
      <c r="QXT9" s="279"/>
      <c r="QXU9" s="279"/>
      <c r="QXV9" s="279"/>
      <c r="QXW9" s="279"/>
      <c r="QXX9" s="279"/>
      <c r="QXY9" s="279"/>
      <c r="QXZ9" s="279"/>
      <c r="QYA9" s="279"/>
      <c r="QYB9" s="279"/>
      <c r="QYC9" s="279"/>
      <c r="QYD9" s="279"/>
      <c r="QYE9" s="279"/>
      <c r="QYF9" s="279"/>
      <c r="QYG9" s="279"/>
      <c r="QYH9" s="279"/>
      <c r="QYI9" s="279"/>
      <c r="QYJ9" s="279"/>
      <c r="QYK9" s="279"/>
      <c r="QYL9" s="279"/>
      <c r="QYM9" s="279"/>
      <c r="QYN9" s="279"/>
      <c r="QYO9" s="279"/>
      <c r="QYP9" s="279"/>
      <c r="QYQ9" s="279"/>
      <c r="QYR9" s="279"/>
      <c r="QYS9" s="279"/>
      <c r="QYT9" s="279"/>
      <c r="QYU9" s="279"/>
      <c r="QYV9" s="279"/>
      <c r="QYW9" s="279"/>
      <c r="QYX9" s="279"/>
      <c r="QYY9" s="279"/>
      <c r="QYZ9" s="279"/>
      <c r="QZA9" s="279"/>
      <c r="QZB9" s="279"/>
      <c r="QZC9" s="279"/>
      <c r="QZD9" s="279"/>
      <c r="QZE9" s="279"/>
      <c r="QZF9" s="279"/>
      <c r="QZG9" s="279"/>
      <c r="QZH9" s="279"/>
      <c r="QZI9" s="279"/>
      <c r="QZJ9" s="279"/>
      <c r="QZK9" s="279"/>
      <c r="QZL9" s="279"/>
      <c r="QZM9" s="279"/>
      <c r="QZN9" s="279"/>
      <c r="QZO9" s="279"/>
      <c r="QZP9" s="279"/>
      <c r="QZQ9" s="279"/>
      <c r="QZR9" s="279"/>
      <c r="QZS9" s="279"/>
      <c r="QZT9" s="279"/>
      <c r="QZU9" s="279"/>
      <c r="QZV9" s="279"/>
      <c r="QZW9" s="279"/>
      <c r="QZX9" s="279"/>
      <c r="QZY9" s="279"/>
      <c r="QZZ9" s="279"/>
      <c r="RAA9" s="279"/>
      <c r="RAB9" s="279"/>
      <c r="RAC9" s="279"/>
      <c r="RAD9" s="279"/>
      <c r="RAE9" s="279"/>
      <c r="RAF9" s="279"/>
      <c r="RAG9" s="279"/>
      <c r="RAH9" s="279"/>
      <c r="RAI9" s="279"/>
      <c r="RAJ9" s="279"/>
      <c r="RAK9" s="279"/>
      <c r="RAL9" s="279"/>
      <c r="RAM9" s="279"/>
      <c r="RAN9" s="279"/>
      <c r="RAO9" s="279"/>
      <c r="RAP9" s="279"/>
      <c r="RAQ9" s="279"/>
      <c r="RAR9" s="279"/>
      <c r="RAS9" s="279"/>
      <c r="RAT9" s="279"/>
      <c r="RAU9" s="279"/>
      <c r="RAV9" s="279"/>
      <c r="RAW9" s="279"/>
      <c r="RAX9" s="279"/>
      <c r="RAY9" s="279"/>
      <c r="RAZ9" s="279"/>
      <c r="RBA9" s="279"/>
      <c r="RBB9" s="279"/>
      <c r="RBC9" s="279"/>
      <c r="RBD9" s="279"/>
      <c r="RBE9" s="279"/>
      <c r="RBF9" s="279"/>
      <c r="RBG9" s="279"/>
      <c r="RBH9" s="279"/>
      <c r="RBI9" s="279"/>
      <c r="RBJ9" s="279"/>
      <c r="RBK9" s="279"/>
      <c r="RBL9" s="279"/>
      <c r="RBM9" s="279"/>
      <c r="RBN9" s="279"/>
      <c r="RBO9" s="279"/>
      <c r="RBP9" s="279"/>
      <c r="RBQ9" s="279"/>
      <c r="RBR9" s="279"/>
      <c r="RBS9" s="279"/>
      <c r="RBT9" s="279"/>
      <c r="RBU9" s="279"/>
      <c r="RBV9" s="279"/>
      <c r="RBW9" s="279"/>
      <c r="RBX9" s="279"/>
      <c r="RBY9" s="279"/>
      <c r="RBZ9" s="279"/>
      <c r="RCA9" s="279"/>
      <c r="RCB9" s="279"/>
      <c r="RCC9" s="279"/>
      <c r="RCD9" s="279"/>
      <c r="RCE9" s="279"/>
      <c r="RCF9" s="279"/>
      <c r="RCG9" s="279"/>
      <c r="RCH9" s="279"/>
      <c r="RCI9" s="279"/>
      <c r="RCJ9" s="279"/>
      <c r="RCK9" s="279"/>
      <c r="RCL9" s="279"/>
      <c r="RCM9" s="279"/>
      <c r="RCN9" s="279"/>
      <c r="RCO9" s="279"/>
      <c r="RCP9" s="279"/>
      <c r="RCQ9" s="279"/>
      <c r="RCR9" s="279"/>
      <c r="RCS9" s="279"/>
      <c r="RCT9" s="279"/>
      <c r="RCU9" s="279"/>
      <c r="RCV9" s="279"/>
      <c r="RCW9" s="279"/>
      <c r="RCX9" s="279"/>
      <c r="RCY9" s="279"/>
      <c r="RCZ9" s="279"/>
      <c r="RDA9" s="279"/>
      <c r="RDB9" s="279"/>
      <c r="RDC9" s="279"/>
      <c r="RDD9" s="279"/>
      <c r="RDE9" s="279"/>
      <c r="RDF9" s="279"/>
      <c r="RDG9" s="279"/>
      <c r="RDH9" s="279"/>
      <c r="RDI9" s="279"/>
      <c r="RDJ9" s="279"/>
      <c r="RDK9" s="279"/>
      <c r="RDL9" s="279"/>
      <c r="RDM9" s="279"/>
      <c r="RDN9" s="279"/>
      <c r="RDO9" s="279"/>
      <c r="RDP9" s="279"/>
      <c r="RDQ9" s="279"/>
      <c r="RDR9" s="279"/>
      <c r="RDS9" s="279"/>
      <c r="RDT9" s="279"/>
      <c r="RDU9" s="279"/>
      <c r="RDV9" s="279"/>
      <c r="RDW9" s="279"/>
      <c r="RDX9" s="279"/>
      <c r="RDY9" s="279"/>
      <c r="RDZ9" s="279"/>
      <c r="REA9" s="279"/>
      <c r="REB9" s="279"/>
      <c r="REC9" s="279"/>
      <c r="RED9" s="279"/>
      <c r="REE9" s="279"/>
      <c r="REF9" s="279"/>
      <c r="REG9" s="279"/>
      <c r="REH9" s="279"/>
      <c r="REI9" s="279"/>
      <c r="REJ9" s="279"/>
      <c r="REK9" s="279"/>
      <c r="REL9" s="279"/>
      <c r="REM9" s="279"/>
      <c r="REN9" s="279"/>
      <c r="REO9" s="279"/>
      <c r="REP9" s="279"/>
      <c r="REQ9" s="279"/>
      <c r="RER9" s="279"/>
      <c r="RES9" s="279"/>
      <c r="RET9" s="279"/>
      <c r="REU9" s="279"/>
      <c r="REV9" s="279"/>
      <c r="REW9" s="279"/>
      <c r="REX9" s="279"/>
      <c r="REY9" s="279"/>
      <c r="REZ9" s="279"/>
      <c r="RFA9" s="279"/>
      <c r="RFB9" s="279"/>
      <c r="RFC9" s="279"/>
      <c r="RFD9" s="279"/>
      <c r="RFE9" s="279"/>
      <c r="RFF9" s="279"/>
      <c r="RFG9" s="279"/>
      <c r="RFH9" s="279"/>
      <c r="RFI9" s="279"/>
      <c r="RFJ9" s="279"/>
      <c r="RFK9" s="279"/>
      <c r="RFL9" s="279"/>
      <c r="RFM9" s="279"/>
      <c r="RFN9" s="279"/>
      <c r="RFO9" s="279"/>
      <c r="RFP9" s="279"/>
      <c r="RFQ9" s="279"/>
      <c r="RFR9" s="279"/>
      <c r="RFS9" s="279"/>
      <c r="RFT9" s="279"/>
      <c r="RFU9" s="279"/>
      <c r="RFV9" s="279"/>
      <c r="RFW9" s="279"/>
      <c r="RFX9" s="279"/>
      <c r="RFY9" s="279"/>
      <c r="RFZ9" s="279"/>
      <c r="RGA9" s="279"/>
      <c r="RGB9" s="279"/>
      <c r="RGC9" s="279"/>
      <c r="RGD9" s="279"/>
      <c r="RGE9" s="279"/>
      <c r="RGF9" s="279"/>
      <c r="RGG9" s="279"/>
      <c r="RGH9" s="279"/>
      <c r="RGI9" s="279"/>
      <c r="RGJ9" s="279"/>
      <c r="RGK9" s="279"/>
      <c r="RGL9" s="279"/>
      <c r="RGM9" s="279"/>
      <c r="RGN9" s="279"/>
      <c r="RGO9" s="279"/>
      <c r="RGP9" s="279"/>
      <c r="RGQ9" s="279"/>
      <c r="RGR9" s="279"/>
      <c r="RGS9" s="279"/>
      <c r="RGT9" s="279"/>
      <c r="RGU9" s="279"/>
      <c r="RGV9" s="279"/>
      <c r="RGW9" s="279"/>
      <c r="RGX9" s="279"/>
      <c r="RGY9" s="279"/>
      <c r="RGZ9" s="279"/>
      <c r="RHA9" s="279"/>
      <c r="RHB9" s="279"/>
      <c r="RHC9" s="279"/>
      <c r="RHD9" s="279"/>
      <c r="RHE9" s="279"/>
      <c r="RHF9" s="279"/>
      <c r="RHG9" s="279"/>
      <c r="RHH9" s="279"/>
      <c r="RHI9" s="279"/>
      <c r="RHJ9" s="279"/>
      <c r="RHK9" s="279"/>
      <c r="RHL9" s="279"/>
      <c r="RHM9" s="279"/>
      <c r="RHN9" s="279"/>
      <c r="RHO9" s="279"/>
      <c r="RHP9" s="279"/>
      <c r="RHQ9" s="279"/>
      <c r="RHR9" s="279"/>
      <c r="RHS9" s="279"/>
      <c r="RHT9" s="279"/>
      <c r="RHU9" s="279"/>
      <c r="RHV9" s="279"/>
      <c r="RHW9" s="279"/>
      <c r="RHX9" s="279"/>
      <c r="RHY9" s="279"/>
      <c r="RHZ9" s="279"/>
      <c r="RIA9" s="279"/>
      <c r="RIB9" s="279"/>
      <c r="RIC9" s="279"/>
      <c r="RID9" s="279"/>
      <c r="RIE9" s="279"/>
      <c r="RIF9" s="279"/>
      <c r="RIG9" s="279"/>
      <c r="RIH9" s="279"/>
      <c r="RII9" s="279"/>
      <c r="RIJ9" s="279"/>
      <c r="RIK9" s="279"/>
      <c r="RIL9" s="279"/>
      <c r="RIM9" s="279"/>
      <c r="RIN9" s="279"/>
      <c r="RIO9" s="279"/>
      <c r="RIP9" s="279"/>
      <c r="RIQ9" s="279"/>
      <c r="RIR9" s="279"/>
      <c r="RIS9" s="279"/>
      <c r="RIT9" s="279"/>
      <c r="RIU9" s="279"/>
      <c r="RIV9" s="279"/>
      <c r="RIW9" s="279"/>
      <c r="RIX9" s="279"/>
      <c r="RIY9" s="279"/>
      <c r="RIZ9" s="279"/>
      <c r="RJA9" s="279"/>
      <c r="RJB9" s="279"/>
      <c r="RJC9" s="279"/>
      <c r="RJD9" s="279"/>
      <c r="RJE9" s="279"/>
      <c r="RJF9" s="279"/>
      <c r="RJG9" s="279"/>
      <c r="RJH9" s="279"/>
      <c r="RJI9" s="279"/>
      <c r="RJJ9" s="279"/>
      <c r="RJK9" s="279"/>
      <c r="RJL9" s="279"/>
      <c r="RJM9" s="279"/>
      <c r="RJN9" s="279"/>
      <c r="RJO9" s="279"/>
      <c r="RJP9" s="279"/>
      <c r="RJQ9" s="279"/>
      <c r="RJR9" s="279"/>
      <c r="RJS9" s="279"/>
      <c r="RJT9" s="279"/>
      <c r="RJU9" s="279"/>
      <c r="RJV9" s="279"/>
      <c r="RJW9" s="279"/>
      <c r="RJX9" s="279"/>
      <c r="RJY9" s="279"/>
      <c r="RJZ9" s="279"/>
      <c r="RKA9" s="279"/>
      <c r="RKB9" s="279"/>
      <c r="RKC9" s="279"/>
      <c r="RKD9" s="279"/>
      <c r="RKE9" s="279"/>
      <c r="RKF9" s="279"/>
      <c r="RKG9" s="279"/>
      <c r="RKH9" s="279"/>
      <c r="RKI9" s="279"/>
      <c r="RKJ9" s="279"/>
      <c r="RKK9" s="279"/>
      <c r="RKL9" s="279"/>
      <c r="RKM9" s="279"/>
      <c r="RKN9" s="279"/>
      <c r="RKO9" s="279"/>
      <c r="RKP9" s="279"/>
      <c r="RKQ9" s="279"/>
      <c r="RKR9" s="279"/>
      <c r="RKS9" s="279"/>
      <c r="RKT9" s="279"/>
      <c r="RKU9" s="279"/>
      <c r="RKV9" s="279"/>
      <c r="RKW9" s="279"/>
      <c r="RKX9" s="279"/>
      <c r="RKY9" s="279"/>
      <c r="RKZ9" s="279"/>
      <c r="RLA9" s="279"/>
      <c r="RLB9" s="279"/>
      <c r="RLC9" s="279"/>
      <c r="RLD9" s="279"/>
      <c r="RLE9" s="279"/>
      <c r="RLF9" s="279"/>
      <c r="RLG9" s="279"/>
      <c r="RLH9" s="279"/>
      <c r="RLI9" s="279"/>
      <c r="RLJ9" s="279"/>
      <c r="RLK9" s="279"/>
      <c r="RLL9" s="279"/>
      <c r="RLM9" s="279"/>
      <c r="RLN9" s="279"/>
      <c r="RLO9" s="279"/>
      <c r="RLP9" s="279"/>
      <c r="RLQ9" s="279"/>
      <c r="RLR9" s="279"/>
      <c r="RLS9" s="279"/>
      <c r="RLT9" s="279"/>
      <c r="RLU9" s="279"/>
      <c r="RLV9" s="279"/>
      <c r="RLW9" s="279"/>
      <c r="RLX9" s="279"/>
      <c r="RLY9" s="279"/>
      <c r="RLZ9" s="279"/>
      <c r="RMA9" s="279"/>
      <c r="RMB9" s="279"/>
      <c r="RMC9" s="279"/>
      <c r="RMD9" s="279"/>
      <c r="RME9" s="279"/>
      <c r="RMF9" s="279"/>
      <c r="RMG9" s="279"/>
      <c r="RMH9" s="279"/>
      <c r="RMI9" s="279"/>
      <c r="RMJ9" s="279"/>
      <c r="RMK9" s="279"/>
      <c r="RML9" s="279"/>
      <c r="RMM9" s="279"/>
      <c r="RMN9" s="279"/>
      <c r="RMO9" s="279"/>
      <c r="RMP9" s="279"/>
      <c r="RMQ9" s="279"/>
      <c r="RMR9" s="279"/>
      <c r="RMS9" s="279"/>
      <c r="RMT9" s="279"/>
      <c r="RMU9" s="279"/>
      <c r="RMV9" s="279"/>
      <c r="RMW9" s="279"/>
      <c r="RMX9" s="279"/>
      <c r="RMY9" s="279"/>
      <c r="RMZ9" s="279"/>
      <c r="RNA9" s="279"/>
      <c r="RNB9" s="279"/>
      <c r="RNC9" s="279"/>
      <c r="RND9" s="279"/>
      <c r="RNE9" s="279"/>
      <c r="RNF9" s="279"/>
      <c r="RNG9" s="279"/>
      <c r="RNH9" s="279"/>
      <c r="RNI9" s="279"/>
      <c r="RNJ9" s="279"/>
      <c r="RNK9" s="279"/>
      <c r="RNL9" s="279"/>
      <c r="RNM9" s="279"/>
      <c r="RNN9" s="279"/>
      <c r="RNO9" s="279"/>
      <c r="RNP9" s="279"/>
      <c r="RNQ9" s="279"/>
      <c r="RNR9" s="279"/>
      <c r="RNS9" s="279"/>
      <c r="RNT9" s="279"/>
      <c r="RNU9" s="279"/>
      <c r="RNV9" s="279"/>
      <c r="RNW9" s="279"/>
      <c r="RNX9" s="279"/>
      <c r="RNY9" s="279"/>
      <c r="RNZ9" s="279"/>
      <c r="ROA9" s="279"/>
      <c r="ROB9" s="279"/>
      <c r="ROC9" s="279"/>
      <c r="ROD9" s="279"/>
      <c r="ROE9" s="279"/>
      <c r="ROF9" s="279"/>
      <c r="ROG9" s="279"/>
      <c r="ROH9" s="279"/>
      <c r="ROI9" s="279"/>
      <c r="ROJ9" s="279"/>
      <c r="ROK9" s="279"/>
      <c r="ROL9" s="279"/>
      <c r="ROM9" s="279"/>
      <c r="RON9" s="279"/>
      <c r="ROO9" s="279"/>
      <c r="ROP9" s="279"/>
      <c r="ROQ9" s="279"/>
      <c r="ROR9" s="279"/>
      <c r="ROS9" s="279"/>
      <c r="ROT9" s="279"/>
      <c r="ROU9" s="279"/>
      <c r="ROV9" s="279"/>
      <c r="ROW9" s="279"/>
      <c r="ROX9" s="279"/>
      <c r="ROY9" s="279"/>
      <c r="ROZ9" s="279"/>
      <c r="RPA9" s="279"/>
      <c r="RPB9" s="279"/>
      <c r="RPC9" s="279"/>
      <c r="RPD9" s="279"/>
      <c r="RPE9" s="279"/>
      <c r="RPF9" s="279"/>
      <c r="RPG9" s="279"/>
      <c r="RPH9" s="279"/>
      <c r="RPI9" s="279"/>
      <c r="RPJ9" s="279"/>
      <c r="RPK9" s="279"/>
      <c r="RPL9" s="279"/>
      <c r="RPM9" s="279"/>
      <c r="RPN9" s="279"/>
      <c r="RPO9" s="279"/>
      <c r="RPP9" s="279"/>
      <c r="RPQ9" s="279"/>
      <c r="RPR9" s="279"/>
      <c r="RPS9" s="279"/>
      <c r="RPT9" s="279"/>
      <c r="RPU9" s="279"/>
      <c r="RPV9" s="279"/>
      <c r="RPW9" s="279"/>
      <c r="RPX9" s="279"/>
      <c r="RPY9" s="279"/>
      <c r="RPZ9" s="279"/>
      <c r="RQA9" s="279"/>
      <c r="RQB9" s="279"/>
      <c r="RQC9" s="279"/>
      <c r="RQD9" s="279"/>
      <c r="RQE9" s="279"/>
      <c r="RQF9" s="279"/>
      <c r="RQG9" s="279"/>
      <c r="RQH9" s="279"/>
      <c r="RQI9" s="279"/>
      <c r="RQJ9" s="279"/>
      <c r="RQK9" s="279"/>
      <c r="RQL9" s="279"/>
      <c r="RQM9" s="279"/>
      <c r="RQN9" s="279"/>
      <c r="RQO9" s="279"/>
      <c r="RQP9" s="279"/>
      <c r="RQQ9" s="279"/>
      <c r="RQR9" s="279"/>
      <c r="RQS9" s="279"/>
      <c r="RQT9" s="279"/>
      <c r="RQU9" s="279"/>
      <c r="RQV9" s="279"/>
      <c r="RQW9" s="279"/>
      <c r="RQX9" s="279"/>
      <c r="RQY9" s="279"/>
      <c r="RQZ9" s="279"/>
      <c r="RRA9" s="279"/>
      <c r="RRB9" s="279"/>
      <c r="RRC9" s="279"/>
      <c r="RRD9" s="279"/>
      <c r="RRE9" s="279"/>
      <c r="RRF9" s="279"/>
      <c r="RRG9" s="279"/>
      <c r="RRH9" s="279"/>
      <c r="RRI9" s="279"/>
      <c r="RRJ9" s="279"/>
      <c r="RRK9" s="279"/>
      <c r="RRL9" s="279"/>
      <c r="RRM9" s="279"/>
      <c r="RRN9" s="279"/>
      <c r="RRO9" s="279"/>
      <c r="RRP9" s="279"/>
      <c r="RRQ9" s="279"/>
      <c r="RRR9" s="279"/>
      <c r="RRS9" s="279"/>
      <c r="RRT9" s="279"/>
      <c r="RRU9" s="279"/>
      <c r="RRV9" s="279"/>
      <c r="RRW9" s="279"/>
      <c r="RRX9" s="279"/>
      <c r="RRY9" s="279"/>
      <c r="RRZ9" s="279"/>
      <c r="RSA9" s="279"/>
      <c r="RSB9" s="279"/>
      <c r="RSC9" s="279"/>
      <c r="RSD9" s="279"/>
      <c r="RSE9" s="279"/>
      <c r="RSF9" s="279"/>
      <c r="RSG9" s="279"/>
      <c r="RSH9" s="279"/>
      <c r="RSI9" s="279"/>
      <c r="RSJ9" s="279"/>
      <c r="RSK9" s="279"/>
      <c r="RSL9" s="279"/>
      <c r="RSM9" s="279"/>
      <c r="RSN9" s="279"/>
      <c r="RSO9" s="279"/>
      <c r="RSP9" s="279"/>
      <c r="RSQ9" s="279"/>
      <c r="RSR9" s="279"/>
      <c r="RSS9" s="279"/>
      <c r="RST9" s="279"/>
      <c r="RSU9" s="279"/>
      <c r="RSV9" s="279"/>
      <c r="RSW9" s="279"/>
      <c r="RSX9" s="279"/>
      <c r="RSY9" s="279"/>
      <c r="RSZ9" s="279"/>
      <c r="RTA9" s="279"/>
      <c r="RTB9" s="279"/>
      <c r="RTC9" s="279"/>
      <c r="RTD9" s="279"/>
      <c r="RTE9" s="279"/>
      <c r="RTF9" s="279"/>
      <c r="RTG9" s="279"/>
      <c r="RTH9" s="279"/>
      <c r="RTI9" s="279"/>
      <c r="RTJ9" s="279"/>
      <c r="RTK9" s="279"/>
      <c r="RTL9" s="279"/>
      <c r="RTM9" s="279"/>
      <c r="RTN9" s="279"/>
      <c r="RTO9" s="279"/>
      <c r="RTP9" s="279"/>
      <c r="RTQ9" s="279"/>
      <c r="RTR9" s="279"/>
      <c r="RTS9" s="279"/>
      <c r="RTT9" s="279"/>
      <c r="RTU9" s="279"/>
      <c r="RTV9" s="279"/>
      <c r="RTW9" s="279"/>
      <c r="RTX9" s="279"/>
      <c r="RTY9" s="279"/>
      <c r="RTZ9" s="279"/>
      <c r="RUA9" s="279"/>
      <c r="RUB9" s="279"/>
      <c r="RUC9" s="279"/>
      <c r="RUD9" s="279"/>
      <c r="RUE9" s="279"/>
      <c r="RUF9" s="279"/>
      <c r="RUG9" s="279"/>
      <c r="RUH9" s="279"/>
      <c r="RUI9" s="279"/>
      <c r="RUJ9" s="279"/>
      <c r="RUK9" s="279"/>
      <c r="RUL9" s="279"/>
      <c r="RUM9" s="279"/>
      <c r="RUN9" s="279"/>
      <c r="RUO9" s="279"/>
      <c r="RUP9" s="279"/>
      <c r="RUQ9" s="279"/>
      <c r="RUR9" s="279"/>
      <c r="RUS9" s="279"/>
      <c r="RUT9" s="279"/>
      <c r="RUU9" s="279"/>
      <c r="RUV9" s="279"/>
      <c r="RUW9" s="279"/>
      <c r="RUX9" s="279"/>
      <c r="RUY9" s="279"/>
      <c r="RUZ9" s="279"/>
      <c r="RVA9" s="279"/>
      <c r="RVB9" s="279"/>
      <c r="RVC9" s="279"/>
      <c r="RVD9" s="279"/>
      <c r="RVE9" s="279"/>
      <c r="RVF9" s="279"/>
      <c r="RVG9" s="279"/>
      <c r="RVH9" s="279"/>
      <c r="RVI9" s="279"/>
      <c r="RVJ9" s="279"/>
      <c r="RVK9" s="279"/>
      <c r="RVL9" s="279"/>
      <c r="RVM9" s="279"/>
      <c r="RVN9" s="279"/>
      <c r="RVO9" s="279"/>
      <c r="RVP9" s="279"/>
      <c r="RVQ9" s="279"/>
      <c r="RVR9" s="279"/>
      <c r="RVS9" s="279"/>
      <c r="RVT9" s="279"/>
      <c r="RVU9" s="279"/>
      <c r="RVV9" s="279"/>
      <c r="RVW9" s="279"/>
      <c r="RVX9" s="279"/>
      <c r="RVY9" s="279"/>
      <c r="RVZ9" s="279"/>
      <c r="RWA9" s="279"/>
      <c r="RWB9" s="279"/>
      <c r="RWC9" s="279"/>
      <c r="RWD9" s="279"/>
      <c r="RWE9" s="279"/>
      <c r="RWF9" s="279"/>
      <c r="RWG9" s="279"/>
      <c r="RWH9" s="279"/>
      <c r="RWI9" s="279"/>
      <c r="RWJ9" s="279"/>
      <c r="RWK9" s="279"/>
      <c r="RWL9" s="279"/>
      <c r="RWM9" s="279"/>
      <c r="RWN9" s="279"/>
      <c r="RWO9" s="279"/>
      <c r="RWP9" s="279"/>
      <c r="RWQ9" s="279"/>
      <c r="RWR9" s="279"/>
      <c r="RWS9" s="279"/>
      <c r="RWT9" s="279"/>
      <c r="RWU9" s="279"/>
      <c r="RWV9" s="279"/>
      <c r="RWW9" s="279"/>
      <c r="RWX9" s="279"/>
      <c r="RWY9" s="279"/>
      <c r="RWZ9" s="279"/>
      <c r="RXA9" s="279"/>
      <c r="RXB9" s="279"/>
      <c r="RXC9" s="279"/>
      <c r="RXD9" s="279"/>
      <c r="RXE9" s="279"/>
      <c r="RXF9" s="279"/>
      <c r="RXG9" s="279"/>
      <c r="RXH9" s="279"/>
      <c r="RXI9" s="279"/>
      <c r="RXJ9" s="279"/>
      <c r="RXK9" s="279"/>
      <c r="RXL9" s="279"/>
      <c r="RXM9" s="279"/>
      <c r="RXN9" s="279"/>
      <c r="RXO9" s="279"/>
      <c r="RXP9" s="279"/>
      <c r="RXQ9" s="279"/>
      <c r="RXR9" s="279"/>
      <c r="RXS9" s="279"/>
      <c r="RXT9" s="279"/>
      <c r="RXU9" s="279"/>
      <c r="RXV9" s="279"/>
      <c r="RXW9" s="279"/>
      <c r="RXX9" s="279"/>
      <c r="RXY9" s="279"/>
      <c r="RXZ9" s="279"/>
      <c r="RYA9" s="279"/>
      <c r="RYB9" s="279"/>
      <c r="RYC9" s="279"/>
      <c r="RYD9" s="279"/>
      <c r="RYE9" s="279"/>
      <c r="RYF9" s="279"/>
      <c r="RYG9" s="279"/>
      <c r="RYH9" s="279"/>
      <c r="RYI9" s="279"/>
      <c r="RYJ9" s="279"/>
      <c r="RYK9" s="279"/>
      <c r="RYL9" s="279"/>
      <c r="RYM9" s="279"/>
      <c r="RYN9" s="279"/>
      <c r="RYO9" s="279"/>
      <c r="RYP9" s="279"/>
      <c r="RYQ9" s="279"/>
      <c r="RYR9" s="279"/>
      <c r="RYS9" s="279"/>
      <c r="RYT9" s="279"/>
      <c r="RYU9" s="279"/>
      <c r="RYV9" s="279"/>
      <c r="RYW9" s="279"/>
      <c r="RYX9" s="279"/>
      <c r="RYY9" s="279"/>
      <c r="RYZ9" s="279"/>
      <c r="RZA9" s="279"/>
      <c r="RZB9" s="279"/>
      <c r="RZC9" s="279"/>
      <c r="RZD9" s="279"/>
      <c r="RZE9" s="279"/>
      <c r="RZF9" s="279"/>
      <c r="RZG9" s="279"/>
      <c r="RZH9" s="279"/>
      <c r="RZI9" s="279"/>
      <c r="RZJ9" s="279"/>
      <c r="RZK9" s="279"/>
      <c r="RZL9" s="279"/>
      <c r="RZM9" s="279"/>
      <c r="RZN9" s="279"/>
      <c r="RZO9" s="279"/>
      <c r="RZP9" s="279"/>
      <c r="RZQ9" s="279"/>
      <c r="RZR9" s="279"/>
      <c r="RZS9" s="279"/>
      <c r="RZT9" s="279"/>
      <c r="RZU9" s="279"/>
      <c r="RZV9" s="279"/>
      <c r="RZW9" s="279"/>
      <c r="RZX9" s="279"/>
      <c r="RZY9" s="279"/>
      <c r="RZZ9" s="279"/>
      <c r="SAA9" s="279"/>
      <c r="SAB9" s="279"/>
      <c r="SAC9" s="279"/>
      <c r="SAD9" s="279"/>
      <c r="SAE9" s="279"/>
      <c r="SAF9" s="279"/>
      <c r="SAG9" s="279"/>
      <c r="SAH9" s="279"/>
      <c r="SAI9" s="279"/>
      <c r="SAJ9" s="279"/>
      <c r="SAK9" s="279"/>
      <c r="SAL9" s="279"/>
      <c r="SAM9" s="279"/>
      <c r="SAN9" s="279"/>
      <c r="SAO9" s="279"/>
      <c r="SAP9" s="279"/>
      <c r="SAQ9" s="279"/>
      <c r="SAR9" s="279"/>
      <c r="SAS9" s="279"/>
      <c r="SAT9" s="279"/>
      <c r="SAU9" s="279"/>
      <c r="SAV9" s="279"/>
      <c r="SAW9" s="279"/>
      <c r="SAX9" s="279"/>
      <c r="SAY9" s="279"/>
      <c r="SAZ9" s="279"/>
      <c r="SBA9" s="279"/>
      <c r="SBB9" s="279"/>
      <c r="SBC9" s="279"/>
      <c r="SBD9" s="279"/>
      <c r="SBE9" s="279"/>
      <c r="SBF9" s="279"/>
      <c r="SBG9" s="279"/>
      <c r="SBH9" s="279"/>
      <c r="SBI9" s="279"/>
      <c r="SBJ9" s="279"/>
      <c r="SBK9" s="279"/>
      <c r="SBL9" s="279"/>
      <c r="SBM9" s="279"/>
      <c r="SBN9" s="279"/>
      <c r="SBO9" s="279"/>
      <c r="SBP9" s="279"/>
      <c r="SBQ9" s="279"/>
      <c r="SBR9" s="279"/>
      <c r="SBS9" s="279"/>
      <c r="SBT9" s="279"/>
      <c r="SBU9" s="279"/>
      <c r="SBV9" s="279"/>
      <c r="SBW9" s="279"/>
      <c r="SBX9" s="279"/>
      <c r="SBY9" s="279"/>
      <c r="SBZ9" s="279"/>
      <c r="SCA9" s="279"/>
      <c r="SCB9" s="279"/>
      <c r="SCC9" s="279"/>
      <c r="SCD9" s="279"/>
      <c r="SCE9" s="279"/>
      <c r="SCF9" s="279"/>
      <c r="SCG9" s="279"/>
      <c r="SCH9" s="279"/>
      <c r="SCI9" s="279"/>
      <c r="SCJ9" s="279"/>
      <c r="SCK9" s="279"/>
      <c r="SCL9" s="279"/>
      <c r="SCM9" s="279"/>
      <c r="SCN9" s="279"/>
      <c r="SCO9" s="279"/>
      <c r="SCP9" s="279"/>
      <c r="SCQ9" s="279"/>
      <c r="SCR9" s="279"/>
      <c r="SCS9" s="279"/>
      <c r="SCT9" s="279"/>
      <c r="SCU9" s="279"/>
      <c r="SCV9" s="279"/>
      <c r="SCW9" s="279"/>
      <c r="SCX9" s="279"/>
      <c r="SCY9" s="279"/>
      <c r="SCZ9" s="279"/>
      <c r="SDA9" s="279"/>
      <c r="SDB9" s="279"/>
      <c r="SDC9" s="279"/>
      <c r="SDD9" s="279"/>
      <c r="SDE9" s="279"/>
      <c r="SDF9" s="279"/>
      <c r="SDG9" s="279"/>
      <c r="SDH9" s="279"/>
      <c r="SDI9" s="279"/>
      <c r="SDJ9" s="279"/>
      <c r="SDK9" s="279"/>
      <c r="SDL9" s="279"/>
      <c r="SDM9" s="279"/>
      <c r="SDN9" s="279"/>
      <c r="SDO9" s="279"/>
      <c r="SDP9" s="279"/>
      <c r="SDQ9" s="279"/>
      <c r="SDR9" s="279"/>
      <c r="SDS9" s="279"/>
      <c r="SDT9" s="279"/>
      <c r="SDU9" s="279"/>
      <c r="SDV9" s="279"/>
      <c r="SDW9" s="279"/>
      <c r="SDX9" s="279"/>
      <c r="SDY9" s="279"/>
      <c r="SDZ9" s="279"/>
      <c r="SEA9" s="279"/>
      <c r="SEB9" s="279"/>
      <c r="SEC9" s="279"/>
      <c r="SED9" s="279"/>
      <c r="SEE9" s="279"/>
      <c r="SEF9" s="279"/>
      <c r="SEG9" s="279"/>
      <c r="SEH9" s="279"/>
      <c r="SEI9" s="279"/>
      <c r="SEJ9" s="279"/>
      <c r="SEK9" s="279"/>
      <c r="SEL9" s="279"/>
      <c r="SEM9" s="279"/>
      <c r="SEN9" s="279"/>
      <c r="SEO9" s="279"/>
      <c r="SEP9" s="279"/>
      <c r="SEQ9" s="279"/>
      <c r="SER9" s="279"/>
      <c r="SES9" s="279"/>
      <c r="SET9" s="279"/>
      <c r="SEU9" s="279"/>
      <c r="SEV9" s="279"/>
      <c r="SEW9" s="279"/>
      <c r="SEX9" s="279"/>
      <c r="SEY9" s="279"/>
      <c r="SEZ9" s="279"/>
      <c r="SFA9" s="279"/>
      <c r="SFB9" s="279"/>
      <c r="SFC9" s="279"/>
      <c r="SFD9" s="279"/>
      <c r="SFE9" s="279"/>
      <c r="SFF9" s="279"/>
      <c r="SFG9" s="279"/>
      <c r="SFH9" s="279"/>
      <c r="SFI9" s="279"/>
      <c r="SFJ9" s="279"/>
      <c r="SFK9" s="279"/>
      <c r="SFL9" s="279"/>
      <c r="SFM9" s="279"/>
      <c r="SFN9" s="279"/>
      <c r="SFO9" s="279"/>
      <c r="SFP9" s="279"/>
      <c r="SFQ9" s="279"/>
      <c r="SFR9" s="279"/>
      <c r="SFS9" s="279"/>
      <c r="SFT9" s="279"/>
      <c r="SFU9" s="279"/>
      <c r="SFV9" s="279"/>
      <c r="SFW9" s="279"/>
      <c r="SFX9" s="279"/>
      <c r="SFY9" s="279"/>
      <c r="SFZ9" s="279"/>
      <c r="SGA9" s="279"/>
      <c r="SGB9" s="279"/>
      <c r="SGC9" s="279"/>
      <c r="SGD9" s="279"/>
      <c r="SGE9" s="279"/>
      <c r="SGF9" s="279"/>
      <c r="SGG9" s="279"/>
      <c r="SGH9" s="279"/>
      <c r="SGI9" s="279"/>
      <c r="SGJ9" s="279"/>
      <c r="SGK9" s="279"/>
      <c r="SGL9" s="279"/>
      <c r="SGM9" s="279"/>
      <c r="SGN9" s="279"/>
      <c r="SGO9" s="279"/>
      <c r="SGP9" s="279"/>
      <c r="SGQ9" s="279"/>
      <c r="SGR9" s="279"/>
      <c r="SGS9" s="279"/>
      <c r="SGT9" s="279"/>
      <c r="SGU9" s="279"/>
      <c r="SGV9" s="279"/>
      <c r="SGW9" s="279"/>
      <c r="SGX9" s="279"/>
      <c r="SGY9" s="279"/>
      <c r="SGZ9" s="279"/>
      <c r="SHA9" s="279"/>
      <c r="SHB9" s="279"/>
      <c r="SHC9" s="279"/>
      <c r="SHD9" s="279"/>
      <c r="SHE9" s="279"/>
      <c r="SHF9" s="279"/>
      <c r="SHG9" s="279"/>
      <c r="SHH9" s="279"/>
      <c r="SHI9" s="279"/>
      <c r="SHJ9" s="279"/>
      <c r="SHK9" s="279"/>
      <c r="SHL9" s="279"/>
      <c r="SHM9" s="279"/>
      <c r="SHN9" s="279"/>
      <c r="SHO9" s="279"/>
      <c r="SHP9" s="279"/>
      <c r="SHQ9" s="279"/>
      <c r="SHR9" s="279"/>
      <c r="SHS9" s="279"/>
      <c r="SHT9" s="279"/>
      <c r="SHU9" s="279"/>
      <c r="SHV9" s="279"/>
      <c r="SHW9" s="279"/>
      <c r="SHX9" s="279"/>
      <c r="SHY9" s="279"/>
      <c r="SHZ9" s="279"/>
      <c r="SIA9" s="279"/>
      <c r="SIB9" s="279"/>
      <c r="SIC9" s="279"/>
      <c r="SID9" s="279"/>
      <c r="SIE9" s="279"/>
      <c r="SIF9" s="279"/>
      <c r="SIG9" s="279"/>
      <c r="SIH9" s="279"/>
      <c r="SII9" s="279"/>
      <c r="SIJ9" s="279"/>
      <c r="SIK9" s="279"/>
      <c r="SIL9" s="279"/>
      <c r="SIM9" s="279"/>
      <c r="SIN9" s="279"/>
      <c r="SIO9" s="279"/>
      <c r="SIP9" s="279"/>
      <c r="SIQ9" s="279"/>
      <c r="SIR9" s="279"/>
      <c r="SIS9" s="279"/>
      <c r="SIT9" s="279"/>
      <c r="SIU9" s="279"/>
      <c r="SIV9" s="279"/>
      <c r="SIW9" s="279"/>
      <c r="SIX9" s="279"/>
      <c r="SIY9" s="279"/>
      <c r="SIZ9" s="279"/>
      <c r="SJA9" s="279"/>
      <c r="SJB9" s="279"/>
      <c r="SJC9" s="279"/>
      <c r="SJD9" s="279"/>
      <c r="SJE9" s="279"/>
      <c r="SJF9" s="279"/>
      <c r="SJG9" s="279"/>
      <c r="SJH9" s="279"/>
      <c r="SJI9" s="279"/>
      <c r="SJJ9" s="279"/>
      <c r="SJK9" s="279"/>
      <c r="SJL9" s="279"/>
      <c r="SJM9" s="279"/>
      <c r="SJN9" s="279"/>
      <c r="SJO9" s="279"/>
      <c r="SJP9" s="279"/>
      <c r="SJQ9" s="279"/>
      <c r="SJR9" s="279"/>
      <c r="SJS9" s="279"/>
      <c r="SJT9" s="279"/>
      <c r="SJU9" s="279"/>
      <c r="SJV9" s="279"/>
      <c r="SJW9" s="279"/>
      <c r="SJX9" s="279"/>
      <c r="SJY9" s="279"/>
      <c r="SJZ9" s="279"/>
      <c r="SKA9" s="279"/>
      <c r="SKB9" s="279"/>
      <c r="SKC9" s="279"/>
      <c r="SKD9" s="279"/>
      <c r="SKE9" s="279"/>
      <c r="SKF9" s="279"/>
      <c r="SKG9" s="279"/>
      <c r="SKH9" s="279"/>
      <c r="SKI9" s="279"/>
      <c r="SKJ9" s="279"/>
      <c r="SKK9" s="279"/>
      <c r="SKL9" s="279"/>
      <c r="SKM9" s="279"/>
      <c r="SKN9" s="279"/>
      <c r="SKO9" s="279"/>
      <c r="SKP9" s="279"/>
      <c r="SKQ9" s="279"/>
      <c r="SKR9" s="279"/>
      <c r="SKS9" s="279"/>
      <c r="SKT9" s="279"/>
      <c r="SKU9" s="279"/>
      <c r="SKV9" s="279"/>
      <c r="SKW9" s="279"/>
      <c r="SKX9" s="279"/>
      <c r="SKY9" s="279"/>
      <c r="SKZ9" s="279"/>
      <c r="SLA9" s="279"/>
      <c r="SLB9" s="279"/>
      <c r="SLC9" s="279"/>
      <c r="SLD9" s="279"/>
      <c r="SLE9" s="279"/>
      <c r="SLF9" s="279"/>
      <c r="SLG9" s="279"/>
      <c r="SLH9" s="279"/>
      <c r="SLI9" s="279"/>
      <c r="SLJ9" s="279"/>
      <c r="SLK9" s="279"/>
      <c r="SLL9" s="279"/>
      <c r="SLM9" s="279"/>
      <c r="SLN9" s="279"/>
      <c r="SLO9" s="279"/>
      <c r="SLP9" s="279"/>
      <c r="SLQ9" s="279"/>
      <c r="SLR9" s="279"/>
      <c r="SLS9" s="279"/>
      <c r="SLT9" s="279"/>
      <c r="SLU9" s="279"/>
      <c r="SLV9" s="279"/>
      <c r="SLW9" s="279"/>
      <c r="SLX9" s="279"/>
      <c r="SLY9" s="279"/>
      <c r="SLZ9" s="279"/>
      <c r="SMA9" s="279"/>
      <c r="SMB9" s="279"/>
      <c r="SMC9" s="279"/>
      <c r="SMD9" s="279"/>
      <c r="SME9" s="279"/>
      <c r="SMF9" s="279"/>
      <c r="SMG9" s="279"/>
      <c r="SMH9" s="279"/>
      <c r="SMI9" s="279"/>
      <c r="SMJ9" s="279"/>
      <c r="SMK9" s="279"/>
      <c r="SML9" s="279"/>
      <c r="SMM9" s="279"/>
      <c r="SMN9" s="279"/>
      <c r="SMO9" s="279"/>
      <c r="SMP9" s="279"/>
      <c r="SMQ9" s="279"/>
      <c r="SMR9" s="279"/>
      <c r="SMS9" s="279"/>
      <c r="SMT9" s="279"/>
      <c r="SMU9" s="279"/>
      <c r="SMV9" s="279"/>
      <c r="SMW9" s="279"/>
      <c r="SMX9" s="279"/>
      <c r="SMY9" s="279"/>
      <c r="SMZ9" s="279"/>
      <c r="SNA9" s="279"/>
      <c r="SNB9" s="279"/>
      <c r="SNC9" s="279"/>
      <c r="SND9" s="279"/>
      <c r="SNE9" s="279"/>
      <c r="SNF9" s="279"/>
      <c r="SNG9" s="279"/>
      <c r="SNH9" s="279"/>
      <c r="SNI9" s="279"/>
      <c r="SNJ9" s="279"/>
      <c r="SNK9" s="279"/>
      <c r="SNL9" s="279"/>
      <c r="SNM9" s="279"/>
      <c r="SNN9" s="279"/>
      <c r="SNO9" s="279"/>
      <c r="SNP9" s="279"/>
      <c r="SNQ9" s="279"/>
      <c r="SNR9" s="279"/>
      <c r="SNS9" s="279"/>
      <c r="SNT9" s="279"/>
      <c r="SNU9" s="279"/>
      <c r="SNV9" s="279"/>
      <c r="SNW9" s="279"/>
      <c r="SNX9" s="279"/>
      <c r="SNY9" s="279"/>
      <c r="SNZ9" s="279"/>
      <c r="SOA9" s="279"/>
      <c r="SOB9" s="279"/>
      <c r="SOC9" s="279"/>
      <c r="SOD9" s="279"/>
      <c r="SOE9" s="279"/>
      <c r="SOF9" s="279"/>
      <c r="SOG9" s="279"/>
      <c r="SOH9" s="279"/>
      <c r="SOI9" s="279"/>
      <c r="SOJ9" s="279"/>
      <c r="SOK9" s="279"/>
      <c r="SOL9" s="279"/>
      <c r="SOM9" s="279"/>
      <c r="SON9" s="279"/>
      <c r="SOO9" s="279"/>
      <c r="SOP9" s="279"/>
      <c r="SOQ9" s="279"/>
      <c r="SOR9" s="279"/>
      <c r="SOS9" s="279"/>
      <c r="SOT9" s="279"/>
      <c r="SOU9" s="279"/>
      <c r="SOV9" s="279"/>
      <c r="SOW9" s="279"/>
      <c r="SOX9" s="279"/>
      <c r="SOY9" s="279"/>
      <c r="SOZ9" s="279"/>
      <c r="SPA9" s="279"/>
      <c r="SPB9" s="279"/>
      <c r="SPC9" s="279"/>
      <c r="SPD9" s="279"/>
      <c r="SPE9" s="279"/>
      <c r="SPF9" s="279"/>
      <c r="SPG9" s="279"/>
      <c r="SPH9" s="279"/>
      <c r="SPI9" s="279"/>
      <c r="SPJ9" s="279"/>
      <c r="SPK9" s="279"/>
      <c r="SPL9" s="279"/>
      <c r="SPM9" s="279"/>
      <c r="SPN9" s="279"/>
      <c r="SPO9" s="279"/>
      <c r="SPP9" s="279"/>
      <c r="SPQ9" s="279"/>
      <c r="SPR9" s="279"/>
      <c r="SPS9" s="279"/>
      <c r="SPT9" s="279"/>
      <c r="SPU9" s="279"/>
      <c r="SPV9" s="279"/>
      <c r="SPW9" s="279"/>
      <c r="SPX9" s="279"/>
      <c r="SPY9" s="279"/>
      <c r="SPZ9" s="279"/>
      <c r="SQA9" s="279"/>
      <c r="SQB9" s="279"/>
      <c r="SQC9" s="279"/>
      <c r="SQD9" s="279"/>
      <c r="SQE9" s="279"/>
      <c r="SQF9" s="279"/>
      <c r="SQG9" s="279"/>
      <c r="SQH9" s="279"/>
      <c r="SQI9" s="279"/>
      <c r="SQJ9" s="279"/>
      <c r="SQK9" s="279"/>
      <c r="SQL9" s="279"/>
      <c r="SQM9" s="279"/>
      <c r="SQN9" s="279"/>
      <c r="SQO9" s="279"/>
      <c r="SQP9" s="279"/>
      <c r="SQQ9" s="279"/>
      <c r="SQR9" s="279"/>
      <c r="SQS9" s="279"/>
      <c r="SQT9" s="279"/>
      <c r="SQU9" s="279"/>
      <c r="SQV9" s="279"/>
      <c r="SQW9" s="279"/>
      <c r="SQX9" s="279"/>
      <c r="SQY9" s="279"/>
      <c r="SQZ9" s="279"/>
      <c r="SRA9" s="279"/>
      <c r="SRB9" s="279"/>
      <c r="SRC9" s="279"/>
      <c r="SRD9" s="279"/>
      <c r="SRE9" s="279"/>
      <c r="SRF9" s="279"/>
      <c r="SRG9" s="279"/>
      <c r="SRH9" s="279"/>
      <c r="SRI9" s="279"/>
      <c r="SRJ9" s="279"/>
      <c r="SRK9" s="279"/>
      <c r="SRL9" s="279"/>
      <c r="SRM9" s="279"/>
      <c r="SRN9" s="279"/>
      <c r="SRO9" s="279"/>
      <c r="SRP9" s="279"/>
      <c r="SRQ9" s="279"/>
      <c r="SRR9" s="279"/>
      <c r="SRS9" s="279"/>
      <c r="SRT9" s="279"/>
      <c r="SRU9" s="279"/>
      <c r="SRV9" s="279"/>
      <c r="SRW9" s="279"/>
      <c r="SRX9" s="279"/>
      <c r="SRY9" s="279"/>
      <c r="SRZ9" s="279"/>
      <c r="SSA9" s="279"/>
      <c r="SSB9" s="279"/>
      <c r="SSC9" s="279"/>
      <c r="SSD9" s="279"/>
      <c r="SSE9" s="279"/>
      <c r="SSF9" s="279"/>
      <c r="SSG9" s="279"/>
      <c r="SSH9" s="279"/>
      <c r="SSI9" s="279"/>
      <c r="SSJ9" s="279"/>
      <c r="SSK9" s="279"/>
      <c r="SSL9" s="279"/>
      <c r="SSM9" s="279"/>
      <c r="SSN9" s="279"/>
      <c r="SSO9" s="279"/>
      <c r="SSP9" s="279"/>
      <c r="SSQ9" s="279"/>
      <c r="SSR9" s="279"/>
      <c r="SSS9" s="279"/>
      <c r="SST9" s="279"/>
      <c r="SSU9" s="279"/>
      <c r="SSV9" s="279"/>
      <c r="SSW9" s="279"/>
      <c r="SSX9" s="279"/>
      <c r="SSY9" s="279"/>
      <c r="SSZ9" s="279"/>
      <c r="STA9" s="279"/>
      <c r="STB9" s="279"/>
      <c r="STC9" s="279"/>
      <c r="STD9" s="279"/>
      <c r="STE9" s="279"/>
      <c r="STF9" s="279"/>
      <c r="STG9" s="279"/>
      <c r="STH9" s="279"/>
      <c r="STI9" s="279"/>
      <c r="STJ9" s="279"/>
      <c r="STK9" s="279"/>
      <c r="STL9" s="279"/>
      <c r="STM9" s="279"/>
      <c r="STN9" s="279"/>
      <c r="STO9" s="279"/>
      <c r="STP9" s="279"/>
      <c r="STQ9" s="279"/>
      <c r="STR9" s="279"/>
      <c r="STS9" s="279"/>
      <c r="STT9" s="279"/>
      <c r="STU9" s="279"/>
      <c r="STV9" s="279"/>
      <c r="STW9" s="279"/>
      <c r="STX9" s="279"/>
      <c r="STY9" s="279"/>
      <c r="STZ9" s="279"/>
      <c r="SUA9" s="279"/>
      <c r="SUB9" s="279"/>
      <c r="SUC9" s="279"/>
      <c r="SUD9" s="279"/>
      <c r="SUE9" s="279"/>
      <c r="SUF9" s="279"/>
      <c r="SUG9" s="279"/>
      <c r="SUH9" s="279"/>
      <c r="SUI9" s="279"/>
      <c r="SUJ9" s="279"/>
      <c r="SUK9" s="279"/>
      <c r="SUL9" s="279"/>
      <c r="SUM9" s="279"/>
      <c r="SUN9" s="279"/>
      <c r="SUO9" s="279"/>
      <c r="SUP9" s="279"/>
      <c r="SUQ9" s="279"/>
      <c r="SUR9" s="279"/>
      <c r="SUS9" s="279"/>
      <c r="SUT9" s="279"/>
      <c r="SUU9" s="279"/>
      <c r="SUV9" s="279"/>
      <c r="SUW9" s="279"/>
      <c r="SUX9" s="279"/>
      <c r="SUY9" s="279"/>
      <c r="SUZ9" s="279"/>
      <c r="SVA9" s="279"/>
      <c r="SVB9" s="279"/>
      <c r="SVC9" s="279"/>
      <c r="SVD9" s="279"/>
      <c r="SVE9" s="279"/>
      <c r="SVF9" s="279"/>
      <c r="SVG9" s="279"/>
      <c r="SVH9" s="279"/>
      <c r="SVI9" s="279"/>
      <c r="SVJ9" s="279"/>
      <c r="SVK9" s="279"/>
      <c r="SVL9" s="279"/>
      <c r="SVM9" s="279"/>
      <c r="SVN9" s="279"/>
      <c r="SVO9" s="279"/>
      <c r="SVP9" s="279"/>
      <c r="SVQ9" s="279"/>
      <c r="SVR9" s="279"/>
      <c r="SVS9" s="279"/>
      <c r="SVT9" s="279"/>
      <c r="SVU9" s="279"/>
      <c r="SVV9" s="279"/>
      <c r="SVW9" s="279"/>
      <c r="SVX9" s="279"/>
      <c r="SVY9" s="279"/>
      <c r="SVZ9" s="279"/>
      <c r="SWA9" s="279"/>
      <c r="SWB9" s="279"/>
      <c r="SWC9" s="279"/>
      <c r="SWD9" s="279"/>
      <c r="SWE9" s="279"/>
      <c r="SWF9" s="279"/>
      <c r="SWG9" s="279"/>
      <c r="SWH9" s="279"/>
      <c r="SWI9" s="279"/>
      <c r="SWJ9" s="279"/>
      <c r="SWK9" s="279"/>
      <c r="SWL9" s="279"/>
      <c r="SWM9" s="279"/>
      <c r="SWN9" s="279"/>
      <c r="SWO9" s="279"/>
      <c r="SWP9" s="279"/>
      <c r="SWQ9" s="279"/>
      <c r="SWR9" s="279"/>
      <c r="SWS9" s="279"/>
      <c r="SWT9" s="279"/>
      <c r="SWU9" s="279"/>
      <c r="SWV9" s="279"/>
      <c r="SWW9" s="279"/>
      <c r="SWX9" s="279"/>
      <c r="SWY9" s="279"/>
      <c r="SWZ9" s="279"/>
      <c r="SXA9" s="279"/>
      <c r="SXB9" s="279"/>
      <c r="SXC9" s="279"/>
      <c r="SXD9" s="279"/>
      <c r="SXE9" s="279"/>
      <c r="SXF9" s="279"/>
      <c r="SXG9" s="279"/>
      <c r="SXH9" s="279"/>
      <c r="SXI9" s="279"/>
      <c r="SXJ9" s="279"/>
      <c r="SXK9" s="279"/>
      <c r="SXL9" s="279"/>
      <c r="SXM9" s="279"/>
      <c r="SXN9" s="279"/>
      <c r="SXO9" s="279"/>
      <c r="SXP9" s="279"/>
      <c r="SXQ9" s="279"/>
      <c r="SXR9" s="279"/>
      <c r="SXS9" s="279"/>
      <c r="SXT9" s="279"/>
      <c r="SXU9" s="279"/>
      <c r="SXV9" s="279"/>
      <c r="SXW9" s="279"/>
      <c r="SXX9" s="279"/>
      <c r="SXY9" s="279"/>
      <c r="SXZ9" s="279"/>
      <c r="SYA9" s="279"/>
      <c r="SYB9" s="279"/>
      <c r="SYC9" s="279"/>
      <c r="SYD9" s="279"/>
      <c r="SYE9" s="279"/>
      <c r="SYF9" s="279"/>
      <c r="SYG9" s="279"/>
      <c r="SYH9" s="279"/>
      <c r="SYI9" s="279"/>
      <c r="SYJ9" s="279"/>
      <c r="SYK9" s="279"/>
      <c r="SYL9" s="279"/>
      <c r="SYM9" s="279"/>
      <c r="SYN9" s="279"/>
      <c r="SYO9" s="279"/>
      <c r="SYP9" s="279"/>
      <c r="SYQ9" s="279"/>
      <c r="SYR9" s="279"/>
      <c r="SYS9" s="279"/>
      <c r="SYT9" s="279"/>
      <c r="SYU9" s="279"/>
      <c r="SYV9" s="279"/>
      <c r="SYW9" s="279"/>
      <c r="SYX9" s="279"/>
      <c r="SYY9" s="279"/>
      <c r="SYZ9" s="279"/>
      <c r="SZA9" s="279"/>
      <c r="SZB9" s="279"/>
      <c r="SZC9" s="279"/>
      <c r="SZD9" s="279"/>
      <c r="SZE9" s="279"/>
      <c r="SZF9" s="279"/>
      <c r="SZG9" s="279"/>
      <c r="SZH9" s="279"/>
      <c r="SZI9" s="279"/>
      <c r="SZJ9" s="279"/>
      <c r="SZK9" s="279"/>
      <c r="SZL9" s="279"/>
      <c r="SZM9" s="279"/>
      <c r="SZN9" s="279"/>
      <c r="SZO9" s="279"/>
      <c r="SZP9" s="279"/>
      <c r="SZQ9" s="279"/>
      <c r="SZR9" s="279"/>
      <c r="SZS9" s="279"/>
      <c r="SZT9" s="279"/>
      <c r="SZU9" s="279"/>
      <c r="SZV9" s="279"/>
      <c r="SZW9" s="279"/>
      <c r="SZX9" s="279"/>
      <c r="SZY9" s="279"/>
      <c r="SZZ9" s="279"/>
      <c r="TAA9" s="279"/>
      <c r="TAB9" s="279"/>
      <c r="TAC9" s="279"/>
      <c r="TAD9" s="279"/>
      <c r="TAE9" s="279"/>
      <c r="TAF9" s="279"/>
      <c r="TAG9" s="279"/>
      <c r="TAH9" s="279"/>
      <c r="TAI9" s="279"/>
      <c r="TAJ9" s="279"/>
      <c r="TAK9" s="279"/>
      <c r="TAL9" s="279"/>
      <c r="TAM9" s="279"/>
      <c r="TAN9" s="279"/>
      <c r="TAO9" s="279"/>
      <c r="TAP9" s="279"/>
      <c r="TAQ9" s="279"/>
      <c r="TAR9" s="279"/>
      <c r="TAS9" s="279"/>
      <c r="TAT9" s="279"/>
      <c r="TAU9" s="279"/>
      <c r="TAV9" s="279"/>
      <c r="TAW9" s="279"/>
      <c r="TAX9" s="279"/>
      <c r="TAY9" s="279"/>
      <c r="TAZ9" s="279"/>
      <c r="TBA9" s="279"/>
      <c r="TBB9" s="279"/>
      <c r="TBC9" s="279"/>
      <c r="TBD9" s="279"/>
      <c r="TBE9" s="279"/>
      <c r="TBF9" s="279"/>
      <c r="TBG9" s="279"/>
      <c r="TBH9" s="279"/>
      <c r="TBI9" s="279"/>
      <c r="TBJ9" s="279"/>
      <c r="TBK9" s="279"/>
      <c r="TBL9" s="279"/>
      <c r="TBM9" s="279"/>
      <c r="TBN9" s="279"/>
      <c r="TBO9" s="279"/>
      <c r="TBP9" s="279"/>
      <c r="TBQ9" s="279"/>
      <c r="TBR9" s="279"/>
      <c r="TBS9" s="279"/>
      <c r="TBT9" s="279"/>
      <c r="TBU9" s="279"/>
      <c r="TBV9" s="279"/>
      <c r="TBW9" s="279"/>
      <c r="TBX9" s="279"/>
      <c r="TBY9" s="279"/>
      <c r="TBZ9" s="279"/>
      <c r="TCA9" s="279"/>
      <c r="TCB9" s="279"/>
      <c r="TCC9" s="279"/>
      <c r="TCD9" s="279"/>
      <c r="TCE9" s="279"/>
      <c r="TCF9" s="279"/>
      <c r="TCG9" s="279"/>
      <c r="TCH9" s="279"/>
      <c r="TCI9" s="279"/>
      <c r="TCJ9" s="279"/>
      <c r="TCK9" s="279"/>
      <c r="TCL9" s="279"/>
      <c r="TCM9" s="279"/>
      <c r="TCN9" s="279"/>
      <c r="TCO9" s="279"/>
      <c r="TCP9" s="279"/>
      <c r="TCQ9" s="279"/>
      <c r="TCR9" s="279"/>
      <c r="TCS9" s="279"/>
      <c r="TCT9" s="279"/>
      <c r="TCU9" s="279"/>
      <c r="TCV9" s="279"/>
      <c r="TCW9" s="279"/>
      <c r="TCX9" s="279"/>
      <c r="TCY9" s="279"/>
      <c r="TCZ9" s="279"/>
      <c r="TDA9" s="279"/>
      <c r="TDB9" s="279"/>
      <c r="TDC9" s="279"/>
      <c r="TDD9" s="279"/>
      <c r="TDE9" s="279"/>
      <c r="TDF9" s="279"/>
      <c r="TDG9" s="279"/>
      <c r="TDH9" s="279"/>
      <c r="TDI9" s="279"/>
      <c r="TDJ9" s="279"/>
      <c r="TDK9" s="279"/>
      <c r="TDL9" s="279"/>
      <c r="TDM9" s="279"/>
      <c r="TDN9" s="279"/>
      <c r="TDO9" s="279"/>
      <c r="TDP9" s="279"/>
      <c r="TDQ9" s="279"/>
      <c r="TDR9" s="279"/>
      <c r="TDS9" s="279"/>
      <c r="TDT9" s="279"/>
      <c r="TDU9" s="279"/>
      <c r="TDV9" s="279"/>
      <c r="TDW9" s="279"/>
      <c r="TDX9" s="279"/>
      <c r="TDY9" s="279"/>
      <c r="TDZ9" s="279"/>
      <c r="TEA9" s="279"/>
      <c r="TEB9" s="279"/>
      <c r="TEC9" s="279"/>
      <c r="TED9" s="279"/>
      <c r="TEE9" s="279"/>
      <c r="TEF9" s="279"/>
      <c r="TEG9" s="279"/>
      <c r="TEH9" s="279"/>
      <c r="TEI9" s="279"/>
      <c r="TEJ9" s="279"/>
      <c r="TEK9" s="279"/>
      <c r="TEL9" s="279"/>
      <c r="TEM9" s="279"/>
      <c r="TEN9" s="279"/>
      <c r="TEO9" s="279"/>
      <c r="TEP9" s="279"/>
      <c r="TEQ9" s="279"/>
      <c r="TER9" s="279"/>
      <c r="TES9" s="279"/>
      <c r="TET9" s="279"/>
      <c r="TEU9" s="279"/>
      <c r="TEV9" s="279"/>
      <c r="TEW9" s="279"/>
      <c r="TEX9" s="279"/>
      <c r="TEY9" s="279"/>
      <c r="TEZ9" s="279"/>
      <c r="TFA9" s="279"/>
      <c r="TFB9" s="279"/>
      <c r="TFC9" s="279"/>
      <c r="TFD9" s="279"/>
      <c r="TFE9" s="279"/>
      <c r="TFF9" s="279"/>
      <c r="TFG9" s="279"/>
      <c r="TFH9" s="279"/>
      <c r="TFI9" s="279"/>
      <c r="TFJ9" s="279"/>
      <c r="TFK9" s="279"/>
      <c r="TFL9" s="279"/>
      <c r="TFM9" s="279"/>
      <c r="TFN9" s="279"/>
      <c r="TFO9" s="279"/>
      <c r="TFP9" s="279"/>
      <c r="TFQ9" s="279"/>
      <c r="TFR9" s="279"/>
      <c r="TFS9" s="279"/>
      <c r="TFT9" s="279"/>
      <c r="TFU9" s="279"/>
      <c r="TFV9" s="279"/>
      <c r="TFW9" s="279"/>
      <c r="TFX9" s="279"/>
      <c r="TFY9" s="279"/>
      <c r="TFZ9" s="279"/>
      <c r="TGA9" s="279"/>
      <c r="TGB9" s="279"/>
      <c r="TGC9" s="279"/>
      <c r="TGD9" s="279"/>
      <c r="TGE9" s="279"/>
      <c r="TGF9" s="279"/>
      <c r="TGG9" s="279"/>
      <c r="TGH9" s="279"/>
      <c r="TGI9" s="279"/>
      <c r="TGJ9" s="279"/>
      <c r="TGK9" s="279"/>
      <c r="TGL9" s="279"/>
      <c r="TGM9" s="279"/>
      <c r="TGN9" s="279"/>
      <c r="TGO9" s="279"/>
      <c r="TGP9" s="279"/>
      <c r="TGQ9" s="279"/>
      <c r="TGR9" s="279"/>
      <c r="TGS9" s="279"/>
      <c r="TGT9" s="279"/>
      <c r="TGU9" s="279"/>
      <c r="TGV9" s="279"/>
      <c r="TGW9" s="279"/>
      <c r="TGX9" s="279"/>
      <c r="TGY9" s="279"/>
      <c r="TGZ9" s="279"/>
      <c r="THA9" s="279"/>
      <c r="THB9" s="279"/>
      <c r="THC9" s="279"/>
      <c r="THD9" s="279"/>
      <c r="THE9" s="279"/>
      <c r="THF9" s="279"/>
      <c r="THG9" s="279"/>
      <c r="THH9" s="279"/>
      <c r="THI9" s="279"/>
      <c r="THJ9" s="279"/>
      <c r="THK9" s="279"/>
      <c r="THL9" s="279"/>
      <c r="THM9" s="279"/>
      <c r="THN9" s="279"/>
      <c r="THO9" s="279"/>
      <c r="THP9" s="279"/>
      <c r="THQ9" s="279"/>
      <c r="THR9" s="279"/>
      <c r="THS9" s="279"/>
      <c r="THT9" s="279"/>
      <c r="THU9" s="279"/>
      <c r="THV9" s="279"/>
      <c r="THW9" s="279"/>
      <c r="THX9" s="279"/>
      <c r="THY9" s="279"/>
      <c r="THZ9" s="279"/>
      <c r="TIA9" s="279"/>
      <c r="TIB9" s="279"/>
      <c r="TIC9" s="279"/>
      <c r="TID9" s="279"/>
      <c r="TIE9" s="279"/>
      <c r="TIF9" s="279"/>
      <c r="TIG9" s="279"/>
      <c r="TIH9" s="279"/>
      <c r="TII9" s="279"/>
      <c r="TIJ9" s="279"/>
      <c r="TIK9" s="279"/>
      <c r="TIL9" s="279"/>
      <c r="TIM9" s="279"/>
      <c r="TIN9" s="279"/>
      <c r="TIO9" s="279"/>
      <c r="TIP9" s="279"/>
      <c r="TIQ9" s="279"/>
      <c r="TIR9" s="279"/>
      <c r="TIS9" s="279"/>
      <c r="TIT9" s="279"/>
      <c r="TIU9" s="279"/>
      <c r="TIV9" s="279"/>
      <c r="TIW9" s="279"/>
      <c r="TIX9" s="279"/>
      <c r="TIY9" s="279"/>
      <c r="TIZ9" s="279"/>
      <c r="TJA9" s="279"/>
      <c r="TJB9" s="279"/>
      <c r="TJC9" s="279"/>
      <c r="TJD9" s="279"/>
      <c r="TJE9" s="279"/>
      <c r="TJF9" s="279"/>
      <c r="TJG9" s="279"/>
      <c r="TJH9" s="279"/>
      <c r="TJI9" s="279"/>
      <c r="TJJ9" s="279"/>
      <c r="TJK9" s="279"/>
      <c r="TJL9" s="279"/>
      <c r="TJM9" s="279"/>
      <c r="TJN9" s="279"/>
      <c r="TJO9" s="279"/>
      <c r="TJP9" s="279"/>
      <c r="TJQ9" s="279"/>
      <c r="TJR9" s="279"/>
      <c r="TJS9" s="279"/>
      <c r="TJT9" s="279"/>
      <c r="TJU9" s="279"/>
      <c r="TJV9" s="279"/>
      <c r="TJW9" s="279"/>
      <c r="TJX9" s="279"/>
      <c r="TJY9" s="279"/>
      <c r="TJZ9" s="279"/>
      <c r="TKA9" s="279"/>
      <c r="TKB9" s="279"/>
      <c r="TKC9" s="279"/>
      <c r="TKD9" s="279"/>
      <c r="TKE9" s="279"/>
      <c r="TKF9" s="279"/>
      <c r="TKG9" s="279"/>
      <c r="TKH9" s="279"/>
      <c r="TKI9" s="279"/>
      <c r="TKJ9" s="279"/>
      <c r="TKK9" s="279"/>
      <c r="TKL9" s="279"/>
      <c r="TKM9" s="279"/>
      <c r="TKN9" s="279"/>
      <c r="TKO9" s="279"/>
      <c r="TKP9" s="279"/>
      <c r="TKQ9" s="279"/>
      <c r="TKR9" s="279"/>
      <c r="TKS9" s="279"/>
      <c r="TKT9" s="279"/>
      <c r="TKU9" s="279"/>
      <c r="TKV9" s="279"/>
      <c r="TKW9" s="279"/>
      <c r="TKX9" s="279"/>
      <c r="TKY9" s="279"/>
      <c r="TKZ9" s="279"/>
      <c r="TLA9" s="279"/>
      <c r="TLB9" s="279"/>
      <c r="TLC9" s="279"/>
      <c r="TLD9" s="279"/>
      <c r="TLE9" s="279"/>
      <c r="TLF9" s="279"/>
      <c r="TLG9" s="279"/>
      <c r="TLH9" s="279"/>
      <c r="TLI9" s="279"/>
      <c r="TLJ9" s="279"/>
      <c r="TLK9" s="279"/>
      <c r="TLL9" s="279"/>
      <c r="TLM9" s="279"/>
      <c r="TLN9" s="279"/>
      <c r="TLO9" s="279"/>
      <c r="TLP9" s="279"/>
      <c r="TLQ9" s="279"/>
      <c r="TLR9" s="279"/>
      <c r="TLS9" s="279"/>
      <c r="TLT9" s="279"/>
      <c r="TLU9" s="279"/>
      <c r="TLV9" s="279"/>
      <c r="TLW9" s="279"/>
      <c r="TLX9" s="279"/>
      <c r="TLY9" s="279"/>
      <c r="TLZ9" s="279"/>
      <c r="TMA9" s="279"/>
      <c r="TMB9" s="279"/>
      <c r="TMC9" s="279"/>
      <c r="TMD9" s="279"/>
      <c r="TME9" s="279"/>
      <c r="TMF9" s="279"/>
      <c r="TMG9" s="279"/>
      <c r="TMH9" s="279"/>
      <c r="TMI9" s="279"/>
      <c r="TMJ9" s="279"/>
      <c r="TMK9" s="279"/>
      <c r="TML9" s="279"/>
      <c r="TMM9" s="279"/>
      <c r="TMN9" s="279"/>
      <c r="TMO9" s="279"/>
      <c r="TMP9" s="279"/>
      <c r="TMQ9" s="279"/>
      <c r="TMR9" s="279"/>
      <c r="TMS9" s="279"/>
      <c r="TMT9" s="279"/>
      <c r="TMU9" s="279"/>
      <c r="TMV9" s="279"/>
      <c r="TMW9" s="279"/>
      <c r="TMX9" s="279"/>
      <c r="TMY9" s="279"/>
      <c r="TMZ9" s="279"/>
      <c r="TNA9" s="279"/>
      <c r="TNB9" s="279"/>
      <c r="TNC9" s="279"/>
      <c r="TND9" s="279"/>
      <c r="TNE9" s="279"/>
      <c r="TNF9" s="279"/>
      <c r="TNG9" s="279"/>
      <c r="TNH9" s="279"/>
      <c r="TNI9" s="279"/>
      <c r="TNJ9" s="279"/>
      <c r="TNK9" s="279"/>
      <c r="TNL9" s="279"/>
      <c r="TNM9" s="279"/>
      <c r="TNN9" s="279"/>
      <c r="TNO9" s="279"/>
      <c r="TNP9" s="279"/>
      <c r="TNQ9" s="279"/>
      <c r="TNR9" s="279"/>
      <c r="TNS9" s="279"/>
      <c r="TNT9" s="279"/>
      <c r="TNU9" s="279"/>
      <c r="TNV9" s="279"/>
      <c r="TNW9" s="279"/>
      <c r="TNX9" s="279"/>
      <c r="TNY9" s="279"/>
      <c r="TNZ9" s="279"/>
      <c r="TOA9" s="279"/>
      <c r="TOB9" s="279"/>
      <c r="TOC9" s="279"/>
      <c r="TOD9" s="279"/>
      <c r="TOE9" s="279"/>
      <c r="TOF9" s="279"/>
      <c r="TOG9" s="279"/>
      <c r="TOH9" s="279"/>
      <c r="TOI9" s="279"/>
      <c r="TOJ9" s="279"/>
      <c r="TOK9" s="279"/>
      <c r="TOL9" s="279"/>
      <c r="TOM9" s="279"/>
      <c r="TON9" s="279"/>
      <c r="TOO9" s="279"/>
      <c r="TOP9" s="279"/>
      <c r="TOQ9" s="279"/>
      <c r="TOR9" s="279"/>
      <c r="TOS9" s="279"/>
      <c r="TOT9" s="279"/>
      <c r="TOU9" s="279"/>
      <c r="TOV9" s="279"/>
      <c r="TOW9" s="279"/>
      <c r="TOX9" s="279"/>
      <c r="TOY9" s="279"/>
      <c r="TOZ9" s="279"/>
      <c r="TPA9" s="279"/>
      <c r="TPB9" s="279"/>
      <c r="TPC9" s="279"/>
      <c r="TPD9" s="279"/>
      <c r="TPE9" s="279"/>
      <c r="TPF9" s="279"/>
      <c r="TPG9" s="279"/>
      <c r="TPH9" s="279"/>
      <c r="TPI9" s="279"/>
      <c r="TPJ9" s="279"/>
      <c r="TPK9" s="279"/>
      <c r="TPL9" s="279"/>
      <c r="TPM9" s="279"/>
      <c r="TPN9" s="279"/>
      <c r="TPO9" s="279"/>
      <c r="TPP9" s="279"/>
      <c r="TPQ9" s="279"/>
      <c r="TPR9" s="279"/>
      <c r="TPS9" s="279"/>
      <c r="TPT9" s="279"/>
      <c r="TPU9" s="279"/>
      <c r="TPV9" s="279"/>
      <c r="TPW9" s="279"/>
      <c r="TPX9" s="279"/>
      <c r="TPY9" s="279"/>
      <c r="TPZ9" s="279"/>
      <c r="TQA9" s="279"/>
      <c r="TQB9" s="279"/>
      <c r="TQC9" s="279"/>
      <c r="TQD9" s="279"/>
      <c r="TQE9" s="279"/>
      <c r="TQF9" s="279"/>
      <c r="TQG9" s="279"/>
      <c r="TQH9" s="279"/>
      <c r="TQI9" s="279"/>
      <c r="TQJ9" s="279"/>
      <c r="TQK9" s="279"/>
      <c r="TQL9" s="279"/>
      <c r="TQM9" s="279"/>
      <c r="TQN9" s="279"/>
      <c r="TQO9" s="279"/>
      <c r="TQP9" s="279"/>
      <c r="TQQ9" s="279"/>
      <c r="TQR9" s="279"/>
      <c r="TQS9" s="279"/>
      <c r="TQT9" s="279"/>
      <c r="TQU9" s="279"/>
      <c r="TQV9" s="279"/>
      <c r="TQW9" s="279"/>
      <c r="TQX9" s="279"/>
      <c r="TQY9" s="279"/>
      <c r="TQZ9" s="279"/>
      <c r="TRA9" s="279"/>
      <c r="TRB9" s="279"/>
      <c r="TRC9" s="279"/>
      <c r="TRD9" s="279"/>
      <c r="TRE9" s="279"/>
      <c r="TRF9" s="279"/>
      <c r="TRG9" s="279"/>
      <c r="TRH9" s="279"/>
      <c r="TRI9" s="279"/>
      <c r="TRJ9" s="279"/>
      <c r="TRK9" s="279"/>
      <c r="TRL9" s="279"/>
      <c r="TRM9" s="279"/>
      <c r="TRN9" s="279"/>
      <c r="TRO9" s="279"/>
      <c r="TRP9" s="279"/>
      <c r="TRQ9" s="279"/>
      <c r="TRR9" s="279"/>
      <c r="TRS9" s="279"/>
      <c r="TRT9" s="279"/>
      <c r="TRU9" s="279"/>
      <c r="TRV9" s="279"/>
      <c r="TRW9" s="279"/>
      <c r="TRX9" s="279"/>
      <c r="TRY9" s="279"/>
      <c r="TRZ9" s="279"/>
      <c r="TSA9" s="279"/>
      <c r="TSB9" s="279"/>
      <c r="TSC9" s="279"/>
      <c r="TSD9" s="279"/>
      <c r="TSE9" s="279"/>
      <c r="TSF9" s="279"/>
      <c r="TSG9" s="279"/>
      <c r="TSH9" s="279"/>
      <c r="TSI9" s="279"/>
      <c r="TSJ9" s="279"/>
      <c r="TSK9" s="279"/>
      <c r="TSL9" s="279"/>
      <c r="TSM9" s="279"/>
      <c r="TSN9" s="279"/>
      <c r="TSO9" s="279"/>
      <c r="TSP9" s="279"/>
      <c r="TSQ9" s="279"/>
      <c r="TSR9" s="279"/>
      <c r="TSS9" s="279"/>
      <c r="TST9" s="279"/>
      <c r="TSU9" s="279"/>
      <c r="TSV9" s="279"/>
      <c r="TSW9" s="279"/>
      <c r="TSX9" s="279"/>
      <c r="TSY9" s="279"/>
      <c r="TSZ9" s="279"/>
      <c r="TTA9" s="279"/>
      <c r="TTB9" s="279"/>
      <c r="TTC9" s="279"/>
      <c r="TTD9" s="279"/>
      <c r="TTE9" s="279"/>
      <c r="TTF9" s="279"/>
      <c r="TTG9" s="279"/>
      <c r="TTH9" s="279"/>
      <c r="TTI9" s="279"/>
      <c r="TTJ9" s="279"/>
      <c r="TTK9" s="279"/>
      <c r="TTL9" s="279"/>
      <c r="TTM9" s="279"/>
      <c r="TTN9" s="279"/>
      <c r="TTO9" s="279"/>
      <c r="TTP9" s="279"/>
      <c r="TTQ9" s="279"/>
      <c r="TTR9" s="279"/>
      <c r="TTS9" s="279"/>
      <c r="TTT9" s="279"/>
      <c r="TTU9" s="279"/>
      <c r="TTV9" s="279"/>
      <c r="TTW9" s="279"/>
      <c r="TTX9" s="279"/>
      <c r="TTY9" s="279"/>
      <c r="TTZ9" s="279"/>
      <c r="TUA9" s="279"/>
      <c r="TUB9" s="279"/>
      <c r="TUC9" s="279"/>
      <c r="TUD9" s="279"/>
      <c r="TUE9" s="279"/>
      <c r="TUF9" s="279"/>
      <c r="TUG9" s="279"/>
      <c r="TUH9" s="279"/>
      <c r="TUI9" s="279"/>
      <c r="TUJ9" s="279"/>
      <c r="TUK9" s="279"/>
      <c r="TUL9" s="279"/>
      <c r="TUM9" s="279"/>
      <c r="TUN9" s="279"/>
      <c r="TUO9" s="279"/>
      <c r="TUP9" s="279"/>
      <c r="TUQ9" s="279"/>
      <c r="TUR9" s="279"/>
      <c r="TUS9" s="279"/>
      <c r="TUT9" s="279"/>
      <c r="TUU9" s="279"/>
      <c r="TUV9" s="279"/>
      <c r="TUW9" s="279"/>
      <c r="TUX9" s="279"/>
      <c r="TUY9" s="279"/>
      <c r="TUZ9" s="279"/>
      <c r="TVA9" s="279"/>
      <c r="TVB9" s="279"/>
      <c r="TVC9" s="279"/>
      <c r="TVD9" s="279"/>
      <c r="TVE9" s="279"/>
      <c r="TVF9" s="279"/>
      <c r="TVG9" s="279"/>
      <c r="TVH9" s="279"/>
      <c r="TVI9" s="279"/>
      <c r="TVJ9" s="279"/>
      <c r="TVK9" s="279"/>
      <c r="TVL9" s="279"/>
      <c r="TVM9" s="279"/>
      <c r="TVN9" s="279"/>
      <c r="TVO9" s="279"/>
      <c r="TVP9" s="279"/>
      <c r="TVQ9" s="279"/>
      <c r="TVR9" s="279"/>
      <c r="TVS9" s="279"/>
      <c r="TVT9" s="279"/>
      <c r="TVU9" s="279"/>
      <c r="TVV9" s="279"/>
      <c r="TVW9" s="279"/>
      <c r="TVX9" s="279"/>
      <c r="TVY9" s="279"/>
      <c r="TVZ9" s="279"/>
      <c r="TWA9" s="279"/>
      <c r="TWB9" s="279"/>
      <c r="TWC9" s="279"/>
      <c r="TWD9" s="279"/>
      <c r="TWE9" s="279"/>
      <c r="TWF9" s="279"/>
      <c r="TWG9" s="279"/>
      <c r="TWH9" s="279"/>
      <c r="TWI9" s="279"/>
      <c r="TWJ9" s="279"/>
      <c r="TWK9" s="279"/>
      <c r="TWL9" s="279"/>
      <c r="TWM9" s="279"/>
      <c r="TWN9" s="279"/>
      <c r="TWO9" s="279"/>
      <c r="TWP9" s="279"/>
      <c r="TWQ9" s="279"/>
      <c r="TWR9" s="279"/>
      <c r="TWS9" s="279"/>
      <c r="TWT9" s="279"/>
      <c r="TWU9" s="279"/>
      <c r="TWV9" s="279"/>
      <c r="TWW9" s="279"/>
      <c r="TWX9" s="279"/>
      <c r="TWY9" s="279"/>
      <c r="TWZ9" s="279"/>
      <c r="TXA9" s="279"/>
      <c r="TXB9" s="279"/>
      <c r="TXC9" s="279"/>
      <c r="TXD9" s="279"/>
      <c r="TXE9" s="279"/>
      <c r="TXF9" s="279"/>
      <c r="TXG9" s="279"/>
      <c r="TXH9" s="279"/>
      <c r="TXI9" s="279"/>
      <c r="TXJ9" s="279"/>
      <c r="TXK9" s="279"/>
      <c r="TXL9" s="279"/>
      <c r="TXM9" s="279"/>
      <c r="TXN9" s="279"/>
      <c r="TXO9" s="279"/>
      <c r="TXP9" s="279"/>
      <c r="TXQ9" s="279"/>
      <c r="TXR9" s="279"/>
      <c r="TXS9" s="279"/>
      <c r="TXT9" s="279"/>
      <c r="TXU9" s="279"/>
      <c r="TXV9" s="279"/>
      <c r="TXW9" s="279"/>
      <c r="TXX9" s="279"/>
      <c r="TXY9" s="279"/>
      <c r="TXZ9" s="279"/>
      <c r="TYA9" s="279"/>
      <c r="TYB9" s="279"/>
      <c r="TYC9" s="279"/>
      <c r="TYD9" s="279"/>
      <c r="TYE9" s="279"/>
      <c r="TYF9" s="279"/>
      <c r="TYG9" s="279"/>
      <c r="TYH9" s="279"/>
      <c r="TYI9" s="279"/>
      <c r="TYJ9" s="279"/>
      <c r="TYK9" s="279"/>
      <c r="TYL9" s="279"/>
      <c r="TYM9" s="279"/>
      <c r="TYN9" s="279"/>
      <c r="TYO9" s="279"/>
      <c r="TYP9" s="279"/>
      <c r="TYQ9" s="279"/>
      <c r="TYR9" s="279"/>
      <c r="TYS9" s="279"/>
      <c r="TYT9" s="279"/>
      <c r="TYU9" s="279"/>
      <c r="TYV9" s="279"/>
      <c r="TYW9" s="279"/>
      <c r="TYX9" s="279"/>
      <c r="TYY9" s="279"/>
      <c r="TYZ9" s="279"/>
      <c r="TZA9" s="279"/>
      <c r="TZB9" s="279"/>
      <c r="TZC9" s="279"/>
      <c r="TZD9" s="279"/>
      <c r="TZE9" s="279"/>
      <c r="TZF9" s="279"/>
      <c r="TZG9" s="279"/>
      <c r="TZH9" s="279"/>
      <c r="TZI9" s="279"/>
      <c r="TZJ9" s="279"/>
      <c r="TZK9" s="279"/>
      <c r="TZL9" s="279"/>
      <c r="TZM9" s="279"/>
      <c r="TZN9" s="279"/>
      <c r="TZO9" s="279"/>
      <c r="TZP9" s="279"/>
      <c r="TZQ9" s="279"/>
      <c r="TZR9" s="279"/>
      <c r="TZS9" s="279"/>
      <c r="TZT9" s="279"/>
      <c r="TZU9" s="279"/>
      <c r="TZV9" s="279"/>
      <c r="TZW9" s="279"/>
      <c r="TZX9" s="279"/>
      <c r="TZY9" s="279"/>
      <c r="TZZ9" s="279"/>
      <c r="UAA9" s="279"/>
      <c r="UAB9" s="279"/>
      <c r="UAC9" s="279"/>
      <c r="UAD9" s="279"/>
      <c r="UAE9" s="279"/>
      <c r="UAF9" s="279"/>
      <c r="UAG9" s="279"/>
      <c r="UAH9" s="279"/>
      <c r="UAI9" s="279"/>
      <c r="UAJ9" s="279"/>
      <c r="UAK9" s="279"/>
      <c r="UAL9" s="279"/>
      <c r="UAM9" s="279"/>
      <c r="UAN9" s="279"/>
      <c r="UAO9" s="279"/>
      <c r="UAP9" s="279"/>
      <c r="UAQ9" s="279"/>
      <c r="UAR9" s="279"/>
      <c r="UAS9" s="279"/>
      <c r="UAT9" s="279"/>
      <c r="UAU9" s="279"/>
      <c r="UAV9" s="279"/>
      <c r="UAW9" s="279"/>
      <c r="UAX9" s="279"/>
      <c r="UAY9" s="279"/>
      <c r="UAZ9" s="279"/>
      <c r="UBA9" s="279"/>
      <c r="UBB9" s="279"/>
      <c r="UBC9" s="279"/>
      <c r="UBD9" s="279"/>
      <c r="UBE9" s="279"/>
      <c r="UBF9" s="279"/>
      <c r="UBG9" s="279"/>
      <c r="UBH9" s="279"/>
      <c r="UBI9" s="279"/>
      <c r="UBJ9" s="279"/>
      <c r="UBK9" s="279"/>
      <c r="UBL9" s="279"/>
      <c r="UBM9" s="279"/>
      <c r="UBN9" s="279"/>
      <c r="UBO9" s="279"/>
      <c r="UBP9" s="279"/>
      <c r="UBQ9" s="279"/>
      <c r="UBR9" s="279"/>
      <c r="UBS9" s="279"/>
      <c r="UBT9" s="279"/>
      <c r="UBU9" s="279"/>
      <c r="UBV9" s="279"/>
      <c r="UBW9" s="279"/>
      <c r="UBX9" s="279"/>
      <c r="UBY9" s="279"/>
      <c r="UBZ9" s="279"/>
      <c r="UCA9" s="279"/>
      <c r="UCB9" s="279"/>
      <c r="UCC9" s="279"/>
      <c r="UCD9" s="279"/>
      <c r="UCE9" s="279"/>
      <c r="UCF9" s="279"/>
      <c r="UCG9" s="279"/>
      <c r="UCH9" s="279"/>
      <c r="UCI9" s="279"/>
      <c r="UCJ9" s="279"/>
      <c r="UCK9" s="279"/>
      <c r="UCL9" s="279"/>
      <c r="UCM9" s="279"/>
      <c r="UCN9" s="279"/>
      <c r="UCO9" s="279"/>
      <c r="UCP9" s="279"/>
      <c r="UCQ9" s="279"/>
      <c r="UCR9" s="279"/>
      <c r="UCS9" s="279"/>
      <c r="UCT9" s="279"/>
      <c r="UCU9" s="279"/>
      <c r="UCV9" s="279"/>
      <c r="UCW9" s="279"/>
      <c r="UCX9" s="279"/>
      <c r="UCY9" s="279"/>
      <c r="UCZ9" s="279"/>
      <c r="UDA9" s="279"/>
      <c r="UDB9" s="279"/>
      <c r="UDC9" s="279"/>
      <c r="UDD9" s="279"/>
      <c r="UDE9" s="279"/>
      <c r="UDF9" s="279"/>
      <c r="UDG9" s="279"/>
      <c r="UDH9" s="279"/>
      <c r="UDI9" s="279"/>
      <c r="UDJ9" s="279"/>
      <c r="UDK9" s="279"/>
      <c r="UDL9" s="279"/>
      <c r="UDM9" s="279"/>
      <c r="UDN9" s="279"/>
      <c r="UDO9" s="279"/>
      <c r="UDP9" s="279"/>
      <c r="UDQ9" s="279"/>
      <c r="UDR9" s="279"/>
      <c r="UDS9" s="279"/>
      <c r="UDT9" s="279"/>
      <c r="UDU9" s="279"/>
      <c r="UDV9" s="279"/>
      <c r="UDW9" s="279"/>
      <c r="UDX9" s="279"/>
      <c r="UDY9" s="279"/>
      <c r="UDZ9" s="279"/>
      <c r="UEA9" s="279"/>
      <c r="UEB9" s="279"/>
      <c r="UEC9" s="279"/>
      <c r="UED9" s="279"/>
      <c r="UEE9" s="279"/>
      <c r="UEF9" s="279"/>
      <c r="UEG9" s="279"/>
      <c r="UEH9" s="279"/>
      <c r="UEI9" s="279"/>
      <c r="UEJ9" s="279"/>
      <c r="UEK9" s="279"/>
      <c r="UEL9" s="279"/>
      <c r="UEM9" s="279"/>
      <c r="UEN9" s="279"/>
      <c r="UEO9" s="279"/>
      <c r="UEP9" s="279"/>
      <c r="UEQ9" s="279"/>
      <c r="UER9" s="279"/>
      <c r="UES9" s="279"/>
      <c r="UET9" s="279"/>
      <c r="UEU9" s="279"/>
      <c r="UEV9" s="279"/>
      <c r="UEW9" s="279"/>
      <c r="UEX9" s="279"/>
      <c r="UEY9" s="279"/>
      <c r="UEZ9" s="279"/>
      <c r="UFA9" s="279"/>
      <c r="UFB9" s="279"/>
      <c r="UFC9" s="279"/>
      <c r="UFD9" s="279"/>
      <c r="UFE9" s="279"/>
      <c r="UFF9" s="279"/>
      <c r="UFG9" s="279"/>
      <c r="UFH9" s="279"/>
      <c r="UFI9" s="279"/>
      <c r="UFJ9" s="279"/>
      <c r="UFK9" s="279"/>
      <c r="UFL9" s="279"/>
      <c r="UFM9" s="279"/>
      <c r="UFN9" s="279"/>
      <c r="UFO9" s="279"/>
      <c r="UFP9" s="279"/>
      <c r="UFQ9" s="279"/>
      <c r="UFR9" s="279"/>
      <c r="UFS9" s="279"/>
      <c r="UFT9" s="279"/>
      <c r="UFU9" s="279"/>
      <c r="UFV9" s="279"/>
      <c r="UFW9" s="279"/>
      <c r="UFX9" s="279"/>
      <c r="UFY9" s="279"/>
      <c r="UFZ9" s="279"/>
      <c r="UGA9" s="279"/>
      <c r="UGB9" s="279"/>
      <c r="UGC9" s="279"/>
      <c r="UGD9" s="279"/>
      <c r="UGE9" s="279"/>
      <c r="UGF9" s="279"/>
      <c r="UGG9" s="279"/>
      <c r="UGH9" s="279"/>
      <c r="UGI9" s="279"/>
      <c r="UGJ9" s="279"/>
      <c r="UGK9" s="279"/>
      <c r="UGL9" s="279"/>
      <c r="UGM9" s="279"/>
      <c r="UGN9" s="279"/>
      <c r="UGO9" s="279"/>
      <c r="UGP9" s="279"/>
      <c r="UGQ9" s="279"/>
      <c r="UGR9" s="279"/>
      <c r="UGS9" s="279"/>
      <c r="UGT9" s="279"/>
      <c r="UGU9" s="279"/>
      <c r="UGV9" s="279"/>
      <c r="UGW9" s="279"/>
      <c r="UGX9" s="279"/>
      <c r="UGY9" s="279"/>
      <c r="UGZ9" s="279"/>
      <c r="UHA9" s="279"/>
      <c r="UHB9" s="279"/>
      <c r="UHC9" s="279"/>
      <c r="UHD9" s="279"/>
      <c r="UHE9" s="279"/>
      <c r="UHF9" s="279"/>
      <c r="UHG9" s="279"/>
      <c r="UHH9" s="279"/>
      <c r="UHI9" s="279"/>
      <c r="UHJ9" s="279"/>
      <c r="UHK9" s="279"/>
      <c r="UHL9" s="279"/>
      <c r="UHM9" s="279"/>
      <c r="UHN9" s="279"/>
      <c r="UHO9" s="279"/>
      <c r="UHP9" s="279"/>
      <c r="UHQ9" s="279"/>
      <c r="UHR9" s="279"/>
      <c r="UHS9" s="279"/>
      <c r="UHT9" s="279"/>
      <c r="UHU9" s="279"/>
      <c r="UHV9" s="279"/>
      <c r="UHW9" s="279"/>
      <c r="UHX9" s="279"/>
      <c r="UHY9" s="279"/>
      <c r="UHZ9" s="279"/>
      <c r="UIA9" s="279"/>
      <c r="UIB9" s="279"/>
      <c r="UIC9" s="279"/>
      <c r="UID9" s="279"/>
      <c r="UIE9" s="279"/>
      <c r="UIF9" s="279"/>
      <c r="UIG9" s="279"/>
      <c r="UIH9" s="279"/>
      <c r="UII9" s="279"/>
      <c r="UIJ9" s="279"/>
      <c r="UIK9" s="279"/>
      <c r="UIL9" s="279"/>
      <c r="UIM9" s="279"/>
      <c r="UIN9" s="279"/>
      <c r="UIO9" s="279"/>
      <c r="UIP9" s="279"/>
      <c r="UIQ9" s="279"/>
      <c r="UIR9" s="279"/>
      <c r="UIS9" s="279"/>
      <c r="UIT9" s="279"/>
      <c r="UIU9" s="279"/>
      <c r="UIV9" s="279"/>
      <c r="UIW9" s="279"/>
      <c r="UIX9" s="279"/>
      <c r="UIY9" s="279"/>
      <c r="UIZ9" s="279"/>
      <c r="UJA9" s="279"/>
      <c r="UJB9" s="279"/>
      <c r="UJC9" s="279"/>
      <c r="UJD9" s="279"/>
      <c r="UJE9" s="279"/>
      <c r="UJF9" s="279"/>
      <c r="UJG9" s="279"/>
      <c r="UJH9" s="279"/>
      <c r="UJI9" s="279"/>
      <c r="UJJ9" s="279"/>
      <c r="UJK9" s="279"/>
      <c r="UJL9" s="279"/>
      <c r="UJM9" s="279"/>
      <c r="UJN9" s="279"/>
      <c r="UJO9" s="279"/>
      <c r="UJP9" s="279"/>
      <c r="UJQ9" s="279"/>
      <c r="UJR9" s="279"/>
      <c r="UJS9" s="279"/>
      <c r="UJT9" s="279"/>
      <c r="UJU9" s="279"/>
      <c r="UJV9" s="279"/>
      <c r="UJW9" s="279"/>
      <c r="UJX9" s="279"/>
      <c r="UJY9" s="279"/>
      <c r="UJZ9" s="279"/>
      <c r="UKA9" s="279"/>
      <c r="UKB9" s="279"/>
      <c r="UKC9" s="279"/>
      <c r="UKD9" s="279"/>
      <c r="UKE9" s="279"/>
      <c r="UKF9" s="279"/>
      <c r="UKG9" s="279"/>
      <c r="UKH9" s="279"/>
      <c r="UKI9" s="279"/>
      <c r="UKJ9" s="279"/>
      <c r="UKK9" s="279"/>
      <c r="UKL9" s="279"/>
      <c r="UKM9" s="279"/>
      <c r="UKN9" s="279"/>
      <c r="UKO9" s="279"/>
      <c r="UKP9" s="279"/>
      <c r="UKQ9" s="279"/>
      <c r="UKR9" s="279"/>
      <c r="UKS9" s="279"/>
      <c r="UKT9" s="279"/>
      <c r="UKU9" s="279"/>
      <c r="UKV9" s="279"/>
      <c r="UKW9" s="279"/>
      <c r="UKX9" s="279"/>
      <c r="UKY9" s="279"/>
      <c r="UKZ9" s="279"/>
      <c r="ULA9" s="279"/>
      <c r="ULB9" s="279"/>
      <c r="ULC9" s="279"/>
      <c r="ULD9" s="279"/>
      <c r="ULE9" s="279"/>
      <c r="ULF9" s="279"/>
      <c r="ULG9" s="279"/>
      <c r="ULH9" s="279"/>
      <c r="ULI9" s="279"/>
      <c r="ULJ9" s="279"/>
      <c r="ULK9" s="279"/>
      <c r="ULL9" s="279"/>
      <c r="ULM9" s="279"/>
      <c r="ULN9" s="279"/>
      <c r="ULO9" s="279"/>
      <c r="ULP9" s="279"/>
      <c r="ULQ9" s="279"/>
      <c r="ULR9" s="279"/>
      <c r="ULS9" s="279"/>
      <c r="ULT9" s="279"/>
      <c r="ULU9" s="279"/>
      <c r="ULV9" s="279"/>
      <c r="ULW9" s="279"/>
      <c r="ULX9" s="279"/>
      <c r="ULY9" s="279"/>
      <c r="ULZ9" s="279"/>
      <c r="UMA9" s="279"/>
      <c r="UMB9" s="279"/>
      <c r="UMC9" s="279"/>
      <c r="UMD9" s="279"/>
      <c r="UME9" s="279"/>
      <c r="UMF9" s="279"/>
      <c r="UMG9" s="279"/>
      <c r="UMH9" s="279"/>
      <c r="UMI9" s="279"/>
      <c r="UMJ9" s="279"/>
      <c r="UMK9" s="279"/>
      <c r="UML9" s="279"/>
      <c r="UMM9" s="279"/>
      <c r="UMN9" s="279"/>
      <c r="UMO9" s="279"/>
      <c r="UMP9" s="279"/>
      <c r="UMQ9" s="279"/>
      <c r="UMR9" s="279"/>
      <c r="UMS9" s="279"/>
      <c r="UMT9" s="279"/>
      <c r="UMU9" s="279"/>
      <c r="UMV9" s="279"/>
      <c r="UMW9" s="279"/>
      <c r="UMX9" s="279"/>
      <c r="UMY9" s="279"/>
      <c r="UMZ9" s="279"/>
      <c r="UNA9" s="279"/>
      <c r="UNB9" s="279"/>
      <c r="UNC9" s="279"/>
      <c r="UND9" s="279"/>
      <c r="UNE9" s="279"/>
      <c r="UNF9" s="279"/>
      <c r="UNG9" s="279"/>
      <c r="UNH9" s="279"/>
      <c r="UNI9" s="279"/>
      <c r="UNJ9" s="279"/>
      <c r="UNK9" s="279"/>
      <c r="UNL9" s="279"/>
      <c r="UNM9" s="279"/>
      <c r="UNN9" s="279"/>
      <c r="UNO9" s="279"/>
      <c r="UNP9" s="279"/>
      <c r="UNQ9" s="279"/>
      <c r="UNR9" s="279"/>
      <c r="UNS9" s="279"/>
      <c r="UNT9" s="279"/>
      <c r="UNU9" s="279"/>
      <c r="UNV9" s="279"/>
      <c r="UNW9" s="279"/>
      <c r="UNX9" s="279"/>
      <c r="UNY9" s="279"/>
      <c r="UNZ9" s="279"/>
      <c r="UOA9" s="279"/>
      <c r="UOB9" s="279"/>
      <c r="UOC9" s="279"/>
      <c r="UOD9" s="279"/>
      <c r="UOE9" s="279"/>
      <c r="UOF9" s="279"/>
      <c r="UOG9" s="279"/>
      <c r="UOH9" s="279"/>
      <c r="UOI9" s="279"/>
      <c r="UOJ9" s="279"/>
      <c r="UOK9" s="279"/>
      <c r="UOL9" s="279"/>
      <c r="UOM9" s="279"/>
      <c r="UON9" s="279"/>
      <c r="UOO9" s="279"/>
      <c r="UOP9" s="279"/>
      <c r="UOQ9" s="279"/>
      <c r="UOR9" s="279"/>
      <c r="UOS9" s="279"/>
      <c r="UOT9" s="279"/>
      <c r="UOU9" s="279"/>
      <c r="UOV9" s="279"/>
      <c r="UOW9" s="279"/>
      <c r="UOX9" s="279"/>
      <c r="UOY9" s="279"/>
      <c r="UOZ9" s="279"/>
      <c r="UPA9" s="279"/>
      <c r="UPB9" s="279"/>
      <c r="UPC9" s="279"/>
      <c r="UPD9" s="279"/>
      <c r="UPE9" s="279"/>
      <c r="UPF9" s="279"/>
      <c r="UPG9" s="279"/>
      <c r="UPH9" s="279"/>
      <c r="UPI9" s="279"/>
      <c r="UPJ9" s="279"/>
      <c r="UPK9" s="279"/>
      <c r="UPL9" s="279"/>
      <c r="UPM9" s="279"/>
      <c r="UPN9" s="279"/>
      <c r="UPO9" s="279"/>
      <c r="UPP9" s="279"/>
      <c r="UPQ9" s="279"/>
      <c r="UPR9" s="279"/>
      <c r="UPS9" s="279"/>
      <c r="UPT9" s="279"/>
      <c r="UPU9" s="279"/>
      <c r="UPV9" s="279"/>
      <c r="UPW9" s="279"/>
      <c r="UPX9" s="279"/>
      <c r="UPY9" s="279"/>
      <c r="UPZ9" s="279"/>
      <c r="UQA9" s="279"/>
      <c r="UQB9" s="279"/>
      <c r="UQC9" s="279"/>
      <c r="UQD9" s="279"/>
      <c r="UQE9" s="279"/>
      <c r="UQF9" s="279"/>
      <c r="UQG9" s="279"/>
      <c r="UQH9" s="279"/>
      <c r="UQI9" s="279"/>
      <c r="UQJ9" s="279"/>
      <c r="UQK9" s="279"/>
      <c r="UQL9" s="279"/>
      <c r="UQM9" s="279"/>
      <c r="UQN9" s="279"/>
      <c r="UQO9" s="279"/>
      <c r="UQP9" s="279"/>
      <c r="UQQ9" s="279"/>
      <c r="UQR9" s="279"/>
      <c r="UQS9" s="279"/>
      <c r="UQT9" s="279"/>
      <c r="UQU9" s="279"/>
      <c r="UQV9" s="279"/>
      <c r="UQW9" s="279"/>
      <c r="UQX9" s="279"/>
      <c r="UQY9" s="279"/>
      <c r="UQZ9" s="279"/>
      <c r="URA9" s="279"/>
      <c r="URB9" s="279"/>
      <c r="URC9" s="279"/>
      <c r="URD9" s="279"/>
      <c r="URE9" s="279"/>
      <c r="URF9" s="279"/>
      <c r="URG9" s="279"/>
      <c r="URH9" s="279"/>
      <c r="URI9" s="279"/>
      <c r="URJ9" s="279"/>
      <c r="URK9" s="279"/>
      <c r="URL9" s="279"/>
      <c r="URM9" s="279"/>
      <c r="URN9" s="279"/>
      <c r="URO9" s="279"/>
      <c r="URP9" s="279"/>
      <c r="URQ9" s="279"/>
      <c r="URR9" s="279"/>
      <c r="URS9" s="279"/>
      <c r="URT9" s="279"/>
      <c r="URU9" s="279"/>
      <c r="URV9" s="279"/>
      <c r="URW9" s="279"/>
      <c r="URX9" s="279"/>
      <c r="URY9" s="279"/>
      <c r="URZ9" s="279"/>
      <c r="USA9" s="279"/>
      <c r="USB9" s="279"/>
      <c r="USC9" s="279"/>
      <c r="USD9" s="279"/>
      <c r="USE9" s="279"/>
      <c r="USF9" s="279"/>
      <c r="USG9" s="279"/>
      <c r="USH9" s="279"/>
      <c r="USI9" s="279"/>
      <c r="USJ9" s="279"/>
      <c r="USK9" s="279"/>
      <c r="USL9" s="279"/>
      <c r="USM9" s="279"/>
      <c r="USN9" s="279"/>
      <c r="USO9" s="279"/>
      <c r="USP9" s="279"/>
      <c r="USQ9" s="279"/>
      <c r="USR9" s="279"/>
      <c r="USS9" s="279"/>
      <c r="UST9" s="279"/>
      <c r="USU9" s="279"/>
      <c r="USV9" s="279"/>
      <c r="USW9" s="279"/>
      <c r="USX9" s="279"/>
      <c r="USY9" s="279"/>
      <c r="USZ9" s="279"/>
      <c r="UTA9" s="279"/>
      <c r="UTB9" s="279"/>
      <c r="UTC9" s="279"/>
      <c r="UTD9" s="279"/>
      <c r="UTE9" s="279"/>
      <c r="UTF9" s="279"/>
      <c r="UTG9" s="279"/>
      <c r="UTH9" s="279"/>
      <c r="UTI9" s="279"/>
      <c r="UTJ9" s="279"/>
      <c r="UTK9" s="279"/>
      <c r="UTL9" s="279"/>
      <c r="UTM9" s="279"/>
      <c r="UTN9" s="279"/>
      <c r="UTO9" s="279"/>
      <c r="UTP9" s="279"/>
      <c r="UTQ9" s="279"/>
      <c r="UTR9" s="279"/>
      <c r="UTS9" s="279"/>
      <c r="UTT9" s="279"/>
      <c r="UTU9" s="279"/>
      <c r="UTV9" s="279"/>
      <c r="UTW9" s="279"/>
      <c r="UTX9" s="279"/>
      <c r="UTY9" s="279"/>
      <c r="UTZ9" s="279"/>
      <c r="UUA9" s="279"/>
      <c r="UUB9" s="279"/>
      <c r="UUC9" s="279"/>
      <c r="UUD9" s="279"/>
      <c r="UUE9" s="279"/>
      <c r="UUF9" s="279"/>
      <c r="UUG9" s="279"/>
      <c r="UUH9" s="279"/>
      <c r="UUI9" s="279"/>
      <c r="UUJ9" s="279"/>
      <c r="UUK9" s="279"/>
      <c r="UUL9" s="279"/>
      <c r="UUM9" s="279"/>
      <c r="UUN9" s="279"/>
      <c r="UUO9" s="279"/>
      <c r="UUP9" s="279"/>
      <c r="UUQ9" s="279"/>
      <c r="UUR9" s="279"/>
      <c r="UUS9" s="279"/>
      <c r="UUT9" s="279"/>
      <c r="UUU9" s="279"/>
      <c r="UUV9" s="279"/>
      <c r="UUW9" s="279"/>
      <c r="UUX9" s="279"/>
      <c r="UUY9" s="279"/>
      <c r="UUZ9" s="279"/>
      <c r="UVA9" s="279"/>
      <c r="UVB9" s="279"/>
      <c r="UVC9" s="279"/>
      <c r="UVD9" s="279"/>
      <c r="UVE9" s="279"/>
      <c r="UVF9" s="279"/>
      <c r="UVG9" s="279"/>
      <c r="UVH9" s="279"/>
      <c r="UVI9" s="279"/>
      <c r="UVJ9" s="279"/>
      <c r="UVK9" s="279"/>
      <c r="UVL9" s="279"/>
      <c r="UVM9" s="279"/>
      <c r="UVN9" s="279"/>
      <c r="UVO9" s="279"/>
      <c r="UVP9" s="279"/>
      <c r="UVQ9" s="279"/>
      <c r="UVR9" s="279"/>
      <c r="UVS9" s="279"/>
      <c r="UVT9" s="279"/>
      <c r="UVU9" s="279"/>
      <c r="UVV9" s="279"/>
      <c r="UVW9" s="279"/>
      <c r="UVX9" s="279"/>
      <c r="UVY9" s="279"/>
      <c r="UVZ9" s="279"/>
      <c r="UWA9" s="279"/>
      <c r="UWB9" s="279"/>
      <c r="UWC9" s="279"/>
      <c r="UWD9" s="279"/>
      <c r="UWE9" s="279"/>
      <c r="UWF9" s="279"/>
      <c r="UWG9" s="279"/>
      <c r="UWH9" s="279"/>
      <c r="UWI9" s="279"/>
      <c r="UWJ9" s="279"/>
      <c r="UWK9" s="279"/>
      <c r="UWL9" s="279"/>
      <c r="UWM9" s="279"/>
      <c r="UWN9" s="279"/>
      <c r="UWO9" s="279"/>
      <c r="UWP9" s="279"/>
      <c r="UWQ9" s="279"/>
      <c r="UWR9" s="279"/>
      <c r="UWS9" s="279"/>
      <c r="UWT9" s="279"/>
      <c r="UWU9" s="279"/>
      <c r="UWV9" s="279"/>
      <c r="UWW9" s="279"/>
      <c r="UWX9" s="279"/>
      <c r="UWY9" s="279"/>
      <c r="UWZ9" s="279"/>
      <c r="UXA9" s="279"/>
      <c r="UXB9" s="279"/>
      <c r="UXC9" s="279"/>
      <c r="UXD9" s="279"/>
      <c r="UXE9" s="279"/>
      <c r="UXF9" s="279"/>
      <c r="UXG9" s="279"/>
      <c r="UXH9" s="279"/>
      <c r="UXI9" s="279"/>
      <c r="UXJ9" s="279"/>
      <c r="UXK9" s="279"/>
      <c r="UXL9" s="279"/>
      <c r="UXM9" s="279"/>
      <c r="UXN9" s="279"/>
      <c r="UXO9" s="279"/>
      <c r="UXP9" s="279"/>
      <c r="UXQ9" s="279"/>
      <c r="UXR9" s="279"/>
      <c r="UXS9" s="279"/>
      <c r="UXT9" s="279"/>
      <c r="UXU9" s="279"/>
      <c r="UXV9" s="279"/>
      <c r="UXW9" s="279"/>
      <c r="UXX9" s="279"/>
      <c r="UXY9" s="279"/>
      <c r="UXZ9" s="279"/>
      <c r="UYA9" s="279"/>
      <c r="UYB9" s="279"/>
      <c r="UYC9" s="279"/>
      <c r="UYD9" s="279"/>
      <c r="UYE9" s="279"/>
      <c r="UYF9" s="279"/>
      <c r="UYG9" s="279"/>
      <c r="UYH9" s="279"/>
      <c r="UYI9" s="279"/>
      <c r="UYJ9" s="279"/>
      <c r="UYK9" s="279"/>
      <c r="UYL9" s="279"/>
      <c r="UYM9" s="279"/>
      <c r="UYN9" s="279"/>
      <c r="UYO9" s="279"/>
      <c r="UYP9" s="279"/>
      <c r="UYQ9" s="279"/>
      <c r="UYR9" s="279"/>
      <c r="UYS9" s="279"/>
      <c r="UYT9" s="279"/>
      <c r="UYU9" s="279"/>
      <c r="UYV9" s="279"/>
      <c r="UYW9" s="279"/>
      <c r="UYX9" s="279"/>
      <c r="UYY9" s="279"/>
      <c r="UYZ9" s="279"/>
      <c r="UZA9" s="279"/>
      <c r="UZB9" s="279"/>
      <c r="UZC9" s="279"/>
      <c r="UZD9" s="279"/>
      <c r="UZE9" s="279"/>
      <c r="UZF9" s="279"/>
      <c r="UZG9" s="279"/>
      <c r="UZH9" s="279"/>
      <c r="UZI9" s="279"/>
      <c r="UZJ9" s="279"/>
      <c r="UZK9" s="279"/>
      <c r="UZL9" s="279"/>
      <c r="UZM9" s="279"/>
      <c r="UZN9" s="279"/>
      <c r="UZO9" s="279"/>
      <c r="UZP9" s="279"/>
      <c r="UZQ9" s="279"/>
      <c r="UZR9" s="279"/>
      <c r="UZS9" s="279"/>
      <c r="UZT9" s="279"/>
      <c r="UZU9" s="279"/>
      <c r="UZV9" s="279"/>
      <c r="UZW9" s="279"/>
      <c r="UZX9" s="279"/>
      <c r="UZY9" s="279"/>
      <c r="UZZ9" s="279"/>
      <c r="VAA9" s="279"/>
      <c r="VAB9" s="279"/>
      <c r="VAC9" s="279"/>
      <c r="VAD9" s="279"/>
      <c r="VAE9" s="279"/>
      <c r="VAF9" s="279"/>
      <c r="VAG9" s="279"/>
      <c r="VAH9" s="279"/>
      <c r="VAI9" s="279"/>
      <c r="VAJ9" s="279"/>
      <c r="VAK9" s="279"/>
      <c r="VAL9" s="279"/>
      <c r="VAM9" s="279"/>
      <c r="VAN9" s="279"/>
      <c r="VAO9" s="279"/>
      <c r="VAP9" s="279"/>
      <c r="VAQ9" s="279"/>
      <c r="VAR9" s="279"/>
      <c r="VAS9" s="279"/>
      <c r="VAT9" s="279"/>
      <c r="VAU9" s="279"/>
      <c r="VAV9" s="279"/>
      <c r="VAW9" s="279"/>
      <c r="VAX9" s="279"/>
      <c r="VAY9" s="279"/>
      <c r="VAZ9" s="279"/>
      <c r="VBA9" s="279"/>
      <c r="VBB9" s="279"/>
      <c r="VBC9" s="279"/>
      <c r="VBD9" s="279"/>
      <c r="VBE9" s="279"/>
      <c r="VBF9" s="279"/>
      <c r="VBG9" s="279"/>
      <c r="VBH9" s="279"/>
      <c r="VBI9" s="279"/>
      <c r="VBJ9" s="279"/>
      <c r="VBK9" s="279"/>
      <c r="VBL9" s="279"/>
      <c r="VBM9" s="279"/>
      <c r="VBN9" s="279"/>
      <c r="VBO9" s="279"/>
      <c r="VBP9" s="279"/>
      <c r="VBQ9" s="279"/>
      <c r="VBR9" s="279"/>
      <c r="VBS9" s="279"/>
      <c r="VBT9" s="279"/>
      <c r="VBU9" s="279"/>
      <c r="VBV9" s="279"/>
      <c r="VBW9" s="279"/>
      <c r="VBX9" s="279"/>
      <c r="VBY9" s="279"/>
      <c r="VBZ9" s="279"/>
      <c r="VCA9" s="279"/>
      <c r="VCB9" s="279"/>
      <c r="VCC9" s="279"/>
      <c r="VCD9" s="279"/>
      <c r="VCE9" s="279"/>
      <c r="VCF9" s="279"/>
      <c r="VCG9" s="279"/>
      <c r="VCH9" s="279"/>
      <c r="VCI9" s="279"/>
      <c r="VCJ9" s="279"/>
      <c r="VCK9" s="279"/>
      <c r="VCL9" s="279"/>
      <c r="VCM9" s="279"/>
      <c r="VCN9" s="279"/>
      <c r="VCO9" s="279"/>
      <c r="VCP9" s="279"/>
      <c r="VCQ9" s="279"/>
      <c r="VCR9" s="279"/>
      <c r="VCS9" s="279"/>
      <c r="VCT9" s="279"/>
      <c r="VCU9" s="279"/>
      <c r="VCV9" s="279"/>
      <c r="VCW9" s="279"/>
      <c r="VCX9" s="279"/>
      <c r="VCY9" s="279"/>
      <c r="VCZ9" s="279"/>
      <c r="VDA9" s="279"/>
      <c r="VDB9" s="279"/>
      <c r="VDC9" s="279"/>
      <c r="VDD9" s="279"/>
      <c r="VDE9" s="279"/>
      <c r="VDF9" s="279"/>
      <c r="VDG9" s="279"/>
      <c r="VDH9" s="279"/>
      <c r="VDI9" s="279"/>
      <c r="VDJ9" s="279"/>
      <c r="VDK9" s="279"/>
      <c r="VDL9" s="279"/>
      <c r="VDM9" s="279"/>
      <c r="VDN9" s="279"/>
      <c r="VDO9" s="279"/>
      <c r="VDP9" s="279"/>
      <c r="VDQ9" s="279"/>
      <c r="VDR9" s="279"/>
      <c r="VDS9" s="279"/>
      <c r="VDT9" s="279"/>
      <c r="VDU9" s="279"/>
      <c r="VDV9" s="279"/>
      <c r="VDW9" s="279"/>
      <c r="VDX9" s="279"/>
      <c r="VDY9" s="279"/>
      <c r="VDZ9" s="279"/>
      <c r="VEA9" s="279"/>
      <c r="VEB9" s="279"/>
      <c r="VEC9" s="279"/>
      <c r="VED9" s="279"/>
      <c r="VEE9" s="279"/>
      <c r="VEF9" s="279"/>
      <c r="VEG9" s="279"/>
      <c r="VEH9" s="279"/>
      <c r="VEI9" s="279"/>
      <c r="VEJ9" s="279"/>
      <c r="VEK9" s="279"/>
      <c r="VEL9" s="279"/>
      <c r="VEM9" s="279"/>
      <c r="VEN9" s="279"/>
      <c r="VEO9" s="279"/>
      <c r="VEP9" s="279"/>
      <c r="VEQ9" s="279"/>
      <c r="VER9" s="279"/>
      <c r="VES9" s="279"/>
      <c r="VET9" s="279"/>
      <c r="VEU9" s="279"/>
      <c r="VEV9" s="279"/>
      <c r="VEW9" s="279"/>
      <c r="VEX9" s="279"/>
      <c r="VEY9" s="279"/>
      <c r="VEZ9" s="279"/>
      <c r="VFA9" s="279"/>
      <c r="VFB9" s="279"/>
      <c r="VFC9" s="279"/>
      <c r="VFD9" s="279"/>
      <c r="VFE9" s="279"/>
      <c r="VFF9" s="279"/>
      <c r="VFG9" s="279"/>
      <c r="VFH9" s="279"/>
      <c r="VFI9" s="279"/>
      <c r="VFJ9" s="279"/>
      <c r="VFK9" s="279"/>
      <c r="VFL9" s="279"/>
      <c r="VFM9" s="279"/>
      <c r="VFN9" s="279"/>
      <c r="VFO9" s="279"/>
      <c r="VFP9" s="279"/>
      <c r="VFQ9" s="279"/>
      <c r="VFR9" s="279"/>
      <c r="VFS9" s="279"/>
      <c r="VFT9" s="279"/>
      <c r="VFU9" s="279"/>
      <c r="VFV9" s="279"/>
      <c r="VFW9" s="279"/>
      <c r="VFX9" s="279"/>
      <c r="VFY9" s="279"/>
      <c r="VFZ9" s="279"/>
      <c r="VGA9" s="279"/>
      <c r="VGB9" s="279"/>
      <c r="VGC9" s="279"/>
      <c r="VGD9" s="279"/>
      <c r="VGE9" s="279"/>
      <c r="VGF9" s="279"/>
      <c r="VGG9" s="279"/>
      <c r="VGH9" s="279"/>
      <c r="VGI9" s="279"/>
      <c r="VGJ9" s="279"/>
      <c r="VGK9" s="279"/>
      <c r="VGL9" s="279"/>
      <c r="VGM9" s="279"/>
      <c r="VGN9" s="279"/>
      <c r="VGO9" s="279"/>
      <c r="VGP9" s="279"/>
      <c r="VGQ9" s="279"/>
      <c r="VGR9" s="279"/>
      <c r="VGS9" s="279"/>
      <c r="VGT9" s="279"/>
      <c r="VGU9" s="279"/>
      <c r="VGV9" s="279"/>
      <c r="VGW9" s="279"/>
      <c r="VGX9" s="279"/>
      <c r="VGY9" s="279"/>
      <c r="VGZ9" s="279"/>
      <c r="VHA9" s="279"/>
      <c r="VHB9" s="279"/>
      <c r="VHC9" s="279"/>
      <c r="VHD9" s="279"/>
      <c r="VHE9" s="279"/>
      <c r="VHF9" s="279"/>
      <c r="VHG9" s="279"/>
      <c r="VHH9" s="279"/>
      <c r="VHI9" s="279"/>
      <c r="VHJ9" s="279"/>
      <c r="VHK9" s="279"/>
      <c r="VHL9" s="279"/>
      <c r="VHM9" s="279"/>
      <c r="VHN9" s="279"/>
      <c r="VHO9" s="279"/>
      <c r="VHP9" s="279"/>
      <c r="VHQ9" s="279"/>
      <c r="VHR9" s="279"/>
      <c r="VHS9" s="279"/>
      <c r="VHT9" s="279"/>
      <c r="VHU9" s="279"/>
      <c r="VHV9" s="279"/>
      <c r="VHW9" s="279"/>
      <c r="VHX9" s="279"/>
      <c r="VHY9" s="279"/>
      <c r="VHZ9" s="279"/>
      <c r="VIA9" s="279"/>
      <c r="VIB9" s="279"/>
      <c r="VIC9" s="279"/>
      <c r="VID9" s="279"/>
      <c r="VIE9" s="279"/>
      <c r="VIF9" s="279"/>
      <c r="VIG9" s="279"/>
      <c r="VIH9" s="279"/>
      <c r="VII9" s="279"/>
      <c r="VIJ9" s="279"/>
      <c r="VIK9" s="279"/>
      <c r="VIL9" s="279"/>
      <c r="VIM9" s="279"/>
      <c r="VIN9" s="279"/>
      <c r="VIO9" s="279"/>
      <c r="VIP9" s="279"/>
      <c r="VIQ9" s="279"/>
      <c r="VIR9" s="279"/>
      <c r="VIS9" s="279"/>
      <c r="VIT9" s="279"/>
      <c r="VIU9" s="279"/>
      <c r="VIV9" s="279"/>
      <c r="VIW9" s="279"/>
      <c r="VIX9" s="279"/>
      <c r="VIY9" s="279"/>
      <c r="VIZ9" s="279"/>
      <c r="VJA9" s="279"/>
      <c r="VJB9" s="279"/>
      <c r="VJC9" s="279"/>
      <c r="VJD9" s="279"/>
      <c r="VJE9" s="279"/>
      <c r="VJF9" s="279"/>
      <c r="VJG9" s="279"/>
      <c r="VJH9" s="279"/>
      <c r="VJI9" s="279"/>
      <c r="VJJ9" s="279"/>
      <c r="VJK9" s="279"/>
      <c r="VJL9" s="279"/>
      <c r="VJM9" s="279"/>
      <c r="VJN9" s="279"/>
      <c r="VJO9" s="279"/>
      <c r="VJP9" s="279"/>
      <c r="VJQ9" s="279"/>
      <c r="VJR9" s="279"/>
      <c r="VJS9" s="279"/>
      <c r="VJT9" s="279"/>
      <c r="VJU9" s="279"/>
      <c r="VJV9" s="279"/>
      <c r="VJW9" s="279"/>
      <c r="VJX9" s="279"/>
      <c r="VJY9" s="279"/>
      <c r="VJZ9" s="279"/>
      <c r="VKA9" s="279"/>
      <c r="VKB9" s="279"/>
      <c r="VKC9" s="279"/>
      <c r="VKD9" s="279"/>
      <c r="VKE9" s="279"/>
      <c r="VKF9" s="279"/>
      <c r="VKG9" s="279"/>
      <c r="VKH9" s="279"/>
      <c r="VKI9" s="279"/>
      <c r="VKJ9" s="279"/>
      <c r="VKK9" s="279"/>
      <c r="VKL9" s="279"/>
      <c r="VKM9" s="279"/>
      <c r="VKN9" s="279"/>
      <c r="VKO9" s="279"/>
      <c r="VKP9" s="279"/>
      <c r="VKQ9" s="279"/>
      <c r="VKR9" s="279"/>
      <c r="VKS9" s="279"/>
      <c r="VKT9" s="279"/>
      <c r="VKU9" s="279"/>
      <c r="VKV9" s="279"/>
      <c r="VKW9" s="279"/>
      <c r="VKX9" s="279"/>
      <c r="VKY9" s="279"/>
      <c r="VKZ9" s="279"/>
      <c r="VLA9" s="279"/>
      <c r="VLB9" s="279"/>
      <c r="VLC9" s="279"/>
      <c r="VLD9" s="279"/>
      <c r="VLE9" s="279"/>
      <c r="VLF9" s="279"/>
      <c r="VLG9" s="279"/>
      <c r="VLH9" s="279"/>
      <c r="VLI9" s="279"/>
      <c r="VLJ9" s="279"/>
      <c r="VLK9" s="279"/>
      <c r="VLL9" s="279"/>
      <c r="VLM9" s="279"/>
      <c r="VLN9" s="279"/>
      <c r="VLO9" s="279"/>
      <c r="VLP9" s="279"/>
      <c r="VLQ9" s="279"/>
      <c r="VLR9" s="279"/>
      <c r="VLS9" s="279"/>
      <c r="VLT9" s="279"/>
      <c r="VLU9" s="279"/>
      <c r="VLV9" s="279"/>
      <c r="VLW9" s="279"/>
      <c r="VLX9" s="279"/>
      <c r="VLY9" s="279"/>
      <c r="VLZ9" s="279"/>
      <c r="VMA9" s="279"/>
      <c r="VMB9" s="279"/>
      <c r="VMC9" s="279"/>
      <c r="VMD9" s="279"/>
      <c r="VME9" s="279"/>
      <c r="VMF9" s="279"/>
      <c r="VMG9" s="279"/>
      <c r="VMH9" s="279"/>
      <c r="VMI9" s="279"/>
      <c r="VMJ9" s="279"/>
      <c r="VMK9" s="279"/>
      <c r="VML9" s="279"/>
      <c r="VMM9" s="279"/>
      <c r="VMN9" s="279"/>
      <c r="VMO9" s="279"/>
      <c r="VMP9" s="279"/>
      <c r="VMQ9" s="279"/>
      <c r="VMR9" s="279"/>
      <c r="VMS9" s="279"/>
      <c r="VMT9" s="279"/>
      <c r="VMU9" s="279"/>
      <c r="VMV9" s="279"/>
      <c r="VMW9" s="279"/>
      <c r="VMX9" s="279"/>
      <c r="VMY9" s="279"/>
      <c r="VMZ9" s="279"/>
      <c r="VNA9" s="279"/>
      <c r="VNB9" s="279"/>
      <c r="VNC9" s="279"/>
      <c r="VND9" s="279"/>
      <c r="VNE9" s="279"/>
      <c r="VNF9" s="279"/>
      <c r="VNG9" s="279"/>
      <c r="VNH9" s="279"/>
      <c r="VNI9" s="279"/>
      <c r="VNJ9" s="279"/>
      <c r="VNK9" s="279"/>
      <c r="VNL9" s="279"/>
      <c r="VNM9" s="279"/>
      <c r="VNN9" s="279"/>
      <c r="VNO9" s="279"/>
      <c r="VNP9" s="279"/>
      <c r="VNQ9" s="279"/>
      <c r="VNR9" s="279"/>
      <c r="VNS9" s="279"/>
      <c r="VNT9" s="279"/>
      <c r="VNU9" s="279"/>
      <c r="VNV9" s="279"/>
      <c r="VNW9" s="279"/>
      <c r="VNX9" s="279"/>
      <c r="VNY9" s="279"/>
      <c r="VNZ9" s="279"/>
      <c r="VOA9" s="279"/>
      <c r="VOB9" s="279"/>
      <c r="VOC9" s="279"/>
      <c r="VOD9" s="279"/>
      <c r="VOE9" s="279"/>
      <c r="VOF9" s="279"/>
      <c r="VOG9" s="279"/>
      <c r="VOH9" s="279"/>
      <c r="VOI9" s="279"/>
      <c r="VOJ9" s="279"/>
      <c r="VOK9" s="279"/>
      <c r="VOL9" s="279"/>
      <c r="VOM9" s="279"/>
      <c r="VON9" s="279"/>
      <c r="VOO9" s="279"/>
      <c r="VOP9" s="279"/>
      <c r="VOQ9" s="279"/>
      <c r="VOR9" s="279"/>
      <c r="VOS9" s="279"/>
      <c r="VOT9" s="279"/>
      <c r="VOU9" s="279"/>
      <c r="VOV9" s="279"/>
      <c r="VOW9" s="279"/>
      <c r="VOX9" s="279"/>
      <c r="VOY9" s="279"/>
      <c r="VOZ9" s="279"/>
      <c r="VPA9" s="279"/>
      <c r="VPB9" s="279"/>
      <c r="VPC9" s="279"/>
      <c r="VPD9" s="279"/>
      <c r="VPE9" s="279"/>
      <c r="VPF9" s="279"/>
      <c r="VPG9" s="279"/>
      <c r="VPH9" s="279"/>
      <c r="VPI9" s="279"/>
      <c r="VPJ9" s="279"/>
      <c r="VPK9" s="279"/>
      <c r="VPL9" s="279"/>
      <c r="VPM9" s="279"/>
      <c r="VPN9" s="279"/>
      <c r="VPO9" s="279"/>
      <c r="VPP9" s="279"/>
      <c r="VPQ9" s="279"/>
      <c r="VPR9" s="279"/>
      <c r="VPS9" s="279"/>
      <c r="VPT9" s="279"/>
      <c r="VPU9" s="279"/>
      <c r="VPV9" s="279"/>
      <c r="VPW9" s="279"/>
      <c r="VPX9" s="279"/>
      <c r="VPY9" s="279"/>
      <c r="VPZ9" s="279"/>
      <c r="VQA9" s="279"/>
      <c r="VQB9" s="279"/>
      <c r="VQC9" s="279"/>
      <c r="VQD9" s="279"/>
      <c r="VQE9" s="279"/>
      <c r="VQF9" s="279"/>
      <c r="VQG9" s="279"/>
      <c r="VQH9" s="279"/>
      <c r="VQI9" s="279"/>
      <c r="VQJ9" s="279"/>
      <c r="VQK9" s="279"/>
      <c r="VQL9" s="279"/>
      <c r="VQM9" s="279"/>
      <c r="VQN9" s="279"/>
      <c r="VQO9" s="279"/>
      <c r="VQP9" s="279"/>
      <c r="VQQ9" s="279"/>
      <c r="VQR9" s="279"/>
      <c r="VQS9" s="279"/>
      <c r="VQT9" s="279"/>
      <c r="VQU9" s="279"/>
      <c r="VQV9" s="279"/>
      <c r="VQW9" s="279"/>
      <c r="VQX9" s="279"/>
      <c r="VQY9" s="279"/>
      <c r="VQZ9" s="279"/>
      <c r="VRA9" s="279"/>
      <c r="VRB9" s="279"/>
      <c r="VRC9" s="279"/>
      <c r="VRD9" s="279"/>
      <c r="VRE9" s="279"/>
      <c r="VRF9" s="279"/>
      <c r="VRG9" s="279"/>
      <c r="VRH9" s="279"/>
      <c r="VRI9" s="279"/>
      <c r="VRJ9" s="279"/>
      <c r="VRK9" s="279"/>
      <c r="VRL9" s="279"/>
      <c r="VRM9" s="279"/>
      <c r="VRN9" s="279"/>
      <c r="VRO9" s="279"/>
      <c r="VRP9" s="279"/>
      <c r="VRQ9" s="279"/>
      <c r="VRR9" s="279"/>
      <c r="VRS9" s="279"/>
      <c r="VRT9" s="279"/>
      <c r="VRU9" s="279"/>
      <c r="VRV9" s="279"/>
      <c r="VRW9" s="279"/>
      <c r="VRX9" s="279"/>
      <c r="VRY9" s="279"/>
      <c r="VRZ9" s="279"/>
      <c r="VSA9" s="279"/>
      <c r="VSB9" s="279"/>
      <c r="VSC9" s="279"/>
      <c r="VSD9" s="279"/>
      <c r="VSE9" s="279"/>
      <c r="VSF9" s="279"/>
      <c r="VSG9" s="279"/>
      <c r="VSH9" s="279"/>
      <c r="VSI9" s="279"/>
      <c r="VSJ9" s="279"/>
      <c r="VSK9" s="279"/>
      <c r="VSL9" s="279"/>
      <c r="VSM9" s="279"/>
      <c r="VSN9" s="279"/>
      <c r="VSO9" s="279"/>
      <c r="VSP9" s="279"/>
      <c r="VSQ9" s="279"/>
      <c r="VSR9" s="279"/>
      <c r="VSS9" s="279"/>
      <c r="VST9" s="279"/>
      <c r="VSU9" s="279"/>
      <c r="VSV9" s="279"/>
      <c r="VSW9" s="279"/>
      <c r="VSX9" s="279"/>
      <c r="VSY9" s="279"/>
      <c r="VSZ9" s="279"/>
      <c r="VTA9" s="279"/>
      <c r="VTB9" s="279"/>
      <c r="VTC9" s="279"/>
      <c r="VTD9" s="279"/>
      <c r="VTE9" s="279"/>
      <c r="VTF9" s="279"/>
      <c r="VTG9" s="279"/>
      <c r="VTH9" s="279"/>
      <c r="VTI9" s="279"/>
      <c r="VTJ9" s="279"/>
      <c r="VTK9" s="279"/>
      <c r="VTL9" s="279"/>
      <c r="VTM9" s="279"/>
      <c r="VTN9" s="279"/>
      <c r="VTO9" s="279"/>
      <c r="VTP9" s="279"/>
      <c r="VTQ9" s="279"/>
      <c r="VTR9" s="279"/>
      <c r="VTS9" s="279"/>
      <c r="VTT9" s="279"/>
      <c r="VTU9" s="279"/>
      <c r="VTV9" s="279"/>
      <c r="VTW9" s="279"/>
      <c r="VTX9" s="279"/>
      <c r="VTY9" s="279"/>
      <c r="VTZ9" s="279"/>
      <c r="VUA9" s="279"/>
      <c r="VUB9" s="279"/>
      <c r="VUC9" s="279"/>
      <c r="VUD9" s="279"/>
      <c r="VUE9" s="279"/>
      <c r="VUF9" s="279"/>
      <c r="VUG9" s="279"/>
      <c r="VUH9" s="279"/>
      <c r="VUI9" s="279"/>
      <c r="VUJ9" s="279"/>
      <c r="VUK9" s="279"/>
      <c r="VUL9" s="279"/>
      <c r="VUM9" s="279"/>
      <c r="VUN9" s="279"/>
      <c r="VUO9" s="279"/>
      <c r="VUP9" s="279"/>
      <c r="VUQ9" s="279"/>
      <c r="VUR9" s="279"/>
      <c r="VUS9" s="279"/>
      <c r="VUT9" s="279"/>
      <c r="VUU9" s="279"/>
      <c r="VUV9" s="279"/>
      <c r="VUW9" s="279"/>
      <c r="VUX9" s="279"/>
      <c r="VUY9" s="279"/>
      <c r="VUZ9" s="279"/>
      <c r="VVA9" s="279"/>
      <c r="VVB9" s="279"/>
      <c r="VVC9" s="279"/>
      <c r="VVD9" s="279"/>
      <c r="VVE9" s="279"/>
      <c r="VVF9" s="279"/>
      <c r="VVG9" s="279"/>
      <c r="VVH9" s="279"/>
      <c r="VVI9" s="279"/>
      <c r="VVJ9" s="279"/>
      <c r="VVK9" s="279"/>
      <c r="VVL9" s="279"/>
      <c r="VVM9" s="279"/>
      <c r="VVN9" s="279"/>
      <c r="VVO9" s="279"/>
      <c r="VVP9" s="279"/>
      <c r="VVQ9" s="279"/>
      <c r="VVR9" s="279"/>
      <c r="VVS9" s="279"/>
      <c r="VVT9" s="279"/>
      <c r="VVU9" s="279"/>
      <c r="VVV9" s="279"/>
      <c r="VVW9" s="279"/>
      <c r="VVX9" s="279"/>
      <c r="VVY9" s="279"/>
      <c r="VVZ9" s="279"/>
      <c r="VWA9" s="279"/>
      <c r="VWB9" s="279"/>
      <c r="VWC9" s="279"/>
      <c r="VWD9" s="279"/>
      <c r="VWE9" s="279"/>
      <c r="VWF9" s="279"/>
      <c r="VWG9" s="279"/>
      <c r="VWH9" s="279"/>
      <c r="VWI9" s="279"/>
      <c r="VWJ9" s="279"/>
      <c r="VWK9" s="279"/>
      <c r="VWL9" s="279"/>
      <c r="VWM9" s="279"/>
      <c r="VWN9" s="279"/>
      <c r="VWO9" s="279"/>
      <c r="VWP9" s="279"/>
      <c r="VWQ9" s="279"/>
      <c r="VWR9" s="279"/>
      <c r="VWS9" s="279"/>
      <c r="VWT9" s="279"/>
      <c r="VWU9" s="279"/>
      <c r="VWV9" s="279"/>
      <c r="VWW9" s="279"/>
      <c r="VWX9" s="279"/>
      <c r="VWY9" s="279"/>
      <c r="VWZ9" s="279"/>
      <c r="VXA9" s="279"/>
      <c r="VXB9" s="279"/>
      <c r="VXC9" s="279"/>
      <c r="VXD9" s="279"/>
      <c r="VXE9" s="279"/>
      <c r="VXF9" s="279"/>
      <c r="VXG9" s="279"/>
      <c r="VXH9" s="279"/>
      <c r="VXI9" s="279"/>
      <c r="VXJ9" s="279"/>
      <c r="VXK9" s="279"/>
      <c r="VXL9" s="279"/>
      <c r="VXM9" s="279"/>
      <c r="VXN9" s="279"/>
      <c r="VXO9" s="279"/>
      <c r="VXP9" s="279"/>
      <c r="VXQ9" s="279"/>
      <c r="VXR9" s="279"/>
      <c r="VXS9" s="279"/>
      <c r="VXT9" s="279"/>
      <c r="VXU9" s="279"/>
      <c r="VXV9" s="279"/>
      <c r="VXW9" s="279"/>
      <c r="VXX9" s="279"/>
      <c r="VXY9" s="279"/>
      <c r="VXZ9" s="279"/>
      <c r="VYA9" s="279"/>
      <c r="VYB9" s="279"/>
      <c r="VYC9" s="279"/>
      <c r="VYD9" s="279"/>
      <c r="VYE9" s="279"/>
      <c r="VYF9" s="279"/>
      <c r="VYG9" s="279"/>
      <c r="VYH9" s="279"/>
      <c r="VYI9" s="279"/>
      <c r="VYJ9" s="279"/>
      <c r="VYK9" s="279"/>
      <c r="VYL9" s="279"/>
      <c r="VYM9" s="279"/>
      <c r="VYN9" s="279"/>
      <c r="VYO9" s="279"/>
      <c r="VYP9" s="279"/>
      <c r="VYQ9" s="279"/>
      <c r="VYR9" s="279"/>
      <c r="VYS9" s="279"/>
      <c r="VYT9" s="279"/>
      <c r="VYU9" s="279"/>
      <c r="VYV9" s="279"/>
      <c r="VYW9" s="279"/>
      <c r="VYX9" s="279"/>
      <c r="VYY9" s="279"/>
      <c r="VYZ9" s="279"/>
      <c r="VZA9" s="279"/>
      <c r="VZB9" s="279"/>
      <c r="VZC9" s="279"/>
      <c r="VZD9" s="279"/>
      <c r="VZE9" s="279"/>
      <c r="VZF9" s="279"/>
      <c r="VZG9" s="279"/>
      <c r="VZH9" s="279"/>
      <c r="VZI9" s="279"/>
      <c r="VZJ9" s="279"/>
      <c r="VZK9" s="279"/>
      <c r="VZL9" s="279"/>
      <c r="VZM9" s="279"/>
      <c r="VZN9" s="279"/>
      <c r="VZO9" s="279"/>
      <c r="VZP9" s="279"/>
      <c r="VZQ9" s="279"/>
      <c r="VZR9" s="279"/>
      <c r="VZS9" s="279"/>
      <c r="VZT9" s="279"/>
      <c r="VZU9" s="279"/>
      <c r="VZV9" s="279"/>
      <c r="VZW9" s="279"/>
      <c r="VZX9" s="279"/>
      <c r="VZY9" s="279"/>
      <c r="VZZ9" s="279"/>
      <c r="WAA9" s="279"/>
      <c r="WAB9" s="279"/>
      <c r="WAC9" s="279"/>
      <c r="WAD9" s="279"/>
      <c r="WAE9" s="279"/>
      <c r="WAF9" s="279"/>
      <c r="WAG9" s="279"/>
      <c r="WAH9" s="279"/>
      <c r="WAI9" s="279"/>
      <c r="WAJ9" s="279"/>
      <c r="WAK9" s="279"/>
      <c r="WAL9" s="279"/>
      <c r="WAM9" s="279"/>
      <c r="WAN9" s="279"/>
      <c r="WAO9" s="279"/>
      <c r="WAP9" s="279"/>
      <c r="WAQ9" s="279"/>
      <c r="WAR9" s="279"/>
      <c r="WAS9" s="279"/>
      <c r="WAT9" s="279"/>
      <c r="WAU9" s="279"/>
      <c r="WAV9" s="279"/>
      <c r="WAW9" s="279"/>
      <c r="WAX9" s="279"/>
      <c r="WAY9" s="279"/>
      <c r="WAZ9" s="279"/>
      <c r="WBA9" s="279"/>
      <c r="WBB9" s="279"/>
      <c r="WBC9" s="279"/>
      <c r="WBD9" s="279"/>
      <c r="WBE9" s="279"/>
      <c r="WBF9" s="279"/>
      <c r="WBG9" s="279"/>
      <c r="WBH9" s="279"/>
      <c r="WBI9" s="279"/>
      <c r="WBJ9" s="279"/>
      <c r="WBK9" s="279"/>
      <c r="WBL9" s="279"/>
      <c r="WBM9" s="279"/>
      <c r="WBN9" s="279"/>
      <c r="WBO9" s="279"/>
      <c r="WBP9" s="279"/>
      <c r="WBQ9" s="279"/>
      <c r="WBR9" s="279"/>
      <c r="WBS9" s="279"/>
      <c r="WBT9" s="279"/>
      <c r="WBU9" s="279"/>
      <c r="WBV9" s="279"/>
      <c r="WBW9" s="279"/>
      <c r="WBX9" s="279"/>
      <c r="WBY9" s="279"/>
      <c r="WBZ9" s="279"/>
      <c r="WCA9" s="279"/>
      <c r="WCB9" s="279"/>
      <c r="WCC9" s="279"/>
      <c r="WCD9" s="279"/>
      <c r="WCE9" s="279"/>
      <c r="WCF9" s="279"/>
      <c r="WCG9" s="279"/>
      <c r="WCH9" s="279"/>
      <c r="WCI9" s="279"/>
      <c r="WCJ9" s="279"/>
      <c r="WCK9" s="279"/>
      <c r="WCL9" s="279"/>
      <c r="WCM9" s="279"/>
      <c r="WCN9" s="279"/>
      <c r="WCO9" s="279"/>
      <c r="WCP9" s="279"/>
      <c r="WCQ9" s="279"/>
      <c r="WCR9" s="279"/>
      <c r="WCS9" s="279"/>
      <c r="WCT9" s="279"/>
      <c r="WCU9" s="279"/>
      <c r="WCV9" s="279"/>
      <c r="WCW9" s="279"/>
      <c r="WCX9" s="279"/>
      <c r="WCY9" s="279"/>
      <c r="WCZ9" s="279"/>
      <c r="WDA9" s="279"/>
      <c r="WDB9" s="279"/>
      <c r="WDC9" s="279"/>
      <c r="WDD9" s="279"/>
      <c r="WDE9" s="279"/>
      <c r="WDF9" s="279"/>
      <c r="WDG9" s="279"/>
      <c r="WDH9" s="279"/>
      <c r="WDI9" s="279"/>
      <c r="WDJ9" s="279"/>
      <c r="WDK9" s="279"/>
      <c r="WDL9" s="279"/>
      <c r="WDM9" s="279"/>
      <c r="WDN9" s="279"/>
      <c r="WDO9" s="279"/>
      <c r="WDP9" s="279"/>
      <c r="WDQ9" s="279"/>
      <c r="WDR9" s="279"/>
      <c r="WDS9" s="279"/>
      <c r="WDT9" s="279"/>
      <c r="WDU9" s="279"/>
      <c r="WDV9" s="279"/>
      <c r="WDW9" s="279"/>
      <c r="WDX9" s="279"/>
      <c r="WDY9" s="279"/>
      <c r="WDZ9" s="279"/>
      <c r="WEA9" s="279"/>
      <c r="WEB9" s="279"/>
      <c r="WEC9" s="279"/>
      <c r="WED9" s="279"/>
      <c r="WEE9" s="279"/>
      <c r="WEF9" s="279"/>
      <c r="WEG9" s="279"/>
      <c r="WEH9" s="279"/>
      <c r="WEI9" s="279"/>
      <c r="WEJ9" s="279"/>
      <c r="WEK9" s="279"/>
      <c r="WEL9" s="279"/>
      <c r="WEM9" s="279"/>
      <c r="WEN9" s="279"/>
      <c r="WEO9" s="279"/>
      <c r="WEP9" s="279"/>
      <c r="WEQ9" s="279"/>
      <c r="WER9" s="279"/>
      <c r="WES9" s="279"/>
      <c r="WET9" s="279"/>
      <c r="WEU9" s="279"/>
      <c r="WEV9" s="279"/>
      <c r="WEW9" s="279"/>
      <c r="WEX9" s="279"/>
      <c r="WEY9" s="279"/>
      <c r="WEZ9" s="279"/>
      <c r="WFA9" s="279"/>
      <c r="WFB9" s="279"/>
      <c r="WFC9" s="279"/>
      <c r="WFD9" s="279"/>
      <c r="WFE9" s="279"/>
      <c r="WFF9" s="279"/>
      <c r="WFG9" s="279"/>
      <c r="WFH9" s="279"/>
      <c r="WFI9" s="279"/>
      <c r="WFJ9" s="279"/>
      <c r="WFK9" s="279"/>
      <c r="WFL9" s="279"/>
      <c r="WFM9" s="279"/>
      <c r="WFN9" s="279"/>
      <c r="WFO9" s="279"/>
      <c r="WFP9" s="279"/>
      <c r="WFQ9" s="279"/>
      <c r="WFR9" s="279"/>
      <c r="WFS9" s="279"/>
      <c r="WFT9" s="279"/>
      <c r="WFU9" s="279"/>
      <c r="WFV9" s="279"/>
      <c r="WFW9" s="279"/>
      <c r="WFX9" s="279"/>
      <c r="WFY9" s="279"/>
      <c r="WFZ9" s="279"/>
      <c r="WGA9" s="279"/>
      <c r="WGB9" s="279"/>
      <c r="WGC9" s="279"/>
      <c r="WGD9" s="279"/>
      <c r="WGE9" s="279"/>
      <c r="WGF9" s="279"/>
      <c r="WGG9" s="279"/>
      <c r="WGH9" s="279"/>
      <c r="WGI9" s="279"/>
      <c r="WGJ9" s="279"/>
      <c r="WGK9" s="279"/>
      <c r="WGL9" s="279"/>
      <c r="WGM9" s="279"/>
      <c r="WGN9" s="279"/>
      <c r="WGO9" s="279"/>
      <c r="WGP9" s="279"/>
      <c r="WGQ9" s="279"/>
      <c r="WGR9" s="279"/>
      <c r="WGS9" s="279"/>
      <c r="WGT9" s="279"/>
      <c r="WGU9" s="279"/>
      <c r="WGV9" s="279"/>
      <c r="WGW9" s="279"/>
      <c r="WGX9" s="279"/>
      <c r="WGY9" s="279"/>
      <c r="WGZ9" s="279"/>
      <c r="WHA9" s="279"/>
      <c r="WHB9" s="279"/>
      <c r="WHC9" s="279"/>
      <c r="WHD9" s="279"/>
      <c r="WHE9" s="279"/>
      <c r="WHF9" s="279"/>
      <c r="WHG9" s="279"/>
      <c r="WHH9" s="279"/>
      <c r="WHI9" s="279"/>
      <c r="WHJ9" s="279"/>
      <c r="WHK9" s="279"/>
      <c r="WHL9" s="279"/>
      <c r="WHM9" s="279"/>
      <c r="WHN9" s="279"/>
      <c r="WHO9" s="279"/>
      <c r="WHP9" s="279"/>
      <c r="WHQ9" s="279"/>
      <c r="WHR9" s="279"/>
      <c r="WHS9" s="279"/>
      <c r="WHT9" s="279"/>
      <c r="WHU9" s="279"/>
      <c r="WHV9" s="279"/>
      <c r="WHW9" s="279"/>
      <c r="WHX9" s="279"/>
      <c r="WHY9" s="279"/>
      <c r="WHZ9" s="279"/>
      <c r="WIA9" s="279"/>
      <c r="WIB9" s="279"/>
      <c r="WIC9" s="279"/>
      <c r="WID9" s="279"/>
      <c r="WIE9" s="279"/>
      <c r="WIF9" s="279"/>
      <c r="WIG9" s="279"/>
      <c r="WIH9" s="279"/>
      <c r="WII9" s="279"/>
      <c r="WIJ9" s="279"/>
      <c r="WIK9" s="279"/>
      <c r="WIL9" s="279"/>
      <c r="WIM9" s="279"/>
      <c r="WIN9" s="279"/>
      <c r="WIO9" s="279"/>
      <c r="WIP9" s="279"/>
      <c r="WIQ9" s="279"/>
      <c r="WIR9" s="279"/>
      <c r="WIS9" s="279"/>
      <c r="WIT9" s="279"/>
      <c r="WIU9" s="279"/>
      <c r="WIV9" s="279"/>
      <c r="WIW9" s="279"/>
      <c r="WIX9" s="279"/>
      <c r="WIY9" s="279"/>
      <c r="WIZ9" s="279"/>
      <c r="WJA9" s="279"/>
      <c r="WJB9" s="279"/>
      <c r="WJC9" s="279"/>
      <c r="WJD9" s="279"/>
      <c r="WJE9" s="279"/>
      <c r="WJF9" s="279"/>
      <c r="WJG9" s="279"/>
      <c r="WJH9" s="279"/>
      <c r="WJI9" s="279"/>
      <c r="WJJ9" s="279"/>
      <c r="WJK9" s="279"/>
      <c r="WJL9" s="279"/>
      <c r="WJM9" s="279"/>
      <c r="WJN9" s="279"/>
      <c r="WJO9" s="279"/>
      <c r="WJP9" s="279"/>
      <c r="WJQ9" s="279"/>
      <c r="WJR9" s="279"/>
      <c r="WJS9" s="279"/>
      <c r="WJT9" s="279"/>
      <c r="WJU9" s="279"/>
      <c r="WJV9" s="279"/>
      <c r="WJW9" s="279"/>
      <c r="WJX9" s="279"/>
      <c r="WJY9" s="279"/>
      <c r="WJZ9" s="279"/>
      <c r="WKA9" s="279"/>
      <c r="WKB9" s="279"/>
      <c r="WKC9" s="279"/>
      <c r="WKD9" s="279"/>
      <c r="WKE9" s="279"/>
      <c r="WKF9" s="279"/>
      <c r="WKG9" s="279"/>
      <c r="WKH9" s="279"/>
      <c r="WKI9" s="279"/>
      <c r="WKJ9" s="279"/>
      <c r="WKK9" s="279"/>
      <c r="WKL9" s="279"/>
      <c r="WKM9" s="279"/>
      <c r="WKN9" s="279"/>
      <c r="WKO9" s="279"/>
      <c r="WKP9" s="279"/>
      <c r="WKQ9" s="279"/>
      <c r="WKR9" s="279"/>
      <c r="WKS9" s="279"/>
      <c r="WKT9" s="279"/>
      <c r="WKU9" s="279"/>
      <c r="WKV9" s="279"/>
      <c r="WKW9" s="279"/>
      <c r="WKX9" s="279"/>
      <c r="WKY9" s="279"/>
      <c r="WKZ9" s="279"/>
      <c r="WLA9" s="279"/>
      <c r="WLB9" s="279"/>
      <c r="WLC9" s="279"/>
      <c r="WLD9" s="279"/>
      <c r="WLE9" s="279"/>
      <c r="WLF9" s="279"/>
      <c r="WLG9" s="279"/>
      <c r="WLH9" s="279"/>
      <c r="WLI9" s="279"/>
      <c r="WLJ9" s="279"/>
      <c r="WLK9" s="279"/>
      <c r="WLL9" s="279"/>
      <c r="WLM9" s="279"/>
      <c r="WLN9" s="279"/>
      <c r="WLO9" s="279"/>
      <c r="WLP9" s="279"/>
      <c r="WLQ9" s="279"/>
      <c r="WLR9" s="279"/>
      <c r="WLS9" s="279"/>
      <c r="WLT9" s="279"/>
      <c r="WLU9" s="279"/>
      <c r="WLV9" s="279"/>
      <c r="WLW9" s="279"/>
      <c r="WLX9" s="279"/>
      <c r="WLY9" s="279"/>
      <c r="WLZ9" s="279"/>
      <c r="WMA9" s="279"/>
      <c r="WMB9" s="279"/>
      <c r="WMC9" s="279"/>
      <c r="WMD9" s="279"/>
      <c r="WME9" s="279"/>
      <c r="WMF9" s="279"/>
      <c r="WMG9" s="279"/>
      <c r="WMH9" s="279"/>
      <c r="WMI9" s="279"/>
      <c r="WMJ9" s="279"/>
      <c r="WMK9" s="279"/>
      <c r="WML9" s="279"/>
      <c r="WMM9" s="279"/>
      <c r="WMN9" s="279"/>
      <c r="WMO9" s="279"/>
      <c r="WMP9" s="279"/>
      <c r="WMQ9" s="279"/>
      <c r="WMR9" s="279"/>
      <c r="WMS9" s="279"/>
      <c r="WMT9" s="279"/>
      <c r="WMU9" s="279"/>
      <c r="WMV9" s="279"/>
      <c r="WMW9" s="279"/>
      <c r="WMX9" s="279"/>
      <c r="WMY9" s="279"/>
      <c r="WMZ9" s="279"/>
      <c r="WNA9" s="279"/>
      <c r="WNB9" s="279"/>
      <c r="WNC9" s="279"/>
      <c r="WND9" s="279"/>
      <c r="WNE9" s="279"/>
      <c r="WNF9" s="279"/>
      <c r="WNG9" s="279"/>
      <c r="WNH9" s="279"/>
      <c r="WNI9" s="279"/>
      <c r="WNJ9" s="279"/>
      <c r="WNK9" s="279"/>
      <c r="WNL9" s="279"/>
      <c r="WNM9" s="279"/>
      <c r="WNN9" s="279"/>
      <c r="WNO9" s="279"/>
      <c r="WNP9" s="279"/>
      <c r="WNQ9" s="279"/>
      <c r="WNR9" s="279"/>
      <c r="WNS9" s="279"/>
      <c r="WNT9" s="279"/>
      <c r="WNU9" s="279"/>
      <c r="WNV9" s="279"/>
      <c r="WNW9" s="279"/>
      <c r="WNX9" s="279"/>
      <c r="WNY9" s="279"/>
      <c r="WNZ9" s="279"/>
      <c r="WOA9" s="279"/>
      <c r="WOB9" s="279"/>
      <c r="WOC9" s="279"/>
      <c r="WOD9" s="279"/>
      <c r="WOE9" s="279"/>
      <c r="WOF9" s="279"/>
      <c r="WOG9" s="279"/>
      <c r="WOH9" s="279"/>
      <c r="WOI9" s="279"/>
      <c r="WOJ9" s="279"/>
      <c r="WOK9" s="279"/>
      <c r="WOL9" s="279"/>
      <c r="WOM9" s="279"/>
      <c r="WON9" s="279"/>
      <c r="WOO9" s="279"/>
      <c r="WOP9" s="279"/>
      <c r="WOQ9" s="279"/>
      <c r="WOR9" s="279"/>
      <c r="WOS9" s="279"/>
      <c r="WOT9" s="279"/>
      <c r="WOU9" s="279"/>
      <c r="WOV9" s="279"/>
      <c r="WOW9" s="279"/>
      <c r="WOX9" s="279"/>
      <c r="WOY9" s="279"/>
      <c r="WOZ9" s="279"/>
      <c r="WPA9" s="279"/>
      <c r="WPB9" s="279"/>
      <c r="WPC9" s="279"/>
      <c r="WPD9" s="279"/>
      <c r="WPE9" s="279"/>
      <c r="WPF9" s="279"/>
      <c r="WPG9" s="279"/>
      <c r="WPH9" s="279"/>
      <c r="WPI9" s="279"/>
      <c r="WPJ9" s="279"/>
      <c r="WPK9" s="279"/>
      <c r="WPL9" s="279"/>
      <c r="WPM9" s="279"/>
      <c r="WPN9" s="279"/>
      <c r="WPO9" s="279"/>
      <c r="WPP9" s="279"/>
      <c r="WPQ9" s="279"/>
      <c r="WPR9" s="279"/>
      <c r="WPS9" s="279"/>
      <c r="WPT9" s="279"/>
      <c r="WPU9" s="279"/>
      <c r="WPV9" s="279"/>
      <c r="WPW9" s="279"/>
      <c r="WPX9" s="279"/>
      <c r="WPY9" s="279"/>
      <c r="WPZ9" s="279"/>
      <c r="WQA9" s="279"/>
      <c r="WQB9" s="279"/>
      <c r="WQC9" s="279"/>
      <c r="WQD9" s="279"/>
      <c r="WQE9" s="279"/>
      <c r="WQF9" s="279"/>
      <c r="WQG9" s="279"/>
      <c r="WQH9" s="279"/>
      <c r="WQI9" s="279"/>
      <c r="WQJ9" s="279"/>
      <c r="WQK9" s="279"/>
      <c r="WQL9" s="279"/>
      <c r="WQM9" s="279"/>
      <c r="WQN9" s="279"/>
      <c r="WQO9" s="279"/>
      <c r="WQP9" s="279"/>
      <c r="WQQ9" s="279"/>
      <c r="WQR9" s="279"/>
      <c r="WQS9" s="279"/>
      <c r="WQT9" s="279"/>
      <c r="WQU9" s="279"/>
      <c r="WQV9" s="279"/>
      <c r="WQW9" s="279"/>
      <c r="WQX9" s="279"/>
      <c r="WQY9" s="279"/>
      <c r="WQZ9" s="279"/>
      <c r="WRA9" s="279"/>
      <c r="WRB9" s="279"/>
      <c r="WRC9" s="279"/>
      <c r="WRD9" s="279"/>
      <c r="WRE9" s="279"/>
      <c r="WRF9" s="279"/>
      <c r="WRG9" s="279"/>
      <c r="WRH9" s="279"/>
      <c r="WRI9" s="279"/>
      <c r="WRJ9" s="279"/>
      <c r="WRK9" s="279"/>
      <c r="WRL9" s="279"/>
      <c r="WRM9" s="279"/>
      <c r="WRN9" s="279"/>
      <c r="WRO9" s="279"/>
      <c r="WRP9" s="279"/>
      <c r="WRQ9" s="279"/>
      <c r="WRR9" s="279"/>
      <c r="WRS9" s="279"/>
      <c r="WRT9" s="279"/>
      <c r="WRU9" s="279"/>
      <c r="WRV9" s="279"/>
      <c r="WRW9" s="279"/>
      <c r="WRX9" s="279"/>
      <c r="WRY9" s="279"/>
      <c r="WRZ9" s="279"/>
      <c r="WSA9" s="279"/>
      <c r="WSB9" s="279"/>
      <c r="WSC9" s="279"/>
      <c r="WSD9" s="279"/>
      <c r="WSE9" s="279"/>
      <c r="WSF9" s="279"/>
      <c r="WSG9" s="279"/>
      <c r="WSH9" s="279"/>
      <c r="WSI9" s="279"/>
      <c r="WSJ9" s="279"/>
      <c r="WSK9" s="279"/>
      <c r="WSL9" s="279"/>
      <c r="WSM9" s="279"/>
      <c r="WSN9" s="279"/>
      <c r="WSO9" s="279"/>
      <c r="WSP9" s="279"/>
      <c r="WSQ9" s="279"/>
      <c r="WSR9" s="279"/>
      <c r="WSS9" s="279"/>
      <c r="WST9" s="279"/>
      <c r="WSU9" s="279"/>
      <c r="WSV9" s="279"/>
      <c r="WSW9" s="279"/>
      <c r="WSX9" s="279"/>
      <c r="WSY9" s="279"/>
      <c r="WSZ9" s="279"/>
      <c r="WTA9" s="279"/>
      <c r="WTB9" s="279"/>
      <c r="WTC9" s="279"/>
      <c r="WTD9" s="279"/>
      <c r="WTE9" s="279"/>
      <c r="WTF9" s="279"/>
      <c r="WTG9" s="279"/>
      <c r="WTH9" s="279"/>
      <c r="WTI9" s="279"/>
      <c r="WTJ9" s="279"/>
      <c r="WTK9" s="279"/>
      <c r="WTL9" s="279"/>
      <c r="WTM9" s="279"/>
      <c r="WTN9" s="279"/>
      <c r="WTO9" s="279"/>
      <c r="WTP9" s="279"/>
      <c r="WTQ9" s="279"/>
      <c r="WTR9" s="279"/>
      <c r="WTS9" s="279"/>
      <c r="WTT9" s="279"/>
      <c r="WTU9" s="279"/>
      <c r="WTV9" s="279"/>
      <c r="WTW9" s="279"/>
      <c r="WTX9" s="279"/>
      <c r="WTY9" s="279"/>
      <c r="WTZ9" s="279"/>
      <c r="WUA9" s="279"/>
      <c r="WUB9" s="279"/>
      <c r="WUC9" s="279"/>
      <c r="WUD9" s="279"/>
      <c r="WUE9" s="279"/>
      <c r="WUF9" s="279"/>
      <c r="WUG9" s="279"/>
      <c r="WUH9" s="279"/>
      <c r="WUI9" s="279"/>
      <c r="WUJ9" s="279"/>
      <c r="WUK9" s="279"/>
      <c r="WUL9" s="279"/>
      <c r="WUM9" s="279"/>
      <c r="WUN9" s="279"/>
      <c r="WUO9" s="279"/>
      <c r="WUP9" s="279"/>
      <c r="WUQ9" s="279"/>
      <c r="WUR9" s="279"/>
      <c r="WUS9" s="279"/>
      <c r="WUT9" s="279"/>
      <c r="WUU9" s="279"/>
      <c r="WUV9" s="279"/>
      <c r="WUW9" s="279"/>
      <c r="WUX9" s="279"/>
      <c r="WUY9" s="279"/>
      <c r="WUZ9" s="279"/>
      <c r="WVA9" s="279"/>
      <c r="WVB9" s="279"/>
      <c r="WVC9" s="279"/>
      <c r="WVD9" s="279"/>
      <c r="WVE9" s="279"/>
      <c r="WVF9" s="279"/>
      <c r="WVG9" s="279"/>
      <c r="WVH9" s="279"/>
      <c r="WVI9" s="279"/>
      <c r="WVJ9" s="279"/>
      <c r="WVK9" s="279"/>
      <c r="WVL9" s="279"/>
      <c r="WVM9" s="279"/>
      <c r="WVN9" s="279"/>
      <c r="WVO9" s="279"/>
      <c r="WVP9" s="279"/>
      <c r="WVQ9" s="279"/>
      <c r="WVR9" s="279"/>
      <c r="WVS9" s="279"/>
      <c r="WVT9" s="279"/>
      <c r="WVU9" s="279"/>
      <c r="WVV9" s="279"/>
      <c r="WVW9" s="279"/>
      <c r="WVX9" s="279"/>
      <c r="WVY9" s="279"/>
      <c r="WVZ9" s="279"/>
      <c r="WWA9" s="279"/>
      <c r="WWB9" s="279"/>
      <c r="WWC9" s="279"/>
      <c r="WWD9" s="279"/>
      <c r="WWE9" s="279"/>
      <c r="WWF9" s="279"/>
      <c r="WWG9" s="279"/>
      <c r="WWH9" s="279"/>
      <c r="WWI9" s="279"/>
      <c r="WWJ9" s="279"/>
      <c r="WWK9" s="279"/>
      <c r="WWL9" s="279"/>
      <c r="WWM9" s="279"/>
      <c r="WWN9" s="279"/>
      <c r="WWO9" s="279"/>
      <c r="WWP9" s="279"/>
      <c r="WWQ9" s="279"/>
      <c r="WWR9" s="279"/>
      <c r="WWS9" s="279"/>
      <c r="WWT9" s="279"/>
      <c r="WWU9" s="279"/>
      <c r="WWV9" s="279"/>
      <c r="WWW9" s="279"/>
      <c r="WWX9" s="279"/>
      <c r="WWY9" s="279"/>
      <c r="WWZ9" s="279"/>
      <c r="WXA9" s="279"/>
      <c r="WXB9" s="279"/>
      <c r="WXC9" s="279"/>
      <c r="WXD9" s="279"/>
      <c r="WXE9" s="279"/>
      <c r="WXF9" s="279"/>
      <c r="WXG9" s="279"/>
      <c r="WXH9" s="279"/>
      <c r="WXI9" s="279"/>
      <c r="WXJ9" s="279"/>
      <c r="WXK9" s="279"/>
      <c r="WXL9" s="279"/>
      <c r="WXM9" s="279"/>
      <c r="WXN9" s="279"/>
      <c r="WXO9" s="279"/>
      <c r="WXP9" s="279"/>
      <c r="WXQ9" s="279"/>
      <c r="WXR9" s="279"/>
      <c r="WXS9" s="279"/>
      <c r="WXT9" s="279"/>
      <c r="WXU9" s="279"/>
      <c r="WXV9" s="279"/>
      <c r="WXW9" s="279"/>
      <c r="WXX9" s="279"/>
      <c r="WXY9" s="279"/>
      <c r="WXZ9" s="279"/>
      <c r="WYA9" s="279"/>
      <c r="WYB9" s="279"/>
      <c r="WYC9" s="279"/>
      <c r="WYD9" s="279"/>
      <c r="WYE9" s="279"/>
      <c r="WYF9" s="279"/>
      <c r="WYG9" s="279"/>
      <c r="WYH9" s="279"/>
      <c r="WYI9" s="279"/>
      <c r="WYJ9" s="279"/>
      <c r="WYK9" s="279"/>
      <c r="WYL9" s="279"/>
      <c r="WYM9" s="279"/>
      <c r="WYN9" s="279"/>
      <c r="WYO9" s="279"/>
      <c r="WYP9" s="279"/>
      <c r="WYQ9" s="279"/>
      <c r="WYR9" s="279"/>
      <c r="WYS9" s="279"/>
      <c r="WYT9" s="279"/>
      <c r="WYU9" s="279"/>
      <c r="WYV9" s="279"/>
      <c r="WYW9" s="279"/>
      <c r="WYX9" s="279"/>
      <c r="WYY9" s="279"/>
      <c r="WYZ9" s="279"/>
      <c r="WZA9" s="279"/>
      <c r="WZB9" s="279"/>
      <c r="WZC9" s="279"/>
      <c r="WZD9" s="279"/>
      <c r="WZE9" s="279"/>
      <c r="WZF9" s="279"/>
      <c r="WZG9" s="279"/>
      <c r="WZH9" s="279"/>
      <c r="WZI9" s="279"/>
      <c r="WZJ9" s="279"/>
      <c r="WZK9" s="279"/>
      <c r="WZL9" s="279"/>
      <c r="WZM9" s="279"/>
      <c r="WZN9" s="279"/>
      <c r="WZO9" s="279"/>
      <c r="WZP9" s="279"/>
      <c r="WZQ9" s="279"/>
      <c r="WZR9" s="279"/>
      <c r="WZS9" s="279"/>
      <c r="WZT9" s="279"/>
      <c r="WZU9" s="279"/>
      <c r="WZV9" s="279"/>
      <c r="WZW9" s="279"/>
      <c r="WZX9" s="279"/>
      <c r="WZY9" s="279"/>
      <c r="WZZ9" s="279"/>
      <c r="XAA9" s="279"/>
      <c r="XAB9" s="279"/>
      <c r="XAC9" s="279"/>
      <c r="XAD9" s="279"/>
      <c r="XAE9" s="279"/>
      <c r="XAF9" s="279"/>
      <c r="XAG9" s="279"/>
      <c r="XAH9" s="279"/>
      <c r="XAI9" s="279"/>
      <c r="XAJ9" s="279"/>
      <c r="XAK9" s="279"/>
      <c r="XAL9" s="279"/>
      <c r="XAM9" s="279"/>
      <c r="XAN9" s="279"/>
      <c r="XAO9" s="279"/>
      <c r="XAP9" s="279"/>
      <c r="XAQ9" s="279"/>
      <c r="XAR9" s="279"/>
      <c r="XAS9" s="279"/>
      <c r="XAT9" s="279"/>
      <c r="XAU9" s="279"/>
      <c r="XAV9" s="279"/>
      <c r="XAW9" s="279"/>
      <c r="XAX9" s="279"/>
      <c r="XAY9" s="279"/>
      <c r="XAZ9" s="279"/>
      <c r="XBA9" s="279"/>
      <c r="XBB9" s="279"/>
      <c r="XBC9" s="279"/>
      <c r="XBD9" s="279"/>
      <c r="XBE9" s="279"/>
      <c r="XBF9" s="279"/>
      <c r="XBG9" s="279"/>
      <c r="XBH9" s="279"/>
      <c r="XBI9" s="279"/>
      <c r="XBJ9" s="279"/>
      <c r="XBK9" s="279"/>
      <c r="XBL9" s="279"/>
      <c r="XBM9" s="279"/>
      <c r="XBN9" s="279"/>
      <c r="XBO9" s="279"/>
      <c r="XBP9" s="279"/>
      <c r="XBQ9" s="279"/>
      <c r="XBR9" s="279"/>
      <c r="XBS9" s="279"/>
      <c r="XBT9" s="279"/>
      <c r="XBU9" s="279"/>
      <c r="XBV9" s="279"/>
      <c r="XBW9" s="279"/>
      <c r="XBX9" s="279"/>
      <c r="XBY9" s="279"/>
      <c r="XBZ9" s="279"/>
      <c r="XCA9" s="279"/>
      <c r="XCB9" s="279"/>
      <c r="XCC9" s="279"/>
      <c r="XCD9" s="279"/>
      <c r="XCE9" s="279"/>
      <c r="XCF9" s="279"/>
      <c r="XCG9" s="279"/>
      <c r="XCH9" s="279"/>
      <c r="XCI9" s="279"/>
      <c r="XCJ9" s="279"/>
      <c r="XCK9" s="279"/>
      <c r="XCL9" s="279"/>
      <c r="XCM9" s="279"/>
      <c r="XCN9" s="279"/>
      <c r="XCO9" s="279"/>
      <c r="XCP9" s="279"/>
      <c r="XCQ9" s="279"/>
      <c r="XCR9" s="279"/>
      <c r="XCS9" s="279"/>
      <c r="XCT9" s="279"/>
      <c r="XCU9" s="279"/>
      <c r="XCV9" s="279"/>
      <c r="XCW9" s="279"/>
      <c r="XCX9" s="279"/>
      <c r="XCY9" s="279"/>
      <c r="XCZ9" s="279"/>
      <c r="XDA9" s="279"/>
      <c r="XDB9" s="279"/>
      <c r="XDC9" s="279"/>
      <c r="XDD9" s="279"/>
      <c r="XDE9" s="279"/>
      <c r="XDF9" s="279"/>
      <c r="XDG9" s="279"/>
      <c r="XDH9" s="279"/>
      <c r="XDI9" s="279"/>
      <c r="XDJ9" s="279"/>
      <c r="XDK9" s="279"/>
      <c r="XDL9" s="279"/>
      <c r="XDM9" s="279"/>
      <c r="XDN9" s="279"/>
      <c r="XDO9" s="279"/>
      <c r="XDP9" s="279"/>
      <c r="XDQ9" s="279"/>
      <c r="XDR9" s="279"/>
      <c r="XDS9" s="279"/>
      <c r="XDT9" s="279"/>
      <c r="XDU9" s="279"/>
      <c r="XDV9" s="279"/>
      <c r="XDW9" s="279"/>
      <c r="XDX9" s="279"/>
      <c r="XDY9" s="279"/>
      <c r="XDZ9" s="279"/>
      <c r="XEA9" s="279"/>
      <c r="XEB9" s="279"/>
      <c r="XEC9" s="279"/>
      <c r="XED9" s="279"/>
      <c r="XEE9" s="279"/>
      <c r="XEF9" s="279"/>
      <c r="XEG9" s="279"/>
      <c r="XEH9" s="279"/>
      <c r="XEI9" s="279"/>
      <c r="XEJ9" s="279"/>
      <c r="XEK9" s="279"/>
      <c r="XEL9" s="279"/>
      <c r="XEM9" s="279"/>
      <c r="XEN9" s="279"/>
      <c r="XEO9" s="279"/>
      <c r="XEP9" s="279"/>
      <c r="XEQ9" s="279"/>
      <c r="XER9" s="279"/>
      <c r="XES9" s="279"/>
      <c r="XET9" s="279"/>
      <c r="XEU9" s="279"/>
      <c r="XEV9" s="279"/>
      <c r="XEW9" s="279"/>
      <c r="XEX9" s="279"/>
      <c r="XEY9" s="279"/>
      <c r="XEZ9" s="279"/>
      <c r="XFA9" s="279"/>
      <c r="XFB9" s="279"/>
      <c r="XFC9" s="279"/>
      <c r="XFD9" s="279"/>
    </row>
    <row r="10" spans="1:16384" s="2" customFormat="1" ht="14.45" customHeight="1" x14ac:dyDescent="0.25">
      <c r="B10" s="568" t="s">
        <v>642</v>
      </c>
      <c r="C10" s="568"/>
      <c r="D10" s="568"/>
      <c r="E10" s="568"/>
      <c r="F10" s="568"/>
      <c r="G10" s="568"/>
      <c r="H10" s="568"/>
      <c r="I10" s="568"/>
      <c r="J10" s="568"/>
      <c r="K10" s="568"/>
      <c r="L10" s="568"/>
      <c r="M10" s="568"/>
      <c r="O10" s="252"/>
    </row>
    <row r="11" spans="1:16384" ht="34.35" customHeight="1" x14ac:dyDescent="0.25">
      <c r="B11" s="568"/>
      <c r="C11" s="568"/>
      <c r="D11" s="568"/>
      <c r="E11" s="568"/>
      <c r="F11" s="568"/>
      <c r="G11" s="568"/>
      <c r="H11" s="568"/>
      <c r="I11" s="568"/>
      <c r="J11" s="568"/>
      <c r="K11" s="568"/>
      <c r="L11" s="568"/>
      <c r="M11" s="568"/>
      <c r="O11" s="252"/>
    </row>
    <row r="12" spans="1:16384" s="101" customFormat="1" ht="30" customHeight="1" x14ac:dyDescent="0.25">
      <c r="B12" s="256"/>
      <c r="C12" s="256"/>
      <c r="D12" s="256"/>
      <c r="E12" s="256"/>
      <c r="F12" s="256"/>
      <c r="G12" s="256"/>
      <c r="H12" s="256"/>
      <c r="I12" s="256"/>
      <c r="J12" s="256"/>
      <c r="K12" s="256"/>
      <c r="L12" s="256"/>
      <c r="M12" s="256"/>
      <c r="O12" s="258"/>
      <c r="P12" s="258"/>
      <c r="Q12" s="258"/>
      <c r="R12" s="258"/>
      <c r="S12" s="258"/>
      <c r="T12" s="258"/>
      <c r="U12" s="258"/>
      <c r="V12" s="258"/>
      <c r="W12" s="258"/>
    </row>
    <row r="13" spans="1:16384" s="93" customFormat="1" ht="26.25" customHeight="1" thickBot="1" x14ac:dyDescent="0.3">
      <c r="A13"/>
      <c r="B13" s="356">
        <v>1</v>
      </c>
      <c r="C13" s="357" t="s">
        <v>578</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c r="IW13" s="279"/>
      <c r="IX13" s="279"/>
      <c r="IY13" s="279"/>
      <c r="IZ13" s="279"/>
      <c r="JA13" s="279"/>
      <c r="JB13" s="279"/>
      <c r="JC13" s="279"/>
      <c r="JD13" s="279"/>
      <c r="JE13" s="279"/>
      <c r="JF13" s="279"/>
      <c r="JG13" s="279"/>
      <c r="JH13" s="279"/>
      <c r="JI13" s="279"/>
      <c r="JJ13" s="279"/>
      <c r="JK13" s="279"/>
      <c r="JL13" s="279"/>
      <c r="JM13" s="279"/>
      <c r="JN13" s="279"/>
      <c r="JO13" s="279"/>
      <c r="JP13" s="279"/>
      <c r="JQ13" s="279"/>
      <c r="JR13" s="279"/>
      <c r="JS13" s="279"/>
      <c r="JT13" s="279"/>
      <c r="JU13" s="279"/>
      <c r="JV13" s="279"/>
      <c r="JW13" s="279"/>
      <c r="JX13" s="279"/>
      <c r="JY13" s="279"/>
      <c r="JZ13" s="279"/>
      <c r="KA13" s="279"/>
      <c r="KB13" s="279"/>
      <c r="KC13" s="279"/>
      <c r="KD13" s="279"/>
      <c r="KE13" s="279"/>
      <c r="KF13" s="279"/>
      <c r="KG13" s="279"/>
      <c r="KH13" s="279"/>
      <c r="KI13" s="279"/>
      <c r="KJ13" s="279"/>
      <c r="KK13" s="279"/>
      <c r="KL13" s="279"/>
      <c r="KM13" s="279"/>
      <c r="KN13" s="279"/>
      <c r="KO13" s="279"/>
      <c r="KP13" s="279"/>
      <c r="KQ13" s="279"/>
      <c r="KR13" s="279"/>
      <c r="KS13" s="279"/>
      <c r="KT13" s="279"/>
      <c r="KU13" s="279"/>
      <c r="KV13" s="279"/>
      <c r="KW13" s="279"/>
      <c r="KX13" s="279"/>
      <c r="KY13" s="279"/>
      <c r="KZ13" s="279"/>
      <c r="LA13" s="279"/>
      <c r="LB13" s="279"/>
      <c r="LC13" s="279"/>
      <c r="LD13" s="279"/>
      <c r="LE13" s="279"/>
      <c r="LF13" s="279"/>
      <c r="LG13" s="279"/>
      <c r="LH13" s="279"/>
      <c r="LI13" s="279"/>
      <c r="LJ13" s="279"/>
      <c r="LK13" s="279"/>
      <c r="LL13" s="279"/>
      <c r="LM13" s="279"/>
      <c r="LN13" s="279"/>
      <c r="LO13" s="279"/>
      <c r="LP13" s="279"/>
      <c r="LQ13" s="279"/>
      <c r="LR13" s="279"/>
      <c r="LS13" s="279"/>
      <c r="LT13" s="279"/>
      <c r="LU13" s="279"/>
      <c r="LV13" s="279"/>
      <c r="LW13" s="279"/>
      <c r="LX13" s="279"/>
      <c r="LY13" s="279"/>
      <c r="LZ13" s="279"/>
      <c r="MA13" s="279"/>
      <c r="MB13" s="279"/>
      <c r="MC13" s="279"/>
      <c r="MD13" s="279"/>
      <c r="ME13" s="279"/>
      <c r="MF13" s="279"/>
      <c r="MG13" s="279"/>
      <c r="MH13" s="279"/>
      <c r="MI13" s="279"/>
      <c r="MJ13" s="279"/>
      <c r="MK13" s="279"/>
      <c r="ML13" s="279"/>
      <c r="MM13" s="279"/>
      <c r="MN13" s="279"/>
      <c r="MO13" s="279"/>
      <c r="MP13" s="279"/>
      <c r="MQ13" s="279"/>
      <c r="MR13" s="279"/>
      <c r="MS13" s="279"/>
      <c r="MT13" s="279"/>
      <c r="MU13" s="279"/>
      <c r="MV13" s="279"/>
      <c r="MW13" s="279"/>
      <c r="MX13" s="279"/>
      <c r="MY13" s="279"/>
      <c r="MZ13" s="279"/>
      <c r="NA13" s="279"/>
      <c r="NB13" s="279"/>
      <c r="NC13" s="279"/>
      <c r="ND13" s="279"/>
      <c r="NE13" s="279"/>
      <c r="NF13" s="279"/>
      <c r="NG13" s="279"/>
      <c r="NH13" s="279"/>
      <c r="NI13" s="279"/>
      <c r="NJ13" s="279"/>
      <c r="NK13" s="279"/>
      <c r="NL13" s="279"/>
      <c r="NM13" s="279"/>
      <c r="NN13" s="279"/>
      <c r="NO13" s="279"/>
      <c r="NP13" s="279"/>
      <c r="NQ13" s="279"/>
      <c r="NR13" s="279"/>
      <c r="NS13" s="279"/>
      <c r="NT13" s="279"/>
      <c r="NU13" s="279"/>
      <c r="NV13" s="279"/>
      <c r="NW13" s="279"/>
      <c r="NX13" s="279"/>
      <c r="NY13" s="279"/>
      <c r="NZ13" s="279"/>
      <c r="OA13" s="279"/>
      <c r="OB13" s="279"/>
      <c r="OC13" s="279"/>
      <c r="OD13" s="279"/>
      <c r="OE13" s="279"/>
      <c r="OF13" s="279"/>
      <c r="OG13" s="279"/>
      <c r="OH13" s="279"/>
      <c r="OI13" s="279"/>
      <c r="OJ13" s="279"/>
      <c r="OK13" s="279"/>
      <c r="OL13" s="279"/>
      <c r="OM13" s="279"/>
      <c r="ON13" s="279"/>
      <c r="OO13" s="279"/>
      <c r="OP13" s="279"/>
      <c r="OQ13" s="279"/>
      <c r="OR13" s="279"/>
      <c r="OS13" s="279"/>
      <c r="OT13" s="279"/>
      <c r="OU13" s="279"/>
      <c r="OV13" s="279"/>
      <c r="OW13" s="279"/>
      <c r="OX13" s="279"/>
      <c r="OY13" s="279"/>
      <c r="OZ13" s="279"/>
      <c r="PA13" s="279"/>
      <c r="PB13" s="279"/>
      <c r="PC13" s="279"/>
      <c r="PD13" s="279"/>
      <c r="PE13" s="279"/>
      <c r="PF13" s="279"/>
      <c r="PG13" s="279"/>
      <c r="PH13" s="279"/>
      <c r="PI13" s="279"/>
      <c r="PJ13" s="279"/>
      <c r="PK13" s="279"/>
      <c r="PL13" s="279"/>
      <c r="PM13" s="279"/>
      <c r="PN13" s="279"/>
      <c r="PO13" s="279"/>
      <c r="PP13" s="279"/>
      <c r="PQ13" s="279"/>
      <c r="PR13" s="279"/>
      <c r="PS13" s="279"/>
      <c r="PT13" s="279"/>
      <c r="PU13" s="279"/>
      <c r="PV13" s="279"/>
      <c r="PW13" s="279"/>
      <c r="PX13" s="279"/>
      <c r="PY13" s="279"/>
      <c r="PZ13" s="279"/>
      <c r="QA13" s="279"/>
      <c r="QB13" s="279"/>
      <c r="QC13" s="279"/>
      <c r="QD13" s="279"/>
      <c r="QE13" s="279"/>
      <c r="QF13" s="279"/>
      <c r="QG13" s="279"/>
      <c r="QH13" s="279"/>
      <c r="QI13" s="279"/>
      <c r="QJ13" s="279"/>
      <c r="QK13" s="279"/>
      <c r="QL13" s="279"/>
      <c r="QM13" s="279"/>
      <c r="QN13" s="279"/>
      <c r="QO13" s="279"/>
      <c r="QP13" s="279"/>
      <c r="QQ13" s="279"/>
      <c r="QR13" s="279"/>
      <c r="QS13" s="279"/>
      <c r="QT13" s="279"/>
      <c r="QU13" s="279"/>
      <c r="QV13" s="279"/>
      <c r="QW13" s="279"/>
      <c r="QX13" s="279"/>
      <c r="QY13" s="279"/>
      <c r="QZ13" s="279"/>
      <c r="RA13" s="279"/>
      <c r="RB13" s="279"/>
      <c r="RC13" s="279"/>
      <c r="RD13" s="279"/>
      <c r="RE13" s="279"/>
      <c r="RF13" s="279"/>
      <c r="RG13" s="279"/>
      <c r="RH13" s="279"/>
      <c r="RI13" s="279"/>
      <c r="RJ13" s="279"/>
      <c r="RK13" s="279"/>
      <c r="RL13" s="279"/>
      <c r="RM13" s="279"/>
      <c r="RN13" s="279"/>
      <c r="RO13" s="279"/>
      <c r="RP13" s="279"/>
      <c r="RQ13" s="279"/>
      <c r="RR13" s="279"/>
      <c r="RS13" s="279"/>
      <c r="RT13" s="279"/>
      <c r="RU13" s="279"/>
      <c r="RV13" s="279"/>
      <c r="RW13" s="279"/>
      <c r="RX13" s="279"/>
      <c r="RY13" s="279"/>
      <c r="RZ13" s="279"/>
      <c r="SA13" s="279"/>
      <c r="SB13" s="279"/>
      <c r="SC13" s="279"/>
      <c r="SD13" s="279"/>
      <c r="SE13" s="279"/>
      <c r="SF13" s="279"/>
      <c r="SG13" s="279"/>
      <c r="SH13" s="279"/>
      <c r="SI13" s="279"/>
      <c r="SJ13" s="279"/>
      <c r="SK13" s="279"/>
      <c r="SL13" s="279"/>
      <c r="SM13" s="279"/>
      <c r="SN13" s="279"/>
      <c r="SO13" s="279"/>
      <c r="SP13" s="279"/>
      <c r="SQ13" s="279"/>
      <c r="SR13" s="279"/>
      <c r="SS13" s="279"/>
      <c r="ST13" s="279"/>
      <c r="SU13" s="279"/>
      <c r="SV13" s="279"/>
      <c r="SW13" s="279"/>
      <c r="SX13" s="279"/>
      <c r="SY13" s="279"/>
      <c r="SZ13" s="279"/>
      <c r="TA13" s="279"/>
      <c r="TB13" s="279"/>
      <c r="TC13" s="279"/>
      <c r="TD13" s="279"/>
      <c r="TE13" s="279"/>
      <c r="TF13" s="279"/>
      <c r="TG13" s="279"/>
      <c r="TH13" s="279"/>
      <c r="TI13" s="279"/>
      <c r="TJ13" s="279"/>
      <c r="TK13" s="279"/>
      <c r="TL13" s="279"/>
      <c r="TM13" s="279"/>
      <c r="TN13" s="279"/>
      <c r="TO13" s="279"/>
      <c r="TP13" s="279"/>
      <c r="TQ13" s="279"/>
      <c r="TR13" s="279"/>
      <c r="TS13" s="279"/>
      <c r="TT13" s="279"/>
      <c r="TU13" s="279"/>
      <c r="TV13" s="279"/>
      <c r="TW13" s="279"/>
      <c r="TX13" s="279"/>
      <c r="TY13" s="279"/>
      <c r="TZ13" s="279"/>
      <c r="UA13" s="279"/>
      <c r="UB13" s="279"/>
      <c r="UC13" s="279"/>
      <c r="UD13" s="279"/>
      <c r="UE13" s="279"/>
      <c r="UF13" s="279"/>
      <c r="UG13" s="279"/>
      <c r="UH13" s="279"/>
      <c r="UI13" s="279"/>
      <c r="UJ13" s="279"/>
      <c r="UK13" s="279"/>
      <c r="UL13" s="279"/>
      <c r="UM13" s="279"/>
      <c r="UN13" s="279"/>
      <c r="UO13" s="279"/>
      <c r="UP13" s="279"/>
      <c r="UQ13" s="279"/>
      <c r="UR13" s="279"/>
      <c r="US13" s="279"/>
      <c r="UT13" s="279"/>
      <c r="UU13" s="279"/>
      <c r="UV13" s="279"/>
      <c r="UW13" s="279"/>
      <c r="UX13" s="279"/>
      <c r="UY13" s="279"/>
      <c r="UZ13" s="279"/>
      <c r="VA13" s="279"/>
      <c r="VB13" s="279"/>
      <c r="VC13" s="279"/>
      <c r="VD13" s="279"/>
      <c r="VE13" s="279"/>
      <c r="VF13" s="279"/>
      <c r="VG13" s="279"/>
      <c r="VH13" s="279"/>
      <c r="VI13" s="279"/>
      <c r="VJ13" s="279"/>
      <c r="VK13" s="279"/>
      <c r="VL13" s="279"/>
      <c r="VM13" s="279"/>
      <c r="VN13" s="279"/>
      <c r="VO13" s="279"/>
      <c r="VP13" s="279"/>
      <c r="VQ13" s="279"/>
      <c r="VR13" s="279"/>
      <c r="VS13" s="279"/>
      <c r="VT13" s="279"/>
      <c r="VU13" s="279"/>
      <c r="VV13" s="279"/>
      <c r="VW13" s="279"/>
      <c r="VX13" s="279"/>
      <c r="VY13" s="279"/>
      <c r="VZ13" s="279"/>
      <c r="WA13" s="279"/>
      <c r="WB13" s="279"/>
      <c r="WC13" s="279"/>
      <c r="WD13" s="279"/>
      <c r="WE13" s="279"/>
      <c r="WF13" s="279"/>
      <c r="WG13" s="279"/>
      <c r="WH13" s="279"/>
      <c r="WI13" s="279"/>
      <c r="WJ13" s="279"/>
      <c r="WK13" s="279"/>
      <c r="WL13" s="279"/>
      <c r="WM13" s="279"/>
      <c r="WN13" s="279"/>
      <c r="WO13" s="279"/>
      <c r="WP13" s="279"/>
      <c r="WQ13" s="279"/>
      <c r="WR13" s="279"/>
      <c r="WS13" s="279"/>
      <c r="WT13" s="279"/>
      <c r="WU13" s="279"/>
      <c r="WV13" s="279"/>
      <c r="WW13" s="279"/>
      <c r="WX13" s="279"/>
      <c r="WY13" s="279"/>
      <c r="WZ13" s="279"/>
      <c r="XA13" s="279"/>
      <c r="XB13" s="279"/>
      <c r="XC13" s="279"/>
      <c r="XD13" s="279"/>
      <c r="XE13" s="279"/>
      <c r="XF13" s="279"/>
      <c r="XG13" s="279"/>
      <c r="XH13" s="279"/>
      <c r="XI13" s="279"/>
      <c r="XJ13" s="279"/>
      <c r="XK13" s="279"/>
      <c r="XL13" s="279"/>
      <c r="XM13" s="279"/>
      <c r="XN13" s="279"/>
      <c r="XO13" s="279"/>
      <c r="XP13" s="279"/>
      <c r="XQ13" s="279"/>
      <c r="XR13" s="279"/>
      <c r="XS13" s="279"/>
      <c r="XT13" s="279"/>
      <c r="XU13" s="279"/>
      <c r="XV13" s="279"/>
      <c r="XW13" s="279"/>
      <c r="XX13" s="279"/>
      <c r="XY13" s="279"/>
      <c r="XZ13" s="279"/>
      <c r="YA13" s="279"/>
      <c r="YB13" s="279"/>
      <c r="YC13" s="279"/>
      <c r="YD13" s="279"/>
      <c r="YE13" s="279"/>
      <c r="YF13" s="279"/>
      <c r="YG13" s="279"/>
      <c r="YH13" s="279"/>
      <c r="YI13" s="279"/>
      <c r="YJ13" s="279"/>
      <c r="YK13" s="279"/>
      <c r="YL13" s="279"/>
      <c r="YM13" s="279"/>
      <c r="YN13" s="279"/>
      <c r="YO13" s="279"/>
      <c r="YP13" s="279"/>
      <c r="YQ13" s="279"/>
      <c r="YR13" s="279"/>
      <c r="YS13" s="279"/>
      <c r="YT13" s="279"/>
      <c r="YU13" s="279"/>
      <c r="YV13" s="279"/>
      <c r="YW13" s="279"/>
      <c r="YX13" s="279"/>
      <c r="YY13" s="279"/>
      <c r="YZ13" s="279"/>
      <c r="ZA13" s="279"/>
      <c r="ZB13" s="279"/>
      <c r="ZC13" s="279"/>
      <c r="ZD13" s="279"/>
      <c r="ZE13" s="279"/>
      <c r="ZF13" s="279"/>
      <c r="ZG13" s="279"/>
      <c r="ZH13" s="279"/>
      <c r="ZI13" s="279"/>
      <c r="ZJ13" s="279"/>
      <c r="ZK13" s="279"/>
      <c r="ZL13" s="279"/>
      <c r="ZM13" s="279"/>
      <c r="ZN13" s="279"/>
      <c r="ZO13" s="279"/>
      <c r="ZP13" s="279"/>
      <c r="ZQ13" s="279"/>
      <c r="ZR13" s="279"/>
      <c r="ZS13" s="279"/>
      <c r="ZT13" s="279"/>
      <c r="ZU13" s="279"/>
      <c r="ZV13" s="279"/>
      <c r="ZW13" s="279"/>
      <c r="ZX13" s="279"/>
      <c r="ZY13" s="279"/>
      <c r="ZZ13" s="279"/>
      <c r="AAA13" s="279"/>
      <c r="AAB13" s="279"/>
      <c r="AAC13" s="279"/>
      <c r="AAD13" s="279"/>
      <c r="AAE13" s="279"/>
      <c r="AAF13" s="279"/>
      <c r="AAG13" s="279"/>
      <c r="AAH13" s="279"/>
      <c r="AAI13" s="279"/>
      <c r="AAJ13" s="279"/>
      <c r="AAK13" s="279"/>
      <c r="AAL13" s="279"/>
      <c r="AAM13" s="279"/>
      <c r="AAN13" s="279"/>
      <c r="AAO13" s="279"/>
      <c r="AAP13" s="279"/>
      <c r="AAQ13" s="279"/>
      <c r="AAR13" s="279"/>
      <c r="AAS13" s="279"/>
      <c r="AAT13" s="279"/>
      <c r="AAU13" s="279"/>
      <c r="AAV13" s="279"/>
      <c r="AAW13" s="279"/>
      <c r="AAX13" s="279"/>
      <c r="AAY13" s="279"/>
      <c r="AAZ13" s="279"/>
      <c r="ABA13" s="279"/>
      <c r="ABB13" s="279"/>
      <c r="ABC13" s="279"/>
      <c r="ABD13" s="279"/>
      <c r="ABE13" s="279"/>
      <c r="ABF13" s="279"/>
      <c r="ABG13" s="279"/>
      <c r="ABH13" s="279"/>
      <c r="ABI13" s="279"/>
      <c r="ABJ13" s="279"/>
      <c r="ABK13" s="279"/>
      <c r="ABL13" s="279"/>
      <c r="ABM13" s="279"/>
      <c r="ABN13" s="279"/>
      <c r="ABO13" s="279"/>
      <c r="ABP13" s="279"/>
      <c r="ABQ13" s="279"/>
      <c r="ABR13" s="279"/>
      <c r="ABS13" s="279"/>
      <c r="ABT13" s="279"/>
      <c r="ABU13" s="279"/>
      <c r="ABV13" s="279"/>
      <c r="ABW13" s="279"/>
      <c r="ABX13" s="279"/>
      <c r="ABY13" s="279"/>
      <c r="ABZ13" s="279"/>
      <c r="ACA13" s="279"/>
      <c r="ACB13" s="279"/>
      <c r="ACC13" s="279"/>
      <c r="ACD13" s="279"/>
      <c r="ACE13" s="279"/>
      <c r="ACF13" s="279"/>
      <c r="ACG13" s="279"/>
      <c r="ACH13" s="279"/>
      <c r="ACI13" s="279"/>
      <c r="ACJ13" s="279"/>
      <c r="ACK13" s="279"/>
      <c r="ACL13" s="279"/>
      <c r="ACM13" s="279"/>
      <c r="ACN13" s="279"/>
      <c r="ACO13" s="279"/>
      <c r="ACP13" s="279"/>
      <c r="ACQ13" s="279"/>
      <c r="ACR13" s="279"/>
      <c r="ACS13" s="279"/>
      <c r="ACT13" s="279"/>
      <c r="ACU13" s="279"/>
      <c r="ACV13" s="279"/>
      <c r="ACW13" s="279"/>
      <c r="ACX13" s="279"/>
      <c r="ACY13" s="279"/>
      <c r="ACZ13" s="279"/>
      <c r="ADA13" s="279"/>
      <c r="ADB13" s="279"/>
      <c r="ADC13" s="279"/>
      <c r="ADD13" s="279"/>
      <c r="ADE13" s="279"/>
      <c r="ADF13" s="279"/>
      <c r="ADG13" s="279"/>
      <c r="ADH13" s="279"/>
      <c r="ADI13" s="279"/>
      <c r="ADJ13" s="279"/>
      <c r="ADK13" s="279"/>
      <c r="ADL13" s="279"/>
      <c r="ADM13" s="279"/>
      <c r="ADN13" s="279"/>
      <c r="ADO13" s="279"/>
      <c r="ADP13" s="279"/>
      <c r="ADQ13" s="279"/>
      <c r="ADR13" s="279"/>
      <c r="ADS13" s="279"/>
      <c r="ADT13" s="279"/>
      <c r="ADU13" s="279"/>
      <c r="ADV13" s="279"/>
      <c r="ADW13" s="279"/>
      <c r="ADX13" s="279"/>
      <c r="ADY13" s="279"/>
      <c r="ADZ13" s="279"/>
      <c r="AEA13" s="279"/>
      <c r="AEB13" s="279"/>
      <c r="AEC13" s="279"/>
      <c r="AED13" s="279"/>
      <c r="AEE13" s="279"/>
      <c r="AEF13" s="279"/>
      <c r="AEG13" s="279"/>
      <c r="AEH13" s="279"/>
      <c r="AEI13" s="279"/>
      <c r="AEJ13" s="279"/>
      <c r="AEK13" s="279"/>
      <c r="AEL13" s="279"/>
      <c r="AEM13" s="279"/>
      <c r="AEN13" s="279"/>
      <c r="AEO13" s="279"/>
      <c r="AEP13" s="279"/>
      <c r="AEQ13" s="279"/>
      <c r="AER13" s="279"/>
      <c r="AES13" s="279"/>
      <c r="AET13" s="279"/>
      <c r="AEU13" s="279"/>
      <c r="AEV13" s="279"/>
      <c r="AEW13" s="279"/>
      <c r="AEX13" s="279"/>
      <c r="AEY13" s="279"/>
      <c r="AEZ13" s="279"/>
      <c r="AFA13" s="279"/>
      <c r="AFB13" s="279"/>
      <c r="AFC13" s="279"/>
      <c r="AFD13" s="279"/>
      <c r="AFE13" s="279"/>
      <c r="AFF13" s="279"/>
      <c r="AFG13" s="279"/>
      <c r="AFH13" s="279"/>
      <c r="AFI13" s="279"/>
      <c r="AFJ13" s="279"/>
      <c r="AFK13" s="279"/>
      <c r="AFL13" s="279"/>
      <c r="AFM13" s="279"/>
      <c r="AFN13" s="279"/>
      <c r="AFO13" s="279"/>
      <c r="AFP13" s="279"/>
      <c r="AFQ13" s="279"/>
      <c r="AFR13" s="279"/>
      <c r="AFS13" s="279"/>
      <c r="AFT13" s="279"/>
      <c r="AFU13" s="279"/>
      <c r="AFV13" s="279"/>
      <c r="AFW13" s="279"/>
      <c r="AFX13" s="279"/>
      <c r="AFY13" s="279"/>
      <c r="AFZ13" s="279"/>
      <c r="AGA13" s="279"/>
      <c r="AGB13" s="279"/>
      <c r="AGC13" s="279"/>
      <c r="AGD13" s="279"/>
      <c r="AGE13" s="279"/>
      <c r="AGF13" s="279"/>
      <c r="AGG13" s="279"/>
      <c r="AGH13" s="279"/>
      <c r="AGI13" s="279"/>
      <c r="AGJ13" s="279"/>
      <c r="AGK13" s="279"/>
      <c r="AGL13" s="279"/>
      <c r="AGM13" s="279"/>
      <c r="AGN13" s="279"/>
      <c r="AGO13" s="279"/>
      <c r="AGP13" s="279"/>
      <c r="AGQ13" s="279"/>
      <c r="AGR13" s="279"/>
      <c r="AGS13" s="279"/>
      <c r="AGT13" s="279"/>
      <c r="AGU13" s="279"/>
      <c r="AGV13" s="279"/>
      <c r="AGW13" s="279"/>
      <c r="AGX13" s="279"/>
      <c r="AGY13" s="279"/>
      <c r="AGZ13" s="279"/>
      <c r="AHA13" s="279"/>
      <c r="AHB13" s="279"/>
      <c r="AHC13" s="279"/>
      <c r="AHD13" s="279"/>
      <c r="AHE13" s="279"/>
      <c r="AHF13" s="279"/>
      <c r="AHG13" s="279"/>
      <c r="AHH13" s="279"/>
      <c r="AHI13" s="279"/>
      <c r="AHJ13" s="279"/>
      <c r="AHK13" s="279"/>
      <c r="AHL13" s="279"/>
      <c r="AHM13" s="279"/>
      <c r="AHN13" s="279"/>
      <c r="AHO13" s="279"/>
      <c r="AHP13" s="279"/>
      <c r="AHQ13" s="279"/>
      <c r="AHR13" s="279"/>
      <c r="AHS13" s="279"/>
      <c r="AHT13" s="279"/>
      <c r="AHU13" s="279"/>
      <c r="AHV13" s="279"/>
      <c r="AHW13" s="279"/>
      <c r="AHX13" s="279"/>
      <c r="AHY13" s="279"/>
      <c r="AHZ13" s="279"/>
      <c r="AIA13" s="279"/>
      <c r="AIB13" s="279"/>
      <c r="AIC13" s="279"/>
      <c r="AID13" s="279"/>
      <c r="AIE13" s="279"/>
      <c r="AIF13" s="279"/>
      <c r="AIG13" s="279"/>
      <c r="AIH13" s="279"/>
      <c r="AII13" s="279"/>
      <c r="AIJ13" s="279"/>
      <c r="AIK13" s="279"/>
      <c r="AIL13" s="279"/>
      <c r="AIM13" s="279"/>
      <c r="AIN13" s="279"/>
      <c r="AIO13" s="279"/>
      <c r="AIP13" s="279"/>
      <c r="AIQ13" s="279"/>
      <c r="AIR13" s="279"/>
      <c r="AIS13" s="279"/>
      <c r="AIT13" s="279"/>
      <c r="AIU13" s="279"/>
      <c r="AIV13" s="279"/>
      <c r="AIW13" s="279"/>
      <c r="AIX13" s="279"/>
      <c r="AIY13" s="279"/>
      <c r="AIZ13" s="279"/>
      <c r="AJA13" s="279"/>
      <c r="AJB13" s="279"/>
      <c r="AJC13" s="279"/>
      <c r="AJD13" s="279"/>
      <c r="AJE13" s="279"/>
      <c r="AJF13" s="279"/>
      <c r="AJG13" s="279"/>
      <c r="AJH13" s="279"/>
      <c r="AJI13" s="279"/>
      <c r="AJJ13" s="279"/>
      <c r="AJK13" s="279"/>
      <c r="AJL13" s="279"/>
      <c r="AJM13" s="279"/>
      <c r="AJN13" s="279"/>
      <c r="AJO13" s="279"/>
      <c r="AJP13" s="279"/>
      <c r="AJQ13" s="279"/>
      <c r="AJR13" s="279"/>
      <c r="AJS13" s="279"/>
      <c r="AJT13" s="279"/>
      <c r="AJU13" s="279"/>
      <c r="AJV13" s="279"/>
      <c r="AJW13" s="279"/>
      <c r="AJX13" s="279"/>
      <c r="AJY13" s="279"/>
      <c r="AJZ13" s="279"/>
      <c r="AKA13" s="279"/>
      <c r="AKB13" s="279"/>
      <c r="AKC13" s="279"/>
      <c r="AKD13" s="279"/>
      <c r="AKE13" s="279"/>
      <c r="AKF13" s="279"/>
      <c r="AKG13" s="279"/>
      <c r="AKH13" s="279"/>
      <c r="AKI13" s="279"/>
      <c r="AKJ13" s="279"/>
      <c r="AKK13" s="279"/>
      <c r="AKL13" s="279"/>
      <c r="AKM13" s="279"/>
      <c r="AKN13" s="279"/>
      <c r="AKO13" s="279"/>
      <c r="AKP13" s="279"/>
      <c r="AKQ13" s="279"/>
      <c r="AKR13" s="279"/>
      <c r="AKS13" s="279"/>
      <c r="AKT13" s="279"/>
      <c r="AKU13" s="279"/>
      <c r="AKV13" s="279"/>
      <c r="AKW13" s="279"/>
      <c r="AKX13" s="279"/>
      <c r="AKY13" s="279"/>
      <c r="AKZ13" s="279"/>
      <c r="ALA13" s="279"/>
      <c r="ALB13" s="279"/>
      <c r="ALC13" s="279"/>
      <c r="ALD13" s="279"/>
      <c r="ALE13" s="279"/>
      <c r="ALF13" s="279"/>
      <c r="ALG13" s="279"/>
      <c r="ALH13" s="279"/>
      <c r="ALI13" s="279"/>
      <c r="ALJ13" s="279"/>
      <c r="ALK13" s="279"/>
      <c r="ALL13" s="279"/>
      <c r="ALM13" s="279"/>
      <c r="ALN13" s="279"/>
      <c r="ALO13" s="279"/>
      <c r="ALP13" s="279"/>
      <c r="ALQ13" s="279"/>
      <c r="ALR13" s="279"/>
      <c r="ALS13" s="279"/>
      <c r="ALT13" s="279"/>
      <c r="ALU13" s="279"/>
      <c r="ALV13" s="279"/>
      <c r="ALW13" s="279"/>
      <c r="ALX13" s="279"/>
      <c r="ALY13" s="279"/>
      <c r="ALZ13" s="279"/>
      <c r="AMA13" s="279"/>
      <c r="AMB13" s="279"/>
      <c r="AMC13" s="279"/>
      <c r="AMD13" s="279"/>
      <c r="AME13" s="279"/>
      <c r="AMF13" s="279"/>
      <c r="AMG13" s="279"/>
      <c r="AMH13" s="279"/>
      <c r="AMI13" s="279"/>
      <c r="AMJ13" s="279"/>
      <c r="AMK13" s="279"/>
      <c r="AML13" s="279"/>
      <c r="AMM13" s="279"/>
      <c r="AMN13" s="279"/>
      <c r="AMO13" s="279"/>
      <c r="AMP13" s="279"/>
      <c r="AMQ13" s="279"/>
      <c r="AMR13" s="279"/>
      <c r="AMS13" s="279"/>
      <c r="AMT13" s="279"/>
      <c r="AMU13" s="279"/>
      <c r="AMV13" s="279"/>
      <c r="AMW13" s="279"/>
      <c r="AMX13" s="279"/>
      <c r="AMY13" s="279"/>
      <c r="AMZ13" s="279"/>
      <c r="ANA13" s="279"/>
      <c r="ANB13" s="279"/>
      <c r="ANC13" s="279"/>
      <c r="AND13" s="279"/>
      <c r="ANE13" s="279"/>
      <c r="ANF13" s="279"/>
      <c r="ANG13" s="279"/>
      <c r="ANH13" s="279"/>
      <c r="ANI13" s="279"/>
      <c r="ANJ13" s="279"/>
      <c r="ANK13" s="279"/>
      <c r="ANL13" s="279"/>
      <c r="ANM13" s="279"/>
      <c r="ANN13" s="279"/>
      <c r="ANO13" s="279"/>
      <c r="ANP13" s="279"/>
      <c r="ANQ13" s="279"/>
      <c r="ANR13" s="279"/>
      <c r="ANS13" s="279"/>
      <c r="ANT13" s="279"/>
      <c r="ANU13" s="279"/>
      <c r="ANV13" s="279"/>
      <c r="ANW13" s="279"/>
      <c r="ANX13" s="279"/>
      <c r="ANY13" s="279"/>
      <c r="ANZ13" s="279"/>
      <c r="AOA13" s="279"/>
      <c r="AOB13" s="279"/>
      <c r="AOC13" s="279"/>
      <c r="AOD13" s="279"/>
      <c r="AOE13" s="279"/>
      <c r="AOF13" s="279"/>
      <c r="AOG13" s="279"/>
      <c r="AOH13" s="279"/>
      <c r="AOI13" s="279"/>
      <c r="AOJ13" s="279"/>
      <c r="AOK13" s="279"/>
      <c r="AOL13" s="279"/>
      <c r="AOM13" s="279"/>
      <c r="AON13" s="279"/>
      <c r="AOO13" s="279"/>
      <c r="AOP13" s="279"/>
      <c r="AOQ13" s="279"/>
      <c r="AOR13" s="279"/>
      <c r="AOS13" s="279"/>
      <c r="AOT13" s="279"/>
      <c r="AOU13" s="279"/>
      <c r="AOV13" s="279"/>
      <c r="AOW13" s="279"/>
      <c r="AOX13" s="279"/>
      <c r="AOY13" s="279"/>
      <c r="AOZ13" s="279"/>
      <c r="APA13" s="279"/>
      <c r="APB13" s="279"/>
      <c r="APC13" s="279"/>
      <c r="APD13" s="279"/>
      <c r="APE13" s="279"/>
      <c r="APF13" s="279"/>
      <c r="APG13" s="279"/>
      <c r="APH13" s="279"/>
      <c r="API13" s="279"/>
      <c r="APJ13" s="279"/>
      <c r="APK13" s="279"/>
      <c r="APL13" s="279"/>
      <c r="APM13" s="279"/>
      <c r="APN13" s="279"/>
      <c r="APO13" s="279"/>
      <c r="APP13" s="279"/>
      <c r="APQ13" s="279"/>
      <c r="APR13" s="279"/>
      <c r="APS13" s="279"/>
      <c r="APT13" s="279"/>
      <c r="APU13" s="279"/>
      <c r="APV13" s="279"/>
      <c r="APW13" s="279"/>
      <c r="APX13" s="279"/>
      <c r="APY13" s="279"/>
      <c r="APZ13" s="279"/>
      <c r="AQA13" s="279"/>
      <c r="AQB13" s="279"/>
      <c r="AQC13" s="279"/>
      <c r="AQD13" s="279"/>
      <c r="AQE13" s="279"/>
      <c r="AQF13" s="279"/>
      <c r="AQG13" s="279"/>
      <c r="AQH13" s="279"/>
      <c r="AQI13" s="279"/>
      <c r="AQJ13" s="279"/>
      <c r="AQK13" s="279"/>
      <c r="AQL13" s="279"/>
      <c r="AQM13" s="279"/>
      <c r="AQN13" s="279"/>
      <c r="AQO13" s="279"/>
      <c r="AQP13" s="279"/>
      <c r="AQQ13" s="279"/>
      <c r="AQR13" s="279"/>
      <c r="AQS13" s="279"/>
      <c r="AQT13" s="279"/>
      <c r="AQU13" s="279"/>
      <c r="AQV13" s="279"/>
      <c r="AQW13" s="279"/>
      <c r="AQX13" s="279"/>
      <c r="AQY13" s="279"/>
      <c r="AQZ13" s="279"/>
      <c r="ARA13" s="279"/>
      <c r="ARB13" s="279"/>
      <c r="ARC13" s="279"/>
      <c r="ARD13" s="279"/>
      <c r="ARE13" s="279"/>
      <c r="ARF13" s="279"/>
      <c r="ARG13" s="279"/>
      <c r="ARH13" s="279"/>
      <c r="ARI13" s="279"/>
      <c r="ARJ13" s="279"/>
      <c r="ARK13" s="279"/>
      <c r="ARL13" s="279"/>
      <c r="ARM13" s="279"/>
      <c r="ARN13" s="279"/>
      <c r="ARO13" s="279"/>
      <c r="ARP13" s="279"/>
      <c r="ARQ13" s="279"/>
      <c r="ARR13" s="279"/>
      <c r="ARS13" s="279"/>
      <c r="ART13" s="279"/>
      <c r="ARU13" s="279"/>
      <c r="ARV13" s="279"/>
      <c r="ARW13" s="279"/>
      <c r="ARX13" s="279"/>
      <c r="ARY13" s="279"/>
      <c r="ARZ13" s="279"/>
      <c r="ASA13" s="279"/>
      <c r="ASB13" s="279"/>
      <c r="ASC13" s="279"/>
      <c r="ASD13" s="279"/>
      <c r="ASE13" s="279"/>
      <c r="ASF13" s="279"/>
      <c r="ASG13" s="279"/>
      <c r="ASH13" s="279"/>
      <c r="ASI13" s="279"/>
      <c r="ASJ13" s="279"/>
      <c r="ASK13" s="279"/>
      <c r="ASL13" s="279"/>
      <c r="ASM13" s="279"/>
      <c r="ASN13" s="279"/>
      <c r="ASO13" s="279"/>
      <c r="ASP13" s="279"/>
      <c r="ASQ13" s="279"/>
      <c r="ASR13" s="279"/>
      <c r="ASS13" s="279"/>
      <c r="AST13" s="279"/>
      <c r="ASU13" s="279"/>
      <c r="ASV13" s="279"/>
      <c r="ASW13" s="279"/>
      <c r="ASX13" s="279"/>
      <c r="ASY13" s="279"/>
      <c r="ASZ13" s="279"/>
      <c r="ATA13" s="279"/>
      <c r="ATB13" s="279"/>
      <c r="ATC13" s="279"/>
      <c r="ATD13" s="279"/>
      <c r="ATE13" s="279"/>
      <c r="ATF13" s="279"/>
      <c r="ATG13" s="279"/>
      <c r="ATH13" s="279"/>
      <c r="ATI13" s="279"/>
      <c r="ATJ13" s="279"/>
      <c r="ATK13" s="279"/>
      <c r="ATL13" s="279"/>
      <c r="ATM13" s="279"/>
      <c r="ATN13" s="279"/>
      <c r="ATO13" s="279"/>
      <c r="ATP13" s="279"/>
      <c r="ATQ13" s="279"/>
      <c r="ATR13" s="279"/>
      <c r="ATS13" s="279"/>
      <c r="ATT13" s="279"/>
      <c r="ATU13" s="279"/>
      <c r="ATV13" s="279"/>
      <c r="ATW13" s="279"/>
      <c r="ATX13" s="279"/>
      <c r="ATY13" s="279"/>
      <c r="ATZ13" s="279"/>
      <c r="AUA13" s="279"/>
      <c r="AUB13" s="279"/>
      <c r="AUC13" s="279"/>
      <c r="AUD13" s="279"/>
      <c r="AUE13" s="279"/>
      <c r="AUF13" s="279"/>
      <c r="AUG13" s="279"/>
      <c r="AUH13" s="279"/>
      <c r="AUI13" s="279"/>
      <c r="AUJ13" s="279"/>
      <c r="AUK13" s="279"/>
      <c r="AUL13" s="279"/>
      <c r="AUM13" s="279"/>
      <c r="AUN13" s="279"/>
      <c r="AUO13" s="279"/>
      <c r="AUP13" s="279"/>
      <c r="AUQ13" s="279"/>
      <c r="AUR13" s="279"/>
      <c r="AUS13" s="279"/>
      <c r="AUT13" s="279"/>
      <c r="AUU13" s="279"/>
      <c r="AUV13" s="279"/>
      <c r="AUW13" s="279"/>
      <c r="AUX13" s="279"/>
      <c r="AUY13" s="279"/>
      <c r="AUZ13" s="279"/>
      <c r="AVA13" s="279"/>
      <c r="AVB13" s="279"/>
      <c r="AVC13" s="279"/>
      <c r="AVD13" s="279"/>
      <c r="AVE13" s="279"/>
      <c r="AVF13" s="279"/>
      <c r="AVG13" s="279"/>
      <c r="AVH13" s="279"/>
      <c r="AVI13" s="279"/>
      <c r="AVJ13" s="279"/>
      <c r="AVK13" s="279"/>
      <c r="AVL13" s="279"/>
      <c r="AVM13" s="279"/>
      <c r="AVN13" s="279"/>
      <c r="AVO13" s="279"/>
      <c r="AVP13" s="279"/>
      <c r="AVQ13" s="279"/>
      <c r="AVR13" s="279"/>
      <c r="AVS13" s="279"/>
      <c r="AVT13" s="279"/>
      <c r="AVU13" s="279"/>
      <c r="AVV13" s="279"/>
      <c r="AVW13" s="279"/>
      <c r="AVX13" s="279"/>
      <c r="AVY13" s="279"/>
      <c r="AVZ13" s="279"/>
      <c r="AWA13" s="279"/>
      <c r="AWB13" s="279"/>
      <c r="AWC13" s="279"/>
      <c r="AWD13" s="279"/>
      <c r="AWE13" s="279"/>
      <c r="AWF13" s="279"/>
      <c r="AWG13" s="279"/>
      <c r="AWH13" s="279"/>
      <c r="AWI13" s="279"/>
      <c r="AWJ13" s="279"/>
      <c r="AWK13" s="279"/>
      <c r="AWL13" s="279"/>
      <c r="AWM13" s="279"/>
      <c r="AWN13" s="279"/>
      <c r="AWO13" s="279"/>
      <c r="AWP13" s="279"/>
      <c r="AWQ13" s="279"/>
      <c r="AWR13" s="279"/>
      <c r="AWS13" s="279"/>
      <c r="AWT13" s="279"/>
      <c r="AWU13" s="279"/>
      <c r="AWV13" s="279"/>
      <c r="AWW13" s="279"/>
      <c r="AWX13" s="279"/>
      <c r="AWY13" s="279"/>
      <c r="AWZ13" s="279"/>
      <c r="AXA13" s="279"/>
      <c r="AXB13" s="279"/>
      <c r="AXC13" s="279"/>
      <c r="AXD13" s="279"/>
      <c r="AXE13" s="279"/>
      <c r="AXF13" s="279"/>
      <c r="AXG13" s="279"/>
      <c r="AXH13" s="279"/>
      <c r="AXI13" s="279"/>
      <c r="AXJ13" s="279"/>
      <c r="AXK13" s="279"/>
      <c r="AXL13" s="279"/>
      <c r="AXM13" s="279"/>
      <c r="AXN13" s="279"/>
      <c r="AXO13" s="279"/>
      <c r="AXP13" s="279"/>
      <c r="AXQ13" s="279"/>
      <c r="AXR13" s="279"/>
      <c r="AXS13" s="279"/>
      <c r="AXT13" s="279"/>
      <c r="AXU13" s="279"/>
      <c r="AXV13" s="279"/>
      <c r="AXW13" s="279"/>
      <c r="AXX13" s="279"/>
      <c r="AXY13" s="279"/>
      <c r="AXZ13" s="279"/>
      <c r="AYA13" s="279"/>
      <c r="AYB13" s="279"/>
      <c r="AYC13" s="279"/>
      <c r="AYD13" s="279"/>
      <c r="AYE13" s="279"/>
      <c r="AYF13" s="279"/>
      <c r="AYG13" s="279"/>
      <c r="AYH13" s="279"/>
      <c r="AYI13" s="279"/>
      <c r="AYJ13" s="279"/>
      <c r="AYK13" s="279"/>
      <c r="AYL13" s="279"/>
      <c r="AYM13" s="279"/>
      <c r="AYN13" s="279"/>
      <c r="AYO13" s="279"/>
      <c r="AYP13" s="279"/>
      <c r="AYQ13" s="279"/>
      <c r="AYR13" s="279"/>
      <c r="AYS13" s="279"/>
      <c r="AYT13" s="279"/>
      <c r="AYU13" s="279"/>
      <c r="AYV13" s="279"/>
      <c r="AYW13" s="279"/>
      <c r="AYX13" s="279"/>
      <c r="AYY13" s="279"/>
      <c r="AYZ13" s="279"/>
      <c r="AZA13" s="279"/>
      <c r="AZB13" s="279"/>
      <c r="AZC13" s="279"/>
      <c r="AZD13" s="279"/>
      <c r="AZE13" s="279"/>
      <c r="AZF13" s="279"/>
      <c r="AZG13" s="279"/>
      <c r="AZH13" s="279"/>
      <c r="AZI13" s="279"/>
      <c r="AZJ13" s="279"/>
      <c r="AZK13" s="279"/>
      <c r="AZL13" s="279"/>
      <c r="AZM13" s="279"/>
      <c r="AZN13" s="279"/>
      <c r="AZO13" s="279"/>
      <c r="AZP13" s="279"/>
      <c r="AZQ13" s="279"/>
      <c r="AZR13" s="279"/>
      <c r="AZS13" s="279"/>
      <c r="AZT13" s="279"/>
      <c r="AZU13" s="279"/>
      <c r="AZV13" s="279"/>
      <c r="AZW13" s="279"/>
      <c r="AZX13" s="279"/>
      <c r="AZY13" s="279"/>
      <c r="AZZ13" s="279"/>
      <c r="BAA13" s="279"/>
      <c r="BAB13" s="279"/>
      <c r="BAC13" s="279"/>
      <c r="BAD13" s="279"/>
      <c r="BAE13" s="279"/>
      <c r="BAF13" s="279"/>
      <c r="BAG13" s="279"/>
      <c r="BAH13" s="279"/>
      <c r="BAI13" s="279"/>
      <c r="BAJ13" s="279"/>
      <c r="BAK13" s="279"/>
      <c r="BAL13" s="279"/>
      <c r="BAM13" s="279"/>
      <c r="BAN13" s="279"/>
      <c r="BAO13" s="279"/>
      <c r="BAP13" s="279"/>
      <c r="BAQ13" s="279"/>
      <c r="BAR13" s="279"/>
      <c r="BAS13" s="279"/>
      <c r="BAT13" s="279"/>
      <c r="BAU13" s="279"/>
      <c r="BAV13" s="279"/>
      <c r="BAW13" s="279"/>
      <c r="BAX13" s="279"/>
      <c r="BAY13" s="279"/>
      <c r="BAZ13" s="279"/>
      <c r="BBA13" s="279"/>
      <c r="BBB13" s="279"/>
      <c r="BBC13" s="279"/>
      <c r="BBD13" s="279"/>
      <c r="BBE13" s="279"/>
      <c r="BBF13" s="279"/>
      <c r="BBG13" s="279"/>
      <c r="BBH13" s="279"/>
      <c r="BBI13" s="279"/>
      <c r="BBJ13" s="279"/>
      <c r="BBK13" s="279"/>
      <c r="BBL13" s="279"/>
      <c r="BBM13" s="279"/>
      <c r="BBN13" s="279"/>
      <c r="BBO13" s="279"/>
      <c r="BBP13" s="279"/>
      <c r="BBQ13" s="279"/>
      <c r="BBR13" s="279"/>
      <c r="BBS13" s="279"/>
      <c r="BBT13" s="279"/>
      <c r="BBU13" s="279"/>
      <c r="BBV13" s="279"/>
      <c r="BBW13" s="279"/>
      <c r="BBX13" s="279"/>
      <c r="BBY13" s="279"/>
      <c r="BBZ13" s="279"/>
      <c r="BCA13" s="279"/>
      <c r="BCB13" s="279"/>
      <c r="BCC13" s="279"/>
      <c r="BCD13" s="279"/>
      <c r="BCE13" s="279"/>
      <c r="BCF13" s="279"/>
      <c r="BCG13" s="279"/>
      <c r="BCH13" s="279"/>
      <c r="BCI13" s="279"/>
      <c r="BCJ13" s="279"/>
      <c r="BCK13" s="279"/>
      <c r="BCL13" s="279"/>
      <c r="BCM13" s="279"/>
      <c r="BCN13" s="279"/>
      <c r="BCO13" s="279"/>
      <c r="BCP13" s="279"/>
      <c r="BCQ13" s="279"/>
      <c r="BCR13" s="279"/>
      <c r="BCS13" s="279"/>
      <c r="BCT13" s="279"/>
      <c r="BCU13" s="279"/>
      <c r="BCV13" s="279"/>
      <c r="BCW13" s="279"/>
      <c r="BCX13" s="279"/>
      <c r="BCY13" s="279"/>
      <c r="BCZ13" s="279"/>
      <c r="BDA13" s="279"/>
      <c r="BDB13" s="279"/>
      <c r="BDC13" s="279"/>
      <c r="BDD13" s="279"/>
      <c r="BDE13" s="279"/>
      <c r="BDF13" s="279"/>
      <c r="BDG13" s="279"/>
      <c r="BDH13" s="279"/>
      <c r="BDI13" s="279"/>
      <c r="BDJ13" s="279"/>
      <c r="BDK13" s="279"/>
      <c r="BDL13" s="279"/>
      <c r="BDM13" s="279"/>
      <c r="BDN13" s="279"/>
      <c r="BDO13" s="279"/>
      <c r="BDP13" s="279"/>
      <c r="BDQ13" s="279"/>
      <c r="BDR13" s="279"/>
      <c r="BDS13" s="279"/>
      <c r="BDT13" s="279"/>
      <c r="BDU13" s="279"/>
      <c r="BDV13" s="279"/>
      <c r="BDW13" s="279"/>
      <c r="BDX13" s="279"/>
      <c r="BDY13" s="279"/>
      <c r="BDZ13" s="279"/>
      <c r="BEA13" s="279"/>
      <c r="BEB13" s="279"/>
      <c r="BEC13" s="279"/>
      <c r="BED13" s="279"/>
      <c r="BEE13" s="279"/>
      <c r="BEF13" s="279"/>
      <c r="BEG13" s="279"/>
      <c r="BEH13" s="279"/>
      <c r="BEI13" s="279"/>
      <c r="BEJ13" s="279"/>
      <c r="BEK13" s="279"/>
      <c r="BEL13" s="279"/>
      <c r="BEM13" s="279"/>
      <c r="BEN13" s="279"/>
      <c r="BEO13" s="279"/>
      <c r="BEP13" s="279"/>
      <c r="BEQ13" s="279"/>
      <c r="BER13" s="279"/>
      <c r="BES13" s="279"/>
      <c r="BET13" s="279"/>
      <c r="BEU13" s="279"/>
      <c r="BEV13" s="279"/>
      <c r="BEW13" s="279"/>
      <c r="BEX13" s="279"/>
      <c r="BEY13" s="279"/>
      <c r="BEZ13" s="279"/>
      <c r="BFA13" s="279"/>
      <c r="BFB13" s="279"/>
      <c r="BFC13" s="279"/>
      <c r="BFD13" s="279"/>
      <c r="BFE13" s="279"/>
      <c r="BFF13" s="279"/>
      <c r="BFG13" s="279"/>
      <c r="BFH13" s="279"/>
      <c r="BFI13" s="279"/>
      <c r="BFJ13" s="279"/>
      <c r="BFK13" s="279"/>
      <c r="BFL13" s="279"/>
      <c r="BFM13" s="279"/>
      <c r="BFN13" s="279"/>
      <c r="BFO13" s="279"/>
      <c r="BFP13" s="279"/>
      <c r="BFQ13" s="279"/>
      <c r="BFR13" s="279"/>
      <c r="BFS13" s="279"/>
      <c r="BFT13" s="279"/>
      <c r="BFU13" s="279"/>
      <c r="BFV13" s="279"/>
      <c r="BFW13" s="279"/>
      <c r="BFX13" s="279"/>
      <c r="BFY13" s="279"/>
      <c r="BFZ13" s="279"/>
      <c r="BGA13" s="279"/>
      <c r="BGB13" s="279"/>
      <c r="BGC13" s="279"/>
      <c r="BGD13" s="279"/>
      <c r="BGE13" s="279"/>
      <c r="BGF13" s="279"/>
      <c r="BGG13" s="279"/>
      <c r="BGH13" s="279"/>
      <c r="BGI13" s="279"/>
      <c r="BGJ13" s="279"/>
      <c r="BGK13" s="279"/>
      <c r="BGL13" s="279"/>
      <c r="BGM13" s="279"/>
      <c r="BGN13" s="279"/>
      <c r="BGO13" s="279"/>
      <c r="BGP13" s="279"/>
      <c r="BGQ13" s="279"/>
      <c r="BGR13" s="279"/>
      <c r="BGS13" s="279"/>
      <c r="BGT13" s="279"/>
      <c r="BGU13" s="279"/>
      <c r="BGV13" s="279"/>
      <c r="BGW13" s="279"/>
      <c r="BGX13" s="279"/>
      <c r="BGY13" s="279"/>
      <c r="BGZ13" s="279"/>
      <c r="BHA13" s="279"/>
      <c r="BHB13" s="279"/>
      <c r="BHC13" s="279"/>
      <c r="BHD13" s="279"/>
      <c r="BHE13" s="279"/>
      <c r="BHF13" s="279"/>
      <c r="BHG13" s="279"/>
      <c r="BHH13" s="279"/>
      <c r="BHI13" s="279"/>
      <c r="BHJ13" s="279"/>
      <c r="BHK13" s="279"/>
      <c r="BHL13" s="279"/>
      <c r="BHM13" s="279"/>
      <c r="BHN13" s="279"/>
      <c r="BHO13" s="279"/>
      <c r="BHP13" s="279"/>
      <c r="BHQ13" s="279"/>
      <c r="BHR13" s="279"/>
      <c r="BHS13" s="279"/>
      <c r="BHT13" s="279"/>
      <c r="BHU13" s="279"/>
      <c r="BHV13" s="279"/>
      <c r="BHW13" s="279"/>
      <c r="BHX13" s="279"/>
      <c r="BHY13" s="279"/>
      <c r="BHZ13" s="279"/>
      <c r="BIA13" s="279"/>
      <c r="BIB13" s="279"/>
      <c r="BIC13" s="279"/>
      <c r="BID13" s="279"/>
      <c r="BIE13" s="279"/>
      <c r="BIF13" s="279"/>
      <c r="BIG13" s="279"/>
      <c r="BIH13" s="279"/>
      <c r="BII13" s="279"/>
      <c r="BIJ13" s="279"/>
      <c r="BIK13" s="279"/>
      <c r="BIL13" s="279"/>
      <c r="BIM13" s="279"/>
      <c r="BIN13" s="279"/>
      <c r="BIO13" s="279"/>
      <c r="BIP13" s="279"/>
      <c r="BIQ13" s="279"/>
      <c r="BIR13" s="279"/>
      <c r="BIS13" s="279"/>
      <c r="BIT13" s="279"/>
      <c r="BIU13" s="279"/>
      <c r="BIV13" s="279"/>
      <c r="BIW13" s="279"/>
      <c r="BIX13" s="279"/>
      <c r="BIY13" s="279"/>
      <c r="BIZ13" s="279"/>
      <c r="BJA13" s="279"/>
      <c r="BJB13" s="279"/>
      <c r="BJC13" s="279"/>
      <c r="BJD13" s="279"/>
      <c r="BJE13" s="279"/>
      <c r="BJF13" s="279"/>
      <c r="BJG13" s="279"/>
      <c r="BJH13" s="279"/>
      <c r="BJI13" s="279"/>
      <c r="BJJ13" s="279"/>
      <c r="BJK13" s="279"/>
      <c r="BJL13" s="279"/>
      <c r="BJM13" s="279"/>
      <c r="BJN13" s="279"/>
      <c r="BJO13" s="279"/>
      <c r="BJP13" s="279"/>
      <c r="BJQ13" s="279"/>
      <c r="BJR13" s="279"/>
      <c r="BJS13" s="279"/>
      <c r="BJT13" s="279"/>
      <c r="BJU13" s="279"/>
      <c r="BJV13" s="279"/>
      <c r="BJW13" s="279"/>
      <c r="BJX13" s="279"/>
      <c r="BJY13" s="279"/>
      <c r="BJZ13" s="279"/>
      <c r="BKA13" s="279"/>
      <c r="BKB13" s="279"/>
      <c r="BKC13" s="279"/>
      <c r="BKD13" s="279"/>
      <c r="BKE13" s="279"/>
      <c r="BKF13" s="279"/>
      <c r="BKG13" s="279"/>
      <c r="BKH13" s="279"/>
      <c r="BKI13" s="279"/>
      <c r="BKJ13" s="279"/>
      <c r="BKK13" s="279"/>
      <c r="BKL13" s="279"/>
      <c r="BKM13" s="279"/>
      <c r="BKN13" s="279"/>
      <c r="BKO13" s="279"/>
      <c r="BKP13" s="279"/>
      <c r="BKQ13" s="279"/>
      <c r="BKR13" s="279"/>
      <c r="BKS13" s="279"/>
      <c r="BKT13" s="279"/>
      <c r="BKU13" s="279"/>
      <c r="BKV13" s="279"/>
      <c r="BKW13" s="279"/>
      <c r="BKX13" s="279"/>
      <c r="BKY13" s="279"/>
      <c r="BKZ13" s="279"/>
      <c r="BLA13" s="279"/>
      <c r="BLB13" s="279"/>
      <c r="BLC13" s="279"/>
      <c r="BLD13" s="279"/>
      <c r="BLE13" s="279"/>
      <c r="BLF13" s="279"/>
      <c r="BLG13" s="279"/>
      <c r="BLH13" s="279"/>
      <c r="BLI13" s="279"/>
      <c r="BLJ13" s="279"/>
      <c r="BLK13" s="279"/>
      <c r="BLL13" s="279"/>
      <c r="BLM13" s="279"/>
      <c r="BLN13" s="279"/>
      <c r="BLO13" s="279"/>
      <c r="BLP13" s="279"/>
      <c r="BLQ13" s="279"/>
      <c r="BLR13" s="279"/>
      <c r="BLS13" s="279"/>
      <c r="BLT13" s="279"/>
      <c r="BLU13" s="279"/>
      <c r="BLV13" s="279"/>
      <c r="BLW13" s="279"/>
      <c r="BLX13" s="279"/>
      <c r="BLY13" s="279"/>
      <c r="BLZ13" s="279"/>
      <c r="BMA13" s="279"/>
      <c r="BMB13" s="279"/>
      <c r="BMC13" s="279"/>
      <c r="BMD13" s="279"/>
      <c r="BME13" s="279"/>
      <c r="BMF13" s="279"/>
      <c r="BMG13" s="279"/>
      <c r="BMH13" s="279"/>
      <c r="BMI13" s="279"/>
      <c r="BMJ13" s="279"/>
      <c r="BMK13" s="279"/>
      <c r="BML13" s="279"/>
      <c r="BMM13" s="279"/>
      <c r="BMN13" s="279"/>
      <c r="BMO13" s="279"/>
      <c r="BMP13" s="279"/>
      <c r="BMQ13" s="279"/>
      <c r="BMR13" s="279"/>
      <c r="BMS13" s="279"/>
      <c r="BMT13" s="279"/>
      <c r="BMU13" s="279"/>
      <c r="BMV13" s="279"/>
      <c r="BMW13" s="279"/>
      <c r="BMX13" s="279"/>
      <c r="BMY13" s="279"/>
      <c r="BMZ13" s="279"/>
      <c r="BNA13" s="279"/>
      <c r="BNB13" s="279"/>
      <c r="BNC13" s="279"/>
      <c r="BND13" s="279"/>
      <c r="BNE13" s="279"/>
      <c r="BNF13" s="279"/>
      <c r="BNG13" s="279"/>
      <c r="BNH13" s="279"/>
      <c r="BNI13" s="279"/>
      <c r="BNJ13" s="279"/>
      <c r="BNK13" s="279"/>
      <c r="BNL13" s="279"/>
      <c r="BNM13" s="279"/>
      <c r="BNN13" s="279"/>
      <c r="BNO13" s="279"/>
      <c r="BNP13" s="279"/>
      <c r="BNQ13" s="279"/>
      <c r="BNR13" s="279"/>
      <c r="BNS13" s="279"/>
      <c r="BNT13" s="279"/>
      <c r="BNU13" s="279"/>
      <c r="BNV13" s="279"/>
      <c r="BNW13" s="279"/>
      <c r="BNX13" s="279"/>
      <c r="BNY13" s="279"/>
      <c r="BNZ13" s="279"/>
      <c r="BOA13" s="279"/>
      <c r="BOB13" s="279"/>
      <c r="BOC13" s="279"/>
      <c r="BOD13" s="279"/>
      <c r="BOE13" s="279"/>
      <c r="BOF13" s="279"/>
      <c r="BOG13" s="279"/>
      <c r="BOH13" s="279"/>
      <c r="BOI13" s="279"/>
      <c r="BOJ13" s="279"/>
      <c r="BOK13" s="279"/>
      <c r="BOL13" s="279"/>
      <c r="BOM13" s="279"/>
      <c r="BON13" s="279"/>
      <c r="BOO13" s="279"/>
      <c r="BOP13" s="279"/>
      <c r="BOQ13" s="279"/>
      <c r="BOR13" s="279"/>
      <c r="BOS13" s="279"/>
      <c r="BOT13" s="279"/>
      <c r="BOU13" s="279"/>
      <c r="BOV13" s="279"/>
      <c r="BOW13" s="279"/>
      <c r="BOX13" s="279"/>
      <c r="BOY13" s="279"/>
      <c r="BOZ13" s="279"/>
      <c r="BPA13" s="279"/>
      <c r="BPB13" s="279"/>
      <c r="BPC13" s="279"/>
      <c r="BPD13" s="279"/>
      <c r="BPE13" s="279"/>
      <c r="BPF13" s="279"/>
      <c r="BPG13" s="279"/>
      <c r="BPH13" s="279"/>
      <c r="BPI13" s="279"/>
      <c r="BPJ13" s="279"/>
      <c r="BPK13" s="279"/>
      <c r="BPL13" s="279"/>
      <c r="BPM13" s="279"/>
      <c r="BPN13" s="279"/>
      <c r="BPO13" s="279"/>
      <c r="BPP13" s="279"/>
      <c r="BPQ13" s="279"/>
      <c r="BPR13" s="279"/>
      <c r="BPS13" s="279"/>
      <c r="BPT13" s="279"/>
      <c r="BPU13" s="279"/>
      <c r="BPV13" s="279"/>
      <c r="BPW13" s="279"/>
      <c r="BPX13" s="279"/>
      <c r="BPY13" s="279"/>
      <c r="BPZ13" s="279"/>
      <c r="BQA13" s="279"/>
      <c r="BQB13" s="279"/>
      <c r="BQC13" s="279"/>
      <c r="BQD13" s="279"/>
      <c r="BQE13" s="279"/>
      <c r="BQF13" s="279"/>
      <c r="BQG13" s="279"/>
      <c r="BQH13" s="279"/>
      <c r="BQI13" s="279"/>
      <c r="BQJ13" s="279"/>
      <c r="BQK13" s="279"/>
      <c r="BQL13" s="279"/>
      <c r="BQM13" s="279"/>
      <c r="BQN13" s="279"/>
      <c r="BQO13" s="279"/>
      <c r="BQP13" s="279"/>
      <c r="BQQ13" s="279"/>
      <c r="BQR13" s="279"/>
      <c r="BQS13" s="279"/>
      <c r="BQT13" s="279"/>
      <c r="BQU13" s="279"/>
      <c r="BQV13" s="279"/>
      <c r="BQW13" s="279"/>
      <c r="BQX13" s="279"/>
      <c r="BQY13" s="279"/>
      <c r="BQZ13" s="279"/>
      <c r="BRA13" s="279"/>
      <c r="BRB13" s="279"/>
      <c r="BRC13" s="279"/>
      <c r="BRD13" s="279"/>
      <c r="BRE13" s="279"/>
      <c r="BRF13" s="279"/>
      <c r="BRG13" s="279"/>
      <c r="BRH13" s="279"/>
      <c r="BRI13" s="279"/>
      <c r="BRJ13" s="279"/>
      <c r="BRK13" s="279"/>
      <c r="BRL13" s="279"/>
      <c r="BRM13" s="279"/>
      <c r="BRN13" s="279"/>
      <c r="BRO13" s="279"/>
      <c r="BRP13" s="279"/>
      <c r="BRQ13" s="279"/>
      <c r="BRR13" s="279"/>
      <c r="BRS13" s="279"/>
      <c r="BRT13" s="279"/>
      <c r="BRU13" s="279"/>
      <c r="BRV13" s="279"/>
      <c r="BRW13" s="279"/>
      <c r="BRX13" s="279"/>
      <c r="BRY13" s="279"/>
      <c r="BRZ13" s="279"/>
      <c r="BSA13" s="279"/>
      <c r="BSB13" s="279"/>
      <c r="BSC13" s="279"/>
      <c r="BSD13" s="279"/>
      <c r="BSE13" s="279"/>
      <c r="BSF13" s="279"/>
      <c r="BSG13" s="279"/>
      <c r="BSH13" s="279"/>
      <c r="BSI13" s="279"/>
      <c r="BSJ13" s="279"/>
      <c r="BSK13" s="279"/>
      <c r="BSL13" s="279"/>
      <c r="BSM13" s="279"/>
      <c r="BSN13" s="279"/>
      <c r="BSO13" s="279"/>
      <c r="BSP13" s="279"/>
      <c r="BSQ13" s="279"/>
      <c r="BSR13" s="279"/>
      <c r="BSS13" s="279"/>
      <c r="BST13" s="279"/>
      <c r="BSU13" s="279"/>
      <c r="BSV13" s="279"/>
      <c r="BSW13" s="279"/>
      <c r="BSX13" s="279"/>
      <c r="BSY13" s="279"/>
      <c r="BSZ13" s="279"/>
      <c r="BTA13" s="279"/>
      <c r="BTB13" s="279"/>
      <c r="BTC13" s="279"/>
      <c r="BTD13" s="279"/>
      <c r="BTE13" s="279"/>
      <c r="BTF13" s="279"/>
      <c r="BTG13" s="279"/>
      <c r="BTH13" s="279"/>
      <c r="BTI13" s="279"/>
      <c r="BTJ13" s="279"/>
      <c r="BTK13" s="279"/>
      <c r="BTL13" s="279"/>
      <c r="BTM13" s="279"/>
      <c r="BTN13" s="279"/>
      <c r="BTO13" s="279"/>
      <c r="BTP13" s="279"/>
      <c r="BTQ13" s="279"/>
      <c r="BTR13" s="279"/>
      <c r="BTS13" s="279"/>
      <c r="BTT13" s="279"/>
      <c r="BTU13" s="279"/>
      <c r="BTV13" s="279"/>
      <c r="BTW13" s="279"/>
      <c r="BTX13" s="279"/>
      <c r="BTY13" s="279"/>
      <c r="BTZ13" s="279"/>
      <c r="BUA13" s="279"/>
      <c r="BUB13" s="279"/>
      <c r="BUC13" s="279"/>
      <c r="BUD13" s="279"/>
      <c r="BUE13" s="279"/>
      <c r="BUF13" s="279"/>
      <c r="BUG13" s="279"/>
      <c r="BUH13" s="279"/>
      <c r="BUI13" s="279"/>
      <c r="BUJ13" s="279"/>
      <c r="BUK13" s="279"/>
      <c r="BUL13" s="279"/>
      <c r="BUM13" s="279"/>
      <c r="BUN13" s="279"/>
      <c r="BUO13" s="279"/>
      <c r="BUP13" s="279"/>
      <c r="BUQ13" s="279"/>
      <c r="BUR13" s="279"/>
      <c r="BUS13" s="279"/>
      <c r="BUT13" s="279"/>
      <c r="BUU13" s="279"/>
      <c r="BUV13" s="279"/>
      <c r="BUW13" s="279"/>
      <c r="BUX13" s="279"/>
      <c r="BUY13" s="279"/>
      <c r="BUZ13" s="279"/>
      <c r="BVA13" s="279"/>
      <c r="BVB13" s="279"/>
      <c r="BVC13" s="279"/>
      <c r="BVD13" s="279"/>
      <c r="BVE13" s="279"/>
      <c r="BVF13" s="279"/>
      <c r="BVG13" s="279"/>
      <c r="BVH13" s="279"/>
      <c r="BVI13" s="279"/>
      <c r="BVJ13" s="279"/>
      <c r="BVK13" s="279"/>
      <c r="BVL13" s="279"/>
      <c r="BVM13" s="279"/>
      <c r="BVN13" s="279"/>
      <c r="BVO13" s="279"/>
      <c r="BVP13" s="279"/>
      <c r="BVQ13" s="279"/>
      <c r="BVR13" s="279"/>
      <c r="BVS13" s="279"/>
      <c r="BVT13" s="279"/>
      <c r="BVU13" s="279"/>
      <c r="BVV13" s="279"/>
      <c r="BVW13" s="279"/>
      <c r="BVX13" s="279"/>
      <c r="BVY13" s="279"/>
      <c r="BVZ13" s="279"/>
      <c r="BWA13" s="279"/>
      <c r="BWB13" s="279"/>
      <c r="BWC13" s="279"/>
      <c r="BWD13" s="279"/>
      <c r="BWE13" s="279"/>
      <c r="BWF13" s="279"/>
      <c r="BWG13" s="279"/>
      <c r="BWH13" s="279"/>
      <c r="BWI13" s="279"/>
      <c r="BWJ13" s="279"/>
      <c r="BWK13" s="279"/>
      <c r="BWL13" s="279"/>
      <c r="BWM13" s="279"/>
      <c r="BWN13" s="279"/>
      <c r="BWO13" s="279"/>
      <c r="BWP13" s="279"/>
      <c r="BWQ13" s="279"/>
      <c r="BWR13" s="279"/>
      <c r="BWS13" s="279"/>
      <c r="BWT13" s="279"/>
      <c r="BWU13" s="279"/>
      <c r="BWV13" s="279"/>
      <c r="BWW13" s="279"/>
      <c r="BWX13" s="279"/>
      <c r="BWY13" s="279"/>
      <c r="BWZ13" s="279"/>
      <c r="BXA13" s="279"/>
      <c r="BXB13" s="279"/>
      <c r="BXC13" s="279"/>
      <c r="BXD13" s="279"/>
      <c r="BXE13" s="279"/>
      <c r="BXF13" s="279"/>
      <c r="BXG13" s="279"/>
      <c r="BXH13" s="279"/>
      <c r="BXI13" s="279"/>
      <c r="BXJ13" s="279"/>
      <c r="BXK13" s="279"/>
      <c r="BXL13" s="279"/>
      <c r="BXM13" s="279"/>
      <c r="BXN13" s="279"/>
      <c r="BXO13" s="279"/>
      <c r="BXP13" s="279"/>
      <c r="BXQ13" s="279"/>
      <c r="BXR13" s="279"/>
      <c r="BXS13" s="279"/>
      <c r="BXT13" s="279"/>
      <c r="BXU13" s="279"/>
      <c r="BXV13" s="279"/>
      <c r="BXW13" s="279"/>
      <c r="BXX13" s="279"/>
      <c r="BXY13" s="279"/>
      <c r="BXZ13" s="279"/>
      <c r="BYA13" s="279"/>
      <c r="BYB13" s="279"/>
      <c r="BYC13" s="279"/>
      <c r="BYD13" s="279"/>
      <c r="BYE13" s="279"/>
      <c r="BYF13" s="279"/>
      <c r="BYG13" s="279"/>
      <c r="BYH13" s="279"/>
      <c r="BYI13" s="279"/>
      <c r="BYJ13" s="279"/>
      <c r="BYK13" s="279"/>
      <c r="BYL13" s="279"/>
      <c r="BYM13" s="279"/>
      <c r="BYN13" s="279"/>
      <c r="BYO13" s="279"/>
      <c r="BYP13" s="279"/>
      <c r="BYQ13" s="279"/>
      <c r="BYR13" s="279"/>
      <c r="BYS13" s="279"/>
      <c r="BYT13" s="279"/>
      <c r="BYU13" s="279"/>
      <c r="BYV13" s="279"/>
      <c r="BYW13" s="279"/>
      <c r="BYX13" s="279"/>
      <c r="BYY13" s="279"/>
      <c r="BYZ13" s="279"/>
      <c r="BZA13" s="279"/>
      <c r="BZB13" s="279"/>
      <c r="BZC13" s="279"/>
      <c r="BZD13" s="279"/>
      <c r="BZE13" s="279"/>
      <c r="BZF13" s="279"/>
      <c r="BZG13" s="279"/>
      <c r="BZH13" s="279"/>
      <c r="BZI13" s="279"/>
      <c r="BZJ13" s="279"/>
      <c r="BZK13" s="279"/>
      <c r="BZL13" s="279"/>
      <c r="BZM13" s="279"/>
      <c r="BZN13" s="279"/>
      <c r="BZO13" s="279"/>
      <c r="BZP13" s="279"/>
      <c r="BZQ13" s="279"/>
      <c r="BZR13" s="279"/>
      <c r="BZS13" s="279"/>
      <c r="BZT13" s="279"/>
      <c r="BZU13" s="279"/>
      <c r="BZV13" s="279"/>
      <c r="BZW13" s="279"/>
      <c r="BZX13" s="279"/>
      <c r="BZY13" s="279"/>
      <c r="BZZ13" s="279"/>
      <c r="CAA13" s="279"/>
      <c r="CAB13" s="279"/>
      <c r="CAC13" s="279"/>
      <c r="CAD13" s="279"/>
      <c r="CAE13" s="279"/>
      <c r="CAF13" s="279"/>
      <c r="CAG13" s="279"/>
      <c r="CAH13" s="279"/>
      <c r="CAI13" s="279"/>
      <c r="CAJ13" s="279"/>
      <c r="CAK13" s="279"/>
      <c r="CAL13" s="279"/>
      <c r="CAM13" s="279"/>
      <c r="CAN13" s="279"/>
      <c r="CAO13" s="279"/>
      <c r="CAP13" s="279"/>
      <c r="CAQ13" s="279"/>
      <c r="CAR13" s="279"/>
      <c r="CAS13" s="279"/>
      <c r="CAT13" s="279"/>
      <c r="CAU13" s="279"/>
      <c r="CAV13" s="279"/>
      <c r="CAW13" s="279"/>
      <c r="CAX13" s="279"/>
      <c r="CAY13" s="279"/>
      <c r="CAZ13" s="279"/>
      <c r="CBA13" s="279"/>
      <c r="CBB13" s="279"/>
      <c r="CBC13" s="279"/>
      <c r="CBD13" s="279"/>
      <c r="CBE13" s="279"/>
      <c r="CBF13" s="279"/>
      <c r="CBG13" s="279"/>
      <c r="CBH13" s="279"/>
      <c r="CBI13" s="279"/>
      <c r="CBJ13" s="279"/>
      <c r="CBK13" s="279"/>
      <c r="CBL13" s="279"/>
      <c r="CBM13" s="279"/>
      <c r="CBN13" s="279"/>
      <c r="CBO13" s="279"/>
      <c r="CBP13" s="279"/>
      <c r="CBQ13" s="279"/>
      <c r="CBR13" s="279"/>
      <c r="CBS13" s="279"/>
      <c r="CBT13" s="279"/>
      <c r="CBU13" s="279"/>
      <c r="CBV13" s="279"/>
      <c r="CBW13" s="279"/>
      <c r="CBX13" s="279"/>
      <c r="CBY13" s="279"/>
      <c r="CBZ13" s="279"/>
      <c r="CCA13" s="279"/>
      <c r="CCB13" s="279"/>
      <c r="CCC13" s="279"/>
      <c r="CCD13" s="279"/>
      <c r="CCE13" s="279"/>
      <c r="CCF13" s="279"/>
      <c r="CCG13" s="279"/>
      <c r="CCH13" s="279"/>
      <c r="CCI13" s="279"/>
      <c r="CCJ13" s="279"/>
      <c r="CCK13" s="279"/>
      <c r="CCL13" s="279"/>
      <c r="CCM13" s="279"/>
      <c r="CCN13" s="279"/>
      <c r="CCO13" s="279"/>
      <c r="CCP13" s="279"/>
      <c r="CCQ13" s="279"/>
      <c r="CCR13" s="279"/>
      <c r="CCS13" s="279"/>
      <c r="CCT13" s="279"/>
      <c r="CCU13" s="279"/>
      <c r="CCV13" s="279"/>
      <c r="CCW13" s="279"/>
      <c r="CCX13" s="279"/>
      <c r="CCY13" s="279"/>
      <c r="CCZ13" s="279"/>
      <c r="CDA13" s="279"/>
      <c r="CDB13" s="279"/>
      <c r="CDC13" s="279"/>
      <c r="CDD13" s="279"/>
      <c r="CDE13" s="279"/>
      <c r="CDF13" s="279"/>
      <c r="CDG13" s="279"/>
      <c r="CDH13" s="279"/>
      <c r="CDI13" s="279"/>
      <c r="CDJ13" s="279"/>
      <c r="CDK13" s="279"/>
      <c r="CDL13" s="279"/>
      <c r="CDM13" s="279"/>
      <c r="CDN13" s="279"/>
      <c r="CDO13" s="279"/>
      <c r="CDP13" s="279"/>
      <c r="CDQ13" s="279"/>
      <c r="CDR13" s="279"/>
      <c r="CDS13" s="279"/>
      <c r="CDT13" s="279"/>
      <c r="CDU13" s="279"/>
      <c r="CDV13" s="279"/>
      <c r="CDW13" s="279"/>
      <c r="CDX13" s="279"/>
      <c r="CDY13" s="279"/>
      <c r="CDZ13" s="279"/>
      <c r="CEA13" s="279"/>
      <c r="CEB13" s="279"/>
      <c r="CEC13" s="279"/>
      <c r="CED13" s="279"/>
      <c r="CEE13" s="279"/>
      <c r="CEF13" s="279"/>
      <c r="CEG13" s="279"/>
      <c r="CEH13" s="279"/>
      <c r="CEI13" s="279"/>
      <c r="CEJ13" s="279"/>
      <c r="CEK13" s="279"/>
      <c r="CEL13" s="279"/>
      <c r="CEM13" s="279"/>
      <c r="CEN13" s="279"/>
      <c r="CEO13" s="279"/>
      <c r="CEP13" s="279"/>
      <c r="CEQ13" s="279"/>
      <c r="CER13" s="279"/>
      <c r="CES13" s="279"/>
      <c r="CET13" s="279"/>
      <c r="CEU13" s="279"/>
      <c r="CEV13" s="279"/>
      <c r="CEW13" s="279"/>
      <c r="CEX13" s="279"/>
      <c r="CEY13" s="279"/>
      <c r="CEZ13" s="279"/>
      <c r="CFA13" s="279"/>
      <c r="CFB13" s="279"/>
      <c r="CFC13" s="279"/>
      <c r="CFD13" s="279"/>
      <c r="CFE13" s="279"/>
      <c r="CFF13" s="279"/>
      <c r="CFG13" s="279"/>
      <c r="CFH13" s="279"/>
      <c r="CFI13" s="279"/>
      <c r="CFJ13" s="279"/>
      <c r="CFK13" s="279"/>
      <c r="CFL13" s="279"/>
      <c r="CFM13" s="279"/>
      <c r="CFN13" s="279"/>
      <c r="CFO13" s="279"/>
      <c r="CFP13" s="279"/>
      <c r="CFQ13" s="279"/>
      <c r="CFR13" s="279"/>
      <c r="CFS13" s="279"/>
      <c r="CFT13" s="279"/>
      <c r="CFU13" s="279"/>
      <c r="CFV13" s="279"/>
      <c r="CFW13" s="279"/>
      <c r="CFX13" s="279"/>
      <c r="CFY13" s="279"/>
      <c r="CFZ13" s="279"/>
      <c r="CGA13" s="279"/>
      <c r="CGB13" s="279"/>
      <c r="CGC13" s="279"/>
      <c r="CGD13" s="279"/>
      <c r="CGE13" s="279"/>
      <c r="CGF13" s="279"/>
      <c r="CGG13" s="279"/>
      <c r="CGH13" s="279"/>
      <c r="CGI13" s="279"/>
      <c r="CGJ13" s="279"/>
      <c r="CGK13" s="279"/>
      <c r="CGL13" s="279"/>
      <c r="CGM13" s="279"/>
      <c r="CGN13" s="279"/>
      <c r="CGO13" s="279"/>
      <c r="CGP13" s="279"/>
      <c r="CGQ13" s="279"/>
      <c r="CGR13" s="279"/>
      <c r="CGS13" s="279"/>
      <c r="CGT13" s="279"/>
      <c r="CGU13" s="279"/>
      <c r="CGV13" s="279"/>
      <c r="CGW13" s="279"/>
      <c r="CGX13" s="279"/>
      <c r="CGY13" s="279"/>
      <c r="CGZ13" s="279"/>
      <c r="CHA13" s="279"/>
      <c r="CHB13" s="279"/>
      <c r="CHC13" s="279"/>
      <c r="CHD13" s="279"/>
      <c r="CHE13" s="279"/>
      <c r="CHF13" s="279"/>
      <c r="CHG13" s="279"/>
      <c r="CHH13" s="279"/>
      <c r="CHI13" s="279"/>
      <c r="CHJ13" s="279"/>
      <c r="CHK13" s="279"/>
      <c r="CHL13" s="279"/>
      <c r="CHM13" s="279"/>
      <c r="CHN13" s="279"/>
      <c r="CHO13" s="279"/>
      <c r="CHP13" s="279"/>
      <c r="CHQ13" s="279"/>
      <c r="CHR13" s="279"/>
      <c r="CHS13" s="279"/>
      <c r="CHT13" s="279"/>
      <c r="CHU13" s="279"/>
      <c r="CHV13" s="279"/>
      <c r="CHW13" s="279"/>
      <c r="CHX13" s="279"/>
      <c r="CHY13" s="279"/>
      <c r="CHZ13" s="279"/>
      <c r="CIA13" s="279"/>
      <c r="CIB13" s="279"/>
      <c r="CIC13" s="279"/>
      <c r="CID13" s="279"/>
      <c r="CIE13" s="279"/>
      <c r="CIF13" s="279"/>
      <c r="CIG13" s="279"/>
      <c r="CIH13" s="279"/>
      <c r="CII13" s="279"/>
      <c r="CIJ13" s="279"/>
      <c r="CIK13" s="279"/>
      <c r="CIL13" s="279"/>
      <c r="CIM13" s="279"/>
      <c r="CIN13" s="279"/>
      <c r="CIO13" s="279"/>
      <c r="CIP13" s="279"/>
      <c r="CIQ13" s="279"/>
      <c r="CIR13" s="279"/>
      <c r="CIS13" s="279"/>
      <c r="CIT13" s="279"/>
      <c r="CIU13" s="279"/>
      <c r="CIV13" s="279"/>
      <c r="CIW13" s="279"/>
      <c r="CIX13" s="279"/>
      <c r="CIY13" s="279"/>
      <c r="CIZ13" s="279"/>
      <c r="CJA13" s="279"/>
      <c r="CJB13" s="279"/>
      <c r="CJC13" s="279"/>
      <c r="CJD13" s="279"/>
      <c r="CJE13" s="279"/>
      <c r="CJF13" s="279"/>
      <c r="CJG13" s="279"/>
      <c r="CJH13" s="279"/>
      <c r="CJI13" s="279"/>
      <c r="CJJ13" s="279"/>
      <c r="CJK13" s="279"/>
      <c r="CJL13" s="279"/>
      <c r="CJM13" s="279"/>
      <c r="CJN13" s="279"/>
      <c r="CJO13" s="279"/>
      <c r="CJP13" s="279"/>
      <c r="CJQ13" s="279"/>
      <c r="CJR13" s="279"/>
      <c r="CJS13" s="279"/>
      <c r="CJT13" s="279"/>
      <c r="CJU13" s="279"/>
      <c r="CJV13" s="279"/>
      <c r="CJW13" s="279"/>
      <c r="CJX13" s="279"/>
      <c r="CJY13" s="279"/>
      <c r="CJZ13" s="279"/>
      <c r="CKA13" s="279"/>
      <c r="CKB13" s="279"/>
      <c r="CKC13" s="279"/>
      <c r="CKD13" s="279"/>
      <c r="CKE13" s="279"/>
      <c r="CKF13" s="279"/>
      <c r="CKG13" s="279"/>
      <c r="CKH13" s="279"/>
      <c r="CKI13" s="279"/>
      <c r="CKJ13" s="279"/>
      <c r="CKK13" s="279"/>
      <c r="CKL13" s="279"/>
      <c r="CKM13" s="279"/>
      <c r="CKN13" s="279"/>
      <c r="CKO13" s="279"/>
      <c r="CKP13" s="279"/>
      <c r="CKQ13" s="279"/>
      <c r="CKR13" s="279"/>
      <c r="CKS13" s="279"/>
      <c r="CKT13" s="279"/>
      <c r="CKU13" s="279"/>
      <c r="CKV13" s="279"/>
      <c r="CKW13" s="279"/>
      <c r="CKX13" s="279"/>
      <c r="CKY13" s="279"/>
      <c r="CKZ13" s="279"/>
      <c r="CLA13" s="279"/>
      <c r="CLB13" s="279"/>
      <c r="CLC13" s="279"/>
      <c r="CLD13" s="279"/>
      <c r="CLE13" s="279"/>
      <c r="CLF13" s="279"/>
      <c r="CLG13" s="279"/>
      <c r="CLH13" s="279"/>
      <c r="CLI13" s="279"/>
      <c r="CLJ13" s="279"/>
      <c r="CLK13" s="279"/>
      <c r="CLL13" s="279"/>
      <c r="CLM13" s="279"/>
      <c r="CLN13" s="279"/>
      <c r="CLO13" s="279"/>
      <c r="CLP13" s="279"/>
      <c r="CLQ13" s="279"/>
      <c r="CLR13" s="279"/>
      <c r="CLS13" s="279"/>
      <c r="CLT13" s="279"/>
      <c r="CLU13" s="279"/>
      <c r="CLV13" s="279"/>
      <c r="CLW13" s="279"/>
      <c r="CLX13" s="279"/>
      <c r="CLY13" s="279"/>
      <c r="CLZ13" s="279"/>
      <c r="CMA13" s="279"/>
      <c r="CMB13" s="279"/>
      <c r="CMC13" s="279"/>
      <c r="CMD13" s="279"/>
      <c r="CME13" s="279"/>
      <c r="CMF13" s="279"/>
      <c r="CMG13" s="279"/>
      <c r="CMH13" s="279"/>
      <c r="CMI13" s="279"/>
      <c r="CMJ13" s="279"/>
      <c r="CMK13" s="279"/>
      <c r="CML13" s="279"/>
      <c r="CMM13" s="279"/>
      <c r="CMN13" s="279"/>
      <c r="CMO13" s="279"/>
      <c r="CMP13" s="279"/>
      <c r="CMQ13" s="279"/>
      <c r="CMR13" s="279"/>
      <c r="CMS13" s="279"/>
      <c r="CMT13" s="279"/>
      <c r="CMU13" s="279"/>
      <c r="CMV13" s="279"/>
      <c r="CMW13" s="279"/>
      <c r="CMX13" s="279"/>
      <c r="CMY13" s="279"/>
      <c r="CMZ13" s="279"/>
      <c r="CNA13" s="279"/>
      <c r="CNB13" s="279"/>
      <c r="CNC13" s="279"/>
      <c r="CND13" s="279"/>
      <c r="CNE13" s="279"/>
      <c r="CNF13" s="279"/>
      <c r="CNG13" s="279"/>
      <c r="CNH13" s="279"/>
      <c r="CNI13" s="279"/>
      <c r="CNJ13" s="279"/>
      <c r="CNK13" s="279"/>
      <c r="CNL13" s="279"/>
      <c r="CNM13" s="279"/>
      <c r="CNN13" s="279"/>
      <c r="CNO13" s="279"/>
      <c r="CNP13" s="279"/>
      <c r="CNQ13" s="279"/>
      <c r="CNR13" s="279"/>
      <c r="CNS13" s="279"/>
      <c r="CNT13" s="279"/>
      <c r="CNU13" s="279"/>
      <c r="CNV13" s="279"/>
      <c r="CNW13" s="279"/>
      <c r="CNX13" s="279"/>
      <c r="CNY13" s="279"/>
      <c r="CNZ13" s="279"/>
      <c r="COA13" s="279"/>
      <c r="COB13" s="279"/>
      <c r="COC13" s="279"/>
      <c r="COD13" s="279"/>
      <c r="COE13" s="279"/>
      <c r="COF13" s="279"/>
      <c r="COG13" s="279"/>
      <c r="COH13" s="279"/>
      <c r="COI13" s="279"/>
      <c r="COJ13" s="279"/>
      <c r="COK13" s="279"/>
      <c r="COL13" s="279"/>
      <c r="COM13" s="279"/>
      <c r="CON13" s="279"/>
      <c r="COO13" s="279"/>
      <c r="COP13" s="279"/>
      <c r="COQ13" s="279"/>
      <c r="COR13" s="279"/>
      <c r="COS13" s="279"/>
      <c r="COT13" s="279"/>
      <c r="COU13" s="279"/>
      <c r="COV13" s="279"/>
      <c r="COW13" s="279"/>
      <c r="COX13" s="279"/>
      <c r="COY13" s="279"/>
      <c r="COZ13" s="279"/>
      <c r="CPA13" s="279"/>
      <c r="CPB13" s="279"/>
      <c r="CPC13" s="279"/>
      <c r="CPD13" s="279"/>
      <c r="CPE13" s="279"/>
      <c r="CPF13" s="279"/>
      <c r="CPG13" s="279"/>
      <c r="CPH13" s="279"/>
      <c r="CPI13" s="279"/>
      <c r="CPJ13" s="279"/>
      <c r="CPK13" s="279"/>
      <c r="CPL13" s="279"/>
      <c r="CPM13" s="279"/>
      <c r="CPN13" s="279"/>
      <c r="CPO13" s="279"/>
      <c r="CPP13" s="279"/>
      <c r="CPQ13" s="279"/>
      <c r="CPR13" s="279"/>
      <c r="CPS13" s="279"/>
      <c r="CPT13" s="279"/>
      <c r="CPU13" s="279"/>
      <c r="CPV13" s="279"/>
      <c r="CPW13" s="279"/>
      <c r="CPX13" s="279"/>
      <c r="CPY13" s="279"/>
      <c r="CPZ13" s="279"/>
      <c r="CQA13" s="279"/>
      <c r="CQB13" s="279"/>
      <c r="CQC13" s="279"/>
      <c r="CQD13" s="279"/>
      <c r="CQE13" s="279"/>
      <c r="CQF13" s="279"/>
      <c r="CQG13" s="279"/>
      <c r="CQH13" s="279"/>
      <c r="CQI13" s="279"/>
      <c r="CQJ13" s="279"/>
      <c r="CQK13" s="279"/>
      <c r="CQL13" s="279"/>
      <c r="CQM13" s="279"/>
      <c r="CQN13" s="279"/>
      <c r="CQO13" s="279"/>
      <c r="CQP13" s="279"/>
      <c r="CQQ13" s="279"/>
      <c r="CQR13" s="279"/>
      <c r="CQS13" s="279"/>
      <c r="CQT13" s="279"/>
      <c r="CQU13" s="279"/>
      <c r="CQV13" s="279"/>
      <c r="CQW13" s="279"/>
      <c r="CQX13" s="279"/>
      <c r="CQY13" s="279"/>
      <c r="CQZ13" s="279"/>
      <c r="CRA13" s="279"/>
      <c r="CRB13" s="279"/>
      <c r="CRC13" s="279"/>
      <c r="CRD13" s="279"/>
      <c r="CRE13" s="279"/>
      <c r="CRF13" s="279"/>
      <c r="CRG13" s="279"/>
      <c r="CRH13" s="279"/>
      <c r="CRI13" s="279"/>
      <c r="CRJ13" s="279"/>
      <c r="CRK13" s="279"/>
      <c r="CRL13" s="279"/>
      <c r="CRM13" s="279"/>
      <c r="CRN13" s="279"/>
      <c r="CRO13" s="279"/>
      <c r="CRP13" s="279"/>
      <c r="CRQ13" s="279"/>
      <c r="CRR13" s="279"/>
      <c r="CRS13" s="279"/>
      <c r="CRT13" s="279"/>
      <c r="CRU13" s="279"/>
      <c r="CRV13" s="279"/>
      <c r="CRW13" s="279"/>
      <c r="CRX13" s="279"/>
      <c r="CRY13" s="279"/>
      <c r="CRZ13" s="279"/>
      <c r="CSA13" s="279"/>
      <c r="CSB13" s="279"/>
      <c r="CSC13" s="279"/>
      <c r="CSD13" s="279"/>
      <c r="CSE13" s="279"/>
      <c r="CSF13" s="279"/>
      <c r="CSG13" s="279"/>
      <c r="CSH13" s="279"/>
      <c r="CSI13" s="279"/>
      <c r="CSJ13" s="279"/>
      <c r="CSK13" s="279"/>
      <c r="CSL13" s="279"/>
      <c r="CSM13" s="279"/>
      <c r="CSN13" s="279"/>
      <c r="CSO13" s="279"/>
      <c r="CSP13" s="279"/>
      <c r="CSQ13" s="279"/>
      <c r="CSR13" s="279"/>
      <c r="CSS13" s="279"/>
      <c r="CST13" s="279"/>
      <c r="CSU13" s="279"/>
      <c r="CSV13" s="279"/>
      <c r="CSW13" s="279"/>
      <c r="CSX13" s="279"/>
      <c r="CSY13" s="279"/>
      <c r="CSZ13" s="279"/>
      <c r="CTA13" s="279"/>
      <c r="CTB13" s="279"/>
      <c r="CTC13" s="279"/>
      <c r="CTD13" s="279"/>
      <c r="CTE13" s="279"/>
      <c r="CTF13" s="279"/>
      <c r="CTG13" s="279"/>
      <c r="CTH13" s="279"/>
      <c r="CTI13" s="279"/>
      <c r="CTJ13" s="279"/>
      <c r="CTK13" s="279"/>
      <c r="CTL13" s="279"/>
      <c r="CTM13" s="279"/>
      <c r="CTN13" s="279"/>
      <c r="CTO13" s="279"/>
      <c r="CTP13" s="279"/>
      <c r="CTQ13" s="279"/>
      <c r="CTR13" s="279"/>
      <c r="CTS13" s="279"/>
      <c r="CTT13" s="279"/>
      <c r="CTU13" s="279"/>
      <c r="CTV13" s="279"/>
      <c r="CTW13" s="279"/>
      <c r="CTX13" s="279"/>
      <c r="CTY13" s="279"/>
      <c r="CTZ13" s="279"/>
      <c r="CUA13" s="279"/>
      <c r="CUB13" s="279"/>
      <c r="CUC13" s="279"/>
      <c r="CUD13" s="279"/>
      <c r="CUE13" s="279"/>
      <c r="CUF13" s="279"/>
      <c r="CUG13" s="279"/>
      <c r="CUH13" s="279"/>
      <c r="CUI13" s="279"/>
      <c r="CUJ13" s="279"/>
      <c r="CUK13" s="279"/>
      <c r="CUL13" s="279"/>
      <c r="CUM13" s="279"/>
      <c r="CUN13" s="279"/>
      <c r="CUO13" s="279"/>
      <c r="CUP13" s="279"/>
      <c r="CUQ13" s="279"/>
      <c r="CUR13" s="279"/>
      <c r="CUS13" s="279"/>
      <c r="CUT13" s="279"/>
      <c r="CUU13" s="279"/>
      <c r="CUV13" s="279"/>
      <c r="CUW13" s="279"/>
      <c r="CUX13" s="279"/>
      <c r="CUY13" s="279"/>
      <c r="CUZ13" s="279"/>
      <c r="CVA13" s="279"/>
      <c r="CVB13" s="279"/>
      <c r="CVC13" s="279"/>
      <c r="CVD13" s="279"/>
      <c r="CVE13" s="279"/>
      <c r="CVF13" s="279"/>
      <c r="CVG13" s="279"/>
      <c r="CVH13" s="279"/>
      <c r="CVI13" s="279"/>
      <c r="CVJ13" s="279"/>
      <c r="CVK13" s="279"/>
      <c r="CVL13" s="279"/>
      <c r="CVM13" s="279"/>
      <c r="CVN13" s="279"/>
      <c r="CVO13" s="279"/>
      <c r="CVP13" s="279"/>
      <c r="CVQ13" s="279"/>
      <c r="CVR13" s="279"/>
      <c r="CVS13" s="279"/>
      <c r="CVT13" s="279"/>
      <c r="CVU13" s="279"/>
      <c r="CVV13" s="279"/>
      <c r="CVW13" s="279"/>
      <c r="CVX13" s="279"/>
      <c r="CVY13" s="279"/>
      <c r="CVZ13" s="279"/>
      <c r="CWA13" s="279"/>
      <c r="CWB13" s="279"/>
      <c r="CWC13" s="279"/>
      <c r="CWD13" s="279"/>
      <c r="CWE13" s="279"/>
      <c r="CWF13" s="279"/>
      <c r="CWG13" s="279"/>
      <c r="CWH13" s="279"/>
      <c r="CWI13" s="279"/>
      <c r="CWJ13" s="279"/>
      <c r="CWK13" s="279"/>
      <c r="CWL13" s="279"/>
      <c r="CWM13" s="279"/>
      <c r="CWN13" s="279"/>
      <c r="CWO13" s="279"/>
      <c r="CWP13" s="279"/>
      <c r="CWQ13" s="279"/>
      <c r="CWR13" s="279"/>
      <c r="CWS13" s="279"/>
      <c r="CWT13" s="279"/>
      <c r="CWU13" s="279"/>
      <c r="CWV13" s="279"/>
      <c r="CWW13" s="279"/>
      <c r="CWX13" s="279"/>
      <c r="CWY13" s="279"/>
      <c r="CWZ13" s="279"/>
      <c r="CXA13" s="279"/>
      <c r="CXB13" s="279"/>
      <c r="CXC13" s="279"/>
      <c r="CXD13" s="279"/>
      <c r="CXE13" s="279"/>
      <c r="CXF13" s="279"/>
      <c r="CXG13" s="279"/>
      <c r="CXH13" s="279"/>
      <c r="CXI13" s="279"/>
      <c r="CXJ13" s="279"/>
      <c r="CXK13" s="279"/>
      <c r="CXL13" s="279"/>
      <c r="CXM13" s="279"/>
      <c r="CXN13" s="279"/>
      <c r="CXO13" s="279"/>
      <c r="CXP13" s="279"/>
      <c r="CXQ13" s="279"/>
      <c r="CXR13" s="279"/>
      <c r="CXS13" s="279"/>
      <c r="CXT13" s="279"/>
      <c r="CXU13" s="279"/>
      <c r="CXV13" s="279"/>
      <c r="CXW13" s="279"/>
      <c r="CXX13" s="279"/>
      <c r="CXY13" s="279"/>
      <c r="CXZ13" s="279"/>
      <c r="CYA13" s="279"/>
      <c r="CYB13" s="279"/>
      <c r="CYC13" s="279"/>
      <c r="CYD13" s="279"/>
      <c r="CYE13" s="279"/>
      <c r="CYF13" s="279"/>
      <c r="CYG13" s="279"/>
      <c r="CYH13" s="279"/>
      <c r="CYI13" s="279"/>
      <c r="CYJ13" s="279"/>
      <c r="CYK13" s="279"/>
      <c r="CYL13" s="279"/>
      <c r="CYM13" s="279"/>
      <c r="CYN13" s="279"/>
      <c r="CYO13" s="279"/>
      <c r="CYP13" s="279"/>
      <c r="CYQ13" s="279"/>
      <c r="CYR13" s="279"/>
      <c r="CYS13" s="279"/>
      <c r="CYT13" s="279"/>
      <c r="CYU13" s="279"/>
      <c r="CYV13" s="279"/>
      <c r="CYW13" s="279"/>
      <c r="CYX13" s="279"/>
      <c r="CYY13" s="279"/>
      <c r="CYZ13" s="279"/>
      <c r="CZA13" s="279"/>
      <c r="CZB13" s="279"/>
      <c r="CZC13" s="279"/>
      <c r="CZD13" s="279"/>
      <c r="CZE13" s="279"/>
      <c r="CZF13" s="279"/>
      <c r="CZG13" s="279"/>
      <c r="CZH13" s="279"/>
      <c r="CZI13" s="279"/>
      <c r="CZJ13" s="279"/>
      <c r="CZK13" s="279"/>
      <c r="CZL13" s="279"/>
      <c r="CZM13" s="279"/>
      <c r="CZN13" s="279"/>
      <c r="CZO13" s="279"/>
      <c r="CZP13" s="279"/>
      <c r="CZQ13" s="279"/>
      <c r="CZR13" s="279"/>
      <c r="CZS13" s="279"/>
      <c r="CZT13" s="279"/>
      <c r="CZU13" s="279"/>
      <c r="CZV13" s="279"/>
      <c r="CZW13" s="279"/>
      <c r="CZX13" s="279"/>
      <c r="CZY13" s="279"/>
      <c r="CZZ13" s="279"/>
      <c r="DAA13" s="279"/>
      <c r="DAB13" s="279"/>
      <c r="DAC13" s="279"/>
      <c r="DAD13" s="279"/>
      <c r="DAE13" s="279"/>
      <c r="DAF13" s="279"/>
      <c r="DAG13" s="279"/>
      <c r="DAH13" s="279"/>
      <c r="DAI13" s="279"/>
      <c r="DAJ13" s="279"/>
      <c r="DAK13" s="279"/>
      <c r="DAL13" s="279"/>
      <c r="DAM13" s="279"/>
      <c r="DAN13" s="279"/>
      <c r="DAO13" s="279"/>
      <c r="DAP13" s="279"/>
      <c r="DAQ13" s="279"/>
      <c r="DAR13" s="279"/>
      <c r="DAS13" s="279"/>
      <c r="DAT13" s="279"/>
      <c r="DAU13" s="279"/>
      <c r="DAV13" s="279"/>
      <c r="DAW13" s="279"/>
      <c r="DAX13" s="279"/>
      <c r="DAY13" s="279"/>
      <c r="DAZ13" s="279"/>
      <c r="DBA13" s="279"/>
      <c r="DBB13" s="279"/>
      <c r="DBC13" s="279"/>
      <c r="DBD13" s="279"/>
      <c r="DBE13" s="279"/>
      <c r="DBF13" s="279"/>
      <c r="DBG13" s="279"/>
      <c r="DBH13" s="279"/>
      <c r="DBI13" s="279"/>
      <c r="DBJ13" s="279"/>
      <c r="DBK13" s="279"/>
      <c r="DBL13" s="279"/>
      <c r="DBM13" s="279"/>
      <c r="DBN13" s="279"/>
      <c r="DBO13" s="279"/>
      <c r="DBP13" s="279"/>
      <c r="DBQ13" s="279"/>
      <c r="DBR13" s="279"/>
      <c r="DBS13" s="279"/>
      <c r="DBT13" s="279"/>
      <c r="DBU13" s="279"/>
      <c r="DBV13" s="279"/>
      <c r="DBW13" s="279"/>
      <c r="DBX13" s="279"/>
      <c r="DBY13" s="279"/>
      <c r="DBZ13" s="279"/>
      <c r="DCA13" s="279"/>
      <c r="DCB13" s="279"/>
      <c r="DCC13" s="279"/>
      <c r="DCD13" s="279"/>
      <c r="DCE13" s="279"/>
      <c r="DCF13" s="279"/>
      <c r="DCG13" s="279"/>
      <c r="DCH13" s="279"/>
      <c r="DCI13" s="279"/>
      <c r="DCJ13" s="279"/>
      <c r="DCK13" s="279"/>
      <c r="DCL13" s="279"/>
      <c r="DCM13" s="279"/>
      <c r="DCN13" s="279"/>
      <c r="DCO13" s="279"/>
      <c r="DCP13" s="279"/>
      <c r="DCQ13" s="279"/>
      <c r="DCR13" s="279"/>
      <c r="DCS13" s="279"/>
      <c r="DCT13" s="279"/>
      <c r="DCU13" s="279"/>
      <c r="DCV13" s="279"/>
      <c r="DCW13" s="279"/>
      <c r="DCX13" s="279"/>
      <c r="DCY13" s="279"/>
      <c r="DCZ13" s="279"/>
      <c r="DDA13" s="279"/>
      <c r="DDB13" s="279"/>
      <c r="DDC13" s="279"/>
      <c r="DDD13" s="279"/>
      <c r="DDE13" s="279"/>
      <c r="DDF13" s="279"/>
      <c r="DDG13" s="279"/>
      <c r="DDH13" s="279"/>
      <c r="DDI13" s="279"/>
      <c r="DDJ13" s="279"/>
      <c r="DDK13" s="279"/>
      <c r="DDL13" s="279"/>
      <c r="DDM13" s="279"/>
      <c r="DDN13" s="279"/>
      <c r="DDO13" s="279"/>
      <c r="DDP13" s="279"/>
      <c r="DDQ13" s="279"/>
      <c r="DDR13" s="279"/>
      <c r="DDS13" s="279"/>
      <c r="DDT13" s="279"/>
      <c r="DDU13" s="279"/>
      <c r="DDV13" s="279"/>
      <c r="DDW13" s="279"/>
      <c r="DDX13" s="279"/>
      <c r="DDY13" s="279"/>
      <c r="DDZ13" s="279"/>
      <c r="DEA13" s="279"/>
      <c r="DEB13" s="279"/>
      <c r="DEC13" s="279"/>
      <c r="DED13" s="279"/>
      <c r="DEE13" s="279"/>
      <c r="DEF13" s="279"/>
      <c r="DEG13" s="279"/>
      <c r="DEH13" s="279"/>
      <c r="DEI13" s="279"/>
      <c r="DEJ13" s="279"/>
      <c r="DEK13" s="279"/>
      <c r="DEL13" s="279"/>
      <c r="DEM13" s="279"/>
      <c r="DEN13" s="279"/>
      <c r="DEO13" s="279"/>
      <c r="DEP13" s="279"/>
      <c r="DEQ13" s="279"/>
      <c r="DER13" s="279"/>
      <c r="DES13" s="279"/>
      <c r="DET13" s="279"/>
      <c r="DEU13" s="279"/>
      <c r="DEV13" s="279"/>
      <c r="DEW13" s="279"/>
      <c r="DEX13" s="279"/>
      <c r="DEY13" s="279"/>
      <c r="DEZ13" s="279"/>
      <c r="DFA13" s="279"/>
      <c r="DFB13" s="279"/>
      <c r="DFC13" s="279"/>
      <c r="DFD13" s="279"/>
      <c r="DFE13" s="279"/>
      <c r="DFF13" s="279"/>
      <c r="DFG13" s="279"/>
      <c r="DFH13" s="279"/>
      <c r="DFI13" s="279"/>
      <c r="DFJ13" s="279"/>
      <c r="DFK13" s="279"/>
      <c r="DFL13" s="279"/>
      <c r="DFM13" s="279"/>
      <c r="DFN13" s="279"/>
      <c r="DFO13" s="279"/>
      <c r="DFP13" s="279"/>
      <c r="DFQ13" s="279"/>
      <c r="DFR13" s="279"/>
      <c r="DFS13" s="279"/>
      <c r="DFT13" s="279"/>
      <c r="DFU13" s="279"/>
      <c r="DFV13" s="279"/>
      <c r="DFW13" s="279"/>
      <c r="DFX13" s="279"/>
      <c r="DFY13" s="279"/>
      <c r="DFZ13" s="279"/>
      <c r="DGA13" s="279"/>
      <c r="DGB13" s="279"/>
      <c r="DGC13" s="279"/>
      <c r="DGD13" s="279"/>
      <c r="DGE13" s="279"/>
      <c r="DGF13" s="279"/>
      <c r="DGG13" s="279"/>
      <c r="DGH13" s="279"/>
      <c r="DGI13" s="279"/>
      <c r="DGJ13" s="279"/>
      <c r="DGK13" s="279"/>
      <c r="DGL13" s="279"/>
      <c r="DGM13" s="279"/>
      <c r="DGN13" s="279"/>
      <c r="DGO13" s="279"/>
      <c r="DGP13" s="279"/>
      <c r="DGQ13" s="279"/>
      <c r="DGR13" s="279"/>
      <c r="DGS13" s="279"/>
      <c r="DGT13" s="279"/>
      <c r="DGU13" s="279"/>
      <c r="DGV13" s="279"/>
      <c r="DGW13" s="279"/>
      <c r="DGX13" s="279"/>
      <c r="DGY13" s="279"/>
      <c r="DGZ13" s="279"/>
      <c r="DHA13" s="279"/>
      <c r="DHB13" s="279"/>
      <c r="DHC13" s="279"/>
      <c r="DHD13" s="279"/>
      <c r="DHE13" s="279"/>
      <c r="DHF13" s="279"/>
      <c r="DHG13" s="279"/>
      <c r="DHH13" s="279"/>
      <c r="DHI13" s="279"/>
      <c r="DHJ13" s="279"/>
      <c r="DHK13" s="279"/>
      <c r="DHL13" s="279"/>
      <c r="DHM13" s="279"/>
      <c r="DHN13" s="279"/>
      <c r="DHO13" s="279"/>
      <c r="DHP13" s="279"/>
      <c r="DHQ13" s="279"/>
      <c r="DHR13" s="279"/>
      <c r="DHS13" s="279"/>
      <c r="DHT13" s="279"/>
      <c r="DHU13" s="279"/>
      <c r="DHV13" s="279"/>
      <c r="DHW13" s="279"/>
      <c r="DHX13" s="279"/>
      <c r="DHY13" s="279"/>
      <c r="DHZ13" s="279"/>
      <c r="DIA13" s="279"/>
      <c r="DIB13" s="279"/>
      <c r="DIC13" s="279"/>
      <c r="DID13" s="279"/>
      <c r="DIE13" s="279"/>
      <c r="DIF13" s="279"/>
      <c r="DIG13" s="279"/>
      <c r="DIH13" s="279"/>
      <c r="DII13" s="279"/>
      <c r="DIJ13" s="279"/>
      <c r="DIK13" s="279"/>
      <c r="DIL13" s="279"/>
      <c r="DIM13" s="279"/>
      <c r="DIN13" s="279"/>
      <c r="DIO13" s="279"/>
      <c r="DIP13" s="279"/>
      <c r="DIQ13" s="279"/>
      <c r="DIR13" s="279"/>
      <c r="DIS13" s="279"/>
      <c r="DIT13" s="279"/>
      <c r="DIU13" s="279"/>
      <c r="DIV13" s="279"/>
      <c r="DIW13" s="279"/>
      <c r="DIX13" s="279"/>
      <c r="DIY13" s="279"/>
      <c r="DIZ13" s="279"/>
      <c r="DJA13" s="279"/>
      <c r="DJB13" s="279"/>
      <c r="DJC13" s="279"/>
      <c r="DJD13" s="279"/>
      <c r="DJE13" s="279"/>
      <c r="DJF13" s="279"/>
      <c r="DJG13" s="279"/>
      <c r="DJH13" s="279"/>
      <c r="DJI13" s="279"/>
      <c r="DJJ13" s="279"/>
      <c r="DJK13" s="279"/>
      <c r="DJL13" s="279"/>
      <c r="DJM13" s="279"/>
      <c r="DJN13" s="279"/>
      <c r="DJO13" s="279"/>
      <c r="DJP13" s="279"/>
      <c r="DJQ13" s="279"/>
      <c r="DJR13" s="279"/>
      <c r="DJS13" s="279"/>
      <c r="DJT13" s="279"/>
      <c r="DJU13" s="279"/>
      <c r="DJV13" s="279"/>
      <c r="DJW13" s="279"/>
      <c r="DJX13" s="279"/>
      <c r="DJY13" s="279"/>
      <c r="DJZ13" s="279"/>
      <c r="DKA13" s="279"/>
      <c r="DKB13" s="279"/>
      <c r="DKC13" s="279"/>
      <c r="DKD13" s="279"/>
      <c r="DKE13" s="279"/>
      <c r="DKF13" s="279"/>
      <c r="DKG13" s="279"/>
      <c r="DKH13" s="279"/>
      <c r="DKI13" s="279"/>
      <c r="DKJ13" s="279"/>
      <c r="DKK13" s="279"/>
      <c r="DKL13" s="279"/>
      <c r="DKM13" s="279"/>
      <c r="DKN13" s="279"/>
      <c r="DKO13" s="279"/>
      <c r="DKP13" s="279"/>
      <c r="DKQ13" s="279"/>
      <c r="DKR13" s="279"/>
      <c r="DKS13" s="279"/>
      <c r="DKT13" s="279"/>
      <c r="DKU13" s="279"/>
      <c r="DKV13" s="279"/>
      <c r="DKW13" s="279"/>
      <c r="DKX13" s="279"/>
      <c r="DKY13" s="279"/>
      <c r="DKZ13" s="279"/>
      <c r="DLA13" s="279"/>
      <c r="DLB13" s="279"/>
      <c r="DLC13" s="279"/>
      <c r="DLD13" s="279"/>
      <c r="DLE13" s="279"/>
      <c r="DLF13" s="279"/>
      <c r="DLG13" s="279"/>
      <c r="DLH13" s="279"/>
      <c r="DLI13" s="279"/>
      <c r="DLJ13" s="279"/>
      <c r="DLK13" s="279"/>
      <c r="DLL13" s="279"/>
      <c r="DLM13" s="279"/>
      <c r="DLN13" s="279"/>
      <c r="DLO13" s="279"/>
      <c r="DLP13" s="279"/>
      <c r="DLQ13" s="279"/>
      <c r="DLR13" s="279"/>
      <c r="DLS13" s="279"/>
      <c r="DLT13" s="279"/>
      <c r="DLU13" s="279"/>
      <c r="DLV13" s="279"/>
      <c r="DLW13" s="279"/>
      <c r="DLX13" s="279"/>
      <c r="DLY13" s="279"/>
      <c r="DLZ13" s="279"/>
      <c r="DMA13" s="279"/>
      <c r="DMB13" s="279"/>
      <c r="DMC13" s="279"/>
      <c r="DMD13" s="279"/>
      <c r="DME13" s="279"/>
      <c r="DMF13" s="279"/>
      <c r="DMG13" s="279"/>
      <c r="DMH13" s="279"/>
      <c r="DMI13" s="279"/>
      <c r="DMJ13" s="279"/>
      <c r="DMK13" s="279"/>
      <c r="DML13" s="279"/>
      <c r="DMM13" s="279"/>
      <c r="DMN13" s="279"/>
      <c r="DMO13" s="279"/>
      <c r="DMP13" s="279"/>
      <c r="DMQ13" s="279"/>
      <c r="DMR13" s="279"/>
      <c r="DMS13" s="279"/>
      <c r="DMT13" s="279"/>
      <c r="DMU13" s="279"/>
      <c r="DMV13" s="279"/>
      <c r="DMW13" s="279"/>
      <c r="DMX13" s="279"/>
      <c r="DMY13" s="279"/>
      <c r="DMZ13" s="279"/>
      <c r="DNA13" s="279"/>
      <c r="DNB13" s="279"/>
      <c r="DNC13" s="279"/>
      <c r="DND13" s="279"/>
      <c r="DNE13" s="279"/>
      <c r="DNF13" s="279"/>
      <c r="DNG13" s="279"/>
      <c r="DNH13" s="279"/>
      <c r="DNI13" s="279"/>
      <c r="DNJ13" s="279"/>
      <c r="DNK13" s="279"/>
      <c r="DNL13" s="279"/>
      <c r="DNM13" s="279"/>
      <c r="DNN13" s="279"/>
      <c r="DNO13" s="279"/>
      <c r="DNP13" s="279"/>
      <c r="DNQ13" s="279"/>
      <c r="DNR13" s="279"/>
      <c r="DNS13" s="279"/>
      <c r="DNT13" s="279"/>
      <c r="DNU13" s="279"/>
      <c r="DNV13" s="279"/>
      <c r="DNW13" s="279"/>
      <c r="DNX13" s="279"/>
      <c r="DNY13" s="279"/>
      <c r="DNZ13" s="279"/>
      <c r="DOA13" s="279"/>
      <c r="DOB13" s="279"/>
      <c r="DOC13" s="279"/>
      <c r="DOD13" s="279"/>
      <c r="DOE13" s="279"/>
      <c r="DOF13" s="279"/>
      <c r="DOG13" s="279"/>
      <c r="DOH13" s="279"/>
      <c r="DOI13" s="279"/>
      <c r="DOJ13" s="279"/>
      <c r="DOK13" s="279"/>
      <c r="DOL13" s="279"/>
      <c r="DOM13" s="279"/>
      <c r="DON13" s="279"/>
      <c r="DOO13" s="279"/>
      <c r="DOP13" s="279"/>
      <c r="DOQ13" s="279"/>
      <c r="DOR13" s="279"/>
      <c r="DOS13" s="279"/>
      <c r="DOT13" s="279"/>
      <c r="DOU13" s="279"/>
      <c r="DOV13" s="279"/>
      <c r="DOW13" s="279"/>
      <c r="DOX13" s="279"/>
      <c r="DOY13" s="279"/>
      <c r="DOZ13" s="279"/>
      <c r="DPA13" s="279"/>
      <c r="DPB13" s="279"/>
      <c r="DPC13" s="279"/>
      <c r="DPD13" s="279"/>
      <c r="DPE13" s="279"/>
      <c r="DPF13" s="279"/>
      <c r="DPG13" s="279"/>
      <c r="DPH13" s="279"/>
      <c r="DPI13" s="279"/>
      <c r="DPJ13" s="279"/>
      <c r="DPK13" s="279"/>
      <c r="DPL13" s="279"/>
      <c r="DPM13" s="279"/>
      <c r="DPN13" s="279"/>
      <c r="DPO13" s="279"/>
      <c r="DPP13" s="279"/>
      <c r="DPQ13" s="279"/>
      <c r="DPR13" s="279"/>
      <c r="DPS13" s="279"/>
      <c r="DPT13" s="279"/>
      <c r="DPU13" s="279"/>
      <c r="DPV13" s="279"/>
      <c r="DPW13" s="279"/>
      <c r="DPX13" s="279"/>
      <c r="DPY13" s="279"/>
      <c r="DPZ13" s="279"/>
      <c r="DQA13" s="279"/>
      <c r="DQB13" s="279"/>
      <c r="DQC13" s="279"/>
      <c r="DQD13" s="279"/>
      <c r="DQE13" s="279"/>
      <c r="DQF13" s="279"/>
      <c r="DQG13" s="279"/>
      <c r="DQH13" s="279"/>
      <c r="DQI13" s="279"/>
      <c r="DQJ13" s="279"/>
      <c r="DQK13" s="279"/>
      <c r="DQL13" s="279"/>
      <c r="DQM13" s="279"/>
      <c r="DQN13" s="279"/>
      <c r="DQO13" s="279"/>
      <c r="DQP13" s="279"/>
      <c r="DQQ13" s="279"/>
      <c r="DQR13" s="279"/>
      <c r="DQS13" s="279"/>
      <c r="DQT13" s="279"/>
      <c r="DQU13" s="279"/>
      <c r="DQV13" s="279"/>
      <c r="DQW13" s="279"/>
      <c r="DQX13" s="279"/>
      <c r="DQY13" s="279"/>
      <c r="DQZ13" s="279"/>
      <c r="DRA13" s="279"/>
      <c r="DRB13" s="279"/>
      <c r="DRC13" s="279"/>
      <c r="DRD13" s="279"/>
      <c r="DRE13" s="279"/>
      <c r="DRF13" s="279"/>
      <c r="DRG13" s="279"/>
      <c r="DRH13" s="279"/>
      <c r="DRI13" s="279"/>
      <c r="DRJ13" s="279"/>
      <c r="DRK13" s="279"/>
      <c r="DRL13" s="279"/>
      <c r="DRM13" s="279"/>
      <c r="DRN13" s="279"/>
      <c r="DRO13" s="279"/>
      <c r="DRP13" s="279"/>
      <c r="DRQ13" s="279"/>
      <c r="DRR13" s="279"/>
      <c r="DRS13" s="279"/>
      <c r="DRT13" s="279"/>
      <c r="DRU13" s="279"/>
      <c r="DRV13" s="279"/>
      <c r="DRW13" s="279"/>
      <c r="DRX13" s="279"/>
      <c r="DRY13" s="279"/>
      <c r="DRZ13" s="279"/>
      <c r="DSA13" s="279"/>
      <c r="DSB13" s="279"/>
      <c r="DSC13" s="279"/>
      <c r="DSD13" s="279"/>
      <c r="DSE13" s="279"/>
      <c r="DSF13" s="279"/>
      <c r="DSG13" s="279"/>
      <c r="DSH13" s="279"/>
      <c r="DSI13" s="279"/>
      <c r="DSJ13" s="279"/>
      <c r="DSK13" s="279"/>
      <c r="DSL13" s="279"/>
      <c r="DSM13" s="279"/>
      <c r="DSN13" s="279"/>
      <c r="DSO13" s="279"/>
      <c r="DSP13" s="279"/>
      <c r="DSQ13" s="279"/>
      <c r="DSR13" s="279"/>
      <c r="DSS13" s="279"/>
      <c r="DST13" s="279"/>
      <c r="DSU13" s="279"/>
      <c r="DSV13" s="279"/>
      <c r="DSW13" s="279"/>
      <c r="DSX13" s="279"/>
      <c r="DSY13" s="279"/>
      <c r="DSZ13" s="279"/>
      <c r="DTA13" s="279"/>
      <c r="DTB13" s="279"/>
      <c r="DTC13" s="279"/>
      <c r="DTD13" s="279"/>
      <c r="DTE13" s="279"/>
      <c r="DTF13" s="279"/>
      <c r="DTG13" s="279"/>
      <c r="DTH13" s="279"/>
      <c r="DTI13" s="279"/>
      <c r="DTJ13" s="279"/>
      <c r="DTK13" s="279"/>
      <c r="DTL13" s="279"/>
      <c r="DTM13" s="279"/>
      <c r="DTN13" s="279"/>
      <c r="DTO13" s="279"/>
      <c r="DTP13" s="279"/>
      <c r="DTQ13" s="279"/>
      <c r="DTR13" s="279"/>
      <c r="DTS13" s="279"/>
      <c r="DTT13" s="279"/>
      <c r="DTU13" s="279"/>
      <c r="DTV13" s="279"/>
      <c r="DTW13" s="279"/>
      <c r="DTX13" s="279"/>
      <c r="DTY13" s="279"/>
      <c r="DTZ13" s="279"/>
      <c r="DUA13" s="279"/>
      <c r="DUB13" s="279"/>
      <c r="DUC13" s="279"/>
      <c r="DUD13" s="279"/>
      <c r="DUE13" s="279"/>
      <c r="DUF13" s="279"/>
      <c r="DUG13" s="279"/>
      <c r="DUH13" s="279"/>
      <c r="DUI13" s="279"/>
      <c r="DUJ13" s="279"/>
      <c r="DUK13" s="279"/>
      <c r="DUL13" s="279"/>
      <c r="DUM13" s="279"/>
      <c r="DUN13" s="279"/>
      <c r="DUO13" s="279"/>
      <c r="DUP13" s="279"/>
      <c r="DUQ13" s="279"/>
      <c r="DUR13" s="279"/>
      <c r="DUS13" s="279"/>
      <c r="DUT13" s="279"/>
      <c r="DUU13" s="279"/>
      <c r="DUV13" s="279"/>
      <c r="DUW13" s="279"/>
      <c r="DUX13" s="279"/>
      <c r="DUY13" s="279"/>
      <c r="DUZ13" s="279"/>
      <c r="DVA13" s="279"/>
      <c r="DVB13" s="279"/>
      <c r="DVC13" s="279"/>
      <c r="DVD13" s="279"/>
      <c r="DVE13" s="279"/>
      <c r="DVF13" s="279"/>
      <c r="DVG13" s="279"/>
      <c r="DVH13" s="279"/>
      <c r="DVI13" s="279"/>
      <c r="DVJ13" s="279"/>
      <c r="DVK13" s="279"/>
      <c r="DVL13" s="279"/>
      <c r="DVM13" s="279"/>
      <c r="DVN13" s="279"/>
      <c r="DVO13" s="279"/>
      <c r="DVP13" s="279"/>
      <c r="DVQ13" s="279"/>
      <c r="DVR13" s="279"/>
      <c r="DVS13" s="279"/>
      <c r="DVT13" s="279"/>
      <c r="DVU13" s="279"/>
      <c r="DVV13" s="279"/>
      <c r="DVW13" s="279"/>
      <c r="DVX13" s="279"/>
      <c r="DVY13" s="279"/>
      <c r="DVZ13" s="279"/>
      <c r="DWA13" s="279"/>
      <c r="DWB13" s="279"/>
      <c r="DWC13" s="279"/>
      <c r="DWD13" s="279"/>
      <c r="DWE13" s="279"/>
      <c r="DWF13" s="279"/>
      <c r="DWG13" s="279"/>
      <c r="DWH13" s="279"/>
      <c r="DWI13" s="279"/>
      <c r="DWJ13" s="279"/>
      <c r="DWK13" s="279"/>
      <c r="DWL13" s="279"/>
      <c r="DWM13" s="279"/>
      <c r="DWN13" s="279"/>
      <c r="DWO13" s="279"/>
      <c r="DWP13" s="279"/>
      <c r="DWQ13" s="279"/>
      <c r="DWR13" s="279"/>
      <c r="DWS13" s="279"/>
      <c r="DWT13" s="279"/>
      <c r="DWU13" s="279"/>
      <c r="DWV13" s="279"/>
      <c r="DWW13" s="279"/>
      <c r="DWX13" s="279"/>
      <c r="DWY13" s="279"/>
      <c r="DWZ13" s="279"/>
      <c r="DXA13" s="279"/>
      <c r="DXB13" s="279"/>
      <c r="DXC13" s="279"/>
      <c r="DXD13" s="279"/>
      <c r="DXE13" s="279"/>
      <c r="DXF13" s="279"/>
      <c r="DXG13" s="279"/>
      <c r="DXH13" s="279"/>
      <c r="DXI13" s="279"/>
      <c r="DXJ13" s="279"/>
      <c r="DXK13" s="279"/>
      <c r="DXL13" s="279"/>
      <c r="DXM13" s="279"/>
      <c r="DXN13" s="279"/>
      <c r="DXO13" s="279"/>
      <c r="DXP13" s="279"/>
      <c r="DXQ13" s="279"/>
      <c r="DXR13" s="279"/>
      <c r="DXS13" s="279"/>
      <c r="DXT13" s="279"/>
      <c r="DXU13" s="279"/>
      <c r="DXV13" s="279"/>
      <c r="DXW13" s="279"/>
      <c r="DXX13" s="279"/>
      <c r="DXY13" s="279"/>
      <c r="DXZ13" s="279"/>
      <c r="DYA13" s="279"/>
      <c r="DYB13" s="279"/>
      <c r="DYC13" s="279"/>
      <c r="DYD13" s="279"/>
      <c r="DYE13" s="279"/>
      <c r="DYF13" s="279"/>
      <c r="DYG13" s="279"/>
      <c r="DYH13" s="279"/>
      <c r="DYI13" s="279"/>
      <c r="DYJ13" s="279"/>
      <c r="DYK13" s="279"/>
      <c r="DYL13" s="279"/>
      <c r="DYM13" s="279"/>
      <c r="DYN13" s="279"/>
      <c r="DYO13" s="279"/>
      <c r="DYP13" s="279"/>
      <c r="DYQ13" s="279"/>
      <c r="DYR13" s="279"/>
      <c r="DYS13" s="279"/>
      <c r="DYT13" s="279"/>
      <c r="DYU13" s="279"/>
      <c r="DYV13" s="279"/>
      <c r="DYW13" s="279"/>
      <c r="DYX13" s="279"/>
      <c r="DYY13" s="279"/>
      <c r="DYZ13" s="279"/>
      <c r="DZA13" s="279"/>
      <c r="DZB13" s="279"/>
      <c r="DZC13" s="279"/>
      <c r="DZD13" s="279"/>
      <c r="DZE13" s="279"/>
      <c r="DZF13" s="279"/>
      <c r="DZG13" s="279"/>
      <c r="DZH13" s="279"/>
      <c r="DZI13" s="279"/>
      <c r="DZJ13" s="279"/>
      <c r="DZK13" s="279"/>
      <c r="DZL13" s="279"/>
      <c r="DZM13" s="279"/>
      <c r="DZN13" s="279"/>
      <c r="DZO13" s="279"/>
      <c r="DZP13" s="279"/>
      <c r="DZQ13" s="279"/>
      <c r="DZR13" s="279"/>
      <c r="DZS13" s="279"/>
      <c r="DZT13" s="279"/>
      <c r="DZU13" s="279"/>
      <c r="DZV13" s="279"/>
      <c r="DZW13" s="279"/>
      <c r="DZX13" s="279"/>
      <c r="DZY13" s="279"/>
      <c r="DZZ13" s="279"/>
      <c r="EAA13" s="279"/>
      <c r="EAB13" s="279"/>
      <c r="EAC13" s="279"/>
      <c r="EAD13" s="279"/>
      <c r="EAE13" s="279"/>
      <c r="EAF13" s="279"/>
      <c r="EAG13" s="279"/>
      <c r="EAH13" s="279"/>
      <c r="EAI13" s="279"/>
      <c r="EAJ13" s="279"/>
      <c r="EAK13" s="279"/>
      <c r="EAL13" s="279"/>
      <c r="EAM13" s="279"/>
      <c r="EAN13" s="279"/>
      <c r="EAO13" s="279"/>
      <c r="EAP13" s="279"/>
      <c r="EAQ13" s="279"/>
      <c r="EAR13" s="279"/>
      <c r="EAS13" s="279"/>
      <c r="EAT13" s="279"/>
      <c r="EAU13" s="279"/>
      <c r="EAV13" s="279"/>
      <c r="EAW13" s="279"/>
      <c r="EAX13" s="279"/>
      <c r="EAY13" s="279"/>
      <c r="EAZ13" s="279"/>
      <c r="EBA13" s="279"/>
      <c r="EBB13" s="279"/>
      <c r="EBC13" s="279"/>
      <c r="EBD13" s="279"/>
      <c r="EBE13" s="279"/>
      <c r="EBF13" s="279"/>
      <c r="EBG13" s="279"/>
      <c r="EBH13" s="279"/>
      <c r="EBI13" s="279"/>
      <c r="EBJ13" s="279"/>
      <c r="EBK13" s="279"/>
      <c r="EBL13" s="279"/>
      <c r="EBM13" s="279"/>
      <c r="EBN13" s="279"/>
      <c r="EBO13" s="279"/>
      <c r="EBP13" s="279"/>
      <c r="EBQ13" s="279"/>
      <c r="EBR13" s="279"/>
      <c r="EBS13" s="279"/>
      <c r="EBT13" s="279"/>
      <c r="EBU13" s="279"/>
      <c r="EBV13" s="279"/>
      <c r="EBW13" s="279"/>
      <c r="EBX13" s="279"/>
      <c r="EBY13" s="279"/>
      <c r="EBZ13" s="279"/>
      <c r="ECA13" s="279"/>
      <c r="ECB13" s="279"/>
      <c r="ECC13" s="279"/>
      <c r="ECD13" s="279"/>
      <c r="ECE13" s="279"/>
      <c r="ECF13" s="279"/>
      <c r="ECG13" s="279"/>
      <c r="ECH13" s="279"/>
      <c r="ECI13" s="279"/>
      <c r="ECJ13" s="279"/>
      <c r="ECK13" s="279"/>
      <c r="ECL13" s="279"/>
      <c r="ECM13" s="279"/>
      <c r="ECN13" s="279"/>
      <c r="ECO13" s="279"/>
      <c r="ECP13" s="279"/>
      <c r="ECQ13" s="279"/>
      <c r="ECR13" s="279"/>
      <c r="ECS13" s="279"/>
      <c r="ECT13" s="279"/>
      <c r="ECU13" s="279"/>
      <c r="ECV13" s="279"/>
      <c r="ECW13" s="279"/>
      <c r="ECX13" s="279"/>
      <c r="ECY13" s="279"/>
      <c r="ECZ13" s="279"/>
      <c r="EDA13" s="279"/>
      <c r="EDB13" s="279"/>
      <c r="EDC13" s="279"/>
      <c r="EDD13" s="279"/>
      <c r="EDE13" s="279"/>
      <c r="EDF13" s="279"/>
      <c r="EDG13" s="279"/>
      <c r="EDH13" s="279"/>
      <c r="EDI13" s="279"/>
      <c r="EDJ13" s="279"/>
      <c r="EDK13" s="279"/>
      <c r="EDL13" s="279"/>
      <c r="EDM13" s="279"/>
      <c r="EDN13" s="279"/>
      <c r="EDO13" s="279"/>
      <c r="EDP13" s="279"/>
      <c r="EDQ13" s="279"/>
      <c r="EDR13" s="279"/>
      <c r="EDS13" s="279"/>
      <c r="EDT13" s="279"/>
      <c r="EDU13" s="279"/>
      <c r="EDV13" s="279"/>
      <c r="EDW13" s="279"/>
      <c r="EDX13" s="279"/>
      <c r="EDY13" s="279"/>
      <c r="EDZ13" s="279"/>
      <c r="EEA13" s="279"/>
      <c r="EEB13" s="279"/>
      <c r="EEC13" s="279"/>
      <c r="EED13" s="279"/>
      <c r="EEE13" s="279"/>
      <c r="EEF13" s="279"/>
      <c r="EEG13" s="279"/>
      <c r="EEH13" s="279"/>
      <c r="EEI13" s="279"/>
      <c r="EEJ13" s="279"/>
      <c r="EEK13" s="279"/>
      <c r="EEL13" s="279"/>
      <c r="EEM13" s="279"/>
      <c r="EEN13" s="279"/>
      <c r="EEO13" s="279"/>
      <c r="EEP13" s="279"/>
      <c r="EEQ13" s="279"/>
      <c r="EER13" s="279"/>
      <c r="EES13" s="279"/>
      <c r="EET13" s="279"/>
      <c r="EEU13" s="279"/>
      <c r="EEV13" s="279"/>
      <c r="EEW13" s="279"/>
      <c r="EEX13" s="279"/>
      <c r="EEY13" s="279"/>
      <c r="EEZ13" s="279"/>
      <c r="EFA13" s="279"/>
      <c r="EFB13" s="279"/>
      <c r="EFC13" s="279"/>
      <c r="EFD13" s="279"/>
      <c r="EFE13" s="279"/>
      <c r="EFF13" s="279"/>
      <c r="EFG13" s="279"/>
      <c r="EFH13" s="279"/>
      <c r="EFI13" s="279"/>
      <c r="EFJ13" s="279"/>
      <c r="EFK13" s="279"/>
      <c r="EFL13" s="279"/>
      <c r="EFM13" s="279"/>
      <c r="EFN13" s="279"/>
      <c r="EFO13" s="279"/>
      <c r="EFP13" s="279"/>
      <c r="EFQ13" s="279"/>
      <c r="EFR13" s="279"/>
      <c r="EFS13" s="279"/>
      <c r="EFT13" s="279"/>
      <c r="EFU13" s="279"/>
      <c r="EFV13" s="279"/>
      <c r="EFW13" s="279"/>
      <c r="EFX13" s="279"/>
      <c r="EFY13" s="279"/>
      <c r="EFZ13" s="279"/>
      <c r="EGA13" s="279"/>
      <c r="EGB13" s="279"/>
      <c r="EGC13" s="279"/>
      <c r="EGD13" s="279"/>
      <c r="EGE13" s="279"/>
      <c r="EGF13" s="279"/>
      <c r="EGG13" s="279"/>
      <c r="EGH13" s="279"/>
      <c r="EGI13" s="279"/>
      <c r="EGJ13" s="279"/>
      <c r="EGK13" s="279"/>
      <c r="EGL13" s="279"/>
      <c r="EGM13" s="279"/>
      <c r="EGN13" s="279"/>
      <c r="EGO13" s="279"/>
      <c r="EGP13" s="279"/>
      <c r="EGQ13" s="279"/>
      <c r="EGR13" s="279"/>
      <c r="EGS13" s="279"/>
      <c r="EGT13" s="279"/>
      <c r="EGU13" s="279"/>
      <c r="EGV13" s="279"/>
      <c r="EGW13" s="279"/>
      <c r="EGX13" s="279"/>
      <c r="EGY13" s="279"/>
      <c r="EGZ13" s="279"/>
      <c r="EHA13" s="279"/>
      <c r="EHB13" s="279"/>
      <c r="EHC13" s="279"/>
      <c r="EHD13" s="279"/>
      <c r="EHE13" s="279"/>
      <c r="EHF13" s="279"/>
      <c r="EHG13" s="279"/>
      <c r="EHH13" s="279"/>
      <c r="EHI13" s="279"/>
      <c r="EHJ13" s="279"/>
      <c r="EHK13" s="279"/>
      <c r="EHL13" s="279"/>
      <c r="EHM13" s="279"/>
      <c r="EHN13" s="279"/>
      <c r="EHO13" s="279"/>
      <c r="EHP13" s="279"/>
      <c r="EHQ13" s="279"/>
      <c r="EHR13" s="279"/>
      <c r="EHS13" s="279"/>
      <c r="EHT13" s="279"/>
      <c r="EHU13" s="279"/>
      <c r="EHV13" s="279"/>
      <c r="EHW13" s="279"/>
      <c r="EHX13" s="279"/>
      <c r="EHY13" s="279"/>
      <c r="EHZ13" s="279"/>
      <c r="EIA13" s="279"/>
      <c r="EIB13" s="279"/>
      <c r="EIC13" s="279"/>
      <c r="EID13" s="279"/>
      <c r="EIE13" s="279"/>
      <c r="EIF13" s="279"/>
      <c r="EIG13" s="279"/>
      <c r="EIH13" s="279"/>
      <c r="EII13" s="279"/>
      <c r="EIJ13" s="279"/>
      <c r="EIK13" s="279"/>
      <c r="EIL13" s="279"/>
      <c r="EIM13" s="279"/>
      <c r="EIN13" s="279"/>
      <c r="EIO13" s="279"/>
      <c r="EIP13" s="279"/>
      <c r="EIQ13" s="279"/>
      <c r="EIR13" s="279"/>
      <c r="EIS13" s="279"/>
      <c r="EIT13" s="279"/>
      <c r="EIU13" s="279"/>
      <c r="EIV13" s="279"/>
      <c r="EIW13" s="279"/>
      <c r="EIX13" s="279"/>
      <c r="EIY13" s="279"/>
      <c r="EIZ13" s="279"/>
      <c r="EJA13" s="279"/>
      <c r="EJB13" s="279"/>
      <c r="EJC13" s="279"/>
      <c r="EJD13" s="279"/>
      <c r="EJE13" s="279"/>
      <c r="EJF13" s="279"/>
      <c r="EJG13" s="279"/>
      <c r="EJH13" s="279"/>
      <c r="EJI13" s="279"/>
      <c r="EJJ13" s="279"/>
      <c r="EJK13" s="279"/>
      <c r="EJL13" s="279"/>
      <c r="EJM13" s="279"/>
      <c r="EJN13" s="279"/>
      <c r="EJO13" s="279"/>
      <c r="EJP13" s="279"/>
      <c r="EJQ13" s="279"/>
      <c r="EJR13" s="279"/>
      <c r="EJS13" s="279"/>
      <c r="EJT13" s="279"/>
      <c r="EJU13" s="279"/>
      <c r="EJV13" s="279"/>
      <c r="EJW13" s="279"/>
      <c r="EJX13" s="279"/>
      <c r="EJY13" s="279"/>
      <c r="EJZ13" s="279"/>
      <c r="EKA13" s="279"/>
      <c r="EKB13" s="279"/>
      <c r="EKC13" s="279"/>
      <c r="EKD13" s="279"/>
      <c r="EKE13" s="279"/>
      <c r="EKF13" s="279"/>
      <c r="EKG13" s="279"/>
      <c r="EKH13" s="279"/>
      <c r="EKI13" s="279"/>
      <c r="EKJ13" s="279"/>
      <c r="EKK13" s="279"/>
      <c r="EKL13" s="279"/>
      <c r="EKM13" s="279"/>
      <c r="EKN13" s="279"/>
      <c r="EKO13" s="279"/>
      <c r="EKP13" s="279"/>
      <c r="EKQ13" s="279"/>
      <c r="EKR13" s="279"/>
      <c r="EKS13" s="279"/>
      <c r="EKT13" s="279"/>
      <c r="EKU13" s="279"/>
      <c r="EKV13" s="279"/>
      <c r="EKW13" s="279"/>
      <c r="EKX13" s="279"/>
      <c r="EKY13" s="279"/>
      <c r="EKZ13" s="279"/>
      <c r="ELA13" s="279"/>
      <c r="ELB13" s="279"/>
      <c r="ELC13" s="279"/>
      <c r="ELD13" s="279"/>
      <c r="ELE13" s="279"/>
      <c r="ELF13" s="279"/>
      <c r="ELG13" s="279"/>
      <c r="ELH13" s="279"/>
      <c r="ELI13" s="279"/>
      <c r="ELJ13" s="279"/>
      <c r="ELK13" s="279"/>
      <c r="ELL13" s="279"/>
      <c r="ELM13" s="279"/>
      <c r="ELN13" s="279"/>
      <c r="ELO13" s="279"/>
      <c r="ELP13" s="279"/>
      <c r="ELQ13" s="279"/>
      <c r="ELR13" s="279"/>
      <c r="ELS13" s="279"/>
      <c r="ELT13" s="279"/>
      <c r="ELU13" s="279"/>
      <c r="ELV13" s="279"/>
      <c r="ELW13" s="279"/>
      <c r="ELX13" s="279"/>
      <c r="ELY13" s="279"/>
      <c r="ELZ13" s="279"/>
      <c r="EMA13" s="279"/>
      <c r="EMB13" s="279"/>
      <c r="EMC13" s="279"/>
      <c r="EMD13" s="279"/>
      <c r="EME13" s="279"/>
      <c r="EMF13" s="279"/>
      <c r="EMG13" s="279"/>
      <c r="EMH13" s="279"/>
      <c r="EMI13" s="279"/>
      <c r="EMJ13" s="279"/>
      <c r="EMK13" s="279"/>
      <c r="EML13" s="279"/>
      <c r="EMM13" s="279"/>
      <c r="EMN13" s="279"/>
      <c r="EMO13" s="279"/>
      <c r="EMP13" s="279"/>
      <c r="EMQ13" s="279"/>
      <c r="EMR13" s="279"/>
      <c r="EMS13" s="279"/>
      <c r="EMT13" s="279"/>
      <c r="EMU13" s="279"/>
      <c r="EMV13" s="279"/>
      <c r="EMW13" s="279"/>
      <c r="EMX13" s="279"/>
      <c r="EMY13" s="279"/>
      <c r="EMZ13" s="279"/>
      <c r="ENA13" s="279"/>
      <c r="ENB13" s="279"/>
      <c r="ENC13" s="279"/>
      <c r="END13" s="279"/>
      <c r="ENE13" s="279"/>
      <c r="ENF13" s="279"/>
      <c r="ENG13" s="279"/>
      <c r="ENH13" s="279"/>
      <c r="ENI13" s="279"/>
      <c r="ENJ13" s="279"/>
      <c r="ENK13" s="279"/>
      <c r="ENL13" s="279"/>
      <c r="ENM13" s="279"/>
      <c r="ENN13" s="279"/>
      <c r="ENO13" s="279"/>
      <c r="ENP13" s="279"/>
      <c r="ENQ13" s="279"/>
      <c r="ENR13" s="279"/>
      <c r="ENS13" s="279"/>
      <c r="ENT13" s="279"/>
      <c r="ENU13" s="279"/>
      <c r="ENV13" s="279"/>
      <c r="ENW13" s="279"/>
      <c r="ENX13" s="279"/>
      <c r="ENY13" s="279"/>
      <c r="ENZ13" s="279"/>
      <c r="EOA13" s="279"/>
      <c r="EOB13" s="279"/>
      <c r="EOC13" s="279"/>
      <c r="EOD13" s="279"/>
      <c r="EOE13" s="279"/>
      <c r="EOF13" s="279"/>
      <c r="EOG13" s="279"/>
      <c r="EOH13" s="279"/>
      <c r="EOI13" s="279"/>
      <c r="EOJ13" s="279"/>
      <c r="EOK13" s="279"/>
      <c r="EOL13" s="279"/>
      <c r="EOM13" s="279"/>
      <c r="EON13" s="279"/>
      <c r="EOO13" s="279"/>
      <c r="EOP13" s="279"/>
      <c r="EOQ13" s="279"/>
      <c r="EOR13" s="279"/>
      <c r="EOS13" s="279"/>
      <c r="EOT13" s="279"/>
      <c r="EOU13" s="279"/>
      <c r="EOV13" s="279"/>
      <c r="EOW13" s="279"/>
      <c r="EOX13" s="279"/>
      <c r="EOY13" s="279"/>
      <c r="EOZ13" s="279"/>
      <c r="EPA13" s="279"/>
      <c r="EPB13" s="279"/>
      <c r="EPC13" s="279"/>
      <c r="EPD13" s="279"/>
      <c r="EPE13" s="279"/>
      <c r="EPF13" s="279"/>
      <c r="EPG13" s="279"/>
      <c r="EPH13" s="279"/>
      <c r="EPI13" s="279"/>
      <c r="EPJ13" s="279"/>
      <c r="EPK13" s="279"/>
      <c r="EPL13" s="279"/>
      <c r="EPM13" s="279"/>
      <c r="EPN13" s="279"/>
      <c r="EPO13" s="279"/>
      <c r="EPP13" s="279"/>
      <c r="EPQ13" s="279"/>
      <c r="EPR13" s="279"/>
      <c r="EPS13" s="279"/>
      <c r="EPT13" s="279"/>
      <c r="EPU13" s="279"/>
      <c r="EPV13" s="279"/>
      <c r="EPW13" s="279"/>
      <c r="EPX13" s="279"/>
      <c r="EPY13" s="279"/>
      <c r="EPZ13" s="279"/>
      <c r="EQA13" s="279"/>
      <c r="EQB13" s="279"/>
      <c r="EQC13" s="279"/>
      <c r="EQD13" s="279"/>
      <c r="EQE13" s="279"/>
      <c r="EQF13" s="279"/>
      <c r="EQG13" s="279"/>
      <c r="EQH13" s="279"/>
      <c r="EQI13" s="279"/>
      <c r="EQJ13" s="279"/>
      <c r="EQK13" s="279"/>
      <c r="EQL13" s="279"/>
      <c r="EQM13" s="279"/>
      <c r="EQN13" s="279"/>
      <c r="EQO13" s="279"/>
      <c r="EQP13" s="279"/>
      <c r="EQQ13" s="279"/>
      <c r="EQR13" s="279"/>
      <c r="EQS13" s="279"/>
      <c r="EQT13" s="279"/>
      <c r="EQU13" s="279"/>
      <c r="EQV13" s="279"/>
      <c r="EQW13" s="279"/>
      <c r="EQX13" s="279"/>
      <c r="EQY13" s="279"/>
      <c r="EQZ13" s="279"/>
      <c r="ERA13" s="279"/>
      <c r="ERB13" s="279"/>
      <c r="ERC13" s="279"/>
      <c r="ERD13" s="279"/>
      <c r="ERE13" s="279"/>
      <c r="ERF13" s="279"/>
      <c r="ERG13" s="279"/>
      <c r="ERH13" s="279"/>
      <c r="ERI13" s="279"/>
      <c r="ERJ13" s="279"/>
      <c r="ERK13" s="279"/>
      <c r="ERL13" s="279"/>
      <c r="ERM13" s="279"/>
      <c r="ERN13" s="279"/>
      <c r="ERO13" s="279"/>
      <c r="ERP13" s="279"/>
      <c r="ERQ13" s="279"/>
      <c r="ERR13" s="279"/>
      <c r="ERS13" s="279"/>
      <c r="ERT13" s="279"/>
      <c r="ERU13" s="279"/>
      <c r="ERV13" s="279"/>
      <c r="ERW13" s="279"/>
      <c r="ERX13" s="279"/>
      <c r="ERY13" s="279"/>
      <c r="ERZ13" s="279"/>
      <c r="ESA13" s="279"/>
      <c r="ESB13" s="279"/>
      <c r="ESC13" s="279"/>
      <c r="ESD13" s="279"/>
      <c r="ESE13" s="279"/>
      <c r="ESF13" s="279"/>
      <c r="ESG13" s="279"/>
      <c r="ESH13" s="279"/>
      <c r="ESI13" s="279"/>
      <c r="ESJ13" s="279"/>
      <c r="ESK13" s="279"/>
      <c r="ESL13" s="279"/>
      <c r="ESM13" s="279"/>
      <c r="ESN13" s="279"/>
      <c r="ESO13" s="279"/>
      <c r="ESP13" s="279"/>
      <c r="ESQ13" s="279"/>
      <c r="ESR13" s="279"/>
      <c r="ESS13" s="279"/>
      <c r="EST13" s="279"/>
      <c r="ESU13" s="279"/>
      <c r="ESV13" s="279"/>
      <c r="ESW13" s="279"/>
      <c r="ESX13" s="279"/>
      <c r="ESY13" s="279"/>
      <c r="ESZ13" s="279"/>
      <c r="ETA13" s="279"/>
      <c r="ETB13" s="279"/>
      <c r="ETC13" s="279"/>
      <c r="ETD13" s="279"/>
      <c r="ETE13" s="279"/>
      <c r="ETF13" s="279"/>
      <c r="ETG13" s="279"/>
      <c r="ETH13" s="279"/>
      <c r="ETI13" s="279"/>
      <c r="ETJ13" s="279"/>
      <c r="ETK13" s="279"/>
      <c r="ETL13" s="279"/>
      <c r="ETM13" s="279"/>
      <c r="ETN13" s="279"/>
      <c r="ETO13" s="279"/>
      <c r="ETP13" s="279"/>
      <c r="ETQ13" s="279"/>
      <c r="ETR13" s="279"/>
      <c r="ETS13" s="279"/>
      <c r="ETT13" s="279"/>
      <c r="ETU13" s="279"/>
      <c r="ETV13" s="279"/>
      <c r="ETW13" s="279"/>
      <c r="ETX13" s="279"/>
      <c r="ETY13" s="279"/>
      <c r="ETZ13" s="279"/>
      <c r="EUA13" s="279"/>
      <c r="EUB13" s="279"/>
      <c r="EUC13" s="279"/>
      <c r="EUD13" s="279"/>
      <c r="EUE13" s="279"/>
      <c r="EUF13" s="279"/>
      <c r="EUG13" s="279"/>
      <c r="EUH13" s="279"/>
      <c r="EUI13" s="279"/>
      <c r="EUJ13" s="279"/>
      <c r="EUK13" s="279"/>
      <c r="EUL13" s="279"/>
      <c r="EUM13" s="279"/>
      <c r="EUN13" s="279"/>
      <c r="EUO13" s="279"/>
      <c r="EUP13" s="279"/>
      <c r="EUQ13" s="279"/>
      <c r="EUR13" s="279"/>
      <c r="EUS13" s="279"/>
      <c r="EUT13" s="279"/>
      <c r="EUU13" s="279"/>
      <c r="EUV13" s="279"/>
      <c r="EUW13" s="279"/>
      <c r="EUX13" s="279"/>
      <c r="EUY13" s="279"/>
      <c r="EUZ13" s="279"/>
      <c r="EVA13" s="279"/>
      <c r="EVB13" s="279"/>
      <c r="EVC13" s="279"/>
      <c r="EVD13" s="279"/>
      <c r="EVE13" s="279"/>
      <c r="EVF13" s="279"/>
      <c r="EVG13" s="279"/>
      <c r="EVH13" s="279"/>
      <c r="EVI13" s="279"/>
      <c r="EVJ13" s="279"/>
      <c r="EVK13" s="279"/>
      <c r="EVL13" s="279"/>
      <c r="EVM13" s="279"/>
      <c r="EVN13" s="279"/>
      <c r="EVO13" s="279"/>
      <c r="EVP13" s="279"/>
      <c r="EVQ13" s="279"/>
      <c r="EVR13" s="279"/>
      <c r="EVS13" s="279"/>
      <c r="EVT13" s="279"/>
      <c r="EVU13" s="279"/>
      <c r="EVV13" s="279"/>
      <c r="EVW13" s="279"/>
      <c r="EVX13" s="279"/>
      <c r="EVY13" s="279"/>
      <c r="EVZ13" s="279"/>
      <c r="EWA13" s="279"/>
      <c r="EWB13" s="279"/>
      <c r="EWC13" s="279"/>
      <c r="EWD13" s="279"/>
      <c r="EWE13" s="279"/>
      <c r="EWF13" s="279"/>
      <c r="EWG13" s="279"/>
      <c r="EWH13" s="279"/>
      <c r="EWI13" s="279"/>
      <c r="EWJ13" s="279"/>
      <c r="EWK13" s="279"/>
      <c r="EWL13" s="279"/>
      <c r="EWM13" s="279"/>
      <c r="EWN13" s="279"/>
      <c r="EWO13" s="279"/>
      <c r="EWP13" s="279"/>
      <c r="EWQ13" s="279"/>
      <c r="EWR13" s="279"/>
      <c r="EWS13" s="279"/>
      <c r="EWT13" s="279"/>
      <c r="EWU13" s="279"/>
      <c r="EWV13" s="279"/>
      <c r="EWW13" s="279"/>
      <c r="EWX13" s="279"/>
      <c r="EWY13" s="279"/>
      <c r="EWZ13" s="279"/>
      <c r="EXA13" s="279"/>
      <c r="EXB13" s="279"/>
      <c r="EXC13" s="279"/>
      <c r="EXD13" s="279"/>
      <c r="EXE13" s="279"/>
      <c r="EXF13" s="279"/>
      <c r="EXG13" s="279"/>
      <c r="EXH13" s="279"/>
      <c r="EXI13" s="279"/>
      <c r="EXJ13" s="279"/>
      <c r="EXK13" s="279"/>
      <c r="EXL13" s="279"/>
      <c r="EXM13" s="279"/>
      <c r="EXN13" s="279"/>
      <c r="EXO13" s="279"/>
      <c r="EXP13" s="279"/>
      <c r="EXQ13" s="279"/>
      <c r="EXR13" s="279"/>
      <c r="EXS13" s="279"/>
      <c r="EXT13" s="279"/>
      <c r="EXU13" s="279"/>
      <c r="EXV13" s="279"/>
      <c r="EXW13" s="279"/>
      <c r="EXX13" s="279"/>
      <c r="EXY13" s="279"/>
      <c r="EXZ13" s="279"/>
      <c r="EYA13" s="279"/>
      <c r="EYB13" s="279"/>
      <c r="EYC13" s="279"/>
      <c r="EYD13" s="279"/>
      <c r="EYE13" s="279"/>
      <c r="EYF13" s="279"/>
      <c r="EYG13" s="279"/>
      <c r="EYH13" s="279"/>
      <c r="EYI13" s="279"/>
      <c r="EYJ13" s="279"/>
      <c r="EYK13" s="279"/>
      <c r="EYL13" s="279"/>
      <c r="EYM13" s="279"/>
      <c r="EYN13" s="279"/>
      <c r="EYO13" s="279"/>
      <c r="EYP13" s="279"/>
      <c r="EYQ13" s="279"/>
      <c r="EYR13" s="279"/>
      <c r="EYS13" s="279"/>
      <c r="EYT13" s="279"/>
      <c r="EYU13" s="279"/>
      <c r="EYV13" s="279"/>
      <c r="EYW13" s="279"/>
      <c r="EYX13" s="279"/>
      <c r="EYY13" s="279"/>
      <c r="EYZ13" s="279"/>
      <c r="EZA13" s="279"/>
      <c r="EZB13" s="279"/>
      <c r="EZC13" s="279"/>
      <c r="EZD13" s="279"/>
      <c r="EZE13" s="279"/>
      <c r="EZF13" s="279"/>
      <c r="EZG13" s="279"/>
      <c r="EZH13" s="279"/>
      <c r="EZI13" s="279"/>
      <c r="EZJ13" s="279"/>
      <c r="EZK13" s="279"/>
      <c r="EZL13" s="279"/>
      <c r="EZM13" s="279"/>
      <c r="EZN13" s="279"/>
      <c r="EZO13" s="279"/>
      <c r="EZP13" s="279"/>
      <c r="EZQ13" s="279"/>
      <c r="EZR13" s="279"/>
      <c r="EZS13" s="279"/>
      <c r="EZT13" s="279"/>
      <c r="EZU13" s="279"/>
      <c r="EZV13" s="279"/>
      <c r="EZW13" s="279"/>
      <c r="EZX13" s="279"/>
      <c r="EZY13" s="279"/>
      <c r="EZZ13" s="279"/>
      <c r="FAA13" s="279"/>
      <c r="FAB13" s="279"/>
      <c r="FAC13" s="279"/>
      <c r="FAD13" s="279"/>
      <c r="FAE13" s="279"/>
      <c r="FAF13" s="279"/>
      <c r="FAG13" s="279"/>
      <c r="FAH13" s="279"/>
      <c r="FAI13" s="279"/>
      <c r="FAJ13" s="279"/>
      <c r="FAK13" s="279"/>
      <c r="FAL13" s="279"/>
      <c r="FAM13" s="279"/>
      <c r="FAN13" s="279"/>
      <c r="FAO13" s="279"/>
      <c r="FAP13" s="279"/>
      <c r="FAQ13" s="279"/>
      <c r="FAR13" s="279"/>
      <c r="FAS13" s="279"/>
      <c r="FAT13" s="279"/>
      <c r="FAU13" s="279"/>
      <c r="FAV13" s="279"/>
      <c r="FAW13" s="279"/>
      <c r="FAX13" s="279"/>
      <c r="FAY13" s="279"/>
      <c r="FAZ13" s="279"/>
      <c r="FBA13" s="279"/>
      <c r="FBB13" s="279"/>
      <c r="FBC13" s="279"/>
      <c r="FBD13" s="279"/>
      <c r="FBE13" s="279"/>
      <c r="FBF13" s="279"/>
      <c r="FBG13" s="279"/>
      <c r="FBH13" s="279"/>
      <c r="FBI13" s="279"/>
      <c r="FBJ13" s="279"/>
      <c r="FBK13" s="279"/>
      <c r="FBL13" s="279"/>
      <c r="FBM13" s="279"/>
      <c r="FBN13" s="279"/>
      <c r="FBO13" s="279"/>
      <c r="FBP13" s="279"/>
      <c r="FBQ13" s="279"/>
      <c r="FBR13" s="279"/>
      <c r="FBS13" s="279"/>
      <c r="FBT13" s="279"/>
      <c r="FBU13" s="279"/>
      <c r="FBV13" s="279"/>
      <c r="FBW13" s="279"/>
      <c r="FBX13" s="279"/>
      <c r="FBY13" s="279"/>
      <c r="FBZ13" s="279"/>
      <c r="FCA13" s="279"/>
      <c r="FCB13" s="279"/>
      <c r="FCC13" s="279"/>
      <c r="FCD13" s="279"/>
      <c r="FCE13" s="279"/>
      <c r="FCF13" s="279"/>
      <c r="FCG13" s="279"/>
      <c r="FCH13" s="279"/>
      <c r="FCI13" s="279"/>
      <c r="FCJ13" s="279"/>
      <c r="FCK13" s="279"/>
      <c r="FCL13" s="279"/>
      <c r="FCM13" s="279"/>
      <c r="FCN13" s="279"/>
      <c r="FCO13" s="279"/>
      <c r="FCP13" s="279"/>
      <c r="FCQ13" s="279"/>
      <c r="FCR13" s="279"/>
      <c r="FCS13" s="279"/>
      <c r="FCT13" s="279"/>
      <c r="FCU13" s="279"/>
      <c r="FCV13" s="279"/>
      <c r="FCW13" s="279"/>
      <c r="FCX13" s="279"/>
      <c r="FCY13" s="279"/>
      <c r="FCZ13" s="279"/>
      <c r="FDA13" s="279"/>
      <c r="FDB13" s="279"/>
      <c r="FDC13" s="279"/>
      <c r="FDD13" s="279"/>
      <c r="FDE13" s="279"/>
      <c r="FDF13" s="279"/>
      <c r="FDG13" s="279"/>
      <c r="FDH13" s="279"/>
      <c r="FDI13" s="279"/>
      <c r="FDJ13" s="279"/>
      <c r="FDK13" s="279"/>
      <c r="FDL13" s="279"/>
      <c r="FDM13" s="279"/>
      <c r="FDN13" s="279"/>
      <c r="FDO13" s="279"/>
      <c r="FDP13" s="279"/>
      <c r="FDQ13" s="279"/>
      <c r="FDR13" s="279"/>
      <c r="FDS13" s="279"/>
      <c r="FDT13" s="279"/>
      <c r="FDU13" s="279"/>
      <c r="FDV13" s="279"/>
      <c r="FDW13" s="279"/>
      <c r="FDX13" s="279"/>
      <c r="FDY13" s="279"/>
      <c r="FDZ13" s="279"/>
      <c r="FEA13" s="279"/>
      <c r="FEB13" s="279"/>
      <c r="FEC13" s="279"/>
      <c r="FED13" s="279"/>
      <c r="FEE13" s="279"/>
      <c r="FEF13" s="279"/>
      <c r="FEG13" s="279"/>
      <c r="FEH13" s="279"/>
      <c r="FEI13" s="279"/>
      <c r="FEJ13" s="279"/>
      <c r="FEK13" s="279"/>
      <c r="FEL13" s="279"/>
      <c r="FEM13" s="279"/>
      <c r="FEN13" s="279"/>
      <c r="FEO13" s="279"/>
      <c r="FEP13" s="279"/>
      <c r="FEQ13" s="279"/>
      <c r="FER13" s="279"/>
      <c r="FES13" s="279"/>
      <c r="FET13" s="279"/>
      <c r="FEU13" s="279"/>
      <c r="FEV13" s="279"/>
      <c r="FEW13" s="279"/>
      <c r="FEX13" s="279"/>
      <c r="FEY13" s="279"/>
      <c r="FEZ13" s="279"/>
      <c r="FFA13" s="279"/>
      <c r="FFB13" s="279"/>
      <c r="FFC13" s="279"/>
      <c r="FFD13" s="279"/>
      <c r="FFE13" s="279"/>
      <c r="FFF13" s="279"/>
      <c r="FFG13" s="279"/>
      <c r="FFH13" s="279"/>
      <c r="FFI13" s="279"/>
      <c r="FFJ13" s="279"/>
      <c r="FFK13" s="279"/>
      <c r="FFL13" s="279"/>
      <c r="FFM13" s="279"/>
      <c r="FFN13" s="279"/>
      <c r="FFO13" s="279"/>
      <c r="FFP13" s="279"/>
      <c r="FFQ13" s="279"/>
      <c r="FFR13" s="279"/>
      <c r="FFS13" s="279"/>
      <c r="FFT13" s="279"/>
      <c r="FFU13" s="279"/>
      <c r="FFV13" s="279"/>
      <c r="FFW13" s="279"/>
      <c r="FFX13" s="279"/>
      <c r="FFY13" s="279"/>
      <c r="FFZ13" s="279"/>
      <c r="FGA13" s="279"/>
      <c r="FGB13" s="279"/>
      <c r="FGC13" s="279"/>
      <c r="FGD13" s="279"/>
      <c r="FGE13" s="279"/>
      <c r="FGF13" s="279"/>
      <c r="FGG13" s="279"/>
      <c r="FGH13" s="279"/>
      <c r="FGI13" s="279"/>
      <c r="FGJ13" s="279"/>
      <c r="FGK13" s="279"/>
      <c r="FGL13" s="279"/>
      <c r="FGM13" s="279"/>
      <c r="FGN13" s="279"/>
      <c r="FGO13" s="279"/>
      <c r="FGP13" s="279"/>
      <c r="FGQ13" s="279"/>
      <c r="FGR13" s="279"/>
      <c r="FGS13" s="279"/>
      <c r="FGT13" s="279"/>
      <c r="FGU13" s="279"/>
      <c r="FGV13" s="279"/>
      <c r="FGW13" s="279"/>
      <c r="FGX13" s="279"/>
      <c r="FGY13" s="279"/>
      <c r="FGZ13" s="279"/>
      <c r="FHA13" s="279"/>
      <c r="FHB13" s="279"/>
      <c r="FHC13" s="279"/>
      <c r="FHD13" s="279"/>
      <c r="FHE13" s="279"/>
      <c r="FHF13" s="279"/>
      <c r="FHG13" s="279"/>
      <c r="FHH13" s="279"/>
      <c r="FHI13" s="279"/>
      <c r="FHJ13" s="279"/>
      <c r="FHK13" s="279"/>
      <c r="FHL13" s="279"/>
      <c r="FHM13" s="279"/>
      <c r="FHN13" s="279"/>
      <c r="FHO13" s="279"/>
      <c r="FHP13" s="279"/>
      <c r="FHQ13" s="279"/>
      <c r="FHR13" s="279"/>
      <c r="FHS13" s="279"/>
      <c r="FHT13" s="279"/>
      <c r="FHU13" s="279"/>
      <c r="FHV13" s="279"/>
      <c r="FHW13" s="279"/>
      <c r="FHX13" s="279"/>
      <c r="FHY13" s="279"/>
      <c r="FHZ13" s="279"/>
      <c r="FIA13" s="279"/>
      <c r="FIB13" s="279"/>
      <c r="FIC13" s="279"/>
      <c r="FID13" s="279"/>
      <c r="FIE13" s="279"/>
      <c r="FIF13" s="279"/>
      <c r="FIG13" s="279"/>
      <c r="FIH13" s="279"/>
      <c r="FII13" s="279"/>
      <c r="FIJ13" s="279"/>
      <c r="FIK13" s="279"/>
      <c r="FIL13" s="279"/>
      <c r="FIM13" s="279"/>
      <c r="FIN13" s="279"/>
      <c r="FIO13" s="279"/>
      <c r="FIP13" s="279"/>
      <c r="FIQ13" s="279"/>
      <c r="FIR13" s="279"/>
      <c r="FIS13" s="279"/>
      <c r="FIT13" s="279"/>
      <c r="FIU13" s="279"/>
      <c r="FIV13" s="279"/>
      <c r="FIW13" s="279"/>
      <c r="FIX13" s="279"/>
      <c r="FIY13" s="279"/>
      <c r="FIZ13" s="279"/>
      <c r="FJA13" s="279"/>
      <c r="FJB13" s="279"/>
      <c r="FJC13" s="279"/>
      <c r="FJD13" s="279"/>
      <c r="FJE13" s="279"/>
      <c r="FJF13" s="279"/>
      <c r="FJG13" s="279"/>
      <c r="FJH13" s="279"/>
      <c r="FJI13" s="279"/>
      <c r="FJJ13" s="279"/>
      <c r="FJK13" s="279"/>
      <c r="FJL13" s="279"/>
      <c r="FJM13" s="279"/>
      <c r="FJN13" s="279"/>
      <c r="FJO13" s="279"/>
      <c r="FJP13" s="279"/>
      <c r="FJQ13" s="279"/>
      <c r="FJR13" s="279"/>
      <c r="FJS13" s="279"/>
      <c r="FJT13" s="279"/>
      <c r="FJU13" s="279"/>
      <c r="FJV13" s="279"/>
      <c r="FJW13" s="279"/>
      <c r="FJX13" s="279"/>
      <c r="FJY13" s="279"/>
      <c r="FJZ13" s="279"/>
      <c r="FKA13" s="279"/>
      <c r="FKB13" s="279"/>
      <c r="FKC13" s="279"/>
      <c r="FKD13" s="279"/>
      <c r="FKE13" s="279"/>
      <c r="FKF13" s="279"/>
      <c r="FKG13" s="279"/>
      <c r="FKH13" s="279"/>
      <c r="FKI13" s="279"/>
      <c r="FKJ13" s="279"/>
      <c r="FKK13" s="279"/>
      <c r="FKL13" s="279"/>
      <c r="FKM13" s="279"/>
      <c r="FKN13" s="279"/>
      <c r="FKO13" s="279"/>
      <c r="FKP13" s="279"/>
      <c r="FKQ13" s="279"/>
      <c r="FKR13" s="279"/>
      <c r="FKS13" s="279"/>
      <c r="FKT13" s="279"/>
      <c r="FKU13" s="279"/>
      <c r="FKV13" s="279"/>
      <c r="FKW13" s="279"/>
      <c r="FKX13" s="279"/>
      <c r="FKY13" s="279"/>
      <c r="FKZ13" s="279"/>
      <c r="FLA13" s="279"/>
      <c r="FLB13" s="279"/>
      <c r="FLC13" s="279"/>
      <c r="FLD13" s="279"/>
      <c r="FLE13" s="279"/>
      <c r="FLF13" s="279"/>
      <c r="FLG13" s="279"/>
      <c r="FLH13" s="279"/>
      <c r="FLI13" s="279"/>
      <c r="FLJ13" s="279"/>
      <c r="FLK13" s="279"/>
      <c r="FLL13" s="279"/>
      <c r="FLM13" s="279"/>
      <c r="FLN13" s="279"/>
      <c r="FLO13" s="279"/>
      <c r="FLP13" s="279"/>
      <c r="FLQ13" s="279"/>
      <c r="FLR13" s="279"/>
      <c r="FLS13" s="279"/>
      <c r="FLT13" s="279"/>
      <c r="FLU13" s="279"/>
      <c r="FLV13" s="279"/>
      <c r="FLW13" s="279"/>
      <c r="FLX13" s="279"/>
      <c r="FLY13" s="279"/>
      <c r="FLZ13" s="279"/>
      <c r="FMA13" s="279"/>
      <c r="FMB13" s="279"/>
      <c r="FMC13" s="279"/>
      <c r="FMD13" s="279"/>
      <c r="FME13" s="279"/>
      <c r="FMF13" s="279"/>
      <c r="FMG13" s="279"/>
      <c r="FMH13" s="279"/>
      <c r="FMI13" s="279"/>
      <c r="FMJ13" s="279"/>
      <c r="FMK13" s="279"/>
      <c r="FML13" s="279"/>
      <c r="FMM13" s="279"/>
      <c r="FMN13" s="279"/>
      <c r="FMO13" s="279"/>
      <c r="FMP13" s="279"/>
      <c r="FMQ13" s="279"/>
      <c r="FMR13" s="279"/>
      <c r="FMS13" s="279"/>
      <c r="FMT13" s="279"/>
      <c r="FMU13" s="279"/>
      <c r="FMV13" s="279"/>
      <c r="FMW13" s="279"/>
      <c r="FMX13" s="279"/>
      <c r="FMY13" s="279"/>
      <c r="FMZ13" s="279"/>
      <c r="FNA13" s="279"/>
      <c r="FNB13" s="279"/>
      <c r="FNC13" s="279"/>
      <c r="FND13" s="279"/>
      <c r="FNE13" s="279"/>
      <c r="FNF13" s="279"/>
      <c r="FNG13" s="279"/>
      <c r="FNH13" s="279"/>
      <c r="FNI13" s="279"/>
      <c r="FNJ13" s="279"/>
      <c r="FNK13" s="279"/>
      <c r="FNL13" s="279"/>
      <c r="FNM13" s="279"/>
      <c r="FNN13" s="279"/>
      <c r="FNO13" s="279"/>
      <c r="FNP13" s="279"/>
      <c r="FNQ13" s="279"/>
      <c r="FNR13" s="279"/>
      <c r="FNS13" s="279"/>
      <c r="FNT13" s="279"/>
      <c r="FNU13" s="279"/>
      <c r="FNV13" s="279"/>
      <c r="FNW13" s="279"/>
      <c r="FNX13" s="279"/>
      <c r="FNY13" s="279"/>
      <c r="FNZ13" s="279"/>
      <c r="FOA13" s="279"/>
      <c r="FOB13" s="279"/>
      <c r="FOC13" s="279"/>
      <c r="FOD13" s="279"/>
      <c r="FOE13" s="279"/>
      <c r="FOF13" s="279"/>
      <c r="FOG13" s="279"/>
      <c r="FOH13" s="279"/>
      <c r="FOI13" s="279"/>
      <c r="FOJ13" s="279"/>
      <c r="FOK13" s="279"/>
      <c r="FOL13" s="279"/>
      <c r="FOM13" s="279"/>
      <c r="FON13" s="279"/>
      <c r="FOO13" s="279"/>
      <c r="FOP13" s="279"/>
      <c r="FOQ13" s="279"/>
      <c r="FOR13" s="279"/>
      <c r="FOS13" s="279"/>
      <c r="FOT13" s="279"/>
      <c r="FOU13" s="279"/>
      <c r="FOV13" s="279"/>
      <c r="FOW13" s="279"/>
      <c r="FOX13" s="279"/>
      <c r="FOY13" s="279"/>
      <c r="FOZ13" s="279"/>
      <c r="FPA13" s="279"/>
      <c r="FPB13" s="279"/>
      <c r="FPC13" s="279"/>
      <c r="FPD13" s="279"/>
      <c r="FPE13" s="279"/>
      <c r="FPF13" s="279"/>
      <c r="FPG13" s="279"/>
      <c r="FPH13" s="279"/>
      <c r="FPI13" s="279"/>
      <c r="FPJ13" s="279"/>
      <c r="FPK13" s="279"/>
      <c r="FPL13" s="279"/>
      <c r="FPM13" s="279"/>
      <c r="FPN13" s="279"/>
      <c r="FPO13" s="279"/>
      <c r="FPP13" s="279"/>
      <c r="FPQ13" s="279"/>
      <c r="FPR13" s="279"/>
      <c r="FPS13" s="279"/>
      <c r="FPT13" s="279"/>
      <c r="FPU13" s="279"/>
      <c r="FPV13" s="279"/>
      <c r="FPW13" s="279"/>
      <c r="FPX13" s="279"/>
      <c r="FPY13" s="279"/>
      <c r="FPZ13" s="279"/>
      <c r="FQA13" s="279"/>
      <c r="FQB13" s="279"/>
      <c r="FQC13" s="279"/>
      <c r="FQD13" s="279"/>
      <c r="FQE13" s="279"/>
      <c r="FQF13" s="279"/>
      <c r="FQG13" s="279"/>
      <c r="FQH13" s="279"/>
      <c r="FQI13" s="279"/>
      <c r="FQJ13" s="279"/>
      <c r="FQK13" s="279"/>
      <c r="FQL13" s="279"/>
      <c r="FQM13" s="279"/>
      <c r="FQN13" s="279"/>
      <c r="FQO13" s="279"/>
      <c r="FQP13" s="279"/>
      <c r="FQQ13" s="279"/>
      <c r="FQR13" s="279"/>
      <c r="FQS13" s="279"/>
      <c r="FQT13" s="279"/>
      <c r="FQU13" s="279"/>
      <c r="FQV13" s="279"/>
      <c r="FQW13" s="279"/>
      <c r="FQX13" s="279"/>
      <c r="FQY13" s="279"/>
      <c r="FQZ13" s="279"/>
      <c r="FRA13" s="279"/>
      <c r="FRB13" s="279"/>
      <c r="FRC13" s="279"/>
      <c r="FRD13" s="279"/>
      <c r="FRE13" s="279"/>
      <c r="FRF13" s="279"/>
      <c r="FRG13" s="279"/>
      <c r="FRH13" s="279"/>
      <c r="FRI13" s="279"/>
      <c r="FRJ13" s="279"/>
      <c r="FRK13" s="279"/>
      <c r="FRL13" s="279"/>
      <c r="FRM13" s="279"/>
      <c r="FRN13" s="279"/>
      <c r="FRO13" s="279"/>
      <c r="FRP13" s="279"/>
      <c r="FRQ13" s="279"/>
      <c r="FRR13" s="279"/>
      <c r="FRS13" s="279"/>
      <c r="FRT13" s="279"/>
      <c r="FRU13" s="279"/>
      <c r="FRV13" s="279"/>
      <c r="FRW13" s="279"/>
      <c r="FRX13" s="279"/>
      <c r="FRY13" s="279"/>
      <c r="FRZ13" s="279"/>
      <c r="FSA13" s="279"/>
      <c r="FSB13" s="279"/>
      <c r="FSC13" s="279"/>
      <c r="FSD13" s="279"/>
      <c r="FSE13" s="279"/>
      <c r="FSF13" s="279"/>
      <c r="FSG13" s="279"/>
      <c r="FSH13" s="279"/>
      <c r="FSI13" s="279"/>
      <c r="FSJ13" s="279"/>
      <c r="FSK13" s="279"/>
      <c r="FSL13" s="279"/>
      <c r="FSM13" s="279"/>
      <c r="FSN13" s="279"/>
      <c r="FSO13" s="279"/>
      <c r="FSP13" s="279"/>
      <c r="FSQ13" s="279"/>
      <c r="FSR13" s="279"/>
      <c r="FSS13" s="279"/>
      <c r="FST13" s="279"/>
      <c r="FSU13" s="279"/>
      <c r="FSV13" s="279"/>
      <c r="FSW13" s="279"/>
      <c r="FSX13" s="279"/>
      <c r="FSY13" s="279"/>
      <c r="FSZ13" s="279"/>
      <c r="FTA13" s="279"/>
      <c r="FTB13" s="279"/>
      <c r="FTC13" s="279"/>
      <c r="FTD13" s="279"/>
      <c r="FTE13" s="279"/>
      <c r="FTF13" s="279"/>
      <c r="FTG13" s="279"/>
      <c r="FTH13" s="279"/>
      <c r="FTI13" s="279"/>
      <c r="FTJ13" s="279"/>
      <c r="FTK13" s="279"/>
      <c r="FTL13" s="279"/>
      <c r="FTM13" s="279"/>
      <c r="FTN13" s="279"/>
      <c r="FTO13" s="279"/>
      <c r="FTP13" s="279"/>
      <c r="FTQ13" s="279"/>
      <c r="FTR13" s="279"/>
      <c r="FTS13" s="279"/>
      <c r="FTT13" s="279"/>
      <c r="FTU13" s="279"/>
      <c r="FTV13" s="279"/>
      <c r="FTW13" s="279"/>
      <c r="FTX13" s="279"/>
      <c r="FTY13" s="279"/>
      <c r="FTZ13" s="279"/>
      <c r="FUA13" s="279"/>
      <c r="FUB13" s="279"/>
      <c r="FUC13" s="279"/>
      <c r="FUD13" s="279"/>
      <c r="FUE13" s="279"/>
      <c r="FUF13" s="279"/>
      <c r="FUG13" s="279"/>
      <c r="FUH13" s="279"/>
      <c r="FUI13" s="279"/>
      <c r="FUJ13" s="279"/>
      <c r="FUK13" s="279"/>
      <c r="FUL13" s="279"/>
      <c r="FUM13" s="279"/>
      <c r="FUN13" s="279"/>
      <c r="FUO13" s="279"/>
      <c r="FUP13" s="279"/>
      <c r="FUQ13" s="279"/>
      <c r="FUR13" s="279"/>
      <c r="FUS13" s="279"/>
      <c r="FUT13" s="279"/>
      <c r="FUU13" s="279"/>
      <c r="FUV13" s="279"/>
      <c r="FUW13" s="279"/>
      <c r="FUX13" s="279"/>
      <c r="FUY13" s="279"/>
      <c r="FUZ13" s="279"/>
      <c r="FVA13" s="279"/>
      <c r="FVB13" s="279"/>
      <c r="FVC13" s="279"/>
      <c r="FVD13" s="279"/>
      <c r="FVE13" s="279"/>
      <c r="FVF13" s="279"/>
      <c r="FVG13" s="279"/>
      <c r="FVH13" s="279"/>
      <c r="FVI13" s="279"/>
      <c r="FVJ13" s="279"/>
      <c r="FVK13" s="279"/>
      <c r="FVL13" s="279"/>
      <c r="FVM13" s="279"/>
      <c r="FVN13" s="279"/>
      <c r="FVO13" s="279"/>
      <c r="FVP13" s="279"/>
      <c r="FVQ13" s="279"/>
      <c r="FVR13" s="279"/>
      <c r="FVS13" s="279"/>
      <c r="FVT13" s="279"/>
      <c r="FVU13" s="279"/>
      <c r="FVV13" s="279"/>
      <c r="FVW13" s="279"/>
      <c r="FVX13" s="279"/>
      <c r="FVY13" s="279"/>
      <c r="FVZ13" s="279"/>
      <c r="FWA13" s="279"/>
      <c r="FWB13" s="279"/>
      <c r="FWC13" s="279"/>
      <c r="FWD13" s="279"/>
      <c r="FWE13" s="279"/>
      <c r="FWF13" s="279"/>
      <c r="FWG13" s="279"/>
      <c r="FWH13" s="279"/>
      <c r="FWI13" s="279"/>
      <c r="FWJ13" s="279"/>
      <c r="FWK13" s="279"/>
      <c r="FWL13" s="279"/>
      <c r="FWM13" s="279"/>
      <c r="FWN13" s="279"/>
      <c r="FWO13" s="279"/>
      <c r="FWP13" s="279"/>
      <c r="FWQ13" s="279"/>
      <c r="FWR13" s="279"/>
      <c r="FWS13" s="279"/>
      <c r="FWT13" s="279"/>
      <c r="FWU13" s="279"/>
      <c r="FWV13" s="279"/>
      <c r="FWW13" s="279"/>
      <c r="FWX13" s="279"/>
      <c r="FWY13" s="279"/>
      <c r="FWZ13" s="279"/>
      <c r="FXA13" s="279"/>
      <c r="FXB13" s="279"/>
      <c r="FXC13" s="279"/>
      <c r="FXD13" s="279"/>
      <c r="FXE13" s="279"/>
      <c r="FXF13" s="279"/>
      <c r="FXG13" s="279"/>
      <c r="FXH13" s="279"/>
      <c r="FXI13" s="279"/>
      <c r="FXJ13" s="279"/>
      <c r="FXK13" s="279"/>
      <c r="FXL13" s="279"/>
      <c r="FXM13" s="279"/>
      <c r="FXN13" s="279"/>
      <c r="FXO13" s="279"/>
      <c r="FXP13" s="279"/>
      <c r="FXQ13" s="279"/>
      <c r="FXR13" s="279"/>
      <c r="FXS13" s="279"/>
      <c r="FXT13" s="279"/>
      <c r="FXU13" s="279"/>
      <c r="FXV13" s="279"/>
      <c r="FXW13" s="279"/>
      <c r="FXX13" s="279"/>
      <c r="FXY13" s="279"/>
      <c r="FXZ13" s="279"/>
      <c r="FYA13" s="279"/>
      <c r="FYB13" s="279"/>
      <c r="FYC13" s="279"/>
      <c r="FYD13" s="279"/>
      <c r="FYE13" s="279"/>
      <c r="FYF13" s="279"/>
      <c r="FYG13" s="279"/>
      <c r="FYH13" s="279"/>
      <c r="FYI13" s="279"/>
      <c r="FYJ13" s="279"/>
      <c r="FYK13" s="279"/>
      <c r="FYL13" s="279"/>
      <c r="FYM13" s="279"/>
      <c r="FYN13" s="279"/>
      <c r="FYO13" s="279"/>
      <c r="FYP13" s="279"/>
      <c r="FYQ13" s="279"/>
      <c r="FYR13" s="279"/>
      <c r="FYS13" s="279"/>
      <c r="FYT13" s="279"/>
      <c r="FYU13" s="279"/>
      <c r="FYV13" s="279"/>
      <c r="FYW13" s="279"/>
      <c r="FYX13" s="279"/>
      <c r="FYY13" s="279"/>
      <c r="FYZ13" s="279"/>
      <c r="FZA13" s="279"/>
      <c r="FZB13" s="279"/>
      <c r="FZC13" s="279"/>
      <c r="FZD13" s="279"/>
      <c r="FZE13" s="279"/>
      <c r="FZF13" s="279"/>
      <c r="FZG13" s="279"/>
      <c r="FZH13" s="279"/>
      <c r="FZI13" s="279"/>
      <c r="FZJ13" s="279"/>
      <c r="FZK13" s="279"/>
      <c r="FZL13" s="279"/>
      <c r="FZM13" s="279"/>
      <c r="FZN13" s="279"/>
      <c r="FZO13" s="279"/>
      <c r="FZP13" s="279"/>
      <c r="FZQ13" s="279"/>
      <c r="FZR13" s="279"/>
      <c r="FZS13" s="279"/>
      <c r="FZT13" s="279"/>
      <c r="FZU13" s="279"/>
      <c r="FZV13" s="279"/>
      <c r="FZW13" s="279"/>
      <c r="FZX13" s="279"/>
      <c r="FZY13" s="279"/>
      <c r="FZZ13" s="279"/>
      <c r="GAA13" s="279"/>
      <c r="GAB13" s="279"/>
      <c r="GAC13" s="279"/>
      <c r="GAD13" s="279"/>
      <c r="GAE13" s="279"/>
      <c r="GAF13" s="279"/>
      <c r="GAG13" s="279"/>
      <c r="GAH13" s="279"/>
      <c r="GAI13" s="279"/>
      <c r="GAJ13" s="279"/>
      <c r="GAK13" s="279"/>
      <c r="GAL13" s="279"/>
      <c r="GAM13" s="279"/>
      <c r="GAN13" s="279"/>
      <c r="GAO13" s="279"/>
      <c r="GAP13" s="279"/>
      <c r="GAQ13" s="279"/>
      <c r="GAR13" s="279"/>
      <c r="GAS13" s="279"/>
      <c r="GAT13" s="279"/>
      <c r="GAU13" s="279"/>
      <c r="GAV13" s="279"/>
      <c r="GAW13" s="279"/>
      <c r="GAX13" s="279"/>
      <c r="GAY13" s="279"/>
      <c r="GAZ13" s="279"/>
      <c r="GBA13" s="279"/>
      <c r="GBB13" s="279"/>
      <c r="GBC13" s="279"/>
      <c r="GBD13" s="279"/>
      <c r="GBE13" s="279"/>
      <c r="GBF13" s="279"/>
      <c r="GBG13" s="279"/>
      <c r="GBH13" s="279"/>
      <c r="GBI13" s="279"/>
      <c r="GBJ13" s="279"/>
      <c r="GBK13" s="279"/>
      <c r="GBL13" s="279"/>
      <c r="GBM13" s="279"/>
      <c r="GBN13" s="279"/>
      <c r="GBO13" s="279"/>
      <c r="GBP13" s="279"/>
      <c r="GBQ13" s="279"/>
      <c r="GBR13" s="279"/>
      <c r="GBS13" s="279"/>
      <c r="GBT13" s="279"/>
      <c r="GBU13" s="279"/>
      <c r="GBV13" s="279"/>
      <c r="GBW13" s="279"/>
      <c r="GBX13" s="279"/>
      <c r="GBY13" s="279"/>
      <c r="GBZ13" s="279"/>
      <c r="GCA13" s="279"/>
      <c r="GCB13" s="279"/>
      <c r="GCC13" s="279"/>
      <c r="GCD13" s="279"/>
      <c r="GCE13" s="279"/>
      <c r="GCF13" s="279"/>
      <c r="GCG13" s="279"/>
      <c r="GCH13" s="279"/>
      <c r="GCI13" s="279"/>
      <c r="GCJ13" s="279"/>
      <c r="GCK13" s="279"/>
      <c r="GCL13" s="279"/>
      <c r="GCM13" s="279"/>
      <c r="GCN13" s="279"/>
      <c r="GCO13" s="279"/>
      <c r="GCP13" s="279"/>
      <c r="GCQ13" s="279"/>
      <c r="GCR13" s="279"/>
      <c r="GCS13" s="279"/>
      <c r="GCT13" s="279"/>
      <c r="GCU13" s="279"/>
      <c r="GCV13" s="279"/>
      <c r="GCW13" s="279"/>
      <c r="GCX13" s="279"/>
      <c r="GCY13" s="279"/>
      <c r="GCZ13" s="279"/>
      <c r="GDA13" s="279"/>
      <c r="GDB13" s="279"/>
      <c r="GDC13" s="279"/>
      <c r="GDD13" s="279"/>
      <c r="GDE13" s="279"/>
      <c r="GDF13" s="279"/>
      <c r="GDG13" s="279"/>
      <c r="GDH13" s="279"/>
      <c r="GDI13" s="279"/>
      <c r="GDJ13" s="279"/>
      <c r="GDK13" s="279"/>
      <c r="GDL13" s="279"/>
      <c r="GDM13" s="279"/>
      <c r="GDN13" s="279"/>
      <c r="GDO13" s="279"/>
      <c r="GDP13" s="279"/>
      <c r="GDQ13" s="279"/>
      <c r="GDR13" s="279"/>
      <c r="GDS13" s="279"/>
      <c r="GDT13" s="279"/>
      <c r="GDU13" s="279"/>
      <c r="GDV13" s="279"/>
      <c r="GDW13" s="279"/>
      <c r="GDX13" s="279"/>
      <c r="GDY13" s="279"/>
      <c r="GDZ13" s="279"/>
      <c r="GEA13" s="279"/>
      <c r="GEB13" s="279"/>
      <c r="GEC13" s="279"/>
      <c r="GED13" s="279"/>
      <c r="GEE13" s="279"/>
      <c r="GEF13" s="279"/>
      <c r="GEG13" s="279"/>
      <c r="GEH13" s="279"/>
      <c r="GEI13" s="279"/>
      <c r="GEJ13" s="279"/>
      <c r="GEK13" s="279"/>
      <c r="GEL13" s="279"/>
      <c r="GEM13" s="279"/>
      <c r="GEN13" s="279"/>
      <c r="GEO13" s="279"/>
      <c r="GEP13" s="279"/>
      <c r="GEQ13" s="279"/>
      <c r="GER13" s="279"/>
      <c r="GES13" s="279"/>
      <c r="GET13" s="279"/>
      <c r="GEU13" s="279"/>
      <c r="GEV13" s="279"/>
      <c r="GEW13" s="279"/>
      <c r="GEX13" s="279"/>
      <c r="GEY13" s="279"/>
      <c r="GEZ13" s="279"/>
      <c r="GFA13" s="279"/>
      <c r="GFB13" s="279"/>
      <c r="GFC13" s="279"/>
      <c r="GFD13" s="279"/>
      <c r="GFE13" s="279"/>
      <c r="GFF13" s="279"/>
      <c r="GFG13" s="279"/>
      <c r="GFH13" s="279"/>
      <c r="GFI13" s="279"/>
      <c r="GFJ13" s="279"/>
      <c r="GFK13" s="279"/>
      <c r="GFL13" s="279"/>
      <c r="GFM13" s="279"/>
      <c r="GFN13" s="279"/>
      <c r="GFO13" s="279"/>
      <c r="GFP13" s="279"/>
      <c r="GFQ13" s="279"/>
      <c r="GFR13" s="279"/>
      <c r="GFS13" s="279"/>
      <c r="GFT13" s="279"/>
      <c r="GFU13" s="279"/>
      <c r="GFV13" s="279"/>
      <c r="GFW13" s="279"/>
      <c r="GFX13" s="279"/>
      <c r="GFY13" s="279"/>
      <c r="GFZ13" s="279"/>
      <c r="GGA13" s="279"/>
      <c r="GGB13" s="279"/>
      <c r="GGC13" s="279"/>
      <c r="GGD13" s="279"/>
      <c r="GGE13" s="279"/>
      <c r="GGF13" s="279"/>
      <c r="GGG13" s="279"/>
      <c r="GGH13" s="279"/>
      <c r="GGI13" s="279"/>
      <c r="GGJ13" s="279"/>
      <c r="GGK13" s="279"/>
      <c r="GGL13" s="279"/>
      <c r="GGM13" s="279"/>
      <c r="GGN13" s="279"/>
      <c r="GGO13" s="279"/>
      <c r="GGP13" s="279"/>
      <c r="GGQ13" s="279"/>
      <c r="GGR13" s="279"/>
      <c r="GGS13" s="279"/>
      <c r="GGT13" s="279"/>
      <c r="GGU13" s="279"/>
      <c r="GGV13" s="279"/>
      <c r="GGW13" s="279"/>
      <c r="GGX13" s="279"/>
      <c r="GGY13" s="279"/>
      <c r="GGZ13" s="279"/>
      <c r="GHA13" s="279"/>
      <c r="GHB13" s="279"/>
      <c r="GHC13" s="279"/>
      <c r="GHD13" s="279"/>
      <c r="GHE13" s="279"/>
      <c r="GHF13" s="279"/>
      <c r="GHG13" s="279"/>
      <c r="GHH13" s="279"/>
      <c r="GHI13" s="279"/>
      <c r="GHJ13" s="279"/>
      <c r="GHK13" s="279"/>
      <c r="GHL13" s="279"/>
      <c r="GHM13" s="279"/>
      <c r="GHN13" s="279"/>
      <c r="GHO13" s="279"/>
      <c r="GHP13" s="279"/>
      <c r="GHQ13" s="279"/>
      <c r="GHR13" s="279"/>
      <c r="GHS13" s="279"/>
      <c r="GHT13" s="279"/>
      <c r="GHU13" s="279"/>
      <c r="GHV13" s="279"/>
      <c r="GHW13" s="279"/>
      <c r="GHX13" s="279"/>
      <c r="GHY13" s="279"/>
      <c r="GHZ13" s="279"/>
      <c r="GIA13" s="279"/>
      <c r="GIB13" s="279"/>
      <c r="GIC13" s="279"/>
      <c r="GID13" s="279"/>
      <c r="GIE13" s="279"/>
      <c r="GIF13" s="279"/>
      <c r="GIG13" s="279"/>
      <c r="GIH13" s="279"/>
      <c r="GII13" s="279"/>
      <c r="GIJ13" s="279"/>
      <c r="GIK13" s="279"/>
      <c r="GIL13" s="279"/>
      <c r="GIM13" s="279"/>
      <c r="GIN13" s="279"/>
      <c r="GIO13" s="279"/>
      <c r="GIP13" s="279"/>
      <c r="GIQ13" s="279"/>
      <c r="GIR13" s="279"/>
      <c r="GIS13" s="279"/>
      <c r="GIT13" s="279"/>
      <c r="GIU13" s="279"/>
      <c r="GIV13" s="279"/>
      <c r="GIW13" s="279"/>
      <c r="GIX13" s="279"/>
      <c r="GIY13" s="279"/>
      <c r="GIZ13" s="279"/>
      <c r="GJA13" s="279"/>
      <c r="GJB13" s="279"/>
      <c r="GJC13" s="279"/>
      <c r="GJD13" s="279"/>
      <c r="GJE13" s="279"/>
      <c r="GJF13" s="279"/>
      <c r="GJG13" s="279"/>
      <c r="GJH13" s="279"/>
      <c r="GJI13" s="279"/>
      <c r="GJJ13" s="279"/>
      <c r="GJK13" s="279"/>
      <c r="GJL13" s="279"/>
      <c r="GJM13" s="279"/>
      <c r="GJN13" s="279"/>
      <c r="GJO13" s="279"/>
      <c r="GJP13" s="279"/>
      <c r="GJQ13" s="279"/>
      <c r="GJR13" s="279"/>
      <c r="GJS13" s="279"/>
      <c r="GJT13" s="279"/>
      <c r="GJU13" s="279"/>
      <c r="GJV13" s="279"/>
      <c r="GJW13" s="279"/>
      <c r="GJX13" s="279"/>
      <c r="GJY13" s="279"/>
      <c r="GJZ13" s="279"/>
      <c r="GKA13" s="279"/>
      <c r="GKB13" s="279"/>
      <c r="GKC13" s="279"/>
      <c r="GKD13" s="279"/>
      <c r="GKE13" s="279"/>
      <c r="GKF13" s="279"/>
      <c r="GKG13" s="279"/>
      <c r="GKH13" s="279"/>
      <c r="GKI13" s="279"/>
      <c r="GKJ13" s="279"/>
      <c r="GKK13" s="279"/>
      <c r="GKL13" s="279"/>
      <c r="GKM13" s="279"/>
      <c r="GKN13" s="279"/>
      <c r="GKO13" s="279"/>
      <c r="GKP13" s="279"/>
      <c r="GKQ13" s="279"/>
      <c r="GKR13" s="279"/>
      <c r="GKS13" s="279"/>
      <c r="GKT13" s="279"/>
      <c r="GKU13" s="279"/>
      <c r="GKV13" s="279"/>
      <c r="GKW13" s="279"/>
      <c r="GKX13" s="279"/>
      <c r="GKY13" s="279"/>
      <c r="GKZ13" s="279"/>
      <c r="GLA13" s="279"/>
      <c r="GLB13" s="279"/>
      <c r="GLC13" s="279"/>
      <c r="GLD13" s="279"/>
      <c r="GLE13" s="279"/>
      <c r="GLF13" s="279"/>
      <c r="GLG13" s="279"/>
      <c r="GLH13" s="279"/>
      <c r="GLI13" s="279"/>
      <c r="GLJ13" s="279"/>
      <c r="GLK13" s="279"/>
      <c r="GLL13" s="279"/>
      <c r="GLM13" s="279"/>
      <c r="GLN13" s="279"/>
      <c r="GLO13" s="279"/>
      <c r="GLP13" s="279"/>
      <c r="GLQ13" s="279"/>
      <c r="GLR13" s="279"/>
      <c r="GLS13" s="279"/>
      <c r="GLT13" s="279"/>
      <c r="GLU13" s="279"/>
      <c r="GLV13" s="279"/>
      <c r="GLW13" s="279"/>
      <c r="GLX13" s="279"/>
      <c r="GLY13" s="279"/>
      <c r="GLZ13" s="279"/>
      <c r="GMA13" s="279"/>
      <c r="GMB13" s="279"/>
      <c r="GMC13" s="279"/>
      <c r="GMD13" s="279"/>
      <c r="GME13" s="279"/>
      <c r="GMF13" s="279"/>
      <c r="GMG13" s="279"/>
      <c r="GMH13" s="279"/>
      <c r="GMI13" s="279"/>
      <c r="GMJ13" s="279"/>
      <c r="GMK13" s="279"/>
      <c r="GML13" s="279"/>
      <c r="GMM13" s="279"/>
      <c r="GMN13" s="279"/>
      <c r="GMO13" s="279"/>
      <c r="GMP13" s="279"/>
      <c r="GMQ13" s="279"/>
      <c r="GMR13" s="279"/>
      <c r="GMS13" s="279"/>
      <c r="GMT13" s="279"/>
      <c r="GMU13" s="279"/>
      <c r="GMV13" s="279"/>
      <c r="GMW13" s="279"/>
      <c r="GMX13" s="279"/>
      <c r="GMY13" s="279"/>
      <c r="GMZ13" s="279"/>
      <c r="GNA13" s="279"/>
      <c r="GNB13" s="279"/>
      <c r="GNC13" s="279"/>
      <c r="GND13" s="279"/>
      <c r="GNE13" s="279"/>
      <c r="GNF13" s="279"/>
      <c r="GNG13" s="279"/>
      <c r="GNH13" s="279"/>
      <c r="GNI13" s="279"/>
      <c r="GNJ13" s="279"/>
      <c r="GNK13" s="279"/>
      <c r="GNL13" s="279"/>
      <c r="GNM13" s="279"/>
      <c r="GNN13" s="279"/>
      <c r="GNO13" s="279"/>
      <c r="GNP13" s="279"/>
      <c r="GNQ13" s="279"/>
      <c r="GNR13" s="279"/>
      <c r="GNS13" s="279"/>
      <c r="GNT13" s="279"/>
      <c r="GNU13" s="279"/>
      <c r="GNV13" s="279"/>
      <c r="GNW13" s="279"/>
      <c r="GNX13" s="279"/>
      <c r="GNY13" s="279"/>
      <c r="GNZ13" s="279"/>
      <c r="GOA13" s="279"/>
      <c r="GOB13" s="279"/>
      <c r="GOC13" s="279"/>
      <c r="GOD13" s="279"/>
      <c r="GOE13" s="279"/>
      <c r="GOF13" s="279"/>
      <c r="GOG13" s="279"/>
      <c r="GOH13" s="279"/>
      <c r="GOI13" s="279"/>
      <c r="GOJ13" s="279"/>
      <c r="GOK13" s="279"/>
      <c r="GOL13" s="279"/>
      <c r="GOM13" s="279"/>
      <c r="GON13" s="279"/>
      <c r="GOO13" s="279"/>
      <c r="GOP13" s="279"/>
      <c r="GOQ13" s="279"/>
      <c r="GOR13" s="279"/>
      <c r="GOS13" s="279"/>
      <c r="GOT13" s="279"/>
      <c r="GOU13" s="279"/>
      <c r="GOV13" s="279"/>
      <c r="GOW13" s="279"/>
      <c r="GOX13" s="279"/>
      <c r="GOY13" s="279"/>
      <c r="GOZ13" s="279"/>
      <c r="GPA13" s="279"/>
      <c r="GPB13" s="279"/>
      <c r="GPC13" s="279"/>
      <c r="GPD13" s="279"/>
      <c r="GPE13" s="279"/>
      <c r="GPF13" s="279"/>
      <c r="GPG13" s="279"/>
      <c r="GPH13" s="279"/>
      <c r="GPI13" s="279"/>
      <c r="GPJ13" s="279"/>
      <c r="GPK13" s="279"/>
      <c r="GPL13" s="279"/>
      <c r="GPM13" s="279"/>
      <c r="GPN13" s="279"/>
      <c r="GPO13" s="279"/>
      <c r="GPP13" s="279"/>
      <c r="GPQ13" s="279"/>
      <c r="GPR13" s="279"/>
      <c r="GPS13" s="279"/>
      <c r="GPT13" s="279"/>
      <c r="GPU13" s="279"/>
      <c r="GPV13" s="279"/>
      <c r="GPW13" s="279"/>
      <c r="GPX13" s="279"/>
      <c r="GPY13" s="279"/>
      <c r="GPZ13" s="279"/>
      <c r="GQA13" s="279"/>
      <c r="GQB13" s="279"/>
      <c r="GQC13" s="279"/>
      <c r="GQD13" s="279"/>
      <c r="GQE13" s="279"/>
      <c r="GQF13" s="279"/>
      <c r="GQG13" s="279"/>
      <c r="GQH13" s="279"/>
      <c r="GQI13" s="279"/>
      <c r="GQJ13" s="279"/>
      <c r="GQK13" s="279"/>
      <c r="GQL13" s="279"/>
      <c r="GQM13" s="279"/>
      <c r="GQN13" s="279"/>
      <c r="GQO13" s="279"/>
      <c r="GQP13" s="279"/>
      <c r="GQQ13" s="279"/>
      <c r="GQR13" s="279"/>
      <c r="GQS13" s="279"/>
      <c r="GQT13" s="279"/>
      <c r="GQU13" s="279"/>
      <c r="GQV13" s="279"/>
      <c r="GQW13" s="279"/>
      <c r="GQX13" s="279"/>
      <c r="GQY13" s="279"/>
      <c r="GQZ13" s="279"/>
      <c r="GRA13" s="279"/>
      <c r="GRB13" s="279"/>
      <c r="GRC13" s="279"/>
      <c r="GRD13" s="279"/>
      <c r="GRE13" s="279"/>
      <c r="GRF13" s="279"/>
      <c r="GRG13" s="279"/>
      <c r="GRH13" s="279"/>
      <c r="GRI13" s="279"/>
      <c r="GRJ13" s="279"/>
      <c r="GRK13" s="279"/>
      <c r="GRL13" s="279"/>
      <c r="GRM13" s="279"/>
      <c r="GRN13" s="279"/>
      <c r="GRO13" s="279"/>
      <c r="GRP13" s="279"/>
      <c r="GRQ13" s="279"/>
      <c r="GRR13" s="279"/>
      <c r="GRS13" s="279"/>
      <c r="GRT13" s="279"/>
      <c r="GRU13" s="279"/>
      <c r="GRV13" s="279"/>
      <c r="GRW13" s="279"/>
      <c r="GRX13" s="279"/>
      <c r="GRY13" s="279"/>
      <c r="GRZ13" s="279"/>
      <c r="GSA13" s="279"/>
      <c r="GSB13" s="279"/>
      <c r="GSC13" s="279"/>
      <c r="GSD13" s="279"/>
      <c r="GSE13" s="279"/>
      <c r="GSF13" s="279"/>
      <c r="GSG13" s="279"/>
      <c r="GSH13" s="279"/>
      <c r="GSI13" s="279"/>
      <c r="GSJ13" s="279"/>
      <c r="GSK13" s="279"/>
      <c r="GSL13" s="279"/>
      <c r="GSM13" s="279"/>
      <c r="GSN13" s="279"/>
      <c r="GSO13" s="279"/>
      <c r="GSP13" s="279"/>
      <c r="GSQ13" s="279"/>
      <c r="GSR13" s="279"/>
      <c r="GSS13" s="279"/>
      <c r="GST13" s="279"/>
      <c r="GSU13" s="279"/>
      <c r="GSV13" s="279"/>
      <c r="GSW13" s="279"/>
      <c r="GSX13" s="279"/>
      <c r="GSY13" s="279"/>
      <c r="GSZ13" s="279"/>
      <c r="GTA13" s="279"/>
      <c r="GTB13" s="279"/>
      <c r="GTC13" s="279"/>
      <c r="GTD13" s="279"/>
      <c r="GTE13" s="279"/>
      <c r="GTF13" s="279"/>
      <c r="GTG13" s="279"/>
      <c r="GTH13" s="279"/>
      <c r="GTI13" s="279"/>
      <c r="GTJ13" s="279"/>
      <c r="GTK13" s="279"/>
      <c r="GTL13" s="279"/>
      <c r="GTM13" s="279"/>
      <c r="GTN13" s="279"/>
      <c r="GTO13" s="279"/>
      <c r="GTP13" s="279"/>
      <c r="GTQ13" s="279"/>
      <c r="GTR13" s="279"/>
      <c r="GTS13" s="279"/>
      <c r="GTT13" s="279"/>
      <c r="GTU13" s="279"/>
      <c r="GTV13" s="279"/>
      <c r="GTW13" s="279"/>
      <c r="GTX13" s="279"/>
      <c r="GTY13" s="279"/>
      <c r="GTZ13" s="279"/>
      <c r="GUA13" s="279"/>
      <c r="GUB13" s="279"/>
      <c r="GUC13" s="279"/>
      <c r="GUD13" s="279"/>
      <c r="GUE13" s="279"/>
      <c r="GUF13" s="279"/>
      <c r="GUG13" s="279"/>
      <c r="GUH13" s="279"/>
      <c r="GUI13" s="279"/>
      <c r="GUJ13" s="279"/>
      <c r="GUK13" s="279"/>
      <c r="GUL13" s="279"/>
      <c r="GUM13" s="279"/>
      <c r="GUN13" s="279"/>
      <c r="GUO13" s="279"/>
      <c r="GUP13" s="279"/>
      <c r="GUQ13" s="279"/>
      <c r="GUR13" s="279"/>
      <c r="GUS13" s="279"/>
      <c r="GUT13" s="279"/>
      <c r="GUU13" s="279"/>
      <c r="GUV13" s="279"/>
      <c r="GUW13" s="279"/>
      <c r="GUX13" s="279"/>
      <c r="GUY13" s="279"/>
      <c r="GUZ13" s="279"/>
      <c r="GVA13" s="279"/>
      <c r="GVB13" s="279"/>
      <c r="GVC13" s="279"/>
      <c r="GVD13" s="279"/>
      <c r="GVE13" s="279"/>
      <c r="GVF13" s="279"/>
      <c r="GVG13" s="279"/>
      <c r="GVH13" s="279"/>
      <c r="GVI13" s="279"/>
      <c r="GVJ13" s="279"/>
      <c r="GVK13" s="279"/>
      <c r="GVL13" s="279"/>
      <c r="GVM13" s="279"/>
      <c r="GVN13" s="279"/>
      <c r="GVO13" s="279"/>
      <c r="GVP13" s="279"/>
      <c r="GVQ13" s="279"/>
      <c r="GVR13" s="279"/>
      <c r="GVS13" s="279"/>
      <c r="GVT13" s="279"/>
      <c r="GVU13" s="279"/>
      <c r="GVV13" s="279"/>
      <c r="GVW13" s="279"/>
      <c r="GVX13" s="279"/>
      <c r="GVY13" s="279"/>
      <c r="GVZ13" s="279"/>
      <c r="GWA13" s="279"/>
      <c r="GWB13" s="279"/>
      <c r="GWC13" s="279"/>
      <c r="GWD13" s="279"/>
      <c r="GWE13" s="279"/>
      <c r="GWF13" s="279"/>
      <c r="GWG13" s="279"/>
      <c r="GWH13" s="279"/>
      <c r="GWI13" s="279"/>
      <c r="GWJ13" s="279"/>
      <c r="GWK13" s="279"/>
      <c r="GWL13" s="279"/>
      <c r="GWM13" s="279"/>
      <c r="GWN13" s="279"/>
      <c r="GWO13" s="279"/>
      <c r="GWP13" s="279"/>
      <c r="GWQ13" s="279"/>
      <c r="GWR13" s="279"/>
      <c r="GWS13" s="279"/>
      <c r="GWT13" s="279"/>
      <c r="GWU13" s="279"/>
      <c r="GWV13" s="279"/>
      <c r="GWW13" s="279"/>
      <c r="GWX13" s="279"/>
      <c r="GWY13" s="279"/>
      <c r="GWZ13" s="279"/>
      <c r="GXA13" s="279"/>
      <c r="GXB13" s="279"/>
      <c r="GXC13" s="279"/>
      <c r="GXD13" s="279"/>
      <c r="GXE13" s="279"/>
      <c r="GXF13" s="279"/>
      <c r="GXG13" s="279"/>
      <c r="GXH13" s="279"/>
      <c r="GXI13" s="279"/>
      <c r="GXJ13" s="279"/>
      <c r="GXK13" s="279"/>
      <c r="GXL13" s="279"/>
      <c r="GXM13" s="279"/>
      <c r="GXN13" s="279"/>
      <c r="GXO13" s="279"/>
      <c r="GXP13" s="279"/>
      <c r="GXQ13" s="279"/>
      <c r="GXR13" s="279"/>
      <c r="GXS13" s="279"/>
      <c r="GXT13" s="279"/>
      <c r="GXU13" s="279"/>
      <c r="GXV13" s="279"/>
      <c r="GXW13" s="279"/>
      <c r="GXX13" s="279"/>
      <c r="GXY13" s="279"/>
      <c r="GXZ13" s="279"/>
      <c r="GYA13" s="279"/>
      <c r="GYB13" s="279"/>
      <c r="GYC13" s="279"/>
      <c r="GYD13" s="279"/>
      <c r="GYE13" s="279"/>
      <c r="GYF13" s="279"/>
      <c r="GYG13" s="279"/>
      <c r="GYH13" s="279"/>
      <c r="GYI13" s="279"/>
      <c r="GYJ13" s="279"/>
      <c r="GYK13" s="279"/>
      <c r="GYL13" s="279"/>
      <c r="GYM13" s="279"/>
      <c r="GYN13" s="279"/>
      <c r="GYO13" s="279"/>
      <c r="GYP13" s="279"/>
      <c r="GYQ13" s="279"/>
      <c r="GYR13" s="279"/>
      <c r="GYS13" s="279"/>
      <c r="GYT13" s="279"/>
      <c r="GYU13" s="279"/>
      <c r="GYV13" s="279"/>
      <c r="GYW13" s="279"/>
      <c r="GYX13" s="279"/>
      <c r="GYY13" s="279"/>
      <c r="GYZ13" s="279"/>
      <c r="GZA13" s="279"/>
      <c r="GZB13" s="279"/>
      <c r="GZC13" s="279"/>
      <c r="GZD13" s="279"/>
      <c r="GZE13" s="279"/>
      <c r="GZF13" s="279"/>
      <c r="GZG13" s="279"/>
      <c r="GZH13" s="279"/>
      <c r="GZI13" s="279"/>
      <c r="GZJ13" s="279"/>
      <c r="GZK13" s="279"/>
      <c r="GZL13" s="279"/>
      <c r="GZM13" s="279"/>
      <c r="GZN13" s="279"/>
      <c r="GZO13" s="279"/>
      <c r="GZP13" s="279"/>
      <c r="GZQ13" s="279"/>
      <c r="GZR13" s="279"/>
      <c r="GZS13" s="279"/>
      <c r="GZT13" s="279"/>
      <c r="GZU13" s="279"/>
      <c r="GZV13" s="279"/>
      <c r="GZW13" s="279"/>
      <c r="GZX13" s="279"/>
      <c r="GZY13" s="279"/>
      <c r="GZZ13" s="279"/>
      <c r="HAA13" s="279"/>
      <c r="HAB13" s="279"/>
      <c r="HAC13" s="279"/>
      <c r="HAD13" s="279"/>
      <c r="HAE13" s="279"/>
      <c r="HAF13" s="279"/>
      <c r="HAG13" s="279"/>
      <c r="HAH13" s="279"/>
      <c r="HAI13" s="279"/>
      <c r="HAJ13" s="279"/>
      <c r="HAK13" s="279"/>
      <c r="HAL13" s="279"/>
      <c r="HAM13" s="279"/>
      <c r="HAN13" s="279"/>
      <c r="HAO13" s="279"/>
      <c r="HAP13" s="279"/>
      <c r="HAQ13" s="279"/>
      <c r="HAR13" s="279"/>
      <c r="HAS13" s="279"/>
      <c r="HAT13" s="279"/>
      <c r="HAU13" s="279"/>
      <c r="HAV13" s="279"/>
      <c r="HAW13" s="279"/>
      <c r="HAX13" s="279"/>
      <c r="HAY13" s="279"/>
      <c r="HAZ13" s="279"/>
      <c r="HBA13" s="279"/>
      <c r="HBB13" s="279"/>
      <c r="HBC13" s="279"/>
      <c r="HBD13" s="279"/>
      <c r="HBE13" s="279"/>
      <c r="HBF13" s="279"/>
      <c r="HBG13" s="279"/>
      <c r="HBH13" s="279"/>
      <c r="HBI13" s="279"/>
      <c r="HBJ13" s="279"/>
      <c r="HBK13" s="279"/>
      <c r="HBL13" s="279"/>
      <c r="HBM13" s="279"/>
      <c r="HBN13" s="279"/>
      <c r="HBO13" s="279"/>
      <c r="HBP13" s="279"/>
      <c r="HBQ13" s="279"/>
      <c r="HBR13" s="279"/>
      <c r="HBS13" s="279"/>
      <c r="HBT13" s="279"/>
      <c r="HBU13" s="279"/>
      <c r="HBV13" s="279"/>
      <c r="HBW13" s="279"/>
      <c r="HBX13" s="279"/>
      <c r="HBY13" s="279"/>
      <c r="HBZ13" s="279"/>
      <c r="HCA13" s="279"/>
      <c r="HCB13" s="279"/>
      <c r="HCC13" s="279"/>
      <c r="HCD13" s="279"/>
      <c r="HCE13" s="279"/>
      <c r="HCF13" s="279"/>
      <c r="HCG13" s="279"/>
      <c r="HCH13" s="279"/>
      <c r="HCI13" s="279"/>
      <c r="HCJ13" s="279"/>
      <c r="HCK13" s="279"/>
      <c r="HCL13" s="279"/>
      <c r="HCM13" s="279"/>
      <c r="HCN13" s="279"/>
      <c r="HCO13" s="279"/>
      <c r="HCP13" s="279"/>
      <c r="HCQ13" s="279"/>
      <c r="HCR13" s="279"/>
      <c r="HCS13" s="279"/>
      <c r="HCT13" s="279"/>
      <c r="HCU13" s="279"/>
      <c r="HCV13" s="279"/>
      <c r="HCW13" s="279"/>
      <c r="HCX13" s="279"/>
      <c r="HCY13" s="279"/>
      <c r="HCZ13" s="279"/>
      <c r="HDA13" s="279"/>
      <c r="HDB13" s="279"/>
      <c r="HDC13" s="279"/>
      <c r="HDD13" s="279"/>
      <c r="HDE13" s="279"/>
      <c r="HDF13" s="279"/>
      <c r="HDG13" s="279"/>
      <c r="HDH13" s="279"/>
      <c r="HDI13" s="279"/>
      <c r="HDJ13" s="279"/>
      <c r="HDK13" s="279"/>
      <c r="HDL13" s="279"/>
      <c r="HDM13" s="279"/>
      <c r="HDN13" s="279"/>
      <c r="HDO13" s="279"/>
      <c r="HDP13" s="279"/>
      <c r="HDQ13" s="279"/>
      <c r="HDR13" s="279"/>
      <c r="HDS13" s="279"/>
      <c r="HDT13" s="279"/>
      <c r="HDU13" s="279"/>
      <c r="HDV13" s="279"/>
      <c r="HDW13" s="279"/>
      <c r="HDX13" s="279"/>
      <c r="HDY13" s="279"/>
      <c r="HDZ13" s="279"/>
      <c r="HEA13" s="279"/>
      <c r="HEB13" s="279"/>
      <c r="HEC13" s="279"/>
      <c r="HED13" s="279"/>
      <c r="HEE13" s="279"/>
      <c r="HEF13" s="279"/>
      <c r="HEG13" s="279"/>
      <c r="HEH13" s="279"/>
      <c r="HEI13" s="279"/>
      <c r="HEJ13" s="279"/>
      <c r="HEK13" s="279"/>
      <c r="HEL13" s="279"/>
      <c r="HEM13" s="279"/>
      <c r="HEN13" s="279"/>
      <c r="HEO13" s="279"/>
      <c r="HEP13" s="279"/>
      <c r="HEQ13" s="279"/>
      <c r="HER13" s="279"/>
      <c r="HES13" s="279"/>
      <c r="HET13" s="279"/>
      <c r="HEU13" s="279"/>
      <c r="HEV13" s="279"/>
      <c r="HEW13" s="279"/>
      <c r="HEX13" s="279"/>
      <c r="HEY13" s="279"/>
      <c r="HEZ13" s="279"/>
      <c r="HFA13" s="279"/>
      <c r="HFB13" s="279"/>
      <c r="HFC13" s="279"/>
      <c r="HFD13" s="279"/>
      <c r="HFE13" s="279"/>
      <c r="HFF13" s="279"/>
      <c r="HFG13" s="279"/>
      <c r="HFH13" s="279"/>
      <c r="HFI13" s="279"/>
      <c r="HFJ13" s="279"/>
      <c r="HFK13" s="279"/>
      <c r="HFL13" s="279"/>
      <c r="HFM13" s="279"/>
      <c r="HFN13" s="279"/>
      <c r="HFO13" s="279"/>
      <c r="HFP13" s="279"/>
      <c r="HFQ13" s="279"/>
      <c r="HFR13" s="279"/>
      <c r="HFS13" s="279"/>
      <c r="HFT13" s="279"/>
      <c r="HFU13" s="279"/>
      <c r="HFV13" s="279"/>
      <c r="HFW13" s="279"/>
      <c r="HFX13" s="279"/>
      <c r="HFY13" s="279"/>
      <c r="HFZ13" s="279"/>
      <c r="HGA13" s="279"/>
      <c r="HGB13" s="279"/>
      <c r="HGC13" s="279"/>
      <c r="HGD13" s="279"/>
      <c r="HGE13" s="279"/>
      <c r="HGF13" s="279"/>
      <c r="HGG13" s="279"/>
      <c r="HGH13" s="279"/>
      <c r="HGI13" s="279"/>
      <c r="HGJ13" s="279"/>
      <c r="HGK13" s="279"/>
      <c r="HGL13" s="279"/>
      <c r="HGM13" s="279"/>
      <c r="HGN13" s="279"/>
      <c r="HGO13" s="279"/>
      <c r="HGP13" s="279"/>
      <c r="HGQ13" s="279"/>
      <c r="HGR13" s="279"/>
      <c r="HGS13" s="279"/>
      <c r="HGT13" s="279"/>
      <c r="HGU13" s="279"/>
      <c r="HGV13" s="279"/>
      <c r="HGW13" s="279"/>
      <c r="HGX13" s="279"/>
      <c r="HGY13" s="279"/>
      <c r="HGZ13" s="279"/>
      <c r="HHA13" s="279"/>
      <c r="HHB13" s="279"/>
      <c r="HHC13" s="279"/>
      <c r="HHD13" s="279"/>
      <c r="HHE13" s="279"/>
      <c r="HHF13" s="279"/>
      <c r="HHG13" s="279"/>
      <c r="HHH13" s="279"/>
      <c r="HHI13" s="279"/>
      <c r="HHJ13" s="279"/>
      <c r="HHK13" s="279"/>
      <c r="HHL13" s="279"/>
      <c r="HHM13" s="279"/>
      <c r="HHN13" s="279"/>
      <c r="HHO13" s="279"/>
      <c r="HHP13" s="279"/>
      <c r="HHQ13" s="279"/>
      <c r="HHR13" s="279"/>
      <c r="HHS13" s="279"/>
      <c r="HHT13" s="279"/>
      <c r="HHU13" s="279"/>
      <c r="HHV13" s="279"/>
      <c r="HHW13" s="279"/>
      <c r="HHX13" s="279"/>
      <c r="HHY13" s="279"/>
      <c r="HHZ13" s="279"/>
      <c r="HIA13" s="279"/>
      <c r="HIB13" s="279"/>
      <c r="HIC13" s="279"/>
      <c r="HID13" s="279"/>
      <c r="HIE13" s="279"/>
      <c r="HIF13" s="279"/>
      <c r="HIG13" s="279"/>
      <c r="HIH13" s="279"/>
      <c r="HII13" s="279"/>
      <c r="HIJ13" s="279"/>
      <c r="HIK13" s="279"/>
      <c r="HIL13" s="279"/>
      <c r="HIM13" s="279"/>
      <c r="HIN13" s="279"/>
      <c r="HIO13" s="279"/>
      <c r="HIP13" s="279"/>
      <c r="HIQ13" s="279"/>
      <c r="HIR13" s="279"/>
      <c r="HIS13" s="279"/>
      <c r="HIT13" s="279"/>
      <c r="HIU13" s="279"/>
      <c r="HIV13" s="279"/>
      <c r="HIW13" s="279"/>
      <c r="HIX13" s="279"/>
      <c r="HIY13" s="279"/>
      <c r="HIZ13" s="279"/>
      <c r="HJA13" s="279"/>
      <c r="HJB13" s="279"/>
      <c r="HJC13" s="279"/>
      <c r="HJD13" s="279"/>
      <c r="HJE13" s="279"/>
      <c r="HJF13" s="279"/>
      <c r="HJG13" s="279"/>
      <c r="HJH13" s="279"/>
      <c r="HJI13" s="279"/>
      <c r="HJJ13" s="279"/>
      <c r="HJK13" s="279"/>
      <c r="HJL13" s="279"/>
      <c r="HJM13" s="279"/>
      <c r="HJN13" s="279"/>
      <c r="HJO13" s="279"/>
      <c r="HJP13" s="279"/>
      <c r="HJQ13" s="279"/>
      <c r="HJR13" s="279"/>
      <c r="HJS13" s="279"/>
      <c r="HJT13" s="279"/>
      <c r="HJU13" s="279"/>
      <c r="HJV13" s="279"/>
      <c r="HJW13" s="279"/>
      <c r="HJX13" s="279"/>
      <c r="HJY13" s="279"/>
      <c r="HJZ13" s="279"/>
      <c r="HKA13" s="279"/>
      <c r="HKB13" s="279"/>
      <c r="HKC13" s="279"/>
      <c r="HKD13" s="279"/>
      <c r="HKE13" s="279"/>
      <c r="HKF13" s="279"/>
      <c r="HKG13" s="279"/>
      <c r="HKH13" s="279"/>
      <c r="HKI13" s="279"/>
      <c r="HKJ13" s="279"/>
      <c r="HKK13" s="279"/>
      <c r="HKL13" s="279"/>
      <c r="HKM13" s="279"/>
      <c r="HKN13" s="279"/>
      <c r="HKO13" s="279"/>
      <c r="HKP13" s="279"/>
      <c r="HKQ13" s="279"/>
      <c r="HKR13" s="279"/>
      <c r="HKS13" s="279"/>
      <c r="HKT13" s="279"/>
      <c r="HKU13" s="279"/>
      <c r="HKV13" s="279"/>
      <c r="HKW13" s="279"/>
      <c r="HKX13" s="279"/>
      <c r="HKY13" s="279"/>
      <c r="HKZ13" s="279"/>
      <c r="HLA13" s="279"/>
      <c r="HLB13" s="279"/>
      <c r="HLC13" s="279"/>
      <c r="HLD13" s="279"/>
      <c r="HLE13" s="279"/>
      <c r="HLF13" s="279"/>
      <c r="HLG13" s="279"/>
      <c r="HLH13" s="279"/>
      <c r="HLI13" s="279"/>
      <c r="HLJ13" s="279"/>
      <c r="HLK13" s="279"/>
      <c r="HLL13" s="279"/>
      <c r="HLM13" s="279"/>
      <c r="HLN13" s="279"/>
      <c r="HLO13" s="279"/>
      <c r="HLP13" s="279"/>
      <c r="HLQ13" s="279"/>
      <c r="HLR13" s="279"/>
      <c r="HLS13" s="279"/>
      <c r="HLT13" s="279"/>
      <c r="HLU13" s="279"/>
      <c r="HLV13" s="279"/>
      <c r="HLW13" s="279"/>
      <c r="HLX13" s="279"/>
      <c r="HLY13" s="279"/>
      <c r="HLZ13" s="279"/>
      <c r="HMA13" s="279"/>
      <c r="HMB13" s="279"/>
      <c r="HMC13" s="279"/>
      <c r="HMD13" s="279"/>
      <c r="HME13" s="279"/>
      <c r="HMF13" s="279"/>
      <c r="HMG13" s="279"/>
      <c r="HMH13" s="279"/>
      <c r="HMI13" s="279"/>
      <c r="HMJ13" s="279"/>
      <c r="HMK13" s="279"/>
      <c r="HML13" s="279"/>
      <c r="HMM13" s="279"/>
      <c r="HMN13" s="279"/>
      <c r="HMO13" s="279"/>
      <c r="HMP13" s="279"/>
      <c r="HMQ13" s="279"/>
      <c r="HMR13" s="279"/>
      <c r="HMS13" s="279"/>
      <c r="HMT13" s="279"/>
      <c r="HMU13" s="279"/>
      <c r="HMV13" s="279"/>
      <c r="HMW13" s="279"/>
      <c r="HMX13" s="279"/>
      <c r="HMY13" s="279"/>
      <c r="HMZ13" s="279"/>
      <c r="HNA13" s="279"/>
      <c r="HNB13" s="279"/>
      <c r="HNC13" s="279"/>
      <c r="HND13" s="279"/>
      <c r="HNE13" s="279"/>
      <c r="HNF13" s="279"/>
      <c r="HNG13" s="279"/>
      <c r="HNH13" s="279"/>
      <c r="HNI13" s="279"/>
      <c r="HNJ13" s="279"/>
      <c r="HNK13" s="279"/>
      <c r="HNL13" s="279"/>
      <c r="HNM13" s="279"/>
      <c r="HNN13" s="279"/>
      <c r="HNO13" s="279"/>
      <c r="HNP13" s="279"/>
      <c r="HNQ13" s="279"/>
      <c r="HNR13" s="279"/>
      <c r="HNS13" s="279"/>
      <c r="HNT13" s="279"/>
      <c r="HNU13" s="279"/>
      <c r="HNV13" s="279"/>
      <c r="HNW13" s="279"/>
      <c r="HNX13" s="279"/>
      <c r="HNY13" s="279"/>
      <c r="HNZ13" s="279"/>
      <c r="HOA13" s="279"/>
      <c r="HOB13" s="279"/>
      <c r="HOC13" s="279"/>
      <c r="HOD13" s="279"/>
      <c r="HOE13" s="279"/>
      <c r="HOF13" s="279"/>
      <c r="HOG13" s="279"/>
      <c r="HOH13" s="279"/>
      <c r="HOI13" s="279"/>
      <c r="HOJ13" s="279"/>
      <c r="HOK13" s="279"/>
      <c r="HOL13" s="279"/>
      <c r="HOM13" s="279"/>
      <c r="HON13" s="279"/>
      <c r="HOO13" s="279"/>
      <c r="HOP13" s="279"/>
      <c r="HOQ13" s="279"/>
      <c r="HOR13" s="279"/>
      <c r="HOS13" s="279"/>
      <c r="HOT13" s="279"/>
      <c r="HOU13" s="279"/>
      <c r="HOV13" s="279"/>
      <c r="HOW13" s="279"/>
      <c r="HOX13" s="279"/>
      <c r="HOY13" s="279"/>
      <c r="HOZ13" s="279"/>
      <c r="HPA13" s="279"/>
      <c r="HPB13" s="279"/>
      <c r="HPC13" s="279"/>
      <c r="HPD13" s="279"/>
      <c r="HPE13" s="279"/>
      <c r="HPF13" s="279"/>
      <c r="HPG13" s="279"/>
      <c r="HPH13" s="279"/>
      <c r="HPI13" s="279"/>
      <c r="HPJ13" s="279"/>
      <c r="HPK13" s="279"/>
      <c r="HPL13" s="279"/>
      <c r="HPM13" s="279"/>
      <c r="HPN13" s="279"/>
      <c r="HPO13" s="279"/>
      <c r="HPP13" s="279"/>
      <c r="HPQ13" s="279"/>
      <c r="HPR13" s="279"/>
      <c r="HPS13" s="279"/>
      <c r="HPT13" s="279"/>
      <c r="HPU13" s="279"/>
      <c r="HPV13" s="279"/>
      <c r="HPW13" s="279"/>
      <c r="HPX13" s="279"/>
      <c r="HPY13" s="279"/>
      <c r="HPZ13" s="279"/>
      <c r="HQA13" s="279"/>
      <c r="HQB13" s="279"/>
      <c r="HQC13" s="279"/>
      <c r="HQD13" s="279"/>
      <c r="HQE13" s="279"/>
      <c r="HQF13" s="279"/>
      <c r="HQG13" s="279"/>
      <c r="HQH13" s="279"/>
      <c r="HQI13" s="279"/>
      <c r="HQJ13" s="279"/>
      <c r="HQK13" s="279"/>
      <c r="HQL13" s="279"/>
      <c r="HQM13" s="279"/>
      <c r="HQN13" s="279"/>
      <c r="HQO13" s="279"/>
      <c r="HQP13" s="279"/>
      <c r="HQQ13" s="279"/>
      <c r="HQR13" s="279"/>
      <c r="HQS13" s="279"/>
      <c r="HQT13" s="279"/>
      <c r="HQU13" s="279"/>
      <c r="HQV13" s="279"/>
      <c r="HQW13" s="279"/>
      <c r="HQX13" s="279"/>
      <c r="HQY13" s="279"/>
      <c r="HQZ13" s="279"/>
      <c r="HRA13" s="279"/>
      <c r="HRB13" s="279"/>
      <c r="HRC13" s="279"/>
      <c r="HRD13" s="279"/>
      <c r="HRE13" s="279"/>
      <c r="HRF13" s="279"/>
      <c r="HRG13" s="279"/>
      <c r="HRH13" s="279"/>
      <c r="HRI13" s="279"/>
      <c r="HRJ13" s="279"/>
      <c r="HRK13" s="279"/>
      <c r="HRL13" s="279"/>
      <c r="HRM13" s="279"/>
      <c r="HRN13" s="279"/>
      <c r="HRO13" s="279"/>
      <c r="HRP13" s="279"/>
      <c r="HRQ13" s="279"/>
      <c r="HRR13" s="279"/>
      <c r="HRS13" s="279"/>
      <c r="HRT13" s="279"/>
      <c r="HRU13" s="279"/>
      <c r="HRV13" s="279"/>
      <c r="HRW13" s="279"/>
      <c r="HRX13" s="279"/>
      <c r="HRY13" s="279"/>
      <c r="HRZ13" s="279"/>
      <c r="HSA13" s="279"/>
      <c r="HSB13" s="279"/>
      <c r="HSC13" s="279"/>
      <c r="HSD13" s="279"/>
      <c r="HSE13" s="279"/>
      <c r="HSF13" s="279"/>
      <c r="HSG13" s="279"/>
      <c r="HSH13" s="279"/>
      <c r="HSI13" s="279"/>
      <c r="HSJ13" s="279"/>
      <c r="HSK13" s="279"/>
      <c r="HSL13" s="279"/>
      <c r="HSM13" s="279"/>
      <c r="HSN13" s="279"/>
      <c r="HSO13" s="279"/>
      <c r="HSP13" s="279"/>
      <c r="HSQ13" s="279"/>
      <c r="HSR13" s="279"/>
      <c r="HSS13" s="279"/>
      <c r="HST13" s="279"/>
      <c r="HSU13" s="279"/>
      <c r="HSV13" s="279"/>
      <c r="HSW13" s="279"/>
      <c r="HSX13" s="279"/>
      <c r="HSY13" s="279"/>
      <c r="HSZ13" s="279"/>
      <c r="HTA13" s="279"/>
      <c r="HTB13" s="279"/>
      <c r="HTC13" s="279"/>
      <c r="HTD13" s="279"/>
      <c r="HTE13" s="279"/>
      <c r="HTF13" s="279"/>
      <c r="HTG13" s="279"/>
      <c r="HTH13" s="279"/>
      <c r="HTI13" s="279"/>
      <c r="HTJ13" s="279"/>
      <c r="HTK13" s="279"/>
      <c r="HTL13" s="279"/>
      <c r="HTM13" s="279"/>
      <c r="HTN13" s="279"/>
      <c r="HTO13" s="279"/>
      <c r="HTP13" s="279"/>
      <c r="HTQ13" s="279"/>
      <c r="HTR13" s="279"/>
      <c r="HTS13" s="279"/>
      <c r="HTT13" s="279"/>
      <c r="HTU13" s="279"/>
      <c r="HTV13" s="279"/>
      <c r="HTW13" s="279"/>
      <c r="HTX13" s="279"/>
      <c r="HTY13" s="279"/>
      <c r="HTZ13" s="279"/>
      <c r="HUA13" s="279"/>
      <c r="HUB13" s="279"/>
      <c r="HUC13" s="279"/>
      <c r="HUD13" s="279"/>
      <c r="HUE13" s="279"/>
      <c r="HUF13" s="279"/>
      <c r="HUG13" s="279"/>
      <c r="HUH13" s="279"/>
      <c r="HUI13" s="279"/>
      <c r="HUJ13" s="279"/>
      <c r="HUK13" s="279"/>
      <c r="HUL13" s="279"/>
      <c r="HUM13" s="279"/>
      <c r="HUN13" s="279"/>
      <c r="HUO13" s="279"/>
      <c r="HUP13" s="279"/>
      <c r="HUQ13" s="279"/>
      <c r="HUR13" s="279"/>
      <c r="HUS13" s="279"/>
      <c r="HUT13" s="279"/>
      <c r="HUU13" s="279"/>
      <c r="HUV13" s="279"/>
      <c r="HUW13" s="279"/>
      <c r="HUX13" s="279"/>
      <c r="HUY13" s="279"/>
      <c r="HUZ13" s="279"/>
      <c r="HVA13" s="279"/>
      <c r="HVB13" s="279"/>
      <c r="HVC13" s="279"/>
      <c r="HVD13" s="279"/>
      <c r="HVE13" s="279"/>
      <c r="HVF13" s="279"/>
      <c r="HVG13" s="279"/>
      <c r="HVH13" s="279"/>
      <c r="HVI13" s="279"/>
      <c r="HVJ13" s="279"/>
      <c r="HVK13" s="279"/>
      <c r="HVL13" s="279"/>
      <c r="HVM13" s="279"/>
      <c r="HVN13" s="279"/>
      <c r="HVO13" s="279"/>
      <c r="HVP13" s="279"/>
      <c r="HVQ13" s="279"/>
      <c r="HVR13" s="279"/>
      <c r="HVS13" s="279"/>
      <c r="HVT13" s="279"/>
      <c r="HVU13" s="279"/>
      <c r="HVV13" s="279"/>
      <c r="HVW13" s="279"/>
      <c r="HVX13" s="279"/>
      <c r="HVY13" s="279"/>
      <c r="HVZ13" s="279"/>
      <c r="HWA13" s="279"/>
      <c r="HWB13" s="279"/>
      <c r="HWC13" s="279"/>
      <c r="HWD13" s="279"/>
      <c r="HWE13" s="279"/>
      <c r="HWF13" s="279"/>
      <c r="HWG13" s="279"/>
      <c r="HWH13" s="279"/>
      <c r="HWI13" s="279"/>
      <c r="HWJ13" s="279"/>
      <c r="HWK13" s="279"/>
      <c r="HWL13" s="279"/>
      <c r="HWM13" s="279"/>
      <c r="HWN13" s="279"/>
      <c r="HWO13" s="279"/>
      <c r="HWP13" s="279"/>
      <c r="HWQ13" s="279"/>
      <c r="HWR13" s="279"/>
      <c r="HWS13" s="279"/>
      <c r="HWT13" s="279"/>
      <c r="HWU13" s="279"/>
      <c r="HWV13" s="279"/>
      <c r="HWW13" s="279"/>
      <c r="HWX13" s="279"/>
      <c r="HWY13" s="279"/>
      <c r="HWZ13" s="279"/>
      <c r="HXA13" s="279"/>
      <c r="HXB13" s="279"/>
      <c r="HXC13" s="279"/>
      <c r="HXD13" s="279"/>
      <c r="HXE13" s="279"/>
      <c r="HXF13" s="279"/>
      <c r="HXG13" s="279"/>
      <c r="HXH13" s="279"/>
      <c r="HXI13" s="279"/>
      <c r="HXJ13" s="279"/>
      <c r="HXK13" s="279"/>
      <c r="HXL13" s="279"/>
      <c r="HXM13" s="279"/>
      <c r="HXN13" s="279"/>
      <c r="HXO13" s="279"/>
      <c r="HXP13" s="279"/>
      <c r="HXQ13" s="279"/>
      <c r="HXR13" s="279"/>
      <c r="HXS13" s="279"/>
      <c r="HXT13" s="279"/>
      <c r="HXU13" s="279"/>
      <c r="HXV13" s="279"/>
      <c r="HXW13" s="279"/>
      <c r="HXX13" s="279"/>
      <c r="HXY13" s="279"/>
      <c r="HXZ13" s="279"/>
      <c r="HYA13" s="279"/>
      <c r="HYB13" s="279"/>
      <c r="HYC13" s="279"/>
      <c r="HYD13" s="279"/>
      <c r="HYE13" s="279"/>
      <c r="HYF13" s="279"/>
      <c r="HYG13" s="279"/>
      <c r="HYH13" s="279"/>
      <c r="HYI13" s="279"/>
      <c r="HYJ13" s="279"/>
      <c r="HYK13" s="279"/>
      <c r="HYL13" s="279"/>
      <c r="HYM13" s="279"/>
      <c r="HYN13" s="279"/>
      <c r="HYO13" s="279"/>
      <c r="HYP13" s="279"/>
      <c r="HYQ13" s="279"/>
      <c r="HYR13" s="279"/>
      <c r="HYS13" s="279"/>
      <c r="HYT13" s="279"/>
      <c r="HYU13" s="279"/>
      <c r="HYV13" s="279"/>
      <c r="HYW13" s="279"/>
      <c r="HYX13" s="279"/>
      <c r="HYY13" s="279"/>
      <c r="HYZ13" s="279"/>
      <c r="HZA13" s="279"/>
      <c r="HZB13" s="279"/>
      <c r="HZC13" s="279"/>
      <c r="HZD13" s="279"/>
      <c r="HZE13" s="279"/>
      <c r="HZF13" s="279"/>
      <c r="HZG13" s="279"/>
      <c r="HZH13" s="279"/>
      <c r="HZI13" s="279"/>
      <c r="HZJ13" s="279"/>
      <c r="HZK13" s="279"/>
      <c r="HZL13" s="279"/>
      <c r="HZM13" s="279"/>
      <c r="HZN13" s="279"/>
      <c r="HZO13" s="279"/>
      <c r="HZP13" s="279"/>
      <c r="HZQ13" s="279"/>
      <c r="HZR13" s="279"/>
      <c r="HZS13" s="279"/>
      <c r="HZT13" s="279"/>
      <c r="HZU13" s="279"/>
      <c r="HZV13" s="279"/>
      <c r="HZW13" s="279"/>
      <c r="HZX13" s="279"/>
      <c r="HZY13" s="279"/>
      <c r="HZZ13" s="279"/>
      <c r="IAA13" s="279"/>
      <c r="IAB13" s="279"/>
      <c r="IAC13" s="279"/>
      <c r="IAD13" s="279"/>
      <c r="IAE13" s="279"/>
      <c r="IAF13" s="279"/>
      <c r="IAG13" s="279"/>
      <c r="IAH13" s="279"/>
      <c r="IAI13" s="279"/>
      <c r="IAJ13" s="279"/>
      <c r="IAK13" s="279"/>
      <c r="IAL13" s="279"/>
      <c r="IAM13" s="279"/>
      <c r="IAN13" s="279"/>
      <c r="IAO13" s="279"/>
      <c r="IAP13" s="279"/>
      <c r="IAQ13" s="279"/>
      <c r="IAR13" s="279"/>
      <c r="IAS13" s="279"/>
      <c r="IAT13" s="279"/>
      <c r="IAU13" s="279"/>
      <c r="IAV13" s="279"/>
      <c r="IAW13" s="279"/>
      <c r="IAX13" s="279"/>
      <c r="IAY13" s="279"/>
      <c r="IAZ13" s="279"/>
      <c r="IBA13" s="279"/>
      <c r="IBB13" s="279"/>
      <c r="IBC13" s="279"/>
      <c r="IBD13" s="279"/>
      <c r="IBE13" s="279"/>
      <c r="IBF13" s="279"/>
      <c r="IBG13" s="279"/>
      <c r="IBH13" s="279"/>
      <c r="IBI13" s="279"/>
      <c r="IBJ13" s="279"/>
      <c r="IBK13" s="279"/>
      <c r="IBL13" s="279"/>
      <c r="IBM13" s="279"/>
      <c r="IBN13" s="279"/>
      <c r="IBO13" s="279"/>
      <c r="IBP13" s="279"/>
      <c r="IBQ13" s="279"/>
      <c r="IBR13" s="279"/>
      <c r="IBS13" s="279"/>
      <c r="IBT13" s="279"/>
      <c r="IBU13" s="279"/>
      <c r="IBV13" s="279"/>
      <c r="IBW13" s="279"/>
      <c r="IBX13" s="279"/>
      <c r="IBY13" s="279"/>
      <c r="IBZ13" s="279"/>
      <c r="ICA13" s="279"/>
      <c r="ICB13" s="279"/>
      <c r="ICC13" s="279"/>
      <c r="ICD13" s="279"/>
      <c r="ICE13" s="279"/>
      <c r="ICF13" s="279"/>
      <c r="ICG13" s="279"/>
      <c r="ICH13" s="279"/>
      <c r="ICI13" s="279"/>
      <c r="ICJ13" s="279"/>
      <c r="ICK13" s="279"/>
      <c r="ICL13" s="279"/>
      <c r="ICM13" s="279"/>
      <c r="ICN13" s="279"/>
      <c r="ICO13" s="279"/>
      <c r="ICP13" s="279"/>
      <c r="ICQ13" s="279"/>
      <c r="ICR13" s="279"/>
      <c r="ICS13" s="279"/>
      <c r="ICT13" s="279"/>
      <c r="ICU13" s="279"/>
      <c r="ICV13" s="279"/>
      <c r="ICW13" s="279"/>
      <c r="ICX13" s="279"/>
      <c r="ICY13" s="279"/>
      <c r="ICZ13" s="279"/>
      <c r="IDA13" s="279"/>
      <c r="IDB13" s="279"/>
      <c r="IDC13" s="279"/>
      <c r="IDD13" s="279"/>
      <c r="IDE13" s="279"/>
      <c r="IDF13" s="279"/>
      <c r="IDG13" s="279"/>
      <c r="IDH13" s="279"/>
      <c r="IDI13" s="279"/>
      <c r="IDJ13" s="279"/>
      <c r="IDK13" s="279"/>
      <c r="IDL13" s="279"/>
      <c r="IDM13" s="279"/>
      <c r="IDN13" s="279"/>
      <c r="IDO13" s="279"/>
      <c r="IDP13" s="279"/>
      <c r="IDQ13" s="279"/>
      <c r="IDR13" s="279"/>
      <c r="IDS13" s="279"/>
      <c r="IDT13" s="279"/>
      <c r="IDU13" s="279"/>
      <c r="IDV13" s="279"/>
      <c r="IDW13" s="279"/>
      <c r="IDX13" s="279"/>
      <c r="IDY13" s="279"/>
      <c r="IDZ13" s="279"/>
      <c r="IEA13" s="279"/>
      <c r="IEB13" s="279"/>
      <c r="IEC13" s="279"/>
      <c r="IED13" s="279"/>
      <c r="IEE13" s="279"/>
      <c r="IEF13" s="279"/>
      <c r="IEG13" s="279"/>
      <c r="IEH13" s="279"/>
      <c r="IEI13" s="279"/>
      <c r="IEJ13" s="279"/>
      <c r="IEK13" s="279"/>
      <c r="IEL13" s="279"/>
      <c r="IEM13" s="279"/>
      <c r="IEN13" s="279"/>
      <c r="IEO13" s="279"/>
      <c r="IEP13" s="279"/>
      <c r="IEQ13" s="279"/>
      <c r="IER13" s="279"/>
      <c r="IES13" s="279"/>
      <c r="IET13" s="279"/>
      <c r="IEU13" s="279"/>
      <c r="IEV13" s="279"/>
      <c r="IEW13" s="279"/>
      <c r="IEX13" s="279"/>
      <c r="IEY13" s="279"/>
      <c r="IEZ13" s="279"/>
      <c r="IFA13" s="279"/>
      <c r="IFB13" s="279"/>
      <c r="IFC13" s="279"/>
      <c r="IFD13" s="279"/>
      <c r="IFE13" s="279"/>
      <c r="IFF13" s="279"/>
      <c r="IFG13" s="279"/>
      <c r="IFH13" s="279"/>
      <c r="IFI13" s="279"/>
      <c r="IFJ13" s="279"/>
      <c r="IFK13" s="279"/>
      <c r="IFL13" s="279"/>
      <c r="IFM13" s="279"/>
      <c r="IFN13" s="279"/>
      <c r="IFO13" s="279"/>
      <c r="IFP13" s="279"/>
      <c r="IFQ13" s="279"/>
      <c r="IFR13" s="279"/>
      <c r="IFS13" s="279"/>
      <c r="IFT13" s="279"/>
      <c r="IFU13" s="279"/>
      <c r="IFV13" s="279"/>
      <c r="IFW13" s="279"/>
      <c r="IFX13" s="279"/>
      <c r="IFY13" s="279"/>
      <c r="IFZ13" s="279"/>
      <c r="IGA13" s="279"/>
      <c r="IGB13" s="279"/>
      <c r="IGC13" s="279"/>
      <c r="IGD13" s="279"/>
      <c r="IGE13" s="279"/>
      <c r="IGF13" s="279"/>
      <c r="IGG13" s="279"/>
      <c r="IGH13" s="279"/>
      <c r="IGI13" s="279"/>
      <c r="IGJ13" s="279"/>
      <c r="IGK13" s="279"/>
      <c r="IGL13" s="279"/>
      <c r="IGM13" s="279"/>
      <c r="IGN13" s="279"/>
      <c r="IGO13" s="279"/>
      <c r="IGP13" s="279"/>
      <c r="IGQ13" s="279"/>
      <c r="IGR13" s="279"/>
      <c r="IGS13" s="279"/>
      <c r="IGT13" s="279"/>
      <c r="IGU13" s="279"/>
      <c r="IGV13" s="279"/>
      <c r="IGW13" s="279"/>
      <c r="IGX13" s="279"/>
      <c r="IGY13" s="279"/>
      <c r="IGZ13" s="279"/>
      <c r="IHA13" s="279"/>
      <c r="IHB13" s="279"/>
      <c r="IHC13" s="279"/>
      <c r="IHD13" s="279"/>
      <c r="IHE13" s="279"/>
      <c r="IHF13" s="279"/>
      <c r="IHG13" s="279"/>
      <c r="IHH13" s="279"/>
      <c r="IHI13" s="279"/>
      <c r="IHJ13" s="279"/>
      <c r="IHK13" s="279"/>
      <c r="IHL13" s="279"/>
      <c r="IHM13" s="279"/>
      <c r="IHN13" s="279"/>
      <c r="IHO13" s="279"/>
      <c r="IHP13" s="279"/>
      <c r="IHQ13" s="279"/>
      <c r="IHR13" s="279"/>
      <c r="IHS13" s="279"/>
      <c r="IHT13" s="279"/>
      <c r="IHU13" s="279"/>
      <c r="IHV13" s="279"/>
      <c r="IHW13" s="279"/>
      <c r="IHX13" s="279"/>
      <c r="IHY13" s="279"/>
      <c r="IHZ13" s="279"/>
      <c r="IIA13" s="279"/>
      <c r="IIB13" s="279"/>
      <c r="IIC13" s="279"/>
      <c r="IID13" s="279"/>
      <c r="IIE13" s="279"/>
      <c r="IIF13" s="279"/>
      <c r="IIG13" s="279"/>
      <c r="IIH13" s="279"/>
      <c r="III13" s="279"/>
      <c r="IIJ13" s="279"/>
      <c r="IIK13" s="279"/>
      <c r="IIL13" s="279"/>
      <c r="IIM13" s="279"/>
      <c r="IIN13" s="279"/>
      <c r="IIO13" s="279"/>
      <c r="IIP13" s="279"/>
      <c r="IIQ13" s="279"/>
      <c r="IIR13" s="279"/>
      <c r="IIS13" s="279"/>
      <c r="IIT13" s="279"/>
      <c r="IIU13" s="279"/>
      <c r="IIV13" s="279"/>
      <c r="IIW13" s="279"/>
      <c r="IIX13" s="279"/>
      <c r="IIY13" s="279"/>
      <c r="IIZ13" s="279"/>
      <c r="IJA13" s="279"/>
      <c r="IJB13" s="279"/>
      <c r="IJC13" s="279"/>
      <c r="IJD13" s="279"/>
      <c r="IJE13" s="279"/>
      <c r="IJF13" s="279"/>
      <c r="IJG13" s="279"/>
      <c r="IJH13" s="279"/>
      <c r="IJI13" s="279"/>
      <c r="IJJ13" s="279"/>
      <c r="IJK13" s="279"/>
      <c r="IJL13" s="279"/>
      <c r="IJM13" s="279"/>
      <c r="IJN13" s="279"/>
      <c r="IJO13" s="279"/>
      <c r="IJP13" s="279"/>
      <c r="IJQ13" s="279"/>
      <c r="IJR13" s="279"/>
      <c r="IJS13" s="279"/>
      <c r="IJT13" s="279"/>
      <c r="IJU13" s="279"/>
      <c r="IJV13" s="279"/>
      <c r="IJW13" s="279"/>
      <c r="IJX13" s="279"/>
      <c r="IJY13" s="279"/>
      <c r="IJZ13" s="279"/>
      <c r="IKA13" s="279"/>
      <c r="IKB13" s="279"/>
      <c r="IKC13" s="279"/>
      <c r="IKD13" s="279"/>
      <c r="IKE13" s="279"/>
      <c r="IKF13" s="279"/>
      <c r="IKG13" s="279"/>
      <c r="IKH13" s="279"/>
      <c r="IKI13" s="279"/>
      <c r="IKJ13" s="279"/>
      <c r="IKK13" s="279"/>
      <c r="IKL13" s="279"/>
      <c r="IKM13" s="279"/>
      <c r="IKN13" s="279"/>
      <c r="IKO13" s="279"/>
      <c r="IKP13" s="279"/>
      <c r="IKQ13" s="279"/>
      <c r="IKR13" s="279"/>
      <c r="IKS13" s="279"/>
      <c r="IKT13" s="279"/>
      <c r="IKU13" s="279"/>
      <c r="IKV13" s="279"/>
      <c r="IKW13" s="279"/>
      <c r="IKX13" s="279"/>
      <c r="IKY13" s="279"/>
      <c r="IKZ13" s="279"/>
      <c r="ILA13" s="279"/>
      <c r="ILB13" s="279"/>
      <c r="ILC13" s="279"/>
      <c r="ILD13" s="279"/>
      <c r="ILE13" s="279"/>
      <c r="ILF13" s="279"/>
      <c r="ILG13" s="279"/>
      <c r="ILH13" s="279"/>
      <c r="ILI13" s="279"/>
      <c r="ILJ13" s="279"/>
      <c r="ILK13" s="279"/>
      <c r="ILL13" s="279"/>
      <c r="ILM13" s="279"/>
      <c r="ILN13" s="279"/>
      <c r="ILO13" s="279"/>
      <c r="ILP13" s="279"/>
      <c r="ILQ13" s="279"/>
      <c r="ILR13" s="279"/>
      <c r="ILS13" s="279"/>
      <c r="ILT13" s="279"/>
      <c r="ILU13" s="279"/>
      <c r="ILV13" s="279"/>
      <c r="ILW13" s="279"/>
      <c r="ILX13" s="279"/>
      <c r="ILY13" s="279"/>
      <c r="ILZ13" s="279"/>
      <c r="IMA13" s="279"/>
      <c r="IMB13" s="279"/>
      <c r="IMC13" s="279"/>
      <c r="IMD13" s="279"/>
      <c r="IME13" s="279"/>
      <c r="IMF13" s="279"/>
      <c r="IMG13" s="279"/>
      <c r="IMH13" s="279"/>
      <c r="IMI13" s="279"/>
      <c r="IMJ13" s="279"/>
      <c r="IMK13" s="279"/>
      <c r="IML13" s="279"/>
      <c r="IMM13" s="279"/>
      <c r="IMN13" s="279"/>
      <c r="IMO13" s="279"/>
      <c r="IMP13" s="279"/>
      <c r="IMQ13" s="279"/>
      <c r="IMR13" s="279"/>
      <c r="IMS13" s="279"/>
      <c r="IMT13" s="279"/>
      <c r="IMU13" s="279"/>
      <c r="IMV13" s="279"/>
      <c r="IMW13" s="279"/>
      <c r="IMX13" s="279"/>
      <c r="IMY13" s="279"/>
      <c r="IMZ13" s="279"/>
      <c r="INA13" s="279"/>
      <c r="INB13" s="279"/>
      <c r="INC13" s="279"/>
      <c r="IND13" s="279"/>
      <c r="INE13" s="279"/>
      <c r="INF13" s="279"/>
      <c r="ING13" s="279"/>
      <c r="INH13" s="279"/>
      <c r="INI13" s="279"/>
      <c r="INJ13" s="279"/>
      <c r="INK13" s="279"/>
      <c r="INL13" s="279"/>
      <c r="INM13" s="279"/>
      <c r="INN13" s="279"/>
      <c r="INO13" s="279"/>
      <c r="INP13" s="279"/>
      <c r="INQ13" s="279"/>
      <c r="INR13" s="279"/>
      <c r="INS13" s="279"/>
      <c r="INT13" s="279"/>
      <c r="INU13" s="279"/>
      <c r="INV13" s="279"/>
      <c r="INW13" s="279"/>
      <c r="INX13" s="279"/>
      <c r="INY13" s="279"/>
      <c r="INZ13" s="279"/>
      <c r="IOA13" s="279"/>
      <c r="IOB13" s="279"/>
      <c r="IOC13" s="279"/>
      <c r="IOD13" s="279"/>
      <c r="IOE13" s="279"/>
      <c r="IOF13" s="279"/>
      <c r="IOG13" s="279"/>
      <c r="IOH13" s="279"/>
      <c r="IOI13" s="279"/>
      <c r="IOJ13" s="279"/>
      <c r="IOK13" s="279"/>
      <c r="IOL13" s="279"/>
      <c r="IOM13" s="279"/>
      <c r="ION13" s="279"/>
      <c r="IOO13" s="279"/>
      <c r="IOP13" s="279"/>
      <c r="IOQ13" s="279"/>
      <c r="IOR13" s="279"/>
      <c r="IOS13" s="279"/>
      <c r="IOT13" s="279"/>
      <c r="IOU13" s="279"/>
      <c r="IOV13" s="279"/>
      <c r="IOW13" s="279"/>
      <c r="IOX13" s="279"/>
      <c r="IOY13" s="279"/>
      <c r="IOZ13" s="279"/>
      <c r="IPA13" s="279"/>
      <c r="IPB13" s="279"/>
      <c r="IPC13" s="279"/>
      <c r="IPD13" s="279"/>
      <c r="IPE13" s="279"/>
      <c r="IPF13" s="279"/>
      <c r="IPG13" s="279"/>
      <c r="IPH13" s="279"/>
      <c r="IPI13" s="279"/>
      <c r="IPJ13" s="279"/>
      <c r="IPK13" s="279"/>
      <c r="IPL13" s="279"/>
      <c r="IPM13" s="279"/>
      <c r="IPN13" s="279"/>
      <c r="IPO13" s="279"/>
      <c r="IPP13" s="279"/>
      <c r="IPQ13" s="279"/>
      <c r="IPR13" s="279"/>
      <c r="IPS13" s="279"/>
      <c r="IPT13" s="279"/>
      <c r="IPU13" s="279"/>
      <c r="IPV13" s="279"/>
      <c r="IPW13" s="279"/>
      <c r="IPX13" s="279"/>
      <c r="IPY13" s="279"/>
      <c r="IPZ13" s="279"/>
      <c r="IQA13" s="279"/>
      <c r="IQB13" s="279"/>
      <c r="IQC13" s="279"/>
      <c r="IQD13" s="279"/>
      <c r="IQE13" s="279"/>
      <c r="IQF13" s="279"/>
      <c r="IQG13" s="279"/>
      <c r="IQH13" s="279"/>
      <c r="IQI13" s="279"/>
      <c r="IQJ13" s="279"/>
      <c r="IQK13" s="279"/>
      <c r="IQL13" s="279"/>
      <c r="IQM13" s="279"/>
      <c r="IQN13" s="279"/>
      <c r="IQO13" s="279"/>
      <c r="IQP13" s="279"/>
      <c r="IQQ13" s="279"/>
      <c r="IQR13" s="279"/>
      <c r="IQS13" s="279"/>
      <c r="IQT13" s="279"/>
      <c r="IQU13" s="279"/>
      <c r="IQV13" s="279"/>
      <c r="IQW13" s="279"/>
      <c r="IQX13" s="279"/>
      <c r="IQY13" s="279"/>
      <c r="IQZ13" s="279"/>
      <c r="IRA13" s="279"/>
      <c r="IRB13" s="279"/>
      <c r="IRC13" s="279"/>
      <c r="IRD13" s="279"/>
      <c r="IRE13" s="279"/>
      <c r="IRF13" s="279"/>
      <c r="IRG13" s="279"/>
      <c r="IRH13" s="279"/>
      <c r="IRI13" s="279"/>
      <c r="IRJ13" s="279"/>
      <c r="IRK13" s="279"/>
      <c r="IRL13" s="279"/>
      <c r="IRM13" s="279"/>
      <c r="IRN13" s="279"/>
      <c r="IRO13" s="279"/>
      <c r="IRP13" s="279"/>
      <c r="IRQ13" s="279"/>
      <c r="IRR13" s="279"/>
      <c r="IRS13" s="279"/>
      <c r="IRT13" s="279"/>
      <c r="IRU13" s="279"/>
      <c r="IRV13" s="279"/>
      <c r="IRW13" s="279"/>
      <c r="IRX13" s="279"/>
      <c r="IRY13" s="279"/>
      <c r="IRZ13" s="279"/>
      <c r="ISA13" s="279"/>
      <c r="ISB13" s="279"/>
      <c r="ISC13" s="279"/>
      <c r="ISD13" s="279"/>
      <c r="ISE13" s="279"/>
      <c r="ISF13" s="279"/>
      <c r="ISG13" s="279"/>
      <c r="ISH13" s="279"/>
      <c r="ISI13" s="279"/>
      <c r="ISJ13" s="279"/>
      <c r="ISK13" s="279"/>
      <c r="ISL13" s="279"/>
      <c r="ISM13" s="279"/>
      <c r="ISN13" s="279"/>
      <c r="ISO13" s="279"/>
      <c r="ISP13" s="279"/>
      <c r="ISQ13" s="279"/>
      <c r="ISR13" s="279"/>
      <c r="ISS13" s="279"/>
      <c r="IST13" s="279"/>
      <c r="ISU13" s="279"/>
      <c r="ISV13" s="279"/>
      <c r="ISW13" s="279"/>
      <c r="ISX13" s="279"/>
      <c r="ISY13" s="279"/>
      <c r="ISZ13" s="279"/>
      <c r="ITA13" s="279"/>
      <c r="ITB13" s="279"/>
      <c r="ITC13" s="279"/>
      <c r="ITD13" s="279"/>
      <c r="ITE13" s="279"/>
      <c r="ITF13" s="279"/>
      <c r="ITG13" s="279"/>
      <c r="ITH13" s="279"/>
      <c r="ITI13" s="279"/>
      <c r="ITJ13" s="279"/>
      <c r="ITK13" s="279"/>
      <c r="ITL13" s="279"/>
      <c r="ITM13" s="279"/>
      <c r="ITN13" s="279"/>
      <c r="ITO13" s="279"/>
      <c r="ITP13" s="279"/>
      <c r="ITQ13" s="279"/>
      <c r="ITR13" s="279"/>
      <c r="ITS13" s="279"/>
      <c r="ITT13" s="279"/>
      <c r="ITU13" s="279"/>
      <c r="ITV13" s="279"/>
      <c r="ITW13" s="279"/>
      <c r="ITX13" s="279"/>
      <c r="ITY13" s="279"/>
      <c r="ITZ13" s="279"/>
      <c r="IUA13" s="279"/>
      <c r="IUB13" s="279"/>
      <c r="IUC13" s="279"/>
      <c r="IUD13" s="279"/>
      <c r="IUE13" s="279"/>
      <c r="IUF13" s="279"/>
      <c r="IUG13" s="279"/>
      <c r="IUH13" s="279"/>
      <c r="IUI13" s="279"/>
      <c r="IUJ13" s="279"/>
      <c r="IUK13" s="279"/>
      <c r="IUL13" s="279"/>
      <c r="IUM13" s="279"/>
      <c r="IUN13" s="279"/>
      <c r="IUO13" s="279"/>
      <c r="IUP13" s="279"/>
      <c r="IUQ13" s="279"/>
      <c r="IUR13" s="279"/>
      <c r="IUS13" s="279"/>
      <c r="IUT13" s="279"/>
      <c r="IUU13" s="279"/>
      <c r="IUV13" s="279"/>
      <c r="IUW13" s="279"/>
      <c r="IUX13" s="279"/>
      <c r="IUY13" s="279"/>
      <c r="IUZ13" s="279"/>
      <c r="IVA13" s="279"/>
      <c r="IVB13" s="279"/>
      <c r="IVC13" s="279"/>
      <c r="IVD13" s="279"/>
      <c r="IVE13" s="279"/>
      <c r="IVF13" s="279"/>
      <c r="IVG13" s="279"/>
      <c r="IVH13" s="279"/>
      <c r="IVI13" s="279"/>
      <c r="IVJ13" s="279"/>
      <c r="IVK13" s="279"/>
      <c r="IVL13" s="279"/>
      <c r="IVM13" s="279"/>
      <c r="IVN13" s="279"/>
      <c r="IVO13" s="279"/>
      <c r="IVP13" s="279"/>
      <c r="IVQ13" s="279"/>
      <c r="IVR13" s="279"/>
      <c r="IVS13" s="279"/>
      <c r="IVT13" s="279"/>
      <c r="IVU13" s="279"/>
      <c r="IVV13" s="279"/>
      <c r="IVW13" s="279"/>
      <c r="IVX13" s="279"/>
      <c r="IVY13" s="279"/>
      <c r="IVZ13" s="279"/>
      <c r="IWA13" s="279"/>
      <c r="IWB13" s="279"/>
      <c r="IWC13" s="279"/>
      <c r="IWD13" s="279"/>
      <c r="IWE13" s="279"/>
      <c r="IWF13" s="279"/>
      <c r="IWG13" s="279"/>
      <c r="IWH13" s="279"/>
      <c r="IWI13" s="279"/>
      <c r="IWJ13" s="279"/>
      <c r="IWK13" s="279"/>
      <c r="IWL13" s="279"/>
      <c r="IWM13" s="279"/>
      <c r="IWN13" s="279"/>
      <c r="IWO13" s="279"/>
      <c r="IWP13" s="279"/>
      <c r="IWQ13" s="279"/>
      <c r="IWR13" s="279"/>
      <c r="IWS13" s="279"/>
      <c r="IWT13" s="279"/>
      <c r="IWU13" s="279"/>
      <c r="IWV13" s="279"/>
      <c r="IWW13" s="279"/>
      <c r="IWX13" s="279"/>
      <c r="IWY13" s="279"/>
      <c r="IWZ13" s="279"/>
      <c r="IXA13" s="279"/>
      <c r="IXB13" s="279"/>
      <c r="IXC13" s="279"/>
      <c r="IXD13" s="279"/>
      <c r="IXE13" s="279"/>
      <c r="IXF13" s="279"/>
      <c r="IXG13" s="279"/>
      <c r="IXH13" s="279"/>
      <c r="IXI13" s="279"/>
      <c r="IXJ13" s="279"/>
      <c r="IXK13" s="279"/>
      <c r="IXL13" s="279"/>
      <c r="IXM13" s="279"/>
      <c r="IXN13" s="279"/>
      <c r="IXO13" s="279"/>
      <c r="IXP13" s="279"/>
      <c r="IXQ13" s="279"/>
      <c r="IXR13" s="279"/>
      <c r="IXS13" s="279"/>
      <c r="IXT13" s="279"/>
      <c r="IXU13" s="279"/>
      <c r="IXV13" s="279"/>
      <c r="IXW13" s="279"/>
      <c r="IXX13" s="279"/>
      <c r="IXY13" s="279"/>
      <c r="IXZ13" s="279"/>
      <c r="IYA13" s="279"/>
      <c r="IYB13" s="279"/>
      <c r="IYC13" s="279"/>
      <c r="IYD13" s="279"/>
      <c r="IYE13" s="279"/>
      <c r="IYF13" s="279"/>
      <c r="IYG13" s="279"/>
      <c r="IYH13" s="279"/>
      <c r="IYI13" s="279"/>
      <c r="IYJ13" s="279"/>
      <c r="IYK13" s="279"/>
      <c r="IYL13" s="279"/>
      <c r="IYM13" s="279"/>
      <c r="IYN13" s="279"/>
      <c r="IYO13" s="279"/>
      <c r="IYP13" s="279"/>
      <c r="IYQ13" s="279"/>
      <c r="IYR13" s="279"/>
      <c r="IYS13" s="279"/>
      <c r="IYT13" s="279"/>
      <c r="IYU13" s="279"/>
      <c r="IYV13" s="279"/>
      <c r="IYW13" s="279"/>
      <c r="IYX13" s="279"/>
      <c r="IYY13" s="279"/>
      <c r="IYZ13" s="279"/>
      <c r="IZA13" s="279"/>
      <c r="IZB13" s="279"/>
      <c r="IZC13" s="279"/>
      <c r="IZD13" s="279"/>
      <c r="IZE13" s="279"/>
      <c r="IZF13" s="279"/>
      <c r="IZG13" s="279"/>
      <c r="IZH13" s="279"/>
      <c r="IZI13" s="279"/>
      <c r="IZJ13" s="279"/>
      <c r="IZK13" s="279"/>
      <c r="IZL13" s="279"/>
      <c r="IZM13" s="279"/>
      <c r="IZN13" s="279"/>
      <c r="IZO13" s="279"/>
      <c r="IZP13" s="279"/>
      <c r="IZQ13" s="279"/>
      <c r="IZR13" s="279"/>
      <c r="IZS13" s="279"/>
      <c r="IZT13" s="279"/>
      <c r="IZU13" s="279"/>
      <c r="IZV13" s="279"/>
      <c r="IZW13" s="279"/>
      <c r="IZX13" s="279"/>
      <c r="IZY13" s="279"/>
      <c r="IZZ13" s="279"/>
      <c r="JAA13" s="279"/>
      <c r="JAB13" s="279"/>
      <c r="JAC13" s="279"/>
      <c r="JAD13" s="279"/>
      <c r="JAE13" s="279"/>
      <c r="JAF13" s="279"/>
      <c r="JAG13" s="279"/>
      <c r="JAH13" s="279"/>
      <c r="JAI13" s="279"/>
      <c r="JAJ13" s="279"/>
      <c r="JAK13" s="279"/>
      <c r="JAL13" s="279"/>
      <c r="JAM13" s="279"/>
      <c r="JAN13" s="279"/>
      <c r="JAO13" s="279"/>
      <c r="JAP13" s="279"/>
      <c r="JAQ13" s="279"/>
      <c r="JAR13" s="279"/>
      <c r="JAS13" s="279"/>
      <c r="JAT13" s="279"/>
      <c r="JAU13" s="279"/>
      <c r="JAV13" s="279"/>
      <c r="JAW13" s="279"/>
      <c r="JAX13" s="279"/>
      <c r="JAY13" s="279"/>
      <c r="JAZ13" s="279"/>
      <c r="JBA13" s="279"/>
      <c r="JBB13" s="279"/>
      <c r="JBC13" s="279"/>
      <c r="JBD13" s="279"/>
      <c r="JBE13" s="279"/>
      <c r="JBF13" s="279"/>
      <c r="JBG13" s="279"/>
      <c r="JBH13" s="279"/>
      <c r="JBI13" s="279"/>
      <c r="JBJ13" s="279"/>
      <c r="JBK13" s="279"/>
      <c r="JBL13" s="279"/>
      <c r="JBM13" s="279"/>
      <c r="JBN13" s="279"/>
      <c r="JBO13" s="279"/>
      <c r="JBP13" s="279"/>
      <c r="JBQ13" s="279"/>
      <c r="JBR13" s="279"/>
      <c r="JBS13" s="279"/>
      <c r="JBT13" s="279"/>
      <c r="JBU13" s="279"/>
      <c r="JBV13" s="279"/>
      <c r="JBW13" s="279"/>
      <c r="JBX13" s="279"/>
      <c r="JBY13" s="279"/>
      <c r="JBZ13" s="279"/>
      <c r="JCA13" s="279"/>
      <c r="JCB13" s="279"/>
      <c r="JCC13" s="279"/>
      <c r="JCD13" s="279"/>
      <c r="JCE13" s="279"/>
      <c r="JCF13" s="279"/>
      <c r="JCG13" s="279"/>
      <c r="JCH13" s="279"/>
      <c r="JCI13" s="279"/>
      <c r="JCJ13" s="279"/>
      <c r="JCK13" s="279"/>
      <c r="JCL13" s="279"/>
      <c r="JCM13" s="279"/>
      <c r="JCN13" s="279"/>
      <c r="JCO13" s="279"/>
      <c r="JCP13" s="279"/>
      <c r="JCQ13" s="279"/>
      <c r="JCR13" s="279"/>
      <c r="JCS13" s="279"/>
      <c r="JCT13" s="279"/>
      <c r="JCU13" s="279"/>
      <c r="JCV13" s="279"/>
      <c r="JCW13" s="279"/>
      <c r="JCX13" s="279"/>
      <c r="JCY13" s="279"/>
      <c r="JCZ13" s="279"/>
      <c r="JDA13" s="279"/>
      <c r="JDB13" s="279"/>
      <c r="JDC13" s="279"/>
      <c r="JDD13" s="279"/>
      <c r="JDE13" s="279"/>
      <c r="JDF13" s="279"/>
      <c r="JDG13" s="279"/>
      <c r="JDH13" s="279"/>
      <c r="JDI13" s="279"/>
      <c r="JDJ13" s="279"/>
      <c r="JDK13" s="279"/>
      <c r="JDL13" s="279"/>
      <c r="JDM13" s="279"/>
      <c r="JDN13" s="279"/>
      <c r="JDO13" s="279"/>
      <c r="JDP13" s="279"/>
      <c r="JDQ13" s="279"/>
      <c r="JDR13" s="279"/>
      <c r="JDS13" s="279"/>
      <c r="JDT13" s="279"/>
      <c r="JDU13" s="279"/>
      <c r="JDV13" s="279"/>
      <c r="JDW13" s="279"/>
      <c r="JDX13" s="279"/>
      <c r="JDY13" s="279"/>
      <c r="JDZ13" s="279"/>
      <c r="JEA13" s="279"/>
      <c r="JEB13" s="279"/>
      <c r="JEC13" s="279"/>
      <c r="JED13" s="279"/>
      <c r="JEE13" s="279"/>
      <c r="JEF13" s="279"/>
      <c r="JEG13" s="279"/>
      <c r="JEH13" s="279"/>
      <c r="JEI13" s="279"/>
      <c r="JEJ13" s="279"/>
      <c r="JEK13" s="279"/>
      <c r="JEL13" s="279"/>
      <c r="JEM13" s="279"/>
      <c r="JEN13" s="279"/>
      <c r="JEO13" s="279"/>
      <c r="JEP13" s="279"/>
      <c r="JEQ13" s="279"/>
      <c r="JER13" s="279"/>
      <c r="JES13" s="279"/>
      <c r="JET13" s="279"/>
      <c r="JEU13" s="279"/>
      <c r="JEV13" s="279"/>
      <c r="JEW13" s="279"/>
      <c r="JEX13" s="279"/>
      <c r="JEY13" s="279"/>
      <c r="JEZ13" s="279"/>
      <c r="JFA13" s="279"/>
      <c r="JFB13" s="279"/>
      <c r="JFC13" s="279"/>
      <c r="JFD13" s="279"/>
      <c r="JFE13" s="279"/>
      <c r="JFF13" s="279"/>
      <c r="JFG13" s="279"/>
      <c r="JFH13" s="279"/>
      <c r="JFI13" s="279"/>
      <c r="JFJ13" s="279"/>
      <c r="JFK13" s="279"/>
      <c r="JFL13" s="279"/>
      <c r="JFM13" s="279"/>
      <c r="JFN13" s="279"/>
      <c r="JFO13" s="279"/>
      <c r="JFP13" s="279"/>
      <c r="JFQ13" s="279"/>
      <c r="JFR13" s="279"/>
      <c r="JFS13" s="279"/>
      <c r="JFT13" s="279"/>
      <c r="JFU13" s="279"/>
      <c r="JFV13" s="279"/>
      <c r="JFW13" s="279"/>
      <c r="JFX13" s="279"/>
      <c r="JFY13" s="279"/>
      <c r="JFZ13" s="279"/>
      <c r="JGA13" s="279"/>
      <c r="JGB13" s="279"/>
      <c r="JGC13" s="279"/>
      <c r="JGD13" s="279"/>
      <c r="JGE13" s="279"/>
      <c r="JGF13" s="279"/>
      <c r="JGG13" s="279"/>
      <c r="JGH13" s="279"/>
      <c r="JGI13" s="279"/>
      <c r="JGJ13" s="279"/>
      <c r="JGK13" s="279"/>
      <c r="JGL13" s="279"/>
      <c r="JGM13" s="279"/>
      <c r="JGN13" s="279"/>
      <c r="JGO13" s="279"/>
      <c r="JGP13" s="279"/>
      <c r="JGQ13" s="279"/>
      <c r="JGR13" s="279"/>
      <c r="JGS13" s="279"/>
      <c r="JGT13" s="279"/>
      <c r="JGU13" s="279"/>
      <c r="JGV13" s="279"/>
      <c r="JGW13" s="279"/>
      <c r="JGX13" s="279"/>
      <c r="JGY13" s="279"/>
      <c r="JGZ13" s="279"/>
      <c r="JHA13" s="279"/>
      <c r="JHB13" s="279"/>
      <c r="JHC13" s="279"/>
      <c r="JHD13" s="279"/>
      <c r="JHE13" s="279"/>
      <c r="JHF13" s="279"/>
      <c r="JHG13" s="279"/>
      <c r="JHH13" s="279"/>
      <c r="JHI13" s="279"/>
      <c r="JHJ13" s="279"/>
      <c r="JHK13" s="279"/>
      <c r="JHL13" s="279"/>
      <c r="JHM13" s="279"/>
      <c r="JHN13" s="279"/>
      <c r="JHO13" s="279"/>
      <c r="JHP13" s="279"/>
      <c r="JHQ13" s="279"/>
      <c r="JHR13" s="279"/>
      <c r="JHS13" s="279"/>
      <c r="JHT13" s="279"/>
      <c r="JHU13" s="279"/>
      <c r="JHV13" s="279"/>
      <c r="JHW13" s="279"/>
      <c r="JHX13" s="279"/>
      <c r="JHY13" s="279"/>
      <c r="JHZ13" s="279"/>
      <c r="JIA13" s="279"/>
      <c r="JIB13" s="279"/>
      <c r="JIC13" s="279"/>
      <c r="JID13" s="279"/>
      <c r="JIE13" s="279"/>
      <c r="JIF13" s="279"/>
      <c r="JIG13" s="279"/>
      <c r="JIH13" s="279"/>
      <c r="JII13" s="279"/>
      <c r="JIJ13" s="279"/>
      <c r="JIK13" s="279"/>
      <c r="JIL13" s="279"/>
      <c r="JIM13" s="279"/>
      <c r="JIN13" s="279"/>
      <c r="JIO13" s="279"/>
      <c r="JIP13" s="279"/>
      <c r="JIQ13" s="279"/>
      <c r="JIR13" s="279"/>
      <c r="JIS13" s="279"/>
      <c r="JIT13" s="279"/>
      <c r="JIU13" s="279"/>
      <c r="JIV13" s="279"/>
      <c r="JIW13" s="279"/>
      <c r="JIX13" s="279"/>
      <c r="JIY13" s="279"/>
      <c r="JIZ13" s="279"/>
      <c r="JJA13" s="279"/>
      <c r="JJB13" s="279"/>
      <c r="JJC13" s="279"/>
      <c r="JJD13" s="279"/>
      <c r="JJE13" s="279"/>
      <c r="JJF13" s="279"/>
      <c r="JJG13" s="279"/>
      <c r="JJH13" s="279"/>
      <c r="JJI13" s="279"/>
      <c r="JJJ13" s="279"/>
      <c r="JJK13" s="279"/>
      <c r="JJL13" s="279"/>
      <c r="JJM13" s="279"/>
      <c r="JJN13" s="279"/>
      <c r="JJO13" s="279"/>
      <c r="JJP13" s="279"/>
      <c r="JJQ13" s="279"/>
      <c r="JJR13" s="279"/>
      <c r="JJS13" s="279"/>
      <c r="JJT13" s="279"/>
      <c r="JJU13" s="279"/>
      <c r="JJV13" s="279"/>
      <c r="JJW13" s="279"/>
      <c r="JJX13" s="279"/>
      <c r="JJY13" s="279"/>
      <c r="JJZ13" s="279"/>
      <c r="JKA13" s="279"/>
      <c r="JKB13" s="279"/>
      <c r="JKC13" s="279"/>
      <c r="JKD13" s="279"/>
      <c r="JKE13" s="279"/>
      <c r="JKF13" s="279"/>
      <c r="JKG13" s="279"/>
      <c r="JKH13" s="279"/>
      <c r="JKI13" s="279"/>
      <c r="JKJ13" s="279"/>
      <c r="JKK13" s="279"/>
      <c r="JKL13" s="279"/>
      <c r="JKM13" s="279"/>
      <c r="JKN13" s="279"/>
      <c r="JKO13" s="279"/>
      <c r="JKP13" s="279"/>
      <c r="JKQ13" s="279"/>
      <c r="JKR13" s="279"/>
      <c r="JKS13" s="279"/>
      <c r="JKT13" s="279"/>
      <c r="JKU13" s="279"/>
      <c r="JKV13" s="279"/>
      <c r="JKW13" s="279"/>
      <c r="JKX13" s="279"/>
      <c r="JKY13" s="279"/>
      <c r="JKZ13" s="279"/>
      <c r="JLA13" s="279"/>
      <c r="JLB13" s="279"/>
      <c r="JLC13" s="279"/>
      <c r="JLD13" s="279"/>
      <c r="JLE13" s="279"/>
      <c r="JLF13" s="279"/>
      <c r="JLG13" s="279"/>
      <c r="JLH13" s="279"/>
      <c r="JLI13" s="279"/>
      <c r="JLJ13" s="279"/>
      <c r="JLK13" s="279"/>
      <c r="JLL13" s="279"/>
      <c r="JLM13" s="279"/>
      <c r="JLN13" s="279"/>
      <c r="JLO13" s="279"/>
      <c r="JLP13" s="279"/>
      <c r="JLQ13" s="279"/>
      <c r="JLR13" s="279"/>
      <c r="JLS13" s="279"/>
      <c r="JLT13" s="279"/>
      <c r="JLU13" s="279"/>
      <c r="JLV13" s="279"/>
      <c r="JLW13" s="279"/>
      <c r="JLX13" s="279"/>
      <c r="JLY13" s="279"/>
      <c r="JLZ13" s="279"/>
      <c r="JMA13" s="279"/>
      <c r="JMB13" s="279"/>
      <c r="JMC13" s="279"/>
      <c r="JMD13" s="279"/>
      <c r="JME13" s="279"/>
      <c r="JMF13" s="279"/>
      <c r="JMG13" s="279"/>
      <c r="JMH13" s="279"/>
      <c r="JMI13" s="279"/>
      <c r="JMJ13" s="279"/>
      <c r="JMK13" s="279"/>
      <c r="JML13" s="279"/>
      <c r="JMM13" s="279"/>
      <c r="JMN13" s="279"/>
      <c r="JMO13" s="279"/>
      <c r="JMP13" s="279"/>
      <c r="JMQ13" s="279"/>
      <c r="JMR13" s="279"/>
      <c r="JMS13" s="279"/>
      <c r="JMT13" s="279"/>
      <c r="JMU13" s="279"/>
      <c r="JMV13" s="279"/>
      <c r="JMW13" s="279"/>
      <c r="JMX13" s="279"/>
      <c r="JMY13" s="279"/>
      <c r="JMZ13" s="279"/>
      <c r="JNA13" s="279"/>
      <c r="JNB13" s="279"/>
      <c r="JNC13" s="279"/>
      <c r="JND13" s="279"/>
      <c r="JNE13" s="279"/>
      <c r="JNF13" s="279"/>
      <c r="JNG13" s="279"/>
      <c r="JNH13" s="279"/>
      <c r="JNI13" s="279"/>
      <c r="JNJ13" s="279"/>
      <c r="JNK13" s="279"/>
      <c r="JNL13" s="279"/>
      <c r="JNM13" s="279"/>
      <c r="JNN13" s="279"/>
      <c r="JNO13" s="279"/>
      <c r="JNP13" s="279"/>
      <c r="JNQ13" s="279"/>
      <c r="JNR13" s="279"/>
      <c r="JNS13" s="279"/>
      <c r="JNT13" s="279"/>
      <c r="JNU13" s="279"/>
      <c r="JNV13" s="279"/>
      <c r="JNW13" s="279"/>
      <c r="JNX13" s="279"/>
      <c r="JNY13" s="279"/>
      <c r="JNZ13" s="279"/>
      <c r="JOA13" s="279"/>
      <c r="JOB13" s="279"/>
      <c r="JOC13" s="279"/>
      <c r="JOD13" s="279"/>
      <c r="JOE13" s="279"/>
      <c r="JOF13" s="279"/>
      <c r="JOG13" s="279"/>
      <c r="JOH13" s="279"/>
      <c r="JOI13" s="279"/>
      <c r="JOJ13" s="279"/>
      <c r="JOK13" s="279"/>
      <c r="JOL13" s="279"/>
      <c r="JOM13" s="279"/>
      <c r="JON13" s="279"/>
      <c r="JOO13" s="279"/>
      <c r="JOP13" s="279"/>
      <c r="JOQ13" s="279"/>
      <c r="JOR13" s="279"/>
      <c r="JOS13" s="279"/>
      <c r="JOT13" s="279"/>
      <c r="JOU13" s="279"/>
      <c r="JOV13" s="279"/>
      <c r="JOW13" s="279"/>
      <c r="JOX13" s="279"/>
      <c r="JOY13" s="279"/>
      <c r="JOZ13" s="279"/>
      <c r="JPA13" s="279"/>
      <c r="JPB13" s="279"/>
      <c r="JPC13" s="279"/>
      <c r="JPD13" s="279"/>
      <c r="JPE13" s="279"/>
      <c r="JPF13" s="279"/>
      <c r="JPG13" s="279"/>
      <c r="JPH13" s="279"/>
      <c r="JPI13" s="279"/>
      <c r="JPJ13" s="279"/>
      <c r="JPK13" s="279"/>
      <c r="JPL13" s="279"/>
      <c r="JPM13" s="279"/>
      <c r="JPN13" s="279"/>
      <c r="JPO13" s="279"/>
      <c r="JPP13" s="279"/>
      <c r="JPQ13" s="279"/>
      <c r="JPR13" s="279"/>
      <c r="JPS13" s="279"/>
      <c r="JPT13" s="279"/>
      <c r="JPU13" s="279"/>
      <c r="JPV13" s="279"/>
      <c r="JPW13" s="279"/>
      <c r="JPX13" s="279"/>
      <c r="JPY13" s="279"/>
      <c r="JPZ13" s="279"/>
      <c r="JQA13" s="279"/>
      <c r="JQB13" s="279"/>
      <c r="JQC13" s="279"/>
      <c r="JQD13" s="279"/>
      <c r="JQE13" s="279"/>
      <c r="JQF13" s="279"/>
      <c r="JQG13" s="279"/>
      <c r="JQH13" s="279"/>
      <c r="JQI13" s="279"/>
      <c r="JQJ13" s="279"/>
      <c r="JQK13" s="279"/>
      <c r="JQL13" s="279"/>
      <c r="JQM13" s="279"/>
      <c r="JQN13" s="279"/>
      <c r="JQO13" s="279"/>
      <c r="JQP13" s="279"/>
      <c r="JQQ13" s="279"/>
      <c r="JQR13" s="279"/>
      <c r="JQS13" s="279"/>
      <c r="JQT13" s="279"/>
      <c r="JQU13" s="279"/>
      <c r="JQV13" s="279"/>
      <c r="JQW13" s="279"/>
      <c r="JQX13" s="279"/>
      <c r="JQY13" s="279"/>
      <c r="JQZ13" s="279"/>
      <c r="JRA13" s="279"/>
      <c r="JRB13" s="279"/>
      <c r="JRC13" s="279"/>
      <c r="JRD13" s="279"/>
      <c r="JRE13" s="279"/>
      <c r="JRF13" s="279"/>
      <c r="JRG13" s="279"/>
      <c r="JRH13" s="279"/>
      <c r="JRI13" s="279"/>
      <c r="JRJ13" s="279"/>
      <c r="JRK13" s="279"/>
      <c r="JRL13" s="279"/>
      <c r="JRM13" s="279"/>
      <c r="JRN13" s="279"/>
      <c r="JRO13" s="279"/>
      <c r="JRP13" s="279"/>
      <c r="JRQ13" s="279"/>
      <c r="JRR13" s="279"/>
      <c r="JRS13" s="279"/>
      <c r="JRT13" s="279"/>
      <c r="JRU13" s="279"/>
      <c r="JRV13" s="279"/>
      <c r="JRW13" s="279"/>
      <c r="JRX13" s="279"/>
      <c r="JRY13" s="279"/>
      <c r="JRZ13" s="279"/>
      <c r="JSA13" s="279"/>
      <c r="JSB13" s="279"/>
      <c r="JSC13" s="279"/>
      <c r="JSD13" s="279"/>
      <c r="JSE13" s="279"/>
      <c r="JSF13" s="279"/>
      <c r="JSG13" s="279"/>
      <c r="JSH13" s="279"/>
      <c r="JSI13" s="279"/>
      <c r="JSJ13" s="279"/>
      <c r="JSK13" s="279"/>
      <c r="JSL13" s="279"/>
      <c r="JSM13" s="279"/>
      <c r="JSN13" s="279"/>
      <c r="JSO13" s="279"/>
      <c r="JSP13" s="279"/>
      <c r="JSQ13" s="279"/>
      <c r="JSR13" s="279"/>
      <c r="JSS13" s="279"/>
      <c r="JST13" s="279"/>
      <c r="JSU13" s="279"/>
      <c r="JSV13" s="279"/>
      <c r="JSW13" s="279"/>
      <c r="JSX13" s="279"/>
      <c r="JSY13" s="279"/>
      <c r="JSZ13" s="279"/>
      <c r="JTA13" s="279"/>
      <c r="JTB13" s="279"/>
      <c r="JTC13" s="279"/>
      <c r="JTD13" s="279"/>
      <c r="JTE13" s="279"/>
      <c r="JTF13" s="279"/>
      <c r="JTG13" s="279"/>
      <c r="JTH13" s="279"/>
      <c r="JTI13" s="279"/>
      <c r="JTJ13" s="279"/>
      <c r="JTK13" s="279"/>
      <c r="JTL13" s="279"/>
      <c r="JTM13" s="279"/>
      <c r="JTN13" s="279"/>
      <c r="JTO13" s="279"/>
      <c r="JTP13" s="279"/>
      <c r="JTQ13" s="279"/>
      <c r="JTR13" s="279"/>
      <c r="JTS13" s="279"/>
      <c r="JTT13" s="279"/>
      <c r="JTU13" s="279"/>
      <c r="JTV13" s="279"/>
      <c r="JTW13" s="279"/>
      <c r="JTX13" s="279"/>
      <c r="JTY13" s="279"/>
      <c r="JTZ13" s="279"/>
      <c r="JUA13" s="279"/>
      <c r="JUB13" s="279"/>
      <c r="JUC13" s="279"/>
      <c r="JUD13" s="279"/>
      <c r="JUE13" s="279"/>
      <c r="JUF13" s="279"/>
      <c r="JUG13" s="279"/>
      <c r="JUH13" s="279"/>
      <c r="JUI13" s="279"/>
      <c r="JUJ13" s="279"/>
      <c r="JUK13" s="279"/>
      <c r="JUL13" s="279"/>
      <c r="JUM13" s="279"/>
      <c r="JUN13" s="279"/>
      <c r="JUO13" s="279"/>
      <c r="JUP13" s="279"/>
      <c r="JUQ13" s="279"/>
      <c r="JUR13" s="279"/>
      <c r="JUS13" s="279"/>
      <c r="JUT13" s="279"/>
      <c r="JUU13" s="279"/>
      <c r="JUV13" s="279"/>
      <c r="JUW13" s="279"/>
      <c r="JUX13" s="279"/>
      <c r="JUY13" s="279"/>
      <c r="JUZ13" s="279"/>
      <c r="JVA13" s="279"/>
      <c r="JVB13" s="279"/>
      <c r="JVC13" s="279"/>
      <c r="JVD13" s="279"/>
      <c r="JVE13" s="279"/>
      <c r="JVF13" s="279"/>
      <c r="JVG13" s="279"/>
      <c r="JVH13" s="279"/>
      <c r="JVI13" s="279"/>
      <c r="JVJ13" s="279"/>
      <c r="JVK13" s="279"/>
      <c r="JVL13" s="279"/>
      <c r="JVM13" s="279"/>
      <c r="JVN13" s="279"/>
      <c r="JVO13" s="279"/>
      <c r="JVP13" s="279"/>
      <c r="JVQ13" s="279"/>
      <c r="JVR13" s="279"/>
      <c r="JVS13" s="279"/>
      <c r="JVT13" s="279"/>
      <c r="JVU13" s="279"/>
      <c r="JVV13" s="279"/>
      <c r="JVW13" s="279"/>
      <c r="JVX13" s="279"/>
      <c r="JVY13" s="279"/>
      <c r="JVZ13" s="279"/>
      <c r="JWA13" s="279"/>
      <c r="JWB13" s="279"/>
      <c r="JWC13" s="279"/>
      <c r="JWD13" s="279"/>
      <c r="JWE13" s="279"/>
      <c r="JWF13" s="279"/>
      <c r="JWG13" s="279"/>
      <c r="JWH13" s="279"/>
      <c r="JWI13" s="279"/>
      <c r="JWJ13" s="279"/>
      <c r="JWK13" s="279"/>
      <c r="JWL13" s="279"/>
      <c r="JWM13" s="279"/>
      <c r="JWN13" s="279"/>
      <c r="JWO13" s="279"/>
      <c r="JWP13" s="279"/>
      <c r="JWQ13" s="279"/>
      <c r="JWR13" s="279"/>
      <c r="JWS13" s="279"/>
      <c r="JWT13" s="279"/>
      <c r="JWU13" s="279"/>
      <c r="JWV13" s="279"/>
      <c r="JWW13" s="279"/>
      <c r="JWX13" s="279"/>
      <c r="JWY13" s="279"/>
      <c r="JWZ13" s="279"/>
      <c r="JXA13" s="279"/>
      <c r="JXB13" s="279"/>
      <c r="JXC13" s="279"/>
      <c r="JXD13" s="279"/>
      <c r="JXE13" s="279"/>
      <c r="JXF13" s="279"/>
      <c r="JXG13" s="279"/>
      <c r="JXH13" s="279"/>
      <c r="JXI13" s="279"/>
      <c r="JXJ13" s="279"/>
      <c r="JXK13" s="279"/>
      <c r="JXL13" s="279"/>
      <c r="JXM13" s="279"/>
      <c r="JXN13" s="279"/>
      <c r="JXO13" s="279"/>
      <c r="JXP13" s="279"/>
      <c r="JXQ13" s="279"/>
      <c r="JXR13" s="279"/>
      <c r="JXS13" s="279"/>
      <c r="JXT13" s="279"/>
      <c r="JXU13" s="279"/>
      <c r="JXV13" s="279"/>
      <c r="JXW13" s="279"/>
      <c r="JXX13" s="279"/>
      <c r="JXY13" s="279"/>
      <c r="JXZ13" s="279"/>
      <c r="JYA13" s="279"/>
      <c r="JYB13" s="279"/>
      <c r="JYC13" s="279"/>
      <c r="JYD13" s="279"/>
      <c r="JYE13" s="279"/>
      <c r="JYF13" s="279"/>
      <c r="JYG13" s="279"/>
      <c r="JYH13" s="279"/>
      <c r="JYI13" s="279"/>
      <c r="JYJ13" s="279"/>
      <c r="JYK13" s="279"/>
      <c r="JYL13" s="279"/>
      <c r="JYM13" s="279"/>
      <c r="JYN13" s="279"/>
      <c r="JYO13" s="279"/>
      <c r="JYP13" s="279"/>
      <c r="JYQ13" s="279"/>
      <c r="JYR13" s="279"/>
      <c r="JYS13" s="279"/>
      <c r="JYT13" s="279"/>
      <c r="JYU13" s="279"/>
      <c r="JYV13" s="279"/>
      <c r="JYW13" s="279"/>
      <c r="JYX13" s="279"/>
      <c r="JYY13" s="279"/>
      <c r="JYZ13" s="279"/>
      <c r="JZA13" s="279"/>
      <c r="JZB13" s="279"/>
      <c r="JZC13" s="279"/>
      <c r="JZD13" s="279"/>
      <c r="JZE13" s="279"/>
      <c r="JZF13" s="279"/>
      <c r="JZG13" s="279"/>
      <c r="JZH13" s="279"/>
      <c r="JZI13" s="279"/>
      <c r="JZJ13" s="279"/>
      <c r="JZK13" s="279"/>
      <c r="JZL13" s="279"/>
      <c r="JZM13" s="279"/>
      <c r="JZN13" s="279"/>
      <c r="JZO13" s="279"/>
      <c r="JZP13" s="279"/>
      <c r="JZQ13" s="279"/>
      <c r="JZR13" s="279"/>
      <c r="JZS13" s="279"/>
      <c r="JZT13" s="279"/>
      <c r="JZU13" s="279"/>
      <c r="JZV13" s="279"/>
      <c r="JZW13" s="279"/>
      <c r="JZX13" s="279"/>
      <c r="JZY13" s="279"/>
      <c r="JZZ13" s="279"/>
      <c r="KAA13" s="279"/>
      <c r="KAB13" s="279"/>
      <c r="KAC13" s="279"/>
      <c r="KAD13" s="279"/>
      <c r="KAE13" s="279"/>
      <c r="KAF13" s="279"/>
      <c r="KAG13" s="279"/>
      <c r="KAH13" s="279"/>
      <c r="KAI13" s="279"/>
      <c r="KAJ13" s="279"/>
      <c r="KAK13" s="279"/>
      <c r="KAL13" s="279"/>
      <c r="KAM13" s="279"/>
      <c r="KAN13" s="279"/>
      <c r="KAO13" s="279"/>
      <c r="KAP13" s="279"/>
      <c r="KAQ13" s="279"/>
      <c r="KAR13" s="279"/>
      <c r="KAS13" s="279"/>
      <c r="KAT13" s="279"/>
      <c r="KAU13" s="279"/>
      <c r="KAV13" s="279"/>
      <c r="KAW13" s="279"/>
      <c r="KAX13" s="279"/>
      <c r="KAY13" s="279"/>
      <c r="KAZ13" s="279"/>
      <c r="KBA13" s="279"/>
      <c r="KBB13" s="279"/>
      <c r="KBC13" s="279"/>
      <c r="KBD13" s="279"/>
      <c r="KBE13" s="279"/>
      <c r="KBF13" s="279"/>
      <c r="KBG13" s="279"/>
      <c r="KBH13" s="279"/>
      <c r="KBI13" s="279"/>
      <c r="KBJ13" s="279"/>
      <c r="KBK13" s="279"/>
      <c r="KBL13" s="279"/>
      <c r="KBM13" s="279"/>
      <c r="KBN13" s="279"/>
      <c r="KBO13" s="279"/>
      <c r="KBP13" s="279"/>
      <c r="KBQ13" s="279"/>
      <c r="KBR13" s="279"/>
      <c r="KBS13" s="279"/>
      <c r="KBT13" s="279"/>
      <c r="KBU13" s="279"/>
      <c r="KBV13" s="279"/>
      <c r="KBW13" s="279"/>
      <c r="KBX13" s="279"/>
      <c r="KBY13" s="279"/>
      <c r="KBZ13" s="279"/>
      <c r="KCA13" s="279"/>
      <c r="KCB13" s="279"/>
      <c r="KCC13" s="279"/>
      <c r="KCD13" s="279"/>
      <c r="KCE13" s="279"/>
      <c r="KCF13" s="279"/>
      <c r="KCG13" s="279"/>
      <c r="KCH13" s="279"/>
      <c r="KCI13" s="279"/>
      <c r="KCJ13" s="279"/>
      <c r="KCK13" s="279"/>
      <c r="KCL13" s="279"/>
      <c r="KCM13" s="279"/>
      <c r="KCN13" s="279"/>
      <c r="KCO13" s="279"/>
      <c r="KCP13" s="279"/>
      <c r="KCQ13" s="279"/>
      <c r="KCR13" s="279"/>
      <c r="KCS13" s="279"/>
      <c r="KCT13" s="279"/>
      <c r="KCU13" s="279"/>
      <c r="KCV13" s="279"/>
      <c r="KCW13" s="279"/>
      <c r="KCX13" s="279"/>
      <c r="KCY13" s="279"/>
      <c r="KCZ13" s="279"/>
      <c r="KDA13" s="279"/>
      <c r="KDB13" s="279"/>
      <c r="KDC13" s="279"/>
      <c r="KDD13" s="279"/>
      <c r="KDE13" s="279"/>
      <c r="KDF13" s="279"/>
      <c r="KDG13" s="279"/>
      <c r="KDH13" s="279"/>
      <c r="KDI13" s="279"/>
      <c r="KDJ13" s="279"/>
      <c r="KDK13" s="279"/>
      <c r="KDL13" s="279"/>
      <c r="KDM13" s="279"/>
      <c r="KDN13" s="279"/>
      <c r="KDO13" s="279"/>
      <c r="KDP13" s="279"/>
      <c r="KDQ13" s="279"/>
      <c r="KDR13" s="279"/>
      <c r="KDS13" s="279"/>
      <c r="KDT13" s="279"/>
      <c r="KDU13" s="279"/>
      <c r="KDV13" s="279"/>
      <c r="KDW13" s="279"/>
      <c r="KDX13" s="279"/>
      <c r="KDY13" s="279"/>
      <c r="KDZ13" s="279"/>
      <c r="KEA13" s="279"/>
      <c r="KEB13" s="279"/>
      <c r="KEC13" s="279"/>
      <c r="KED13" s="279"/>
      <c r="KEE13" s="279"/>
      <c r="KEF13" s="279"/>
      <c r="KEG13" s="279"/>
      <c r="KEH13" s="279"/>
      <c r="KEI13" s="279"/>
      <c r="KEJ13" s="279"/>
      <c r="KEK13" s="279"/>
      <c r="KEL13" s="279"/>
      <c r="KEM13" s="279"/>
      <c r="KEN13" s="279"/>
      <c r="KEO13" s="279"/>
      <c r="KEP13" s="279"/>
      <c r="KEQ13" s="279"/>
      <c r="KER13" s="279"/>
      <c r="KES13" s="279"/>
      <c r="KET13" s="279"/>
      <c r="KEU13" s="279"/>
      <c r="KEV13" s="279"/>
      <c r="KEW13" s="279"/>
      <c r="KEX13" s="279"/>
      <c r="KEY13" s="279"/>
      <c r="KEZ13" s="279"/>
      <c r="KFA13" s="279"/>
      <c r="KFB13" s="279"/>
      <c r="KFC13" s="279"/>
      <c r="KFD13" s="279"/>
      <c r="KFE13" s="279"/>
      <c r="KFF13" s="279"/>
      <c r="KFG13" s="279"/>
      <c r="KFH13" s="279"/>
      <c r="KFI13" s="279"/>
      <c r="KFJ13" s="279"/>
      <c r="KFK13" s="279"/>
      <c r="KFL13" s="279"/>
      <c r="KFM13" s="279"/>
      <c r="KFN13" s="279"/>
      <c r="KFO13" s="279"/>
      <c r="KFP13" s="279"/>
      <c r="KFQ13" s="279"/>
      <c r="KFR13" s="279"/>
      <c r="KFS13" s="279"/>
      <c r="KFT13" s="279"/>
      <c r="KFU13" s="279"/>
      <c r="KFV13" s="279"/>
      <c r="KFW13" s="279"/>
      <c r="KFX13" s="279"/>
      <c r="KFY13" s="279"/>
      <c r="KFZ13" s="279"/>
      <c r="KGA13" s="279"/>
      <c r="KGB13" s="279"/>
      <c r="KGC13" s="279"/>
      <c r="KGD13" s="279"/>
      <c r="KGE13" s="279"/>
      <c r="KGF13" s="279"/>
      <c r="KGG13" s="279"/>
      <c r="KGH13" s="279"/>
      <c r="KGI13" s="279"/>
      <c r="KGJ13" s="279"/>
      <c r="KGK13" s="279"/>
      <c r="KGL13" s="279"/>
      <c r="KGM13" s="279"/>
      <c r="KGN13" s="279"/>
      <c r="KGO13" s="279"/>
      <c r="KGP13" s="279"/>
      <c r="KGQ13" s="279"/>
      <c r="KGR13" s="279"/>
      <c r="KGS13" s="279"/>
      <c r="KGT13" s="279"/>
      <c r="KGU13" s="279"/>
      <c r="KGV13" s="279"/>
      <c r="KGW13" s="279"/>
      <c r="KGX13" s="279"/>
      <c r="KGY13" s="279"/>
      <c r="KGZ13" s="279"/>
      <c r="KHA13" s="279"/>
      <c r="KHB13" s="279"/>
      <c r="KHC13" s="279"/>
      <c r="KHD13" s="279"/>
      <c r="KHE13" s="279"/>
      <c r="KHF13" s="279"/>
      <c r="KHG13" s="279"/>
      <c r="KHH13" s="279"/>
      <c r="KHI13" s="279"/>
      <c r="KHJ13" s="279"/>
      <c r="KHK13" s="279"/>
      <c r="KHL13" s="279"/>
      <c r="KHM13" s="279"/>
      <c r="KHN13" s="279"/>
      <c r="KHO13" s="279"/>
      <c r="KHP13" s="279"/>
      <c r="KHQ13" s="279"/>
      <c r="KHR13" s="279"/>
      <c r="KHS13" s="279"/>
      <c r="KHT13" s="279"/>
      <c r="KHU13" s="279"/>
      <c r="KHV13" s="279"/>
      <c r="KHW13" s="279"/>
      <c r="KHX13" s="279"/>
      <c r="KHY13" s="279"/>
      <c r="KHZ13" s="279"/>
      <c r="KIA13" s="279"/>
      <c r="KIB13" s="279"/>
      <c r="KIC13" s="279"/>
      <c r="KID13" s="279"/>
      <c r="KIE13" s="279"/>
      <c r="KIF13" s="279"/>
      <c r="KIG13" s="279"/>
      <c r="KIH13" s="279"/>
      <c r="KII13" s="279"/>
      <c r="KIJ13" s="279"/>
      <c r="KIK13" s="279"/>
      <c r="KIL13" s="279"/>
      <c r="KIM13" s="279"/>
      <c r="KIN13" s="279"/>
      <c r="KIO13" s="279"/>
      <c r="KIP13" s="279"/>
      <c r="KIQ13" s="279"/>
      <c r="KIR13" s="279"/>
      <c r="KIS13" s="279"/>
      <c r="KIT13" s="279"/>
      <c r="KIU13" s="279"/>
      <c r="KIV13" s="279"/>
      <c r="KIW13" s="279"/>
      <c r="KIX13" s="279"/>
      <c r="KIY13" s="279"/>
      <c r="KIZ13" s="279"/>
      <c r="KJA13" s="279"/>
      <c r="KJB13" s="279"/>
      <c r="KJC13" s="279"/>
      <c r="KJD13" s="279"/>
      <c r="KJE13" s="279"/>
      <c r="KJF13" s="279"/>
      <c r="KJG13" s="279"/>
      <c r="KJH13" s="279"/>
      <c r="KJI13" s="279"/>
      <c r="KJJ13" s="279"/>
      <c r="KJK13" s="279"/>
      <c r="KJL13" s="279"/>
      <c r="KJM13" s="279"/>
      <c r="KJN13" s="279"/>
      <c r="KJO13" s="279"/>
      <c r="KJP13" s="279"/>
      <c r="KJQ13" s="279"/>
      <c r="KJR13" s="279"/>
      <c r="KJS13" s="279"/>
      <c r="KJT13" s="279"/>
      <c r="KJU13" s="279"/>
      <c r="KJV13" s="279"/>
      <c r="KJW13" s="279"/>
      <c r="KJX13" s="279"/>
      <c r="KJY13" s="279"/>
      <c r="KJZ13" s="279"/>
      <c r="KKA13" s="279"/>
      <c r="KKB13" s="279"/>
      <c r="KKC13" s="279"/>
      <c r="KKD13" s="279"/>
      <c r="KKE13" s="279"/>
      <c r="KKF13" s="279"/>
      <c r="KKG13" s="279"/>
      <c r="KKH13" s="279"/>
      <c r="KKI13" s="279"/>
      <c r="KKJ13" s="279"/>
      <c r="KKK13" s="279"/>
      <c r="KKL13" s="279"/>
      <c r="KKM13" s="279"/>
      <c r="KKN13" s="279"/>
      <c r="KKO13" s="279"/>
      <c r="KKP13" s="279"/>
      <c r="KKQ13" s="279"/>
      <c r="KKR13" s="279"/>
      <c r="KKS13" s="279"/>
      <c r="KKT13" s="279"/>
      <c r="KKU13" s="279"/>
      <c r="KKV13" s="279"/>
      <c r="KKW13" s="279"/>
      <c r="KKX13" s="279"/>
      <c r="KKY13" s="279"/>
      <c r="KKZ13" s="279"/>
      <c r="KLA13" s="279"/>
      <c r="KLB13" s="279"/>
      <c r="KLC13" s="279"/>
      <c r="KLD13" s="279"/>
      <c r="KLE13" s="279"/>
      <c r="KLF13" s="279"/>
      <c r="KLG13" s="279"/>
      <c r="KLH13" s="279"/>
      <c r="KLI13" s="279"/>
      <c r="KLJ13" s="279"/>
      <c r="KLK13" s="279"/>
      <c r="KLL13" s="279"/>
      <c r="KLM13" s="279"/>
      <c r="KLN13" s="279"/>
      <c r="KLO13" s="279"/>
      <c r="KLP13" s="279"/>
      <c r="KLQ13" s="279"/>
      <c r="KLR13" s="279"/>
      <c r="KLS13" s="279"/>
      <c r="KLT13" s="279"/>
      <c r="KLU13" s="279"/>
      <c r="KLV13" s="279"/>
      <c r="KLW13" s="279"/>
      <c r="KLX13" s="279"/>
      <c r="KLY13" s="279"/>
      <c r="KLZ13" s="279"/>
      <c r="KMA13" s="279"/>
      <c r="KMB13" s="279"/>
      <c r="KMC13" s="279"/>
      <c r="KMD13" s="279"/>
      <c r="KME13" s="279"/>
      <c r="KMF13" s="279"/>
      <c r="KMG13" s="279"/>
      <c r="KMH13" s="279"/>
      <c r="KMI13" s="279"/>
      <c r="KMJ13" s="279"/>
      <c r="KMK13" s="279"/>
      <c r="KML13" s="279"/>
      <c r="KMM13" s="279"/>
      <c r="KMN13" s="279"/>
      <c r="KMO13" s="279"/>
      <c r="KMP13" s="279"/>
      <c r="KMQ13" s="279"/>
      <c r="KMR13" s="279"/>
      <c r="KMS13" s="279"/>
      <c r="KMT13" s="279"/>
      <c r="KMU13" s="279"/>
      <c r="KMV13" s="279"/>
      <c r="KMW13" s="279"/>
      <c r="KMX13" s="279"/>
      <c r="KMY13" s="279"/>
      <c r="KMZ13" s="279"/>
      <c r="KNA13" s="279"/>
      <c r="KNB13" s="279"/>
      <c r="KNC13" s="279"/>
      <c r="KND13" s="279"/>
      <c r="KNE13" s="279"/>
      <c r="KNF13" s="279"/>
      <c r="KNG13" s="279"/>
      <c r="KNH13" s="279"/>
      <c r="KNI13" s="279"/>
      <c r="KNJ13" s="279"/>
      <c r="KNK13" s="279"/>
      <c r="KNL13" s="279"/>
      <c r="KNM13" s="279"/>
      <c r="KNN13" s="279"/>
      <c r="KNO13" s="279"/>
      <c r="KNP13" s="279"/>
      <c r="KNQ13" s="279"/>
      <c r="KNR13" s="279"/>
      <c r="KNS13" s="279"/>
      <c r="KNT13" s="279"/>
      <c r="KNU13" s="279"/>
      <c r="KNV13" s="279"/>
      <c r="KNW13" s="279"/>
      <c r="KNX13" s="279"/>
      <c r="KNY13" s="279"/>
      <c r="KNZ13" s="279"/>
      <c r="KOA13" s="279"/>
      <c r="KOB13" s="279"/>
      <c r="KOC13" s="279"/>
      <c r="KOD13" s="279"/>
      <c r="KOE13" s="279"/>
      <c r="KOF13" s="279"/>
      <c r="KOG13" s="279"/>
      <c r="KOH13" s="279"/>
      <c r="KOI13" s="279"/>
      <c r="KOJ13" s="279"/>
      <c r="KOK13" s="279"/>
      <c r="KOL13" s="279"/>
      <c r="KOM13" s="279"/>
      <c r="KON13" s="279"/>
      <c r="KOO13" s="279"/>
      <c r="KOP13" s="279"/>
      <c r="KOQ13" s="279"/>
      <c r="KOR13" s="279"/>
      <c r="KOS13" s="279"/>
      <c r="KOT13" s="279"/>
      <c r="KOU13" s="279"/>
      <c r="KOV13" s="279"/>
      <c r="KOW13" s="279"/>
      <c r="KOX13" s="279"/>
      <c r="KOY13" s="279"/>
      <c r="KOZ13" s="279"/>
      <c r="KPA13" s="279"/>
      <c r="KPB13" s="279"/>
      <c r="KPC13" s="279"/>
      <c r="KPD13" s="279"/>
      <c r="KPE13" s="279"/>
      <c r="KPF13" s="279"/>
      <c r="KPG13" s="279"/>
      <c r="KPH13" s="279"/>
      <c r="KPI13" s="279"/>
      <c r="KPJ13" s="279"/>
      <c r="KPK13" s="279"/>
      <c r="KPL13" s="279"/>
      <c r="KPM13" s="279"/>
      <c r="KPN13" s="279"/>
      <c r="KPO13" s="279"/>
      <c r="KPP13" s="279"/>
      <c r="KPQ13" s="279"/>
      <c r="KPR13" s="279"/>
      <c r="KPS13" s="279"/>
      <c r="KPT13" s="279"/>
      <c r="KPU13" s="279"/>
      <c r="KPV13" s="279"/>
      <c r="KPW13" s="279"/>
      <c r="KPX13" s="279"/>
      <c r="KPY13" s="279"/>
      <c r="KPZ13" s="279"/>
      <c r="KQA13" s="279"/>
      <c r="KQB13" s="279"/>
      <c r="KQC13" s="279"/>
      <c r="KQD13" s="279"/>
      <c r="KQE13" s="279"/>
      <c r="KQF13" s="279"/>
      <c r="KQG13" s="279"/>
      <c r="KQH13" s="279"/>
      <c r="KQI13" s="279"/>
      <c r="KQJ13" s="279"/>
      <c r="KQK13" s="279"/>
      <c r="KQL13" s="279"/>
      <c r="KQM13" s="279"/>
      <c r="KQN13" s="279"/>
      <c r="KQO13" s="279"/>
      <c r="KQP13" s="279"/>
      <c r="KQQ13" s="279"/>
      <c r="KQR13" s="279"/>
      <c r="KQS13" s="279"/>
      <c r="KQT13" s="279"/>
      <c r="KQU13" s="279"/>
      <c r="KQV13" s="279"/>
      <c r="KQW13" s="279"/>
      <c r="KQX13" s="279"/>
      <c r="KQY13" s="279"/>
      <c r="KQZ13" s="279"/>
      <c r="KRA13" s="279"/>
      <c r="KRB13" s="279"/>
      <c r="KRC13" s="279"/>
      <c r="KRD13" s="279"/>
      <c r="KRE13" s="279"/>
      <c r="KRF13" s="279"/>
      <c r="KRG13" s="279"/>
      <c r="KRH13" s="279"/>
      <c r="KRI13" s="279"/>
      <c r="KRJ13" s="279"/>
      <c r="KRK13" s="279"/>
      <c r="KRL13" s="279"/>
      <c r="KRM13" s="279"/>
      <c r="KRN13" s="279"/>
      <c r="KRO13" s="279"/>
      <c r="KRP13" s="279"/>
      <c r="KRQ13" s="279"/>
      <c r="KRR13" s="279"/>
      <c r="KRS13" s="279"/>
      <c r="KRT13" s="279"/>
      <c r="KRU13" s="279"/>
      <c r="KRV13" s="279"/>
      <c r="KRW13" s="279"/>
      <c r="KRX13" s="279"/>
      <c r="KRY13" s="279"/>
      <c r="KRZ13" s="279"/>
      <c r="KSA13" s="279"/>
      <c r="KSB13" s="279"/>
      <c r="KSC13" s="279"/>
      <c r="KSD13" s="279"/>
      <c r="KSE13" s="279"/>
      <c r="KSF13" s="279"/>
      <c r="KSG13" s="279"/>
      <c r="KSH13" s="279"/>
      <c r="KSI13" s="279"/>
      <c r="KSJ13" s="279"/>
      <c r="KSK13" s="279"/>
      <c r="KSL13" s="279"/>
      <c r="KSM13" s="279"/>
      <c r="KSN13" s="279"/>
      <c r="KSO13" s="279"/>
      <c r="KSP13" s="279"/>
      <c r="KSQ13" s="279"/>
      <c r="KSR13" s="279"/>
      <c r="KSS13" s="279"/>
      <c r="KST13" s="279"/>
      <c r="KSU13" s="279"/>
      <c r="KSV13" s="279"/>
      <c r="KSW13" s="279"/>
      <c r="KSX13" s="279"/>
      <c r="KSY13" s="279"/>
      <c r="KSZ13" s="279"/>
      <c r="KTA13" s="279"/>
      <c r="KTB13" s="279"/>
      <c r="KTC13" s="279"/>
      <c r="KTD13" s="279"/>
      <c r="KTE13" s="279"/>
      <c r="KTF13" s="279"/>
      <c r="KTG13" s="279"/>
      <c r="KTH13" s="279"/>
      <c r="KTI13" s="279"/>
      <c r="KTJ13" s="279"/>
      <c r="KTK13" s="279"/>
      <c r="KTL13" s="279"/>
      <c r="KTM13" s="279"/>
      <c r="KTN13" s="279"/>
      <c r="KTO13" s="279"/>
      <c r="KTP13" s="279"/>
      <c r="KTQ13" s="279"/>
      <c r="KTR13" s="279"/>
      <c r="KTS13" s="279"/>
      <c r="KTT13" s="279"/>
      <c r="KTU13" s="279"/>
      <c r="KTV13" s="279"/>
      <c r="KTW13" s="279"/>
      <c r="KTX13" s="279"/>
      <c r="KTY13" s="279"/>
      <c r="KTZ13" s="279"/>
      <c r="KUA13" s="279"/>
      <c r="KUB13" s="279"/>
      <c r="KUC13" s="279"/>
      <c r="KUD13" s="279"/>
      <c r="KUE13" s="279"/>
      <c r="KUF13" s="279"/>
      <c r="KUG13" s="279"/>
      <c r="KUH13" s="279"/>
      <c r="KUI13" s="279"/>
      <c r="KUJ13" s="279"/>
      <c r="KUK13" s="279"/>
      <c r="KUL13" s="279"/>
      <c r="KUM13" s="279"/>
      <c r="KUN13" s="279"/>
      <c r="KUO13" s="279"/>
      <c r="KUP13" s="279"/>
      <c r="KUQ13" s="279"/>
      <c r="KUR13" s="279"/>
      <c r="KUS13" s="279"/>
      <c r="KUT13" s="279"/>
      <c r="KUU13" s="279"/>
      <c r="KUV13" s="279"/>
      <c r="KUW13" s="279"/>
      <c r="KUX13" s="279"/>
      <c r="KUY13" s="279"/>
      <c r="KUZ13" s="279"/>
      <c r="KVA13" s="279"/>
      <c r="KVB13" s="279"/>
      <c r="KVC13" s="279"/>
      <c r="KVD13" s="279"/>
      <c r="KVE13" s="279"/>
      <c r="KVF13" s="279"/>
      <c r="KVG13" s="279"/>
      <c r="KVH13" s="279"/>
      <c r="KVI13" s="279"/>
      <c r="KVJ13" s="279"/>
      <c r="KVK13" s="279"/>
      <c r="KVL13" s="279"/>
      <c r="KVM13" s="279"/>
      <c r="KVN13" s="279"/>
      <c r="KVO13" s="279"/>
      <c r="KVP13" s="279"/>
      <c r="KVQ13" s="279"/>
      <c r="KVR13" s="279"/>
      <c r="KVS13" s="279"/>
      <c r="KVT13" s="279"/>
      <c r="KVU13" s="279"/>
      <c r="KVV13" s="279"/>
      <c r="KVW13" s="279"/>
      <c r="KVX13" s="279"/>
      <c r="KVY13" s="279"/>
      <c r="KVZ13" s="279"/>
      <c r="KWA13" s="279"/>
      <c r="KWB13" s="279"/>
      <c r="KWC13" s="279"/>
      <c r="KWD13" s="279"/>
      <c r="KWE13" s="279"/>
      <c r="KWF13" s="279"/>
      <c r="KWG13" s="279"/>
      <c r="KWH13" s="279"/>
      <c r="KWI13" s="279"/>
      <c r="KWJ13" s="279"/>
      <c r="KWK13" s="279"/>
      <c r="KWL13" s="279"/>
      <c r="KWM13" s="279"/>
      <c r="KWN13" s="279"/>
      <c r="KWO13" s="279"/>
      <c r="KWP13" s="279"/>
      <c r="KWQ13" s="279"/>
      <c r="KWR13" s="279"/>
      <c r="KWS13" s="279"/>
      <c r="KWT13" s="279"/>
      <c r="KWU13" s="279"/>
      <c r="KWV13" s="279"/>
      <c r="KWW13" s="279"/>
      <c r="KWX13" s="279"/>
      <c r="KWY13" s="279"/>
      <c r="KWZ13" s="279"/>
      <c r="KXA13" s="279"/>
      <c r="KXB13" s="279"/>
      <c r="KXC13" s="279"/>
      <c r="KXD13" s="279"/>
      <c r="KXE13" s="279"/>
      <c r="KXF13" s="279"/>
      <c r="KXG13" s="279"/>
      <c r="KXH13" s="279"/>
      <c r="KXI13" s="279"/>
      <c r="KXJ13" s="279"/>
      <c r="KXK13" s="279"/>
      <c r="KXL13" s="279"/>
      <c r="KXM13" s="279"/>
      <c r="KXN13" s="279"/>
      <c r="KXO13" s="279"/>
      <c r="KXP13" s="279"/>
      <c r="KXQ13" s="279"/>
      <c r="KXR13" s="279"/>
      <c r="KXS13" s="279"/>
      <c r="KXT13" s="279"/>
      <c r="KXU13" s="279"/>
      <c r="KXV13" s="279"/>
      <c r="KXW13" s="279"/>
      <c r="KXX13" s="279"/>
      <c r="KXY13" s="279"/>
      <c r="KXZ13" s="279"/>
      <c r="KYA13" s="279"/>
      <c r="KYB13" s="279"/>
      <c r="KYC13" s="279"/>
      <c r="KYD13" s="279"/>
      <c r="KYE13" s="279"/>
      <c r="KYF13" s="279"/>
      <c r="KYG13" s="279"/>
      <c r="KYH13" s="279"/>
      <c r="KYI13" s="279"/>
      <c r="KYJ13" s="279"/>
      <c r="KYK13" s="279"/>
      <c r="KYL13" s="279"/>
      <c r="KYM13" s="279"/>
      <c r="KYN13" s="279"/>
      <c r="KYO13" s="279"/>
      <c r="KYP13" s="279"/>
      <c r="KYQ13" s="279"/>
      <c r="KYR13" s="279"/>
      <c r="KYS13" s="279"/>
      <c r="KYT13" s="279"/>
      <c r="KYU13" s="279"/>
      <c r="KYV13" s="279"/>
      <c r="KYW13" s="279"/>
      <c r="KYX13" s="279"/>
      <c r="KYY13" s="279"/>
      <c r="KYZ13" s="279"/>
      <c r="KZA13" s="279"/>
      <c r="KZB13" s="279"/>
      <c r="KZC13" s="279"/>
      <c r="KZD13" s="279"/>
      <c r="KZE13" s="279"/>
      <c r="KZF13" s="279"/>
      <c r="KZG13" s="279"/>
      <c r="KZH13" s="279"/>
      <c r="KZI13" s="279"/>
      <c r="KZJ13" s="279"/>
      <c r="KZK13" s="279"/>
      <c r="KZL13" s="279"/>
      <c r="KZM13" s="279"/>
      <c r="KZN13" s="279"/>
      <c r="KZO13" s="279"/>
      <c r="KZP13" s="279"/>
      <c r="KZQ13" s="279"/>
      <c r="KZR13" s="279"/>
      <c r="KZS13" s="279"/>
      <c r="KZT13" s="279"/>
      <c r="KZU13" s="279"/>
      <c r="KZV13" s="279"/>
      <c r="KZW13" s="279"/>
      <c r="KZX13" s="279"/>
      <c r="KZY13" s="279"/>
      <c r="KZZ13" s="279"/>
      <c r="LAA13" s="279"/>
      <c r="LAB13" s="279"/>
      <c r="LAC13" s="279"/>
      <c r="LAD13" s="279"/>
      <c r="LAE13" s="279"/>
      <c r="LAF13" s="279"/>
      <c r="LAG13" s="279"/>
      <c r="LAH13" s="279"/>
      <c r="LAI13" s="279"/>
      <c r="LAJ13" s="279"/>
      <c r="LAK13" s="279"/>
      <c r="LAL13" s="279"/>
      <c r="LAM13" s="279"/>
      <c r="LAN13" s="279"/>
      <c r="LAO13" s="279"/>
      <c r="LAP13" s="279"/>
      <c r="LAQ13" s="279"/>
      <c r="LAR13" s="279"/>
      <c r="LAS13" s="279"/>
      <c r="LAT13" s="279"/>
      <c r="LAU13" s="279"/>
      <c r="LAV13" s="279"/>
      <c r="LAW13" s="279"/>
      <c r="LAX13" s="279"/>
      <c r="LAY13" s="279"/>
      <c r="LAZ13" s="279"/>
      <c r="LBA13" s="279"/>
      <c r="LBB13" s="279"/>
      <c r="LBC13" s="279"/>
      <c r="LBD13" s="279"/>
      <c r="LBE13" s="279"/>
      <c r="LBF13" s="279"/>
      <c r="LBG13" s="279"/>
      <c r="LBH13" s="279"/>
      <c r="LBI13" s="279"/>
      <c r="LBJ13" s="279"/>
      <c r="LBK13" s="279"/>
      <c r="LBL13" s="279"/>
      <c r="LBM13" s="279"/>
      <c r="LBN13" s="279"/>
      <c r="LBO13" s="279"/>
      <c r="LBP13" s="279"/>
      <c r="LBQ13" s="279"/>
      <c r="LBR13" s="279"/>
      <c r="LBS13" s="279"/>
      <c r="LBT13" s="279"/>
      <c r="LBU13" s="279"/>
      <c r="LBV13" s="279"/>
      <c r="LBW13" s="279"/>
      <c r="LBX13" s="279"/>
      <c r="LBY13" s="279"/>
      <c r="LBZ13" s="279"/>
      <c r="LCA13" s="279"/>
      <c r="LCB13" s="279"/>
      <c r="LCC13" s="279"/>
      <c r="LCD13" s="279"/>
      <c r="LCE13" s="279"/>
      <c r="LCF13" s="279"/>
      <c r="LCG13" s="279"/>
      <c r="LCH13" s="279"/>
      <c r="LCI13" s="279"/>
      <c r="LCJ13" s="279"/>
      <c r="LCK13" s="279"/>
      <c r="LCL13" s="279"/>
      <c r="LCM13" s="279"/>
      <c r="LCN13" s="279"/>
      <c r="LCO13" s="279"/>
      <c r="LCP13" s="279"/>
      <c r="LCQ13" s="279"/>
      <c r="LCR13" s="279"/>
      <c r="LCS13" s="279"/>
      <c r="LCT13" s="279"/>
      <c r="LCU13" s="279"/>
      <c r="LCV13" s="279"/>
      <c r="LCW13" s="279"/>
      <c r="LCX13" s="279"/>
      <c r="LCY13" s="279"/>
      <c r="LCZ13" s="279"/>
      <c r="LDA13" s="279"/>
      <c r="LDB13" s="279"/>
      <c r="LDC13" s="279"/>
      <c r="LDD13" s="279"/>
      <c r="LDE13" s="279"/>
      <c r="LDF13" s="279"/>
      <c r="LDG13" s="279"/>
      <c r="LDH13" s="279"/>
      <c r="LDI13" s="279"/>
      <c r="LDJ13" s="279"/>
      <c r="LDK13" s="279"/>
      <c r="LDL13" s="279"/>
      <c r="LDM13" s="279"/>
      <c r="LDN13" s="279"/>
      <c r="LDO13" s="279"/>
      <c r="LDP13" s="279"/>
      <c r="LDQ13" s="279"/>
      <c r="LDR13" s="279"/>
      <c r="LDS13" s="279"/>
      <c r="LDT13" s="279"/>
      <c r="LDU13" s="279"/>
      <c r="LDV13" s="279"/>
      <c r="LDW13" s="279"/>
      <c r="LDX13" s="279"/>
      <c r="LDY13" s="279"/>
      <c r="LDZ13" s="279"/>
      <c r="LEA13" s="279"/>
      <c r="LEB13" s="279"/>
      <c r="LEC13" s="279"/>
      <c r="LED13" s="279"/>
      <c r="LEE13" s="279"/>
      <c r="LEF13" s="279"/>
      <c r="LEG13" s="279"/>
      <c r="LEH13" s="279"/>
      <c r="LEI13" s="279"/>
      <c r="LEJ13" s="279"/>
      <c r="LEK13" s="279"/>
      <c r="LEL13" s="279"/>
      <c r="LEM13" s="279"/>
      <c r="LEN13" s="279"/>
      <c r="LEO13" s="279"/>
      <c r="LEP13" s="279"/>
      <c r="LEQ13" s="279"/>
      <c r="LER13" s="279"/>
      <c r="LES13" s="279"/>
      <c r="LET13" s="279"/>
      <c r="LEU13" s="279"/>
      <c r="LEV13" s="279"/>
      <c r="LEW13" s="279"/>
      <c r="LEX13" s="279"/>
      <c r="LEY13" s="279"/>
      <c r="LEZ13" s="279"/>
      <c r="LFA13" s="279"/>
      <c r="LFB13" s="279"/>
      <c r="LFC13" s="279"/>
      <c r="LFD13" s="279"/>
      <c r="LFE13" s="279"/>
      <c r="LFF13" s="279"/>
      <c r="LFG13" s="279"/>
      <c r="LFH13" s="279"/>
      <c r="LFI13" s="279"/>
      <c r="LFJ13" s="279"/>
      <c r="LFK13" s="279"/>
      <c r="LFL13" s="279"/>
      <c r="LFM13" s="279"/>
      <c r="LFN13" s="279"/>
      <c r="LFO13" s="279"/>
      <c r="LFP13" s="279"/>
      <c r="LFQ13" s="279"/>
      <c r="LFR13" s="279"/>
      <c r="LFS13" s="279"/>
      <c r="LFT13" s="279"/>
      <c r="LFU13" s="279"/>
      <c r="LFV13" s="279"/>
      <c r="LFW13" s="279"/>
      <c r="LFX13" s="279"/>
      <c r="LFY13" s="279"/>
      <c r="LFZ13" s="279"/>
      <c r="LGA13" s="279"/>
      <c r="LGB13" s="279"/>
      <c r="LGC13" s="279"/>
      <c r="LGD13" s="279"/>
      <c r="LGE13" s="279"/>
      <c r="LGF13" s="279"/>
      <c r="LGG13" s="279"/>
      <c r="LGH13" s="279"/>
      <c r="LGI13" s="279"/>
      <c r="LGJ13" s="279"/>
      <c r="LGK13" s="279"/>
      <c r="LGL13" s="279"/>
      <c r="LGM13" s="279"/>
      <c r="LGN13" s="279"/>
      <c r="LGO13" s="279"/>
      <c r="LGP13" s="279"/>
      <c r="LGQ13" s="279"/>
      <c r="LGR13" s="279"/>
      <c r="LGS13" s="279"/>
      <c r="LGT13" s="279"/>
      <c r="LGU13" s="279"/>
      <c r="LGV13" s="279"/>
      <c r="LGW13" s="279"/>
      <c r="LGX13" s="279"/>
      <c r="LGY13" s="279"/>
      <c r="LGZ13" s="279"/>
      <c r="LHA13" s="279"/>
      <c r="LHB13" s="279"/>
      <c r="LHC13" s="279"/>
      <c r="LHD13" s="279"/>
      <c r="LHE13" s="279"/>
      <c r="LHF13" s="279"/>
      <c r="LHG13" s="279"/>
      <c r="LHH13" s="279"/>
      <c r="LHI13" s="279"/>
      <c r="LHJ13" s="279"/>
      <c r="LHK13" s="279"/>
      <c r="LHL13" s="279"/>
      <c r="LHM13" s="279"/>
      <c r="LHN13" s="279"/>
      <c r="LHO13" s="279"/>
      <c r="LHP13" s="279"/>
      <c r="LHQ13" s="279"/>
      <c r="LHR13" s="279"/>
      <c r="LHS13" s="279"/>
      <c r="LHT13" s="279"/>
      <c r="LHU13" s="279"/>
      <c r="LHV13" s="279"/>
      <c r="LHW13" s="279"/>
      <c r="LHX13" s="279"/>
      <c r="LHY13" s="279"/>
      <c r="LHZ13" s="279"/>
      <c r="LIA13" s="279"/>
      <c r="LIB13" s="279"/>
      <c r="LIC13" s="279"/>
      <c r="LID13" s="279"/>
      <c r="LIE13" s="279"/>
      <c r="LIF13" s="279"/>
      <c r="LIG13" s="279"/>
      <c r="LIH13" s="279"/>
      <c r="LII13" s="279"/>
      <c r="LIJ13" s="279"/>
      <c r="LIK13" s="279"/>
      <c r="LIL13" s="279"/>
      <c r="LIM13" s="279"/>
      <c r="LIN13" s="279"/>
      <c r="LIO13" s="279"/>
      <c r="LIP13" s="279"/>
      <c r="LIQ13" s="279"/>
      <c r="LIR13" s="279"/>
      <c r="LIS13" s="279"/>
      <c r="LIT13" s="279"/>
      <c r="LIU13" s="279"/>
      <c r="LIV13" s="279"/>
      <c r="LIW13" s="279"/>
      <c r="LIX13" s="279"/>
      <c r="LIY13" s="279"/>
      <c r="LIZ13" s="279"/>
      <c r="LJA13" s="279"/>
      <c r="LJB13" s="279"/>
      <c r="LJC13" s="279"/>
      <c r="LJD13" s="279"/>
      <c r="LJE13" s="279"/>
      <c r="LJF13" s="279"/>
      <c r="LJG13" s="279"/>
      <c r="LJH13" s="279"/>
      <c r="LJI13" s="279"/>
      <c r="LJJ13" s="279"/>
      <c r="LJK13" s="279"/>
      <c r="LJL13" s="279"/>
      <c r="LJM13" s="279"/>
      <c r="LJN13" s="279"/>
      <c r="LJO13" s="279"/>
      <c r="LJP13" s="279"/>
      <c r="LJQ13" s="279"/>
      <c r="LJR13" s="279"/>
      <c r="LJS13" s="279"/>
      <c r="LJT13" s="279"/>
      <c r="LJU13" s="279"/>
      <c r="LJV13" s="279"/>
      <c r="LJW13" s="279"/>
      <c r="LJX13" s="279"/>
      <c r="LJY13" s="279"/>
      <c r="LJZ13" s="279"/>
      <c r="LKA13" s="279"/>
      <c r="LKB13" s="279"/>
      <c r="LKC13" s="279"/>
      <c r="LKD13" s="279"/>
      <c r="LKE13" s="279"/>
      <c r="LKF13" s="279"/>
      <c r="LKG13" s="279"/>
      <c r="LKH13" s="279"/>
      <c r="LKI13" s="279"/>
      <c r="LKJ13" s="279"/>
      <c r="LKK13" s="279"/>
      <c r="LKL13" s="279"/>
      <c r="LKM13" s="279"/>
      <c r="LKN13" s="279"/>
      <c r="LKO13" s="279"/>
      <c r="LKP13" s="279"/>
      <c r="LKQ13" s="279"/>
      <c r="LKR13" s="279"/>
      <c r="LKS13" s="279"/>
      <c r="LKT13" s="279"/>
      <c r="LKU13" s="279"/>
      <c r="LKV13" s="279"/>
      <c r="LKW13" s="279"/>
      <c r="LKX13" s="279"/>
      <c r="LKY13" s="279"/>
      <c r="LKZ13" s="279"/>
      <c r="LLA13" s="279"/>
      <c r="LLB13" s="279"/>
      <c r="LLC13" s="279"/>
      <c r="LLD13" s="279"/>
      <c r="LLE13" s="279"/>
      <c r="LLF13" s="279"/>
      <c r="LLG13" s="279"/>
      <c r="LLH13" s="279"/>
      <c r="LLI13" s="279"/>
      <c r="LLJ13" s="279"/>
      <c r="LLK13" s="279"/>
      <c r="LLL13" s="279"/>
      <c r="LLM13" s="279"/>
      <c r="LLN13" s="279"/>
      <c r="LLO13" s="279"/>
      <c r="LLP13" s="279"/>
      <c r="LLQ13" s="279"/>
      <c r="LLR13" s="279"/>
      <c r="LLS13" s="279"/>
      <c r="LLT13" s="279"/>
      <c r="LLU13" s="279"/>
      <c r="LLV13" s="279"/>
      <c r="LLW13" s="279"/>
      <c r="LLX13" s="279"/>
      <c r="LLY13" s="279"/>
      <c r="LLZ13" s="279"/>
      <c r="LMA13" s="279"/>
      <c r="LMB13" s="279"/>
      <c r="LMC13" s="279"/>
      <c r="LMD13" s="279"/>
      <c r="LME13" s="279"/>
      <c r="LMF13" s="279"/>
      <c r="LMG13" s="279"/>
      <c r="LMH13" s="279"/>
      <c r="LMI13" s="279"/>
      <c r="LMJ13" s="279"/>
      <c r="LMK13" s="279"/>
      <c r="LML13" s="279"/>
      <c r="LMM13" s="279"/>
      <c r="LMN13" s="279"/>
      <c r="LMO13" s="279"/>
      <c r="LMP13" s="279"/>
      <c r="LMQ13" s="279"/>
      <c r="LMR13" s="279"/>
      <c r="LMS13" s="279"/>
      <c r="LMT13" s="279"/>
      <c r="LMU13" s="279"/>
      <c r="LMV13" s="279"/>
      <c r="LMW13" s="279"/>
      <c r="LMX13" s="279"/>
      <c r="LMY13" s="279"/>
      <c r="LMZ13" s="279"/>
      <c r="LNA13" s="279"/>
      <c r="LNB13" s="279"/>
      <c r="LNC13" s="279"/>
      <c r="LND13" s="279"/>
      <c r="LNE13" s="279"/>
      <c r="LNF13" s="279"/>
      <c r="LNG13" s="279"/>
      <c r="LNH13" s="279"/>
      <c r="LNI13" s="279"/>
      <c r="LNJ13" s="279"/>
      <c r="LNK13" s="279"/>
      <c r="LNL13" s="279"/>
      <c r="LNM13" s="279"/>
      <c r="LNN13" s="279"/>
      <c r="LNO13" s="279"/>
      <c r="LNP13" s="279"/>
      <c r="LNQ13" s="279"/>
      <c r="LNR13" s="279"/>
      <c r="LNS13" s="279"/>
      <c r="LNT13" s="279"/>
      <c r="LNU13" s="279"/>
      <c r="LNV13" s="279"/>
      <c r="LNW13" s="279"/>
      <c r="LNX13" s="279"/>
      <c r="LNY13" s="279"/>
      <c r="LNZ13" s="279"/>
      <c r="LOA13" s="279"/>
      <c r="LOB13" s="279"/>
      <c r="LOC13" s="279"/>
      <c r="LOD13" s="279"/>
      <c r="LOE13" s="279"/>
      <c r="LOF13" s="279"/>
      <c r="LOG13" s="279"/>
      <c r="LOH13" s="279"/>
      <c r="LOI13" s="279"/>
      <c r="LOJ13" s="279"/>
      <c r="LOK13" s="279"/>
      <c r="LOL13" s="279"/>
      <c r="LOM13" s="279"/>
      <c r="LON13" s="279"/>
      <c r="LOO13" s="279"/>
      <c r="LOP13" s="279"/>
      <c r="LOQ13" s="279"/>
      <c r="LOR13" s="279"/>
      <c r="LOS13" s="279"/>
      <c r="LOT13" s="279"/>
      <c r="LOU13" s="279"/>
      <c r="LOV13" s="279"/>
      <c r="LOW13" s="279"/>
      <c r="LOX13" s="279"/>
      <c r="LOY13" s="279"/>
      <c r="LOZ13" s="279"/>
      <c r="LPA13" s="279"/>
      <c r="LPB13" s="279"/>
      <c r="LPC13" s="279"/>
      <c r="LPD13" s="279"/>
      <c r="LPE13" s="279"/>
      <c r="LPF13" s="279"/>
      <c r="LPG13" s="279"/>
      <c r="LPH13" s="279"/>
      <c r="LPI13" s="279"/>
      <c r="LPJ13" s="279"/>
      <c r="LPK13" s="279"/>
      <c r="LPL13" s="279"/>
      <c r="LPM13" s="279"/>
      <c r="LPN13" s="279"/>
      <c r="LPO13" s="279"/>
      <c r="LPP13" s="279"/>
      <c r="LPQ13" s="279"/>
      <c r="LPR13" s="279"/>
      <c r="LPS13" s="279"/>
      <c r="LPT13" s="279"/>
      <c r="LPU13" s="279"/>
      <c r="LPV13" s="279"/>
      <c r="LPW13" s="279"/>
      <c r="LPX13" s="279"/>
      <c r="LPY13" s="279"/>
      <c r="LPZ13" s="279"/>
      <c r="LQA13" s="279"/>
      <c r="LQB13" s="279"/>
      <c r="LQC13" s="279"/>
      <c r="LQD13" s="279"/>
      <c r="LQE13" s="279"/>
      <c r="LQF13" s="279"/>
      <c r="LQG13" s="279"/>
      <c r="LQH13" s="279"/>
      <c r="LQI13" s="279"/>
      <c r="LQJ13" s="279"/>
      <c r="LQK13" s="279"/>
      <c r="LQL13" s="279"/>
      <c r="LQM13" s="279"/>
      <c r="LQN13" s="279"/>
      <c r="LQO13" s="279"/>
      <c r="LQP13" s="279"/>
      <c r="LQQ13" s="279"/>
      <c r="LQR13" s="279"/>
      <c r="LQS13" s="279"/>
      <c r="LQT13" s="279"/>
      <c r="LQU13" s="279"/>
      <c r="LQV13" s="279"/>
      <c r="LQW13" s="279"/>
      <c r="LQX13" s="279"/>
      <c r="LQY13" s="279"/>
      <c r="LQZ13" s="279"/>
      <c r="LRA13" s="279"/>
      <c r="LRB13" s="279"/>
      <c r="LRC13" s="279"/>
      <c r="LRD13" s="279"/>
      <c r="LRE13" s="279"/>
      <c r="LRF13" s="279"/>
      <c r="LRG13" s="279"/>
      <c r="LRH13" s="279"/>
      <c r="LRI13" s="279"/>
      <c r="LRJ13" s="279"/>
      <c r="LRK13" s="279"/>
      <c r="LRL13" s="279"/>
      <c r="LRM13" s="279"/>
      <c r="LRN13" s="279"/>
      <c r="LRO13" s="279"/>
      <c r="LRP13" s="279"/>
      <c r="LRQ13" s="279"/>
      <c r="LRR13" s="279"/>
      <c r="LRS13" s="279"/>
      <c r="LRT13" s="279"/>
      <c r="LRU13" s="279"/>
      <c r="LRV13" s="279"/>
      <c r="LRW13" s="279"/>
      <c r="LRX13" s="279"/>
      <c r="LRY13" s="279"/>
      <c r="LRZ13" s="279"/>
      <c r="LSA13" s="279"/>
      <c r="LSB13" s="279"/>
      <c r="LSC13" s="279"/>
      <c r="LSD13" s="279"/>
      <c r="LSE13" s="279"/>
      <c r="LSF13" s="279"/>
      <c r="LSG13" s="279"/>
      <c r="LSH13" s="279"/>
      <c r="LSI13" s="279"/>
      <c r="LSJ13" s="279"/>
      <c r="LSK13" s="279"/>
      <c r="LSL13" s="279"/>
      <c r="LSM13" s="279"/>
      <c r="LSN13" s="279"/>
      <c r="LSO13" s="279"/>
      <c r="LSP13" s="279"/>
      <c r="LSQ13" s="279"/>
      <c r="LSR13" s="279"/>
      <c r="LSS13" s="279"/>
      <c r="LST13" s="279"/>
      <c r="LSU13" s="279"/>
      <c r="LSV13" s="279"/>
      <c r="LSW13" s="279"/>
      <c r="LSX13" s="279"/>
      <c r="LSY13" s="279"/>
      <c r="LSZ13" s="279"/>
      <c r="LTA13" s="279"/>
      <c r="LTB13" s="279"/>
      <c r="LTC13" s="279"/>
      <c r="LTD13" s="279"/>
      <c r="LTE13" s="279"/>
      <c r="LTF13" s="279"/>
      <c r="LTG13" s="279"/>
      <c r="LTH13" s="279"/>
      <c r="LTI13" s="279"/>
      <c r="LTJ13" s="279"/>
      <c r="LTK13" s="279"/>
      <c r="LTL13" s="279"/>
      <c r="LTM13" s="279"/>
      <c r="LTN13" s="279"/>
      <c r="LTO13" s="279"/>
      <c r="LTP13" s="279"/>
      <c r="LTQ13" s="279"/>
      <c r="LTR13" s="279"/>
      <c r="LTS13" s="279"/>
      <c r="LTT13" s="279"/>
      <c r="LTU13" s="279"/>
      <c r="LTV13" s="279"/>
      <c r="LTW13" s="279"/>
      <c r="LTX13" s="279"/>
      <c r="LTY13" s="279"/>
      <c r="LTZ13" s="279"/>
      <c r="LUA13" s="279"/>
      <c r="LUB13" s="279"/>
      <c r="LUC13" s="279"/>
      <c r="LUD13" s="279"/>
      <c r="LUE13" s="279"/>
      <c r="LUF13" s="279"/>
      <c r="LUG13" s="279"/>
      <c r="LUH13" s="279"/>
      <c r="LUI13" s="279"/>
      <c r="LUJ13" s="279"/>
      <c r="LUK13" s="279"/>
      <c r="LUL13" s="279"/>
      <c r="LUM13" s="279"/>
      <c r="LUN13" s="279"/>
      <c r="LUO13" s="279"/>
      <c r="LUP13" s="279"/>
      <c r="LUQ13" s="279"/>
      <c r="LUR13" s="279"/>
      <c r="LUS13" s="279"/>
      <c r="LUT13" s="279"/>
      <c r="LUU13" s="279"/>
      <c r="LUV13" s="279"/>
      <c r="LUW13" s="279"/>
      <c r="LUX13" s="279"/>
      <c r="LUY13" s="279"/>
      <c r="LUZ13" s="279"/>
      <c r="LVA13" s="279"/>
      <c r="LVB13" s="279"/>
      <c r="LVC13" s="279"/>
      <c r="LVD13" s="279"/>
      <c r="LVE13" s="279"/>
      <c r="LVF13" s="279"/>
      <c r="LVG13" s="279"/>
      <c r="LVH13" s="279"/>
      <c r="LVI13" s="279"/>
      <c r="LVJ13" s="279"/>
      <c r="LVK13" s="279"/>
      <c r="LVL13" s="279"/>
      <c r="LVM13" s="279"/>
      <c r="LVN13" s="279"/>
      <c r="LVO13" s="279"/>
      <c r="LVP13" s="279"/>
      <c r="LVQ13" s="279"/>
      <c r="LVR13" s="279"/>
      <c r="LVS13" s="279"/>
      <c r="LVT13" s="279"/>
      <c r="LVU13" s="279"/>
      <c r="LVV13" s="279"/>
      <c r="LVW13" s="279"/>
      <c r="LVX13" s="279"/>
      <c r="LVY13" s="279"/>
      <c r="LVZ13" s="279"/>
      <c r="LWA13" s="279"/>
      <c r="LWB13" s="279"/>
      <c r="LWC13" s="279"/>
      <c r="LWD13" s="279"/>
      <c r="LWE13" s="279"/>
      <c r="LWF13" s="279"/>
      <c r="LWG13" s="279"/>
      <c r="LWH13" s="279"/>
      <c r="LWI13" s="279"/>
      <c r="LWJ13" s="279"/>
      <c r="LWK13" s="279"/>
      <c r="LWL13" s="279"/>
      <c r="LWM13" s="279"/>
      <c r="LWN13" s="279"/>
      <c r="LWO13" s="279"/>
      <c r="LWP13" s="279"/>
      <c r="LWQ13" s="279"/>
      <c r="LWR13" s="279"/>
      <c r="LWS13" s="279"/>
      <c r="LWT13" s="279"/>
      <c r="LWU13" s="279"/>
      <c r="LWV13" s="279"/>
      <c r="LWW13" s="279"/>
      <c r="LWX13" s="279"/>
      <c r="LWY13" s="279"/>
      <c r="LWZ13" s="279"/>
      <c r="LXA13" s="279"/>
      <c r="LXB13" s="279"/>
      <c r="LXC13" s="279"/>
      <c r="LXD13" s="279"/>
      <c r="LXE13" s="279"/>
      <c r="LXF13" s="279"/>
      <c r="LXG13" s="279"/>
      <c r="LXH13" s="279"/>
      <c r="LXI13" s="279"/>
      <c r="LXJ13" s="279"/>
      <c r="LXK13" s="279"/>
      <c r="LXL13" s="279"/>
      <c r="LXM13" s="279"/>
      <c r="LXN13" s="279"/>
      <c r="LXO13" s="279"/>
      <c r="LXP13" s="279"/>
      <c r="LXQ13" s="279"/>
      <c r="LXR13" s="279"/>
      <c r="LXS13" s="279"/>
      <c r="LXT13" s="279"/>
      <c r="LXU13" s="279"/>
      <c r="LXV13" s="279"/>
      <c r="LXW13" s="279"/>
      <c r="LXX13" s="279"/>
      <c r="LXY13" s="279"/>
      <c r="LXZ13" s="279"/>
      <c r="LYA13" s="279"/>
      <c r="LYB13" s="279"/>
      <c r="LYC13" s="279"/>
      <c r="LYD13" s="279"/>
      <c r="LYE13" s="279"/>
      <c r="LYF13" s="279"/>
      <c r="LYG13" s="279"/>
      <c r="LYH13" s="279"/>
      <c r="LYI13" s="279"/>
      <c r="LYJ13" s="279"/>
      <c r="LYK13" s="279"/>
      <c r="LYL13" s="279"/>
      <c r="LYM13" s="279"/>
      <c r="LYN13" s="279"/>
      <c r="LYO13" s="279"/>
      <c r="LYP13" s="279"/>
      <c r="LYQ13" s="279"/>
      <c r="LYR13" s="279"/>
      <c r="LYS13" s="279"/>
      <c r="LYT13" s="279"/>
      <c r="LYU13" s="279"/>
      <c r="LYV13" s="279"/>
      <c r="LYW13" s="279"/>
      <c r="LYX13" s="279"/>
      <c r="LYY13" s="279"/>
      <c r="LYZ13" s="279"/>
      <c r="LZA13" s="279"/>
      <c r="LZB13" s="279"/>
      <c r="LZC13" s="279"/>
      <c r="LZD13" s="279"/>
      <c r="LZE13" s="279"/>
      <c r="LZF13" s="279"/>
      <c r="LZG13" s="279"/>
      <c r="LZH13" s="279"/>
      <c r="LZI13" s="279"/>
      <c r="LZJ13" s="279"/>
      <c r="LZK13" s="279"/>
      <c r="LZL13" s="279"/>
      <c r="LZM13" s="279"/>
      <c r="LZN13" s="279"/>
      <c r="LZO13" s="279"/>
      <c r="LZP13" s="279"/>
      <c r="LZQ13" s="279"/>
      <c r="LZR13" s="279"/>
      <c r="LZS13" s="279"/>
      <c r="LZT13" s="279"/>
      <c r="LZU13" s="279"/>
      <c r="LZV13" s="279"/>
      <c r="LZW13" s="279"/>
      <c r="LZX13" s="279"/>
      <c r="LZY13" s="279"/>
      <c r="LZZ13" s="279"/>
      <c r="MAA13" s="279"/>
      <c r="MAB13" s="279"/>
      <c r="MAC13" s="279"/>
      <c r="MAD13" s="279"/>
      <c r="MAE13" s="279"/>
      <c r="MAF13" s="279"/>
      <c r="MAG13" s="279"/>
      <c r="MAH13" s="279"/>
      <c r="MAI13" s="279"/>
      <c r="MAJ13" s="279"/>
      <c r="MAK13" s="279"/>
      <c r="MAL13" s="279"/>
      <c r="MAM13" s="279"/>
      <c r="MAN13" s="279"/>
      <c r="MAO13" s="279"/>
      <c r="MAP13" s="279"/>
      <c r="MAQ13" s="279"/>
      <c r="MAR13" s="279"/>
      <c r="MAS13" s="279"/>
      <c r="MAT13" s="279"/>
      <c r="MAU13" s="279"/>
      <c r="MAV13" s="279"/>
      <c r="MAW13" s="279"/>
      <c r="MAX13" s="279"/>
      <c r="MAY13" s="279"/>
      <c r="MAZ13" s="279"/>
      <c r="MBA13" s="279"/>
      <c r="MBB13" s="279"/>
      <c r="MBC13" s="279"/>
      <c r="MBD13" s="279"/>
      <c r="MBE13" s="279"/>
      <c r="MBF13" s="279"/>
      <c r="MBG13" s="279"/>
      <c r="MBH13" s="279"/>
      <c r="MBI13" s="279"/>
      <c r="MBJ13" s="279"/>
      <c r="MBK13" s="279"/>
      <c r="MBL13" s="279"/>
      <c r="MBM13" s="279"/>
      <c r="MBN13" s="279"/>
      <c r="MBO13" s="279"/>
      <c r="MBP13" s="279"/>
      <c r="MBQ13" s="279"/>
      <c r="MBR13" s="279"/>
      <c r="MBS13" s="279"/>
      <c r="MBT13" s="279"/>
      <c r="MBU13" s="279"/>
      <c r="MBV13" s="279"/>
      <c r="MBW13" s="279"/>
      <c r="MBX13" s="279"/>
      <c r="MBY13" s="279"/>
      <c r="MBZ13" s="279"/>
      <c r="MCA13" s="279"/>
      <c r="MCB13" s="279"/>
      <c r="MCC13" s="279"/>
      <c r="MCD13" s="279"/>
      <c r="MCE13" s="279"/>
      <c r="MCF13" s="279"/>
      <c r="MCG13" s="279"/>
      <c r="MCH13" s="279"/>
      <c r="MCI13" s="279"/>
      <c r="MCJ13" s="279"/>
      <c r="MCK13" s="279"/>
      <c r="MCL13" s="279"/>
      <c r="MCM13" s="279"/>
      <c r="MCN13" s="279"/>
      <c r="MCO13" s="279"/>
      <c r="MCP13" s="279"/>
      <c r="MCQ13" s="279"/>
      <c r="MCR13" s="279"/>
      <c r="MCS13" s="279"/>
      <c r="MCT13" s="279"/>
      <c r="MCU13" s="279"/>
      <c r="MCV13" s="279"/>
      <c r="MCW13" s="279"/>
      <c r="MCX13" s="279"/>
      <c r="MCY13" s="279"/>
      <c r="MCZ13" s="279"/>
      <c r="MDA13" s="279"/>
      <c r="MDB13" s="279"/>
      <c r="MDC13" s="279"/>
      <c r="MDD13" s="279"/>
      <c r="MDE13" s="279"/>
      <c r="MDF13" s="279"/>
      <c r="MDG13" s="279"/>
      <c r="MDH13" s="279"/>
      <c r="MDI13" s="279"/>
      <c r="MDJ13" s="279"/>
      <c r="MDK13" s="279"/>
      <c r="MDL13" s="279"/>
      <c r="MDM13" s="279"/>
      <c r="MDN13" s="279"/>
      <c r="MDO13" s="279"/>
      <c r="MDP13" s="279"/>
      <c r="MDQ13" s="279"/>
      <c r="MDR13" s="279"/>
      <c r="MDS13" s="279"/>
      <c r="MDT13" s="279"/>
      <c r="MDU13" s="279"/>
      <c r="MDV13" s="279"/>
      <c r="MDW13" s="279"/>
      <c r="MDX13" s="279"/>
      <c r="MDY13" s="279"/>
      <c r="MDZ13" s="279"/>
      <c r="MEA13" s="279"/>
      <c r="MEB13" s="279"/>
      <c r="MEC13" s="279"/>
      <c r="MED13" s="279"/>
      <c r="MEE13" s="279"/>
      <c r="MEF13" s="279"/>
      <c r="MEG13" s="279"/>
      <c r="MEH13" s="279"/>
      <c r="MEI13" s="279"/>
      <c r="MEJ13" s="279"/>
      <c r="MEK13" s="279"/>
      <c r="MEL13" s="279"/>
      <c r="MEM13" s="279"/>
      <c r="MEN13" s="279"/>
      <c r="MEO13" s="279"/>
      <c r="MEP13" s="279"/>
      <c r="MEQ13" s="279"/>
      <c r="MER13" s="279"/>
      <c r="MES13" s="279"/>
      <c r="MET13" s="279"/>
      <c r="MEU13" s="279"/>
      <c r="MEV13" s="279"/>
      <c r="MEW13" s="279"/>
      <c r="MEX13" s="279"/>
      <c r="MEY13" s="279"/>
      <c r="MEZ13" s="279"/>
      <c r="MFA13" s="279"/>
      <c r="MFB13" s="279"/>
      <c r="MFC13" s="279"/>
      <c r="MFD13" s="279"/>
      <c r="MFE13" s="279"/>
      <c r="MFF13" s="279"/>
      <c r="MFG13" s="279"/>
      <c r="MFH13" s="279"/>
      <c r="MFI13" s="279"/>
      <c r="MFJ13" s="279"/>
      <c r="MFK13" s="279"/>
      <c r="MFL13" s="279"/>
      <c r="MFM13" s="279"/>
      <c r="MFN13" s="279"/>
      <c r="MFO13" s="279"/>
      <c r="MFP13" s="279"/>
      <c r="MFQ13" s="279"/>
      <c r="MFR13" s="279"/>
      <c r="MFS13" s="279"/>
      <c r="MFT13" s="279"/>
      <c r="MFU13" s="279"/>
      <c r="MFV13" s="279"/>
      <c r="MFW13" s="279"/>
      <c r="MFX13" s="279"/>
      <c r="MFY13" s="279"/>
      <c r="MFZ13" s="279"/>
      <c r="MGA13" s="279"/>
      <c r="MGB13" s="279"/>
      <c r="MGC13" s="279"/>
      <c r="MGD13" s="279"/>
      <c r="MGE13" s="279"/>
      <c r="MGF13" s="279"/>
      <c r="MGG13" s="279"/>
      <c r="MGH13" s="279"/>
      <c r="MGI13" s="279"/>
      <c r="MGJ13" s="279"/>
      <c r="MGK13" s="279"/>
      <c r="MGL13" s="279"/>
      <c r="MGM13" s="279"/>
      <c r="MGN13" s="279"/>
      <c r="MGO13" s="279"/>
      <c r="MGP13" s="279"/>
      <c r="MGQ13" s="279"/>
      <c r="MGR13" s="279"/>
      <c r="MGS13" s="279"/>
      <c r="MGT13" s="279"/>
      <c r="MGU13" s="279"/>
      <c r="MGV13" s="279"/>
      <c r="MGW13" s="279"/>
      <c r="MGX13" s="279"/>
      <c r="MGY13" s="279"/>
      <c r="MGZ13" s="279"/>
      <c r="MHA13" s="279"/>
      <c r="MHB13" s="279"/>
      <c r="MHC13" s="279"/>
      <c r="MHD13" s="279"/>
      <c r="MHE13" s="279"/>
      <c r="MHF13" s="279"/>
      <c r="MHG13" s="279"/>
      <c r="MHH13" s="279"/>
      <c r="MHI13" s="279"/>
      <c r="MHJ13" s="279"/>
      <c r="MHK13" s="279"/>
      <c r="MHL13" s="279"/>
      <c r="MHM13" s="279"/>
      <c r="MHN13" s="279"/>
      <c r="MHO13" s="279"/>
      <c r="MHP13" s="279"/>
      <c r="MHQ13" s="279"/>
      <c r="MHR13" s="279"/>
      <c r="MHS13" s="279"/>
      <c r="MHT13" s="279"/>
      <c r="MHU13" s="279"/>
      <c r="MHV13" s="279"/>
      <c r="MHW13" s="279"/>
      <c r="MHX13" s="279"/>
      <c r="MHY13" s="279"/>
      <c r="MHZ13" s="279"/>
      <c r="MIA13" s="279"/>
      <c r="MIB13" s="279"/>
      <c r="MIC13" s="279"/>
      <c r="MID13" s="279"/>
      <c r="MIE13" s="279"/>
      <c r="MIF13" s="279"/>
      <c r="MIG13" s="279"/>
      <c r="MIH13" s="279"/>
      <c r="MII13" s="279"/>
      <c r="MIJ13" s="279"/>
      <c r="MIK13" s="279"/>
      <c r="MIL13" s="279"/>
      <c r="MIM13" s="279"/>
      <c r="MIN13" s="279"/>
      <c r="MIO13" s="279"/>
      <c r="MIP13" s="279"/>
      <c r="MIQ13" s="279"/>
      <c r="MIR13" s="279"/>
      <c r="MIS13" s="279"/>
      <c r="MIT13" s="279"/>
      <c r="MIU13" s="279"/>
      <c r="MIV13" s="279"/>
      <c r="MIW13" s="279"/>
      <c r="MIX13" s="279"/>
      <c r="MIY13" s="279"/>
      <c r="MIZ13" s="279"/>
      <c r="MJA13" s="279"/>
      <c r="MJB13" s="279"/>
      <c r="MJC13" s="279"/>
      <c r="MJD13" s="279"/>
      <c r="MJE13" s="279"/>
      <c r="MJF13" s="279"/>
      <c r="MJG13" s="279"/>
      <c r="MJH13" s="279"/>
      <c r="MJI13" s="279"/>
      <c r="MJJ13" s="279"/>
      <c r="MJK13" s="279"/>
      <c r="MJL13" s="279"/>
      <c r="MJM13" s="279"/>
      <c r="MJN13" s="279"/>
      <c r="MJO13" s="279"/>
      <c r="MJP13" s="279"/>
      <c r="MJQ13" s="279"/>
      <c r="MJR13" s="279"/>
      <c r="MJS13" s="279"/>
      <c r="MJT13" s="279"/>
      <c r="MJU13" s="279"/>
      <c r="MJV13" s="279"/>
      <c r="MJW13" s="279"/>
      <c r="MJX13" s="279"/>
      <c r="MJY13" s="279"/>
      <c r="MJZ13" s="279"/>
      <c r="MKA13" s="279"/>
      <c r="MKB13" s="279"/>
      <c r="MKC13" s="279"/>
      <c r="MKD13" s="279"/>
      <c r="MKE13" s="279"/>
      <c r="MKF13" s="279"/>
      <c r="MKG13" s="279"/>
      <c r="MKH13" s="279"/>
      <c r="MKI13" s="279"/>
      <c r="MKJ13" s="279"/>
      <c r="MKK13" s="279"/>
      <c r="MKL13" s="279"/>
      <c r="MKM13" s="279"/>
      <c r="MKN13" s="279"/>
      <c r="MKO13" s="279"/>
      <c r="MKP13" s="279"/>
      <c r="MKQ13" s="279"/>
      <c r="MKR13" s="279"/>
      <c r="MKS13" s="279"/>
      <c r="MKT13" s="279"/>
      <c r="MKU13" s="279"/>
      <c r="MKV13" s="279"/>
      <c r="MKW13" s="279"/>
      <c r="MKX13" s="279"/>
      <c r="MKY13" s="279"/>
      <c r="MKZ13" s="279"/>
      <c r="MLA13" s="279"/>
      <c r="MLB13" s="279"/>
      <c r="MLC13" s="279"/>
      <c r="MLD13" s="279"/>
      <c r="MLE13" s="279"/>
      <c r="MLF13" s="279"/>
      <c r="MLG13" s="279"/>
      <c r="MLH13" s="279"/>
      <c r="MLI13" s="279"/>
      <c r="MLJ13" s="279"/>
      <c r="MLK13" s="279"/>
      <c r="MLL13" s="279"/>
      <c r="MLM13" s="279"/>
      <c r="MLN13" s="279"/>
      <c r="MLO13" s="279"/>
      <c r="MLP13" s="279"/>
      <c r="MLQ13" s="279"/>
      <c r="MLR13" s="279"/>
      <c r="MLS13" s="279"/>
      <c r="MLT13" s="279"/>
      <c r="MLU13" s="279"/>
      <c r="MLV13" s="279"/>
      <c r="MLW13" s="279"/>
      <c r="MLX13" s="279"/>
      <c r="MLY13" s="279"/>
      <c r="MLZ13" s="279"/>
      <c r="MMA13" s="279"/>
      <c r="MMB13" s="279"/>
      <c r="MMC13" s="279"/>
      <c r="MMD13" s="279"/>
      <c r="MME13" s="279"/>
      <c r="MMF13" s="279"/>
      <c r="MMG13" s="279"/>
      <c r="MMH13" s="279"/>
      <c r="MMI13" s="279"/>
      <c r="MMJ13" s="279"/>
      <c r="MMK13" s="279"/>
      <c r="MML13" s="279"/>
      <c r="MMM13" s="279"/>
      <c r="MMN13" s="279"/>
      <c r="MMO13" s="279"/>
      <c r="MMP13" s="279"/>
      <c r="MMQ13" s="279"/>
      <c r="MMR13" s="279"/>
      <c r="MMS13" s="279"/>
      <c r="MMT13" s="279"/>
      <c r="MMU13" s="279"/>
      <c r="MMV13" s="279"/>
      <c r="MMW13" s="279"/>
      <c r="MMX13" s="279"/>
      <c r="MMY13" s="279"/>
      <c r="MMZ13" s="279"/>
      <c r="MNA13" s="279"/>
      <c r="MNB13" s="279"/>
      <c r="MNC13" s="279"/>
      <c r="MND13" s="279"/>
      <c r="MNE13" s="279"/>
      <c r="MNF13" s="279"/>
      <c r="MNG13" s="279"/>
      <c r="MNH13" s="279"/>
      <c r="MNI13" s="279"/>
      <c r="MNJ13" s="279"/>
      <c r="MNK13" s="279"/>
      <c r="MNL13" s="279"/>
      <c r="MNM13" s="279"/>
      <c r="MNN13" s="279"/>
      <c r="MNO13" s="279"/>
      <c r="MNP13" s="279"/>
      <c r="MNQ13" s="279"/>
      <c r="MNR13" s="279"/>
      <c r="MNS13" s="279"/>
      <c r="MNT13" s="279"/>
      <c r="MNU13" s="279"/>
      <c r="MNV13" s="279"/>
      <c r="MNW13" s="279"/>
      <c r="MNX13" s="279"/>
      <c r="MNY13" s="279"/>
      <c r="MNZ13" s="279"/>
      <c r="MOA13" s="279"/>
      <c r="MOB13" s="279"/>
      <c r="MOC13" s="279"/>
      <c r="MOD13" s="279"/>
      <c r="MOE13" s="279"/>
      <c r="MOF13" s="279"/>
      <c r="MOG13" s="279"/>
      <c r="MOH13" s="279"/>
      <c r="MOI13" s="279"/>
      <c r="MOJ13" s="279"/>
      <c r="MOK13" s="279"/>
      <c r="MOL13" s="279"/>
      <c r="MOM13" s="279"/>
      <c r="MON13" s="279"/>
      <c r="MOO13" s="279"/>
      <c r="MOP13" s="279"/>
      <c r="MOQ13" s="279"/>
      <c r="MOR13" s="279"/>
      <c r="MOS13" s="279"/>
      <c r="MOT13" s="279"/>
      <c r="MOU13" s="279"/>
      <c r="MOV13" s="279"/>
      <c r="MOW13" s="279"/>
      <c r="MOX13" s="279"/>
      <c r="MOY13" s="279"/>
      <c r="MOZ13" s="279"/>
      <c r="MPA13" s="279"/>
      <c r="MPB13" s="279"/>
      <c r="MPC13" s="279"/>
      <c r="MPD13" s="279"/>
      <c r="MPE13" s="279"/>
      <c r="MPF13" s="279"/>
      <c r="MPG13" s="279"/>
      <c r="MPH13" s="279"/>
      <c r="MPI13" s="279"/>
      <c r="MPJ13" s="279"/>
      <c r="MPK13" s="279"/>
      <c r="MPL13" s="279"/>
      <c r="MPM13" s="279"/>
      <c r="MPN13" s="279"/>
      <c r="MPO13" s="279"/>
      <c r="MPP13" s="279"/>
      <c r="MPQ13" s="279"/>
      <c r="MPR13" s="279"/>
      <c r="MPS13" s="279"/>
      <c r="MPT13" s="279"/>
      <c r="MPU13" s="279"/>
      <c r="MPV13" s="279"/>
      <c r="MPW13" s="279"/>
      <c r="MPX13" s="279"/>
      <c r="MPY13" s="279"/>
      <c r="MPZ13" s="279"/>
      <c r="MQA13" s="279"/>
      <c r="MQB13" s="279"/>
      <c r="MQC13" s="279"/>
      <c r="MQD13" s="279"/>
      <c r="MQE13" s="279"/>
      <c r="MQF13" s="279"/>
      <c r="MQG13" s="279"/>
      <c r="MQH13" s="279"/>
      <c r="MQI13" s="279"/>
      <c r="MQJ13" s="279"/>
      <c r="MQK13" s="279"/>
      <c r="MQL13" s="279"/>
      <c r="MQM13" s="279"/>
      <c r="MQN13" s="279"/>
      <c r="MQO13" s="279"/>
      <c r="MQP13" s="279"/>
      <c r="MQQ13" s="279"/>
      <c r="MQR13" s="279"/>
      <c r="MQS13" s="279"/>
      <c r="MQT13" s="279"/>
      <c r="MQU13" s="279"/>
      <c r="MQV13" s="279"/>
      <c r="MQW13" s="279"/>
      <c r="MQX13" s="279"/>
      <c r="MQY13" s="279"/>
      <c r="MQZ13" s="279"/>
      <c r="MRA13" s="279"/>
      <c r="MRB13" s="279"/>
      <c r="MRC13" s="279"/>
      <c r="MRD13" s="279"/>
      <c r="MRE13" s="279"/>
      <c r="MRF13" s="279"/>
      <c r="MRG13" s="279"/>
      <c r="MRH13" s="279"/>
      <c r="MRI13" s="279"/>
      <c r="MRJ13" s="279"/>
      <c r="MRK13" s="279"/>
      <c r="MRL13" s="279"/>
      <c r="MRM13" s="279"/>
      <c r="MRN13" s="279"/>
      <c r="MRO13" s="279"/>
      <c r="MRP13" s="279"/>
      <c r="MRQ13" s="279"/>
      <c r="MRR13" s="279"/>
      <c r="MRS13" s="279"/>
      <c r="MRT13" s="279"/>
      <c r="MRU13" s="279"/>
      <c r="MRV13" s="279"/>
      <c r="MRW13" s="279"/>
      <c r="MRX13" s="279"/>
      <c r="MRY13" s="279"/>
      <c r="MRZ13" s="279"/>
      <c r="MSA13" s="279"/>
      <c r="MSB13" s="279"/>
      <c r="MSC13" s="279"/>
      <c r="MSD13" s="279"/>
      <c r="MSE13" s="279"/>
      <c r="MSF13" s="279"/>
      <c r="MSG13" s="279"/>
      <c r="MSH13" s="279"/>
      <c r="MSI13" s="279"/>
      <c r="MSJ13" s="279"/>
      <c r="MSK13" s="279"/>
      <c r="MSL13" s="279"/>
      <c r="MSM13" s="279"/>
      <c r="MSN13" s="279"/>
      <c r="MSO13" s="279"/>
      <c r="MSP13" s="279"/>
      <c r="MSQ13" s="279"/>
      <c r="MSR13" s="279"/>
      <c r="MSS13" s="279"/>
      <c r="MST13" s="279"/>
      <c r="MSU13" s="279"/>
      <c r="MSV13" s="279"/>
      <c r="MSW13" s="279"/>
      <c r="MSX13" s="279"/>
      <c r="MSY13" s="279"/>
      <c r="MSZ13" s="279"/>
      <c r="MTA13" s="279"/>
      <c r="MTB13" s="279"/>
      <c r="MTC13" s="279"/>
      <c r="MTD13" s="279"/>
      <c r="MTE13" s="279"/>
      <c r="MTF13" s="279"/>
      <c r="MTG13" s="279"/>
      <c r="MTH13" s="279"/>
      <c r="MTI13" s="279"/>
      <c r="MTJ13" s="279"/>
      <c r="MTK13" s="279"/>
      <c r="MTL13" s="279"/>
      <c r="MTM13" s="279"/>
      <c r="MTN13" s="279"/>
      <c r="MTO13" s="279"/>
      <c r="MTP13" s="279"/>
      <c r="MTQ13" s="279"/>
      <c r="MTR13" s="279"/>
      <c r="MTS13" s="279"/>
      <c r="MTT13" s="279"/>
      <c r="MTU13" s="279"/>
      <c r="MTV13" s="279"/>
      <c r="MTW13" s="279"/>
      <c r="MTX13" s="279"/>
      <c r="MTY13" s="279"/>
      <c r="MTZ13" s="279"/>
      <c r="MUA13" s="279"/>
      <c r="MUB13" s="279"/>
      <c r="MUC13" s="279"/>
      <c r="MUD13" s="279"/>
      <c r="MUE13" s="279"/>
      <c r="MUF13" s="279"/>
      <c r="MUG13" s="279"/>
      <c r="MUH13" s="279"/>
      <c r="MUI13" s="279"/>
      <c r="MUJ13" s="279"/>
      <c r="MUK13" s="279"/>
      <c r="MUL13" s="279"/>
      <c r="MUM13" s="279"/>
      <c r="MUN13" s="279"/>
      <c r="MUO13" s="279"/>
      <c r="MUP13" s="279"/>
      <c r="MUQ13" s="279"/>
      <c r="MUR13" s="279"/>
      <c r="MUS13" s="279"/>
      <c r="MUT13" s="279"/>
      <c r="MUU13" s="279"/>
      <c r="MUV13" s="279"/>
      <c r="MUW13" s="279"/>
      <c r="MUX13" s="279"/>
      <c r="MUY13" s="279"/>
      <c r="MUZ13" s="279"/>
      <c r="MVA13" s="279"/>
      <c r="MVB13" s="279"/>
      <c r="MVC13" s="279"/>
      <c r="MVD13" s="279"/>
      <c r="MVE13" s="279"/>
      <c r="MVF13" s="279"/>
      <c r="MVG13" s="279"/>
      <c r="MVH13" s="279"/>
      <c r="MVI13" s="279"/>
      <c r="MVJ13" s="279"/>
      <c r="MVK13" s="279"/>
      <c r="MVL13" s="279"/>
      <c r="MVM13" s="279"/>
      <c r="MVN13" s="279"/>
      <c r="MVO13" s="279"/>
      <c r="MVP13" s="279"/>
      <c r="MVQ13" s="279"/>
      <c r="MVR13" s="279"/>
      <c r="MVS13" s="279"/>
      <c r="MVT13" s="279"/>
      <c r="MVU13" s="279"/>
      <c r="MVV13" s="279"/>
      <c r="MVW13" s="279"/>
      <c r="MVX13" s="279"/>
      <c r="MVY13" s="279"/>
      <c r="MVZ13" s="279"/>
      <c r="MWA13" s="279"/>
      <c r="MWB13" s="279"/>
      <c r="MWC13" s="279"/>
      <c r="MWD13" s="279"/>
      <c r="MWE13" s="279"/>
      <c r="MWF13" s="279"/>
      <c r="MWG13" s="279"/>
      <c r="MWH13" s="279"/>
      <c r="MWI13" s="279"/>
      <c r="MWJ13" s="279"/>
      <c r="MWK13" s="279"/>
      <c r="MWL13" s="279"/>
      <c r="MWM13" s="279"/>
      <c r="MWN13" s="279"/>
      <c r="MWO13" s="279"/>
      <c r="MWP13" s="279"/>
      <c r="MWQ13" s="279"/>
      <c r="MWR13" s="279"/>
      <c r="MWS13" s="279"/>
      <c r="MWT13" s="279"/>
      <c r="MWU13" s="279"/>
      <c r="MWV13" s="279"/>
      <c r="MWW13" s="279"/>
      <c r="MWX13" s="279"/>
      <c r="MWY13" s="279"/>
      <c r="MWZ13" s="279"/>
      <c r="MXA13" s="279"/>
      <c r="MXB13" s="279"/>
      <c r="MXC13" s="279"/>
      <c r="MXD13" s="279"/>
      <c r="MXE13" s="279"/>
      <c r="MXF13" s="279"/>
      <c r="MXG13" s="279"/>
      <c r="MXH13" s="279"/>
      <c r="MXI13" s="279"/>
      <c r="MXJ13" s="279"/>
      <c r="MXK13" s="279"/>
      <c r="MXL13" s="279"/>
      <c r="MXM13" s="279"/>
      <c r="MXN13" s="279"/>
      <c r="MXO13" s="279"/>
      <c r="MXP13" s="279"/>
      <c r="MXQ13" s="279"/>
      <c r="MXR13" s="279"/>
      <c r="MXS13" s="279"/>
      <c r="MXT13" s="279"/>
      <c r="MXU13" s="279"/>
      <c r="MXV13" s="279"/>
      <c r="MXW13" s="279"/>
      <c r="MXX13" s="279"/>
      <c r="MXY13" s="279"/>
      <c r="MXZ13" s="279"/>
      <c r="MYA13" s="279"/>
      <c r="MYB13" s="279"/>
      <c r="MYC13" s="279"/>
      <c r="MYD13" s="279"/>
      <c r="MYE13" s="279"/>
      <c r="MYF13" s="279"/>
      <c r="MYG13" s="279"/>
      <c r="MYH13" s="279"/>
      <c r="MYI13" s="279"/>
      <c r="MYJ13" s="279"/>
      <c r="MYK13" s="279"/>
      <c r="MYL13" s="279"/>
      <c r="MYM13" s="279"/>
      <c r="MYN13" s="279"/>
      <c r="MYO13" s="279"/>
      <c r="MYP13" s="279"/>
      <c r="MYQ13" s="279"/>
      <c r="MYR13" s="279"/>
      <c r="MYS13" s="279"/>
      <c r="MYT13" s="279"/>
      <c r="MYU13" s="279"/>
      <c r="MYV13" s="279"/>
      <c r="MYW13" s="279"/>
      <c r="MYX13" s="279"/>
      <c r="MYY13" s="279"/>
      <c r="MYZ13" s="279"/>
      <c r="MZA13" s="279"/>
      <c r="MZB13" s="279"/>
      <c r="MZC13" s="279"/>
      <c r="MZD13" s="279"/>
      <c r="MZE13" s="279"/>
      <c r="MZF13" s="279"/>
      <c r="MZG13" s="279"/>
      <c r="MZH13" s="279"/>
      <c r="MZI13" s="279"/>
      <c r="MZJ13" s="279"/>
      <c r="MZK13" s="279"/>
      <c r="MZL13" s="279"/>
      <c r="MZM13" s="279"/>
      <c r="MZN13" s="279"/>
      <c r="MZO13" s="279"/>
      <c r="MZP13" s="279"/>
      <c r="MZQ13" s="279"/>
      <c r="MZR13" s="279"/>
      <c r="MZS13" s="279"/>
      <c r="MZT13" s="279"/>
      <c r="MZU13" s="279"/>
      <c r="MZV13" s="279"/>
      <c r="MZW13" s="279"/>
      <c r="MZX13" s="279"/>
      <c r="MZY13" s="279"/>
      <c r="MZZ13" s="279"/>
      <c r="NAA13" s="279"/>
      <c r="NAB13" s="279"/>
      <c r="NAC13" s="279"/>
      <c r="NAD13" s="279"/>
      <c r="NAE13" s="279"/>
      <c r="NAF13" s="279"/>
      <c r="NAG13" s="279"/>
      <c r="NAH13" s="279"/>
      <c r="NAI13" s="279"/>
      <c r="NAJ13" s="279"/>
      <c r="NAK13" s="279"/>
      <c r="NAL13" s="279"/>
      <c r="NAM13" s="279"/>
      <c r="NAN13" s="279"/>
      <c r="NAO13" s="279"/>
      <c r="NAP13" s="279"/>
      <c r="NAQ13" s="279"/>
      <c r="NAR13" s="279"/>
      <c r="NAS13" s="279"/>
      <c r="NAT13" s="279"/>
      <c r="NAU13" s="279"/>
      <c r="NAV13" s="279"/>
      <c r="NAW13" s="279"/>
      <c r="NAX13" s="279"/>
      <c r="NAY13" s="279"/>
      <c r="NAZ13" s="279"/>
      <c r="NBA13" s="279"/>
      <c r="NBB13" s="279"/>
      <c r="NBC13" s="279"/>
      <c r="NBD13" s="279"/>
      <c r="NBE13" s="279"/>
      <c r="NBF13" s="279"/>
      <c r="NBG13" s="279"/>
      <c r="NBH13" s="279"/>
      <c r="NBI13" s="279"/>
      <c r="NBJ13" s="279"/>
      <c r="NBK13" s="279"/>
      <c r="NBL13" s="279"/>
      <c r="NBM13" s="279"/>
      <c r="NBN13" s="279"/>
      <c r="NBO13" s="279"/>
      <c r="NBP13" s="279"/>
      <c r="NBQ13" s="279"/>
      <c r="NBR13" s="279"/>
      <c r="NBS13" s="279"/>
      <c r="NBT13" s="279"/>
      <c r="NBU13" s="279"/>
      <c r="NBV13" s="279"/>
      <c r="NBW13" s="279"/>
      <c r="NBX13" s="279"/>
      <c r="NBY13" s="279"/>
      <c r="NBZ13" s="279"/>
      <c r="NCA13" s="279"/>
      <c r="NCB13" s="279"/>
      <c r="NCC13" s="279"/>
      <c r="NCD13" s="279"/>
      <c r="NCE13" s="279"/>
      <c r="NCF13" s="279"/>
      <c r="NCG13" s="279"/>
      <c r="NCH13" s="279"/>
      <c r="NCI13" s="279"/>
      <c r="NCJ13" s="279"/>
      <c r="NCK13" s="279"/>
      <c r="NCL13" s="279"/>
      <c r="NCM13" s="279"/>
      <c r="NCN13" s="279"/>
      <c r="NCO13" s="279"/>
      <c r="NCP13" s="279"/>
      <c r="NCQ13" s="279"/>
      <c r="NCR13" s="279"/>
      <c r="NCS13" s="279"/>
      <c r="NCT13" s="279"/>
      <c r="NCU13" s="279"/>
      <c r="NCV13" s="279"/>
      <c r="NCW13" s="279"/>
      <c r="NCX13" s="279"/>
      <c r="NCY13" s="279"/>
      <c r="NCZ13" s="279"/>
      <c r="NDA13" s="279"/>
      <c r="NDB13" s="279"/>
      <c r="NDC13" s="279"/>
      <c r="NDD13" s="279"/>
      <c r="NDE13" s="279"/>
      <c r="NDF13" s="279"/>
      <c r="NDG13" s="279"/>
      <c r="NDH13" s="279"/>
      <c r="NDI13" s="279"/>
      <c r="NDJ13" s="279"/>
      <c r="NDK13" s="279"/>
      <c r="NDL13" s="279"/>
      <c r="NDM13" s="279"/>
      <c r="NDN13" s="279"/>
      <c r="NDO13" s="279"/>
      <c r="NDP13" s="279"/>
      <c r="NDQ13" s="279"/>
      <c r="NDR13" s="279"/>
      <c r="NDS13" s="279"/>
      <c r="NDT13" s="279"/>
      <c r="NDU13" s="279"/>
      <c r="NDV13" s="279"/>
      <c r="NDW13" s="279"/>
      <c r="NDX13" s="279"/>
      <c r="NDY13" s="279"/>
      <c r="NDZ13" s="279"/>
      <c r="NEA13" s="279"/>
      <c r="NEB13" s="279"/>
      <c r="NEC13" s="279"/>
      <c r="NED13" s="279"/>
      <c r="NEE13" s="279"/>
      <c r="NEF13" s="279"/>
      <c r="NEG13" s="279"/>
      <c r="NEH13" s="279"/>
      <c r="NEI13" s="279"/>
      <c r="NEJ13" s="279"/>
      <c r="NEK13" s="279"/>
      <c r="NEL13" s="279"/>
      <c r="NEM13" s="279"/>
      <c r="NEN13" s="279"/>
      <c r="NEO13" s="279"/>
      <c r="NEP13" s="279"/>
      <c r="NEQ13" s="279"/>
      <c r="NER13" s="279"/>
      <c r="NES13" s="279"/>
      <c r="NET13" s="279"/>
      <c r="NEU13" s="279"/>
      <c r="NEV13" s="279"/>
      <c r="NEW13" s="279"/>
      <c r="NEX13" s="279"/>
      <c r="NEY13" s="279"/>
      <c r="NEZ13" s="279"/>
      <c r="NFA13" s="279"/>
      <c r="NFB13" s="279"/>
      <c r="NFC13" s="279"/>
      <c r="NFD13" s="279"/>
      <c r="NFE13" s="279"/>
      <c r="NFF13" s="279"/>
      <c r="NFG13" s="279"/>
      <c r="NFH13" s="279"/>
      <c r="NFI13" s="279"/>
      <c r="NFJ13" s="279"/>
      <c r="NFK13" s="279"/>
      <c r="NFL13" s="279"/>
      <c r="NFM13" s="279"/>
      <c r="NFN13" s="279"/>
      <c r="NFO13" s="279"/>
      <c r="NFP13" s="279"/>
      <c r="NFQ13" s="279"/>
      <c r="NFR13" s="279"/>
      <c r="NFS13" s="279"/>
      <c r="NFT13" s="279"/>
      <c r="NFU13" s="279"/>
      <c r="NFV13" s="279"/>
      <c r="NFW13" s="279"/>
      <c r="NFX13" s="279"/>
      <c r="NFY13" s="279"/>
      <c r="NFZ13" s="279"/>
      <c r="NGA13" s="279"/>
      <c r="NGB13" s="279"/>
      <c r="NGC13" s="279"/>
      <c r="NGD13" s="279"/>
      <c r="NGE13" s="279"/>
      <c r="NGF13" s="279"/>
      <c r="NGG13" s="279"/>
      <c r="NGH13" s="279"/>
      <c r="NGI13" s="279"/>
      <c r="NGJ13" s="279"/>
      <c r="NGK13" s="279"/>
      <c r="NGL13" s="279"/>
      <c r="NGM13" s="279"/>
      <c r="NGN13" s="279"/>
      <c r="NGO13" s="279"/>
      <c r="NGP13" s="279"/>
      <c r="NGQ13" s="279"/>
      <c r="NGR13" s="279"/>
      <c r="NGS13" s="279"/>
      <c r="NGT13" s="279"/>
      <c r="NGU13" s="279"/>
      <c r="NGV13" s="279"/>
      <c r="NGW13" s="279"/>
      <c r="NGX13" s="279"/>
      <c r="NGY13" s="279"/>
      <c r="NGZ13" s="279"/>
      <c r="NHA13" s="279"/>
      <c r="NHB13" s="279"/>
      <c r="NHC13" s="279"/>
      <c r="NHD13" s="279"/>
      <c r="NHE13" s="279"/>
      <c r="NHF13" s="279"/>
      <c r="NHG13" s="279"/>
      <c r="NHH13" s="279"/>
      <c r="NHI13" s="279"/>
      <c r="NHJ13" s="279"/>
      <c r="NHK13" s="279"/>
      <c r="NHL13" s="279"/>
      <c r="NHM13" s="279"/>
      <c r="NHN13" s="279"/>
      <c r="NHO13" s="279"/>
      <c r="NHP13" s="279"/>
      <c r="NHQ13" s="279"/>
      <c r="NHR13" s="279"/>
      <c r="NHS13" s="279"/>
      <c r="NHT13" s="279"/>
      <c r="NHU13" s="279"/>
      <c r="NHV13" s="279"/>
      <c r="NHW13" s="279"/>
      <c r="NHX13" s="279"/>
      <c r="NHY13" s="279"/>
      <c r="NHZ13" s="279"/>
      <c r="NIA13" s="279"/>
      <c r="NIB13" s="279"/>
      <c r="NIC13" s="279"/>
      <c r="NID13" s="279"/>
      <c r="NIE13" s="279"/>
      <c r="NIF13" s="279"/>
      <c r="NIG13" s="279"/>
      <c r="NIH13" s="279"/>
      <c r="NII13" s="279"/>
      <c r="NIJ13" s="279"/>
      <c r="NIK13" s="279"/>
      <c r="NIL13" s="279"/>
      <c r="NIM13" s="279"/>
      <c r="NIN13" s="279"/>
      <c r="NIO13" s="279"/>
      <c r="NIP13" s="279"/>
      <c r="NIQ13" s="279"/>
      <c r="NIR13" s="279"/>
      <c r="NIS13" s="279"/>
      <c r="NIT13" s="279"/>
      <c r="NIU13" s="279"/>
      <c r="NIV13" s="279"/>
      <c r="NIW13" s="279"/>
      <c r="NIX13" s="279"/>
      <c r="NIY13" s="279"/>
      <c r="NIZ13" s="279"/>
      <c r="NJA13" s="279"/>
      <c r="NJB13" s="279"/>
      <c r="NJC13" s="279"/>
      <c r="NJD13" s="279"/>
      <c r="NJE13" s="279"/>
      <c r="NJF13" s="279"/>
      <c r="NJG13" s="279"/>
      <c r="NJH13" s="279"/>
      <c r="NJI13" s="279"/>
      <c r="NJJ13" s="279"/>
      <c r="NJK13" s="279"/>
      <c r="NJL13" s="279"/>
      <c r="NJM13" s="279"/>
      <c r="NJN13" s="279"/>
      <c r="NJO13" s="279"/>
      <c r="NJP13" s="279"/>
      <c r="NJQ13" s="279"/>
      <c r="NJR13" s="279"/>
      <c r="NJS13" s="279"/>
      <c r="NJT13" s="279"/>
      <c r="NJU13" s="279"/>
      <c r="NJV13" s="279"/>
      <c r="NJW13" s="279"/>
      <c r="NJX13" s="279"/>
      <c r="NJY13" s="279"/>
      <c r="NJZ13" s="279"/>
      <c r="NKA13" s="279"/>
      <c r="NKB13" s="279"/>
      <c r="NKC13" s="279"/>
      <c r="NKD13" s="279"/>
      <c r="NKE13" s="279"/>
      <c r="NKF13" s="279"/>
      <c r="NKG13" s="279"/>
      <c r="NKH13" s="279"/>
      <c r="NKI13" s="279"/>
      <c r="NKJ13" s="279"/>
      <c r="NKK13" s="279"/>
      <c r="NKL13" s="279"/>
      <c r="NKM13" s="279"/>
      <c r="NKN13" s="279"/>
      <c r="NKO13" s="279"/>
      <c r="NKP13" s="279"/>
      <c r="NKQ13" s="279"/>
      <c r="NKR13" s="279"/>
      <c r="NKS13" s="279"/>
      <c r="NKT13" s="279"/>
      <c r="NKU13" s="279"/>
      <c r="NKV13" s="279"/>
      <c r="NKW13" s="279"/>
      <c r="NKX13" s="279"/>
      <c r="NKY13" s="279"/>
      <c r="NKZ13" s="279"/>
      <c r="NLA13" s="279"/>
      <c r="NLB13" s="279"/>
      <c r="NLC13" s="279"/>
      <c r="NLD13" s="279"/>
      <c r="NLE13" s="279"/>
      <c r="NLF13" s="279"/>
      <c r="NLG13" s="279"/>
      <c r="NLH13" s="279"/>
      <c r="NLI13" s="279"/>
      <c r="NLJ13" s="279"/>
      <c r="NLK13" s="279"/>
      <c r="NLL13" s="279"/>
      <c r="NLM13" s="279"/>
      <c r="NLN13" s="279"/>
      <c r="NLO13" s="279"/>
      <c r="NLP13" s="279"/>
      <c r="NLQ13" s="279"/>
      <c r="NLR13" s="279"/>
      <c r="NLS13" s="279"/>
      <c r="NLT13" s="279"/>
      <c r="NLU13" s="279"/>
      <c r="NLV13" s="279"/>
      <c r="NLW13" s="279"/>
      <c r="NLX13" s="279"/>
      <c r="NLY13" s="279"/>
      <c r="NLZ13" s="279"/>
      <c r="NMA13" s="279"/>
      <c r="NMB13" s="279"/>
      <c r="NMC13" s="279"/>
      <c r="NMD13" s="279"/>
      <c r="NME13" s="279"/>
      <c r="NMF13" s="279"/>
      <c r="NMG13" s="279"/>
      <c r="NMH13" s="279"/>
      <c r="NMI13" s="279"/>
      <c r="NMJ13" s="279"/>
      <c r="NMK13" s="279"/>
      <c r="NML13" s="279"/>
      <c r="NMM13" s="279"/>
      <c r="NMN13" s="279"/>
      <c r="NMO13" s="279"/>
      <c r="NMP13" s="279"/>
      <c r="NMQ13" s="279"/>
      <c r="NMR13" s="279"/>
      <c r="NMS13" s="279"/>
      <c r="NMT13" s="279"/>
      <c r="NMU13" s="279"/>
      <c r="NMV13" s="279"/>
      <c r="NMW13" s="279"/>
      <c r="NMX13" s="279"/>
      <c r="NMY13" s="279"/>
      <c r="NMZ13" s="279"/>
      <c r="NNA13" s="279"/>
      <c r="NNB13" s="279"/>
      <c r="NNC13" s="279"/>
      <c r="NND13" s="279"/>
      <c r="NNE13" s="279"/>
      <c r="NNF13" s="279"/>
      <c r="NNG13" s="279"/>
      <c r="NNH13" s="279"/>
      <c r="NNI13" s="279"/>
      <c r="NNJ13" s="279"/>
      <c r="NNK13" s="279"/>
      <c r="NNL13" s="279"/>
      <c r="NNM13" s="279"/>
      <c r="NNN13" s="279"/>
      <c r="NNO13" s="279"/>
      <c r="NNP13" s="279"/>
      <c r="NNQ13" s="279"/>
      <c r="NNR13" s="279"/>
      <c r="NNS13" s="279"/>
      <c r="NNT13" s="279"/>
      <c r="NNU13" s="279"/>
      <c r="NNV13" s="279"/>
      <c r="NNW13" s="279"/>
      <c r="NNX13" s="279"/>
      <c r="NNY13" s="279"/>
      <c r="NNZ13" s="279"/>
      <c r="NOA13" s="279"/>
      <c r="NOB13" s="279"/>
      <c r="NOC13" s="279"/>
      <c r="NOD13" s="279"/>
      <c r="NOE13" s="279"/>
      <c r="NOF13" s="279"/>
      <c r="NOG13" s="279"/>
      <c r="NOH13" s="279"/>
      <c r="NOI13" s="279"/>
      <c r="NOJ13" s="279"/>
      <c r="NOK13" s="279"/>
      <c r="NOL13" s="279"/>
      <c r="NOM13" s="279"/>
      <c r="NON13" s="279"/>
      <c r="NOO13" s="279"/>
      <c r="NOP13" s="279"/>
      <c r="NOQ13" s="279"/>
      <c r="NOR13" s="279"/>
      <c r="NOS13" s="279"/>
      <c r="NOT13" s="279"/>
      <c r="NOU13" s="279"/>
      <c r="NOV13" s="279"/>
      <c r="NOW13" s="279"/>
      <c r="NOX13" s="279"/>
      <c r="NOY13" s="279"/>
      <c r="NOZ13" s="279"/>
      <c r="NPA13" s="279"/>
      <c r="NPB13" s="279"/>
      <c r="NPC13" s="279"/>
      <c r="NPD13" s="279"/>
      <c r="NPE13" s="279"/>
      <c r="NPF13" s="279"/>
      <c r="NPG13" s="279"/>
      <c r="NPH13" s="279"/>
      <c r="NPI13" s="279"/>
      <c r="NPJ13" s="279"/>
      <c r="NPK13" s="279"/>
      <c r="NPL13" s="279"/>
      <c r="NPM13" s="279"/>
      <c r="NPN13" s="279"/>
      <c r="NPO13" s="279"/>
      <c r="NPP13" s="279"/>
      <c r="NPQ13" s="279"/>
      <c r="NPR13" s="279"/>
      <c r="NPS13" s="279"/>
      <c r="NPT13" s="279"/>
      <c r="NPU13" s="279"/>
      <c r="NPV13" s="279"/>
      <c r="NPW13" s="279"/>
      <c r="NPX13" s="279"/>
      <c r="NPY13" s="279"/>
      <c r="NPZ13" s="279"/>
      <c r="NQA13" s="279"/>
      <c r="NQB13" s="279"/>
      <c r="NQC13" s="279"/>
      <c r="NQD13" s="279"/>
      <c r="NQE13" s="279"/>
      <c r="NQF13" s="279"/>
      <c r="NQG13" s="279"/>
      <c r="NQH13" s="279"/>
      <c r="NQI13" s="279"/>
      <c r="NQJ13" s="279"/>
      <c r="NQK13" s="279"/>
      <c r="NQL13" s="279"/>
      <c r="NQM13" s="279"/>
      <c r="NQN13" s="279"/>
      <c r="NQO13" s="279"/>
      <c r="NQP13" s="279"/>
      <c r="NQQ13" s="279"/>
      <c r="NQR13" s="279"/>
      <c r="NQS13" s="279"/>
      <c r="NQT13" s="279"/>
      <c r="NQU13" s="279"/>
      <c r="NQV13" s="279"/>
      <c r="NQW13" s="279"/>
      <c r="NQX13" s="279"/>
      <c r="NQY13" s="279"/>
      <c r="NQZ13" s="279"/>
      <c r="NRA13" s="279"/>
      <c r="NRB13" s="279"/>
      <c r="NRC13" s="279"/>
      <c r="NRD13" s="279"/>
      <c r="NRE13" s="279"/>
      <c r="NRF13" s="279"/>
      <c r="NRG13" s="279"/>
      <c r="NRH13" s="279"/>
      <c r="NRI13" s="279"/>
      <c r="NRJ13" s="279"/>
      <c r="NRK13" s="279"/>
      <c r="NRL13" s="279"/>
      <c r="NRM13" s="279"/>
      <c r="NRN13" s="279"/>
      <c r="NRO13" s="279"/>
      <c r="NRP13" s="279"/>
      <c r="NRQ13" s="279"/>
      <c r="NRR13" s="279"/>
      <c r="NRS13" s="279"/>
      <c r="NRT13" s="279"/>
      <c r="NRU13" s="279"/>
      <c r="NRV13" s="279"/>
      <c r="NRW13" s="279"/>
      <c r="NRX13" s="279"/>
      <c r="NRY13" s="279"/>
      <c r="NRZ13" s="279"/>
      <c r="NSA13" s="279"/>
      <c r="NSB13" s="279"/>
      <c r="NSC13" s="279"/>
      <c r="NSD13" s="279"/>
      <c r="NSE13" s="279"/>
      <c r="NSF13" s="279"/>
      <c r="NSG13" s="279"/>
      <c r="NSH13" s="279"/>
      <c r="NSI13" s="279"/>
      <c r="NSJ13" s="279"/>
      <c r="NSK13" s="279"/>
      <c r="NSL13" s="279"/>
      <c r="NSM13" s="279"/>
      <c r="NSN13" s="279"/>
      <c r="NSO13" s="279"/>
      <c r="NSP13" s="279"/>
      <c r="NSQ13" s="279"/>
      <c r="NSR13" s="279"/>
      <c r="NSS13" s="279"/>
      <c r="NST13" s="279"/>
      <c r="NSU13" s="279"/>
      <c r="NSV13" s="279"/>
      <c r="NSW13" s="279"/>
      <c r="NSX13" s="279"/>
      <c r="NSY13" s="279"/>
      <c r="NSZ13" s="279"/>
      <c r="NTA13" s="279"/>
      <c r="NTB13" s="279"/>
      <c r="NTC13" s="279"/>
      <c r="NTD13" s="279"/>
      <c r="NTE13" s="279"/>
      <c r="NTF13" s="279"/>
      <c r="NTG13" s="279"/>
      <c r="NTH13" s="279"/>
      <c r="NTI13" s="279"/>
      <c r="NTJ13" s="279"/>
      <c r="NTK13" s="279"/>
      <c r="NTL13" s="279"/>
      <c r="NTM13" s="279"/>
      <c r="NTN13" s="279"/>
      <c r="NTO13" s="279"/>
      <c r="NTP13" s="279"/>
      <c r="NTQ13" s="279"/>
      <c r="NTR13" s="279"/>
      <c r="NTS13" s="279"/>
      <c r="NTT13" s="279"/>
      <c r="NTU13" s="279"/>
      <c r="NTV13" s="279"/>
      <c r="NTW13" s="279"/>
      <c r="NTX13" s="279"/>
      <c r="NTY13" s="279"/>
      <c r="NTZ13" s="279"/>
      <c r="NUA13" s="279"/>
      <c r="NUB13" s="279"/>
      <c r="NUC13" s="279"/>
      <c r="NUD13" s="279"/>
      <c r="NUE13" s="279"/>
      <c r="NUF13" s="279"/>
      <c r="NUG13" s="279"/>
      <c r="NUH13" s="279"/>
      <c r="NUI13" s="279"/>
      <c r="NUJ13" s="279"/>
      <c r="NUK13" s="279"/>
      <c r="NUL13" s="279"/>
      <c r="NUM13" s="279"/>
      <c r="NUN13" s="279"/>
      <c r="NUO13" s="279"/>
      <c r="NUP13" s="279"/>
      <c r="NUQ13" s="279"/>
      <c r="NUR13" s="279"/>
      <c r="NUS13" s="279"/>
      <c r="NUT13" s="279"/>
      <c r="NUU13" s="279"/>
      <c r="NUV13" s="279"/>
      <c r="NUW13" s="279"/>
      <c r="NUX13" s="279"/>
      <c r="NUY13" s="279"/>
      <c r="NUZ13" s="279"/>
      <c r="NVA13" s="279"/>
      <c r="NVB13" s="279"/>
      <c r="NVC13" s="279"/>
      <c r="NVD13" s="279"/>
      <c r="NVE13" s="279"/>
      <c r="NVF13" s="279"/>
      <c r="NVG13" s="279"/>
      <c r="NVH13" s="279"/>
      <c r="NVI13" s="279"/>
      <c r="NVJ13" s="279"/>
      <c r="NVK13" s="279"/>
      <c r="NVL13" s="279"/>
      <c r="NVM13" s="279"/>
      <c r="NVN13" s="279"/>
      <c r="NVO13" s="279"/>
      <c r="NVP13" s="279"/>
      <c r="NVQ13" s="279"/>
      <c r="NVR13" s="279"/>
      <c r="NVS13" s="279"/>
      <c r="NVT13" s="279"/>
      <c r="NVU13" s="279"/>
      <c r="NVV13" s="279"/>
      <c r="NVW13" s="279"/>
      <c r="NVX13" s="279"/>
      <c r="NVY13" s="279"/>
      <c r="NVZ13" s="279"/>
      <c r="NWA13" s="279"/>
      <c r="NWB13" s="279"/>
      <c r="NWC13" s="279"/>
      <c r="NWD13" s="279"/>
      <c r="NWE13" s="279"/>
      <c r="NWF13" s="279"/>
      <c r="NWG13" s="279"/>
      <c r="NWH13" s="279"/>
      <c r="NWI13" s="279"/>
      <c r="NWJ13" s="279"/>
      <c r="NWK13" s="279"/>
      <c r="NWL13" s="279"/>
      <c r="NWM13" s="279"/>
      <c r="NWN13" s="279"/>
      <c r="NWO13" s="279"/>
      <c r="NWP13" s="279"/>
      <c r="NWQ13" s="279"/>
      <c r="NWR13" s="279"/>
      <c r="NWS13" s="279"/>
      <c r="NWT13" s="279"/>
      <c r="NWU13" s="279"/>
      <c r="NWV13" s="279"/>
      <c r="NWW13" s="279"/>
      <c r="NWX13" s="279"/>
      <c r="NWY13" s="279"/>
      <c r="NWZ13" s="279"/>
      <c r="NXA13" s="279"/>
      <c r="NXB13" s="279"/>
      <c r="NXC13" s="279"/>
      <c r="NXD13" s="279"/>
      <c r="NXE13" s="279"/>
      <c r="NXF13" s="279"/>
      <c r="NXG13" s="279"/>
      <c r="NXH13" s="279"/>
      <c r="NXI13" s="279"/>
      <c r="NXJ13" s="279"/>
      <c r="NXK13" s="279"/>
      <c r="NXL13" s="279"/>
      <c r="NXM13" s="279"/>
      <c r="NXN13" s="279"/>
      <c r="NXO13" s="279"/>
      <c r="NXP13" s="279"/>
      <c r="NXQ13" s="279"/>
      <c r="NXR13" s="279"/>
      <c r="NXS13" s="279"/>
      <c r="NXT13" s="279"/>
      <c r="NXU13" s="279"/>
      <c r="NXV13" s="279"/>
      <c r="NXW13" s="279"/>
      <c r="NXX13" s="279"/>
      <c r="NXY13" s="279"/>
      <c r="NXZ13" s="279"/>
      <c r="NYA13" s="279"/>
      <c r="NYB13" s="279"/>
      <c r="NYC13" s="279"/>
      <c r="NYD13" s="279"/>
      <c r="NYE13" s="279"/>
      <c r="NYF13" s="279"/>
      <c r="NYG13" s="279"/>
      <c r="NYH13" s="279"/>
      <c r="NYI13" s="279"/>
      <c r="NYJ13" s="279"/>
      <c r="NYK13" s="279"/>
      <c r="NYL13" s="279"/>
      <c r="NYM13" s="279"/>
      <c r="NYN13" s="279"/>
      <c r="NYO13" s="279"/>
      <c r="NYP13" s="279"/>
      <c r="NYQ13" s="279"/>
      <c r="NYR13" s="279"/>
      <c r="NYS13" s="279"/>
      <c r="NYT13" s="279"/>
      <c r="NYU13" s="279"/>
      <c r="NYV13" s="279"/>
      <c r="NYW13" s="279"/>
      <c r="NYX13" s="279"/>
      <c r="NYY13" s="279"/>
      <c r="NYZ13" s="279"/>
      <c r="NZA13" s="279"/>
      <c r="NZB13" s="279"/>
      <c r="NZC13" s="279"/>
      <c r="NZD13" s="279"/>
      <c r="NZE13" s="279"/>
      <c r="NZF13" s="279"/>
      <c r="NZG13" s="279"/>
      <c r="NZH13" s="279"/>
      <c r="NZI13" s="279"/>
      <c r="NZJ13" s="279"/>
      <c r="NZK13" s="279"/>
      <c r="NZL13" s="279"/>
      <c r="NZM13" s="279"/>
      <c r="NZN13" s="279"/>
      <c r="NZO13" s="279"/>
      <c r="NZP13" s="279"/>
      <c r="NZQ13" s="279"/>
      <c r="NZR13" s="279"/>
      <c r="NZS13" s="279"/>
      <c r="NZT13" s="279"/>
      <c r="NZU13" s="279"/>
      <c r="NZV13" s="279"/>
      <c r="NZW13" s="279"/>
      <c r="NZX13" s="279"/>
      <c r="NZY13" s="279"/>
      <c r="NZZ13" s="279"/>
      <c r="OAA13" s="279"/>
      <c r="OAB13" s="279"/>
      <c r="OAC13" s="279"/>
      <c r="OAD13" s="279"/>
      <c r="OAE13" s="279"/>
      <c r="OAF13" s="279"/>
      <c r="OAG13" s="279"/>
      <c r="OAH13" s="279"/>
      <c r="OAI13" s="279"/>
      <c r="OAJ13" s="279"/>
      <c r="OAK13" s="279"/>
      <c r="OAL13" s="279"/>
      <c r="OAM13" s="279"/>
      <c r="OAN13" s="279"/>
      <c r="OAO13" s="279"/>
      <c r="OAP13" s="279"/>
      <c r="OAQ13" s="279"/>
      <c r="OAR13" s="279"/>
      <c r="OAS13" s="279"/>
      <c r="OAT13" s="279"/>
      <c r="OAU13" s="279"/>
      <c r="OAV13" s="279"/>
      <c r="OAW13" s="279"/>
      <c r="OAX13" s="279"/>
      <c r="OAY13" s="279"/>
      <c r="OAZ13" s="279"/>
      <c r="OBA13" s="279"/>
      <c r="OBB13" s="279"/>
      <c r="OBC13" s="279"/>
      <c r="OBD13" s="279"/>
      <c r="OBE13" s="279"/>
      <c r="OBF13" s="279"/>
      <c r="OBG13" s="279"/>
      <c r="OBH13" s="279"/>
      <c r="OBI13" s="279"/>
      <c r="OBJ13" s="279"/>
      <c r="OBK13" s="279"/>
      <c r="OBL13" s="279"/>
      <c r="OBM13" s="279"/>
      <c r="OBN13" s="279"/>
      <c r="OBO13" s="279"/>
      <c r="OBP13" s="279"/>
      <c r="OBQ13" s="279"/>
      <c r="OBR13" s="279"/>
      <c r="OBS13" s="279"/>
      <c r="OBT13" s="279"/>
      <c r="OBU13" s="279"/>
      <c r="OBV13" s="279"/>
      <c r="OBW13" s="279"/>
      <c r="OBX13" s="279"/>
      <c r="OBY13" s="279"/>
      <c r="OBZ13" s="279"/>
      <c r="OCA13" s="279"/>
      <c r="OCB13" s="279"/>
      <c r="OCC13" s="279"/>
      <c r="OCD13" s="279"/>
      <c r="OCE13" s="279"/>
      <c r="OCF13" s="279"/>
      <c r="OCG13" s="279"/>
      <c r="OCH13" s="279"/>
      <c r="OCI13" s="279"/>
      <c r="OCJ13" s="279"/>
      <c r="OCK13" s="279"/>
      <c r="OCL13" s="279"/>
      <c r="OCM13" s="279"/>
      <c r="OCN13" s="279"/>
      <c r="OCO13" s="279"/>
      <c r="OCP13" s="279"/>
      <c r="OCQ13" s="279"/>
      <c r="OCR13" s="279"/>
      <c r="OCS13" s="279"/>
      <c r="OCT13" s="279"/>
      <c r="OCU13" s="279"/>
      <c r="OCV13" s="279"/>
      <c r="OCW13" s="279"/>
      <c r="OCX13" s="279"/>
      <c r="OCY13" s="279"/>
      <c r="OCZ13" s="279"/>
      <c r="ODA13" s="279"/>
      <c r="ODB13" s="279"/>
      <c r="ODC13" s="279"/>
      <c r="ODD13" s="279"/>
      <c r="ODE13" s="279"/>
      <c r="ODF13" s="279"/>
      <c r="ODG13" s="279"/>
      <c r="ODH13" s="279"/>
      <c r="ODI13" s="279"/>
      <c r="ODJ13" s="279"/>
      <c r="ODK13" s="279"/>
      <c r="ODL13" s="279"/>
      <c r="ODM13" s="279"/>
      <c r="ODN13" s="279"/>
      <c r="ODO13" s="279"/>
      <c r="ODP13" s="279"/>
      <c r="ODQ13" s="279"/>
      <c r="ODR13" s="279"/>
      <c r="ODS13" s="279"/>
      <c r="ODT13" s="279"/>
      <c r="ODU13" s="279"/>
      <c r="ODV13" s="279"/>
      <c r="ODW13" s="279"/>
      <c r="ODX13" s="279"/>
      <c r="ODY13" s="279"/>
      <c r="ODZ13" s="279"/>
      <c r="OEA13" s="279"/>
      <c r="OEB13" s="279"/>
      <c r="OEC13" s="279"/>
      <c r="OED13" s="279"/>
      <c r="OEE13" s="279"/>
      <c r="OEF13" s="279"/>
      <c r="OEG13" s="279"/>
      <c r="OEH13" s="279"/>
      <c r="OEI13" s="279"/>
      <c r="OEJ13" s="279"/>
      <c r="OEK13" s="279"/>
      <c r="OEL13" s="279"/>
      <c r="OEM13" s="279"/>
      <c r="OEN13" s="279"/>
      <c r="OEO13" s="279"/>
      <c r="OEP13" s="279"/>
      <c r="OEQ13" s="279"/>
      <c r="OER13" s="279"/>
      <c r="OES13" s="279"/>
      <c r="OET13" s="279"/>
      <c r="OEU13" s="279"/>
      <c r="OEV13" s="279"/>
      <c r="OEW13" s="279"/>
      <c r="OEX13" s="279"/>
      <c r="OEY13" s="279"/>
      <c r="OEZ13" s="279"/>
      <c r="OFA13" s="279"/>
      <c r="OFB13" s="279"/>
      <c r="OFC13" s="279"/>
      <c r="OFD13" s="279"/>
      <c r="OFE13" s="279"/>
      <c r="OFF13" s="279"/>
      <c r="OFG13" s="279"/>
      <c r="OFH13" s="279"/>
      <c r="OFI13" s="279"/>
      <c r="OFJ13" s="279"/>
      <c r="OFK13" s="279"/>
      <c r="OFL13" s="279"/>
      <c r="OFM13" s="279"/>
      <c r="OFN13" s="279"/>
      <c r="OFO13" s="279"/>
      <c r="OFP13" s="279"/>
      <c r="OFQ13" s="279"/>
      <c r="OFR13" s="279"/>
      <c r="OFS13" s="279"/>
      <c r="OFT13" s="279"/>
      <c r="OFU13" s="279"/>
      <c r="OFV13" s="279"/>
      <c r="OFW13" s="279"/>
      <c r="OFX13" s="279"/>
      <c r="OFY13" s="279"/>
      <c r="OFZ13" s="279"/>
      <c r="OGA13" s="279"/>
      <c r="OGB13" s="279"/>
      <c r="OGC13" s="279"/>
      <c r="OGD13" s="279"/>
      <c r="OGE13" s="279"/>
      <c r="OGF13" s="279"/>
      <c r="OGG13" s="279"/>
      <c r="OGH13" s="279"/>
      <c r="OGI13" s="279"/>
      <c r="OGJ13" s="279"/>
      <c r="OGK13" s="279"/>
      <c r="OGL13" s="279"/>
      <c r="OGM13" s="279"/>
      <c r="OGN13" s="279"/>
      <c r="OGO13" s="279"/>
      <c r="OGP13" s="279"/>
      <c r="OGQ13" s="279"/>
      <c r="OGR13" s="279"/>
      <c r="OGS13" s="279"/>
      <c r="OGT13" s="279"/>
      <c r="OGU13" s="279"/>
      <c r="OGV13" s="279"/>
      <c r="OGW13" s="279"/>
      <c r="OGX13" s="279"/>
      <c r="OGY13" s="279"/>
      <c r="OGZ13" s="279"/>
      <c r="OHA13" s="279"/>
      <c r="OHB13" s="279"/>
      <c r="OHC13" s="279"/>
      <c r="OHD13" s="279"/>
      <c r="OHE13" s="279"/>
      <c r="OHF13" s="279"/>
      <c r="OHG13" s="279"/>
      <c r="OHH13" s="279"/>
      <c r="OHI13" s="279"/>
      <c r="OHJ13" s="279"/>
      <c r="OHK13" s="279"/>
      <c r="OHL13" s="279"/>
      <c r="OHM13" s="279"/>
      <c r="OHN13" s="279"/>
      <c r="OHO13" s="279"/>
      <c r="OHP13" s="279"/>
      <c r="OHQ13" s="279"/>
      <c r="OHR13" s="279"/>
      <c r="OHS13" s="279"/>
      <c r="OHT13" s="279"/>
      <c r="OHU13" s="279"/>
      <c r="OHV13" s="279"/>
      <c r="OHW13" s="279"/>
      <c r="OHX13" s="279"/>
      <c r="OHY13" s="279"/>
      <c r="OHZ13" s="279"/>
      <c r="OIA13" s="279"/>
      <c r="OIB13" s="279"/>
      <c r="OIC13" s="279"/>
      <c r="OID13" s="279"/>
      <c r="OIE13" s="279"/>
      <c r="OIF13" s="279"/>
      <c r="OIG13" s="279"/>
      <c r="OIH13" s="279"/>
      <c r="OII13" s="279"/>
      <c r="OIJ13" s="279"/>
      <c r="OIK13" s="279"/>
      <c r="OIL13" s="279"/>
      <c r="OIM13" s="279"/>
      <c r="OIN13" s="279"/>
      <c r="OIO13" s="279"/>
      <c r="OIP13" s="279"/>
      <c r="OIQ13" s="279"/>
      <c r="OIR13" s="279"/>
      <c r="OIS13" s="279"/>
      <c r="OIT13" s="279"/>
      <c r="OIU13" s="279"/>
      <c r="OIV13" s="279"/>
      <c r="OIW13" s="279"/>
      <c r="OIX13" s="279"/>
      <c r="OIY13" s="279"/>
      <c r="OIZ13" s="279"/>
      <c r="OJA13" s="279"/>
      <c r="OJB13" s="279"/>
      <c r="OJC13" s="279"/>
      <c r="OJD13" s="279"/>
      <c r="OJE13" s="279"/>
      <c r="OJF13" s="279"/>
      <c r="OJG13" s="279"/>
      <c r="OJH13" s="279"/>
      <c r="OJI13" s="279"/>
      <c r="OJJ13" s="279"/>
      <c r="OJK13" s="279"/>
      <c r="OJL13" s="279"/>
      <c r="OJM13" s="279"/>
      <c r="OJN13" s="279"/>
      <c r="OJO13" s="279"/>
      <c r="OJP13" s="279"/>
      <c r="OJQ13" s="279"/>
      <c r="OJR13" s="279"/>
      <c r="OJS13" s="279"/>
      <c r="OJT13" s="279"/>
      <c r="OJU13" s="279"/>
      <c r="OJV13" s="279"/>
      <c r="OJW13" s="279"/>
      <c r="OJX13" s="279"/>
      <c r="OJY13" s="279"/>
      <c r="OJZ13" s="279"/>
      <c r="OKA13" s="279"/>
      <c r="OKB13" s="279"/>
      <c r="OKC13" s="279"/>
      <c r="OKD13" s="279"/>
      <c r="OKE13" s="279"/>
      <c r="OKF13" s="279"/>
      <c r="OKG13" s="279"/>
      <c r="OKH13" s="279"/>
      <c r="OKI13" s="279"/>
      <c r="OKJ13" s="279"/>
      <c r="OKK13" s="279"/>
      <c r="OKL13" s="279"/>
      <c r="OKM13" s="279"/>
      <c r="OKN13" s="279"/>
      <c r="OKO13" s="279"/>
      <c r="OKP13" s="279"/>
      <c r="OKQ13" s="279"/>
      <c r="OKR13" s="279"/>
      <c r="OKS13" s="279"/>
      <c r="OKT13" s="279"/>
      <c r="OKU13" s="279"/>
      <c r="OKV13" s="279"/>
      <c r="OKW13" s="279"/>
      <c r="OKX13" s="279"/>
      <c r="OKY13" s="279"/>
      <c r="OKZ13" s="279"/>
      <c r="OLA13" s="279"/>
      <c r="OLB13" s="279"/>
      <c r="OLC13" s="279"/>
      <c r="OLD13" s="279"/>
      <c r="OLE13" s="279"/>
      <c r="OLF13" s="279"/>
      <c r="OLG13" s="279"/>
      <c r="OLH13" s="279"/>
      <c r="OLI13" s="279"/>
      <c r="OLJ13" s="279"/>
      <c r="OLK13" s="279"/>
      <c r="OLL13" s="279"/>
      <c r="OLM13" s="279"/>
      <c r="OLN13" s="279"/>
      <c r="OLO13" s="279"/>
      <c r="OLP13" s="279"/>
      <c r="OLQ13" s="279"/>
      <c r="OLR13" s="279"/>
      <c r="OLS13" s="279"/>
      <c r="OLT13" s="279"/>
      <c r="OLU13" s="279"/>
      <c r="OLV13" s="279"/>
      <c r="OLW13" s="279"/>
      <c r="OLX13" s="279"/>
      <c r="OLY13" s="279"/>
      <c r="OLZ13" s="279"/>
      <c r="OMA13" s="279"/>
      <c r="OMB13" s="279"/>
      <c r="OMC13" s="279"/>
      <c r="OMD13" s="279"/>
      <c r="OME13" s="279"/>
      <c r="OMF13" s="279"/>
      <c r="OMG13" s="279"/>
      <c r="OMH13" s="279"/>
      <c r="OMI13" s="279"/>
      <c r="OMJ13" s="279"/>
      <c r="OMK13" s="279"/>
      <c r="OML13" s="279"/>
      <c r="OMM13" s="279"/>
      <c r="OMN13" s="279"/>
      <c r="OMO13" s="279"/>
      <c r="OMP13" s="279"/>
      <c r="OMQ13" s="279"/>
      <c r="OMR13" s="279"/>
      <c r="OMS13" s="279"/>
      <c r="OMT13" s="279"/>
      <c r="OMU13" s="279"/>
      <c r="OMV13" s="279"/>
      <c r="OMW13" s="279"/>
      <c r="OMX13" s="279"/>
      <c r="OMY13" s="279"/>
      <c r="OMZ13" s="279"/>
      <c r="ONA13" s="279"/>
      <c r="ONB13" s="279"/>
      <c r="ONC13" s="279"/>
      <c r="OND13" s="279"/>
      <c r="ONE13" s="279"/>
      <c r="ONF13" s="279"/>
      <c r="ONG13" s="279"/>
      <c r="ONH13" s="279"/>
      <c r="ONI13" s="279"/>
      <c r="ONJ13" s="279"/>
      <c r="ONK13" s="279"/>
      <c r="ONL13" s="279"/>
      <c r="ONM13" s="279"/>
      <c r="ONN13" s="279"/>
      <c r="ONO13" s="279"/>
      <c r="ONP13" s="279"/>
      <c r="ONQ13" s="279"/>
      <c r="ONR13" s="279"/>
      <c r="ONS13" s="279"/>
      <c r="ONT13" s="279"/>
      <c r="ONU13" s="279"/>
      <c r="ONV13" s="279"/>
      <c r="ONW13" s="279"/>
      <c r="ONX13" s="279"/>
      <c r="ONY13" s="279"/>
      <c r="ONZ13" s="279"/>
      <c r="OOA13" s="279"/>
      <c r="OOB13" s="279"/>
      <c r="OOC13" s="279"/>
      <c r="OOD13" s="279"/>
      <c r="OOE13" s="279"/>
      <c r="OOF13" s="279"/>
      <c r="OOG13" s="279"/>
      <c r="OOH13" s="279"/>
      <c r="OOI13" s="279"/>
      <c r="OOJ13" s="279"/>
      <c r="OOK13" s="279"/>
      <c r="OOL13" s="279"/>
      <c r="OOM13" s="279"/>
      <c r="OON13" s="279"/>
      <c r="OOO13" s="279"/>
      <c r="OOP13" s="279"/>
      <c r="OOQ13" s="279"/>
      <c r="OOR13" s="279"/>
      <c r="OOS13" s="279"/>
      <c r="OOT13" s="279"/>
      <c r="OOU13" s="279"/>
      <c r="OOV13" s="279"/>
      <c r="OOW13" s="279"/>
      <c r="OOX13" s="279"/>
      <c r="OOY13" s="279"/>
      <c r="OOZ13" s="279"/>
      <c r="OPA13" s="279"/>
      <c r="OPB13" s="279"/>
      <c r="OPC13" s="279"/>
      <c r="OPD13" s="279"/>
      <c r="OPE13" s="279"/>
      <c r="OPF13" s="279"/>
      <c r="OPG13" s="279"/>
      <c r="OPH13" s="279"/>
      <c r="OPI13" s="279"/>
      <c r="OPJ13" s="279"/>
      <c r="OPK13" s="279"/>
      <c r="OPL13" s="279"/>
      <c r="OPM13" s="279"/>
      <c r="OPN13" s="279"/>
      <c r="OPO13" s="279"/>
      <c r="OPP13" s="279"/>
      <c r="OPQ13" s="279"/>
      <c r="OPR13" s="279"/>
      <c r="OPS13" s="279"/>
      <c r="OPT13" s="279"/>
      <c r="OPU13" s="279"/>
      <c r="OPV13" s="279"/>
      <c r="OPW13" s="279"/>
      <c r="OPX13" s="279"/>
      <c r="OPY13" s="279"/>
      <c r="OPZ13" s="279"/>
      <c r="OQA13" s="279"/>
      <c r="OQB13" s="279"/>
      <c r="OQC13" s="279"/>
      <c r="OQD13" s="279"/>
      <c r="OQE13" s="279"/>
      <c r="OQF13" s="279"/>
      <c r="OQG13" s="279"/>
      <c r="OQH13" s="279"/>
      <c r="OQI13" s="279"/>
      <c r="OQJ13" s="279"/>
      <c r="OQK13" s="279"/>
      <c r="OQL13" s="279"/>
      <c r="OQM13" s="279"/>
      <c r="OQN13" s="279"/>
      <c r="OQO13" s="279"/>
      <c r="OQP13" s="279"/>
      <c r="OQQ13" s="279"/>
      <c r="OQR13" s="279"/>
      <c r="OQS13" s="279"/>
      <c r="OQT13" s="279"/>
      <c r="OQU13" s="279"/>
      <c r="OQV13" s="279"/>
      <c r="OQW13" s="279"/>
      <c r="OQX13" s="279"/>
      <c r="OQY13" s="279"/>
      <c r="OQZ13" s="279"/>
      <c r="ORA13" s="279"/>
      <c r="ORB13" s="279"/>
      <c r="ORC13" s="279"/>
      <c r="ORD13" s="279"/>
      <c r="ORE13" s="279"/>
      <c r="ORF13" s="279"/>
      <c r="ORG13" s="279"/>
      <c r="ORH13" s="279"/>
      <c r="ORI13" s="279"/>
      <c r="ORJ13" s="279"/>
      <c r="ORK13" s="279"/>
      <c r="ORL13" s="279"/>
      <c r="ORM13" s="279"/>
      <c r="ORN13" s="279"/>
      <c r="ORO13" s="279"/>
      <c r="ORP13" s="279"/>
      <c r="ORQ13" s="279"/>
      <c r="ORR13" s="279"/>
      <c r="ORS13" s="279"/>
      <c r="ORT13" s="279"/>
      <c r="ORU13" s="279"/>
      <c r="ORV13" s="279"/>
      <c r="ORW13" s="279"/>
      <c r="ORX13" s="279"/>
      <c r="ORY13" s="279"/>
      <c r="ORZ13" s="279"/>
      <c r="OSA13" s="279"/>
      <c r="OSB13" s="279"/>
      <c r="OSC13" s="279"/>
      <c r="OSD13" s="279"/>
      <c r="OSE13" s="279"/>
      <c r="OSF13" s="279"/>
      <c r="OSG13" s="279"/>
      <c r="OSH13" s="279"/>
      <c r="OSI13" s="279"/>
      <c r="OSJ13" s="279"/>
      <c r="OSK13" s="279"/>
      <c r="OSL13" s="279"/>
      <c r="OSM13" s="279"/>
      <c r="OSN13" s="279"/>
      <c r="OSO13" s="279"/>
      <c r="OSP13" s="279"/>
      <c r="OSQ13" s="279"/>
      <c r="OSR13" s="279"/>
      <c r="OSS13" s="279"/>
      <c r="OST13" s="279"/>
      <c r="OSU13" s="279"/>
      <c r="OSV13" s="279"/>
      <c r="OSW13" s="279"/>
      <c r="OSX13" s="279"/>
      <c r="OSY13" s="279"/>
      <c r="OSZ13" s="279"/>
      <c r="OTA13" s="279"/>
      <c r="OTB13" s="279"/>
      <c r="OTC13" s="279"/>
      <c r="OTD13" s="279"/>
      <c r="OTE13" s="279"/>
      <c r="OTF13" s="279"/>
      <c r="OTG13" s="279"/>
      <c r="OTH13" s="279"/>
      <c r="OTI13" s="279"/>
      <c r="OTJ13" s="279"/>
      <c r="OTK13" s="279"/>
      <c r="OTL13" s="279"/>
      <c r="OTM13" s="279"/>
      <c r="OTN13" s="279"/>
      <c r="OTO13" s="279"/>
      <c r="OTP13" s="279"/>
      <c r="OTQ13" s="279"/>
      <c r="OTR13" s="279"/>
      <c r="OTS13" s="279"/>
      <c r="OTT13" s="279"/>
      <c r="OTU13" s="279"/>
      <c r="OTV13" s="279"/>
      <c r="OTW13" s="279"/>
      <c r="OTX13" s="279"/>
      <c r="OTY13" s="279"/>
      <c r="OTZ13" s="279"/>
      <c r="OUA13" s="279"/>
      <c r="OUB13" s="279"/>
      <c r="OUC13" s="279"/>
      <c r="OUD13" s="279"/>
      <c r="OUE13" s="279"/>
      <c r="OUF13" s="279"/>
      <c r="OUG13" s="279"/>
      <c r="OUH13" s="279"/>
      <c r="OUI13" s="279"/>
      <c r="OUJ13" s="279"/>
      <c r="OUK13" s="279"/>
      <c r="OUL13" s="279"/>
      <c r="OUM13" s="279"/>
      <c r="OUN13" s="279"/>
      <c r="OUO13" s="279"/>
      <c r="OUP13" s="279"/>
      <c r="OUQ13" s="279"/>
      <c r="OUR13" s="279"/>
      <c r="OUS13" s="279"/>
      <c r="OUT13" s="279"/>
      <c r="OUU13" s="279"/>
      <c r="OUV13" s="279"/>
      <c r="OUW13" s="279"/>
      <c r="OUX13" s="279"/>
      <c r="OUY13" s="279"/>
      <c r="OUZ13" s="279"/>
      <c r="OVA13" s="279"/>
      <c r="OVB13" s="279"/>
      <c r="OVC13" s="279"/>
      <c r="OVD13" s="279"/>
      <c r="OVE13" s="279"/>
      <c r="OVF13" s="279"/>
      <c r="OVG13" s="279"/>
      <c r="OVH13" s="279"/>
      <c r="OVI13" s="279"/>
      <c r="OVJ13" s="279"/>
      <c r="OVK13" s="279"/>
      <c r="OVL13" s="279"/>
      <c r="OVM13" s="279"/>
      <c r="OVN13" s="279"/>
      <c r="OVO13" s="279"/>
      <c r="OVP13" s="279"/>
      <c r="OVQ13" s="279"/>
      <c r="OVR13" s="279"/>
      <c r="OVS13" s="279"/>
      <c r="OVT13" s="279"/>
      <c r="OVU13" s="279"/>
      <c r="OVV13" s="279"/>
      <c r="OVW13" s="279"/>
      <c r="OVX13" s="279"/>
      <c r="OVY13" s="279"/>
      <c r="OVZ13" s="279"/>
      <c r="OWA13" s="279"/>
      <c r="OWB13" s="279"/>
      <c r="OWC13" s="279"/>
      <c r="OWD13" s="279"/>
      <c r="OWE13" s="279"/>
      <c r="OWF13" s="279"/>
      <c r="OWG13" s="279"/>
      <c r="OWH13" s="279"/>
      <c r="OWI13" s="279"/>
      <c r="OWJ13" s="279"/>
      <c r="OWK13" s="279"/>
      <c r="OWL13" s="279"/>
      <c r="OWM13" s="279"/>
      <c r="OWN13" s="279"/>
      <c r="OWO13" s="279"/>
      <c r="OWP13" s="279"/>
      <c r="OWQ13" s="279"/>
      <c r="OWR13" s="279"/>
      <c r="OWS13" s="279"/>
      <c r="OWT13" s="279"/>
      <c r="OWU13" s="279"/>
      <c r="OWV13" s="279"/>
      <c r="OWW13" s="279"/>
      <c r="OWX13" s="279"/>
      <c r="OWY13" s="279"/>
      <c r="OWZ13" s="279"/>
      <c r="OXA13" s="279"/>
      <c r="OXB13" s="279"/>
      <c r="OXC13" s="279"/>
      <c r="OXD13" s="279"/>
      <c r="OXE13" s="279"/>
      <c r="OXF13" s="279"/>
      <c r="OXG13" s="279"/>
      <c r="OXH13" s="279"/>
      <c r="OXI13" s="279"/>
      <c r="OXJ13" s="279"/>
      <c r="OXK13" s="279"/>
      <c r="OXL13" s="279"/>
      <c r="OXM13" s="279"/>
      <c r="OXN13" s="279"/>
      <c r="OXO13" s="279"/>
      <c r="OXP13" s="279"/>
      <c r="OXQ13" s="279"/>
      <c r="OXR13" s="279"/>
      <c r="OXS13" s="279"/>
      <c r="OXT13" s="279"/>
      <c r="OXU13" s="279"/>
      <c r="OXV13" s="279"/>
      <c r="OXW13" s="279"/>
      <c r="OXX13" s="279"/>
      <c r="OXY13" s="279"/>
      <c r="OXZ13" s="279"/>
      <c r="OYA13" s="279"/>
      <c r="OYB13" s="279"/>
      <c r="OYC13" s="279"/>
      <c r="OYD13" s="279"/>
      <c r="OYE13" s="279"/>
      <c r="OYF13" s="279"/>
      <c r="OYG13" s="279"/>
      <c r="OYH13" s="279"/>
      <c r="OYI13" s="279"/>
      <c r="OYJ13" s="279"/>
      <c r="OYK13" s="279"/>
      <c r="OYL13" s="279"/>
      <c r="OYM13" s="279"/>
      <c r="OYN13" s="279"/>
      <c r="OYO13" s="279"/>
      <c r="OYP13" s="279"/>
      <c r="OYQ13" s="279"/>
      <c r="OYR13" s="279"/>
      <c r="OYS13" s="279"/>
      <c r="OYT13" s="279"/>
      <c r="OYU13" s="279"/>
      <c r="OYV13" s="279"/>
      <c r="OYW13" s="279"/>
      <c r="OYX13" s="279"/>
      <c r="OYY13" s="279"/>
      <c r="OYZ13" s="279"/>
      <c r="OZA13" s="279"/>
      <c r="OZB13" s="279"/>
      <c r="OZC13" s="279"/>
      <c r="OZD13" s="279"/>
      <c r="OZE13" s="279"/>
      <c r="OZF13" s="279"/>
      <c r="OZG13" s="279"/>
      <c r="OZH13" s="279"/>
      <c r="OZI13" s="279"/>
      <c r="OZJ13" s="279"/>
      <c r="OZK13" s="279"/>
      <c r="OZL13" s="279"/>
      <c r="OZM13" s="279"/>
      <c r="OZN13" s="279"/>
      <c r="OZO13" s="279"/>
      <c r="OZP13" s="279"/>
      <c r="OZQ13" s="279"/>
      <c r="OZR13" s="279"/>
      <c r="OZS13" s="279"/>
      <c r="OZT13" s="279"/>
      <c r="OZU13" s="279"/>
      <c r="OZV13" s="279"/>
      <c r="OZW13" s="279"/>
      <c r="OZX13" s="279"/>
      <c r="OZY13" s="279"/>
      <c r="OZZ13" s="279"/>
      <c r="PAA13" s="279"/>
      <c r="PAB13" s="279"/>
      <c r="PAC13" s="279"/>
      <c r="PAD13" s="279"/>
      <c r="PAE13" s="279"/>
      <c r="PAF13" s="279"/>
      <c r="PAG13" s="279"/>
      <c r="PAH13" s="279"/>
      <c r="PAI13" s="279"/>
      <c r="PAJ13" s="279"/>
      <c r="PAK13" s="279"/>
      <c r="PAL13" s="279"/>
      <c r="PAM13" s="279"/>
      <c r="PAN13" s="279"/>
      <c r="PAO13" s="279"/>
      <c r="PAP13" s="279"/>
      <c r="PAQ13" s="279"/>
      <c r="PAR13" s="279"/>
      <c r="PAS13" s="279"/>
      <c r="PAT13" s="279"/>
      <c r="PAU13" s="279"/>
      <c r="PAV13" s="279"/>
      <c r="PAW13" s="279"/>
      <c r="PAX13" s="279"/>
      <c r="PAY13" s="279"/>
      <c r="PAZ13" s="279"/>
      <c r="PBA13" s="279"/>
      <c r="PBB13" s="279"/>
      <c r="PBC13" s="279"/>
      <c r="PBD13" s="279"/>
      <c r="PBE13" s="279"/>
      <c r="PBF13" s="279"/>
      <c r="PBG13" s="279"/>
      <c r="PBH13" s="279"/>
      <c r="PBI13" s="279"/>
      <c r="PBJ13" s="279"/>
      <c r="PBK13" s="279"/>
      <c r="PBL13" s="279"/>
      <c r="PBM13" s="279"/>
      <c r="PBN13" s="279"/>
      <c r="PBO13" s="279"/>
      <c r="PBP13" s="279"/>
      <c r="PBQ13" s="279"/>
      <c r="PBR13" s="279"/>
      <c r="PBS13" s="279"/>
      <c r="PBT13" s="279"/>
      <c r="PBU13" s="279"/>
      <c r="PBV13" s="279"/>
      <c r="PBW13" s="279"/>
      <c r="PBX13" s="279"/>
      <c r="PBY13" s="279"/>
      <c r="PBZ13" s="279"/>
      <c r="PCA13" s="279"/>
      <c r="PCB13" s="279"/>
      <c r="PCC13" s="279"/>
      <c r="PCD13" s="279"/>
      <c r="PCE13" s="279"/>
      <c r="PCF13" s="279"/>
      <c r="PCG13" s="279"/>
      <c r="PCH13" s="279"/>
      <c r="PCI13" s="279"/>
      <c r="PCJ13" s="279"/>
      <c r="PCK13" s="279"/>
      <c r="PCL13" s="279"/>
      <c r="PCM13" s="279"/>
      <c r="PCN13" s="279"/>
      <c r="PCO13" s="279"/>
      <c r="PCP13" s="279"/>
      <c r="PCQ13" s="279"/>
      <c r="PCR13" s="279"/>
      <c r="PCS13" s="279"/>
      <c r="PCT13" s="279"/>
      <c r="PCU13" s="279"/>
      <c r="PCV13" s="279"/>
      <c r="PCW13" s="279"/>
      <c r="PCX13" s="279"/>
      <c r="PCY13" s="279"/>
      <c r="PCZ13" s="279"/>
      <c r="PDA13" s="279"/>
      <c r="PDB13" s="279"/>
      <c r="PDC13" s="279"/>
      <c r="PDD13" s="279"/>
      <c r="PDE13" s="279"/>
      <c r="PDF13" s="279"/>
      <c r="PDG13" s="279"/>
      <c r="PDH13" s="279"/>
      <c r="PDI13" s="279"/>
      <c r="PDJ13" s="279"/>
      <c r="PDK13" s="279"/>
      <c r="PDL13" s="279"/>
      <c r="PDM13" s="279"/>
      <c r="PDN13" s="279"/>
      <c r="PDO13" s="279"/>
      <c r="PDP13" s="279"/>
      <c r="PDQ13" s="279"/>
      <c r="PDR13" s="279"/>
      <c r="PDS13" s="279"/>
      <c r="PDT13" s="279"/>
      <c r="PDU13" s="279"/>
      <c r="PDV13" s="279"/>
      <c r="PDW13" s="279"/>
      <c r="PDX13" s="279"/>
      <c r="PDY13" s="279"/>
      <c r="PDZ13" s="279"/>
      <c r="PEA13" s="279"/>
      <c r="PEB13" s="279"/>
      <c r="PEC13" s="279"/>
      <c r="PED13" s="279"/>
      <c r="PEE13" s="279"/>
      <c r="PEF13" s="279"/>
      <c r="PEG13" s="279"/>
      <c r="PEH13" s="279"/>
      <c r="PEI13" s="279"/>
      <c r="PEJ13" s="279"/>
      <c r="PEK13" s="279"/>
      <c r="PEL13" s="279"/>
      <c r="PEM13" s="279"/>
      <c r="PEN13" s="279"/>
      <c r="PEO13" s="279"/>
      <c r="PEP13" s="279"/>
      <c r="PEQ13" s="279"/>
      <c r="PER13" s="279"/>
      <c r="PES13" s="279"/>
      <c r="PET13" s="279"/>
      <c r="PEU13" s="279"/>
      <c r="PEV13" s="279"/>
      <c r="PEW13" s="279"/>
      <c r="PEX13" s="279"/>
      <c r="PEY13" s="279"/>
      <c r="PEZ13" s="279"/>
      <c r="PFA13" s="279"/>
      <c r="PFB13" s="279"/>
      <c r="PFC13" s="279"/>
      <c r="PFD13" s="279"/>
      <c r="PFE13" s="279"/>
      <c r="PFF13" s="279"/>
      <c r="PFG13" s="279"/>
      <c r="PFH13" s="279"/>
      <c r="PFI13" s="279"/>
      <c r="PFJ13" s="279"/>
      <c r="PFK13" s="279"/>
      <c r="PFL13" s="279"/>
      <c r="PFM13" s="279"/>
      <c r="PFN13" s="279"/>
      <c r="PFO13" s="279"/>
      <c r="PFP13" s="279"/>
      <c r="PFQ13" s="279"/>
      <c r="PFR13" s="279"/>
      <c r="PFS13" s="279"/>
      <c r="PFT13" s="279"/>
      <c r="PFU13" s="279"/>
      <c r="PFV13" s="279"/>
      <c r="PFW13" s="279"/>
      <c r="PFX13" s="279"/>
      <c r="PFY13" s="279"/>
      <c r="PFZ13" s="279"/>
      <c r="PGA13" s="279"/>
      <c r="PGB13" s="279"/>
      <c r="PGC13" s="279"/>
      <c r="PGD13" s="279"/>
      <c r="PGE13" s="279"/>
      <c r="PGF13" s="279"/>
      <c r="PGG13" s="279"/>
      <c r="PGH13" s="279"/>
      <c r="PGI13" s="279"/>
      <c r="PGJ13" s="279"/>
      <c r="PGK13" s="279"/>
      <c r="PGL13" s="279"/>
      <c r="PGM13" s="279"/>
      <c r="PGN13" s="279"/>
      <c r="PGO13" s="279"/>
      <c r="PGP13" s="279"/>
      <c r="PGQ13" s="279"/>
      <c r="PGR13" s="279"/>
      <c r="PGS13" s="279"/>
      <c r="PGT13" s="279"/>
      <c r="PGU13" s="279"/>
      <c r="PGV13" s="279"/>
      <c r="PGW13" s="279"/>
      <c r="PGX13" s="279"/>
      <c r="PGY13" s="279"/>
      <c r="PGZ13" s="279"/>
      <c r="PHA13" s="279"/>
      <c r="PHB13" s="279"/>
      <c r="PHC13" s="279"/>
      <c r="PHD13" s="279"/>
      <c r="PHE13" s="279"/>
      <c r="PHF13" s="279"/>
      <c r="PHG13" s="279"/>
      <c r="PHH13" s="279"/>
      <c r="PHI13" s="279"/>
      <c r="PHJ13" s="279"/>
      <c r="PHK13" s="279"/>
      <c r="PHL13" s="279"/>
      <c r="PHM13" s="279"/>
      <c r="PHN13" s="279"/>
      <c r="PHO13" s="279"/>
      <c r="PHP13" s="279"/>
      <c r="PHQ13" s="279"/>
      <c r="PHR13" s="279"/>
      <c r="PHS13" s="279"/>
      <c r="PHT13" s="279"/>
      <c r="PHU13" s="279"/>
      <c r="PHV13" s="279"/>
      <c r="PHW13" s="279"/>
      <c r="PHX13" s="279"/>
      <c r="PHY13" s="279"/>
      <c r="PHZ13" s="279"/>
      <c r="PIA13" s="279"/>
      <c r="PIB13" s="279"/>
      <c r="PIC13" s="279"/>
      <c r="PID13" s="279"/>
      <c r="PIE13" s="279"/>
      <c r="PIF13" s="279"/>
      <c r="PIG13" s="279"/>
      <c r="PIH13" s="279"/>
      <c r="PII13" s="279"/>
      <c r="PIJ13" s="279"/>
      <c r="PIK13" s="279"/>
      <c r="PIL13" s="279"/>
      <c r="PIM13" s="279"/>
      <c r="PIN13" s="279"/>
      <c r="PIO13" s="279"/>
      <c r="PIP13" s="279"/>
      <c r="PIQ13" s="279"/>
      <c r="PIR13" s="279"/>
      <c r="PIS13" s="279"/>
      <c r="PIT13" s="279"/>
      <c r="PIU13" s="279"/>
      <c r="PIV13" s="279"/>
      <c r="PIW13" s="279"/>
      <c r="PIX13" s="279"/>
      <c r="PIY13" s="279"/>
      <c r="PIZ13" s="279"/>
      <c r="PJA13" s="279"/>
      <c r="PJB13" s="279"/>
      <c r="PJC13" s="279"/>
      <c r="PJD13" s="279"/>
      <c r="PJE13" s="279"/>
      <c r="PJF13" s="279"/>
      <c r="PJG13" s="279"/>
      <c r="PJH13" s="279"/>
      <c r="PJI13" s="279"/>
      <c r="PJJ13" s="279"/>
      <c r="PJK13" s="279"/>
      <c r="PJL13" s="279"/>
      <c r="PJM13" s="279"/>
      <c r="PJN13" s="279"/>
      <c r="PJO13" s="279"/>
      <c r="PJP13" s="279"/>
      <c r="PJQ13" s="279"/>
      <c r="PJR13" s="279"/>
      <c r="PJS13" s="279"/>
      <c r="PJT13" s="279"/>
      <c r="PJU13" s="279"/>
      <c r="PJV13" s="279"/>
      <c r="PJW13" s="279"/>
      <c r="PJX13" s="279"/>
      <c r="PJY13" s="279"/>
      <c r="PJZ13" s="279"/>
      <c r="PKA13" s="279"/>
      <c r="PKB13" s="279"/>
      <c r="PKC13" s="279"/>
      <c r="PKD13" s="279"/>
      <c r="PKE13" s="279"/>
      <c r="PKF13" s="279"/>
      <c r="PKG13" s="279"/>
      <c r="PKH13" s="279"/>
      <c r="PKI13" s="279"/>
      <c r="PKJ13" s="279"/>
      <c r="PKK13" s="279"/>
      <c r="PKL13" s="279"/>
      <c r="PKM13" s="279"/>
      <c r="PKN13" s="279"/>
      <c r="PKO13" s="279"/>
      <c r="PKP13" s="279"/>
      <c r="PKQ13" s="279"/>
      <c r="PKR13" s="279"/>
      <c r="PKS13" s="279"/>
      <c r="PKT13" s="279"/>
      <c r="PKU13" s="279"/>
      <c r="PKV13" s="279"/>
      <c r="PKW13" s="279"/>
      <c r="PKX13" s="279"/>
      <c r="PKY13" s="279"/>
      <c r="PKZ13" s="279"/>
      <c r="PLA13" s="279"/>
      <c r="PLB13" s="279"/>
      <c r="PLC13" s="279"/>
      <c r="PLD13" s="279"/>
      <c r="PLE13" s="279"/>
      <c r="PLF13" s="279"/>
      <c r="PLG13" s="279"/>
      <c r="PLH13" s="279"/>
      <c r="PLI13" s="279"/>
      <c r="PLJ13" s="279"/>
      <c r="PLK13" s="279"/>
      <c r="PLL13" s="279"/>
      <c r="PLM13" s="279"/>
      <c r="PLN13" s="279"/>
      <c r="PLO13" s="279"/>
      <c r="PLP13" s="279"/>
      <c r="PLQ13" s="279"/>
      <c r="PLR13" s="279"/>
      <c r="PLS13" s="279"/>
      <c r="PLT13" s="279"/>
      <c r="PLU13" s="279"/>
      <c r="PLV13" s="279"/>
      <c r="PLW13" s="279"/>
      <c r="PLX13" s="279"/>
      <c r="PLY13" s="279"/>
      <c r="PLZ13" s="279"/>
      <c r="PMA13" s="279"/>
      <c r="PMB13" s="279"/>
      <c r="PMC13" s="279"/>
      <c r="PMD13" s="279"/>
      <c r="PME13" s="279"/>
      <c r="PMF13" s="279"/>
      <c r="PMG13" s="279"/>
      <c r="PMH13" s="279"/>
      <c r="PMI13" s="279"/>
      <c r="PMJ13" s="279"/>
      <c r="PMK13" s="279"/>
      <c r="PML13" s="279"/>
      <c r="PMM13" s="279"/>
      <c r="PMN13" s="279"/>
      <c r="PMO13" s="279"/>
      <c r="PMP13" s="279"/>
      <c r="PMQ13" s="279"/>
      <c r="PMR13" s="279"/>
      <c r="PMS13" s="279"/>
      <c r="PMT13" s="279"/>
      <c r="PMU13" s="279"/>
      <c r="PMV13" s="279"/>
      <c r="PMW13" s="279"/>
      <c r="PMX13" s="279"/>
      <c r="PMY13" s="279"/>
      <c r="PMZ13" s="279"/>
      <c r="PNA13" s="279"/>
      <c r="PNB13" s="279"/>
      <c r="PNC13" s="279"/>
      <c r="PND13" s="279"/>
      <c r="PNE13" s="279"/>
      <c r="PNF13" s="279"/>
      <c r="PNG13" s="279"/>
      <c r="PNH13" s="279"/>
      <c r="PNI13" s="279"/>
      <c r="PNJ13" s="279"/>
      <c r="PNK13" s="279"/>
      <c r="PNL13" s="279"/>
      <c r="PNM13" s="279"/>
      <c r="PNN13" s="279"/>
      <c r="PNO13" s="279"/>
      <c r="PNP13" s="279"/>
      <c r="PNQ13" s="279"/>
      <c r="PNR13" s="279"/>
      <c r="PNS13" s="279"/>
      <c r="PNT13" s="279"/>
      <c r="PNU13" s="279"/>
      <c r="PNV13" s="279"/>
      <c r="PNW13" s="279"/>
      <c r="PNX13" s="279"/>
      <c r="PNY13" s="279"/>
      <c r="PNZ13" s="279"/>
      <c r="POA13" s="279"/>
      <c r="POB13" s="279"/>
      <c r="POC13" s="279"/>
      <c r="POD13" s="279"/>
      <c r="POE13" s="279"/>
      <c r="POF13" s="279"/>
      <c r="POG13" s="279"/>
      <c r="POH13" s="279"/>
      <c r="POI13" s="279"/>
      <c r="POJ13" s="279"/>
      <c r="POK13" s="279"/>
      <c r="POL13" s="279"/>
      <c r="POM13" s="279"/>
      <c r="PON13" s="279"/>
      <c r="POO13" s="279"/>
      <c r="POP13" s="279"/>
      <c r="POQ13" s="279"/>
      <c r="POR13" s="279"/>
      <c r="POS13" s="279"/>
      <c r="POT13" s="279"/>
      <c r="POU13" s="279"/>
      <c r="POV13" s="279"/>
      <c r="POW13" s="279"/>
      <c r="POX13" s="279"/>
      <c r="POY13" s="279"/>
      <c r="POZ13" s="279"/>
      <c r="PPA13" s="279"/>
      <c r="PPB13" s="279"/>
      <c r="PPC13" s="279"/>
      <c r="PPD13" s="279"/>
      <c r="PPE13" s="279"/>
      <c r="PPF13" s="279"/>
      <c r="PPG13" s="279"/>
      <c r="PPH13" s="279"/>
      <c r="PPI13" s="279"/>
      <c r="PPJ13" s="279"/>
      <c r="PPK13" s="279"/>
      <c r="PPL13" s="279"/>
      <c r="PPM13" s="279"/>
      <c r="PPN13" s="279"/>
      <c r="PPO13" s="279"/>
      <c r="PPP13" s="279"/>
      <c r="PPQ13" s="279"/>
      <c r="PPR13" s="279"/>
      <c r="PPS13" s="279"/>
      <c r="PPT13" s="279"/>
      <c r="PPU13" s="279"/>
      <c r="PPV13" s="279"/>
      <c r="PPW13" s="279"/>
      <c r="PPX13" s="279"/>
      <c r="PPY13" s="279"/>
      <c r="PPZ13" s="279"/>
      <c r="PQA13" s="279"/>
      <c r="PQB13" s="279"/>
      <c r="PQC13" s="279"/>
      <c r="PQD13" s="279"/>
      <c r="PQE13" s="279"/>
      <c r="PQF13" s="279"/>
      <c r="PQG13" s="279"/>
      <c r="PQH13" s="279"/>
      <c r="PQI13" s="279"/>
      <c r="PQJ13" s="279"/>
      <c r="PQK13" s="279"/>
      <c r="PQL13" s="279"/>
      <c r="PQM13" s="279"/>
      <c r="PQN13" s="279"/>
      <c r="PQO13" s="279"/>
      <c r="PQP13" s="279"/>
      <c r="PQQ13" s="279"/>
      <c r="PQR13" s="279"/>
      <c r="PQS13" s="279"/>
      <c r="PQT13" s="279"/>
      <c r="PQU13" s="279"/>
      <c r="PQV13" s="279"/>
      <c r="PQW13" s="279"/>
      <c r="PQX13" s="279"/>
      <c r="PQY13" s="279"/>
      <c r="PQZ13" s="279"/>
      <c r="PRA13" s="279"/>
      <c r="PRB13" s="279"/>
      <c r="PRC13" s="279"/>
      <c r="PRD13" s="279"/>
      <c r="PRE13" s="279"/>
      <c r="PRF13" s="279"/>
      <c r="PRG13" s="279"/>
      <c r="PRH13" s="279"/>
      <c r="PRI13" s="279"/>
      <c r="PRJ13" s="279"/>
      <c r="PRK13" s="279"/>
      <c r="PRL13" s="279"/>
      <c r="PRM13" s="279"/>
      <c r="PRN13" s="279"/>
      <c r="PRO13" s="279"/>
      <c r="PRP13" s="279"/>
      <c r="PRQ13" s="279"/>
      <c r="PRR13" s="279"/>
      <c r="PRS13" s="279"/>
      <c r="PRT13" s="279"/>
      <c r="PRU13" s="279"/>
      <c r="PRV13" s="279"/>
      <c r="PRW13" s="279"/>
      <c r="PRX13" s="279"/>
      <c r="PRY13" s="279"/>
      <c r="PRZ13" s="279"/>
      <c r="PSA13" s="279"/>
      <c r="PSB13" s="279"/>
      <c r="PSC13" s="279"/>
      <c r="PSD13" s="279"/>
      <c r="PSE13" s="279"/>
      <c r="PSF13" s="279"/>
      <c r="PSG13" s="279"/>
      <c r="PSH13" s="279"/>
      <c r="PSI13" s="279"/>
      <c r="PSJ13" s="279"/>
      <c r="PSK13" s="279"/>
      <c r="PSL13" s="279"/>
      <c r="PSM13" s="279"/>
      <c r="PSN13" s="279"/>
      <c r="PSO13" s="279"/>
      <c r="PSP13" s="279"/>
      <c r="PSQ13" s="279"/>
      <c r="PSR13" s="279"/>
      <c r="PSS13" s="279"/>
      <c r="PST13" s="279"/>
      <c r="PSU13" s="279"/>
      <c r="PSV13" s="279"/>
      <c r="PSW13" s="279"/>
      <c r="PSX13" s="279"/>
      <c r="PSY13" s="279"/>
      <c r="PSZ13" s="279"/>
      <c r="PTA13" s="279"/>
      <c r="PTB13" s="279"/>
      <c r="PTC13" s="279"/>
      <c r="PTD13" s="279"/>
      <c r="PTE13" s="279"/>
      <c r="PTF13" s="279"/>
      <c r="PTG13" s="279"/>
      <c r="PTH13" s="279"/>
      <c r="PTI13" s="279"/>
      <c r="PTJ13" s="279"/>
      <c r="PTK13" s="279"/>
      <c r="PTL13" s="279"/>
      <c r="PTM13" s="279"/>
      <c r="PTN13" s="279"/>
      <c r="PTO13" s="279"/>
      <c r="PTP13" s="279"/>
      <c r="PTQ13" s="279"/>
      <c r="PTR13" s="279"/>
      <c r="PTS13" s="279"/>
      <c r="PTT13" s="279"/>
      <c r="PTU13" s="279"/>
      <c r="PTV13" s="279"/>
      <c r="PTW13" s="279"/>
      <c r="PTX13" s="279"/>
      <c r="PTY13" s="279"/>
      <c r="PTZ13" s="279"/>
      <c r="PUA13" s="279"/>
      <c r="PUB13" s="279"/>
      <c r="PUC13" s="279"/>
      <c r="PUD13" s="279"/>
      <c r="PUE13" s="279"/>
      <c r="PUF13" s="279"/>
      <c r="PUG13" s="279"/>
      <c r="PUH13" s="279"/>
      <c r="PUI13" s="279"/>
      <c r="PUJ13" s="279"/>
      <c r="PUK13" s="279"/>
      <c r="PUL13" s="279"/>
      <c r="PUM13" s="279"/>
      <c r="PUN13" s="279"/>
      <c r="PUO13" s="279"/>
      <c r="PUP13" s="279"/>
      <c r="PUQ13" s="279"/>
      <c r="PUR13" s="279"/>
      <c r="PUS13" s="279"/>
      <c r="PUT13" s="279"/>
      <c r="PUU13" s="279"/>
      <c r="PUV13" s="279"/>
      <c r="PUW13" s="279"/>
      <c r="PUX13" s="279"/>
      <c r="PUY13" s="279"/>
      <c r="PUZ13" s="279"/>
      <c r="PVA13" s="279"/>
      <c r="PVB13" s="279"/>
      <c r="PVC13" s="279"/>
      <c r="PVD13" s="279"/>
      <c r="PVE13" s="279"/>
      <c r="PVF13" s="279"/>
      <c r="PVG13" s="279"/>
      <c r="PVH13" s="279"/>
      <c r="PVI13" s="279"/>
      <c r="PVJ13" s="279"/>
      <c r="PVK13" s="279"/>
      <c r="PVL13" s="279"/>
      <c r="PVM13" s="279"/>
      <c r="PVN13" s="279"/>
      <c r="PVO13" s="279"/>
      <c r="PVP13" s="279"/>
      <c r="PVQ13" s="279"/>
      <c r="PVR13" s="279"/>
      <c r="PVS13" s="279"/>
      <c r="PVT13" s="279"/>
      <c r="PVU13" s="279"/>
      <c r="PVV13" s="279"/>
      <c r="PVW13" s="279"/>
      <c r="PVX13" s="279"/>
      <c r="PVY13" s="279"/>
      <c r="PVZ13" s="279"/>
      <c r="PWA13" s="279"/>
      <c r="PWB13" s="279"/>
      <c r="PWC13" s="279"/>
      <c r="PWD13" s="279"/>
      <c r="PWE13" s="279"/>
      <c r="PWF13" s="279"/>
      <c r="PWG13" s="279"/>
      <c r="PWH13" s="279"/>
      <c r="PWI13" s="279"/>
      <c r="PWJ13" s="279"/>
      <c r="PWK13" s="279"/>
      <c r="PWL13" s="279"/>
      <c r="PWM13" s="279"/>
      <c r="PWN13" s="279"/>
      <c r="PWO13" s="279"/>
      <c r="PWP13" s="279"/>
      <c r="PWQ13" s="279"/>
      <c r="PWR13" s="279"/>
      <c r="PWS13" s="279"/>
      <c r="PWT13" s="279"/>
      <c r="PWU13" s="279"/>
      <c r="PWV13" s="279"/>
      <c r="PWW13" s="279"/>
      <c r="PWX13" s="279"/>
      <c r="PWY13" s="279"/>
      <c r="PWZ13" s="279"/>
      <c r="PXA13" s="279"/>
      <c r="PXB13" s="279"/>
      <c r="PXC13" s="279"/>
      <c r="PXD13" s="279"/>
      <c r="PXE13" s="279"/>
      <c r="PXF13" s="279"/>
      <c r="PXG13" s="279"/>
      <c r="PXH13" s="279"/>
      <c r="PXI13" s="279"/>
      <c r="PXJ13" s="279"/>
      <c r="PXK13" s="279"/>
      <c r="PXL13" s="279"/>
      <c r="PXM13" s="279"/>
      <c r="PXN13" s="279"/>
      <c r="PXO13" s="279"/>
      <c r="PXP13" s="279"/>
      <c r="PXQ13" s="279"/>
      <c r="PXR13" s="279"/>
      <c r="PXS13" s="279"/>
      <c r="PXT13" s="279"/>
      <c r="PXU13" s="279"/>
      <c r="PXV13" s="279"/>
      <c r="PXW13" s="279"/>
      <c r="PXX13" s="279"/>
      <c r="PXY13" s="279"/>
      <c r="PXZ13" s="279"/>
      <c r="PYA13" s="279"/>
      <c r="PYB13" s="279"/>
      <c r="PYC13" s="279"/>
      <c r="PYD13" s="279"/>
      <c r="PYE13" s="279"/>
      <c r="PYF13" s="279"/>
      <c r="PYG13" s="279"/>
      <c r="PYH13" s="279"/>
      <c r="PYI13" s="279"/>
      <c r="PYJ13" s="279"/>
      <c r="PYK13" s="279"/>
      <c r="PYL13" s="279"/>
      <c r="PYM13" s="279"/>
      <c r="PYN13" s="279"/>
      <c r="PYO13" s="279"/>
      <c r="PYP13" s="279"/>
      <c r="PYQ13" s="279"/>
      <c r="PYR13" s="279"/>
      <c r="PYS13" s="279"/>
      <c r="PYT13" s="279"/>
      <c r="PYU13" s="279"/>
      <c r="PYV13" s="279"/>
      <c r="PYW13" s="279"/>
      <c r="PYX13" s="279"/>
      <c r="PYY13" s="279"/>
      <c r="PYZ13" s="279"/>
      <c r="PZA13" s="279"/>
      <c r="PZB13" s="279"/>
      <c r="PZC13" s="279"/>
      <c r="PZD13" s="279"/>
      <c r="PZE13" s="279"/>
      <c r="PZF13" s="279"/>
      <c r="PZG13" s="279"/>
      <c r="PZH13" s="279"/>
      <c r="PZI13" s="279"/>
      <c r="PZJ13" s="279"/>
      <c r="PZK13" s="279"/>
      <c r="PZL13" s="279"/>
      <c r="PZM13" s="279"/>
      <c r="PZN13" s="279"/>
      <c r="PZO13" s="279"/>
      <c r="PZP13" s="279"/>
      <c r="PZQ13" s="279"/>
      <c r="PZR13" s="279"/>
      <c r="PZS13" s="279"/>
      <c r="PZT13" s="279"/>
      <c r="PZU13" s="279"/>
      <c r="PZV13" s="279"/>
      <c r="PZW13" s="279"/>
      <c r="PZX13" s="279"/>
      <c r="PZY13" s="279"/>
      <c r="PZZ13" s="279"/>
      <c r="QAA13" s="279"/>
      <c r="QAB13" s="279"/>
      <c r="QAC13" s="279"/>
      <c r="QAD13" s="279"/>
      <c r="QAE13" s="279"/>
      <c r="QAF13" s="279"/>
      <c r="QAG13" s="279"/>
      <c r="QAH13" s="279"/>
      <c r="QAI13" s="279"/>
      <c r="QAJ13" s="279"/>
      <c r="QAK13" s="279"/>
      <c r="QAL13" s="279"/>
      <c r="QAM13" s="279"/>
      <c r="QAN13" s="279"/>
      <c r="QAO13" s="279"/>
      <c r="QAP13" s="279"/>
      <c r="QAQ13" s="279"/>
      <c r="QAR13" s="279"/>
      <c r="QAS13" s="279"/>
      <c r="QAT13" s="279"/>
      <c r="QAU13" s="279"/>
      <c r="QAV13" s="279"/>
      <c r="QAW13" s="279"/>
      <c r="QAX13" s="279"/>
      <c r="QAY13" s="279"/>
      <c r="QAZ13" s="279"/>
      <c r="QBA13" s="279"/>
      <c r="QBB13" s="279"/>
      <c r="QBC13" s="279"/>
      <c r="QBD13" s="279"/>
      <c r="QBE13" s="279"/>
      <c r="QBF13" s="279"/>
      <c r="QBG13" s="279"/>
      <c r="QBH13" s="279"/>
      <c r="QBI13" s="279"/>
      <c r="QBJ13" s="279"/>
      <c r="QBK13" s="279"/>
      <c r="QBL13" s="279"/>
      <c r="QBM13" s="279"/>
      <c r="QBN13" s="279"/>
      <c r="QBO13" s="279"/>
      <c r="QBP13" s="279"/>
      <c r="QBQ13" s="279"/>
      <c r="QBR13" s="279"/>
      <c r="QBS13" s="279"/>
      <c r="QBT13" s="279"/>
      <c r="QBU13" s="279"/>
      <c r="QBV13" s="279"/>
      <c r="QBW13" s="279"/>
      <c r="QBX13" s="279"/>
      <c r="QBY13" s="279"/>
      <c r="QBZ13" s="279"/>
      <c r="QCA13" s="279"/>
      <c r="QCB13" s="279"/>
      <c r="QCC13" s="279"/>
      <c r="QCD13" s="279"/>
      <c r="QCE13" s="279"/>
      <c r="QCF13" s="279"/>
      <c r="QCG13" s="279"/>
      <c r="QCH13" s="279"/>
      <c r="QCI13" s="279"/>
      <c r="QCJ13" s="279"/>
      <c r="QCK13" s="279"/>
      <c r="QCL13" s="279"/>
      <c r="QCM13" s="279"/>
      <c r="QCN13" s="279"/>
      <c r="QCO13" s="279"/>
      <c r="QCP13" s="279"/>
      <c r="QCQ13" s="279"/>
      <c r="QCR13" s="279"/>
      <c r="QCS13" s="279"/>
      <c r="QCT13" s="279"/>
      <c r="QCU13" s="279"/>
      <c r="QCV13" s="279"/>
      <c r="QCW13" s="279"/>
      <c r="QCX13" s="279"/>
      <c r="QCY13" s="279"/>
      <c r="QCZ13" s="279"/>
      <c r="QDA13" s="279"/>
      <c r="QDB13" s="279"/>
      <c r="QDC13" s="279"/>
      <c r="QDD13" s="279"/>
      <c r="QDE13" s="279"/>
      <c r="QDF13" s="279"/>
      <c r="QDG13" s="279"/>
      <c r="QDH13" s="279"/>
      <c r="QDI13" s="279"/>
      <c r="QDJ13" s="279"/>
      <c r="QDK13" s="279"/>
      <c r="QDL13" s="279"/>
      <c r="QDM13" s="279"/>
      <c r="QDN13" s="279"/>
      <c r="QDO13" s="279"/>
      <c r="QDP13" s="279"/>
      <c r="QDQ13" s="279"/>
      <c r="QDR13" s="279"/>
      <c r="QDS13" s="279"/>
      <c r="QDT13" s="279"/>
      <c r="QDU13" s="279"/>
      <c r="QDV13" s="279"/>
      <c r="QDW13" s="279"/>
      <c r="QDX13" s="279"/>
      <c r="QDY13" s="279"/>
      <c r="QDZ13" s="279"/>
      <c r="QEA13" s="279"/>
      <c r="QEB13" s="279"/>
      <c r="QEC13" s="279"/>
      <c r="QED13" s="279"/>
      <c r="QEE13" s="279"/>
      <c r="QEF13" s="279"/>
      <c r="QEG13" s="279"/>
      <c r="QEH13" s="279"/>
      <c r="QEI13" s="279"/>
      <c r="QEJ13" s="279"/>
      <c r="QEK13" s="279"/>
      <c r="QEL13" s="279"/>
      <c r="QEM13" s="279"/>
      <c r="QEN13" s="279"/>
      <c r="QEO13" s="279"/>
      <c r="QEP13" s="279"/>
      <c r="QEQ13" s="279"/>
      <c r="QER13" s="279"/>
      <c r="QES13" s="279"/>
      <c r="QET13" s="279"/>
      <c r="QEU13" s="279"/>
      <c r="QEV13" s="279"/>
      <c r="QEW13" s="279"/>
      <c r="QEX13" s="279"/>
      <c r="QEY13" s="279"/>
      <c r="QEZ13" s="279"/>
      <c r="QFA13" s="279"/>
      <c r="QFB13" s="279"/>
      <c r="QFC13" s="279"/>
      <c r="QFD13" s="279"/>
      <c r="QFE13" s="279"/>
      <c r="QFF13" s="279"/>
      <c r="QFG13" s="279"/>
      <c r="QFH13" s="279"/>
      <c r="QFI13" s="279"/>
      <c r="QFJ13" s="279"/>
      <c r="QFK13" s="279"/>
      <c r="QFL13" s="279"/>
      <c r="QFM13" s="279"/>
      <c r="QFN13" s="279"/>
      <c r="QFO13" s="279"/>
      <c r="QFP13" s="279"/>
      <c r="QFQ13" s="279"/>
      <c r="QFR13" s="279"/>
      <c r="QFS13" s="279"/>
      <c r="QFT13" s="279"/>
      <c r="QFU13" s="279"/>
      <c r="QFV13" s="279"/>
      <c r="QFW13" s="279"/>
      <c r="QFX13" s="279"/>
      <c r="QFY13" s="279"/>
      <c r="QFZ13" s="279"/>
      <c r="QGA13" s="279"/>
      <c r="QGB13" s="279"/>
      <c r="QGC13" s="279"/>
      <c r="QGD13" s="279"/>
      <c r="QGE13" s="279"/>
      <c r="QGF13" s="279"/>
      <c r="QGG13" s="279"/>
      <c r="QGH13" s="279"/>
      <c r="QGI13" s="279"/>
      <c r="QGJ13" s="279"/>
      <c r="QGK13" s="279"/>
      <c r="QGL13" s="279"/>
      <c r="QGM13" s="279"/>
      <c r="QGN13" s="279"/>
      <c r="QGO13" s="279"/>
      <c r="QGP13" s="279"/>
      <c r="QGQ13" s="279"/>
      <c r="QGR13" s="279"/>
      <c r="QGS13" s="279"/>
      <c r="QGT13" s="279"/>
      <c r="QGU13" s="279"/>
      <c r="QGV13" s="279"/>
      <c r="QGW13" s="279"/>
      <c r="QGX13" s="279"/>
      <c r="QGY13" s="279"/>
      <c r="QGZ13" s="279"/>
      <c r="QHA13" s="279"/>
      <c r="QHB13" s="279"/>
      <c r="QHC13" s="279"/>
      <c r="QHD13" s="279"/>
      <c r="QHE13" s="279"/>
      <c r="QHF13" s="279"/>
      <c r="QHG13" s="279"/>
      <c r="QHH13" s="279"/>
      <c r="QHI13" s="279"/>
      <c r="QHJ13" s="279"/>
      <c r="QHK13" s="279"/>
      <c r="QHL13" s="279"/>
      <c r="QHM13" s="279"/>
      <c r="QHN13" s="279"/>
      <c r="QHO13" s="279"/>
      <c r="QHP13" s="279"/>
      <c r="QHQ13" s="279"/>
      <c r="QHR13" s="279"/>
      <c r="QHS13" s="279"/>
      <c r="QHT13" s="279"/>
      <c r="QHU13" s="279"/>
      <c r="QHV13" s="279"/>
      <c r="QHW13" s="279"/>
      <c r="QHX13" s="279"/>
      <c r="QHY13" s="279"/>
      <c r="QHZ13" s="279"/>
      <c r="QIA13" s="279"/>
      <c r="QIB13" s="279"/>
      <c r="QIC13" s="279"/>
      <c r="QID13" s="279"/>
      <c r="QIE13" s="279"/>
      <c r="QIF13" s="279"/>
      <c r="QIG13" s="279"/>
      <c r="QIH13" s="279"/>
      <c r="QII13" s="279"/>
      <c r="QIJ13" s="279"/>
      <c r="QIK13" s="279"/>
      <c r="QIL13" s="279"/>
      <c r="QIM13" s="279"/>
      <c r="QIN13" s="279"/>
      <c r="QIO13" s="279"/>
      <c r="QIP13" s="279"/>
      <c r="QIQ13" s="279"/>
      <c r="QIR13" s="279"/>
      <c r="QIS13" s="279"/>
      <c r="QIT13" s="279"/>
      <c r="QIU13" s="279"/>
      <c r="QIV13" s="279"/>
      <c r="QIW13" s="279"/>
      <c r="QIX13" s="279"/>
      <c r="QIY13" s="279"/>
      <c r="QIZ13" s="279"/>
      <c r="QJA13" s="279"/>
      <c r="QJB13" s="279"/>
      <c r="QJC13" s="279"/>
      <c r="QJD13" s="279"/>
      <c r="QJE13" s="279"/>
      <c r="QJF13" s="279"/>
      <c r="QJG13" s="279"/>
      <c r="QJH13" s="279"/>
      <c r="QJI13" s="279"/>
      <c r="QJJ13" s="279"/>
      <c r="QJK13" s="279"/>
      <c r="QJL13" s="279"/>
      <c r="QJM13" s="279"/>
      <c r="QJN13" s="279"/>
      <c r="QJO13" s="279"/>
      <c r="QJP13" s="279"/>
      <c r="QJQ13" s="279"/>
      <c r="QJR13" s="279"/>
      <c r="QJS13" s="279"/>
      <c r="QJT13" s="279"/>
      <c r="QJU13" s="279"/>
      <c r="QJV13" s="279"/>
      <c r="QJW13" s="279"/>
      <c r="QJX13" s="279"/>
      <c r="QJY13" s="279"/>
      <c r="QJZ13" s="279"/>
      <c r="QKA13" s="279"/>
      <c r="QKB13" s="279"/>
      <c r="QKC13" s="279"/>
      <c r="QKD13" s="279"/>
      <c r="QKE13" s="279"/>
      <c r="QKF13" s="279"/>
      <c r="QKG13" s="279"/>
      <c r="QKH13" s="279"/>
      <c r="QKI13" s="279"/>
      <c r="QKJ13" s="279"/>
      <c r="QKK13" s="279"/>
      <c r="QKL13" s="279"/>
      <c r="QKM13" s="279"/>
      <c r="QKN13" s="279"/>
      <c r="QKO13" s="279"/>
      <c r="QKP13" s="279"/>
      <c r="QKQ13" s="279"/>
      <c r="QKR13" s="279"/>
      <c r="QKS13" s="279"/>
      <c r="QKT13" s="279"/>
      <c r="QKU13" s="279"/>
      <c r="QKV13" s="279"/>
      <c r="QKW13" s="279"/>
      <c r="QKX13" s="279"/>
      <c r="QKY13" s="279"/>
      <c r="QKZ13" s="279"/>
      <c r="QLA13" s="279"/>
      <c r="QLB13" s="279"/>
      <c r="QLC13" s="279"/>
      <c r="QLD13" s="279"/>
      <c r="QLE13" s="279"/>
      <c r="QLF13" s="279"/>
      <c r="QLG13" s="279"/>
      <c r="QLH13" s="279"/>
      <c r="QLI13" s="279"/>
      <c r="QLJ13" s="279"/>
      <c r="QLK13" s="279"/>
      <c r="QLL13" s="279"/>
      <c r="QLM13" s="279"/>
      <c r="QLN13" s="279"/>
      <c r="QLO13" s="279"/>
      <c r="QLP13" s="279"/>
      <c r="QLQ13" s="279"/>
      <c r="QLR13" s="279"/>
      <c r="QLS13" s="279"/>
      <c r="QLT13" s="279"/>
      <c r="QLU13" s="279"/>
      <c r="QLV13" s="279"/>
      <c r="QLW13" s="279"/>
      <c r="QLX13" s="279"/>
      <c r="QLY13" s="279"/>
      <c r="QLZ13" s="279"/>
      <c r="QMA13" s="279"/>
      <c r="QMB13" s="279"/>
      <c r="QMC13" s="279"/>
      <c r="QMD13" s="279"/>
      <c r="QME13" s="279"/>
      <c r="QMF13" s="279"/>
      <c r="QMG13" s="279"/>
      <c r="QMH13" s="279"/>
      <c r="QMI13" s="279"/>
      <c r="QMJ13" s="279"/>
      <c r="QMK13" s="279"/>
      <c r="QML13" s="279"/>
      <c r="QMM13" s="279"/>
      <c r="QMN13" s="279"/>
      <c r="QMO13" s="279"/>
      <c r="QMP13" s="279"/>
      <c r="QMQ13" s="279"/>
      <c r="QMR13" s="279"/>
      <c r="QMS13" s="279"/>
      <c r="QMT13" s="279"/>
      <c r="QMU13" s="279"/>
      <c r="QMV13" s="279"/>
      <c r="QMW13" s="279"/>
      <c r="QMX13" s="279"/>
      <c r="QMY13" s="279"/>
      <c r="QMZ13" s="279"/>
      <c r="QNA13" s="279"/>
      <c r="QNB13" s="279"/>
      <c r="QNC13" s="279"/>
      <c r="QND13" s="279"/>
      <c r="QNE13" s="279"/>
      <c r="QNF13" s="279"/>
      <c r="QNG13" s="279"/>
      <c r="QNH13" s="279"/>
      <c r="QNI13" s="279"/>
      <c r="QNJ13" s="279"/>
      <c r="QNK13" s="279"/>
      <c r="QNL13" s="279"/>
      <c r="QNM13" s="279"/>
      <c r="QNN13" s="279"/>
      <c r="QNO13" s="279"/>
      <c r="QNP13" s="279"/>
      <c r="QNQ13" s="279"/>
      <c r="QNR13" s="279"/>
      <c r="QNS13" s="279"/>
      <c r="QNT13" s="279"/>
      <c r="QNU13" s="279"/>
      <c r="QNV13" s="279"/>
      <c r="QNW13" s="279"/>
      <c r="QNX13" s="279"/>
      <c r="QNY13" s="279"/>
      <c r="QNZ13" s="279"/>
      <c r="QOA13" s="279"/>
      <c r="QOB13" s="279"/>
      <c r="QOC13" s="279"/>
      <c r="QOD13" s="279"/>
      <c r="QOE13" s="279"/>
      <c r="QOF13" s="279"/>
      <c r="QOG13" s="279"/>
      <c r="QOH13" s="279"/>
      <c r="QOI13" s="279"/>
      <c r="QOJ13" s="279"/>
      <c r="QOK13" s="279"/>
      <c r="QOL13" s="279"/>
      <c r="QOM13" s="279"/>
      <c r="QON13" s="279"/>
      <c r="QOO13" s="279"/>
      <c r="QOP13" s="279"/>
      <c r="QOQ13" s="279"/>
      <c r="QOR13" s="279"/>
      <c r="QOS13" s="279"/>
      <c r="QOT13" s="279"/>
      <c r="QOU13" s="279"/>
      <c r="QOV13" s="279"/>
      <c r="QOW13" s="279"/>
      <c r="QOX13" s="279"/>
      <c r="QOY13" s="279"/>
      <c r="QOZ13" s="279"/>
      <c r="QPA13" s="279"/>
      <c r="QPB13" s="279"/>
      <c r="QPC13" s="279"/>
      <c r="QPD13" s="279"/>
      <c r="QPE13" s="279"/>
      <c r="QPF13" s="279"/>
      <c r="QPG13" s="279"/>
      <c r="QPH13" s="279"/>
      <c r="QPI13" s="279"/>
      <c r="QPJ13" s="279"/>
      <c r="QPK13" s="279"/>
      <c r="QPL13" s="279"/>
      <c r="QPM13" s="279"/>
      <c r="QPN13" s="279"/>
      <c r="QPO13" s="279"/>
      <c r="QPP13" s="279"/>
      <c r="QPQ13" s="279"/>
      <c r="QPR13" s="279"/>
      <c r="QPS13" s="279"/>
      <c r="QPT13" s="279"/>
      <c r="QPU13" s="279"/>
      <c r="QPV13" s="279"/>
      <c r="QPW13" s="279"/>
      <c r="QPX13" s="279"/>
      <c r="QPY13" s="279"/>
      <c r="QPZ13" s="279"/>
      <c r="QQA13" s="279"/>
      <c r="QQB13" s="279"/>
      <c r="QQC13" s="279"/>
      <c r="QQD13" s="279"/>
      <c r="QQE13" s="279"/>
      <c r="QQF13" s="279"/>
      <c r="QQG13" s="279"/>
      <c r="QQH13" s="279"/>
      <c r="QQI13" s="279"/>
      <c r="QQJ13" s="279"/>
      <c r="QQK13" s="279"/>
      <c r="QQL13" s="279"/>
      <c r="QQM13" s="279"/>
      <c r="QQN13" s="279"/>
      <c r="QQO13" s="279"/>
      <c r="QQP13" s="279"/>
      <c r="QQQ13" s="279"/>
      <c r="QQR13" s="279"/>
      <c r="QQS13" s="279"/>
      <c r="QQT13" s="279"/>
      <c r="QQU13" s="279"/>
      <c r="QQV13" s="279"/>
      <c r="QQW13" s="279"/>
      <c r="QQX13" s="279"/>
      <c r="QQY13" s="279"/>
      <c r="QQZ13" s="279"/>
      <c r="QRA13" s="279"/>
      <c r="QRB13" s="279"/>
      <c r="QRC13" s="279"/>
      <c r="QRD13" s="279"/>
      <c r="QRE13" s="279"/>
      <c r="QRF13" s="279"/>
      <c r="QRG13" s="279"/>
      <c r="QRH13" s="279"/>
      <c r="QRI13" s="279"/>
      <c r="QRJ13" s="279"/>
      <c r="QRK13" s="279"/>
      <c r="QRL13" s="279"/>
      <c r="QRM13" s="279"/>
      <c r="QRN13" s="279"/>
      <c r="QRO13" s="279"/>
      <c r="QRP13" s="279"/>
      <c r="QRQ13" s="279"/>
      <c r="QRR13" s="279"/>
      <c r="QRS13" s="279"/>
      <c r="QRT13" s="279"/>
      <c r="QRU13" s="279"/>
      <c r="QRV13" s="279"/>
      <c r="QRW13" s="279"/>
      <c r="QRX13" s="279"/>
      <c r="QRY13" s="279"/>
      <c r="QRZ13" s="279"/>
      <c r="QSA13" s="279"/>
      <c r="QSB13" s="279"/>
      <c r="QSC13" s="279"/>
      <c r="QSD13" s="279"/>
      <c r="QSE13" s="279"/>
      <c r="QSF13" s="279"/>
      <c r="QSG13" s="279"/>
      <c r="QSH13" s="279"/>
      <c r="QSI13" s="279"/>
      <c r="QSJ13" s="279"/>
      <c r="QSK13" s="279"/>
      <c r="QSL13" s="279"/>
      <c r="QSM13" s="279"/>
      <c r="QSN13" s="279"/>
      <c r="QSO13" s="279"/>
      <c r="QSP13" s="279"/>
      <c r="QSQ13" s="279"/>
      <c r="QSR13" s="279"/>
      <c r="QSS13" s="279"/>
      <c r="QST13" s="279"/>
      <c r="QSU13" s="279"/>
      <c r="QSV13" s="279"/>
      <c r="QSW13" s="279"/>
      <c r="QSX13" s="279"/>
      <c r="QSY13" s="279"/>
      <c r="QSZ13" s="279"/>
      <c r="QTA13" s="279"/>
      <c r="QTB13" s="279"/>
      <c r="QTC13" s="279"/>
      <c r="QTD13" s="279"/>
      <c r="QTE13" s="279"/>
      <c r="QTF13" s="279"/>
      <c r="QTG13" s="279"/>
      <c r="QTH13" s="279"/>
      <c r="QTI13" s="279"/>
      <c r="QTJ13" s="279"/>
      <c r="QTK13" s="279"/>
      <c r="QTL13" s="279"/>
      <c r="QTM13" s="279"/>
      <c r="QTN13" s="279"/>
      <c r="QTO13" s="279"/>
      <c r="QTP13" s="279"/>
      <c r="QTQ13" s="279"/>
      <c r="QTR13" s="279"/>
      <c r="QTS13" s="279"/>
      <c r="QTT13" s="279"/>
      <c r="QTU13" s="279"/>
      <c r="QTV13" s="279"/>
      <c r="QTW13" s="279"/>
      <c r="QTX13" s="279"/>
      <c r="QTY13" s="279"/>
      <c r="QTZ13" s="279"/>
      <c r="QUA13" s="279"/>
      <c r="QUB13" s="279"/>
      <c r="QUC13" s="279"/>
      <c r="QUD13" s="279"/>
      <c r="QUE13" s="279"/>
      <c r="QUF13" s="279"/>
      <c r="QUG13" s="279"/>
      <c r="QUH13" s="279"/>
      <c r="QUI13" s="279"/>
      <c r="QUJ13" s="279"/>
      <c r="QUK13" s="279"/>
      <c r="QUL13" s="279"/>
      <c r="QUM13" s="279"/>
      <c r="QUN13" s="279"/>
      <c r="QUO13" s="279"/>
      <c r="QUP13" s="279"/>
      <c r="QUQ13" s="279"/>
      <c r="QUR13" s="279"/>
      <c r="QUS13" s="279"/>
      <c r="QUT13" s="279"/>
      <c r="QUU13" s="279"/>
      <c r="QUV13" s="279"/>
      <c r="QUW13" s="279"/>
      <c r="QUX13" s="279"/>
      <c r="QUY13" s="279"/>
      <c r="QUZ13" s="279"/>
      <c r="QVA13" s="279"/>
      <c r="QVB13" s="279"/>
      <c r="QVC13" s="279"/>
      <c r="QVD13" s="279"/>
      <c r="QVE13" s="279"/>
      <c r="QVF13" s="279"/>
      <c r="QVG13" s="279"/>
      <c r="QVH13" s="279"/>
      <c r="QVI13" s="279"/>
      <c r="QVJ13" s="279"/>
      <c r="QVK13" s="279"/>
      <c r="QVL13" s="279"/>
      <c r="QVM13" s="279"/>
      <c r="QVN13" s="279"/>
      <c r="QVO13" s="279"/>
      <c r="QVP13" s="279"/>
      <c r="QVQ13" s="279"/>
      <c r="QVR13" s="279"/>
      <c r="QVS13" s="279"/>
      <c r="QVT13" s="279"/>
      <c r="QVU13" s="279"/>
      <c r="QVV13" s="279"/>
      <c r="QVW13" s="279"/>
      <c r="QVX13" s="279"/>
      <c r="QVY13" s="279"/>
      <c r="QVZ13" s="279"/>
      <c r="QWA13" s="279"/>
      <c r="QWB13" s="279"/>
      <c r="QWC13" s="279"/>
      <c r="QWD13" s="279"/>
      <c r="QWE13" s="279"/>
      <c r="QWF13" s="279"/>
      <c r="QWG13" s="279"/>
      <c r="QWH13" s="279"/>
      <c r="QWI13" s="279"/>
      <c r="QWJ13" s="279"/>
      <c r="QWK13" s="279"/>
      <c r="QWL13" s="279"/>
      <c r="QWM13" s="279"/>
      <c r="QWN13" s="279"/>
      <c r="QWO13" s="279"/>
      <c r="QWP13" s="279"/>
      <c r="QWQ13" s="279"/>
      <c r="QWR13" s="279"/>
      <c r="QWS13" s="279"/>
      <c r="QWT13" s="279"/>
      <c r="QWU13" s="279"/>
      <c r="QWV13" s="279"/>
      <c r="QWW13" s="279"/>
      <c r="QWX13" s="279"/>
      <c r="QWY13" s="279"/>
      <c r="QWZ13" s="279"/>
      <c r="QXA13" s="279"/>
      <c r="QXB13" s="279"/>
      <c r="QXC13" s="279"/>
      <c r="QXD13" s="279"/>
      <c r="QXE13" s="279"/>
      <c r="QXF13" s="279"/>
      <c r="QXG13" s="279"/>
      <c r="QXH13" s="279"/>
      <c r="QXI13" s="279"/>
      <c r="QXJ13" s="279"/>
      <c r="QXK13" s="279"/>
      <c r="QXL13" s="279"/>
      <c r="QXM13" s="279"/>
      <c r="QXN13" s="279"/>
      <c r="QXO13" s="279"/>
      <c r="QXP13" s="279"/>
      <c r="QXQ13" s="279"/>
      <c r="QXR13" s="279"/>
      <c r="QXS13" s="279"/>
      <c r="QXT13" s="279"/>
      <c r="QXU13" s="279"/>
      <c r="QXV13" s="279"/>
      <c r="QXW13" s="279"/>
      <c r="QXX13" s="279"/>
      <c r="QXY13" s="279"/>
      <c r="QXZ13" s="279"/>
      <c r="QYA13" s="279"/>
      <c r="QYB13" s="279"/>
      <c r="QYC13" s="279"/>
      <c r="QYD13" s="279"/>
      <c r="QYE13" s="279"/>
      <c r="QYF13" s="279"/>
      <c r="QYG13" s="279"/>
      <c r="QYH13" s="279"/>
      <c r="QYI13" s="279"/>
      <c r="QYJ13" s="279"/>
      <c r="QYK13" s="279"/>
      <c r="QYL13" s="279"/>
      <c r="QYM13" s="279"/>
      <c r="QYN13" s="279"/>
      <c r="QYO13" s="279"/>
      <c r="QYP13" s="279"/>
      <c r="QYQ13" s="279"/>
      <c r="QYR13" s="279"/>
      <c r="QYS13" s="279"/>
      <c r="QYT13" s="279"/>
      <c r="QYU13" s="279"/>
      <c r="QYV13" s="279"/>
      <c r="QYW13" s="279"/>
      <c r="QYX13" s="279"/>
      <c r="QYY13" s="279"/>
      <c r="QYZ13" s="279"/>
      <c r="QZA13" s="279"/>
      <c r="QZB13" s="279"/>
      <c r="QZC13" s="279"/>
      <c r="QZD13" s="279"/>
      <c r="QZE13" s="279"/>
      <c r="QZF13" s="279"/>
      <c r="QZG13" s="279"/>
      <c r="QZH13" s="279"/>
      <c r="QZI13" s="279"/>
      <c r="QZJ13" s="279"/>
      <c r="QZK13" s="279"/>
      <c r="QZL13" s="279"/>
      <c r="QZM13" s="279"/>
      <c r="QZN13" s="279"/>
      <c r="QZO13" s="279"/>
      <c r="QZP13" s="279"/>
      <c r="QZQ13" s="279"/>
      <c r="QZR13" s="279"/>
      <c r="QZS13" s="279"/>
      <c r="QZT13" s="279"/>
      <c r="QZU13" s="279"/>
      <c r="QZV13" s="279"/>
      <c r="QZW13" s="279"/>
      <c r="QZX13" s="279"/>
      <c r="QZY13" s="279"/>
      <c r="QZZ13" s="279"/>
      <c r="RAA13" s="279"/>
      <c r="RAB13" s="279"/>
      <c r="RAC13" s="279"/>
      <c r="RAD13" s="279"/>
      <c r="RAE13" s="279"/>
      <c r="RAF13" s="279"/>
      <c r="RAG13" s="279"/>
      <c r="RAH13" s="279"/>
      <c r="RAI13" s="279"/>
      <c r="RAJ13" s="279"/>
      <c r="RAK13" s="279"/>
      <c r="RAL13" s="279"/>
      <c r="RAM13" s="279"/>
      <c r="RAN13" s="279"/>
      <c r="RAO13" s="279"/>
      <c r="RAP13" s="279"/>
      <c r="RAQ13" s="279"/>
      <c r="RAR13" s="279"/>
      <c r="RAS13" s="279"/>
      <c r="RAT13" s="279"/>
      <c r="RAU13" s="279"/>
      <c r="RAV13" s="279"/>
      <c r="RAW13" s="279"/>
      <c r="RAX13" s="279"/>
      <c r="RAY13" s="279"/>
      <c r="RAZ13" s="279"/>
      <c r="RBA13" s="279"/>
      <c r="RBB13" s="279"/>
      <c r="RBC13" s="279"/>
      <c r="RBD13" s="279"/>
      <c r="RBE13" s="279"/>
      <c r="RBF13" s="279"/>
      <c r="RBG13" s="279"/>
      <c r="RBH13" s="279"/>
      <c r="RBI13" s="279"/>
      <c r="RBJ13" s="279"/>
      <c r="RBK13" s="279"/>
      <c r="RBL13" s="279"/>
      <c r="RBM13" s="279"/>
      <c r="RBN13" s="279"/>
      <c r="RBO13" s="279"/>
      <c r="RBP13" s="279"/>
      <c r="RBQ13" s="279"/>
      <c r="RBR13" s="279"/>
      <c r="RBS13" s="279"/>
      <c r="RBT13" s="279"/>
      <c r="RBU13" s="279"/>
      <c r="RBV13" s="279"/>
      <c r="RBW13" s="279"/>
      <c r="RBX13" s="279"/>
      <c r="RBY13" s="279"/>
      <c r="RBZ13" s="279"/>
      <c r="RCA13" s="279"/>
      <c r="RCB13" s="279"/>
      <c r="RCC13" s="279"/>
      <c r="RCD13" s="279"/>
      <c r="RCE13" s="279"/>
      <c r="RCF13" s="279"/>
      <c r="RCG13" s="279"/>
      <c r="RCH13" s="279"/>
      <c r="RCI13" s="279"/>
      <c r="RCJ13" s="279"/>
      <c r="RCK13" s="279"/>
      <c r="RCL13" s="279"/>
      <c r="RCM13" s="279"/>
      <c r="RCN13" s="279"/>
      <c r="RCO13" s="279"/>
      <c r="RCP13" s="279"/>
      <c r="RCQ13" s="279"/>
      <c r="RCR13" s="279"/>
      <c r="RCS13" s="279"/>
      <c r="RCT13" s="279"/>
      <c r="RCU13" s="279"/>
      <c r="RCV13" s="279"/>
      <c r="RCW13" s="279"/>
      <c r="RCX13" s="279"/>
      <c r="RCY13" s="279"/>
      <c r="RCZ13" s="279"/>
      <c r="RDA13" s="279"/>
      <c r="RDB13" s="279"/>
      <c r="RDC13" s="279"/>
      <c r="RDD13" s="279"/>
      <c r="RDE13" s="279"/>
      <c r="RDF13" s="279"/>
      <c r="RDG13" s="279"/>
      <c r="RDH13" s="279"/>
      <c r="RDI13" s="279"/>
      <c r="RDJ13" s="279"/>
      <c r="RDK13" s="279"/>
      <c r="RDL13" s="279"/>
      <c r="RDM13" s="279"/>
      <c r="RDN13" s="279"/>
      <c r="RDO13" s="279"/>
      <c r="RDP13" s="279"/>
      <c r="RDQ13" s="279"/>
      <c r="RDR13" s="279"/>
      <c r="RDS13" s="279"/>
      <c r="RDT13" s="279"/>
      <c r="RDU13" s="279"/>
      <c r="RDV13" s="279"/>
      <c r="RDW13" s="279"/>
      <c r="RDX13" s="279"/>
      <c r="RDY13" s="279"/>
      <c r="RDZ13" s="279"/>
      <c r="REA13" s="279"/>
      <c r="REB13" s="279"/>
      <c r="REC13" s="279"/>
      <c r="RED13" s="279"/>
      <c r="REE13" s="279"/>
      <c r="REF13" s="279"/>
      <c r="REG13" s="279"/>
      <c r="REH13" s="279"/>
      <c r="REI13" s="279"/>
      <c r="REJ13" s="279"/>
      <c r="REK13" s="279"/>
      <c r="REL13" s="279"/>
      <c r="REM13" s="279"/>
      <c r="REN13" s="279"/>
      <c r="REO13" s="279"/>
      <c r="REP13" s="279"/>
      <c r="REQ13" s="279"/>
      <c r="RER13" s="279"/>
      <c r="RES13" s="279"/>
      <c r="RET13" s="279"/>
      <c r="REU13" s="279"/>
      <c r="REV13" s="279"/>
      <c r="REW13" s="279"/>
      <c r="REX13" s="279"/>
      <c r="REY13" s="279"/>
      <c r="REZ13" s="279"/>
      <c r="RFA13" s="279"/>
      <c r="RFB13" s="279"/>
      <c r="RFC13" s="279"/>
      <c r="RFD13" s="279"/>
      <c r="RFE13" s="279"/>
      <c r="RFF13" s="279"/>
      <c r="RFG13" s="279"/>
      <c r="RFH13" s="279"/>
      <c r="RFI13" s="279"/>
      <c r="RFJ13" s="279"/>
      <c r="RFK13" s="279"/>
      <c r="RFL13" s="279"/>
      <c r="RFM13" s="279"/>
      <c r="RFN13" s="279"/>
      <c r="RFO13" s="279"/>
      <c r="RFP13" s="279"/>
      <c r="RFQ13" s="279"/>
      <c r="RFR13" s="279"/>
      <c r="RFS13" s="279"/>
      <c r="RFT13" s="279"/>
      <c r="RFU13" s="279"/>
      <c r="RFV13" s="279"/>
      <c r="RFW13" s="279"/>
      <c r="RFX13" s="279"/>
      <c r="RFY13" s="279"/>
      <c r="RFZ13" s="279"/>
      <c r="RGA13" s="279"/>
      <c r="RGB13" s="279"/>
      <c r="RGC13" s="279"/>
      <c r="RGD13" s="279"/>
      <c r="RGE13" s="279"/>
      <c r="RGF13" s="279"/>
      <c r="RGG13" s="279"/>
      <c r="RGH13" s="279"/>
      <c r="RGI13" s="279"/>
      <c r="RGJ13" s="279"/>
      <c r="RGK13" s="279"/>
      <c r="RGL13" s="279"/>
      <c r="RGM13" s="279"/>
      <c r="RGN13" s="279"/>
      <c r="RGO13" s="279"/>
      <c r="RGP13" s="279"/>
      <c r="RGQ13" s="279"/>
      <c r="RGR13" s="279"/>
      <c r="RGS13" s="279"/>
      <c r="RGT13" s="279"/>
      <c r="RGU13" s="279"/>
      <c r="RGV13" s="279"/>
      <c r="RGW13" s="279"/>
      <c r="RGX13" s="279"/>
      <c r="RGY13" s="279"/>
      <c r="RGZ13" s="279"/>
      <c r="RHA13" s="279"/>
      <c r="RHB13" s="279"/>
      <c r="RHC13" s="279"/>
      <c r="RHD13" s="279"/>
      <c r="RHE13" s="279"/>
      <c r="RHF13" s="279"/>
      <c r="RHG13" s="279"/>
      <c r="RHH13" s="279"/>
      <c r="RHI13" s="279"/>
      <c r="RHJ13" s="279"/>
      <c r="RHK13" s="279"/>
      <c r="RHL13" s="279"/>
      <c r="RHM13" s="279"/>
      <c r="RHN13" s="279"/>
      <c r="RHO13" s="279"/>
      <c r="RHP13" s="279"/>
      <c r="RHQ13" s="279"/>
      <c r="RHR13" s="279"/>
      <c r="RHS13" s="279"/>
      <c r="RHT13" s="279"/>
      <c r="RHU13" s="279"/>
      <c r="RHV13" s="279"/>
      <c r="RHW13" s="279"/>
      <c r="RHX13" s="279"/>
      <c r="RHY13" s="279"/>
      <c r="RHZ13" s="279"/>
      <c r="RIA13" s="279"/>
      <c r="RIB13" s="279"/>
      <c r="RIC13" s="279"/>
      <c r="RID13" s="279"/>
      <c r="RIE13" s="279"/>
      <c r="RIF13" s="279"/>
      <c r="RIG13" s="279"/>
      <c r="RIH13" s="279"/>
      <c r="RII13" s="279"/>
      <c r="RIJ13" s="279"/>
      <c r="RIK13" s="279"/>
      <c r="RIL13" s="279"/>
      <c r="RIM13" s="279"/>
      <c r="RIN13" s="279"/>
      <c r="RIO13" s="279"/>
      <c r="RIP13" s="279"/>
      <c r="RIQ13" s="279"/>
      <c r="RIR13" s="279"/>
      <c r="RIS13" s="279"/>
      <c r="RIT13" s="279"/>
      <c r="RIU13" s="279"/>
      <c r="RIV13" s="279"/>
      <c r="RIW13" s="279"/>
      <c r="RIX13" s="279"/>
      <c r="RIY13" s="279"/>
      <c r="RIZ13" s="279"/>
      <c r="RJA13" s="279"/>
      <c r="RJB13" s="279"/>
      <c r="RJC13" s="279"/>
      <c r="RJD13" s="279"/>
      <c r="RJE13" s="279"/>
      <c r="RJF13" s="279"/>
      <c r="RJG13" s="279"/>
      <c r="RJH13" s="279"/>
      <c r="RJI13" s="279"/>
      <c r="RJJ13" s="279"/>
      <c r="RJK13" s="279"/>
      <c r="RJL13" s="279"/>
      <c r="RJM13" s="279"/>
      <c r="RJN13" s="279"/>
      <c r="RJO13" s="279"/>
      <c r="RJP13" s="279"/>
      <c r="RJQ13" s="279"/>
      <c r="RJR13" s="279"/>
      <c r="RJS13" s="279"/>
      <c r="RJT13" s="279"/>
      <c r="RJU13" s="279"/>
      <c r="RJV13" s="279"/>
      <c r="RJW13" s="279"/>
      <c r="RJX13" s="279"/>
      <c r="RJY13" s="279"/>
      <c r="RJZ13" s="279"/>
      <c r="RKA13" s="279"/>
      <c r="RKB13" s="279"/>
      <c r="RKC13" s="279"/>
      <c r="RKD13" s="279"/>
      <c r="RKE13" s="279"/>
      <c r="RKF13" s="279"/>
      <c r="RKG13" s="279"/>
      <c r="RKH13" s="279"/>
      <c r="RKI13" s="279"/>
      <c r="RKJ13" s="279"/>
      <c r="RKK13" s="279"/>
      <c r="RKL13" s="279"/>
      <c r="RKM13" s="279"/>
      <c r="RKN13" s="279"/>
      <c r="RKO13" s="279"/>
      <c r="RKP13" s="279"/>
      <c r="RKQ13" s="279"/>
      <c r="RKR13" s="279"/>
      <c r="RKS13" s="279"/>
      <c r="RKT13" s="279"/>
      <c r="RKU13" s="279"/>
      <c r="RKV13" s="279"/>
      <c r="RKW13" s="279"/>
      <c r="RKX13" s="279"/>
      <c r="RKY13" s="279"/>
      <c r="RKZ13" s="279"/>
      <c r="RLA13" s="279"/>
      <c r="RLB13" s="279"/>
      <c r="RLC13" s="279"/>
      <c r="RLD13" s="279"/>
      <c r="RLE13" s="279"/>
      <c r="RLF13" s="279"/>
      <c r="RLG13" s="279"/>
      <c r="RLH13" s="279"/>
      <c r="RLI13" s="279"/>
      <c r="RLJ13" s="279"/>
      <c r="RLK13" s="279"/>
      <c r="RLL13" s="279"/>
      <c r="RLM13" s="279"/>
      <c r="RLN13" s="279"/>
      <c r="RLO13" s="279"/>
      <c r="RLP13" s="279"/>
      <c r="RLQ13" s="279"/>
      <c r="RLR13" s="279"/>
      <c r="RLS13" s="279"/>
      <c r="RLT13" s="279"/>
      <c r="RLU13" s="279"/>
      <c r="RLV13" s="279"/>
      <c r="RLW13" s="279"/>
      <c r="RLX13" s="279"/>
      <c r="RLY13" s="279"/>
      <c r="RLZ13" s="279"/>
      <c r="RMA13" s="279"/>
      <c r="RMB13" s="279"/>
      <c r="RMC13" s="279"/>
      <c r="RMD13" s="279"/>
      <c r="RME13" s="279"/>
      <c r="RMF13" s="279"/>
      <c r="RMG13" s="279"/>
      <c r="RMH13" s="279"/>
      <c r="RMI13" s="279"/>
      <c r="RMJ13" s="279"/>
      <c r="RMK13" s="279"/>
      <c r="RML13" s="279"/>
      <c r="RMM13" s="279"/>
      <c r="RMN13" s="279"/>
      <c r="RMO13" s="279"/>
      <c r="RMP13" s="279"/>
      <c r="RMQ13" s="279"/>
      <c r="RMR13" s="279"/>
      <c r="RMS13" s="279"/>
      <c r="RMT13" s="279"/>
      <c r="RMU13" s="279"/>
      <c r="RMV13" s="279"/>
      <c r="RMW13" s="279"/>
      <c r="RMX13" s="279"/>
      <c r="RMY13" s="279"/>
      <c r="RMZ13" s="279"/>
      <c r="RNA13" s="279"/>
      <c r="RNB13" s="279"/>
      <c r="RNC13" s="279"/>
      <c r="RND13" s="279"/>
      <c r="RNE13" s="279"/>
      <c r="RNF13" s="279"/>
      <c r="RNG13" s="279"/>
      <c r="RNH13" s="279"/>
      <c r="RNI13" s="279"/>
      <c r="RNJ13" s="279"/>
      <c r="RNK13" s="279"/>
      <c r="RNL13" s="279"/>
      <c r="RNM13" s="279"/>
      <c r="RNN13" s="279"/>
      <c r="RNO13" s="279"/>
      <c r="RNP13" s="279"/>
      <c r="RNQ13" s="279"/>
      <c r="RNR13" s="279"/>
      <c r="RNS13" s="279"/>
      <c r="RNT13" s="279"/>
      <c r="RNU13" s="279"/>
      <c r="RNV13" s="279"/>
      <c r="RNW13" s="279"/>
      <c r="RNX13" s="279"/>
      <c r="RNY13" s="279"/>
      <c r="RNZ13" s="279"/>
      <c r="ROA13" s="279"/>
      <c r="ROB13" s="279"/>
      <c r="ROC13" s="279"/>
      <c r="ROD13" s="279"/>
      <c r="ROE13" s="279"/>
      <c r="ROF13" s="279"/>
      <c r="ROG13" s="279"/>
      <c r="ROH13" s="279"/>
      <c r="ROI13" s="279"/>
      <c r="ROJ13" s="279"/>
      <c r="ROK13" s="279"/>
      <c r="ROL13" s="279"/>
      <c r="ROM13" s="279"/>
      <c r="RON13" s="279"/>
      <c r="ROO13" s="279"/>
      <c r="ROP13" s="279"/>
      <c r="ROQ13" s="279"/>
      <c r="ROR13" s="279"/>
      <c r="ROS13" s="279"/>
      <c r="ROT13" s="279"/>
      <c r="ROU13" s="279"/>
      <c r="ROV13" s="279"/>
      <c r="ROW13" s="279"/>
      <c r="ROX13" s="279"/>
      <c r="ROY13" s="279"/>
      <c r="ROZ13" s="279"/>
      <c r="RPA13" s="279"/>
      <c r="RPB13" s="279"/>
      <c r="RPC13" s="279"/>
      <c r="RPD13" s="279"/>
      <c r="RPE13" s="279"/>
      <c r="RPF13" s="279"/>
      <c r="RPG13" s="279"/>
      <c r="RPH13" s="279"/>
      <c r="RPI13" s="279"/>
      <c r="RPJ13" s="279"/>
      <c r="RPK13" s="279"/>
      <c r="RPL13" s="279"/>
      <c r="RPM13" s="279"/>
      <c r="RPN13" s="279"/>
      <c r="RPO13" s="279"/>
      <c r="RPP13" s="279"/>
      <c r="RPQ13" s="279"/>
      <c r="RPR13" s="279"/>
      <c r="RPS13" s="279"/>
      <c r="RPT13" s="279"/>
      <c r="RPU13" s="279"/>
      <c r="RPV13" s="279"/>
      <c r="RPW13" s="279"/>
      <c r="RPX13" s="279"/>
      <c r="RPY13" s="279"/>
      <c r="RPZ13" s="279"/>
      <c r="RQA13" s="279"/>
      <c r="RQB13" s="279"/>
      <c r="RQC13" s="279"/>
      <c r="RQD13" s="279"/>
      <c r="RQE13" s="279"/>
      <c r="RQF13" s="279"/>
      <c r="RQG13" s="279"/>
      <c r="RQH13" s="279"/>
      <c r="RQI13" s="279"/>
      <c r="RQJ13" s="279"/>
      <c r="RQK13" s="279"/>
      <c r="RQL13" s="279"/>
      <c r="RQM13" s="279"/>
      <c r="RQN13" s="279"/>
      <c r="RQO13" s="279"/>
      <c r="RQP13" s="279"/>
      <c r="RQQ13" s="279"/>
      <c r="RQR13" s="279"/>
      <c r="RQS13" s="279"/>
      <c r="RQT13" s="279"/>
      <c r="RQU13" s="279"/>
      <c r="RQV13" s="279"/>
      <c r="RQW13" s="279"/>
      <c r="RQX13" s="279"/>
      <c r="RQY13" s="279"/>
      <c r="RQZ13" s="279"/>
      <c r="RRA13" s="279"/>
      <c r="RRB13" s="279"/>
      <c r="RRC13" s="279"/>
      <c r="RRD13" s="279"/>
      <c r="RRE13" s="279"/>
      <c r="RRF13" s="279"/>
      <c r="RRG13" s="279"/>
      <c r="RRH13" s="279"/>
      <c r="RRI13" s="279"/>
      <c r="RRJ13" s="279"/>
      <c r="RRK13" s="279"/>
      <c r="RRL13" s="279"/>
      <c r="RRM13" s="279"/>
      <c r="RRN13" s="279"/>
      <c r="RRO13" s="279"/>
      <c r="RRP13" s="279"/>
      <c r="RRQ13" s="279"/>
      <c r="RRR13" s="279"/>
      <c r="RRS13" s="279"/>
      <c r="RRT13" s="279"/>
      <c r="RRU13" s="279"/>
      <c r="RRV13" s="279"/>
      <c r="RRW13" s="279"/>
      <c r="RRX13" s="279"/>
      <c r="RRY13" s="279"/>
      <c r="RRZ13" s="279"/>
      <c r="RSA13" s="279"/>
      <c r="RSB13" s="279"/>
      <c r="RSC13" s="279"/>
      <c r="RSD13" s="279"/>
      <c r="RSE13" s="279"/>
      <c r="RSF13" s="279"/>
      <c r="RSG13" s="279"/>
      <c r="RSH13" s="279"/>
      <c r="RSI13" s="279"/>
      <c r="RSJ13" s="279"/>
      <c r="RSK13" s="279"/>
      <c r="RSL13" s="279"/>
      <c r="RSM13" s="279"/>
      <c r="RSN13" s="279"/>
      <c r="RSO13" s="279"/>
      <c r="RSP13" s="279"/>
      <c r="RSQ13" s="279"/>
      <c r="RSR13" s="279"/>
      <c r="RSS13" s="279"/>
      <c r="RST13" s="279"/>
      <c r="RSU13" s="279"/>
      <c r="RSV13" s="279"/>
      <c r="RSW13" s="279"/>
      <c r="RSX13" s="279"/>
      <c r="RSY13" s="279"/>
      <c r="RSZ13" s="279"/>
      <c r="RTA13" s="279"/>
      <c r="RTB13" s="279"/>
      <c r="RTC13" s="279"/>
      <c r="RTD13" s="279"/>
      <c r="RTE13" s="279"/>
      <c r="RTF13" s="279"/>
      <c r="RTG13" s="279"/>
      <c r="RTH13" s="279"/>
      <c r="RTI13" s="279"/>
      <c r="RTJ13" s="279"/>
      <c r="RTK13" s="279"/>
      <c r="RTL13" s="279"/>
      <c r="RTM13" s="279"/>
      <c r="RTN13" s="279"/>
      <c r="RTO13" s="279"/>
      <c r="RTP13" s="279"/>
      <c r="RTQ13" s="279"/>
      <c r="RTR13" s="279"/>
      <c r="RTS13" s="279"/>
      <c r="RTT13" s="279"/>
      <c r="RTU13" s="279"/>
      <c r="RTV13" s="279"/>
      <c r="RTW13" s="279"/>
      <c r="RTX13" s="279"/>
      <c r="RTY13" s="279"/>
      <c r="RTZ13" s="279"/>
      <c r="RUA13" s="279"/>
      <c r="RUB13" s="279"/>
      <c r="RUC13" s="279"/>
      <c r="RUD13" s="279"/>
      <c r="RUE13" s="279"/>
      <c r="RUF13" s="279"/>
      <c r="RUG13" s="279"/>
      <c r="RUH13" s="279"/>
      <c r="RUI13" s="279"/>
      <c r="RUJ13" s="279"/>
      <c r="RUK13" s="279"/>
      <c r="RUL13" s="279"/>
      <c r="RUM13" s="279"/>
      <c r="RUN13" s="279"/>
      <c r="RUO13" s="279"/>
      <c r="RUP13" s="279"/>
      <c r="RUQ13" s="279"/>
      <c r="RUR13" s="279"/>
      <c r="RUS13" s="279"/>
      <c r="RUT13" s="279"/>
      <c r="RUU13" s="279"/>
      <c r="RUV13" s="279"/>
      <c r="RUW13" s="279"/>
      <c r="RUX13" s="279"/>
      <c r="RUY13" s="279"/>
      <c r="RUZ13" s="279"/>
      <c r="RVA13" s="279"/>
      <c r="RVB13" s="279"/>
      <c r="RVC13" s="279"/>
      <c r="RVD13" s="279"/>
      <c r="RVE13" s="279"/>
      <c r="RVF13" s="279"/>
      <c r="RVG13" s="279"/>
      <c r="RVH13" s="279"/>
      <c r="RVI13" s="279"/>
      <c r="RVJ13" s="279"/>
      <c r="RVK13" s="279"/>
      <c r="RVL13" s="279"/>
      <c r="RVM13" s="279"/>
      <c r="RVN13" s="279"/>
      <c r="RVO13" s="279"/>
      <c r="RVP13" s="279"/>
      <c r="RVQ13" s="279"/>
      <c r="RVR13" s="279"/>
      <c r="RVS13" s="279"/>
      <c r="RVT13" s="279"/>
      <c r="RVU13" s="279"/>
      <c r="RVV13" s="279"/>
      <c r="RVW13" s="279"/>
      <c r="RVX13" s="279"/>
      <c r="RVY13" s="279"/>
      <c r="RVZ13" s="279"/>
      <c r="RWA13" s="279"/>
      <c r="RWB13" s="279"/>
      <c r="RWC13" s="279"/>
      <c r="RWD13" s="279"/>
      <c r="RWE13" s="279"/>
      <c r="RWF13" s="279"/>
      <c r="RWG13" s="279"/>
      <c r="RWH13" s="279"/>
      <c r="RWI13" s="279"/>
      <c r="RWJ13" s="279"/>
      <c r="RWK13" s="279"/>
      <c r="RWL13" s="279"/>
      <c r="RWM13" s="279"/>
      <c r="RWN13" s="279"/>
      <c r="RWO13" s="279"/>
      <c r="RWP13" s="279"/>
      <c r="RWQ13" s="279"/>
      <c r="RWR13" s="279"/>
      <c r="RWS13" s="279"/>
      <c r="RWT13" s="279"/>
      <c r="RWU13" s="279"/>
      <c r="RWV13" s="279"/>
      <c r="RWW13" s="279"/>
      <c r="RWX13" s="279"/>
      <c r="RWY13" s="279"/>
      <c r="RWZ13" s="279"/>
      <c r="RXA13" s="279"/>
      <c r="RXB13" s="279"/>
      <c r="RXC13" s="279"/>
      <c r="RXD13" s="279"/>
      <c r="RXE13" s="279"/>
      <c r="RXF13" s="279"/>
      <c r="RXG13" s="279"/>
      <c r="RXH13" s="279"/>
      <c r="RXI13" s="279"/>
      <c r="RXJ13" s="279"/>
      <c r="RXK13" s="279"/>
      <c r="RXL13" s="279"/>
      <c r="RXM13" s="279"/>
      <c r="RXN13" s="279"/>
      <c r="RXO13" s="279"/>
      <c r="RXP13" s="279"/>
      <c r="RXQ13" s="279"/>
      <c r="RXR13" s="279"/>
      <c r="RXS13" s="279"/>
      <c r="RXT13" s="279"/>
      <c r="RXU13" s="279"/>
      <c r="RXV13" s="279"/>
      <c r="RXW13" s="279"/>
      <c r="RXX13" s="279"/>
      <c r="RXY13" s="279"/>
      <c r="RXZ13" s="279"/>
      <c r="RYA13" s="279"/>
      <c r="RYB13" s="279"/>
      <c r="RYC13" s="279"/>
      <c r="RYD13" s="279"/>
      <c r="RYE13" s="279"/>
      <c r="RYF13" s="279"/>
      <c r="RYG13" s="279"/>
      <c r="RYH13" s="279"/>
      <c r="RYI13" s="279"/>
      <c r="RYJ13" s="279"/>
      <c r="RYK13" s="279"/>
      <c r="RYL13" s="279"/>
      <c r="RYM13" s="279"/>
      <c r="RYN13" s="279"/>
      <c r="RYO13" s="279"/>
      <c r="RYP13" s="279"/>
      <c r="RYQ13" s="279"/>
      <c r="RYR13" s="279"/>
      <c r="RYS13" s="279"/>
      <c r="RYT13" s="279"/>
      <c r="RYU13" s="279"/>
      <c r="RYV13" s="279"/>
      <c r="RYW13" s="279"/>
      <c r="RYX13" s="279"/>
      <c r="RYY13" s="279"/>
      <c r="RYZ13" s="279"/>
      <c r="RZA13" s="279"/>
      <c r="RZB13" s="279"/>
      <c r="RZC13" s="279"/>
      <c r="RZD13" s="279"/>
      <c r="RZE13" s="279"/>
      <c r="RZF13" s="279"/>
      <c r="RZG13" s="279"/>
      <c r="RZH13" s="279"/>
      <c r="RZI13" s="279"/>
      <c r="RZJ13" s="279"/>
      <c r="RZK13" s="279"/>
      <c r="RZL13" s="279"/>
      <c r="RZM13" s="279"/>
      <c r="RZN13" s="279"/>
      <c r="RZO13" s="279"/>
      <c r="RZP13" s="279"/>
      <c r="RZQ13" s="279"/>
      <c r="RZR13" s="279"/>
      <c r="RZS13" s="279"/>
      <c r="RZT13" s="279"/>
      <c r="RZU13" s="279"/>
      <c r="RZV13" s="279"/>
      <c r="RZW13" s="279"/>
      <c r="RZX13" s="279"/>
      <c r="RZY13" s="279"/>
      <c r="RZZ13" s="279"/>
      <c r="SAA13" s="279"/>
      <c r="SAB13" s="279"/>
      <c r="SAC13" s="279"/>
      <c r="SAD13" s="279"/>
      <c r="SAE13" s="279"/>
      <c r="SAF13" s="279"/>
      <c r="SAG13" s="279"/>
      <c r="SAH13" s="279"/>
      <c r="SAI13" s="279"/>
      <c r="SAJ13" s="279"/>
      <c r="SAK13" s="279"/>
      <c r="SAL13" s="279"/>
      <c r="SAM13" s="279"/>
      <c r="SAN13" s="279"/>
      <c r="SAO13" s="279"/>
      <c r="SAP13" s="279"/>
      <c r="SAQ13" s="279"/>
      <c r="SAR13" s="279"/>
      <c r="SAS13" s="279"/>
      <c r="SAT13" s="279"/>
      <c r="SAU13" s="279"/>
      <c r="SAV13" s="279"/>
      <c r="SAW13" s="279"/>
      <c r="SAX13" s="279"/>
      <c r="SAY13" s="279"/>
      <c r="SAZ13" s="279"/>
      <c r="SBA13" s="279"/>
      <c r="SBB13" s="279"/>
      <c r="SBC13" s="279"/>
      <c r="SBD13" s="279"/>
      <c r="SBE13" s="279"/>
      <c r="SBF13" s="279"/>
      <c r="SBG13" s="279"/>
      <c r="SBH13" s="279"/>
      <c r="SBI13" s="279"/>
      <c r="SBJ13" s="279"/>
      <c r="SBK13" s="279"/>
      <c r="SBL13" s="279"/>
      <c r="SBM13" s="279"/>
      <c r="SBN13" s="279"/>
      <c r="SBO13" s="279"/>
      <c r="SBP13" s="279"/>
      <c r="SBQ13" s="279"/>
      <c r="SBR13" s="279"/>
      <c r="SBS13" s="279"/>
      <c r="SBT13" s="279"/>
      <c r="SBU13" s="279"/>
      <c r="SBV13" s="279"/>
      <c r="SBW13" s="279"/>
      <c r="SBX13" s="279"/>
      <c r="SBY13" s="279"/>
      <c r="SBZ13" s="279"/>
      <c r="SCA13" s="279"/>
      <c r="SCB13" s="279"/>
      <c r="SCC13" s="279"/>
      <c r="SCD13" s="279"/>
      <c r="SCE13" s="279"/>
      <c r="SCF13" s="279"/>
      <c r="SCG13" s="279"/>
      <c r="SCH13" s="279"/>
      <c r="SCI13" s="279"/>
      <c r="SCJ13" s="279"/>
      <c r="SCK13" s="279"/>
      <c r="SCL13" s="279"/>
      <c r="SCM13" s="279"/>
      <c r="SCN13" s="279"/>
      <c r="SCO13" s="279"/>
      <c r="SCP13" s="279"/>
      <c r="SCQ13" s="279"/>
      <c r="SCR13" s="279"/>
      <c r="SCS13" s="279"/>
      <c r="SCT13" s="279"/>
      <c r="SCU13" s="279"/>
      <c r="SCV13" s="279"/>
      <c r="SCW13" s="279"/>
      <c r="SCX13" s="279"/>
      <c r="SCY13" s="279"/>
      <c r="SCZ13" s="279"/>
      <c r="SDA13" s="279"/>
      <c r="SDB13" s="279"/>
      <c r="SDC13" s="279"/>
      <c r="SDD13" s="279"/>
      <c r="SDE13" s="279"/>
      <c r="SDF13" s="279"/>
      <c r="SDG13" s="279"/>
      <c r="SDH13" s="279"/>
      <c r="SDI13" s="279"/>
      <c r="SDJ13" s="279"/>
      <c r="SDK13" s="279"/>
      <c r="SDL13" s="279"/>
      <c r="SDM13" s="279"/>
      <c r="SDN13" s="279"/>
      <c r="SDO13" s="279"/>
      <c r="SDP13" s="279"/>
      <c r="SDQ13" s="279"/>
      <c r="SDR13" s="279"/>
      <c r="SDS13" s="279"/>
      <c r="SDT13" s="279"/>
      <c r="SDU13" s="279"/>
      <c r="SDV13" s="279"/>
      <c r="SDW13" s="279"/>
      <c r="SDX13" s="279"/>
      <c r="SDY13" s="279"/>
      <c r="SDZ13" s="279"/>
      <c r="SEA13" s="279"/>
      <c r="SEB13" s="279"/>
      <c r="SEC13" s="279"/>
      <c r="SED13" s="279"/>
      <c r="SEE13" s="279"/>
      <c r="SEF13" s="279"/>
      <c r="SEG13" s="279"/>
      <c r="SEH13" s="279"/>
      <c r="SEI13" s="279"/>
      <c r="SEJ13" s="279"/>
      <c r="SEK13" s="279"/>
      <c r="SEL13" s="279"/>
      <c r="SEM13" s="279"/>
      <c r="SEN13" s="279"/>
      <c r="SEO13" s="279"/>
      <c r="SEP13" s="279"/>
      <c r="SEQ13" s="279"/>
      <c r="SER13" s="279"/>
      <c r="SES13" s="279"/>
      <c r="SET13" s="279"/>
      <c r="SEU13" s="279"/>
      <c r="SEV13" s="279"/>
      <c r="SEW13" s="279"/>
      <c r="SEX13" s="279"/>
      <c r="SEY13" s="279"/>
      <c r="SEZ13" s="279"/>
      <c r="SFA13" s="279"/>
      <c r="SFB13" s="279"/>
      <c r="SFC13" s="279"/>
      <c r="SFD13" s="279"/>
      <c r="SFE13" s="279"/>
      <c r="SFF13" s="279"/>
      <c r="SFG13" s="279"/>
      <c r="SFH13" s="279"/>
      <c r="SFI13" s="279"/>
      <c r="SFJ13" s="279"/>
      <c r="SFK13" s="279"/>
      <c r="SFL13" s="279"/>
      <c r="SFM13" s="279"/>
      <c r="SFN13" s="279"/>
      <c r="SFO13" s="279"/>
      <c r="SFP13" s="279"/>
      <c r="SFQ13" s="279"/>
      <c r="SFR13" s="279"/>
      <c r="SFS13" s="279"/>
      <c r="SFT13" s="279"/>
      <c r="SFU13" s="279"/>
      <c r="SFV13" s="279"/>
      <c r="SFW13" s="279"/>
      <c r="SFX13" s="279"/>
      <c r="SFY13" s="279"/>
      <c r="SFZ13" s="279"/>
      <c r="SGA13" s="279"/>
      <c r="SGB13" s="279"/>
      <c r="SGC13" s="279"/>
      <c r="SGD13" s="279"/>
      <c r="SGE13" s="279"/>
      <c r="SGF13" s="279"/>
      <c r="SGG13" s="279"/>
      <c r="SGH13" s="279"/>
      <c r="SGI13" s="279"/>
      <c r="SGJ13" s="279"/>
      <c r="SGK13" s="279"/>
      <c r="SGL13" s="279"/>
      <c r="SGM13" s="279"/>
      <c r="SGN13" s="279"/>
      <c r="SGO13" s="279"/>
      <c r="SGP13" s="279"/>
      <c r="SGQ13" s="279"/>
      <c r="SGR13" s="279"/>
      <c r="SGS13" s="279"/>
      <c r="SGT13" s="279"/>
      <c r="SGU13" s="279"/>
      <c r="SGV13" s="279"/>
      <c r="SGW13" s="279"/>
      <c r="SGX13" s="279"/>
      <c r="SGY13" s="279"/>
      <c r="SGZ13" s="279"/>
      <c r="SHA13" s="279"/>
      <c r="SHB13" s="279"/>
      <c r="SHC13" s="279"/>
      <c r="SHD13" s="279"/>
      <c r="SHE13" s="279"/>
      <c r="SHF13" s="279"/>
      <c r="SHG13" s="279"/>
      <c r="SHH13" s="279"/>
      <c r="SHI13" s="279"/>
      <c r="SHJ13" s="279"/>
      <c r="SHK13" s="279"/>
      <c r="SHL13" s="279"/>
      <c r="SHM13" s="279"/>
      <c r="SHN13" s="279"/>
      <c r="SHO13" s="279"/>
      <c r="SHP13" s="279"/>
      <c r="SHQ13" s="279"/>
      <c r="SHR13" s="279"/>
      <c r="SHS13" s="279"/>
      <c r="SHT13" s="279"/>
      <c r="SHU13" s="279"/>
      <c r="SHV13" s="279"/>
      <c r="SHW13" s="279"/>
      <c r="SHX13" s="279"/>
      <c r="SHY13" s="279"/>
      <c r="SHZ13" s="279"/>
      <c r="SIA13" s="279"/>
      <c r="SIB13" s="279"/>
      <c r="SIC13" s="279"/>
      <c r="SID13" s="279"/>
      <c r="SIE13" s="279"/>
      <c r="SIF13" s="279"/>
      <c r="SIG13" s="279"/>
      <c r="SIH13" s="279"/>
      <c r="SII13" s="279"/>
      <c r="SIJ13" s="279"/>
      <c r="SIK13" s="279"/>
      <c r="SIL13" s="279"/>
      <c r="SIM13" s="279"/>
      <c r="SIN13" s="279"/>
      <c r="SIO13" s="279"/>
      <c r="SIP13" s="279"/>
      <c r="SIQ13" s="279"/>
      <c r="SIR13" s="279"/>
      <c r="SIS13" s="279"/>
      <c r="SIT13" s="279"/>
      <c r="SIU13" s="279"/>
      <c r="SIV13" s="279"/>
      <c r="SIW13" s="279"/>
      <c r="SIX13" s="279"/>
      <c r="SIY13" s="279"/>
      <c r="SIZ13" s="279"/>
      <c r="SJA13" s="279"/>
      <c r="SJB13" s="279"/>
      <c r="SJC13" s="279"/>
      <c r="SJD13" s="279"/>
      <c r="SJE13" s="279"/>
      <c r="SJF13" s="279"/>
      <c r="SJG13" s="279"/>
      <c r="SJH13" s="279"/>
      <c r="SJI13" s="279"/>
      <c r="SJJ13" s="279"/>
      <c r="SJK13" s="279"/>
      <c r="SJL13" s="279"/>
      <c r="SJM13" s="279"/>
      <c r="SJN13" s="279"/>
      <c r="SJO13" s="279"/>
      <c r="SJP13" s="279"/>
      <c r="SJQ13" s="279"/>
      <c r="SJR13" s="279"/>
      <c r="SJS13" s="279"/>
      <c r="SJT13" s="279"/>
      <c r="SJU13" s="279"/>
      <c r="SJV13" s="279"/>
      <c r="SJW13" s="279"/>
      <c r="SJX13" s="279"/>
      <c r="SJY13" s="279"/>
      <c r="SJZ13" s="279"/>
      <c r="SKA13" s="279"/>
      <c r="SKB13" s="279"/>
      <c r="SKC13" s="279"/>
      <c r="SKD13" s="279"/>
      <c r="SKE13" s="279"/>
      <c r="SKF13" s="279"/>
      <c r="SKG13" s="279"/>
      <c r="SKH13" s="279"/>
      <c r="SKI13" s="279"/>
      <c r="SKJ13" s="279"/>
      <c r="SKK13" s="279"/>
      <c r="SKL13" s="279"/>
      <c r="SKM13" s="279"/>
      <c r="SKN13" s="279"/>
      <c r="SKO13" s="279"/>
      <c r="SKP13" s="279"/>
      <c r="SKQ13" s="279"/>
      <c r="SKR13" s="279"/>
      <c r="SKS13" s="279"/>
      <c r="SKT13" s="279"/>
      <c r="SKU13" s="279"/>
      <c r="SKV13" s="279"/>
      <c r="SKW13" s="279"/>
      <c r="SKX13" s="279"/>
      <c r="SKY13" s="279"/>
      <c r="SKZ13" s="279"/>
      <c r="SLA13" s="279"/>
      <c r="SLB13" s="279"/>
      <c r="SLC13" s="279"/>
      <c r="SLD13" s="279"/>
      <c r="SLE13" s="279"/>
      <c r="SLF13" s="279"/>
      <c r="SLG13" s="279"/>
      <c r="SLH13" s="279"/>
      <c r="SLI13" s="279"/>
      <c r="SLJ13" s="279"/>
      <c r="SLK13" s="279"/>
      <c r="SLL13" s="279"/>
      <c r="SLM13" s="279"/>
      <c r="SLN13" s="279"/>
      <c r="SLO13" s="279"/>
      <c r="SLP13" s="279"/>
      <c r="SLQ13" s="279"/>
      <c r="SLR13" s="279"/>
      <c r="SLS13" s="279"/>
      <c r="SLT13" s="279"/>
      <c r="SLU13" s="279"/>
      <c r="SLV13" s="279"/>
      <c r="SLW13" s="279"/>
      <c r="SLX13" s="279"/>
      <c r="SLY13" s="279"/>
      <c r="SLZ13" s="279"/>
      <c r="SMA13" s="279"/>
      <c r="SMB13" s="279"/>
      <c r="SMC13" s="279"/>
      <c r="SMD13" s="279"/>
      <c r="SME13" s="279"/>
      <c r="SMF13" s="279"/>
      <c r="SMG13" s="279"/>
      <c r="SMH13" s="279"/>
      <c r="SMI13" s="279"/>
      <c r="SMJ13" s="279"/>
      <c r="SMK13" s="279"/>
      <c r="SML13" s="279"/>
      <c r="SMM13" s="279"/>
      <c r="SMN13" s="279"/>
      <c r="SMO13" s="279"/>
      <c r="SMP13" s="279"/>
      <c r="SMQ13" s="279"/>
      <c r="SMR13" s="279"/>
      <c r="SMS13" s="279"/>
      <c r="SMT13" s="279"/>
      <c r="SMU13" s="279"/>
      <c r="SMV13" s="279"/>
      <c r="SMW13" s="279"/>
      <c r="SMX13" s="279"/>
      <c r="SMY13" s="279"/>
      <c r="SMZ13" s="279"/>
      <c r="SNA13" s="279"/>
      <c r="SNB13" s="279"/>
      <c r="SNC13" s="279"/>
      <c r="SND13" s="279"/>
      <c r="SNE13" s="279"/>
      <c r="SNF13" s="279"/>
      <c r="SNG13" s="279"/>
      <c r="SNH13" s="279"/>
      <c r="SNI13" s="279"/>
      <c r="SNJ13" s="279"/>
      <c r="SNK13" s="279"/>
      <c r="SNL13" s="279"/>
      <c r="SNM13" s="279"/>
      <c r="SNN13" s="279"/>
      <c r="SNO13" s="279"/>
      <c r="SNP13" s="279"/>
      <c r="SNQ13" s="279"/>
      <c r="SNR13" s="279"/>
      <c r="SNS13" s="279"/>
      <c r="SNT13" s="279"/>
      <c r="SNU13" s="279"/>
      <c r="SNV13" s="279"/>
      <c r="SNW13" s="279"/>
      <c r="SNX13" s="279"/>
      <c r="SNY13" s="279"/>
      <c r="SNZ13" s="279"/>
      <c r="SOA13" s="279"/>
      <c r="SOB13" s="279"/>
      <c r="SOC13" s="279"/>
      <c r="SOD13" s="279"/>
      <c r="SOE13" s="279"/>
      <c r="SOF13" s="279"/>
      <c r="SOG13" s="279"/>
      <c r="SOH13" s="279"/>
      <c r="SOI13" s="279"/>
      <c r="SOJ13" s="279"/>
      <c r="SOK13" s="279"/>
      <c r="SOL13" s="279"/>
      <c r="SOM13" s="279"/>
      <c r="SON13" s="279"/>
      <c r="SOO13" s="279"/>
      <c r="SOP13" s="279"/>
      <c r="SOQ13" s="279"/>
      <c r="SOR13" s="279"/>
      <c r="SOS13" s="279"/>
      <c r="SOT13" s="279"/>
      <c r="SOU13" s="279"/>
      <c r="SOV13" s="279"/>
      <c r="SOW13" s="279"/>
      <c r="SOX13" s="279"/>
      <c r="SOY13" s="279"/>
      <c r="SOZ13" s="279"/>
      <c r="SPA13" s="279"/>
      <c r="SPB13" s="279"/>
      <c r="SPC13" s="279"/>
      <c r="SPD13" s="279"/>
      <c r="SPE13" s="279"/>
      <c r="SPF13" s="279"/>
      <c r="SPG13" s="279"/>
      <c r="SPH13" s="279"/>
      <c r="SPI13" s="279"/>
      <c r="SPJ13" s="279"/>
      <c r="SPK13" s="279"/>
      <c r="SPL13" s="279"/>
      <c r="SPM13" s="279"/>
      <c r="SPN13" s="279"/>
      <c r="SPO13" s="279"/>
      <c r="SPP13" s="279"/>
      <c r="SPQ13" s="279"/>
      <c r="SPR13" s="279"/>
      <c r="SPS13" s="279"/>
      <c r="SPT13" s="279"/>
      <c r="SPU13" s="279"/>
      <c r="SPV13" s="279"/>
      <c r="SPW13" s="279"/>
      <c r="SPX13" s="279"/>
      <c r="SPY13" s="279"/>
      <c r="SPZ13" s="279"/>
      <c r="SQA13" s="279"/>
      <c r="SQB13" s="279"/>
      <c r="SQC13" s="279"/>
      <c r="SQD13" s="279"/>
      <c r="SQE13" s="279"/>
      <c r="SQF13" s="279"/>
      <c r="SQG13" s="279"/>
      <c r="SQH13" s="279"/>
      <c r="SQI13" s="279"/>
      <c r="SQJ13" s="279"/>
      <c r="SQK13" s="279"/>
      <c r="SQL13" s="279"/>
      <c r="SQM13" s="279"/>
      <c r="SQN13" s="279"/>
      <c r="SQO13" s="279"/>
      <c r="SQP13" s="279"/>
      <c r="SQQ13" s="279"/>
      <c r="SQR13" s="279"/>
      <c r="SQS13" s="279"/>
      <c r="SQT13" s="279"/>
      <c r="SQU13" s="279"/>
      <c r="SQV13" s="279"/>
      <c r="SQW13" s="279"/>
      <c r="SQX13" s="279"/>
      <c r="SQY13" s="279"/>
      <c r="SQZ13" s="279"/>
      <c r="SRA13" s="279"/>
      <c r="SRB13" s="279"/>
      <c r="SRC13" s="279"/>
      <c r="SRD13" s="279"/>
      <c r="SRE13" s="279"/>
      <c r="SRF13" s="279"/>
      <c r="SRG13" s="279"/>
      <c r="SRH13" s="279"/>
      <c r="SRI13" s="279"/>
      <c r="SRJ13" s="279"/>
      <c r="SRK13" s="279"/>
      <c r="SRL13" s="279"/>
      <c r="SRM13" s="279"/>
      <c r="SRN13" s="279"/>
      <c r="SRO13" s="279"/>
      <c r="SRP13" s="279"/>
      <c r="SRQ13" s="279"/>
      <c r="SRR13" s="279"/>
      <c r="SRS13" s="279"/>
      <c r="SRT13" s="279"/>
      <c r="SRU13" s="279"/>
      <c r="SRV13" s="279"/>
      <c r="SRW13" s="279"/>
      <c r="SRX13" s="279"/>
      <c r="SRY13" s="279"/>
      <c r="SRZ13" s="279"/>
      <c r="SSA13" s="279"/>
      <c r="SSB13" s="279"/>
      <c r="SSC13" s="279"/>
      <c r="SSD13" s="279"/>
      <c r="SSE13" s="279"/>
      <c r="SSF13" s="279"/>
      <c r="SSG13" s="279"/>
      <c r="SSH13" s="279"/>
      <c r="SSI13" s="279"/>
      <c r="SSJ13" s="279"/>
      <c r="SSK13" s="279"/>
      <c r="SSL13" s="279"/>
      <c r="SSM13" s="279"/>
      <c r="SSN13" s="279"/>
      <c r="SSO13" s="279"/>
      <c r="SSP13" s="279"/>
      <c r="SSQ13" s="279"/>
      <c r="SSR13" s="279"/>
      <c r="SSS13" s="279"/>
      <c r="SST13" s="279"/>
      <c r="SSU13" s="279"/>
      <c r="SSV13" s="279"/>
      <c r="SSW13" s="279"/>
      <c r="SSX13" s="279"/>
      <c r="SSY13" s="279"/>
      <c r="SSZ13" s="279"/>
      <c r="STA13" s="279"/>
      <c r="STB13" s="279"/>
      <c r="STC13" s="279"/>
      <c r="STD13" s="279"/>
      <c r="STE13" s="279"/>
      <c r="STF13" s="279"/>
      <c r="STG13" s="279"/>
      <c r="STH13" s="279"/>
      <c r="STI13" s="279"/>
      <c r="STJ13" s="279"/>
      <c r="STK13" s="279"/>
      <c r="STL13" s="279"/>
      <c r="STM13" s="279"/>
      <c r="STN13" s="279"/>
      <c r="STO13" s="279"/>
      <c r="STP13" s="279"/>
      <c r="STQ13" s="279"/>
      <c r="STR13" s="279"/>
      <c r="STS13" s="279"/>
      <c r="STT13" s="279"/>
      <c r="STU13" s="279"/>
      <c r="STV13" s="279"/>
      <c r="STW13" s="279"/>
      <c r="STX13" s="279"/>
      <c r="STY13" s="279"/>
      <c r="STZ13" s="279"/>
      <c r="SUA13" s="279"/>
      <c r="SUB13" s="279"/>
      <c r="SUC13" s="279"/>
      <c r="SUD13" s="279"/>
      <c r="SUE13" s="279"/>
      <c r="SUF13" s="279"/>
      <c r="SUG13" s="279"/>
      <c r="SUH13" s="279"/>
      <c r="SUI13" s="279"/>
      <c r="SUJ13" s="279"/>
      <c r="SUK13" s="279"/>
      <c r="SUL13" s="279"/>
      <c r="SUM13" s="279"/>
      <c r="SUN13" s="279"/>
      <c r="SUO13" s="279"/>
      <c r="SUP13" s="279"/>
      <c r="SUQ13" s="279"/>
      <c r="SUR13" s="279"/>
      <c r="SUS13" s="279"/>
      <c r="SUT13" s="279"/>
      <c r="SUU13" s="279"/>
      <c r="SUV13" s="279"/>
      <c r="SUW13" s="279"/>
      <c r="SUX13" s="279"/>
      <c r="SUY13" s="279"/>
      <c r="SUZ13" s="279"/>
      <c r="SVA13" s="279"/>
      <c r="SVB13" s="279"/>
      <c r="SVC13" s="279"/>
      <c r="SVD13" s="279"/>
      <c r="SVE13" s="279"/>
      <c r="SVF13" s="279"/>
      <c r="SVG13" s="279"/>
      <c r="SVH13" s="279"/>
      <c r="SVI13" s="279"/>
      <c r="SVJ13" s="279"/>
      <c r="SVK13" s="279"/>
      <c r="SVL13" s="279"/>
      <c r="SVM13" s="279"/>
      <c r="SVN13" s="279"/>
      <c r="SVO13" s="279"/>
      <c r="SVP13" s="279"/>
      <c r="SVQ13" s="279"/>
      <c r="SVR13" s="279"/>
      <c r="SVS13" s="279"/>
      <c r="SVT13" s="279"/>
      <c r="SVU13" s="279"/>
      <c r="SVV13" s="279"/>
      <c r="SVW13" s="279"/>
      <c r="SVX13" s="279"/>
      <c r="SVY13" s="279"/>
      <c r="SVZ13" s="279"/>
      <c r="SWA13" s="279"/>
      <c r="SWB13" s="279"/>
      <c r="SWC13" s="279"/>
      <c r="SWD13" s="279"/>
      <c r="SWE13" s="279"/>
      <c r="SWF13" s="279"/>
      <c r="SWG13" s="279"/>
      <c r="SWH13" s="279"/>
      <c r="SWI13" s="279"/>
      <c r="SWJ13" s="279"/>
      <c r="SWK13" s="279"/>
      <c r="SWL13" s="279"/>
      <c r="SWM13" s="279"/>
      <c r="SWN13" s="279"/>
      <c r="SWO13" s="279"/>
      <c r="SWP13" s="279"/>
      <c r="SWQ13" s="279"/>
      <c r="SWR13" s="279"/>
      <c r="SWS13" s="279"/>
      <c r="SWT13" s="279"/>
      <c r="SWU13" s="279"/>
      <c r="SWV13" s="279"/>
      <c r="SWW13" s="279"/>
      <c r="SWX13" s="279"/>
      <c r="SWY13" s="279"/>
      <c r="SWZ13" s="279"/>
      <c r="SXA13" s="279"/>
      <c r="SXB13" s="279"/>
      <c r="SXC13" s="279"/>
      <c r="SXD13" s="279"/>
      <c r="SXE13" s="279"/>
      <c r="SXF13" s="279"/>
      <c r="SXG13" s="279"/>
      <c r="SXH13" s="279"/>
      <c r="SXI13" s="279"/>
      <c r="SXJ13" s="279"/>
      <c r="SXK13" s="279"/>
      <c r="SXL13" s="279"/>
      <c r="SXM13" s="279"/>
      <c r="SXN13" s="279"/>
      <c r="SXO13" s="279"/>
      <c r="SXP13" s="279"/>
      <c r="SXQ13" s="279"/>
      <c r="SXR13" s="279"/>
      <c r="SXS13" s="279"/>
      <c r="SXT13" s="279"/>
      <c r="SXU13" s="279"/>
      <c r="SXV13" s="279"/>
      <c r="SXW13" s="279"/>
      <c r="SXX13" s="279"/>
      <c r="SXY13" s="279"/>
      <c r="SXZ13" s="279"/>
      <c r="SYA13" s="279"/>
      <c r="SYB13" s="279"/>
      <c r="SYC13" s="279"/>
      <c r="SYD13" s="279"/>
      <c r="SYE13" s="279"/>
      <c r="SYF13" s="279"/>
      <c r="SYG13" s="279"/>
      <c r="SYH13" s="279"/>
      <c r="SYI13" s="279"/>
      <c r="SYJ13" s="279"/>
      <c r="SYK13" s="279"/>
      <c r="SYL13" s="279"/>
      <c r="SYM13" s="279"/>
      <c r="SYN13" s="279"/>
      <c r="SYO13" s="279"/>
      <c r="SYP13" s="279"/>
      <c r="SYQ13" s="279"/>
      <c r="SYR13" s="279"/>
      <c r="SYS13" s="279"/>
      <c r="SYT13" s="279"/>
      <c r="SYU13" s="279"/>
      <c r="SYV13" s="279"/>
      <c r="SYW13" s="279"/>
      <c r="SYX13" s="279"/>
      <c r="SYY13" s="279"/>
      <c r="SYZ13" s="279"/>
      <c r="SZA13" s="279"/>
      <c r="SZB13" s="279"/>
      <c r="SZC13" s="279"/>
      <c r="SZD13" s="279"/>
      <c r="SZE13" s="279"/>
      <c r="SZF13" s="279"/>
      <c r="SZG13" s="279"/>
      <c r="SZH13" s="279"/>
      <c r="SZI13" s="279"/>
      <c r="SZJ13" s="279"/>
      <c r="SZK13" s="279"/>
      <c r="SZL13" s="279"/>
      <c r="SZM13" s="279"/>
      <c r="SZN13" s="279"/>
      <c r="SZO13" s="279"/>
      <c r="SZP13" s="279"/>
      <c r="SZQ13" s="279"/>
      <c r="SZR13" s="279"/>
      <c r="SZS13" s="279"/>
      <c r="SZT13" s="279"/>
      <c r="SZU13" s="279"/>
      <c r="SZV13" s="279"/>
      <c r="SZW13" s="279"/>
      <c r="SZX13" s="279"/>
      <c r="SZY13" s="279"/>
      <c r="SZZ13" s="279"/>
      <c r="TAA13" s="279"/>
      <c r="TAB13" s="279"/>
      <c r="TAC13" s="279"/>
      <c r="TAD13" s="279"/>
      <c r="TAE13" s="279"/>
      <c r="TAF13" s="279"/>
      <c r="TAG13" s="279"/>
      <c r="TAH13" s="279"/>
      <c r="TAI13" s="279"/>
      <c r="TAJ13" s="279"/>
      <c r="TAK13" s="279"/>
      <c r="TAL13" s="279"/>
      <c r="TAM13" s="279"/>
      <c r="TAN13" s="279"/>
      <c r="TAO13" s="279"/>
      <c r="TAP13" s="279"/>
      <c r="TAQ13" s="279"/>
      <c r="TAR13" s="279"/>
      <c r="TAS13" s="279"/>
      <c r="TAT13" s="279"/>
      <c r="TAU13" s="279"/>
      <c r="TAV13" s="279"/>
      <c r="TAW13" s="279"/>
      <c r="TAX13" s="279"/>
      <c r="TAY13" s="279"/>
      <c r="TAZ13" s="279"/>
      <c r="TBA13" s="279"/>
      <c r="TBB13" s="279"/>
      <c r="TBC13" s="279"/>
      <c r="TBD13" s="279"/>
      <c r="TBE13" s="279"/>
      <c r="TBF13" s="279"/>
      <c r="TBG13" s="279"/>
      <c r="TBH13" s="279"/>
      <c r="TBI13" s="279"/>
      <c r="TBJ13" s="279"/>
      <c r="TBK13" s="279"/>
      <c r="TBL13" s="279"/>
      <c r="TBM13" s="279"/>
      <c r="TBN13" s="279"/>
      <c r="TBO13" s="279"/>
      <c r="TBP13" s="279"/>
      <c r="TBQ13" s="279"/>
      <c r="TBR13" s="279"/>
      <c r="TBS13" s="279"/>
      <c r="TBT13" s="279"/>
      <c r="TBU13" s="279"/>
      <c r="TBV13" s="279"/>
      <c r="TBW13" s="279"/>
      <c r="TBX13" s="279"/>
      <c r="TBY13" s="279"/>
      <c r="TBZ13" s="279"/>
      <c r="TCA13" s="279"/>
      <c r="TCB13" s="279"/>
      <c r="TCC13" s="279"/>
      <c r="TCD13" s="279"/>
      <c r="TCE13" s="279"/>
      <c r="TCF13" s="279"/>
      <c r="TCG13" s="279"/>
      <c r="TCH13" s="279"/>
      <c r="TCI13" s="279"/>
      <c r="TCJ13" s="279"/>
      <c r="TCK13" s="279"/>
      <c r="TCL13" s="279"/>
      <c r="TCM13" s="279"/>
      <c r="TCN13" s="279"/>
      <c r="TCO13" s="279"/>
      <c r="TCP13" s="279"/>
      <c r="TCQ13" s="279"/>
      <c r="TCR13" s="279"/>
      <c r="TCS13" s="279"/>
      <c r="TCT13" s="279"/>
      <c r="TCU13" s="279"/>
      <c r="TCV13" s="279"/>
      <c r="TCW13" s="279"/>
      <c r="TCX13" s="279"/>
      <c r="TCY13" s="279"/>
      <c r="TCZ13" s="279"/>
      <c r="TDA13" s="279"/>
      <c r="TDB13" s="279"/>
      <c r="TDC13" s="279"/>
      <c r="TDD13" s="279"/>
      <c r="TDE13" s="279"/>
      <c r="TDF13" s="279"/>
      <c r="TDG13" s="279"/>
      <c r="TDH13" s="279"/>
      <c r="TDI13" s="279"/>
      <c r="TDJ13" s="279"/>
      <c r="TDK13" s="279"/>
      <c r="TDL13" s="279"/>
      <c r="TDM13" s="279"/>
      <c r="TDN13" s="279"/>
      <c r="TDO13" s="279"/>
      <c r="TDP13" s="279"/>
      <c r="TDQ13" s="279"/>
      <c r="TDR13" s="279"/>
      <c r="TDS13" s="279"/>
      <c r="TDT13" s="279"/>
      <c r="TDU13" s="279"/>
      <c r="TDV13" s="279"/>
      <c r="TDW13" s="279"/>
      <c r="TDX13" s="279"/>
      <c r="TDY13" s="279"/>
      <c r="TDZ13" s="279"/>
      <c r="TEA13" s="279"/>
      <c r="TEB13" s="279"/>
      <c r="TEC13" s="279"/>
      <c r="TED13" s="279"/>
      <c r="TEE13" s="279"/>
      <c r="TEF13" s="279"/>
      <c r="TEG13" s="279"/>
      <c r="TEH13" s="279"/>
      <c r="TEI13" s="279"/>
      <c r="TEJ13" s="279"/>
      <c r="TEK13" s="279"/>
      <c r="TEL13" s="279"/>
      <c r="TEM13" s="279"/>
      <c r="TEN13" s="279"/>
      <c r="TEO13" s="279"/>
      <c r="TEP13" s="279"/>
      <c r="TEQ13" s="279"/>
      <c r="TER13" s="279"/>
      <c r="TES13" s="279"/>
      <c r="TET13" s="279"/>
      <c r="TEU13" s="279"/>
      <c r="TEV13" s="279"/>
      <c r="TEW13" s="279"/>
      <c r="TEX13" s="279"/>
      <c r="TEY13" s="279"/>
      <c r="TEZ13" s="279"/>
      <c r="TFA13" s="279"/>
      <c r="TFB13" s="279"/>
      <c r="TFC13" s="279"/>
      <c r="TFD13" s="279"/>
      <c r="TFE13" s="279"/>
      <c r="TFF13" s="279"/>
      <c r="TFG13" s="279"/>
      <c r="TFH13" s="279"/>
      <c r="TFI13" s="279"/>
      <c r="TFJ13" s="279"/>
      <c r="TFK13" s="279"/>
      <c r="TFL13" s="279"/>
      <c r="TFM13" s="279"/>
      <c r="TFN13" s="279"/>
      <c r="TFO13" s="279"/>
      <c r="TFP13" s="279"/>
      <c r="TFQ13" s="279"/>
      <c r="TFR13" s="279"/>
      <c r="TFS13" s="279"/>
      <c r="TFT13" s="279"/>
      <c r="TFU13" s="279"/>
      <c r="TFV13" s="279"/>
      <c r="TFW13" s="279"/>
      <c r="TFX13" s="279"/>
      <c r="TFY13" s="279"/>
      <c r="TFZ13" s="279"/>
      <c r="TGA13" s="279"/>
      <c r="TGB13" s="279"/>
      <c r="TGC13" s="279"/>
      <c r="TGD13" s="279"/>
      <c r="TGE13" s="279"/>
      <c r="TGF13" s="279"/>
      <c r="TGG13" s="279"/>
      <c r="TGH13" s="279"/>
      <c r="TGI13" s="279"/>
      <c r="TGJ13" s="279"/>
      <c r="TGK13" s="279"/>
      <c r="TGL13" s="279"/>
      <c r="TGM13" s="279"/>
      <c r="TGN13" s="279"/>
      <c r="TGO13" s="279"/>
      <c r="TGP13" s="279"/>
      <c r="TGQ13" s="279"/>
      <c r="TGR13" s="279"/>
      <c r="TGS13" s="279"/>
      <c r="TGT13" s="279"/>
      <c r="TGU13" s="279"/>
      <c r="TGV13" s="279"/>
      <c r="TGW13" s="279"/>
      <c r="TGX13" s="279"/>
      <c r="TGY13" s="279"/>
      <c r="TGZ13" s="279"/>
      <c r="THA13" s="279"/>
      <c r="THB13" s="279"/>
      <c r="THC13" s="279"/>
      <c r="THD13" s="279"/>
      <c r="THE13" s="279"/>
      <c r="THF13" s="279"/>
      <c r="THG13" s="279"/>
      <c r="THH13" s="279"/>
      <c r="THI13" s="279"/>
      <c r="THJ13" s="279"/>
      <c r="THK13" s="279"/>
      <c r="THL13" s="279"/>
      <c r="THM13" s="279"/>
      <c r="THN13" s="279"/>
      <c r="THO13" s="279"/>
      <c r="THP13" s="279"/>
      <c r="THQ13" s="279"/>
      <c r="THR13" s="279"/>
      <c r="THS13" s="279"/>
      <c r="THT13" s="279"/>
      <c r="THU13" s="279"/>
      <c r="THV13" s="279"/>
      <c r="THW13" s="279"/>
      <c r="THX13" s="279"/>
      <c r="THY13" s="279"/>
      <c r="THZ13" s="279"/>
      <c r="TIA13" s="279"/>
      <c r="TIB13" s="279"/>
      <c r="TIC13" s="279"/>
      <c r="TID13" s="279"/>
      <c r="TIE13" s="279"/>
      <c r="TIF13" s="279"/>
      <c r="TIG13" s="279"/>
      <c r="TIH13" s="279"/>
      <c r="TII13" s="279"/>
      <c r="TIJ13" s="279"/>
      <c r="TIK13" s="279"/>
      <c r="TIL13" s="279"/>
      <c r="TIM13" s="279"/>
      <c r="TIN13" s="279"/>
      <c r="TIO13" s="279"/>
      <c r="TIP13" s="279"/>
      <c r="TIQ13" s="279"/>
      <c r="TIR13" s="279"/>
      <c r="TIS13" s="279"/>
      <c r="TIT13" s="279"/>
      <c r="TIU13" s="279"/>
      <c r="TIV13" s="279"/>
      <c r="TIW13" s="279"/>
      <c r="TIX13" s="279"/>
      <c r="TIY13" s="279"/>
      <c r="TIZ13" s="279"/>
      <c r="TJA13" s="279"/>
      <c r="TJB13" s="279"/>
      <c r="TJC13" s="279"/>
      <c r="TJD13" s="279"/>
      <c r="TJE13" s="279"/>
      <c r="TJF13" s="279"/>
      <c r="TJG13" s="279"/>
      <c r="TJH13" s="279"/>
      <c r="TJI13" s="279"/>
      <c r="TJJ13" s="279"/>
      <c r="TJK13" s="279"/>
      <c r="TJL13" s="279"/>
      <c r="TJM13" s="279"/>
      <c r="TJN13" s="279"/>
      <c r="TJO13" s="279"/>
      <c r="TJP13" s="279"/>
      <c r="TJQ13" s="279"/>
      <c r="TJR13" s="279"/>
      <c r="TJS13" s="279"/>
      <c r="TJT13" s="279"/>
      <c r="TJU13" s="279"/>
      <c r="TJV13" s="279"/>
      <c r="TJW13" s="279"/>
      <c r="TJX13" s="279"/>
      <c r="TJY13" s="279"/>
      <c r="TJZ13" s="279"/>
      <c r="TKA13" s="279"/>
      <c r="TKB13" s="279"/>
      <c r="TKC13" s="279"/>
      <c r="TKD13" s="279"/>
      <c r="TKE13" s="279"/>
      <c r="TKF13" s="279"/>
      <c r="TKG13" s="279"/>
      <c r="TKH13" s="279"/>
      <c r="TKI13" s="279"/>
      <c r="TKJ13" s="279"/>
      <c r="TKK13" s="279"/>
      <c r="TKL13" s="279"/>
      <c r="TKM13" s="279"/>
      <c r="TKN13" s="279"/>
      <c r="TKO13" s="279"/>
      <c r="TKP13" s="279"/>
      <c r="TKQ13" s="279"/>
      <c r="TKR13" s="279"/>
      <c r="TKS13" s="279"/>
      <c r="TKT13" s="279"/>
      <c r="TKU13" s="279"/>
      <c r="TKV13" s="279"/>
      <c r="TKW13" s="279"/>
      <c r="TKX13" s="279"/>
      <c r="TKY13" s="279"/>
      <c r="TKZ13" s="279"/>
      <c r="TLA13" s="279"/>
      <c r="TLB13" s="279"/>
      <c r="TLC13" s="279"/>
      <c r="TLD13" s="279"/>
      <c r="TLE13" s="279"/>
      <c r="TLF13" s="279"/>
      <c r="TLG13" s="279"/>
      <c r="TLH13" s="279"/>
      <c r="TLI13" s="279"/>
      <c r="TLJ13" s="279"/>
      <c r="TLK13" s="279"/>
      <c r="TLL13" s="279"/>
      <c r="TLM13" s="279"/>
      <c r="TLN13" s="279"/>
      <c r="TLO13" s="279"/>
      <c r="TLP13" s="279"/>
      <c r="TLQ13" s="279"/>
      <c r="TLR13" s="279"/>
      <c r="TLS13" s="279"/>
      <c r="TLT13" s="279"/>
      <c r="TLU13" s="279"/>
      <c r="TLV13" s="279"/>
      <c r="TLW13" s="279"/>
      <c r="TLX13" s="279"/>
      <c r="TLY13" s="279"/>
      <c r="TLZ13" s="279"/>
      <c r="TMA13" s="279"/>
      <c r="TMB13" s="279"/>
      <c r="TMC13" s="279"/>
      <c r="TMD13" s="279"/>
      <c r="TME13" s="279"/>
      <c r="TMF13" s="279"/>
      <c r="TMG13" s="279"/>
      <c r="TMH13" s="279"/>
      <c r="TMI13" s="279"/>
      <c r="TMJ13" s="279"/>
      <c r="TMK13" s="279"/>
      <c r="TML13" s="279"/>
      <c r="TMM13" s="279"/>
      <c r="TMN13" s="279"/>
      <c r="TMO13" s="279"/>
      <c r="TMP13" s="279"/>
      <c r="TMQ13" s="279"/>
      <c r="TMR13" s="279"/>
      <c r="TMS13" s="279"/>
      <c r="TMT13" s="279"/>
      <c r="TMU13" s="279"/>
      <c r="TMV13" s="279"/>
      <c r="TMW13" s="279"/>
      <c r="TMX13" s="279"/>
      <c r="TMY13" s="279"/>
      <c r="TMZ13" s="279"/>
      <c r="TNA13" s="279"/>
      <c r="TNB13" s="279"/>
      <c r="TNC13" s="279"/>
      <c r="TND13" s="279"/>
      <c r="TNE13" s="279"/>
      <c r="TNF13" s="279"/>
      <c r="TNG13" s="279"/>
      <c r="TNH13" s="279"/>
      <c r="TNI13" s="279"/>
      <c r="TNJ13" s="279"/>
      <c r="TNK13" s="279"/>
      <c r="TNL13" s="279"/>
      <c r="TNM13" s="279"/>
      <c r="TNN13" s="279"/>
      <c r="TNO13" s="279"/>
      <c r="TNP13" s="279"/>
      <c r="TNQ13" s="279"/>
      <c r="TNR13" s="279"/>
      <c r="TNS13" s="279"/>
      <c r="TNT13" s="279"/>
      <c r="TNU13" s="279"/>
      <c r="TNV13" s="279"/>
      <c r="TNW13" s="279"/>
      <c r="TNX13" s="279"/>
      <c r="TNY13" s="279"/>
      <c r="TNZ13" s="279"/>
      <c r="TOA13" s="279"/>
      <c r="TOB13" s="279"/>
      <c r="TOC13" s="279"/>
      <c r="TOD13" s="279"/>
      <c r="TOE13" s="279"/>
      <c r="TOF13" s="279"/>
      <c r="TOG13" s="279"/>
      <c r="TOH13" s="279"/>
      <c r="TOI13" s="279"/>
      <c r="TOJ13" s="279"/>
      <c r="TOK13" s="279"/>
      <c r="TOL13" s="279"/>
      <c r="TOM13" s="279"/>
      <c r="TON13" s="279"/>
      <c r="TOO13" s="279"/>
      <c r="TOP13" s="279"/>
      <c r="TOQ13" s="279"/>
      <c r="TOR13" s="279"/>
      <c r="TOS13" s="279"/>
      <c r="TOT13" s="279"/>
      <c r="TOU13" s="279"/>
      <c r="TOV13" s="279"/>
      <c r="TOW13" s="279"/>
      <c r="TOX13" s="279"/>
      <c r="TOY13" s="279"/>
      <c r="TOZ13" s="279"/>
      <c r="TPA13" s="279"/>
      <c r="TPB13" s="279"/>
      <c r="TPC13" s="279"/>
      <c r="TPD13" s="279"/>
      <c r="TPE13" s="279"/>
      <c r="TPF13" s="279"/>
      <c r="TPG13" s="279"/>
      <c r="TPH13" s="279"/>
      <c r="TPI13" s="279"/>
      <c r="TPJ13" s="279"/>
      <c r="TPK13" s="279"/>
      <c r="TPL13" s="279"/>
      <c r="TPM13" s="279"/>
      <c r="TPN13" s="279"/>
      <c r="TPO13" s="279"/>
      <c r="TPP13" s="279"/>
      <c r="TPQ13" s="279"/>
      <c r="TPR13" s="279"/>
      <c r="TPS13" s="279"/>
      <c r="TPT13" s="279"/>
      <c r="TPU13" s="279"/>
      <c r="TPV13" s="279"/>
      <c r="TPW13" s="279"/>
      <c r="TPX13" s="279"/>
      <c r="TPY13" s="279"/>
      <c r="TPZ13" s="279"/>
      <c r="TQA13" s="279"/>
      <c r="TQB13" s="279"/>
      <c r="TQC13" s="279"/>
      <c r="TQD13" s="279"/>
      <c r="TQE13" s="279"/>
      <c r="TQF13" s="279"/>
      <c r="TQG13" s="279"/>
      <c r="TQH13" s="279"/>
      <c r="TQI13" s="279"/>
      <c r="TQJ13" s="279"/>
      <c r="TQK13" s="279"/>
      <c r="TQL13" s="279"/>
      <c r="TQM13" s="279"/>
      <c r="TQN13" s="279"/>
      <c r="TQO13" s="279"/>
      <c r="TQP13" s="279"/>
      <c r="TQQ13" s="279"/>
      <c r="TQR13" s="279"/>
      <c r="TQS13" s="279"/>
      <c r="TQT13" s="279"/>
      <c r="TQU13" s="279"/>
      <c r="TQV13" s="279"/>
      <c r="TQW13" s="279"/>
      <c r="TQX13" s="279"/>
      <c r="TQY13" s="279"/>
      <c r="TQZ13" s="279"/>
      <c r="TRA13" s="279"/>
      <c r="TRB13" s="279"/>
      <c r="TRC13" s="279"/>
      <c r="TRD13" s="279"/>
      <c r="TRE13" s="279"/>
      <c r="TRF13" s="279"/>
      <c r="TRG13" s="279"/>
      <c r="TRH13" s="279"/>
      <c r="TRI13" s="279"/>
      <c r="TRJ13" s="279"/>
      <c r="TRK13" s="279"/>
      <c r="TRL13" s="279"/>
      <c r="TRM13" s="279"/>
      <c r="TRN13" s="279"/>
      <c r="TRO13" s="279"/>
      <c r="TRP13" s="279"/>
      <c r="TRQ13" s="279"/>
      <c r="TRR13" s="279"/>
      <c r="TRS13" s="279"/>
      <c r="TRT13" s="279"/>
      <c r="TRU13" s="279"/>
      <c r="TRV13" s="279"/>
      <c r="TRW13" s="279"/>
      <c r="TRX13" s="279"/>
      <c r="TRY13" s="279"/>
      <c r="TRZ13" s="279"/>
      <c r="TSA13" s="279"/>
      <c r="TSB13" s="279"/>
      <c r="TSC13" s="279"/>
      <c r="TSD13" s="279"/>
      <c r="TSE13" s="279"/>
      <c r="TSF13" s="279"/>
      <c r="TSG13" s="279"/>
      <c r="TSH13" s="279"/>
      <c r="TSI13" s="279"/>
      <c r="TSJ13" s="279"/>
      <c r="TSK13" s="279"/>
      <c r="TSL13" s="279"/>
      <c r="TSM13" s="279"/>
      <c r="TSN13" s="279"/>
      <c r="TSO13" s="279"/>
      <c r="TSP13" s="279"/>
      <c r="TSQ13" s="279"/>
      <c r="TSR13" s="279"/>
      <c r="TSS13" s="279"/>
      <c r="TST13" s="279"/>
      <c r="TSU13" s="279"/>
      <c r="TSV13" s="279"/>
      <c r="TSW13" s="279"/>
      <c r="TSX13" s="279"/>
      <c r="TSY13" s="279"/>
      <c r="TSZ13" s="279"/>
      <c r="TTA13" s="279"/>
      <c r="TTB13" s="279"/>
      <c r="TTC13" s="279"/>
      <c r="TTD13" s="279"/>
      <c r="TTE13" s="279"/>
      <c r="TTF13" s="279"/>
      <c r="TTG13" s="279"/>
      <c r="TTH13" s="279"/>
      <c r="TTI13" s="279"/>
      <c r="TTJ13" s="279"/>
      <c r="TTK13" s="279"/>
      <c r="TTL13" s="279"/>
      <c r="TTM13" s="279"/>
      <c r="TTN13" s="279"/>
      <c r="TTO13" s="279"/>
      <c r="TTP13" s="279"/>
      <c r="TTQ13" s="279"/>
      <c r="TTR13" s="279"/>
      <c r="TTS13" s="279"/>
      <c r="TTT13" s="279"/>
      <c r="TTU13" s="279"/>
      <c r="TTV13" s="279"/>
      <c r="TTW13" s="279"/>
      <c r="TTX13" s="279"/>
      <c r="TTY13" s="279"/>
      <c r="TTZ13" s="279"/>
      <c r="TUA13" s="279"/>
      <c r="TUB13" s="279"/>
      <c r="TUC13" s="279"/>
      <c r="TUD13" s="279"/>
      <c r="TUE13" s="279"/>
      <c r="TUF13" s="279"/>
      <c r="TUG13" s="279"/>
      <c r="TUH13" s="279"/>
      <c r="TUI13" s="279"/>
      <c r="TUJ13" s="279"/>
      <c r="TUK13" s="279"/>
      <c r="TUL13" s="279"/>
      <c r="TUM13" s="279"/>
      <c r="TUN13" s="279"/>
      <c r="TUO13" s="279"/>
      <c r="TUP13" s="279"/>
      <c r="TUQ13" s="279"/>
      <c r="TUR13" s="279"/>
      <c r="TUS13" s="279"/>
      <c r="TUT13" s="279"/>
      <c r="TUU13" s="279"/>
      <c r="TUV13" s="279"/>
      <c r="TUW13" s="279"/>
      <c r="TUX13" s="279"/>
      <c r="TUY13" s="279"/>
      <c r="TUZ13" s="279"/>
      <c r="TVA13" s="279"/>
      <c r="TVB13" s="279"/>
      <c r="TVC13" s="279"/>
      <c r="TVD13" s="279"/>
      <c r="TVE13" s="279"/>
      <c r="TVF13" s="279"/>
      <c r="TVG13" s="279"/>
      <c r="TVH13" s="279"/>
      <c r="TVI13" s="279"/>
      <c r="TVJ13" s="279"/>
      <c r="TVK13" s="279"/>
      <c r="TVL13" s="279"/>
      <c r="TVM13" s="279"/>
      <c r="TVN13" s="279"/>
      <c r="TVO13" s="279"/>
      <c r="TVP13" s="279"/>
      <c r="TVQ13" s="279"/>
      <c r="TVR13" s="279"/>
      <c r="TVS13" s="279"/>
      <c r="TVT13" s="279"/>
      <c r="TVU13" s="279"/>
      <c r="TVV13" s="279"/>
      <c r="TVW13" s="279"/>
      <c r="TVX13" s="279"/>
      <c r="TVY13" s="279"/>
      <c r="TVZ13" s="279"/>
      <c r="TWA13" s="279"/>
      <c r="TWB13" s="279"/>
      <c r="TWC13" s="279"/>
      <c r="TWD13" s="279"/>
      <c r="TWE13" s="279"/>
      <c r="TWF13" s="279"/>
      <c r="TWG13" s="279"/>
      <c r="TWH13" s="279"/>
      <c r="TWI13" s="279"/>
      <c r="TWJ13" s="279"/>
      <c r="TWK13" s="279"/>
      <c r="TWL13" s="279"/>
      <c r="TWM13" s="279"/>
      <c r="TWN13" s="279"/>
      <c r="TWO13" s="279"/>
      <c r="TWP13" s="279"/>
      <c r="TWQ13" s="279"/>
      <c r="TWR13" s="279"/>
      <c r="TWS13" s="279"/>
      <c r="TWT13" s="279"/>
      <c r="TWU13" s="279"/>
      <c r="TWV13" s="279"/>
      <c r="TWW13" s="279"/>
      <c r="TWX13" s="279"/>
      <c r="TWY13" s="279"/>
      <c r="TWZ13" s="279"/>
      <c r="TXA13" s="279"/>
      <c r="TXB13" s="279"/>
      <c r="TXC13" s="279"/>
      <c r="TXD13" s="279"/>
      <c r="TXE13" s="279"/>
      <c r="TXF13" s="279"/>
      <c r="TXG13" s="279"/>
      <c r="TXH13" s="279"/>
      <c r="TXI13" s="279"/>
      <c r="TXJ13" s="279"/>
      <c r="TXK13" s="279"/>
      <c r="TXL13" s="279"/>
      <c r="TXM13" s="279"/>
      <c r="TXN13" s="279"/>
      <c r="TXO13" s="279"/>
      <c r="TXP13" s="279"/>
      <c r="TXQ13" s="279"/>
      <c r="TXR13" s="279"/>
      <c r="TXS13" s="279"/>
      <c r="TXT13" s="279"/>
      <c r="TXU13" s="279"/>
      <c r="TXV13" s="279"/>
      <c r="TXW13" s="279"/>
      <c r="TXX13" s="279"/>
      <c r="TXY13" s="279"/>
      <c r="TXZ13" s="279"/>
      <c r="TYA13" s="279"/>
      <c r="TYB13" s="279"/>
      <c r="TYC13" s="279"/>
      <c r="TYD13" s="279"/>
      <c r="TYE13" s="279"/>
      <c r="TYF13" s="279"/>
      <c r="TYG13" s="279"/>
      <c r="TYH13" s="279"/>
      <c r="TYI13" s="279"/>
      <c r="TYJ13" s="279"/>
      <c r="TYK13" s="279"/>
      <c r="TYL13" s="279"/>
      <c r="TYM13" s="279"/>
      <c r="TYN13" s="279"/>
      <c r="TYO13" s="279"/>
      <c r="TYP13" s="279"/>
      <c r="TYQ13" s="279"/>
      <c r="TYR13" s="279"/>
      <c r="TYS13" s="279"/>
      <c r="TYT13" s="279"/>
      <c r="TYU13" s="279"/>
      <c r="TYV13" s="279"/>
      <c r="TYW13" s="279"/>
      <c r="TYX13" s="279"/>
      <c r="TYY13" s="279"/>
      <c r="TYZ13" s="279"/>
      <c r="TZA13" s="279"/>
      <c r="TZB13" s="279"/>
      <c r="TZC13" s="279"/>
      <c r="TZD13" s="279"/>
      <c r="TZE13" s="279"/>
      <c r="TZF13" s="279"/>
      <c r="TZG13" s="279"/>
      <c r="TZH13" s="279"/>
      <c r="TZI13" s="279"/>
      <c r="TZJ13" s="279"/>
      <c r="TZK13" s="279"/>
      <c r="TZL13" s="279"/>
      <c r="TZM13" s="279"/>
      <c r="TZN13" s="279"/>
      <c r="TZO13" s="279"/>
      <c r="TZP13" s="279"/>
      <c r="TZQ13" s="279"/>
      <c r="TZR13" s="279"/>
      <c r="TZS13" s="279"/>
      <c r="TZT13" s="279"/>
      <c r="TZU13" s="279"/>
      <c r="TZV13" s="279"/>
      <c r="TZW13" s="279"/>
      <c r="TZX13" s="279"/>
      <c r="TZY13" s="279"/>
      <c r="TZZ13" s="279"/>
      <c r="UAA13" s="279"/>
      <c r="UAB13" s="279"/>
      <c r="UAC13" s="279"/>
      <c r="UAD13" s="279"/>
      <c r="UAE13" s="279"/>
      <c r="UAF13" s="279"/>
      <c r="UAG13" s="279"/>
      <c r="UAH13" s="279"/>
      <c r="UAI13" s="279"/>
      <c r="UAJ13" s="279"/>
      <c r="UAK13" s="279"/>
      <c r="UAL13" s="279"/>
      <c r="UAM13" s="279"/>
      <c r="UAN13" s="279"/>
      <c r="UAO13" s="279"/>
      <c r="UAP13" s="279"/>
      <c r="UAQ13" s="279"/>
      <c r="UAR13" s="279"/>
      <c r="UAS13" s="279"/>
      <c r="UAT13" s="279"/>
      <c r="UAU13" s="279"/>
      <c r="UAV13" s="279"/>
      <c r="UAW13" s="279"/>
      <c r="UAX13" s="279"/>
      <c r="UAY13" s="279"/>
      <c r="UAZ13" s="279"/>
      <c r="UBA13" s="279"/>
      <c r="UBB13" s="279"/>
      <c r="UBC13" s="279"/>
      <c r="UBD13" s="279"/>
      <c r="UBE13" s="279"/>
      <c r="UBF13" s="279"/>
      <c r="UBG13" s="279"/>
      <c r="UBH13" s="279"/>
      <c r="UBI13" s="279"/>
      <c r="UBJ13" s="279"/>
      <c r="UBK13" s="279"/>
      <c r="UBL13" s="279"/>
      <c r="UBM13" s="279"/>
      <c r="UBN13" s="279"/>
      <c r="UBO13" s="279"/>
      <c r="UBP13" s="279"/>
      <c r="UBQ13" s="279"/>
      <c r="UBR13" s="279"/>
      <c r="UBS13" s="279"/>
      <c r="UBT13" s="279"/>
      <c r="UBU13" s="279"/>
      <c r="UBV13" s="279"/>
      <c r="UBW13" s="279"/>
      <c r="UBX13" s="279"/>
      <c r="UBY13" s="279"/>
      <c r="UBZ13" s="279"/>
      <c r="UCA13" s="279"/>
      <c r="UCB13" s="279"/>
      <c r="UCC13" s="279"/>
      <c r="UCD13" s="279"/>
      <c r="UCE13" s="279"/>
      <c r="UCF13" s="279"/>
      <c r="UCG13" s="279"/>
      <c r="UCH13" s="279"/>
      <c r="UCI13" s="279"/>
      <c r="UCJ13" s="279"/>
      <c r="UCK13" s="279"/>
      <c r="UCL13" s="279"/>
      <c r="UCM13" s="279"/>
      <c r="UCN13" s="279"/>
      <c r="UCO13" s="279"/>
      <c r="UCP13" s="279"/>
      <c r="UCQ13" s="279"/>
      <c r="UCR13" s="279"/>
      <c r="UCS13" s="279"/>
      <c r="UCT13" s="279"/>
      <c r="UCU13" s="279"/>
      <c r="UCV13" s="279"/>
      <c r="UCW13" s="279"/>
      <c r="UCX13" s="279"/>
      <c r="UCY13" s="279"/>
      <c r="UCZ13" s="279"/>
      <c r="UDA13" s="279"/>
      <c r="UDB13" s="279"/>
      <c r="UDC13" s="279"/>
      <c r="UDD13" s="279"/>
      <c r="UDE13" s="279"/>
      <c r="UDF13" s="279"/>
      <c r="UDG13" s="279"/>
      <c r="UDH13" s="279"/>
      <c r="UDI13" s="279"/>
      <c r="UDJ13" s="279"/>
      <c r="UDK13" s="279"/>
      <c r="UDL13" s="279"/>
      <c r="UDM13" s="279"/>
      <c r="UDN13" s="279"/>
      <c r="UDO13" s="279"/>
      <c r="UDP13" s="279"/>
      <c r="UDQ13" s="279"/>
      <c r="UDR13" s="279"/>
      <c r="UDS13" s="279"/>
      <c r="UDT13" s="279"/>
      <c r="UDU13" s="279"/>
      <c r="UDV13" s="279"/>
      <c r="UDW13" s="279"/>
      <c r="UDX13" s="279"/>
      <c r="UDY13" s="279"/>
      <c r="UDZ13" s="279"/>
      <c r="UEA13" s="279"/>
      <c r="UEB13" s="279"/>
      <c r="UEC13" s="279"/>
      <c r="UED13" s="279"/>
      <c r="UEE13" s="279"/>
      <c r="UEF13" s="279"/>
      <c r="UEG13" s="279"/>
      <c r="UEH13" s="279"/>
      <c r="UEI13" s="279"/>
      <c r="UEJ13" s="279"/>
      <c r="UEK13" s="279"/>
      <c r="UEL13" s="279"/>
      <c r="UEM13" s="279"/>
      <c r="UEN13" s="279"/>
      <c r="UEO13" s="279"/>
      <c r="UEP13" s="279"/>
      <c r="UEQ13" s="279"/>
      <c r="UER13" s="279"/>
      <c r="UES13" s="279"/>
      <c r="UET13" s="279"/>
      <c r="UEU13" s="279"/>
      <c r="UEV13" s="279"/>
      <c r="UEW13" s="279"/>
      <c r="UEX13" s="279"/>
      <c r="UEY13" s="279"/>
      <c r="UEZ13" s="279"/>
      <c r="UFA13" s="279"/>
      <c r="UFB13" s="279"/>
      <c r="UFC13" s="279"/>
      <c r="UFD13" s="279"/>
      <c r="UFE13" s="279"/>
      <c r="UFF13" s="279"/>
      <c r="UFG13" s="279"/>
      <c r="UFH13" s="279"/>
      <c r="UFI13" s="279"/>
      <c r="UFJ13" s="279"/>
      <c r="UFK13" s="279"/>
      <c r="UFL13" s="279"/>
      <c r="UFM13" s="279"/>
      <c r="UFN13" s="279"/>
      <c r="UFO13" s="279"/>
      <c r="UFP13" s="279"/>
      <c r="UFQ13" s="279"/>
      <c r="UFR13" s="279"/>
      <c r="UFS13" s="279"/>
      <c r="UFT13" s="279"/>
      <c r="UFU13" s="279"/>
      <c r="UFV13" s="279"/>
      <c r="UFW13" s="279"/>
      <c r="UFX13" s="279"/>
      <c r="UFY13" s="279"/>
      <c r="UFZ13" s="279"/>
      <c r="UGA13" s="279"/>
      <c r="UGB13" s="279"/>
      <c r="UGC13" s="279"/>
      <c r="UGD13" s="279"/>
      <c r="UGE13" s="279"/>
      <c r="UGF13" s="279"/>
      <c r="UGG13" s="279"/>
      <c r="UGH13" s="279"/>
      <c r="UGI13" s="279"/>
      <c r="UGJ13" s="279"/>
      <c r="UGK13" s="279"/>
      <c r="UGL13" s="279"/>
      <c r="UGM13" s="279"/>
      <c r="UGN13" s="279"/>
      <c r="UGO13" s="279"/>
      <c r="UGP13" s="279"/>
      <c r="UGQ13" s="279"/>
      <c r="UGR13" s="279"/>
      <c r="UGS13" s="279"/>
      <c r="UGT13" s="279"/>
      <c r="UGU13" s="279"/>
      <c r="UGV13" s="279"/>
      <c r="UGW13" s="279"/>
      <c r="UGX13" s="279"/>
      <c r="UGY13" s="279"/>
      <c r="UGZ13" s="279"/>
      <c r="UHA13" s="279"/>
      <c r="UHB13" s="279"/>
      <c r="UHC13" s="279"/>
      <c r="UHD13" s="279"/>
      <c r="UHE13" s="279"/>
      <c r="UHF13" s="279"/>
      <c r="UHG13" s="279"/>
      <c r="UHH13" s="279"/>
      <c r="UHI13" s="279"/>
      <c r="UHJ13" s="279"/>
      <c r="UHK13" s="279"/>
      <c r="UHL13" s="279"/>
      <c r="UHM13" s="279"/>
      <c r="UHN13" s="279"/>
      <c r="UHO13" s="279"/>
      <c r="UHP13" s="279"/>
      <c r="UHQ13" s="279"/>
      <c r="UHR13" s="279"/>
      <c r="UHS13" s="279"/>
      <c r="UHT13" s="279"/>
      <c r="UHU13" s="279"/>
      <c r="UHV13" s="279"/>
      <c r="UHW13" s="279"/>
      <c r="UHX13" s="279"/>
      <c r="UHY13" s="279"/>
      <c r="UHZ13" s="279"/>
      <c r="UIA13" s="279"/>
      <c r="UIB13" s="279"/>
      <c r="UIC13" s="279"/>
      <c r="UID13" s="279"/>
      <c r="UIE13" s="279"/>
      <c r="UIF13" s="279"/>
      <c r="UIG13" s="279"/>
      <c r="UIH13" s="279"/>
      <c r="UII13" s="279"/>
      <c r="UIJ13" s="279"/>
      <c r="UIK13" s="279"/>
      <c r="UIL13" s="279"/>
      <c r="UIM13" s="279"/>
      <c r="UIN13" s="279"/>
      <c r="UIO13" s="279"/>
      <c r="UIP13" s="279"/>
      <c r="UIQ13" s="279"/>
      <c r="UIR13" s="279"/>
      <c r="UIS13" s="279"/>
      <c r="UIT13" s="279"/>
      <c r="UIU13" s="279"/>
      <c r="UIV13" s="279"/>
      <c r="UIW13" s="279"/>
      <c r="UIX13" s="279"/>
      <c r="UIY13" s="279"/>
      <c r="UIZ13" s="279"/>
      <c r="UJA13" s="279"/>
      <c r="UJB13" s="279"/>
      <c r="UJC13" s="279"/>
      <c r="UJD13" s="279"/>
      <c r="UJE13" s="279"/>
      <c r="UJF13" s="279"/>
      <c r="UJG13" s="279"/>
      <c r="UJH13" s="279"/>
      <c r="UJI13" s="279"/>
      <c r="UJJ13" s="279"/>
      <c r="UJK13" s="279"/>
      <c r="UJL13" s="279"/>
      <c r="UJM13" s="279"/>
      <c r="UJN13" s="279"/>
      <c r="UJO13" s="279"/>
      <c r="UJP13" s="279"/>
      <c r="UJQ13" s="279"/>
      <c r="UJR13" s="279"/>
      <c r="UJS13" s="279"/>
      <c r="UJT13" s="279"/>
      <c r="UJU13" s="279"/>
      <c r="UJV13" s="279"/>
      <c r="UJW13" s="279"/>
      <c r="UJX13" s="279"/>
      <c r="UJY13" s="279"/>
      <c r="UJZ13" s="279"/>
      <c r="UKA13" s="279"/>
      <c r="UKB13" s="279"/>
      <c r="UKC13" s="279"/>
      <c r="UKD13" s="279"/>
      <c r="UKE13" s="279"/>
      <c r="UKF13" s="279"/>
      <c r="UKG13" s="279"/>
      <c r="UKH13" s="279"/>
      <c r="UKI13" s="279"/>
      <c r="UKJ13" s="279"/>
      <c r="UKK13" s="279"/>
      <c r="UKL13" s="279"/>
      <c r="UKM13" s="279"/>
      <c r="UKN13" s="279"/>
      <c r="UKO13" s="279"/>
      <c r="UKP13" s="279"/>
      <c r="UKQ13" s="279"/>
      <c r="UKR13" s="279"/>
      <c r="UKS13" s="279"/>
      <c r="UKT13" s="279"/>
      <c r="UKU13" s="279"/>
      <c r="UKV13" s="279"/>
      <c r="UKW13" s="279"/>
      <c r="UKX13" s="279"/>
      <c r="UKY13" s="279"/>
      <c r="UKZ13" s="279"/>
      <c r="ULA13" s="279"/>
      <c r="ULB13" s="279"/>
      <c r="ULC13" s="279"/>
      <c r="ULD13" s="279"/>
      <c r="ULE13" s="279"/>
      <c r="ULF13" s="279"/>
      <c r="ULG13" s="279"/>
      <c r="ULH13" s="279"/>
      <c r="ULI13" s="279"/>
      <c r="ULJ13" s="279"/>
      <c r="ULK13" s="279"/>
      <c r="ULL13" s="279"/>
      <c r="ULM13" s="279"/>
      <c r="ULN13" s="279"/>
      <c r="ULO13" s="279"/>
      <c r="ULP13" s="279"/>
      <c r="ULQ13" s="279"/>
      <c r="ULR13" s="279"/>
      <c r="ULS13" s="279"/>
      <c r="ULT13" s="279"/>
      <c r="ULU13" s="279"/>
      <c r="ULV13" s="279"/>
      <c r="ULW13" s="279"/>
      <c r="ULX13" s="279"/>
      <c r="ULY13" s="279"/>
      <c r="ULZ13" s="279"/>
      <c r="UMA13" s="279"/>
      <c r="UMB13" s="279"/>
      <c r="UMC13" s="279"/>
      <c r="UMD13" s="279"/>
      <c r="UME13" s="279"/>
      <c r="UMF13" s="279"/>
      <c r="UMG13" s="279"/>
      <c r="UMH13" s="279"/>
      <c r="UMI13" s="279"/>
      <c r="UMJ13" s="279"/>
      <c r="UMK13" s="279"/>
      <c r="UML13" s="279"/>
      <c r="UMM13" s="279"/>
      <c r="UMN13" s="279"/>
      <c r="UMO13" s="279"/>
      <c r="UMP13" s="279"/>
      <c r="UMQ13" s="279"/>
      <c r="UMR13" s="279"/>
      <c r="UMS13" s="279"/>
      <c r="UMT13" s="279"/>
      <c r="UMU13" s="279"/>
      <c r="UMV13" s="279"/>
      <c r="UMW13" s="279"/>
      <c r="UMX13" s="279"/>
      <c r="UMY13" s="279"/>
      <c r="UMZ13" s="279"/>
      <c r="UNA13" s="279"/>
      <c r="UNB13" s="279"/>
      <c r="UNC13" s="279"/>
      <c r="UND13" s="279"/>
      <c r="UNE13" s="279"/>
      <c r="UNF13" s="279"/>
      <c r="UNG13" s="279"/>
      <c r="UNH13" s="279"/>
      <c r="UNI13" s="279"/>
      <c r="UNJ13" s="279"/>
      <c r="UNK13" s="279"/>
      <c r="UNL13" s="279"/>
      <c r="UNM13" s="279"/>
      <c r="UNN13" s="279"/>
      <c r="UNO13" s="279"/>
      <c r="UNP13" s="279"/>
      <c r="UNQ13" s="279"/>
      <c r="UNR13" s="279"/>
      <c r="UNS13" s="279"/>
      <c r="UNT13" s="279"/>
      <c r="UNU13" s="279"/>
      <c r="UNV13" s="279"/>
      <c r="UNW13" s="279"/>
      <c r="UNX13" s="279"/>
      <c r="UNY13" s="279"/>
      <c r="UNZ13" s="279"/>
      <c r="UOA13" s="279"/>
      <c r="UOB13" s="279"/>
      <c r="UOC13" s="279"/>
      <c r="UOD13" s="279"/>
      <c r="UOE13" s="279"/>
      <c r="UOF13" s="279"/>
      <c r="UOG13" s="279"/>
      <c r="UOH13" s="279"/>
      <c r="UOI13" s="279"/>
      <c r="UOJ13" s="279"/>
      <c r="UOK13" s="279"/>
      <c r="UOL13" s="279"/>
      <c r="UOM13" s="279"/>
      <c r="UON13" s="279"/>
      <c r="UOO13" s="279"/>
      <c r="UOP13" s="279"/>
      <c r="UOQ13" s="279"/>
      <c r="UOR13" s="279"/>
      <c r="UOS13" s="279"/>
      <c r="UOT13" s="279"/>
      <c r="UOU13" s="279"/>
      <c r="UOV13" s="279"/>
      <c r="UOW13" s="279"/>
      <c r="UOX13" s="279"/>
      <c r="UOY13" s="279"/>
      <c r="UOZ13" s="279"/>
      <c r="UPA13" s="279"/>
      <c r="UPB13" s="279"/>
      <c r="UPC13" s="279"/>
      <c r="UPD13" s="279"/>
      <c r="UPE13" s="279"/>
      <c r="UPF13" s="279"/>
      <c r="UPG13" s="279"/>
      <c r="UPH13" s="279"/>
      <c r="UPI13" s="279"/>
      <c r="UPJ13" s="279"/>
      <c r="UPK13" s="279"/>
      <c r="UPL13" s="279"/>
      <c r="UPM13" s="279"/>
      <c r="UPN13" s="279"/>
      <c r="UPO13" s="279"/>
      <c r="UPP13" s="279"/>
      <c r="UPQ13" s="279"/>
      <c r="UPR13" s="279"/>
      <c r="UPS13" s="279"/>
      <c r="UPT13" s="279"/>
      <c r="UPU13" s="279"/>
      <c r="UPV13" s="279"/>
      <c r="UPW13" s="279"/>
      <c r="UPX13" s="279"/>
      <c r="UPY13" s="279"/>
      <c r="UPZ13" s="279"/>
      <c r="UQA13" s="279"/>
      <c r="UQB13" s="279"/>
      <c r="UQC13" s="279"/>
      <c r="UQD13" s="279"/>
      <c r="UQE13" s="279"/>
      <c r="UQF13" s="279"/>
      <c r="UQG13" s="279"/>
      <c r="UQH13" s="279"/>
      <c r="UQI13" s="279"/>
      <c r="UQJ13" s="279"/>
      <c r="UQK13" s="279"/>
      <c r="UQL13" s="279"/>
      <c r="UQM13" s="279"/>
      <c r="UQN13" s="279"/>
      <c r="UQO13" s="279"/>
      <c r="UQP13" s="279"/>
      <c r="UQQ13" s="279"/>
      <c r="UQR13" s="279"/>
      <c r="UQS13" s="279"/>
      <c r="UQT13" s="279"/>
      <c r="UQU13" s="279"/>
      <c r="UQV13" s="279"/>
      <c r="UQW13" s="279"/>
      <c r="UQX13" s="279"/>
      <c r="UQY13" s="279"/>
      <c r="UQZ13" s="279"/>
      <c r="URA13" s="279"/>
      <c r="URB13" s="279"/>
      <c r="URC13" s="279"/>
      <c r="URD13" s="279"/>
      <c r="URE13" s="279"/>
      <c r="URF13" s="279"/>
      <c r="URG13" s="279"/>
      <c r="URH13" s="279"/>
      <c r="URI13" s="279"/>
      <c r="URJ13" s="279"/>
      <c r="URK13" s="279"/>
      <c r="URL13" s="279"/>
      <c r="URM13" s="279"/>
      <c r="URN13" s="279"/>
      <c r="URO13" s="279"/>
      <c r="URP13" s="279"/>
      <c r="URQ13" s="279"/>
      <c r="URR13" s="279"/>
      <c r="URS13" s="279"/>
      <c r="URT13" s="279"/>
      <c r="URU13" s="279"/>
      <c r="URV13" s="279"/>
      <c r="URW13" s="279"/>
      <c r="URX13" s="279"/>
      <c r="URY13" s="279"/>
      <c r="URZ13" s="279"/>
      <c r="USA13" s="279"/>
      <c r="USB13" s="279"/>
      <c r="USC13" s="279"/>
      <c r="USD13" s="279"/>
      <c r="USE13" s="279"/>
      <c r="USF13" s="279"/>
      <c r="USG13" s="279"/>
      <c r="USH13" s="279"/>
      <c r="USI13" s="279"/>
      <c r="USJ13" s="279"/>
      <c r="USK13" s="279"/>
      <c r="USL13" s="279"/>
      <c r="USM13" s="279"/>
      <c r="USN13" s="279"/>
      <c r="USO13" s="279"/>
      <c r="USP13" s="279"/>
      <c r="USQ13" s="279"/>
      <c r="USR13" s="279"/>
      <c r="USS13" s="279"/>
      <c r="UST13" s="279"/>
      <c r="USU13" s="279"/>
      <c r="USV13" s="279"/>
      <c r="USW13" s="279"/>
      <c r="USX13" s="279"/>
      <c r="USY13" s="279"/>
      <c r="USZ13" s="279"/>
      <c r="UTA13" s="279"/>
      <c r="UTB13" s="279"/>
      <c r="UTC13" s="279"/>
      <c r="UTD13" s="279"/>
      <c r="UTE13" s="279"/>
      <c r="UTF13" s="279"/>
      <c r="UTG13" s="279"/>
      <c r="UTH13" s="279"/>
      <c r="UTI13" s="279"/>
      <c r="UTJ13" s="279"/>
      <c r="UTK13" s="279"/>
      <c r="UTL13" s="279"/>
      <c r="UTM13" s="279"/>
      <c r="UTN13" s="279"/>
      <c r="UTO13" s="279"/>
      <c r="UTP13" s="279"/>
      <c r="UTQ13" s="279"/>
      <c r="UTR13" s="279"/>
      <c r="UTS13" s="279"/>
      <c r="UTT13" s="279"/>
      <c r="UTU13" s="279"/>
      <c r="UTV13" s="279"/>
      <c r="UTW13" s="279"/>
      <c r="UTX13" s="279"/>
      <c r="UTY13" s="279"/>
      <c r="UTZ13" s="279"/>
      <c r="UUA13" s="279"/>
      <c r="UUB13" s="279"/>
      <c r="UUC13" s="279"/>
      <c r="UUD13" s="279"/>
      <c r="UUE13" s="279"/>
      <c r="UUF13" s="279"/>
      <c r="UUG13" s="279"/>
      <c r="UUH13" s="279"/>
      <c r="UUI13" s="279"/>
      <c r="UUJ13" s="279"/>
      <c r="UUK13" s="279"/>
      <c r="UUL13" s="279"/>
      <c r="UUM13" s="279"/>
      <c r="UUN13" s="279"/>
      <c r="UUO13" s="279"/>
      <c r="UUP13" s="279"/>
      <c r="UUQ13" s="279"/>
      <c r="UUR13" s="279"/>
      <c r="UUS13" s="279"/>
      <c r="UUT13" s="279"/>
      <c r="UUU13" s="279"/>
      <c r="UUV13" s="279"/>
      <c r="UUW13" s="279"/>
      <c r="UUX13" s="279"/>
      <c r="UUY13" s="279"/>
      <c r="UUZ13" s="279"/>
      <c r="UVA13" s="279"/>
      <c r="UVB13" s="279"/>
      <c r="UVC13" s="279"/>
      <c r="UVD13" s="279"/>
      <c r="UVE13" s="279"/>
      <c r="UVF13" s="279"/>
      <c r="UVG13" s="279"/>
      <c r="UVH13" s="279"/>
      <c r="UVI13" s="279"/>
      <c r="UVJ13" s="279"/>
      <c r="UVK13" s="279"/>
      <c r="UVL13" s="279"/>
      <c r="UVM13" s="279"/>
      <c r="UVN13" s="279"/>
      <c r="UVO13" s="279"/>
      <c r="UVP13" s="279"/>
      <c r="UVQ13" s="279"/>
      <c r="UVR13" s="279"/>
      <c r="UVS13" s="279"/>
      <c r="UVT13" s="279"/>
      <c r="UVU13" s="279"/>
      <c r="UVV13" s="279"/>
      <c r="UVW13" s="279"/>
      <c r="UVX13" s="279"/>
      <c r="UVY13" s="279"/>
      <c r="UVZ13" s="279"/>
      <c r="UWA13" s="279"/>
      <c r="UWB13" s="279"/>
      <c r="UWC13" s="279"/>
      <c r="UWD13" s="279"/>
      <c r="UWE13" s="279"/>
      <c r="UWF13" s="279"/>
      <c r="UWG13" s="279"/>
      <c r="UWH13" s="279"/>
      <c r="UWI13" s="279"/>
      <c r="UWJ13" s="279"/>
      <c r="UWK13" s="279"/>
      <c r="UWL13" s="279"/>
      <c r="UWM13" s="279"/>
      <c r="UWN13" s="279"/>
      <c r="UWO13" s="279"/>
      <c r="UWP13" s="279"/>
      <c r="UWQ13" s="279"/>
      <c r="UWR13" s="279"/>
      <c r="UWS13" s="279"/>
      <c r="UWT13" s="279"/>
      <c r="UWU13" s="279"/>
      <c r="UWV13" s="279"/>
      <c r="UWW13" s="279"/>
      <c r="UWX13" s="279"/>
      <c r="UWY13" s="279"/>
      <c r="UWZ13" s="279"/>
      <c r="UXA13" s="279"/>
      <c r="UXB13" s="279"/>
      <c r="UXC13" s="279"/>
      <c r="UXD13" s="279"/>
      <c r="UXE13" s="279"/>
      <c r="UXF13" s="279"/>
      <c r="UXG13" s="279"/>
      <c r="UXH13" s="279"/>
      <c r="UXI13" s="279"/>
      <c r="UXJ13" s="279"/>
      <c r="UXK13" s="279"/>
      <c r="UXL13" s="279"/>
      <c r="UXM13" s="279"/>
      <c r="UXN13" s="279"/>
      <c r="UXO13" s="279"/>
      <c r="UXP13" s="279"/>
      <c r="UXQ13" s="279"/>
      <c r="UXR13" s="279"/>
      <c r="UXS13" s="279"/>
      <c r="UXT13" s="279"/>
      <c r="UXU13" s="279"/>
      <c r="UXV13" s="279"/>
      <c r="UXW13" s="279"/>
      <c r="UXX13" s="279"/>
      <c r="UXY13" s="279"/>
      <c r="UXZ13" s="279"/>
      <c r="UYA13" s="279"/>
      <c r="UYB13" s="279"/>
      <c r="UYC13" s="279"/>
      <c r="UYD13" s="279"/>
      <c r="UYE13" s="279"/>
      <c r="UYF13" s="279"/>
      <c r="UYG13" s="279"/>
      <c r="UYH13" s="279"/>
      <c r="UYI13" s="279"/>
      <c r="UYJ13" s="279"/>
      <c r="UYK13" s="279"/>
      <c r="UYL13" s="279"/>
      <c r="UYM13" s="279"/>
      <c r="UYN13" s="279"/>
      <c r="UYO13" s="279"/>
      <c r="UYP13" s="279"/>
      <c r="UYQ13" s="279"/>
      <c r="UYR13" s="279"/>
      <c r="UYS13" s="279"/>
      <c r="UYT13" s="279"/>
      <c r="UYU13" s="279"/>
      <c r="UYV13" s="279"/>
      <c r="UYW13" s="279"/>
      <c r="UYX13" s="279"/>
      <c r="UYY13" s="279"/>
      <c r="UYZ13" s="279"/>
      <c r="UZA13" s="279"/>
      <c r="UZB13" s="279"/>
      <c r="UZC13" s="279"/>
      <c r="UZD13" s="279"/>
      <c r="UZE13" s="279"/>
      <c r="UZF13" s="279"/>
      <c r="UZG13" s="279"/>
      <c r="UZH13" s="279"/>
      <c r="UZI13" s="279"/>
      <c r="UZJ13" s="279"/>
      <c r="UZK13" s="279"/>
      <c r="UZL13" s="279"/>
      <c r="UZM13" s="279"/>
      <c r="UZN13" s="279"/>
      <c r="UZO13" s="279"/>
      <c r="UZP13" s="279"/>
      <c r="UZQ13" s="279"/>
      <c r="UZR13" s="279"/>
      <c r="UZS13" s="279"/>
      <c r="UZT13" s="279"/>
      <c r="UZU13" s="279"/>
      <c r="UZV13" s="279"/>
      <c r="UZW13" s="279"/>
      <c r="UZX13" s="279"/>
      <c r="UZY13" s="279"/>
      <c r="UZZ13" s="279"/>
      <c r="VAA13" s="279"/>
      <c r="VAB13" s="279"/>
      <c r="VAC13" s="279"/>
      <c r="VAD13" s="279"/>
      <c r="VAE13" s="279"/>
      <c r="VAF13" s="279"/>
      <c r="VAG13" s="279"/>
      <c r="VAH13" s="279"/>
      <c r="VAI13" s="279"/>
      <c r="VAJ13" s="279"/>
      <c r="VAK13" s="279"/>
      <c r="VAL13" s="279"/>
      <c r="VAM13" s="279"/>
      <c r="VAN13" s="279"/>
      <c r="VAO13" s="279"/>
      <c r="VAP13" s="279"/>
      <c r="VAQ13" s="279"/>
      <c r="VAR13" s="279"/>
      <c r="VAS13" s="279"/>
      <c r="VAT13" s="279"/>
      <c r="VAU13" s="279"/>
      <c r="VAV13" s="279"/>
      <c r="VAW13" s="279"/>
      <c r="VAX13" s="279"/>
      <c r="VAY13" s="279"/>
      <c r="VAZ13" s="279"/>
      <c r="VBA13" s="279"/>
      <c r="VBB13" s="279"/>
      <c r="VBC13" s="279"/>
      <c r="VBD13" s="279"/>
      <c r="VBE13" s="279"/>
      <c r="VBF13" s="279"/>
      <c r="VBG13" s="279"/>
      <c r="VBH13" s="279"/>
      <c r="VBI13" s="279"/>
      <c r="VBJ13" s="279"/>
      <c r="VBK13" s="279"/>
      <c r="VBL13" s="279"/>
      <c r="VBM13" s="279"/>
      <c r="VBN13" s="279"/>
      <c r="VBO13" s="279"/>
      <c r="VBP13" s="279"/>
      <c r="VBQ13" s="279"/>
      <c r="VBR13" s="279"/>
      <c r="VBS13" s="279"/>
      <c r="VBT13" s="279"/>
      <c r="VBU13" s="279"/>
      <c r="VBV13" s="279"/>
      <c r="VBW13" s="279"/>
      <c r="VBX13" s="279"/>
      <c r="VBY13" s="279"/>
      <c r="VBZ13" s="279"/>
      <c r="VCA13" s="279"/>
      <c r="VCB13" s="279"/>
      <c r="VCC13" s="279"/>
      <c r="VCD13" s="279"/>
      <c r="VCE13" s="279"/>
      <c r="VCF13" s="279"/>
      <c r="VCG13" s="279"/>
      <c r="VCH13" s="279"/>
      <c r="VCI13" s="279"/>
      <c r="VCJ13" s="279"/>
      <c r="VCK13" s="279"/>
      <c r="VCL13" s="279"/>
      <c r="VCM13" s="279"/>
      <c r="VCN13" s="279"/>
      <c r="VCO13" s="279"/>
      <c r="VCP13" s="279"/>
      <c r="VCQ13" s="279"/>
      <c r="VCR13" s="279"/>
      <c r="VCS13" s="279"/>
      <c r="VCT13" s="279"/>
      <c r="VCU13" s="279"/>
      <c r="VCV13" s="279"/>
      <c r="VCW13" s="279"/>
      <c r="VCX13" s="279"/>
      <c r="VCY13" s="279"/>
      <c r="VCZ13" s="279"/>
      <c r="VDA13" s="279"/>
      <c r="VDB13" s="279"/>
      <c r="VDC13" s="279"/>
      <c r="VDD13" s="279"/>
      <c r="VDE13" s="279"/>
      <c r="VDF13" s="279"/>
      <c r="VDG13" s="279"/>
      <c r="VDH13" s="279"/>
      <c r="VDI13" s="279"/>
      <c r="VDJ13" s="279"/>
      <c r="VDK13" s="279"/>
      <c r="VDL13" s="279"/>
      <c r="VDM13" s="279"/>
      <c r="VDN13" s="279"/>
      <c r="VDO13" s="279"/>
      <c r="VDP13" s="279"/>
      <c r="VDQ13" s="279"/>
      <c r="VDR13" s="279"/>
      <c r="VDS13" s="279"/>
      <c r="VDT13" s="279"/>
      <c r="VDU13" s="279"/>
      <c r="VDV13" s="279"/>
      <c r="VDW13" s="279"/>
      <c r="VDX13" s="279"/>
      <c r="VDY13" s="279"/>
      <c r="VDZ13" s="279"/>
      <c r="VEA13" s="279"/>
      <c r="VEB13" s="279"/>
      <c r="VEC13" s="279"/>
      <c r="VED13" s="279"/>
      <c r="VEE13" s="279"/>
      <c r="VEF13" s="279"/>
      <c r="VEG13" s="279"/>
      <c r="VEH13" s="279"/>
      <c r="VEI13" s="279"/>
      <c r="VEJ13" s="279"/>
      <c r="VEK13" s="279"/>
      <c r="VEL13" s="279"/>
      <c r="VEM13" s="279"/>
      <c r="VEN13" s="279"/>
      <c r="VEO13" s="279"/>
      <c r="VEP13" s="279"/>
      <c r="VEQ13" s="279"/>
      <c r="VER13" s="279"/>
      <c r="VES13" s="279"/>
      <c r="VET13" s="279"/>
      <c r="VEU13" s="279"/>
      <c r="VEV13" s="279"/>
      <c r="VEW13" s="279"/>
      <c r="VEX13" s="279"/>
      <c r="VEY13" s="279"/>
      <c r="VEZ13" s="279"/>
      <c r="VFA13" s="279"/>
      <c r="VFB13" s="279"/>
      <c r="VFC13" s="279"/>
      <c r="VFD13" s="279"/>
      <c r="VFE13" s="279"/>
      <c r="VFF13" s="279"/>
      <c r="VFG13" s="279"/>
      <c r="VFH13" s="279"/>
      <c r="VFI13" s="279"/>
      <c r="VFJ13" s="279"/>
      <c r="VFK13" s="279"/>
      <c r="VFL13" s="279"/>
      <c r="VFM13" s="279"/>
      <c r="VFN13" s="279"/>
      <c r="VFO13" s="279"/>
      <c r="VFP13" s="279"/>
      <c r="VFQ13" s="279"/>
      <c r="VFR13" s="279"/>
      <c r="VFS13" s="279"/>
      <c r="VFT13" s="279"/>
      <c r="VFU13" s="279"/>
      <c r="VFV13" s="279"/>
      <c r="VFW13" s="279"/>
      <c r="VFX13" s="279"/>
      <c r="VFY13" s="279"/>
      <c r="VFZ13" s="279"/>
      <c r="VGA13" s="279"/>
      <c r="VGB13" s="279"/>
      <c r="VGC13" s="279"/>
      <c r="VGD13" s="279"/>
      <c r="VGE13" s="279"/>
      <c r="VGF13" s="279"/>
      <c r="VGG13" s="279"/>
      <c r="VGH13" s="279"/>
      <c r="VGI13" s="279"/>
      <c r="VGJ13" s="279"/>
      <c r="VGK13" s="279"/>
      <c r="VGL13" s="279"/>
      <c r="VGM13" s="279"/>
      <c r="VGN13" s="279"/>
      <c r="VGO13" s="279"/>
      <c r="VGP13" s="279"/>
      <c r="VGQ13" s="279"/>
      <c r="VGR13" s="279"/>
      <c r="VGS13" s="279"/>
      <c r="VGT13" s="279"/>
      <c r="VGU13" s="279"/>
      <c r="VGV13" s="279"/>
      <c r="VGW13" s="279"/>
      <c r="VGX13" s="279"/>
      <c r="VGY13" s="279"/>
      <c r="VGZ13" s="279"/>
      <c r="VHA13" s="279"/>
      <c r="VHB13" s="279"/>
      <c r="VHC13" s="279"/>
      <c r="VHD13" s="279"/>
      <c r="VHE13" s="279"/>
      <c r="VHF13" s="279"/>
      <c r="VHG13" s="279"/>
      <c r="VHH13" s="279"/>
      <c r="VHI13" s="279"/>
      <c r="VHJ13" s="279"/>
      <c r="VHK13" s="279"/>
      <c r="VHL13" s="279"/>
      <c r="VHM13" s="279"/>
      <c r="VHN13" s="279"/>
      <c r="VHO13" s="279"/>
      <c r="VHP13" s="279"/>
      <c r="VHQ13" s="279"/>
      <c r="VHR13" s="279"/>
      <c r="VHS13" s="279"/>
      <c r="VHT13" s="279"/>
      <c r="VHU13" s="279"/>
      <c r="VHV13" s="279"/>
      <c r="VHW13" s="279"/>
      <c r="VHX13" s="279"/>
      <c r="VHY13" s="279"/>
      <c r="VHZ13" s="279"/>
      <c r="VIA13" s="279"/>
      <c r="VIB13" s="279"/>
      <c r="VIC13" s="279"/>
      <c r="VID13" s="279"/>
      <c r="VIE13" s="279"/>
      <c r="VIF13" s="279"/>
      <c r="VIG13" s="279"/>
      <c r="VIH13" s="279"/>
      <c r="VII13" s="279"/>
      <c r="VIJ13" s="279"/>
      <c r="VIK13" s="279"/>
      <c r="VIL13" s="279"/>
      <c r="VIM13" s="279"/>
      <c r="VIN13" s="279"/>
      <c r="VIO13" s="279"/>
      <c r="VIP13" s="279"/>
      <c r="VIQ13" s="279"/>
      <c r="VIR13" s="279"/>
      <c r="VIS13" s="279"/>
      <c r="VIT13" s="279"/>
      <c r="VIU13" s="279"/>
      <c r="VIV13" s="279"/>
      <c r="VIW13" s="279"/>
      <c r="VIX13" s="279"/>
      <c r="VIY13" s="279"/>
      <c r="VIZ13" s="279"/>
      <c r="VJA13" s="279"/>
      <c r="VJB13" s="279"/>
      <c r="VJC13" s="279"/>
      <c r="VJD13" s="279"/>
      <c r="VJE13" s="279"/>
      <c r="VJF13" s="279"/>
      <c r="VJG13" s="279"/>
      <c r="VJH13" s="279"/>
      <c r="VJI13" s="279"/>
      <c r="VJJ13" s="279"/>
      <c r="VJK13" s="279"/>
      <c r="VJL13" s="279"/>
      <c r="VJM13" s="279"/>
      <c r="VJN13" s="279"/>
      <c r="VJO13" s="279"/>
      <c r="VJP13" s="279"/>
      <c r="VJQ13" s="279"/>
      <c r="VJR13" s="279"/>
      <c r="VJS13" s="279"/>
      <c r="VJT13" s="279"/>
      <c r="VJU13" s="279"/>
      <c r="VJV13" s="279"/>
      <c r="VJW13" s="279"/>
      <c r="VJX13" s="279"/>
      <c r="VJY13" s="279"/>
      <c r="VJZ13" s="279"/>
      <c r="VKA13" s="279"/>
      <c r="VKB13" s="279"/>
      <c r="VKC13" s="279"/>
      <c r="VKD13" s="279"/>
      <c r="VKE13" s="279"/>
      <c r="VKF13" s="279"/>
      <c r="VKG13" s="279"/>
      <c r="VKH13" s="279"/>
      <c r="VKI13" s="279"/>
      <c r="VKJ13" s="279"/>
      <c r="VKK13" s="279"/>
      <c r="VKL13" s="279"/>
      <c r="VKM13" s="279"/>
      <c r="VKN13" s="279"/>
      <c r="VKO13" s="279"/>
      <c r="VKP13" s="279"/>
      <c r="VKQ13" s="279"/>
      <c r="VKR13" s="279"/>
      <c r="VKS13" s="279"/>
      <c r="VKT13" s="279"/>
      <c r="VKU13" s="279"/>
      <c r="VKV13" s="279"/>
      <c r="VKW13" s="279"/>
      <c r="VKX13" s="279"/>
      <c r="VKY13" s="279"/>
      <c r="VKZ13" s="279"/>
      <c r="VLA13" s="279"/>
      <c r="VLB13" s="279"/>
      <c r="VLC13" s="279"/>
      <c r="VLD13" s="279"/>
      <c r="VLE13" s="279"/>
      <c r="VLF13" s="279"/>
      <c r="VLG13" s="279"/>
      <c r="VLH13" s="279"/>
      <c r="VLI13" s="279"/>
      <c r="VLJ13" s="279"/>
      <c r="VLK13" s="279"/>
      <c r="VLL13" s="279"/>
      <c r="VLM13" s="279"/>
      <c r="VLN13" s="279"/>
      <c r="VLO13" s="279"/>
      <c r="VLP13" s="279"/>
      <c r="VLQ13" s="279"/>
      <c r="VLR13" s="279"/>
      <c r="VLS13" s="279"/>
      <c r="VLT13" s="279"/>
      <c r="VLU13" s="279"/>
      <c r="VLV13" s="279"/>
      <c r="VLW13" s="279"/>
      <c r="VLX13" s="279"/>
      <c r="VLY13" s="279"/>
      <c r="VLZ13" s="279"/>
      <c r="VMA13" s="279"/>
      <c r="VMB13" s="279"/>
      <c r="VMC13" s="279"/>
      <c r="VMD13" s="279"/>
      <c r="VME13" s="279"/>
      <c r="VMF13" s="279"/>
      <c r="VMG13" s="279"/>
      <c r="VMH13" s="279"/>
      <c r="VMI13" s="279"/>
      <c r="VMJ13" s="279"/>
      <c r="VMK13" s="279"/>
      <c r="VML13" s="279"/>
      <c r="VMM13" s="279"/>
      <c r="VMN13" s="279"/>
      <c r="VMO13" s="279"/>
      <c r="VMP13" s="279"/>
      <c r="VMQ13" s="279"/>
      <c r="VMR13" s="279"/>
      <c r="VMS13" s="279"/>
      <c r="VMT13" s="279"/>
      <c r="VMU13" s="279"/>
      <c r="VMV13" s="279"/>
      <c r="VMW13" s="279"/>
      <c r="VMX13" s="279"/>
      <c r="VMY13" s="279"/>
      <c r="VMZ13" s="279"/>
      <c r="VNA13" s="279"/>
      <c r="VNB13" s="279"/>
      <c r="VNC13" s="279"/>
      <c r="VND13" s="279"/>
      <c r="VNE13" s="279"/>
      <c r="VNF13" s="279"/>
      <c r="VNG13" s="279"/>
      <c r="VNH13" s="279"/>
      <c r="VNI13" s="279"/>
      <c r="VNJ13" s="279"/>
      <c r="VNK13" s="279"/>
      <c r="VNL13" s="279"/>
      <c r="VNM13" s="279"/>
      <c r="VNN13" s="279"/>
      <c r="VNO13" s="279"/>
      <c r="VNP13" s="279"/>
      <c r="VNQ13" s="279"/>
      <c r="VNR13" s="279"/>
      <c r="VNS13" s="279"/>
      <c r="VNT13" s="279"/>
      <c r="VNU13" s="279"/>
      <c r="VNV13" s="279"/>
      <c r="VNW13" s="279"/>
      <c r="VNX13" s="279"/>
      <c r="VNY13" s="279"/>
      <c r="VNZ13" s="279"/>
      <c r="VOA13" s="279"/>
      <c r="VOB13" s="279"/>
      <c r="VOC13" s="279"/>
      <c r="VOD13" s="279"/>
      <c r="VOE13" s="279"/>
      <c r="VOF13" s="279"/>
      <c r="VOG13" s="279"/>
      <c r="VOH13" s="279"/>
      <c r="VOI13" s="279"/>
      <c r="VOJ13" s="279"/>
      <c r="VOK13" s="279"/>
      <c r="VOL13" s="279"/>
      <c r="VOM13" s="279"/>
      <c r="VON13" s="279"/>
      <c r="VOO13" s="279"/>
      <c r="VOP13" s="279"/>
      <c r="VOQ13" s="279"/>
      <c r="VOR13" s="279"/>
      <c r="VOS13" s="279"/>
      <c r="VOT13" s="279"/>
      <c r="VOU13" s="279"/>
      <c r="VOV13" s="279"/>
      <c r="VOW13" s="279"/>
      <c r="VOX13" s="279"/>
      <c r="VOY13" s="279"/>
      <c r="VOZ13" s="279"/>
      <c r="VPA13" s="279"/>
      <c r="VPB13" s="279"/>
      <c r="VPC13" s="279"/>
      <c r="VPD13" s="279"/>
      <c r="VPE13" s="279"/>
      <c r="VPF13" s="279"/>
      <c r="VPG13" s="279"/>
      <c r="VPH13" s="279"/>
      <c r="VPI13" s="279"/>
      <c r="VPJ13" s="279"/>
      <c r="VPK13" s="279"/>
      <c r="VPL13" s="279"/>
      <c r="VPM13" s="279"/>
      <c r="VPN13" s="279"/>
      <c r="VPO13" s="279"/>
      <c r="VPP13" s="279"/>
      <c r="VPQ13" s="279"/>
      <c r="VPR13" s="279"/>
      <c r="VPS13" s="279"/>
      <c r="VPT13" s="279"/>
      <c r="VPU13" s="279"/>
      <c r="VPV13" s="279"/>
      <c r="VPW13" s="279"/>
      <c r="VPX13" s="279"/>
      <c r="VPY13" s="279"/>
      <c r="VPZ13" s="279"/>
      <c r="VQA13" s="279"/>
      <c r="VQB13" s="279"/>
      <c r="VQC13" s="279"/>
      <c r="VQD13" s="279"/>
      <c r="VQE13" s="279"/>
      <c r="VQF13" s="279"/>
      <c r="VQG13" s="279"/>
      <c r="VQH13" s="279"/>
      <c r="VQI13" s="279"/>
      <c r="VQJ13" s="279"/>
      <c r="VQK13" s="279"/>
      <c r="VQL13" s="279"/>
      <c r="VQM13" s="279"/>
      <c r="VQN13" s="279"/>
      <c r="VQO13" s="279"/>
      <c r="VQP13" s="279"/>
      <c r="VQQ13" s="279"/>
      <c r="VQR13" s="279"/>
      <c r="VQS13" s="279"/>
      <c r="VQT13" s="279"/>
      <c r="VQU13" s="279"/>
      <c r="VQV13" s="279"/>
      <c r="VQW13" s="279"/>
      <c r="VQX13" s="279"/>
      <c r="VQY13" s="279"/>
      <c r="VQZ13" s="279"/>
      <c r="VRA13" s="279"/>
      <c r="VRB13" s="279"/>
      <c r="VRC13" s="279"/>
      <c r="VRD13" s="279"/>
      <c r="VRE13" s="279"/>
      <c r="VRF13" s="279"/>
      <c r="VRG13" s="279"/>
      <c r="VRH13" s="279"/>
      <c r="VRI13" s="279"/>
      <c r="VRJ13" s="279"/>
      <c r="VRK13" s="279"/>
      <c r="VRL13" s="279"/>
      <c r="VRM13" s="279"/>
      <c r="VRN13" s="279"/>
      <c r="VRO13" s="279"/>
      <c r="VRP13" s="279"/>
      <c r="VRQ13" s="279"/>
      <c r="VRR13" s="279"/>
      <c r="VRS13" s="279"/>
      <c r="VRT13" s="279"/>
      <c r="VRU13" s="279"/>
      <c r="VRV13" s="279"/>
      <c r="VRW13" s="279"/>
      <c r="VRX13" s="279"/>
      <c r="VRY13" s="279"/>
      <c r="VRZ13" s="279"/>
      <c r="VSA13" s="279"/>
      <c r="VSB13" s="279"/>
      <c r="VSC13" s="279"/>
      <c r="VSD13" s="279"/>
      <c r="VSE13" s="279"/>
      <c r="VSF13" s="279"/>
      <c r="VSG13" s="279"/>
      <c r="VSH13" s="279"/>
      <c r="VSI13" s="279"/>
      <c r="VSJ13" s="279"/>
      <c r="VSK13" s="279"/>
      <c r="VSL13" s="279"/>
      <c r="VSM13" s="279"/>
      <c r="VSN13" s="279"/>
      <c r="VSO13" s="279"/>
      <c r="VSP13" s="279"/>
      <c r="VSQ13" s="279"/>
      <c r="VSR13" s="279"/>
      <c r="VSS13" s="279"/>
      <c r="VST13" s="279"/>
      <c r="VSU13" s="279"/>
      <c r="VSV13" s="279"/>
      <c r="VSW13" s="279"/>
      <c r="VSX13" s="279"/>
      <c r="VSY13" s="279"/>
      <c r="VSZ13" s="279"/>
      <c r="VTA13" s="279"/>
      <c r="VTB13" s="279"/>
      <c r="VTC13" s="279"/>
      <c r="VTD13" s="279"/>
      <c r="VTE13" s="279"/>
      <c r="VTF13" s="279"/>
      <c r="VTG13" s="279"/>
      <c r="VTH13" s="279"/>
      <c r="VTI13" s="279"/>
      <c r="VTJ13" s="279"/>
      <c r="VTK13" s="279"/>
      <c r="VTL13" s="279"/>
      <c r="VTM13" s="279"/>
      <c r="VTN13" s="279"/>
      <c r="VTO13" s="279"/>
      <c r="VTP13" s="279"/>
      <c r="VTQ13" s="279"/>
      <c r="VTR13" s="279"/>
      <c r="VTS13" s="279"/>
      <c r="VTT13" s="279"/>
      <c r="VTU13" s="279"/>
      <c r="VTV13" s="279"/>
      <c r="VTW13" s="279"/>
      <c r="VTX13" s="279"/>
      <c r="VTY13" s="279"/>
      <c r="VTZ13" s="279"/>
      <c r="VUA13" s="279"/>
      <c r="VUB13" s="279"/>
      <c r="VUC13" s="279"/>
      <c r="VUD13" s="279"/>
      <c r="VUE13" s="279"/>
      <c r="VUF13" s="279"/>
      <c r="VUG13" s="279"/>
      <c r="VUH13" s="279"/>
      <c r="VUI13" s="279"/>
      <c r="VUJ13" s="279"/>
      <c r="VUK13" s="279"/>
      <c r="VUL13" s="279"/>
      <c r="VUM13" s="279"/>
      <c r="VUN13" s="279"/>
      <c r="VUO13" s="279"/>
      <c r="VUP13" s="279"/>
      <c r="VUQ13" s="279"/>
      <c r="VUR13" s="279"/>
      <c r="VUS13" s="279"/>
      <c r="VUT13" s="279"/>
      <c r="VUU13" s="279"/>
      <c r="VUV13" s="279"/>
      <c r="VUW13" s="279"/>
      <c r="VUX13" s="279"/>
      <c r="VUY13" s="279"/>
      <c r="VUZ13" s="279"/>
      <c r="VVA13" s="279"/>
      <c r="VVB13" s="279"/>
      <c r="VVC13" s="279"/>
      <c r="VVD13" s="279"/>
      <c r="VVE13" s="279"/>
      <c r="VVF13" s="279"/>
      <c r="VVG13" s="279"/>
      <c r="VVH13" s="279"/>
      <c r="VVI13" s="279"/>
      <c r="VVJ13" s="279"/>
      <c r="VVK13" s="279"/>
      <c r="VVL13" s="279"/>
      <c r="VVM13" s="279"/>
      <c r="VVN13" s="279"/>
      <c r="VVO13" s="279"/>
      <c r="VVP13" s="279"/>
      <c r="VVQ13" s="279"/>
      <c r="VVR13" s="279"/>
      <c r="VVS13" s="279"/>
      <c r="VVT13" s="279"/>
      <c r="VVU13" s="279"/>
      <c r="VVV13" s="279"/>
      <c r="VVW13" s="279"/>
      <c r="VVX13" s="279"/>
      <c r="VVY13" s="279"/>
      <c r="VVZ13" s="279"/>
      <c r="VWA13" s="279"/>
      <c r="VWB13" s="279"/>
      <c r="VWC13" s="279"/>
      <c r="VWD13" s="279"/>
      <c r="VWE13" s="279"/>
      <c r="VWF13" s="279"/>
      <c r="VWG13" s="279"/>
      <c r="VWH13" s="279"/>
      <c r="VWI13" s="279"/>
      <c r="VWJ13" s="279"/>
      <c r="VWK13" s="279"/>
      <c r="VWL13" s="279"/>
      <c r="VWM13" s="279"/>
      <c r="VWN13" s="279"/>
      <c r="VWO13" s="279"/>
      <c r="VWP13" s="279"/>
      <c r="VWQ13" s="279"/>
      <c r="VWR13" s="279"/>
      <c r="VWS13" s="279"/>
      <c r="VWT13" s="279"/>
      <c r="VWU13" s="279"/>
      <c r="VWV13" s="279"/>
      <c r="VWW13" s="279"/>
      <c r="VWX13" s="279"/>
      <c r="VWY13" s="279"/>
      <c r="VWZ13" s="279"/>
      <c r="VXA13" s="279"/>
      <c r="VXB13" s="279"/>
      <c r="VXC13" s="279"/>
      <c r="VXD13" s="279"/>
      <c r="VXE13" s="279"/>
      <c r="VXF13" s="279"/>
      <c r="VXG13" s="279"/>
      <c r="VXH13" s="279"/>
      <c r="VXI13" s="279"/>
      <c r="VXJ13" s="279"/>
      <c r="VXK13" s="279"/>
      <c r="VXL13" s="279"/>
      <c r="VXM13" s="279"/>
      <c r="VXN13" s="279"/>
      <c r="VXO13" s="279"/>
      <c r="VXP13" s="279"/>
      <c r="VXQ13" s="279"/>
      <c r="VXR13" s="279"/>
      <c r="VXS13" s="279"/>
      <c r="VXT13" s="279"/>
      <c r="VXU13" s="279"/>
      <c r="VXV13" s="279"/>
      <c r="VXW13" s="279"/>
      <c r="VXX13" s="279"/>
      <c r="VXY13" s="279"/>
      <c r="VXZ13" s="279"/>
      <c r="VYA13" s="279"/>
      <c r="VYB13" s="279"/>
      <c r="VYC13" s="279"/>
      <c r="VYD13" s="279"/>
      <c r="VYE13" s="279"/>
      <c r="VYF13" s="279"/>
      <c r="VYG13" s="279"/>
      <c r="VYH13" s="279"/>
      <c r="VYI13" s="279"/>
      <c r="VYJ13" s="279"/>
      <c r="VYK13" s="279"/>
      <c r="VYL13" s="279"/>
      <c r="VYM13" s="279"/>
      <c r="VYN13" s="279"/>
      <c r="VYO13" s="279"/>
      <c r="VYP13" s="279"/>
      <c r="VYQ13" s="279"/>
      <c r="VYR13" s="279"/>
      <c r="VYS13" s="279"/>
      <c r="VYT13" s="279"/>
      <c r="VYU13" s="279"/>
      <c r="VYV13" s="279"/>
      <c r="VYW13" s="279"/>
      <c r="VYX13" s="279"/>
      <c r="VYY13" s="279"/>
      <c r="VYZ13" s="279"/>
      <c r="VZA13" s="279"/>
      <c r="VZB13" s="279"/>
      <c r="VZC13" s="279"/>
      <c r="VZD13" s="279"/>
      <c r="VZE13" s="279"/>
      <c r="VZF13" s="279"/>
      <c r="VZG13" s="279"/>
      <c r="VZH13" s="279"/>
      <c r="VZI13" s="279"/>
      <c r="VZJ13" s="279"/>
      <c r="VZK13" s="279"/>
      <c r="VZL13" s="279"/>
      <c r="VZM13" s="279"/>
      <c r="VZN13" s="279"/>
      <c r="VZO13" s="279"/>
      <c r="VZP13" s="279"/>
      <c r="VZQ13" s="279"/>
      <c r="VZR13" s="279"/>
      <c r="VZS13" s="279"/>
      <c r="VZT13" s="279"/>
      <c r="VZU13" s="279"/>
      <c r="VZV13" s="279"/>
      <c r="VZW13" s="279"/>
      <c r="VZX13" s="279"/>
      <c r="VZY13" s="279"/>
      <c r="VZZ13" s="279"/>
      <c r="WAA13" s="279"/>
      <c r="WAB13" s="279"/>
      <c r="WAC13" s="279"/>
      <c r="WAD13" s="279"/>
      <c r="WAE13" s="279"/>
      <c r="WAF13" s="279"/>
      <c r="WAG13" s="279"/>
      <c r="WAH13" s="279"/>
      <c r="WAI13" s="279"/>
      <c r="WAJ13" s="279"/>
      <c r="WAK13" s="279"/>
      <c r="WAL13" s="279"/>
      <c r="WAM13" s="279"/>
      <c r="WAN13" s="279"/>
      <c r="WAO13" s="279"/>
      <c r="WAP13" s="279"/>
      <c r="WAQ13" s="279"/>
      <c r="WAR13" s="279"/>
      <c r="WAS13" s="279"/>
      <c r="WAT13" s="279"/>
      <c r="WAU13" s="279"/>
      <c r="WAV13" s="279"/>
      <c r="WAW13" s="279"/>
      <c r="WAX13" s="279"/>
      <c r="WAY13" s="279"/>
      <c r="WAZ13" s="279"/>
      <c r="WBA13" s="279"/>
      <c r="WBB13" s="279"/>
      <c r="WBC13" s="279"/>
      <c r="WBD13" s="279"/>
      <c r="WBE13" s="279"/>
      <c r="WBF13" s="279"/>
      <c r="WBG13" s="279"/>
      <c r="WBH13" s="279"/>
      <c r="WBI13" s="279"/>
      <c r="WBJ13" s="279"/>
      <c r="WBK13" s="279"/>
      <c r="WBL13" s="279"/>
      <c r="WBM13" s="279"/>
      <c r="WBN13" s="279"/>
      <c r="WBO13" s="279"/>
      <c r="WBP13" s="279"/>
      <c r="WBQ13" s="279"/>
      <c r="WBR13" s="279"/>
      <c r="WBS13" s="279"/>
      <c r="WBT13" s="279"/>
      <c r="WBU13" s="279"/>
      <c r="WBV13" s="279"/>
      <c r="WBW13" s="279"/>
      <c r="WBX13" s="279"/>
      <c r="WBY13" s="279"/>
      <c r="WBZ13" s="279"/>
      <c r="WCA13" s="279"/>
      <c r="WCB13" s="279"/>
      <c r="WCC13" s="279"/>
      <c r="WCD13" s="279"/>
      <c r="WCE13" s="279"/>
      <c r="WCF13" s="279"/>
      <c r="WCG13" s="279"/>
      <c r="WCH13" s="279"/>
      <c r="WCI13" s="279"/>
      <c r="WCJ13" s="279"/>
      <c r="WCK13" s="279"/>
      <c r="WCL13" s="279"/>
      <c r="WCM13" s="279"/>
      <c r="WCN13" s="279"/>
      <c r="WCO13" s="279"/>
      <c r="WCP13" s="279"/>
      <c r="WCQ13" s="279"/>
      <c r="WCR13" s="279"/>
      <c r="WCS13" s="279"/>
      <c r="WCT13" s="279"/>
      <c r="WCU13" s="279"/>
      <c r="WCV13" s="279"/>
      <c r="WCW13" s="279"/>
      <c r="WCX13" s="279"/>
      <c r="WCY13" s="279"/>
      <c r="WCZ13" s="279"/>
      <c r="WDA13" s="279"/>
      <c r="WDB13" s="279"/>
      <c r="WDC13" s="279"/>
      <c r="WDD13" s="279"/>
      <c r="WDE13" s="279"/>
      <c r="WDF13" s="279"/>
      <c r="WDG13" s="279"/>
      <c r="WDH13" s="279"/>
      <c r="WDI13" s="279"/>
      <c r="WDJ13" s="279"/>
      <c r="WDK13" s="279"/>
      <c r="WDL13" s="279"/>
      <c r="WDM13" s="279"/>
      <c r="WDN13" s="279"/>
      <c r="WDO13" s="279"/>
      <c r="WDP13" s="279"/>
      <c r="WDQ13" s="279"/>
      <c r="WDR13" s="279"/>
      <c r="WDS13" s="279"/>
      <c r="WDT13" s="279"/>
      <c r="WDU13" s="279"/>
      <c r="WDV13" s="279"/>
      <c r="WDW13" s="279"/>
      <c r="WDX13" s="279"/>
      <c r="WDY13" s="279"/>
      <c r="WDZ13" s="279"/>
      <c r="WEA13" s="279"/>
      <c r="WEB13" s="279"/>
      <c r="WEC13" s="279"/>
      <c r="WED13" s="279"/>
      <c r="WEE13" s="279"/>
      <c r="WEF13" s="279"/>
      <c r="WEG13" s="279"/>
      <c r="WEH13" s="279"/>
      <c r="WEI13" s="279"/>
      <c r="WEJ13" s="279"/>
      <c r="WEK13" s="279"/>
      <c r="WEL13" s="279"/>
      <c r="WEM13" s="279"/>
      <c r="WEN13" s="279"/>
      <c r="WEO13" s="279"/>
      <c r="WEP13" s="279"/>
      <c r="WEQ13" s="279"/>
      <c r="WER13" s="279"/>
      <c r="WES13" s="279"/>
      <c r="WET13" s="279"/>
      <c r="WEU13" s="279"/>
      <c r="WEV13" s="279"/>
      <c r="WEW13" s="279"/>
      <c r="WEX13" s="279"/>
      <c r="WEY13" s="279"/>
      <c r="WEZ13" s="279"/>
      <c r="WFA13" s="279"/>
      <c r="WFB13" s="279"/>
      <c r="WFC13" s="279"/>
      <c r="WFD13" s="279"/>
      <c r="WFE13" s="279"/>
      <c r="WFF13" s="279"/>
      <c r="WFG13" s="279"/>
      <c r="WFH13" s="279"/>
      <c r="WFI13" s="279"/>
      <c r="WFJ13" s="279"/>
      <c r="WFK13" s="279"/>
      <c r="WFL13" s="279"/>
      <c r="WFM13" s="279"/>
      <c r="WFN13" s="279"/>
      <c r="WFO13" s="279"/>
      <c r="WFP13" s="279"/>
      <c r="WFQ13" s="279"/>
      <c r="WFR13" s="279"/>
      <c r="WFS13" s="279"/>
      <c r="WFT13" s="279"/>
      <c r="WFU13" s="279"/>
      <c r="WFV13" s="279"/>
      <c r="WFW13" s="279"/>
      <c r="WFX13" s="279"/>
      <c r="WFY13" s="279"/>
      <c r="WFZ13" s="279"/>
      <c r="WGA13" s="279"/>
      <c r="WGB13" s="279"/>
      <c r="WGC13" s="279"/>
      <c r="WGD13" s="279"/>
      <c r="WGE13" s="279"/>
      <c r="WGF13" s="279"/>
      <c r="WGG13" s="279"/>
      <c r="WGH13" s="279"/>
      <c r="WGI13" s="279"/>
      <c r="WGJ13" s="279"/>
      <c r="WGK13" s="279"/>
      <c r="WGL13" s="279"/>
      <c r="WGM13" s="279"/>
      <c r="WGN13" s="279"/>
      <c r="WGO13" s="279"/>
      <c r="WGP13" s="279"/>
      <c r="WGQ13" s="279"/>
      <c r="WGR13" s="279"/>
      <c r="WGS13" s="279"/>
      <c r="WGT13" s="279"/>
      <c r="WGU13" s="279"/>
      <c r="WGV13" s="279"/>
      <c r="WGW13" s="279"/>
      <c r="WGX13" s="279"/>
      <c r="WGY13" s="279"/>
      <c r="WGZ13" s="279"/>
      <c r="WHA13" s="279"/>
      <c r="WHB13" s="279"/>
      <c r="WHC13" s="279"/>
      <c r="WHD13" s="279"/>
      <c r="WHE13" s="279"/>
      <c r="WHF13" s="279"/>
      <c r="WHG13" s="279"/>
      <c r="WHH13" s="279"/>
      <c r="WHI13" s="279"/>
      <c r="WHJ13" s="279"/>
      <c r="WHK13" s="279"/>
      <c r="WHL13" s="279"/>
      <c r="WHM13" s="279"/>
      <c r="WHN13" s="279"/>
      <c r="WHO13" s="279"/>
      <c r="WHP13" s="279"/>
      <c r="WHQ13" s="279"/>
      <c r="WHR13" s="279"/>
      <c r="WHS13" s="279"/>
      <c r="WHT13" s="279"/>
      <c r="WHU13" s="279"/>
      <c r="WHV13" s="279"/>
      <c r="WHW13" s="279"/>
      <c r="WHX13" s="279"/>
      <c r="WHY13" s="279"/>
      <c r="WHZ13" s="279"/>
      <c r="WIA13" s="279"/>
      <c r="WIB13" s="279"/>
      <c r="WIC13" s="279"/>
      <c r="WID13" s="279"/>
      <c r="WIE13" s="279"/>
      <c r="WIF13" s="279"/>
      <c r="WIG13" s="279"/>
      <c r="WIH13" s="279"/>
      <c r="WII13" s="279"/>
      <c r="WIJ13" s="279"/>
      <c r="WIK13" s="279"/>
      <c r="WIL13" s="279"/>
      <c r="WIM13" s="279"/>
      <c r="WIN13" s="279"/>
      <c r="WIO13" s="279"/>
      <c r="WIP13" s="279"/>
      <c r="WIQ13" s="279"/>
      <c r="WIR13" s="279"/>
      <c r="WIS13" s="279"/>
      <c r="WIT13" s="279"/>
      <c r="WIU13" s="279"/>
      <c r="WIV13" s="279"/>
      <c r="WIW13" s="279"/>
      <c r="WIX13" s="279"/>
      <c r="WIY13" s="279"/>
      <c r="WIZ13" s="279"/>
      <c r="WJA13" s="279"/>
      <c r="WJB13" s="279"/>
      <c r="WJC13" s="279"/>
      <c r="WJD13" s="279"/>
      <c r="WJE13" s="279"/>
      <c r="WJF13" s="279"/>
      <c r="WJG13" s="279"/>
      <c r="WJH13" s="279"/>
      <c r="WJI13" s="279"/>
      <c r="WJJ13" s="279"/>
      <c r="WJK13" s="279"/>
      <c r="WJL13" s="279"/>
      <c r="WJM13" s="279"/>
      <c r="WJN13" s="279"/>
      <c r="WJO13" s="279"/>
      <c r="WJP13" s="279"/>
      <c r="WJQ13" s="279"/>
      <c r="WJR13" s="279"/>
      <c r="WJS13" s="279"/>
      <c r="WJT13" s="279"/>
      <c r="WJU13" s="279"/>
      <c r="WJV13" s="279"/>
      <c r="WJW13" s="279"/>
      <c r="WJX13" s="279"/>
      <c r="WJY13" s="279"/>
      <c r="WJZ13" s="279"/>
      <c r="WKA13" s="279"/>
      <c r="WKB13" s="279"/>
      <c r="WKC13" s="279"/>
      <c r="WKD13" s="279"/>
      <c r="WKE13" s="279"/>
      <c r="WKF13" s="279"/>
      <c r="WKG13" s="279"/>
      <c r="WKH13" s="279"/>
      <c r="WKI13" s="279"/>
      <c r="WKJ13" s="279"/>
      <c r="WKK13" s="279"/>
      <c r="WKL13" s="279"/>
      <c r="WKM13" s="279"/>
      <c r="WKN13" s="279"/>
      <c r="WKO13" s="279"/>
      <c r="WKP13" s="279"/>
      <c r="WKQ13" s="279"/>
      <c r="WKR13" s="279"/>
      <c r="WKS13" s="279"/>
      <c r="WKT13" s="279"/>
      <c r="WKU13" s="279"/>
      <c r="WKV13" s="279"/>
      <c r="WKW13" s="279"/>
      <c r="WKX13" s="279"/>
      <c r="WKY13" s="279"/>
      <c r="WKZ13" s="279"/>
      <c r="WLA13" s="279"/>
      <c r="WLB13" s="279"/>
      <c r="WLC13" s="279"/>
      <c r="WLD13" s="279"/>
      <c r="WLE13" s="279"/>
      <c r="WLF13" s="279"/>
      <c r="WLG13" s="279"/>
      <c r="WLH13" s="279"/>
      <c r="WLI13" s="279"/>
      <c r="WLJ13" s="279"/>
      <c r="WLK13" s="279"/>
      <c r="WLL13" s="279"/>
      <c r="WLM13" s="279"/>
      <c r="WLN13" s="279"/>
      <c r="WLO13" s="279"/>
      <c r="WLP13" s="279"/>
      <c r="WLQ13" s="279"/>
      <c r="WLR13" s="279"/>
      <c r="WLS13" s="279"/>
      <c r="WLT13" s="279"/>
      <c r="WLU13" s="279"/>
      <c r="WLV13" s="279"/>
      <c r="WLW13" s="279"/>
      <c r="WLX13" s="279"/>
      <c r="WLY13" s="279"/>
      <c r="WLZ13" s="279"/>
      <c r="WMA13" s="279"/>
      <c r="WMB13" s="279"/>
      <c r="WMC13" s="279"/>
      <c r="WMD13" s="279"/>
      <c r="WME13" s="279"/>
      <c r="WMF13" s="279"/>
      <c r="WMG13" s="279"/>
      <c r="WMH13" s="279"/>
      <c r="WMI13" s="279"/>
      <c r="WMJ13" s="279"/>
      <c r="WMK13" s="279"/>
      <c r="WML13" s="279"/>
      <c r="WMM13" s="279"/>
      <c r="WMN13" s="279"/>
      <c r="WMO13" s="279"/>
      <c r="WMP13" s="279"/>
      <c r="WMQ13" s="279"/>
      <c r="WMR13" s="279"/>
      <c r="WMS13" s="279"/>
      <c r="WMT13" s="279"/>
      <c r="WMU13" s="279"/>
      <c r="WMV13" s="279"/>
      <c r="WMW13" s="279"/>
      <c r="WMX13" s="279"/>
      <c r="WMY13" s="279"/>
      <c r="WMZ13" s="279"/>
      <c r="WNA13" s="279"/>
      <c r="WNB13" s="279"/>
      <c r="WNC13" s="279"/>
      <c r="WND13" s="279"/>
      <c r="WNE13" s="279"/>
      <c r="WNF13" s="279"/>
      <c r="WNG13" s="279"/>
      <c r="WNH13" s="279"/>
      <c r="WNI13" s="279"/>
      <c r="WNJ13" s="279"/>
      <c r="WNK13" s="279"/>
      <c r="WNL13" s="279"/>
      <c r="WNM13" s="279"/>
      <c r="WNN13" s="279"/>
      <c r="WNO13" s="279"/>
      <c r="WNP13" s="279"/>
      <c r="WNQ13" s="279"/>
      <c r="WNR13" s="279"/>
      <c r="WNS13" s="279"/>
      <c r="WNT13" s="279"/>
      <c r="WNU13" s="279"/>
      <c r="WNV13" s="279"/>
      <c r="WNW13" s="279"/>
      <c r="WNX13" s="279"/>
      <c r="WNY13" s="279"/>
      <c r="WNZ13" s="279"/>
      <c r="WOA13" s="279"/>
      <c r="WOB13" s="279"/>
      <c r="WOC13" s="279"/>
      <c r="WOD13" s="279"/>
      <c r="WOE13" s="279"/>
      <c r="WOF13" s="279"/>
      <c r="WOG13" s="279"/>
      <c r="WOH13" s="279"/>
      <c r="WOI13" s="279"/>
      <c r="WOJ13" s="279"/>
      <c r="WOK13" s="279"/>
      <c r="WOL13" s="279"/>
      <c r="WOM13" s="279"/>
      <c r="WON13" s="279"/>
      <c r="WOO13" s="279"/>
      <c r="WOP13" s="279"/>
      <c r="WOQ13" s="279"/>
      <c r="WOR13" s="279"/>
      <c r="WOS13" s="279"/>
      <c r="WOT13" s="279"/>
      <c r="WOU13" s="279"/>
      <c r="WOV13" s="279"/>
      <c r="WOW13" s="279"/>
      <c r="WOX13" s="279"/>
      <c r="WOY13" s="279"/>
      <c r="WOZ13" s="279"/>
      <c r="WPA13" s="279"/>
      <c r="WPB13" s="279"/>
      <c r="WPC13" s="279"/>
      <c r="WPD13" s="279"/>
      <c r="WPE13" s="279"/>
      <c r="WPF13" s="279"/>
      <c r="WPG13" s="279"/>
      <c r="WPH13" s="279"/>
      <c r="WPI13" s="279"/>
      <c r="WPJ13" s="279"/>
      <c r="WPK13" s="279"/>
      <c r="WPL13" s="279"/>
      <c r="WPM13" s="279"/>
      <c r="WPN13" s="279"/>
      <c r="WPO13" s="279"/>
      <c r="WPP13" s="279"/>
      <c r="WPQ13" s="279"/>
      <c r="WPR13" s="279"/>
      <c r="WPS13" s="279"/>
      <c r="WPT13" s="279"/>
      <c r="WPU13" s="279"/>
      <c r="WPV13" s="279"/>
      <c r="WPW13" s="279"/>
      <c r="WPX13" s="279"/>
      <c r="WPY13" s="279"/>
      <c r="WPZ13" s="279"/>
      <c r="WQA13" s="279"/>
      <c r="WQB13" s="279"/>
      <c r="WQC13" s="279"/>
      <c r="WQD13" s="279"/>
      <c r="WQE13" s="279"/>
      <c r="WQF13" s="279"/>
      <c r="WQG13" s="279"/>
      <c r="WQH13" s="279"/>
      <c r="WQI13" s="279"/>
      <c r="WQJ13" s="279"/>
      <c r="WQK13" s="279"/>
      <c r="WQL13" s="279"/>
      <c r="WQM13" s="279"/>
      <c r="WQN13" s="279"/>
      <c r="WQO13" s="279"/>
      <c r="WQP13" s="279"/>
      <c r="WQQ13" s="279"/>
      <c r="WQR13" s="279"/>
      <c r="WQS13" s="279"/>
      <c r="WQT13" s="279"/>
      <c r="WQU13" s="279"/>
      <c r="WQV13" s="279"/>
      <c r="WQW13" s="279"/>
      <c r="WQX13" s="279"/>
      <c r="WQY13" s="279"/>
      <c r="WQZ13" s="279"/>
      <c r="WRA13" s="279"/>
      <c r="WRB13" s="279"/>
      <c r="WRC13" s="279"/>
      <c r="WRD13" s="279"/>
      <c r="WRE13" s="279"/>
      <c r="WRF13" s="279"/>
      <c r="WRG13" s="279"/>
      <c r="WRH13" s="279"/>
      <c r="WRI13" s="279"/>
      <c r="WRJ13" s="279"/>
      <c r="WRK13" s="279"/>
      <c r="WRL13" s="279"/>
      <c r="WRM13" s="279"/>
      <c r="WRN13" s="279"/>
      <c r="WRO13" s="279"/>
      <c r="WRP13" s="279"/>
      <c r="WRQ13" s="279"/>
      <c r="WRR13" s="279"/>
      <c r="WRS13" s="279"/>
      <c r="WRT13" s="279"/>
      <c r="WRU13" s="279"/>
      <c r="WRV13" s="279"/>
      <c r="WRW13" s="279"/>
      <c r="WRX13" s="279"/>
      <c r="WRY13" s="279"/>
      <c r="WRZ13" s="279"/>
      <c r="WSA13" s="279"/>
      <c r="WSB13" s="279"/>
      <c r="WSC13" s="279"/>
      <c r="WSD13" s="279"/>
      <c r="WSE13" s="279"/>
      <c r="WSF13" s="279"/>
      <c r="WSG13" s="279"/>
      <c r="WSH13" s="279"/>
      <c r="WSI13" s="279"/>
      <c r="WSJ13" s="279"/>
      <c r="WSK13" s="279"/>
      <c r="WSL13" s="279"/>
      <c r="WSM13" s="279"/>
      <c r="WSN13" s="279"/>
      <c r="WSO13" s="279"/>
      <c r="WSP13" s="279"/>
      <c r="WSQ13" s="279"/>
      <c r="WSR13" s="279"/>
      <c r="WSS13" s="279"/>
      <c r="WST13" s="279"/>
      <c r="WSU13" s="279"/>
      <c r="WSV13" s="279"/>
      <c r="WSW13" s="279"/>
      <c r="WSX13" s="279"/>
      <c r="WSY13" s="279"/>
      <c r="WSZ13" s="279"/>
      <c r="WTA13" s="279"/>
      <c r="WTB13" s="279"/>
      <c r="WTC13" s="279"/>
      <c r="WTD13" s="279"/>
      <c r="WTE13" s="279"/>
      <c r="WTF13" s="279"/>
      <c r="WTG13" s="279"/>
      <c r="WTH13" s="279"/>
      <c r="WTI13" s="279"/>
      <c r="WTJ13" s="279"/>
      <c r="WTK13" s="279"/>
      <c r="WTL13" s="279"/>
      <c r="WTM13" s="279"/>
      <c r="WTN13" s="279"/>
      <c r="WTO13" s="279"/>
      <c r="WTP13" s="279"/>
      <c r="WTQ13" s="279"/>
      <c r="WTR13" s="279"/>
      <c r="WTS13" s="279"/>
      <c r="WTT13" s="279"/>
      <c r="WTU13" s="279"/>
      <c r="WTV13" s="279"/>
      <c r="WTW13" s="279"/>
      <c r="WTX13" s="279"/>
      <c r="WTY13" s="279"/>
      <c r="WTZ13" s="279"/>
      <c r="WUA13" s="279"/>
      <c r="WUB13" s="279"/>
      <c r="WUC13" s="279"/>
      <c r="WUD13" s="279"/>
      <c r="WUE13" s="279"/>
      <c r="WUF13" s="279"/>
      <c r="WUG13" s="279"/>
      <c r="WUH13" s="279"/>
      <c r="WUI13" s="279"/>
      <c r="WUJ13" s="279"/>
      <c r="WUK13" s="279"/>
      <c r="WUL13" s="279"/>
      <c r="WUM13" s="279"/>
      <c r="WUN13" s="279"/>
      <c r="WUO13" s="279"/>
      <c r="WUP13" s="279"/>
      <c r="WUQ13" s="279"/>
      <c r="WUR13" s="279"/>
      <c r="WUS13" s="279"/>
      <c r="WUT13" s="279"/>
      <c r="WUU13" s="279"/>
      <c r="WUV13" s="279"/>
      <c r="WUW13" s="279"/>
      <c r="WUX13" s="279"/>
      <c r="WUY13" s="279"/>
      <c r="WUZ13" s="279"/>
      <c r="WVA13" s="279"/>
      <c r="WVB13" s="279"/>
      <c r="WVC13" s="279"/>
      <c r="WVD13" s="279"/>
      <c r="WVE13" s="279"/>
      <c r="WVF13" s="279"/>
      <c r="WVG13" s="279"/>
      <c r="WVH13" s="279"/>
      <c r="WVI13" s="279"/>
      <c r="WVJ13" s="279"/>
      <c r="WVK13" s="279"/>
      <c r="WVL13" s="279"/>
      <c r="WVM13" s="279"/>
      <c r="WVN13" s="279"/>
      <c r="WVO13" s="279"/>
      <c r="WVP13" s="279"/>
      <c r="WVQ13" s="279"/>
      <c r="WVR13" s="279"/>
      <c r="WVS13" s="279"/>
      <c r="WVT13" s="279"/>
      <c r="WVU13" s="279"/>
      <c r="WVV13" s="279"/>
      <c r="WVW13" s="279"/>
      <c r="WVX13" s="279"/>
      <c r="WVY13" s="279"/>
      <c r="WVZ13" s="279"/>
      <c r="WWA13" s="279"/>
      <c r="WWB13" s="279"/>
      <c r="WWC13" s="279"/>
      <c r="WWD13" s="279"/>
      <c r="WWE13" s="279"/>
      <c r="WWF13" s="279"/>
      <c r="WWG13" s="279"/>
      <c r="WWH13" s="279"/>
      <c r="WWI13" s="279"/>
      <c r="WWJ13" s="279"/>
      <c r="WWK13" s="279"/>
      <c r="WWL13" s="279"/>
      <c r="WWM13" s="279"/>
      <c r="WWN13" s="279"/>
      <c r="WWO13" s="279"/>
      <c r="WWP13" s="279"/>
      <c r="WWQ13" s="279"/>
      <c r="WWR13" s="279"/>
      <c r="WWS13" s="279"/>
      <c r="WWT13" s="279"/>
      <c r="WWU13" s="279"/>
      <c r="WWV13" s="279"/>
      <c r="WWW13" s="279"/>
      <c r="WWX13" s="279"/>
      <c r="WWY13" s="279"/>
      <c r="WWZ13" s="279"/>
      <c r="WXA13" s="279"/>
      <c r="WXB13" s="279"/>
      <c r="WXC13" s="279"/>
      <c r="WXD13" s="279"/>
      <c r="WXE13" s="279"/>
      <c r="WXF13" s="279"/>
      <c r="WXG13" s="279"/>
      <c r="WXH13" s="279"/>
      <c r="WXI13" s="279"/>
      <c r="WXJ13" s="279"/>
      <c r="WXK13" s="279"/>
      <c r="WXL13" s="279"/>
      <c r="WXM13" s="279"/>
      <c r="WXN13" s="279"/>
      <c r="WXO13" s="279"/>
      <c r="WXP13" s="279"/>
      <c r="WXQ13" s="279"/>
      <c r="WXR13" s="279"/>
      <c r="WXS13" s="279"/>
      <c r="WXT13" s="279"/>
      <c r="WXU13" s="279"/>
      <c r="WXV13" s="279"/>
      <c r="WXW13" s="279"/>
      <c r="WXX13" s="279"/>
      <c r="WXY13" s="279"/>
      <c r="WXZ13" s="279"/>
      <c r="WYA13" s="279"/>
      <c r="WYB13" s="279"/>
      <c r="WYC13" s="279"/>
      <c r="WYD13" s="279"/>
      <c r="WYE13" s="279"/>
      <c r="WYF13" s="279"/>
      <c r="WYG13" s="279"/>
      <c r="WYH13" s="279"/>
      <c r="WYI13" s="279"/>
      <c r="WYJ13" s="279"/>
      <c r="WYK13" s="279"/>
      <c r="WYL13" s="279"/>
      <c r="WYM13" s="279"/>
      <c r="WYN13" s="279"/>
      <c r="WYO13" s="279"/>
      <c r="WYP13" s="279"/>
      <c r="WYQ13" s="279"/>
      <c r="WYR13" s="279"/>
      <c r="WYS13" s="279"/>
      <c r="WYT13" s="279"/>
      <c r="WYU13" s="279"/>
      <c r="WYV13" s="279"/>
      <c r="WYW13" s="279"/>
      <c r="WYX13" s="279"/>
      <c r="WYY13" s="279"/>
      <c r="WYZ13" s="279"/>
      <c r="WZA13" s="279"/>
      <c r="WZB13" s="279"/>
      <c r="WZC13" s="279"/>
      <c r="WZD13" s="279"/>
      <c r="WZE13" s="279"/>
      <c r="WZF13" s="279"/>
      <c r="WZG13" s="279"/>
      <c r="WZH13" s="279"/>
      <c r="WZI13" s="279"/>
      <c r="WZJ13" s="279"/>
      <c r="WZK13" s="279"/>
      <c r="WZL13" s="279"/>
      <c r="WZM13" s="279"/>
      <c r="WZN13" s="279"/>
      <c r="WZO13" s="279"/>
      <c r="WZP13" s="279"/>
      <c r="WZQ13" s="279"/>
      <c r="WZR13" s="279"/>
      <c r="WZS13" s="279"/>
      <c r="WZT13" s="279"/>
      <c r="WZU13" s="279"/>
      <c r="WZV13" s="279"/>
      <c r="WZW13" s="279"/>
      <c r="WZX13" s="279"/>
      <c r="WZY13" s="279"/>
      <c r="WZZ13" s="279"/>
      <c r="XAA13" s="279"/>
      <c r="XAB13" s="279"/>
      <c r="XAC13" s="279"/>
      <c r="XAD13" s="279"/>
      <c r="XAE13" s="279"/>
      <c r="XAF13" s="279"/>
      <c r="XAG13" s="279"/>
      <c r="XAH13" s="279"/>
      <c r="XAI13" s="279"/>
      <c r="XAJ13" s="279"/>
      <c r="XAK13" s="279"/>
      <c r="XAL13" s="279"/>
      <c r="XAM13" s="279"/>
      <c r="XAN13" s="279"/>
      <c r="XAO13" s="279"/>
      <c r="XAP13" s="279"/>
      <c r="XAQ13" s="279"/>
      <c r="XAR13" s="279"/>
      <c r="XAS13" s="279"/>
      <c r="XAT13" s="279"/>
      <c r="XAU13" s="279"/>
      <c r="XAV13" s="279"/>
      <c r="XAW13" s="279"/>
      <c r="XAX13" s="279"/>
      <c r="XAY13" s="279"/>
      <c r="XAZ13" s="279"/>
      <c r="XBA13" s="279"/>
      <c r="XBB13" s="279"/>
      <c r="XBC13" s="279"/>
      <c r="XBD13" s="279"/>
      <c r="XBE13" s="279"/>
      <c r="XBF13" s="279"/>
      <c r="XBG13" s="279"/>
      <c r="XBH13" s="279"/>
      <c r="XBI13" s="279"/>
      <c r="XBJ13" s="279"/>
      <c r="XBK13" s="279"/>
      <c r="XBL13" s="279"/>
      <c r="XBM13" s="279"/>
      <c r="XBN13" s="279"/>
      <c r="XBO13" s="279"/>
      <c r="XBP13" s="279"/>
      <c r="XBQ13" s="279"/>
      <c r="XBR13" s="279"/>
      <c r="XBS13" s="279"/>
      <c r="XBT13" s="279"/>
      <c r="XBU13" s="279"/>
      <c r="XBV13" s="279"/>
      <c r="XBW13" s="279"/>
      <c r="XBX13" s="279"/>
      <c r="XBY13" s="279"/>
      <c r="XBZ13" s="279"/>
      <c r="XCA13" s="279"/>
      <c r="XCB13" s="279"/>
      <c r="XCC13" s="279"/>
      <c r="XCD13" s="279"/>
      <c r="XCE13" s="279"/>
      <c r="XCF13" s="279"/>
      <c r="XCG13" s="279"/>
      <c r="XCH13" s="279"/>
      <c r="XCI13" s="279"/>
      <c r="XCJ13" s="279"/>
      <c r="XCK13" s="279"/>
      <c r="XCL13" s="279"/>
      <c r="XCM13" s="279"/>
      <c r="XCN13" s="279"/>
      <c r="XCO13" s="279"/>
      <c r="XCP13" s="279"/>
      <c r="XCQ13" s="279"/>
      <c r="XCR13" s="279"/>
      <c r="XCS13" s="279"/>
      <c r="XCT13" s="279"/>
      <c r="XCU13" s="279"/>
      <c r="XCV13" s="279"/>
      <c r="XCW13" s="279"/>
      <c r="XCX13" s="279"/>
      <c r="XCY13" s="279"/>
      <c r="XCZ13" s="279"/>
      <c r="XDA13" s="279"/>
      <c r="XDB13" s="279"/>
      <c r="XDC13" s="279"/>
      <c r="XDD13" s="279"/>
      <c r="XDE13" s="279"/>
      <c r="XDF13" s="279"/>
      <c r="XDG13" s="279"/>
      <c r="XDH13" s="279"/>
      <c r="XDI13" s="279"/>
      <c r="XDJ13" s="279"/>
      <c r="XDK13" s="279"/>
      <c r="XDL13" s="279"/>
      <c r="XDM13" s="279"/>
      <c r="XDN13" s="279"/>
      <c r="XDO13" s="279"/>
      <c r="XDP13" s="279"/>
      <c r="XDQ13" s="279"/>
      <c r="XDR13" s="279"/>
      <c r="XDS13" s="279"/>
      <c r="XDT13" s="279"/>
      <c r="XDU13" s="279"/>
      <c r="XDV13" s="279"/>
      <c r="XDW13" s="279"/>
      <c r="XDX13" s="279"/>
      <c r="XDY13" s="279"/>
      <c r="XDZ13" s="279"/>
      <c r="XEA13" s="279"/>
      <c r="XEB13" s="279"/>
      <c r="XEC13" s="279"/>
      <c r="XED13" s="279"/>
      <c r="XEE13" s="279"/>
      <c r="XEF13" s="279"/>
      <c r="XEG13" s="279"/>
      <c r="XEH13" s="279"/>
      <c r="XEI13" s="279"/>
      <c r="XEJ13" s="279"/>
      <c r="XEK13" s="279"/>
      <c r="XEL13" s="279"/>
      <c r="XEM13" s="279"/>
      <c r="XEN13" s="279"/>
      <c r="XEO13" s="279"/>
      <c r="XEP13" s="279"/>
      <c r="XEQ13" s="279"/>
      <c r="XER13" s="279"/>
      <c r="XES13" s="279"/>
      <c r="XET13" s="279"/>
      <c r="XEU13" s="279"/>
      <c r="XEV13" s="279"/>
      <c r="XEW13" s="279"/>
      <c r="XEX13" s="279"/>
      <c r="XEY13" s="279"/>
      <c r="XEZ13" s="279"/>
      <c r="XFA13" s="279"/>
      <c r="XFB13" s="279"/>
      <c r="XFC13" s="279"/>
      <c r="XFD13" s="279"/>
    </row>
    <row r="14" spans="1:16384" ht="18.600000000000001" customHeight="1" thickBot="1" x14ac:dyDescent="0.3"/>
    <row r="15" spans="1:16384" ht="33.75" customHeight="1" thickBot="1" x14ac:dyDescent="0.3">
      <c r="D15" s="343" t="s">
        <v>24</v>
      </c>
      <c r="E15" s="562"/>
      <c r="F15" s="563"/>
    </row>
    <row r="16" spans="1:16384" ht="33.75" customHeight="1" thickBot="1" x14ac:dyDescent="0.3">
      <c r="D16" s="344" t="s">
        <v>0</v>
      </c>
      <c r="E16" s="562"/>
      <c r="F16" s="563"/>
      <c r="G16" s="262"/>
      <c r="N16" s="95"/>
    </row>
    <row r="17" spans="2:24" ht="33.75" customHeight="1" thickBot="1" x14ac:dyDescent="0.3">
      <c r="D17" s="344" t="s">
        <v>1</v>
      </c>
      <c r="E17" s="562"/>
      <c r="F17" s="563"/>
      <c r="G17" s="262" t="str">
        <f ca="1">IF(target&gt;YEAR(NOW())+15,"Target year must comply with SBTi target timeframe criteria","")</f>
        <v/>
      </c>
      <c r="N17" s="95"/>
    </row>
    <row r="18" spans="2:24" ht="33.75" customHeight="1" thickBot="1" x14ac:dyDescent="0.3">
      <c r="D18" s="344" t="s">
        <v>612</v>
      </c>
      <c r="E18" s="566"/>
      <c r="F18" s="567"/>
      <c r="G18" s="262"/>
      <c r="N18" s="95"/>
    </row>
    <row r="19" spans="2:24" ht="23.45" customHeight="1" x14ac:dyDescent="0.25">
      <c r="N19" s="95"/>
    </row>
    <row r="20" spans="2:24" ht="26.25" customHeight="1" thickBot="1" x14ac:dyDescent="0.3">
      <c r="B20" s="356">
        <v>2</v>
      </c>
      <c r="C20" s="357" t="str">
        <f>"WTW Emissions in base year ("&amp;base&amp;")"</f>
        <v>WTW Emissions in base year ()</v>
      </c>
      <c r="D20" s="279"/>
      <c r="E20" s="279"/>
      <c r="F20" s="279"/>
      <c r="G20" s="279"/>
      <c r="H20" s="279"/>
      <c r="I20" s="279"/>
      <c r="J20" s="279"/>
      <c r="K20" s="279"/>
      <c r="L20" s="279"/>
      <c r="M20" s="279"/>
      <c r="N20" s="279"/>
      <c r="O20" s="279"/>
      <c r="P20" s="279" t="s">
        <v>131</v>
      </c>
      <c r="Q20" s="279"/>
      <c r="R20" s="279"/>
      <c r="S20" s="279"/>
      <c r="T20" s="279"/>
      <c r="U20" s="279"/>
      <c r="V20" s="279"/>
      <c r="W20" s="279"/>
      <c r="X20" s="279"/>
    </row>
    <row r="21" spans="2:24" ht="21.75" thickBot="1" x14ac:dyDescent="0.4">
      <c r="C21" s="216"/>
      <c r="D21" s="2"/>
      <c r="E21" s="10"/>
      <c r="F21" s="2"/>
      <c r="G21" s="2"/>
      <c r="H21" s="2"/>
      <c r="I21" s="2"/>
      <c r="J21" s="2"/>
      <c r="K21" s="2"/>
      <c r="L21" s="2"/>
      <c r="M21" s="2"/>
      <c r="N21" s="217"/>
      <c r="P21" s="218"/>
      <c r="Q21" s="218"/>
      <c r="R21" s="218"/>
      <c r="S21" s="218"/>
      <c r="T21" s="218"/>
      <c r="U21" s="218"/>
      <c r="V21" s="218"/>
      <c r="X21" s="217"/>
    </row>
    <row r="22" spans="2:24" ht="23.25" customHeight="1" thickBot="1" x14ac:dyDescent="0.4">
      <c r="C22" s="216"/>
      <c r="D22" s="344" t="s">
        <v>600</v>
      </c>
      <c r="E22" s="562"/>
      <c r="F22" s="563"/>
      <c r="H22" s="2"/>
      <c r="I22" s="2"/>
      <c r="J22" s="2"/>
      <c r="K22" s="2"/>
      <c r="L22" s="2"/>
      <c r="M22" s="2"/>
      <c r="N22" s="217"/>
      <c r="P22" s="218"/>
      <c r="Q22" s="218"/>
      <c r="R22" s="218"/>
      <c r="S22" s="218"/>
      <c r="T22" s="218"/>
      <c r="U22" s="218"/>
      <c r="V22" s="218"/>
      <c r="X22" s="217"/>
    </row>
    <row r="23" spans="2:24" ht="15.75" thickBot="1" x14ac:dyDescent="0.3">
      <c r="C23" s="9"/>
      <c r="D23" s="2"/>
      <c r="E23" s="233"/>
      <c r="F23" s="2"/>
      <c r="G23" s="2"/>
      <c r="H23" s="2"/>
      <c r="I23" s="2"/>
      <c r="J23" s="2"/>
      <c r="K23" s="2"/>
      <c r="L23" s="2"/>
      <c r="M23" s="2"/>
      <c r="N23" s="2"/>
    </row>
    <row r="24" spans="2:24" ht="15.75" thickBot="1" x14ac:dyDescent="0.3">
      <c r="C24" s="12"/>
      <c r="D24" s="12"/>
      <c r="E24" s="564" t="s">
        <v>510</v>
      </c>
      <c r="F24" s="565"/>
      <c r="G24" s="4"/>
      <c r="H24" s="4"/>
      <c r="I24" s="564" t="s">
        <v>5</v>
      </c>
      <c r="J24" s="565"/>
      <c r="N24" s="96"/>
      <c r="P24" s="572" t="s">
        <v>106</v>
      </c>
      <c r="Q24" s="572"/>
      <c r="R24" s="574" t="s">
        <v>107</v>
      </c>
      <c r="S24" s="572"/>
      <c r="T24" s="573"/>
      <c r="U24" s="572" t="s">
        <v>105</v>
      </c>
      <c r="V24" s="572"/>
    </row>
    <row r="25" spans="2:24" ht="15.75" thickBot="1" x14ac:dyDescent="0.3">
      <c r="D25" s="8"/>
      <c r="E25" s="338" t="s">
        <v>3</v>
      </c>
      <c r="F25" s="413" t="s">
        <v>470</v>
      </c>
      <c r="G25" s="14"/>
      <c r="H25" s="14"/>
      <c r="I25" s="339" t="s">
        <v>3</v>
      </c>
      <c r="J25" s="413" t="s">
        <v>470</v>
      </c>
      <c r="P25" s="43" t="s">
        <v>104</v>
      </c>
      <c r="Q25" s="43" t="s">
        <v>103</v>
      </c>
      <c r="R25" s="45" t="s">
        <v>104</v>
      </c>
      <c r="S25" s="44" t="s">
        <v>103</v>
      </c>
      <c r="T25" s="44" t="s">
        <v>119</v>
      </c>
      <c r="U25" s="43" t="s">
        <v>104</v>
      </c>
      <c r="V25" s="43" t="s">
        <v>103</v>
      </c>
    </row>
    <row r="26" spans="2:24" ht="15.75" thickBot="1" x14ac:dyDescent="0.3">
      <c r="E26"/>
      <c r="N26" s="95"/>
      <c r="O26" s="94" t="s">
        <v>469</v>
      </c>
      <c r="P26" s="222" t="e">
        <f>IF($E$18=DED_only,0,IF($E$22=WTW_avail,P27,P28))</f>
        <v>#DIV/0!</v>
      </c>
      <c r="Q26" s="223" t="e">
        <f>IF($E$18=DED_only,0,IF($E$22=WTW_avail,Q27,Q28))</f>
        <v>#DIV/0!</v>
      </c>
      <c r="R26" s="224"/>
      <c r="S26" s="225"/>
      <c r="T26" s="226" t="e">
        <f>IF($E$18=DED_only,0,IF($E$22=WTW_avail,T27,T28))</f>
        <v>#DIV/0!</v>
      </c>
      <c r="U26" s="222">
        <f>IF($E$18=PAX_only,0,IF($E$22=WTW_avail,U27,U28))</f>
        <v>0</v>
      </c>
      <c r="V26" s="222">
        <f>IF($E$18=PAX_only,0,IF($E$22=WTW_avail,V27,V28))</f>
        <v>0</v>
      </c>
      <c r="W26" s="232" t="e">
        <f>pse+ple+be</f>
        <v>#DIV/0!</v>
      </c>
    </row>
    <row r="27" spans="2:24" ht="28.5" customHeight="1" thickBot="1" x14ac:dyDescent="0.3">
      <c r="D27" s="386" t="str">
        <f>" Well to Wake Emissions"&amp;CHAR(10)&amp;" (tCO2e)"</f>
        <v xml:space="preserve"> Well to Wake Emissions
 (tCO2e)</v>
      </c>
      <c r="E27" s="28"/>
      <c r="F27" s="336"/>
      <c r="H27" s="386" t="str">
        <f>" Well to Wake Emissions"&amp;CHAR(10)&amp;" (tCO2e)"</f>
        <v xml:space="preserve"> Well to Wake Emissions
 (tCO2e)</v>
      </c>
      <c r="I27" s="28"/>
      <c r="J27" s="336"/>
      <c r="N27" s="95"/>
      <c r="P27" s="49" t="e">
        <f>((E27/emissions_units)*(1-T40)*(F27))</f>
        <v>#DIV/0!</v>
      </c>
      <c r="Q27" s="220" t="e">
        <f>(E27/emissions_units)*(1-T40)*(1-F27)</f>
        <v>#DIV/0!</v>
      </c>
      <c r="R27" s="47"/>
      <c r="S27" s="105"/>
      <c r="T27" s="235" t="e">
        <f>(E27/emissions_units)*T40</f>
        <v>#DIV/0!</v>
      </c>
      <c r="U27" s="49">
        <f>((I27/emissions_units)*J27)</f>
        <v>0</v>
      </c>
      <c r="V27" s="49">
        <f>((I27/emissions_units)*(1-J27))</f>
        <v>0</v>
      </c>
    </row>
    <row r="28" spans="2:24" ht="28.5" customHeight="1" thickBot="1" x14ac:dyDescent="0.3">
      <c r="D28" s="386" t="str">
        <f>"Tank to Wake Emissions"&amp;CHAR(10)&amp;" (tCO2e)"</f>
        <v>Tank to Wake Emissions
 (tCO2e)</v>
      </c>
      <c r="E28" s="28"/>
      <c r="F28" s="337"/>
      <c r="H28" s="386" t="str">
        <f>"Tank to Wake Emissions"&amp;CHAR(10)&amp;" (tCO2e)"</f>
        <v>Tank to Wake Emissions
 (tCO2e)</v>
      </c>
      <c r="I28" s="28"/>
      <c r="J28" s="337"/>
      <c r="N28" s="95"/>
      <c r="P28" s="49" t="e">
        <f>((E28/emissions_units)*(1-T40)*(F28))*wtw_factor</f>
        <v>#DIV/0!</v>
      </c>
      <c r="Q28" s="220" t="e">
        <f>(E28/emissions_units)*(1-T40)*(1-F28)*wtw_factor</f>
        <v>#DIV/0!</v>
      </c>
      <c r="R28" s="47"/>
      <c r="S28" s="105"/>
      <c r="T28" s="235" t="e">
        <f>(E28/emissions_units)*T40*wtw_factor</f>
        <v>#DIV/0!</v>
      </c>
      <c r="U28" s="49">
        <f>((I28/emissions_units)*J28)*wtw_factor</f>
        <v>0</v>
      </c>
      <c r="V28" s="49">
        <f>((I28/emissions_units)*(1-J28))*wtw_factor</f>
        <v>0</v>
      </c>
    </row>
    <row r="29" spans="2:24" ht="28.5" customHeight="1" thickBot="1" x14ac:dyDescent="0.3">
      <c r="D29" s="363" t="str">
        <f>"Calculated Well-to-Wake Emissions"&amp;CHAR(10)&amp;" (tCO2e)"</f>
        <v>Calculated Well-to-Wake Emissions
 (tCO2e)</v>
      </c>
      <c r="E29" s="367">
        <f>E28*('Fuel to emissions calculator'!$F$18/'Fuel to emissions calculator'!$F$17)</f>
        <v>0</v>
      </c>
      <c r="F29" s="36">
        <f>IFERROR(E29*F28,0)</f>
        <v>0</v>
      </c>
      <c r="G29" s="68"/>
      <c r="H29" s="348" t="str">
        <f>"Calculated Well-to-Wake Emissions"&amp;CHAR(10)&amp;" (tCO2e)"</f>
        <v>Calculated Well-to-Wake Emissions
 (tCO2e)</v>
      </c>
      <c r="I29" s="367">
        <f>I28*('Fuel to emissions calculator'!$F$18/'Fuel to emissions calculator'!$F$17)</f>
        <v>0</v>
      </c>
      <c r="J29" s="36">
        <f>dse*emissions_units</f>
        <v>0</v>
      </c>
      <c r="N29" s="95"/>
      <c r="P29" s="49"/>
      <c r="Q29" s="220"/>
      <c r="R29" s="49"/>
      <c r="S29" s="105"/>
      <c r="T29" s="90"/>
      <c r="U29" s="10"/>
      <c r="V29" s="90"/>
    </row>
    <row r="30" spans="2:24" ht="32.450000000000003" customHeight="1" x14ac:dyDescent="0.25">
      <c r="G30" s="86"/>
      <c r="H30" s="86"/>
      <c r="I30" s="86"/>
      <c r="K30" s="86"/>
      <c r="L30" s="86"/>
      <c r="N30" s="95"/>
    </row>
    <row r="31" spans="2:24" ht="26.25" customHeight="1" thickBot="1" x14ac:dyDescent="0.3">
      <c r="B31" s="356">
        <v>3</v>
      </c>
      <c r="C31" s="357" t="str">
        <f>"Activity data in base year (" &amp;base&amp;")"</f>
        <v>Activity data in base year ()</v>
      </c>
      <c r="D31" s="279"/>
      <c r="E31" s="279"/>
      <c r="F31" s="279"/>
      <c r="G31" s="279"/>
      <c r="H31" s="279"/>
      <c r="I31" s="279"/>
      <c r="J31" s="279"/>
      <c r="K31" s="279"/>
      <c r="L31" s="279"/>
      <c r="M31" s="279"/>
      <c r="N31" s="279"/>
      <c r="O31" s="279"/>
      <c r="P31" s="279"/>
      <c r="Q31" s="279"/>
      <c r="R31" s="279"/>
      <c r="S31" s="279"/>
      <c r="T31" s="279"/>
      <c r="U31" s="279"/>
      <c r="V31" s="279"/>
      <c r="W31" s="279"/>
      <c r="X31" s="279"/>
    </row>
    <row r="32" spans="2:24" ht="18" customHeight="1" thickBot="1" x14ac:dyDescent="0.3">
      <c r="B32" s="9"/>
      <c r="C32" s="9"/>
      <c r="D32" s="2"/>
      <c r="E32" s="10"/>
      <c r="F32" s="2"/>
      <c r="G32" s="2"/>
      <c r="H32" s="2"/>
      <c r="I32" s="2"/>
      <c r="J32" s="2"/>
      <c r="K32" s="2"/>
      <c r="L32" s="2"/>
      <c r="M32" s="2"/>
      <c r="N32" s="2"/>
    </row>
    <row r="33" spans="2:24" ht="15.75" thickBot="1" x14ac:dyDescent="0.3">
      <c r="C33" s="12"/>
      <c r="D33" s="12"/>
      <c r="E33" s="560" t="s">
        <v>510</v>
      </c>
      <c r="F33" s="561"/>
      <c r="G33" s="4"/>
      <c r="H33" s="4"/>
      <c r="I33" s="560" t="s">
        <v>5</v>
      </c>
      <c r="J33" s="561"/>
    </row>
    <row r="34" spans="2:24" ht="15.2" customHeight="1" thickBot="1" x14ac:dyDescent="0.3">
      <c r="D34" s="8"/>
      <c r="E34" s="339" t="s">
        <v>3</v>
      </c>
      <c r="F34" s="341" t="s">
        <v>470</v>
      </c>
      <c r="G34" s="14"/>
      <c r="H34" s="14"/>
      <c r="I34" s="338" t="s">
        <v>3</v>
      </c>
      <c r="J34" s="341" t="s">
        <v>470</v>
      </c>
      <c r="P34" s="572" t="s">
        <v>106</v>
      </c>
      <c r="Q34" s="573"/>
      <c r="R34" s="574" t="s">
        <v>107</v>
      </c>
      <c r="S34" s="573"/>
      <c r="T34" s="71"/>
      <c r="U34" s="572" t="s">
        <v>105</v>
      </c>
      <c r="V34" s="572"/>
    </row>
    <row r="35" spans="2:24" ht="15" customHeight="1" thickBot="1" x14ac:dyDescent="0.3">
      <c r="D35" s="8"/>
      <c r="E35" s="14"/>
      <c r="F35" s="18"/>
      <c r="G35" s="14"/>
      <c r="H35" s="14"/>
      <c r="I35" s="14"/>
      <c r="J35" s="18"/>
      <c r="K35" s="68"/>
      <c r="N35" s="68"/>
      <c r="P35" s="43" t="s">
        <v>104</v>
      </c>
      <c r="Q35" s="44" t="s">
        <v>103</v>
      </c>
      <c r="R35" s="45" t="s">
        <v>104</v>
      </c>
      <c r="S35" s="44" t="s">
        <v>103</v>
      </c>
      <c r="T35" s="43" t="s">
        <v>119</v>
      </c>
      <c r="U35" s="43" t="s">
        <v>104</v>
      </c>
      <c r="V35" s="43" t="s">
        <v>103</v>
      </c>
    </row>
    <row r="36" spans="2:24" s="537" customFormat="1" ht="30" customHeight="1" thickBot="1" x14ac:dyDescent="0.3">
      <c r="D36" s="535" t="str">
        <f>"Total Flown Passengers 
(RPK)"</f>
        <v>Total Flown Passengers 
(RPK)</v>
      </c>
      <c r="E36" s="28"/>
      <c r="F36" s="340"/>
      <c r="G36" s="530" t="str">
        <f>IF(E22=TTW_avail, IF(F28&gt;0, IF(SUM(F36:F37)=0,"Please enter share of activity &lt;1,500km",""),""),IF(F27&gt;0, IF(SUM(F36:F37)=0,"Please enter share of activity &lt;1,500km",""),""))</f>
        <v/>
      </c>
      <c r="H36" s="536"/>
      <c r="I36" s="100"/>
      <c r="J36" s="100"/>
      <c r="O36" s="91" t="s">
        <v>125</v>
      </c>
      <c r="P36" s="49">
        <f>IF(E18=DED_only,0,((E36/activity_units)*F36))</f>
        <v>0</v>
      </c>
      <c r="Q36" s="67">
        <f>IF(E18=DED_only,0,((E36/activity_units)-((E36/activity_units)*F36)))</f>
        <v>0</v>
      </c>
      <c r="R36" s="47"/>
      <c r="S36" s="48"/>
      <c r="T36" s="90"/>
      <c r="U36" s="10"/>
      <c r="V36" s="90"/>
      <c r="W36" s="538"/>
    </row>
    <row r="37" spans="2:24" s="537" customFormat="1" ht="30" customHeight="1" thickBot="1" x14ac:dyDescent="0.3">
      <c r="D37" s="535" t="str">
        <f>"Total Flown Belly Freight 
(RTK)"</f>
        <v>Total Flown Belly Freight 
(RTK)</v>
      </c>
      <c r="E37" s="28"/>
      <c r="F37" s="340"/>
      <c r="H37" s="535" t="str">
        <f>"Total Flown Dedicated Cargo 
(RTK)"</f>
        <v>Total Flown Dedicated Cargo 
(RTK)</v>
      </c>
      <c r="I37" s="28"/>
      <c r="J37" s="340"/>
      <c r="K37" s="530" t="str">
        <f>IF(E22=TTW_avail,IF(J28&gt;0,IF(J37=0,"Please enter share of activity &lt;1,500km",""),""),IF(J27&gt;0,IF(J37=0,"Please enter share of activity &lt;1,500km",""),""))</f>
        <v/>
      </c>
      <c r="O37" s="92" t="s">
        <v>468</v>
      </c>
      <c r="P37" s="49">
        <f>IF(E18=DED_only,0,P36*activity_co)</f>
        <v>0</v>
      </c>
      <c r="Q37" s="67">
        <f>IF(E18=DED_only,0,Q36*activity_co)</f>
        <v>0</v>
      </c>
      <c r="R37" s="47">
        <f>IF(E18=DED_only,0,(E37/activity_units)*F37)</f>
        <v>0</v>
      </c>
      <c r="S37" s="88">
        <f>IF(E18=DED_only,0,((E37/activity_units)-((E37/activity_units)*F37)))</f>
        <v>0</v>
      </c>
      <c r="T37" s="90">
        <f>IF(E18=DED_only,0,bla+bsa)</f>
        <v>0</v>
      </c>
      <c r="U37" s="10">
        <f>IF(E18=PAX_only,0,(I37/activity_units)*J37)</f>
        <v>0</v>
      </c>
      <c r="V37" s="90">
        <f>IF(E18=PAX_only,0,(I37/activity_units)*(1-J37))</f>
        <v>0</v>
      </c>
      <c r="W37" s="538"/>
    </row>
    <row r="38" spans="2:24" ht="15.75" thickBot="1" x14ac:dyDescent="0.3">
      <c r="E38" s="86"/>
      <c r="F38" s="86"/>
      <c r="I38" s="86"/>
      <c r="J38" s="86"/>
      <c r="U38" s="10"/>
      <c r="V38" s="90"/>
    </row>
    <row r="39" spans="2:24" ht="15.75" thickBot="1" x14ac:dyDescent="0.3">
      <c r="D39" s="22" t="str">
        <f>"Total "&amp;base&amp;" activity (RTK)"</f>
        <v>Total  activity (RTK)</v>
      </c>
      <c r="E39" s="36">
        <f>(E36*Catalogues!$M$2)+E37</f>
        <v>0</v>
      </c>
      <c r="F39" s="36">
        <f>(F36*Catalogues!$M$2)+F37</f>
        <v>0</v>
      </c>
      <c r="H39" s="343" t="str">
        <f>"Total "&amp;base&amp;" activity (RTK)"</f>
        <v>Total  activity (RTK)</v>
      </c>
      <c r="I39" s="36">
        <f>(I36*Catalogues!$M$2)+I37</f>
        <v>0</v>
      </c>
      <c r="J39" s="36">
        <f>(J36*Catalogues!$M$2)+J37</f>
        <v>0</v>
      </c>
      <c r="O39" s="227" t="s">
        <v>467</v>
      </c>
      <c r="P39" s="32">
        <f>P36*emissions_factor</f>
        <v>0</v>
      </c>
      <c r="Q39" s="32">
        <f>Q36*emissions_factor</f>
        <v>0</v>
      </c>
      <c r="R39" s="32">
        <f>bsa</f>
        <v>0</v>
      </c>
      <c r="S39" s="32">
        <f>bla</f>
        <v>0</v>
      </c>
      <c r="T39" s="32">
        <f>S39+R39</f>
        <v>0</v>
      </c>
      <c r="U39" s="32"/>
      <c r="V39" s="228"/>
    </row>
    <row r="40" spans="2:24" x14ac:dyDescent="0.25">
      <c r="D40" s="22"/>
      <c r="E40" s="20"/>
      <c r="F40" s="20"/>
      <c r="H40" s="6"/>
      <c r="O40" s="227"/>
      <c r="P40" s="229" t="e">
        <f>P39/SUM($P$39:$S$39)</f>
        <v>#DIV/0!</v>
      </c>
      <c r="Q40" s="229" t="e">
        <f t="shared" ref="Q40:T40" si="0">Q39/SUM($P$39:$S$39)</f>
        <v>#DIV/0!</v>
      </c>
      <c r="R40" s="229" t="e">
        <f t="shared" si="0"/>
        <v>#DIV/0!</v>
      </c>
      <c r="S40" s="229" t="e">
        <f t="shared" si="0"/>
        <v>#DIV/0!</v>
      </c>
      <c r="T40" s="230" t="e">
        <f t="shared" si="0"/>
        <v>#DIV/0!</v>
      </c>
      <c r="U40" s="231"/>
      <c r="V40" s="231"/>
    </row>
    <row r="41" spans="2:24" ht="29.85" customHeight="1" x14ac:dyDescent="0.25">
      <c r="D41" s="22"/>
      <c r="F41" s="532"/>
      <c r="G41" s="20"/>
      <c r="H41" s="534"/>
      <c r="I41" s="20"/>
    </row>
    <row r="42" spans="2:24" ht="26.25" customHeight="1" thickBot="1" x14ac:dyDescent="0.3">
      <c r="B42" s="356">
        <v>4</v>
      </c>
      <c r="C42" s="357" t="str">
        <f>"Activity data in target year ("&amp;target&amp;")"</f>
        <v>Activity data in target year ()</v>
      </c>
      <c r="D42" s="279"/>
      <c r="E42" s="279"/>
      <c r="F42" s="533"/>
      <c r="G42" s="279"/>
      <c r="H42" s="279"/>
      <c r="I42" s="279"/>
      <c r="J42" s="279"/>
      <c r="K42" s="279"/>
      <c r="L42" s="279"/>
      <c r="M42" s="279"/>
      <c r="N42" s="279"/>
      <c r="O42" s="279"/>
      <c r="P42" s="279"/>
      <c r="Q42" s="279"/>
      <c r="R42" s="279"/>
      <c r="S42" s="279"/>
      <c r="T42" s="279"/>
      <c r="U42" s="279"/>
      <c r="V42" s="279"/>
      <c r="W42" s="279"/>
      <c r="X42" s="279"/>
    </row>
    <row r="43" spans="2:24" ht="15.75" thickBot="1" x14ac:dyDescent="0.3">
      <c r="E43"/>
    </row>
    <row r="44" spans="2:24" ht="27" customHeight="1" thickBot="1" x14ac:dyDescent="0.3">
      <c r="D44" s="343" t="s">
        <v>607</v>
      </c>
      <c r="E44" s="540"/>
      <c r="F44" s="236" t="str">
        <f>IF(activity_approach=Catalogues!$P$2,"&lt;- Please select manual data entry to access the table below","")</f>
        <v/>
      </c>
      <c r="N44" s="95"/>
    </row>
    <row r="45" spans="2:24" ht="27" customHeight="1" thickBot="1" x14ac:dyDescent="0.3">
      <c r="D45" s="343" t="s">
        <v>603</v>
      </c>
      <c r="E45" s="267">
        <v>0.03</v>
      </c>
      <c r="N45" s="95"/>
    </row>
    <row r="46" spans="2:24" ht="27" customHeight="1" thickBot="1" x14ac:dyDescent="0.3">
      <c r="D46" s="343" t="str">
        <f>"Enter company wide CAGR, "&amp;base&amp;" to "&amp;target</f>
        <v xml:space="preserve">Enter company wide CAGR,  to </v>
      </c>
      <c r="E46" s="346"/>
      <c r="N46" s="95"/>
    </row>
    <row r="47" spans="2:24" x14ac:dyDescent="0.25">
      <c r="D47" s="2"/>
      <c r="E47" s="10"/>
      <c r="F47" s="2"/>
      <c r="G47" s="2"/>
      <c r="H47" s="2"/>
      <c r="I47" s="2"/>
      <c r="J47" s="2"/>
      <c r="K47" s="2"/>
    </row>
    <row r="48" spans="2:24" ht="15.75" thickBot="1" x14ac:dyDescent="0.3">
      <c r="D48" s="243"/>
      <c r="E48" s="244"/>
      <c r="F48" s="245"/>
      <c r="G48" s="245"/>
      <c r="H48" s="245"/>
      <c r="I48" s="245"/>
      <c r="J48" s="245"/>
      <c r="K48" s="246"/>
    </row>
    <row r="49" spans="2:24" ht="15.75" thickBot="1" x14ac:dyDescent="0.3">
      <c r="D49" s="247" t="str">
        <f>"Enter "&amp;target&amp;" activity"</f>
        <v>Enter  activity</v>
      </c>
      <c r="E49" s="560" t="s">
        <v>510</v>
      </c>
      <c r="F49" s="561"/>
      <c r="G49" s="33"/>
      <c r="H49" s="33"/>
      <c r="I49" s="560" t="s">
        <v>5</v>
      </c>
      <c r="J49" s="561"/>
      <c r="K49" s="248"/>
      <c r="L49" s="2"/>
      <c r="P49" s="572" t="s">
        <v>106</v>
      </c>
      <c r="Q49" s="573"/>
      <c r="R49" s="574" t="s">
        <v>107</v>
      </c>
      <c r="S49" s="573"/>
      <c r="T49" s="71"/>
      <c r="U49" s="572" t="s">
        <v>105</v>
      </c>
      <c r="V49" s="572"/>
    </row>
    <row r="50" spans="2:24" ht="18" customHeight="1" thickBot="1" x14ac:dyDescent="0.3">
      <c r="D50" s="249"/>
      <c r="E50" s="338" t="s">
        <v>3</v>
      </c>
      <c r="F50" s="341" t="s">
        <v>482</v>
      </c>
      <c r="G50" s="31"/>
      <c r="H50" s="31"/>
      <c r="I50" s="338" t="s">
        <v>3</v>
      </c>
      <c r="J50" s="341" t="s">
        <v>470</v>
      </c>
      <c r="K50" s="248"/>
      <c r="L50" s="2"/>
      <c r="P50" s="43" t="s">
        <v>104</v>
      </c>
      <c r="Q50" s="44" t="s">
        <v>103</v>
      </c>
      <c r="R50" s="45" t="s">
        <v>104</v>
      </c>
      <c r="S50" s="44" t="s">
        <v>103</v>
      </c>
      <c r="T50" s="43" t="s">
        <v>119</v>
      </c>
      <c r="U50" s="43" t="s">
        <v>104</v>
      </c>
      <c r="V50" s="43" t="s">
        <v>103</v>
      </c>
    </row>
    <row r="51" spans="2:24" ht="29.25" customHeight="1" thickBot="1" x14ac:dyDescent="0.3">
      <c r="D51" s="347" t="str">
        <f>"Forecasted flown activity 
(RPK)"</f>
        <v>Forecasted flown activity 
(RPK)</v>
      </c>
      <c r="E51" s="28"/>
      <c r="F51" s="221"/>
      <c r="G51" s="263" t="str">
        <f>IF(activity_approach=Catalogues!P2,"",IF(E22=TTW_avail,IF(F28&gt;0,IF(SUM(F51:F52)=0,"Please enter share of activity &lt;1,500km",""),""),IF(F27&gt;0,IF(SUM(F51:F52)=0,"Please enter share of activity &lt;1,500km",""),"")))</f>
        <v/>
      </c>
      <c r="H51" s="2"/>
      <c r="I51" s="37"/>
      <c r="J51" s="100"/>
      <c r="K51" s="248"/>
      <c r="L51" s="2"/>
      <c r="O51" s="92" t="s">
        <v>125</v>
      </c>
      <c r="P51" s="10">
        <f>IF($E$18=DED_only,0,(E51/activity_units)*F51)</f>
        <v>0</v>
      </c>
      <c r="Q51" s="69">
        <f>IF($E$18=DED_only,0,E51/(activity_units)*(1-F51))</f>
        <v>0</v>
      </c>
      <c r="R51" s="70"/>
      <c r="S51" s="69"/>
      <c r="T51" s="10"/>
      <c r="U51" s="10"/>
      <c r="V51" s="10"/>
    </row>
    <row r="52" spans="2:24" ht="29.25" customHeight="1" thickBot="1" x14ac:dyDescent="0.3">
      <c r="D52" s="347" t="str">
        <f>"Forecasted flown activity 
(RTK)"</f>
        <v>Forecasted flown activity 
(RTK)</v>
      </c>
      <c r="E52" s="28"/>
      <c r="F52" s="221"/>
      <c r="G52" s="2"/>
      <c r="H52" s="334" t="str">
        <f>"Forecasted dedicated cargo 
(RTK)"</f>
        <v>Forecasted dedicated cargo 
(RTK)</v>
      </c>
      <c r="I52" s="239"/>
      <c r="J52" s="221"/>
      <c r="K52" s="264" t="str">
        <f>IF(activity_approach=Catalogues!P2,"",IF(E22=TTW_avail,IF(J28&gt;0,IF(J52=0,"Please enter share of activity &lt;1,500km",""),""),IF(J27&gt;0,IF(J52=0,"Please enter share of activity &lt;1,500km",""),"")))</f>
        <v/>
      </c>
      <c r="L52" s="2"/>
      <c r="O52" s="92" t="s">
        <v>126</v>
      </c>
      <c r="P52" s="49">
        <f>IF($E$18=DED_only,0,P51*activity_co)</f>
        <v>0</v>
      </c>
      <c r="Q52" s="67">
        <f>IF($E$18=DED_only,0,Q51*activity_co)</f>
        <v>0</v>
      </c>
      <c r="R52" s="47">
        <f>IF(E18=DED_only,0,(E52/activity_units)*F52)</f>
        <v>0</v>
      </c>
      <c r="S52" s="48">
        <f>IF(E18=DED_only,0,(E52/activity_units)*(1-F52))</f>
        <v>0</v>
      </c>
      <c r="T52" s="90">
        <f>IF($E$18=Catalogues!$AB$4,0,S52+R52)</f>
        <v>0</v>
      </c>
      <c r="U52" s="10">
        <f>IF($E$18=PAX_only,0,(I52/activity_units)*J52)</f>
        <v>0</v>
      </c>
      <c r="V52" s="90">
        <f>IF($E$18=PAX_only,0,(I52/activity_units)*(1-J52))</f>
        <v>0</v>
      </c>
    </row>
    <row r="53" spans="2:24" x14ac:dyDescent="0.25">
      <c r="D53" s="252"/>
      <c r="E53" s="250"/>
      <c r="F53" s="250"/>
      <c r="G53" s="2"/>
      <c r="H53" s="386"/>
      <c r="I53" s="250"/>
      <c r="J53" s="250"/>
      <c r="K53" s="248"/>
      <c r="P53" s="10"/>
      <c r="Q53" s="10"/>
      <c r="R53" s="10"/>
      <c r="S53" s="10"/>
      <c r="T53" s="10"/>
      <c r="U53" s="10"/>
      <c r="V53" s="10"/>
    </row>
    <row r="54" spans="2:24" ht="15.75" thickBot="1" x14ac:dyDescent="0.3">
      <c r="D54" s="347" t="str">
        <f>"Total "&amp;target&amp;" RTK"</f>
        <v>Total  RTK</v>
      </c>
      <c r="E54" s="242">
        <f>(E51*Catalogues!$M$2)+E52</f>
        <v>0</v>
      </c>
      <c r="F54" s="242">
        <f>(F51*Catalogues!$M$2)+F52</f>
        <v>0</v>
      </c>
      <c r="G54" s="2"/>
      <c r="H54" s="386"/>
      <c r="I54" s="242">
        <f>(I51*Catalogues!$M$2)+I52</f>
        <v>0</v>
      </c>
      <c r="J54" s="242">
        <f>(J51*Catalogues!$M$2)+J52</f>
        <v>0</v>
      </c>
      <c r="K54" s="248"/>
    </row>
    <row r="55" spans="2:24" x14ac:dyDescent="0.25">
      <c r="D55" s="34"/>
      <c r="E55" s="35"/>
      <c r="F55" s="35"/>
      <c r="G55" s="35"/>
      <c r="H55" s="35"/>
      <c r="I55" s="35"/>
      <c r="J55" s="35"/>
      <c r="K55" s="99"/>
    </row>
    <row r="56" spans="2:24" x14ac:dyDescent="0.25">
      <c r="D56" s="21"/>
      <c r="E56" s="531" t="str">
        <f>IF(activity_approach=Catalogues!P2,"",IF(E51&lt;E36,"Check! "&amp;target&amp;" year activity is less than "&amp;base&amp;" year",IF(E52&lt;E37,"Check! "&amp;target&amp;" year activity is less than "&amp;base&amp;" year","")))</f>
        <v/>
      </c>
      <c r="I56" s="265" t="str">
        <f>IF(activity_approach=Catalogues!P2,"",IF(I52&lt;I37,"Check! "&amp;target&amp;" year activity is less than "&amp;base&amp;" year",""))</f>
        <v/>
      </c>
    </row>
    <row r="57" spans="2:24" ht="19.5" customHeight="1" x14ac:dyDescent="0.25"/>
    <row r="58" spans="2:24" ht="26.25" customHeight="1" thickBot="1" x14ac:dyDescent="0.3">
      <c r="B58" s="356">
        <v>5</v>
      </c>
      <c r="C58" s="357" t="s">
        <v>577</v>
      </c>
      <c r="D58" s="279"/>
      <c r="E58" s="279"/>
      <c r="F58" s="279"/>
      <c r="G58" s="279"/>
      <c r="H58" s="279"/>
      <c r="I58" s="279"/>
      <c r="J58" s="279"/>
      <c r="K58" s="279"/>
      <c r="L58" s="279"/>
      <c r="M58" s="279"/>
      <c r="N58" s="279"/>
      <c r="O58" s="279"/>
      <c r="P58" s="279"/>
      <c r="Q58" s="279"/>
      <c r="R58" s="279"/>
      <c r="S58" s="279"/>
      <c r="T58" s="279"/>
      <c r="U58" s="279"/>
      <c r="V58" s="279"/>
      <c r="W58" s="279"/>
      <c r="X58" s="279"/>
    </row>
    <row r="59" spans="2:24" ht="26.1" customHeight="1" x14ac:dyDescent="0.25"/>
    <row r="60" spans="2:24" ht="31.7" customHeight="1" x14ac:dyDescent="0.25">
      <c r="E60" s="278"/>
      <c r="F60" s="278"/>
      <c r="H60" s="569"/>
      <c r="I60" s="569"/>
      <c r="J60" s="569"/>
      <c r="K60" s="237"/>
    </row>
    <row r="61" spans="2:24" ht="18.75" x14ac:dyDescent="0.3">
      <c r="D61" s="29"/>
      <c r="E61" s="234"/>
      <c r="F61" s="349"/>
      <c r="H61" s="569"/>
      <c r="I61" s="569"/>
      <c r="J61" s="569"/>
    </row>
    <row r="62" spans="2:24" x14ac:dyDescent="0.25"/>
    <row r="63" spans="2:24" x14ac:dyDescent="0.25">
      <c r="E63" s="133"/>
    </row>
    <row r="64" spans="2:2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spans="2:15" ht="20.100000000000001" customHeight="1" x14ac:dyDescent="0.25"/>
    <row r="82" spans="2:15" ht="34.5" customHeight="1" x14ac:dyDescent="0.25"/>
    <row r="83" spans="2:15" ht="26.25" customHeight="1" x14ac:dyDescent="0.25">
      <c r="D83" s="2"/>
    </row>
    <row r="84" spans="2:15" ht="30" x14ac:dyDescent="0.25">
      <c r="D84" s="2"/>
      <c r="E84" s="352" t="str">
        <f>"Base year 
("&amp;base&amp;")"</f>
        <v>Base year 
()</v>
      </c>
      <c r="F84" s="352" t="str">
        <f>"Target year 
("&amp;target&amp;")"</f>
        <v>Target year 
()</v>
      </c>
      <c r="G84" s="352" t="str">
        <f>"% Reduction ("&amp;base&amp;"-"&amp;target&amp;")"</f>
        <v>% Reduction (-)</v>
      </c>
      <c r="H84" s="352" t="str">
        <f>"Average linear reduction rate 
("&amp;base&amp;"-"&amp;target&amp;")"</f>
        <v>Average linear reduction rate 
(-)</v>
      </c>
      <c r="I84" s="352" t="str">
        <f>"CAGR
("&amp;base&amp;"-"&amp;target&amp;")"</f>
        <v>CAGR
(-)</v>
      </c>
      <c r="J84" s="342"/>
    </row>
    <row r="85" spans="2:15" ht="26.25" customHeight="1" thickBot="1" x14ac:dyDescent="0.3">
      <c r="B85" s="353"/>
      <c r="C85" s="353"/>
      <c r="D85" s="364" t="str">
        <f>company&amp;" carbon intensity"&amp;" (gCO2e/RTK)"</f>
        <v xml:space="preserve"> carbon intensity (gCO2e/RTK)</v>
      </c>
      <c r="E85" s="354" t="str">
        <f>IFERROR(INDEX(Calculations!E90:CL95,4,MATCH(base,Calculations!E90:CL90,0)),"")</f>
        <v/>
      </c>
      <c r="F85" s="354" t="str">
        <f>IFERROR(INDEX(Calculations!E90:CL95,4,MATCH(target,Calculations!E90:CL90,0)),"")</f>
        <v/>
      </c>
      <c r="G85" s="355" t="str">
        <f>IFERROR((F85/E85)-1,"")</f>
        <v/>
      </c>
      <c r="H85" s="355" t="str">
        <f>IFERROR((G85/(target-base)),"")</f>
        <v/>
      </c>
      <c r="I85" s="355" t="str">
        <f>IFERROR((F85/E85)^(1/(target-base))-1,"")</f>
        <v/>
      </c>
    </row>
    <row r="86" spans="2:15" ht="26.25" customHeight="1" thickTop="1" thickBot="1" x14ac:dyDescent="0.3">
      <c r="B86" s="353"/>
      <c r="C86" s="353"/>
      <c r="D86" s="364" t="str">
        <f>"Sector carbon intensity"&amp;" (gCO2e/RTK)"</f>
        <v>Sector carbon intensity (gCO2e/RTK)</v>
      </c>
      <c r="E86" s="354" t="str">
        <f>IFERROR(INDEX(Calculations!E90:AN96,7,MATCH(base,Calculations!E90:AN90,0)),"")</f>
        <v/>
      </c>
      <c r="F86" s="354" t="str">
        <f>IFERROR(INDEX(Calculations!E90:AN96,7,MATCH(target,Calculations!E90:AN90,0)),"")</f>
        <v/>
      </c>
      <c r="G86" s="541" t="str">
        <f>IFERROR((F86/E86)-1,"")</f>
        <v/>
      </c>
      <c r="H86" s="355" t="str">
        <f>IFERROR((G86/(target-base)),"")</f>
        <v/>
      </c>
      <c r="I86" s="355" t="str">
        <f>IFERROR((F86/E86)^(1/(target-base))-1,"")</f>
        <v/>
      </c>
    </row>
    <row r="87" spans="2:15" ht="26.25" customHeight="1" thickTop="1" thickBot="1" x14ac:dyDescent="0.3">
      <c r="B87" s="353"/>
      <c r="C87" s="353"/>
      <c r="D87" s="364" t="str">
        <f>company&amp;" absolute emissions"&amp;" (MTCO2e)"</f>
        <v xml:space="preserve"> absolute emissions (MTCO2e)</v>
      </c>
      <c r="E87" s="354" t="e">
        <f>INDEX(Calculations!E90:CL95,2,MATCH(base, Calculations!E90:CL90,0))</f>
        <v>#N/A</v>
      </c>
      <c r="F87" s="354" t="e">
        <f>INDEX(Calculations!E90:CL95,2,MATCH(target, Calculations!E90:CL90,0))</f>
        <v>#N/A</v>
      </c>
      <c r="G87" s="355" t="str">
        <f>IFERROR((F87/E87)-1,"")</f>
        <v/>
      </c>
      <c r="H87" s="355" t="str">
        <f>IFERROR((G87/(target-base)),"")</f>
        <v/>
      </c>
      <c r="I87" s="355" t="str">
        <f>IFERROR((F87/E87)^(1/(target-base))-1,"")</f>
        <v/>
      </c>
    </row>
    <row r="88" spans="2:15" ht="22.5" customHeight="1" thickTop="1" x14ac:dyDescent="0.25">
      <c r="D88" s="2"/>
      <c r="E88" s="10"/>
      <c r="F88" s="2"/>
      <c r="G88" s="2"/>
      <c r="H88" s="2"/>
      <c r="I88" s="2"/>
      <c r="J88" s="2"/>
    </row>
    <row r="89" spans="2:15" s="93" customFormat="1" ht="22.5" customHeight="1" x14ac:dyDescent="0.25">
      <c r="O89" s="94"/>
    </row>
    <row r="90" spans="2:15" ht="43.7" customHeight="1" x14ac:dyDescent="0.25">
      <c r="E90"/>
    </row>
    <row r="91" spans="2:15" ht="21" thickBot="1" x14ac:dyDescent="0.3">
      <c r="D91" s="357" t="s">
        <v>604</v>
      </c>
      <c r="E91" s="357"/>
      <c r="F91" s="357"/>
      <c r="G91" s="357"/>
      <c r="H91" s="357"/>
      <c r="I91" s="357"/>
      <c r="J91" s="357"/>
    </row>
    <row r="92" spans="2:15" x14ac:dyDescent="0.25">
      <c r="E92"/>
    </row>
    <row r="93" spans="2:15" x14ac:dyDescent="0.25"/>
    <row r="94" spans="2:15" x14ac:dyDescent="0.25"/>
    <row r="95" spans="2:15" x14ac:dyDescent="0.25"/>
    <row r="96" spans="2:15"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spans="1:24" x14ac:dyDescent="0.25"/>
    <row r="146" spans="1:24" x14ac:dyDescent="0.25">
      <c r="E146" s="133"/>
    </row>
    <row r="147" spans="1:24" x14ac:dyDescent="0.25">
      <c r="A147" s="93"/>
      <c r="B147" s="93"/>
      <c r="C147" s="93"/>
      <c r="D147" s="93"/>
      <c r="E147" s="93"/>
      <c r="F147" s="93"/>
      <c r="G147" s="93"/>
      <c r="H147" s="93"/>
      <c r="I147" s="93"/>
      <c r="J147" s="93"/>
      <c r="K147" s="93"/>
      <c r="L147" s="93"/>
      <c r="M147" s="93"/>
      <c r="N147" s="93"/>
      <c r="O147" s="94"/>
      <c r="P147" s="93"/>
      <c r="Q147" s="93"/>
      <c r="R147" s="93"/>
      <c r="S147" s="93"/>
      <c r="T147" s="93"/>
      <c r="U147" s="93"/>
      <c r="V147" s="93"/>
      <c r="W147" s="93"/>
      <c r="X147" s="93"/>
    </row>
    <row r="148" spans="1:24" x14ac:dyDescent="0.25">
      <c r="E148"/>
    </row>
    <row r="149" spans="1:24" ht="21" thickBot="1" x14ac:dyDescent="0.3">
      <c r="D149" s="357" t="s">
        <v>605</v>
      </c>
      <c r="E149" s="357"/>
      <c r="F149" s="357"/>
      <c r="G149" s="357"/>
      <c r="H149" s="357"/>
      <c r="I149" s="357"/>
      <c r="J149" s="357"/>
    </row>
    <row r="150" spans="1:24" x14ac:dyDescent="0.25">
      <c r="E150" s="133"/>
    </row>
    <row r="151" spans="1:24" ht="30" x14ac:dyDescent="0.25">
      <c r="D151" s="350" t="s">
        <v>479</v>
      </c>
      <c r="E151" s="350" t="s">
        <v>480</v>
      </c>
      <c r="F151" s="350" t="s">
        <v>606</v>
      </c>
      <c r="G151" s="350" t="s">
        <v>481</v>
      </c>
      <c r="H151" s="360"/>
    </row>
    <row r="152" spans="1:24" x14ac:dyDescent="0.25">
      <c r="D152" s="351">
        <v>2015</v>
      </c>
      <c r="E152" s="287" t="str">
        <f ca="1">IFERROR(INDEX(Calculations!$A$90:$AN$98,4,MATCH(Airlines!D152,Calculations!$A$90:$AN$90,0)),"")</f>
        <v/>
      </c>
      <c r="F152" s="287">
        <f ca="1">IFERROR(INDEX(Calculations!$A$90:$AN$98,2,MATCH(Airlines!D152,Calculations!$A$90:$AN$90,0)),"")</f>
        <v>0</v>
      </c>
      <c r="G152" s="287" t="str">
        <f ca="1">IFERROR(INDEX(Calculations!$A$90:$AN$98,7,MATCH(Airlines!D152,Calculations!$A$90:$AN$90,0)),"")</f>
        <v/>
      </c>
      <c r="H152" s="359" t="str">
        <f t="shared" ref="H152:H187" si="1">IF(D152&gt;=covid_start, IF(D152&lt;covid_recovery,"&lt;- Data not shown due to COVID irregularity",IF(D152=target,"&lt;- Target Year Data",IF(D152=base,"&lt;- Base Year Data",""))),IF(D152=target,"&lt;- Target Year Data",IF(D152=base,"&lt;- Base Year Data","")))</f>
        <v/>
      </c>
    </row>
    <row r="153" spans="1:24" x14ac:dyDescent="0.25">
      <c r="D153" s="351">
        <v>2016</v>
      </c>
      <c r="E153" s="287" t="str">
        <f ca="1">IFERROR(INDEX(Calculations!$A$90:$AN$98,4,MATCH(Airlines!D153,Calculations!$A$90:$AN$90,0)),"")</f>
        <v/>
      </c>
      <c r="F153" s="287">
        <f ca="1">IFERROR(INDEX(Calculations!$A$90:$AN$98,2,MATCH(Airlines!D153,Calculations!$A$90:$AN$90,0)),"")</f>
        <v>0</v>
      </c>
      <c r="G153" s="287" t="str">
        <f ca="1">IFERROR(INDEX(Calculations!$A$90:$AN$98,7,MATCH(Airlines!D153,Calculations!$A$90:$AN$90,0)),"")</f>
        <v/>
      </c>
      <c r="H153" s="359" t="str">
        <f t="shared" si="1"/>
        <v/>
      </c>
    </row>
    <row r="154" spans="1:24" x14ac:dyDescent="0.25">
      <c r="D154" s="351">
        <v>2017</v>
      </c>
      <c r="E154" s="287" t="str">
        <f ca="1">IFERROR(INDEX(Calculations!$A$90:$AN$98,4,MATCH(Airlines!D154,Calculations!$A$90:$AN$90,0)),"")</f>
        <v/>
      </c>
      <c r="F154" s="287">
        <f ca="1">IFERROR(INDEX(Calculations!$A$90:$AN$98,2,MATCH(Airlines!D154,Calculations!$A$90:$AN$90,0)),"")</f>
        <v>0</v>
      </c>
      <c r="G154" s="287" t="str">
        <f ca="1">IFERROR(INDEX(Calculations!$A$90:$AN$98,7,MATCH(Airlines!D154,Calculations!$A$90:$AN$90,0)),"")</f>
        <v/>
      </c>
      <c r="H154" s="359" t="str">
        <f t="shared" si="1"/>
        <v/>
      </c>
    </row>
    <row r="155" spans="1:24" x14ac:dyDescent="0.25">
      <c r="D155" s="351">
        <v>2018</v>
      </c>
      <c r="E155" s="287" t="str">
        <f ca="1">IFERROR(INDEX(Calculations!$A$90:$AN$98,4,MATCH(Airlines!D155,Calculations!$A$90:$AN$90,0)),"")</f>
        <v/>
      </c>
      <c r="F155" s="287">
        <f ca="1">IFERROR(INDEX(Calculations!$A$90:$AN$98,2,MATCH(Airlines!D155,Calculations!$A$90:$AN$90,0)),"")</f>
        <v>0</v>
      </c>
      <c r="G155" s="287" t="str">
        <f ca="1">IFERROR(INDEX(Calculations!$A$90:$AN$98,7,MATCH(Airlines!D155,Calculations!$A$90:$AN$90,0)),"")</f>
        <v/>
      </c>
      <c r="H155" s="359" t="str">
        <f t="shared" si="1"/>
        <v/>
      </c>
    </row>
    <row r="156" spans="1:24" x14ac:dyDescent="0.25">
      <c r="D156" s="351">
        <v>2019</v>
      </c>
      <c r="E156" s="287" t="str">
        <f ca="1">IFERROR(INDEX(Calculations!$A$90:$AN$98,4,MATCH(Airlines!D156,Calculations!$A$90:$AN$90,0)),"")</f>
        <v/>
      </c>
      <c r="F156" s="287">
        <f ca="1">IFERROR(INDEX(Calculations!$A$90:$AN$98,2,MATCH(Airlines!D156,Calculations!$A$90:$AN$90,0)),"")</f>
        <v>0</v>
      </c>
      <c r="G156" s="287" t="str">
        <f ca="1">IFERROR(INDEX(Calculations!$A$90:$AN$98,7,MATCH(Airlines!D156,Calculations!$A$90:$AN$90,0)),"")</f>
        <v/>
      </c>
      <c r="H156" s="359" t="str">
        <f t="shared" si="1"/>
        <v/>
      </c>
    </row>
    <row r="157" spans="1:24" x14ac:dyDescent="0.25">
      <c r="D157" s="351">
        <v>2020</v>
      </c>
      <c r="E157" s="287" t="str">
        <f>IFERROR(INDEX(Calculations!$A$90:$AN$98,4,MATCH(Airlines!D157,Calculations!$A$90:$AN$90,0)),"")</f>
        <v/>
      </c>
      <c r="F157" s="287" t="str">
        <f>IFERROR(INDEX(Calculations!$A$90:$AN$98,2,MATCH(Airlines!D157,Calculations!$A$90:$AN$90,0)),"")</f>
        <v/>
      </c>
      <c r="G157" s="287" t="str">
        <f ca="1">IFERROR(INDEX(Calculations!$A$90:$AN$98,7,MATCH(Airlines!D157,Calculations!$A$90:$AN$90,0)),"")</f>
        <v/>
      </c>
      <c r="H157" s="359" t="str">
        <f t="shared" si="1"/>
        <v>&lt;- Data not shown due to COVID irregularity</v>
      </c>
    </row>
    <row r="158" spans="1:24" x14ac:dyDescent="0.25">
      <c r="D158" s="351">
        <v>2021</v>
      </c>
      <c r="E158" s="287" t="str">
        <f>IFERROR(INDEX(Calculations!$A$90:$AN$98,4,MATCH(Airlines!D158,Calculations!$A$90:$AN$90,0)),"")</f>
        <v/>
      </c>
      <c r="F158" s="287" t="str">
        <f>IFERROR(INDEX(Calculations!$A$90:$AN$98,2,MATCH(Airlines!D158,Calculations!$A$90:$AN$90,0)),"")</f>
        <v/>
      </c>
      <c r="G158" s="287" t="str">
        <f ca="1">IFERROR(INDEX(Calculations!$A$90:$AN$98,7,MATCH(Airlines!D158,Calculations!$A$90:$AN$90,0)),"")</f>
        <v/>
      </c>
      <c r="H158" s="359" t="str">
        <f t="shared" si="1"/>
        <v>&lt;- Data not shown due to COVID irregularity</v>
      </c>
    </row>
    <row r="159" spans="1:24" x14ac:dyDescent="0.25">
      <c r="D159" s="351">
        <v>2022</v>
      </c>
      <c r="E159" s="287" t="str">
        <f>IFERROR(INDEX(Calculations!$A$90:$AN$98,4,MATCH(Airlines!D159,Calculations!$A$90:$AN$90,0)),"")</f>
        <v/>
      </c>
      <c r="F159" s="287" t="str">
        <f>IFERROR(INDEX(Calculations!$A$90:$AN$98,2,MATCH(Airlines!D159,Calculations!$A$90:$AN$90,0)),"")</f>
        <v/>
      </c>
      <c r="G159" s="287" t="str">
        <f ca="1">IFERROR(INDEX(Calculations!$A$90:$AN$98,7,MATCH(Airlines!D159,Calculations!$A$90:$AN$90,0)),"")</f>
        <v/>
      </c>
      <c r="H159" s="359" t="str">
        <f t="shared" si="1"/>
        <v>&lt;- Data not shown due to COVID irregularity</v>
      </c>
    </row>
    <row r="160" spans="1:24" x14ac:dyDescent="0.25">
      <c r="D160" s="351">
        <v>2023</v>
      </c>
      <c r="E160" s="287" t="str">
        <f>IFERROR(INDEX(Calculations!$A$90:$AN$98,4,MATCH(Airlines!D160,Calculations!$A$90:$AN$90,0)),"")</f>
        <v/>
      </c>
      <c r="F160" s="287" t="str">
        <f>IFERROR(INDEX(Calculations!$A$90:$AN$98,2,MATCH(Airlines!D160,Calculations!$A$90:$AN$90,0)),"")</f>
        <v/>
      </c>
      <c r="G160" s="287" t="str">
        <f ca="1">IFERROR(INDEX(Calculations!$A$90:$AN$98,7,MATCH(Airlines!D160,Calculations!$A$90:$AN$90,0)),"")</f>
        <v/>
      </c>
      <c r="H160" s="359" t="str">
        <f t="shared" si="1"/>
        <v>&lt;- Data not shown due to COVID irregularity</v>
      </c>
    </row>
    <row r="161" spans="4:8" x14ac:dyDescent="0.25">
      <c r="D161" s="351">
        <v>2024</v>
      </c>
      <c r="E161" s="287" t="str">
        <f>IFERROR(INDEX(Calculations!$A$90:$AN$98,4,MATCH(Airlines!D161,Calculations!$A$90:$AN$90,0)),"")</f>
        <v/>
      </c>
      <c r="F161" s="287" t="str">
        <f>IFERROR(INDEX(Calculations!$A$90:$AN$98,2,MATCH(Airlines!D161,Calculations!$A$90:$AN$90,0)),"")</f>
        <v/>
      </c>
      <c r="G161" s="287" t="str">
        <f ca="1">IFERROR(INDEX(Calculations!$A$90:$AN$98,7,MATCH(Airlines!D161,Calculations!$A$90:$AN$90,0)),"")</f>
        <v/>
      </c>
      <c r="H161" s="359" t="str">
        <f t="shared" si="1"/>
        <v>&lt;- Data not shown due to COVID irregularity</v>
      </c>
    </row>
    <row r="162" spans="4:8" x14ac:dyDescent="0.25">
      <c r="D162" s="351">
        <v>2025</v>
      </c>
      <c r="E162" s="287" t="str">
        <f ca="1">IFERROR(INDEX(Calculations!$A$90:$AN$98,4,MATCH(Airlines!D162,Calculations!$A$90:$AN$90,0)),"")</f>
        <v/>
      </c>
      <c r="F162" s="287">
        <f ca="1">IFERROR(INDEX(Calculations!$A$90:$AN$98,2,MATCH(Airlines!D162,Calculations!$A$90:$AN$90,0)),"")</f>
        <v>0</v>
      </c>
      <c r="G162" s="287" t="str">
        <f ca="1">IFERROR(INDEX(Calculations!$A$90:$AN$98,7,MATCH(Airlines!D162,Calculations!$A$90:$AN$90,0)),"")</f>
        <v/>
      </c>
      <c r="H162" s="359" t="str">
        <f t="shared" si="1"/>
        <v/>
      </c>
    </row>
    <row r="163" spans="4:8" x14ac:dyDescent="0.25">
      <c r="D163" s="351">
        <v>2026</v>
      </c>
      <c r="E163" s="287" t="str">
        <f ca="1">IFERROR(INDEX(Calculations!$A$90:$AN$98,4,MATCH(Airlines!D163,Calculations!$A$90:$AN$90,0)),"")</f>
        <v/>
      </c>
      <c r="F163" s="287">
        <f ca="1">IFERROR(INDEX(Calculations!$A$90:$AN$98,2,MATCH(Airlines!D163,Calculations!$A$90:$AN$90,0)),"")</f>
        <v>0</v>
      </c>
      <c r="G163" s="287" t="str">
        <f ca="1">IFERROR(INDEX(Calculations!$A$90:$AN$98,7,MATCH(Airlines!D163,Calculations!$A$90:$AN$90,0)),"")</f>
        <v/>
      </c>
      <c r="H163" s="359" t="str">
        <f t="shared" si="1"/>
        <v/>
      </c>
    </row>
    <row r="164" spans="4:8" x14ac:dyDescent="0.25">
      <c r="D164" s="351">
        <v>2027</v>
      </c>
      <c r="E164" s="287" t="str">
        <f ca="1">IFERROR(INDEX(Calculations!$A$90:$AN$98,4,MATCH(Airlines!D164,Calculations!$A$90:$AN$90,0)),"")</f>
        <v/>
      </c>
      <c r="F164" s="287">
        <f ca="1">IFERROR(INDEX(Calculations!$A$90:$AN$98,2,MATCH(Airlines!D164,Calculations!$A$90:$AN$90,0)),"")</f>
        <v>0</v>
      </c>
      <c r="G164" s="287" t="str">
        <f ca="1">IFERROR(INDEX(Calculations!$A$90:$AN$98,7,MATCH(Airlines!D164,Calculations!$A$90:$AN$90,0)),"")</f>
        <v/>
      </c>
      <c r="H164" s="359" t="str">
        <f t="shared" si="1"/>
        <v/>
      </c>
    </row>
    <row r="165" spans="4:8" x14ac:dyDescent="0.25">
      <c r="D165" s="351">
        <v>2028</v>
      </c>
      <c r="E165" s="287" t="str">
        <f ca="1">IFERROR(INDEX(Calculations!$A$90:$AN$98,4,MATCH(Airlines!D165,Calculations!$A$90:$AN$90,0)),"")</f>
        <v/>
      </c>
      <c r="F165" s="287">
        <f ca="1">IFERROR(INDEX(Calculations!$A$90:$AN$98,2,MATCH(Airlines!D165,Calculations!$A$90:$AN$90,0)),"")</f>
        <v>0</v>
      </c>
      <c r="G165" s="287" t="str">
        <f ca="1">IFERROR(INDEX(Calculations!$A$90:$AN$98,7,MATCH(Airlines!D165,Calculations!$A$90:$AN$90,0)),"")</f>
        <v/>
      </c>
      <c r="H165" s="359" t="str">
        <f t="shared" si="1"/>
        <v/>
      </c>
    </row>
    <row r="166" spans="4:8" x14ac:dyDescent="0.25">
      <c r="D166" s="351">
        <v>2029</v>
      </c>
      <c r="E166" s="287" t="str">
        <f ca="1">IFERROR(INDEX(Calculations!$A$90:$AN$98,4,MATCH(Airlines!D166,Calculations!$A$90:$AN$90,0)),"")</f>
        <v/>
      </c>
      <c r="F166" s="287">
        <f ca="1">IFERROR(INDEX(Calculations!$A$90:$AN$98,2,MATCH(Airlines!D166,Calculations!$A$90:$AN$90,0)),"")</f>
        <v>0</v>
      </c>
      <c r="G166" s="287" t="str">
        <f ca="1">IFERROR(INDEX(Calculations!$A$90:$AN$98,7,MATCH(Airlines!D166,Calculations!$A$90:$AN$90,0)),"")</f>
        <v/>
      </c>
      <c r="H166" s="359" t="str">
        <f t="shared" si="1"/>
        <v/>
      </c>
    </row>
    <row r="167" spans="4:8" x14ac:dyDescent="0.25">
      <c r="D167" s="351">
        <v>2030</v>
      </c>
      <c r="E167" s="287" t="str">
        <f ca="1">IFERROR(INDEX(Calculations!$A$90:$AN$98,4,MATCH(Airlines!D167,Calculations!$A$90:$AN$90,0)),"")</f>
        <v/>
      </c>
      <c r="F167" s="287">
        <f ca="1">IFERROR(INDEX(Calculations!$A$90:$AN$98,2,MATCH(Airlines!D167,Calculations!$A$90:$AN$90,0)),"")</f>
        <v>0</v>
      </c>
      <c r="G167" s="287" t="str">
        <f ca="1">IFERROR(INDEX(Calculations!$A$90:$AN$98,7,MATCH(Airlines!D167,Calculations!$A$90:$AN$90,0)),"")</f>
        <v/>
      </c>
      <c r="H167" s="359" t="str">
        <f t="shared" si="1"/>
        <v/>
      </c>
    </row>
    <row r="168" spans="4:8" x14ac:dyDescent="0.25">
      <c r="D168" s="351">
        <v>2031</v>
      </c>
      <c r="E168" s="287" t="str">
        <f ca="1">IFERROR(INDEX(Calculations!$A$90:$AN$98,4,MATCH(Airlines!D168,Calculations!$A$90:$AN$90,0)),"")</f>
        <v/>
      </c>
      <c r="F168" s="287">
        <f ca="1">IFERROR(INDEX(Calculations!$A$90:$AN$98,2,MATCH(Airlines!D168,Calculations!$A$90:$AN$90,0)),"")</f>
        <v>0</v>
      </c>
      <c r="G168" s="287" t="str">
        <f ca="1">IFERROR(INDEX(Calculations!$A$90:$AN$98,7,MATCH(Airlines!D168,Calculations!$A$90:$AN$90,0)),"")</f>
        <v/>
      </c>
      <c r="H168" s="359" t="str">
        <f t="shared" si="1"/>
        <v/>
      </c>
    </row>
    <row r="169" spans="4:8" x14ac:dyDescent="0.25">
      <c r="D169" s="351">
        <v>2032</v>
      </c>
      <c r="E169" s="287" t="str">
        <f ca="1">IFERROR(INDEX(Calculations!$A$90:$AN$98,4,MATCH(Airlines!D169,Calculations!$A$90:$AN$90,0)),"")</f>
        <v/>
      </c>
      <c r="F169" s="287">
        <f ca="1">IFERROR(INDEX(Calculations!$A$90:$AN$98,2,MATCH(Airlines!D169,Calculations!$A$90:$AN$90,0)),"")</f>
        <v>0</v>
      </c>
      <c r="G169" s="287" t="str">
        <f ca="1">IFERROR(INDEX(Calculations!$A$90:$AN$98,7,MATCH(Airlines!D169,Calculations!$A$90:$AN$90,0)),"")</f>
        <v/>
      </c>
      <c r="H169" s="359" t="str">
        <f t="shared" si="1"/>
        <v/>
      </c>
    </row>
    <row r="170" spans="4:8" x14ac:dyDescent="0.25">
      <c r="D170" s="351">
        <v>2033</v>
      </c>
      <c r="E170" s="287" t="str">
        <f ca="1">IFERROR(INDEX(Calculations!$A$90:$AN$98,4,MATCH(Airlines!D170,Calculations!$A$90:$AN$90,0)),"")</f>
        <v/>
      </c>
      <c r="F170" s="287">
        <f ca="1">IFERROR(INDEX(Calculations!$A$90:$AN$98,2,MATCH(Airlines!D170,Calculations!$A$90:$AN$90,0)),"")</f>
        <v>0</v>
      </c>
      <c r="G170" s="287" t="str">
        <f ca="1">IFERROR(INDEX(Calculations!$A$90:$AN$98,7,MATCH(Airlines!D170,Calculations!$A$90:$AN$90,0)),"")</f>
        <v/>
      </c>
      <c r="H170" s="359" t="str">
        <f t="shared" si="1"/>
        <v/>
      </c>
    </row>
    <row r="171" spans="4:8" x14ac:dyDescent="0.25">
      <c r="D171" s="351">
        <v>2034</v>
      </c>
      <c r="E171" s="287" t="str">
        <f ca="1">IFERROR(INDEX(Calculations!$A$90:$AN$98,4,MATCH(Airlines!D171,Calculations!$A$90:$AN$90,0)),"")</f>
        <v/>
      </c>
      <c r="F171" s="287">
        <f ca="1">IFERROR(INDEX(Calculations!$A$90:$AN$98,2,MATCH(Airlines!D171,Calculations!$A$90:$AN$90,0)),"")</f>
        <v>0</v>
      </c>
      <c r="G171" s="287" t="str">
        <f ca="1">IFERROR(INDEX(Calculations!$A$90:$AN$98,7,MATCH(Airlines!D171,Calculations!$A$90:$AN$90,0)),"")</f>
        <v/>
      </c>
      <c r="H171" s="359" t="str">
        <f t="shared" si="1"/>
        <v/>
      </c>
    </row>
    <row r="172" spans="4:8" x14ac:dyDescent="0.25">
      <c r="D172" s="351">
        <v>2035</v>
      </c>
      <c r="E172" s="287" t="str">
        <f ca="1">IFERROR(INDEX(Calculations!$A$90:$AN$98,4,MATCH(Airlines!D172,Calculations!$A$90:$AN$90,0)),"")</f>
        <v/>
      </c>
      <c r="F172" s="287">
        <f ca="1">IFERROR(INDEX(Calculations!$A$90:$AN$98,2,MATCH(Airlines!D172,Calculations!$A$90:$AN$90,0)),"")</f>
        <v>0</v>
      </c>
      <c r="G172" s="287" t="str">
        <f ca="1">IFERROR(INDEX(Calculations!$A$90:$AN$98,7,MATCH(Airlines!D172,Calculations!$A$90:$AN$90,0)),"")</f>
        <v/>
      </c>
      <c r="H172" s="359" t="str">
        <f t="shared" si="1"/>
        <v/>
      </c>
    </row>
    <row r="173" spans="4:8" x14ac:dyDescent="0.25">
      <c r="D173" s="351">
        <v>2036</v>
      </c>
      <c r="E173" s="287" t="str">
        <f ca="1">IFERROR(INDEX(Calculations!$A$90:$AN$98,4,MATCH(Airlines!D173,Calculations!$A$90:$AN$90,0)),"")</f>
        <v/>
      </c>
      <c r="F173" s="287">
        <f ca="1">IFERROR(INDEX(Calculations!$A$90:$AN$98,2,MATCH(Airlines!D173,Calculations!$A$90:$AN$90,0)),"")</f>
        <v>0</v>
      </c>
      <c r="G173" s="287" t="str">
        <f ca="1">IFERROR(INDEX(Calculations!$A$90:$AN$98,7,MATCH(Airlines!D173,Calculations!$A$90:$AN$90,0)),"")</f>
        <v/>
      </c>
      <c r="H173" s="359" t="str">
        <f t="shared" si="1"/>
        <v/>
      </c>
    </row>
    <row r="174" spans="4:8" x14ac:dyDescent="0.25">
      <c r="D174" s="351">
        <v>2037</v>
      </c>
      <c r="E174" s="287" t="str">
        <f ca="1">IFERROR(INDEX(Calculations!$A$90:$AN$98,4,MATCH(Airlines!D174,Calculations!$A$90:$AN$90,0)),"")</f>
        <v/>
      </c>
      <c r="F174" s="287">
        <f ca="1">IFERROR(INDEX(Calculations!$A$90:$AN$98,2,MATCH(Airlines!D174,Calculations!$A$90:$AN$90,0)),"")</f>
        <v>0</v>
      </c>
      <c r="G174" s="287" t="str">
        <f ca="1">IFERROR(INDEX(Calculations!$A$90:$AN$98,7,MATCH(Airlines!D174,Calculations!$A$90:$AN$90,0)),"")</f>
        <v/>
      </c>
      <c r="H174" s="359" t="str">
        <f t="shared" si="1"/>
        <v/>
      </c>
    </row>
    <row r="175" spans="4:8" x14ac:dyDescent="0.25">
      <c r="D175" s="351">
        <v>2038</v>
      </c>
      <c r="E175" s="287" t="str">
        <f ca="1">IFERROR(INDEX(Calculations!$A$90:$AN$98,4,MATCH(Airlines!D175,Calculations!$A$90:$AN$90,0)),"")</f>
        <v/>
      </c>
      <c r="F175" s="287">
        <f ca="1">IFERROR(INDEX(Calculations!$A$90:$AN$98,2,MATCH(Airlines!D175,Calculations!$A$90:$AN$90,0)),"")</f>
        <v>0</v>
      </c>
      <c r="G175" s="287" t="str">
        <f ca="1">IFERROR(INDEX(Calculations!$A$90:$AN$98,7,MATCH(Airlines!D175,Calculations!$A$90:$AN$90,0)),"")</f>
        <v/>
      </c>
      <c r="H175" s="359" t="str">
        <f t="shared" si="1"/>
        <v/>
      </c>
    </row>
    <row r="176" spans="4:8" x14ac:dyDescent="0.25">
      <c r="D176" s="351">
        <v>2039</v>
      </c>
      <c r="E176" s="287" t="str">
        <f ca="1">IFERROR(INDEX(Calculations!$A$90:$AN$98,4,MATCH(Airlines!D176,Calculations!$A$90:$AN$90,0)),"")</f>
        <v/>
      </c>
      <c r="F176" s="287">
        <f ca="1">IFERROR(INDEX(Calculations!$A$90:$AN$98,2,MATCH(Airlines!D176,Calculations!$A$90:$AN$90,0)),"")</f>
        <v>0</v>
      </c>
      <c r="G176" s="287" t="str">
        <f ca="1">IFERROR(INDEX(Calculations!$A$90:$AN$98,7,MATCH(Airlines!D176,Calculations!$A$90:$AN$90,0)),"")</f>
        <v/>
      </c>
      <c r="H176" s="359" t="str">
        <f t="shared" si="1"/>
        <v/>
      </c>
    </row>
    <row r="177" spans="4:8" x14ac:dyDescent="0.25">
      <c r="D177" s="351">
        <v>2040</v>
      </c>
      <c r="E177" s="287" t="str">
        <f ca="1">IFERROR(INDEX(Calculations!$A$90:$AN$98,4,MATCH(Airlines!D177,Calculations!$A$90:$AN$90,0)),"")</f>
        <v/>
      </c>
      <c r="F177" s="287">
        <f ca="1">IFERROR(INDEX(Calculations!$A$90:$AN$98,2,MATCH(Airlines!D177,Calculations!$A$90:$AN$90,0)),"")</f>
        <v>0</v>
      </c>
      <c r="G177" s="287" t="str">
        <f ca="1">IFERROR(INDEX(Calculations!$A$90:$AN$98,7,MATCH(Airlines!D177,Calculations!$A$90:$AN$90,0)),"")</f>
        <v/>
      </c>
      <c r="H177" s="359" t="str">
        <f t="shared" si="1"/>
        <v/>
      </c>
    </row>
    <row r="178" spans="4:8" x14ac:dyDescent="0.25">
      <c r="D178" s="351">
        <v>2041</v>
      </c>
      <c r="E178" s="287" t="str">
        <f ca="1">IFERROR(INDEX(Calculations!$A$90:$AN$98,4,MATCH(Airlines!D178,Calculations!$A$90:$AN$90,0)),"")</f>
        <v/>
      </c>
      <c r="F178" s="287">
        <f ca="1">IFERROR(INDEX(Calculations!$A$90:$AN$98,2,MATCH(Airlines!D178,Calculations!$A$90:$AN$90,0)),"")</f>
        <v>0</v>
      </c>
      <c r="G178" s="287" t="str">
        <f ca="1">IFERROR(INDEX(Calculations!$A$90:$AN$98,7,MATCH(Airlines!D178,Calculations!$A$90:$AN$90,0)),"")</f>
        <v/>
      </c>
      <c r="H178" s="359" t="str">
        <f t="shared" si="1"/>
        <v/>
      </c>
    </row>
    <row r="179" spans="4:8" x14ac:dyDescent="0.25">
      <c r="D179" s="351">
        <v>2042</v>
      </c>
      <c r="E179" s="287" t="str">
        <f ca="1">IFERROR(INDEX(Calculations!$A$90:$AN$98,4,MATCH(Airlines!D179,Calculations!$A$90:$AN$90,0)),"")</f>
        <v/>
      </c>
      <c r="F179" s="287">
        <f ca="1">IFERROR(INDEX(Calculations!$A$90:$AN$98,2,MATCH(Airlines!D179,Calculations!$A$90:$AN$90,0)),"")</f>
        <v>0</v>
      </c>
      <c r="G179" s="287" t="str">
        <f ca="1">IFERROR(INDEX(Calculations!$A$90:$AN$98,7,MATCH(Airlines!D179,Calculations!$A$90:$AN$90,0)),"")</f>
        <v/>
      </c>
      <c r="H179" s="359" t="str">
        <f t="shared" si="1"/>
        <v/>
      </c>
    </row>
    <row r="180" spans="4:8" x14ac:dyDescent="0.25">
      <c r="D180" s="351">
        <v>2043</v>
      </c>
      <c r="E180" s="287" t="str">
        <f ca="1">IFERROR(INDEX(Calculations!$A$90:$AN$98,4,MATCH(Airlines!D180,Calculations!$A$90:$AN$90,0)),"")</f>
        <v/>
      </c>
      <c r="F180" s="287">
        <f ca="1">IFERROR(INDEX(Calculations!$A$90:$AN$98,2,MATCH(Airlines!D180,Calculations!$A$90:$AN$90,0)),"")</f>
        <v>0</v>
      </c>
      <c r="G180" s="287" t="str">
        <f ca="1">IFERROR(INDEX(Calculations!$A$90:$AN$98,7,MATCH(Airlines!D180,Calculations!$A$90:$AN$90,0)),"")</f>
        <v/>
      </c>
      <c r="H180" s="359" t="str">
        <f t="shared" si="1"/>
        <v/>
      </c>
    </row>
    <row r="181" spans="4:8" x14ac:dyDescent="0.25">
      <c r="D181" s="351">
        <v>2044</v>
      </c>
      <c r="E181" s="287" t="str">
        <f ca="1">IFERROR(INDEX(Calculations!$A$90:$AN$98,4,MATCH(Airlines!D181,Calculations!$A$90:$AN$90,0)),"")</f>
        <v/>
      </c>
      <c r="F181" s="287">
        <f ca="1">IFERROR(INDEX(Calculations!$A$90:$AN$98,2,MATCH(Airlines!D181,Calculations!$A$90:$AN$90,0)),"")</f>
        <v>0</v>
      </c>
      <c r="G181" s="287" t="str">
        <f ca="1">IFERROR(INDEX(Calculations!$A$90:$AN$98,7,MATCH(Airlines!D181,Calculations!$A$90:$AN$90,0)),"")</f>
        <v/>
      </c>
      <c r="H181" s="359" t="str">
        <f t="shared" si="1"/>
        <v/>
      </c>
    </row>
    <row r="182" spans="4:8" x14ac:dyDescent="0.25">
      <c r="D182" s="351">
        <v>2045</v>
      </c>
      <c r="E182" s="287" t="str">
        <f ca="1">IFERROR(INDEX(Calculations!$A$90:$AN$98,4,MATCH(Airlines!D182,Calculations!$A$90:$AN$90,0)),"")</f>
        <v/>
      </c>
      <c r="F182" s="287">
        <f ca="1">IFERROR(INDEX(Calculations!$A$90:$AN$98,2,MATCH(Airlines!D182,Calculations!$A$90:$AN$90,0)),"")</f>
        <v>0</v>
      </c>
      <c r="G182" s="287" t="str">
        <f ca="1">IFERROR(INDEX(Calculations!$A$90:$AN$98,7,MATCH(Airlines!D182,Calculations!$A$90:$AN$90,0)),"")</f>
        <v/>
      </c>
      <c r="H182" s="359" t="str">
        <f t="shared" si="1"/>
        <v/>
      </c>
    </row>
    <row r="183" spans="4:8" x14ac:dyDescent="0.25">
      <c r="D183" s="351">
        <v>2046</v>
      </c>
      <c r="E183" s="287" t="str">
        <f ca="1">IFERROR(INDEX(Calculations!$A$90:$AN$98,4,MATCH(Airlines!D183,Calculations!$A$90:$AN$90,0)),"")</f>
        <v/>
      </c>
      <c r="F183" s="287">
        <f ca="1">IFERROR(INDEX(Calculations!$A$90:$AN$98,2,MATCH(Airlines!D183,Calculations!$A$90:$AN$90,0)),"")</f>
        <v>0</v>
      </c>
      <c r="G183" s="287" t="str">
        <f ca="1">IFERROR(INDEX(Calculations!$A$90:$AN$98,7,MATCH(Airlines!D183,Calculations!$A$90:$AN$90,0)),"")</f>
        <v/>
      </c>
      <c r="H183" s="359" t="str">
        <f t="shared" si="1"/>
        <v/>
      </c>
    </row>
    <row r="184" spans="4:8" x14ac:dyDescent="0.25">
      <c r="D184" s="351">
        <v>2047</v>
      </c>
      <c r="E184" s="287" t="str">
        <f ca="1">IFERROR(INDEX(Calculations!$A$90:$AN$98,4,MATCH(Airlines!D184,Calculations!$A$90:$AN$90,0)),"")</f>
        <v/>
      </c>
      <c r="F184" s="287">
        <f ca="1">IFERROR(INDEX(Calculations!$A$90:$AN$98,2,MATCH(Airlines!D184,Calculations!$A$90:$AN$90,0)),"")</f>
        <v>0</v>
      </c>
      <c r="G184" s="287" t="str">
        <f ca="1">IFERROR(INDEX(Calculations!$A$90:$AN$98,7,MATCH(Airlines!D184,Calculations!$A$90:$AN$90,0)),"")</f>
        <v/>
      </c>
      <c r="H184" s="359" t="str">
        <f t="shared" si="1"/>
        <v/>
      </c>
    </row>
    <row r="185" spans="4:8" x14ac:dyDescent="0.25">
      <c r="D185" s="351">
        <v>2048</v>
      </c>
      <c r="E185" s="287" t="str">
        <f ca="1">IFERROR(INDEX(Calculations!$A$90:$AN$98,4,MATCH(Airlines!D185,Calculations!$A$90:$AN$90,0)),"")</f>
        <v/>
      </c>
      <c r="F185" s="287">
        <f ca="1">IFERROR(INDEX(Calculations!$A$90:$AN$98,2,MATCH(Airlines!D185,Calculations!$A$90:$AN$90,0)),"")</f>
        <v>0</v>
      </c>
      <c r="G185" s="287" t="str">
        <f ca="1">IFERROR(INDEX(Calculations!$A$90:$AN$98,7,MATCH(Airlines!D185,Calculations!$A$90:$AN$90,0)),"")</f>
        <v/>
      </c>
      <c r="H185" s="359" t="str">
        <f t="shared" si="1"/>
        <v/>
      </c>
    </row>
    <row r="186" spans="4:8" x14ac:dyDescent="0.25">
      <c r="D186" s="351">
        <v>2049</v>
      </c>
      <c r="E186" s="287" t="str">
        <f ca="1">IFERROR(INDEX(Calculations!$A$90:$AN$98,4,MATCH(Airlines!D186,Calculations!$A$90:$AN$90,0)),"")</f>
        <v/>
      </c>
      <c r="F186" s="287">
        <f ca="1">IFERROR(INDEX(Calculations!$A$90:$AN$98,2,MATCH(Airlines!D186,Calculations!$A$90:$AN$90,0)),"")</f>
        <v>0</v>
      </c>
      <c r="G186" s="287" t="str">
        <f ca="1">IFERROR(INDEX(Calculations!$A$90:$AN$98,7,MATCH(Airlines!D186,Calculations!$A$90:$AN$90,0)),"")</f>
        <v/>
      </c>
      <c r="H186" s="359" t="str">
        <f t="shared" si="1"/>
        <v/>
      </c>
    </row>
    <row r="187" spans="4:8" x14ac:dyDescent="0.25">
      <c r="D187" s="351">
        <v>2050</v>
      </c>
      <c r="E187" s="287" t="str">
        <f ca="1">IFERROR(INDEX(Calculations!$A$90:$AN$98,4,MATCH(Airlines!D187,Calculations!$A$90:$AN$90,0)),"")</f>
        <v/>
      </c>
      <c r="F187" s="287">
        <f ca="1">IFERROR(INDEX(Calculations!$A$90:$AN$98,2,MATCH(Airlines!D187,Calculations!$A$90:$AN$90,0)),"")</f>
        <v>0</v>
      </c>
      <c r="G187" s="287" t="str">
        <f ca="1">IFERROR(INDEX(Calculations!$A$90:$AN$98,7,MATCH(Airlines!D187,Calculations!$A$90:$AN$90,0)),"")</f>
        <v/>
      </c>
      <c r="H187" s="359" t="str">
        <f t="shared" si="1"/>
        <v/>
      </c>
    </row>
    <row r="188" spans="4:8" x14ac:dyDescent="0.25"/>
    <row r="189" spans="4:8" x14ac:dyDescent="0.25"/>
    <row r="190" spans="4:8" x14ac:dyDescent="0.25"/>
    <row r="191" spans="4:8" x14ac:dyDescent="0.25"/>
  </sheetData>
  <sheetProtection algorithmName="SHA-512" hashValue="wLqSotoVW8BxAK24RHfFy46VZy2BQviOM+Bapmg4RpWcpI4ohXqWnlpR39RqSaC+Phffgo/yZA9oYcgwhqsRBA==" saltValue="8E6G/Kx7IyU2XnxEBrm4MA==" spinCount="100000" sheet="1" objects="1" scenarios="1"/>
  <protectedRanges>
    <protectedRange sqref="A57:XFD57 E15:F18 E22 E27:F28 I27:J28 E36:F37 I37:J37 E44 E46 E51:F52 I52:J52" name="Own_Locked"/>
  </protectedRanges>
  <mergeCells count="24">
    <mergeCell ref="I49:J49"/>
    <mergeCell ref="B10:M11"/>
    <mergeCell ref="H60:J61"/>
    <mergeCell ref="O1:W1"/>
    <mergeCell ref="P49:Q49"/>
    <mergeCell ref="R49:S49"/>
    <mergeCell ref="U49:V49"/>
    <mergeCell ref="U24:V24"/>
    <mergeCell ref="P24:Q24"/>
    <mergeCell ref="P34:Q34"/>
    <mergeCell ref="R34:S34"/>
    <mergeCell ref="U34:V34"/>
    <mergeCell ref="R24:T24"/>
    <mergeCell ref="A1:M1"/>
    <mergeCell ref="I24:J24"/>
    <mergeCell ref="E49:F49"/>
    <mergeCell ref="I33:J33"/>
    <mergeCell ref="E15:F15"/>
    <mergeCell ref="E22:F22"/>
    <mergeCell ref="E33:F33"/>
    <mergeCell ref="E24:F24"/>
    <mergeCell ref="E18:F18"/>
    <mergeCell ref="E17:F17"/>
    <mergeCell ref="E16:F16"/>
  </mergeCells>
  <conditionalFormatting sqref="D48:K48 D50:H50 D49:E49 G49:H49 K49:K52 E52:J52 E51:F51 H51 I53:J53 E53:G53 D51:D54 D55:K55 H53:H54">
    <cfRule type="expression" dxfId="228" priority="111">
      <formula>$E$44="Enter Overall CAGR"</formula>
    </cfRule>
  </conditionalFormatting>
  <conditionalFormatting sqref="D46">
    <cfRule type="expression" dxfId="227" priority="110">
      <formula>$E$44="Input Activity Data Manually"</formula>
    </cfRule>
  </conditionalFormatting>
  <conditionalFormatting sqref="G51">
    <cfRule type="expression" dxfId="226" priority="87">
      <formula>$E$44="Enter Overall CAGR"</formula>
    </cfRule>
  </conditionalFormatting>
  <conditionalFormatting sqref="K53:K54">
    <cfRule type="expression" dxfId="225" priority="70">
      <formula>$E$44="Enter Overall CAGR"</formula>
    </cfRule>
  </conditionalFormatting>
  <conditionalFormatting sqref="D85:D86">
    <cfRule type="expression" dxfId="224" priority="63">
      <formula>ISTEXT($D$16)=FALSE</formula>
    </cfRule>
  </conditionalFormatting>
  <conditionalFormatting sqref="D87">
    <cfRule type="expression" dxfId="223" priority="61">
      <formula>ISTEXT($D$16)=FALSE</formula>
    </cfRule>
  </conditionalFormatting>
  <conditionalFormatting sqref="C85">
    <cfRule type="expression" dxfId="222" priority="59">
      <formula>ISTEXT($D$16)=FALSE</formula>
    </cfRule>
  </conditionalFormatting>
  <conditionalFormatting sqref="C86">
    <cfRule type="expression" dxfId="221" priority="57">
      <formula>ISTEXT($D$16)=FALSE</formula>
    </cfRule>
  </conditionalFormatting>
  <conditionalFormatting sqref="C87">
    <cfRule type="expression" dxfId="220" priority="55">
      <formula>ISTEXT($D$16)=FALSE</formula>
    </cfRule>
  </conditionalFormatting>
  <conditionalFormatting sqref="B85">
    <cfRule type="expression" dxfId="219" priority="52">
      <formula>ISTEXT($D$16)=FALSE</formula>
    </cfRule>
  </conditionalFormatting>
  <conditionalFormatting sqref="B86">
    <cfRule type="expression" dxfId="218" priority="50">
      <formula>ISTEXT($D$16)=FALSE</formula>
    </cfRule>
  </conditionalFormatting>
  <conditionalFormatting sqref="B87">
    <cfRule type="expression" dxfId="217" priority="48">
      <formula>ISTEXT($D$16)=FALSE</formula>
    </cfRule>
  </conditionalFormatting>
  <conditionalFormatting sqref="G54">
    <cfRule type="expression" dxfId="216" priority="35">
      <formula>$E$44="Enter Overall CAGR"</formula>
    </cfRule>
  </conditionalFormatting>
  <dataValidations xWindow="1382" yWindow="1155" count="22">
    <dataValidation type="decimal" allowBlank="1" showInputMessage="1" showErrorMessage="1" errorTitle="Only enter for flights &lt;1,500 km" error="This value should be less than the total activity of Dedicated Freight" promptTitle="Optional Input" prompt="Optional: Indicate what percentage of emissions originate from passenger flights &lt;1,500km in stage length is available" sqref="J28" xr:uid="{00000000-0002-0000-0200-000000000000}">
      <formula1>0</formula1>
      <formula2>1</formula2>
    </dataValidation>
    <dataValidation type="whole" errorStyle="warning" operator="lessThan" allowBlank="1" showInputMessage="1" showErrorMessage="1" errorTitle="Check Units!" error="Please enter emissions data in million tonnes of CO2e" promptTitle="Total WTW Emissions " prompt="Input total emissions from all dedicated freight flights (all stage lengths)_x000a_ operated on a Well-to-Wake (WTW) basis." sqref="I29" xr:uid="{00000000-0002-0000-0200-000001000000}">
      <formula1>50</formula1>
    </dataValidation>
    <dataValidation type="whole" errorStyle="warning" operator="lessThan" allowBlank="1" showInputMessage="1" showErrorMessage="1" errorTitle="Check Units!" error="Please enter emissions data in million tonnes of CO2e" promptTitle="Total WTW Emissions" prompt="Input total emissions from all passenger flights (all stage lenghts) operated on a Well-to-Wake (WTW) basis." sqref="E29" xr:uid="{00000000-0002-0000-0200-000002000000}">
      <formula1>100</formula1>
    </dataValidation>
    <dataValidation type="decimal" allowBlank="1" showInputMessage="1" showErrorMessage="1" errorTitle="Please enter a percentage" error="Please enter the percentage of emissions originating from flights &lt;1,500km" promptTitle="Optional Input" prompt="Optional: Indicate what percentage of activity originate from passenger flights &lt;1,500km in stage length is available" sqref="F37" xr:uid="{00000000-0002-0000-0200-000003000000}">
      <formula1>0</formula1>
      <formula2>1</formula2>
    </dataValidation>
    <dataValidation errorStyle="warning" allowBlank="1" showInputMessage="1" showErrorMessage="1" errorTitle="Check Units!" error="Please enter activity data in Billion RPK" promptTitle="Total Passenger Activity (RPK)" prompt="Input total RPK from all *flown* passengers across all stage lengths. " sqref="E36" xr:uid="{00000000-0002-0000-0200-000004000000}"/>
    <dataValidation errorStyle="warning" allowBlank="1" showInputMessage="1" showErrorMessage="1" errorTitle="Check Units!" error="Please enter activity data in Billion RTK" promptTitle="Total Belly Freight Acivity(RTK)" prompt="Input total belly RTK from all *flown* Belly Freight across all stage lengths. If segmented data for Belly Freight is unavailable, please enter all activity as RPK in the cell above " sqref="E37" xr:uid="{00000000-0002-0000-0200-000005000000}"/>
    <dataValidation operator="lessThan" allowBlank="1" showInputMessage="1" showErrorMessage="1" errorTitle="Only enter for flights &lt;1,500 km" error="This value should be less than the total activity of PAX operations" promptTitle="Optional Input" prompt="Optional: If a breakdown of emissions originating from passenger flights &lt;1,500km in stage length is available" sqref="F29" xr:uid="{00000000-0002-0000-0200-000006000000}"/>
    <dataValidation allowBlank="1" showInputMessage="1" showErrorMessage="1" promptTitle="Input growth CAGR" prompt="Input expected CAGR over selected target timeframe. This CAGR will be applied evenly across all operating segments. NB: Growth faster than the pathway activity growth rate will result in more stringent pathways._x000a_" sqref="E46" xr:uid="{00000000-0002-0000-0200-000007000000}"/>
    <dataValidation type="decimal" allowBlank="1" showInputMessage="1" showErrorMessage="1" errorTitle="Please enter a percentage" error="Please enter the percentage of emissions originating from flights &lt;1,500km" promptTitle="Optional Input" prompt="Optional: Indicate what percentage of forecasted activity will originate from passenger flights &lt;1,500km in stage length" sqref="F51:F52" xr:uid="{00000000-0002-0000-0200-000008000000}">
      <formula1>0</formula1>
      <formula2>1</formula2>
    </dataValidation>
    <dataValidation allowBlank="1" showInputMessage="1" showErrorMessage="1" promptTitle="Input Forecasted Belly Freight" prompt="Input total forecasted RTK from all belly freight operations across all stage lengths in the target year" sqref="E52" xr:uid="{00000000-0002-0000-0200-000009000000}"/>
    <dataValidation type="decimal" allowBlank="1" showInputMessage="1" showErrorMessage="1" errorTitle="Only enter for flights &lt;1,500 km" error="This value should be less than the total activity of PAX operations" promptTitle="Optional Input" prompt="Optional: Indicate what percentage of emissions originate from passenger flights &lt;1,500km in stage length is available" sqref="F28" xr:uid="{00000000-0002-0000-0200-00000A000000}">
      <formula1>0</formula1>
      <formula2>1</formula2>
    </dataValidation>
    <dataValidation operator="lessThan" allowBlank="1" showInputMessage="1" showErrorMessage="1" errorTitle="Only enter for flights &lt;1,500 km" error="This value should be less than the total activity of Dedicated Freight" promptTitle="Optional Input" prompt="Optional: If a breakdown of emissions originating from dedicated freight flights &lt;1,500km in stage length is available" sqref="J29" xr:uid="{00000000-0002-0000-0200-00000B000000}"/>
    <dataValidation errorStyle="warning" operator="lessThan" allowBlank="1" showInputMessage="1" showErrorMessage="1" errorTitle="Check Units!" error="Please enter emissions data in million tonnes of CO2e" promptTitle="Total TTW Emissions" prompt="Input emissions from combustion of jet fuel, this will be your scope 1 emissions inventory in million metric tonnes of CO2e. Please see the &quot;Definitions&quot; tab for explanations of CO2e." sqref="E28" xr:uid="{00000000-0002-0000-0200-00000C000000}"/>
    <dataValidation errorStyle="warning" operator="lessThan" allowBlank="1" showInputMessage="1" showErrorMessage="1" errorTitle="Check Units!" error="Please enter emissions data in million tonnes of CO2e" promptTitle="Total TTW Emissions " prompt="Input emissions from combustion of jet fuel, this will be your scope 1 emissions inventory in million metric tonnes of CO2e. Please see the &quot;Definitions&quot; tab for explanations of CO2e." sqref="I28" xr:uid="{00000000-0002-0000-0200-00000D000000}"/>
    <dataValidation errorStyle="warning" operator="lessThan" allowBlank="1" showInputMessage="1" showErrorMessage="1" errorTitle="Check Units!" error="Please enter emissions data in million tonnes of CO2e" promptTitle="Total WTW Emissions" prompt="Input emissions on a WTW basis (scope 1 and scope 3, category 3) in metric tonnes of CO2e. Please see the &quot;Definitions&quot; tab for explanations of CO2e." sqref="E27" xr:uid="{00000000-0002-0000-0200-00000E000000}"/>
    <dataValidation errorStyle="warning" allowBlank="1" showInputMessage="1" showErrorMessage="1" errorTitle="Check Units" error="Please enter activity data in Billion RPK" promptTitle="Total Dedicated Freight RTK" prompt="For dedicated freight operations, enter total flown RTK" sqref="I37" xr:uid="{00000000-0002-0000-0200-00000F000000}"/>
    <dataValidation errorStyle="warning" operator="lessThan" allowBlank="1" showInputMessage="1" showErrorMessage="1" errorTitle="Check Units!" error="Please enter emissions data in million tonnes of CO2e" promptTitle="Total WTW Emissions " prompt="Input total emissions from all dedicated freight flights (all stage lengths)_x000a_ operated on a Well-to-Wake (WTW) basis." sqref="I27" xr:uid="{00000000-0002-0000-0200-000010000000}"/>
    <dataValidation allowBlank="1" showInputMessage="1" showErrorMessage="1" promptTitle="Input Forecasted RPK" prompt="Input total forecasted RPK from all passengers operations across all stage lengths in the target year" sqref="E51" xr:uid="{00000000-0002-0000-0200-000011000000}"/>
    <dataValidation allowBlank="1" showInputMessage="1" showErrorMessage="1" promptTitle="Input Forecasted RTK " prompt="Input total forecasted RTK from all dedicated cargo operations across all stage lengths in the target year" sqref="I52" xr:uid="{00000000-0002-0000-0200-000012000000}"/>
    <dataValidation type="decimal" allowBlank="1" showInputMessage="1" showErrorMessage="1" errorTitle="Please enter a percentage" error="Please enter the percentage of emissions originating from flights &lt;1,500km" promptTitle="Optional Input" prompt="Optional: Indicate what percentage of forecasted activity will originate from dedicated cargo flights &lt;1,500km in stage length" sqref="J52" xr:uid="{00000000-0002-0000-0200-000013000000}">
      <formula1>0</formula1>
      <formula2>1</formula2>
    </dataValidation>
    <dataValidation type="decimal" allowBlank="1" showInputMessage="1" showErrorMessage="1" errorTitle="Please enter a percentage" error="Please enter the percentage of emissions originating from flights &lt;1,500km" promptTitle="Optional Input" prompt="Optional: Indicate what percentage of emissions originate from passenger flights &lt;1,500km in stage length, if available" sqref="J27 F27" xr:uid="{00000000-0002-0000-0200-000014000000}">
      <formula1>0</formula1>
      <formula2>1</formula2>
    </dataValidation>
    <dataValidation type="decimal" allowBlank="1" showInputMessage="1" showErrorMessage="1" errorTitle="Please enter a percentage" error="Please enter the percentage of emissions originating from flights &lt;1,500km" promptTitle="Optional Input" prompt="Optional: Indicate what percentage of activity originate from passenger flights &lt;1,500km in stage length, if available" sqref="F36 J37" xr:uid="{00000000-0002-0000-0200-000015000000}">
      <formula1>0</formula1>
      <formula2>1</formula2>
    </dataValidation>
  </dataValidations>
  <pageMargins left="0.7" right="0.7" top="0.75" bottom="0.75" header="0.3" footer="0.3"/>
  <pageSetup orientation="portrait" horizontalDpi="90" verticalDpi="90" r:id="rId1"/>
  <customProperties>
    <customPr name="SSC_SHEET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01" id="{C753FA10-928B-4BEA-A9B3-629E24009847}">
            <xm:f>$E$44=Catalogues!$P$3</xm:f>
            <x14:dxf>
              <fill>
                <patternFill patternType="darkUp">
                  <fgColor theme="0" tint="-0.34998626667073579"/>
                  <bgColor theme="0"/>
                </patternFill>
              </fill>
            </x14:dxf>
          </x14:cfRule>
          <xm:sqref>E46</xm:sqref>
        </x14:conditionalFormatting>
        <x14:conditionalFormatting xmlns:xm="http://schemas.microsoft.com/office/excel/2006/main">
          <x14:cfRule type="expression" priority="67" id="{44FDAE33-ED7C-4D93-9154-0AB1AD4380A0}">
            <xm:f>$E$18=Catalogues!$AB$2</xm:f>
            <x14:dxf>
              <font>
                <color theme="0"/>
              </font>
              <fill>
                <patternFill patternType="solid">
                  <fgColor theme="0"/>
                  <bgColor theme="0"/>
                </patternFill>
              </fill>
              <border>
                <left/>
                <right/>
                <top/>
                <bottom/>
                <vertical/>
                <horizontal/>
              </border>
            </x14:dxf>
          </x14:cfRule>
          <xm:sqref>H49:H50 K49:K50 H33:K41 I56 H44:K48 H51:K55 H22:L29 H30:L30 I29:L29</xm:sqref>
        </x14:conditionalFormatting>
        <x14:conditionalFormatting xmlns:xm="http://schemas.microsoft.com/office/excel/2006/main">
          <x14:cfRule type="expression" priority="2" id="{16B67DF4-F816-4FB1-ADE5-9BA0AEF553BC}">
            <xm:f>$E$18=Catalogues!$AB$4</xm:f>
            <x14:dxf>
              <font>
                <color theme="0"/>
              </font>
              <fill>
                <patternFill patternType="solid">
                  <fgColor theme="0"/>
                  <bgColor theme="0"/>
                </patternFill>
              </fill>
              <border>
                <left/>
                <right/>
                <top/>
                <bottom/>
                <vertical/>
                <horizontal/>
              </border>
            </x14:dxf>
          </x14:cfRule>
          <xm:sqref>D33:F40 D48:F55 D24:F29 G29 D29 D27</xm:sqref>
        </x14:conditionalFormatting>
        <x14:conditionalFormatting xmlns:xm="http://schemas.microsoft.com/office/excel/2006/main">
          <x14:cfRule type="expression" priority="90" id="{52351DEA-1249-40D4-82AA-F7D9E0F4B457}">
            <xm:f>$E$18=Catalogues!$AB$4</xm:f>
            <x14:dxf>
              <font>
                <color theme="0"/>
              </font>
              <fill>
                <patternFill patternType="solid">
                  <fgColor theme="0"/>
                  <bgColor theme="0"/>
                </patternFill>
              </fill>
              <border>
                <left/>
                <right/>
                <top/>
                <bottom/>
                <vertical/>
                <horizontal/>
              </border>
            </x14:dxf>
          </x14:cfRule>
          <xm:sqref>E33:F33</xm:sqref>
        </x14:conditionalFormatting>
        <x14:conditionalFormatting xmlns:xm="http://schemas.microsoft.com/office/excel/2006/main">
          <x14:cfRule type="expression" priority="98" id="{D587F519-0D95-43E1-BA7F-DE0DC3A3CDD6}">
            <xm:f>$E$22=Catalogues!$AD$3</xm:f>
            <x14:dxf>
              <font>
                <color theme="0"/>
              </font>
              <fill>
                <patternFill>
                  <fgColor theme="0"/>
                </patternFill>
              </fill>
            </x14:dxf>
          </x14:cfRule>
          <xm:sqref>D27 H27</xm:sqref>
        </x14:conditionalFormatting>
        <x14:conditionalFormatting xmlns:xm="http://schemas.microsoft.com/office/excel/2006/main">
          <x14:cfRule type="expression" priority="86" id="{B6DF7D04-C32B-4D1E-90E6-0EC146C1089B}">
            <xm:f>$E$18=Catalogues!$AB$4</xm:f>
            <x14:dxf>
              <font>
                <color theme="0"/>
              </font>
              <fill>
                <patternFill patternType="solid">
                  <fgColor theme="0"/>
                  <bgColor theme="0"/>
                </patternFill>
              </fill>
              <border>
                <left/>
                <right/>
                <top/>
                <bottom/>
                <vertical/>
                <horizontal/>
              </border>
            </x14:dxf>
          </x14:cfRule>
          <xm:sqref>E49:F49</xm:sqref>
        </x14:conditionalFormatting>
        <x14:conditionalFormatting xmlns:xm="http://schemas.microsoft.com/office/excel/2006/main">
          <x14:cfRule type="expression" priority="76" id="{3400F2B0-0B4A-4244-9622-FC8106BAF7F7}">
            <xm:f>$E$18='file:///C:\Users\solazheng\Library\Containers\com.microsoft.Excel\Data\Documents\Users\collins Nicholas\AppData\Local\Microsoft\Windows\INetCache\Content.Outlook\X21HJ5CR\[CONFIDENTIAL-SBTi_Aviation_tool_demo_V28(Vs)_Locked.xlsx]Assumptions'!#REF!</xm:f>
            <x14:dxf>
              <font>
                <color theme="0"/>
              </font>
              <fill>
                <patternFill patternType="solid">
                  <fgColor theme="0"/>
                  <bgColor theme="0"/>
                </patternFill>
              </fill>
              <border>
                <left/>
                <right/>
                <top/>
                <bottom/>
                <vertical/>
                <horizontal/>
              </border>
            </x14:dxf>
          </x14:cfRule>
          <xm:sqref>I37</xm:sqref>
        </x14:conditionalFormatting>
        <x14:conditionalFormatting xmlns:xm="http://schemas.microsoft.com/office/excel/2006/main">
          <x14:cfRule type="expression" priority="89" id="{8D0E996D-4F8D-4949-8271-499D62168992}">
            <xm:f>$E$22=Catalogues!$AD$3</xm:f>
            <x14:dxf>
              <font>
                <color theme="0" tint="-0.34998626667073579"/>
              </font>
              <fill>
                <patternFill>
                  <bgColor theme="0" tint="-0.34998626667073579"/>
                </patternFill>
              </fill>
            </x14:dxf>
          </x14:cfRule>
          <xm:sqref>I27 J27</xm:sqref>
        </x14:conditionalFormatting>
        <x14:conditionalFormatting xmlns:xm="http://schemas.microsoft.com/office/excel/2006/main">
          <x14:cfRule type="expression" priority="69" id="{79D2ECEE-029B-4F8B-8858-7EB943D13DCD}">
            <xm:f>$E$18=Catalogues!$AB$2</xm:f>
            <x14:dxf>
              <font>
                <color theme="0"/>
              </font>
              <fill>
                <patternFill patternType="solid">
                  <fgColor theme="0"/>
                  <bgColor theme="0"/>
                </patternFill>
              </fill>
              <border>
                <left/>
                <right/>
                <top/>
                <bottom/>
                <vertical/>
                <horizontal/>
              </border>
            </x14:dxf>
          </x14:cfRule>
          <xm:sqref>K53:K54</xm:sqref>
        </x14:conditionalFormatting>
        <x14:conditionalFormatting xmlns:xm="http://schemas.microsoft.com/office/excel/2006/main">
          <x14:cfRule type="expression" priority="73" id="{0B69A8DB-4549-458E-9984-D1E85EAB53B8}">
            <xm:f>$E$22=Catalogues!$AD$2</xm:f>
            <x14: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x14:dxf>
          </x14:cfRule>
          <xm:sqref>I28:J29</xm:sqref>
        </x14:conditionalFormatting>
        <x14:conditionalFormatting xmlns:xm="http://schemas.microsoft.com/office/excel/2006/main">
          <x14:cfRule type="expression" priority="65" id="{D203AB17-8F88-41D6-BF4A-0A37CF5CD049}">
            <xm:f>$E$18=Catalogues!$AB$2</xm:f>
            <x14:dxf>
              <font>
                <color theme="0"/>
              </font>
              <fill>
                <patternFill patternType="solid">
                  <fgColor theme="0"/>
                  <bgColor theme="0"/>
                </patternFill>
              </fill>
              <border>
                <left/>
                <right/>
                <top/>
                <bottom/>
                <vertical/>
                <horizontal/>
              </border>
            </x14:dxf>
          </x14:cfRule>
          <xm:sqref>I49:J50</xm:sqref>
        </x14:conditionalFormatting>
        <x14:conditionalFormatting xmlns:xm="http://schemas.microsoft.com/office/excel/2006/main">
          <x14:cfRule type="expression" priority="62" id="{5E74691B-729B-4887-BFD4-6E581500885E}">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D85:D86</xm:sqref>
        </x14:conditionalFormatting>
        <x14:conditionalFormatting xmlns:xm="http://schemas.microsoft.com/office/excel/2006/main">
          <x14:cfRule type="expression" priority="60" id="{2F924E24-8D86-42E7-8305-1A37DCA74251}">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D87</xm:sqref>
        </x14:conditionalFormatting>
        <x14:conditionalFormatting xmlns:xm="http://schemas.microsoft.com/office/excel/2006/main">
          <x14:cfRule type="expression" priority="58" id="{86F6C4A3-096E-4B7E-866D-E2AD9EE8B47D}">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C85</xm:sqref>
        </x14:conditionalFormatting>
        <x14:conditionalFormatting xmlns:xm="http://schemas.microsoft.com/office/excel/2006/main">
          <x14:cfRule type="expression" priority="56" id="{0E6923D2-609F-4F58-AB8D-0D9A5611F913}">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C86</xm:sqref>
        </x14:conditionalFormatting>
        <x14:conditionalFormatting xmlns:xm="http://schemas.microsoft.com/office/excel/2006/main">
          <x14:cfRule type="expression" priority="54" id="{8DD8BD14-0144-4288-8F19-FF053219C27D}">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C87</xm:sqref>
        </x14:conditionalFormatting>
        <x14:conditionalFormatting xmlns:xm="http://schemas.microsoft.com/office/excel/2006/main">
          <x14:cfRule type="expression" priority="51" id="{7E434C73-F3A1-497C-962B-1031C680E210}">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B85</xm:sqref>
        </x14:conditionalFormatting>
        <x14:conditionalFormatting xmlns:xm="http://schemas.microsoft.com/office/excel/2006/main">
          <x14:cfRule type="expression" priority="49" id="{FAF95600-FA86-405B-9C3C-8D443F71F7CD}">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B86</xm:sqref>
        </x14:conditionalFormatting>
        <x14:conditionalFormatting xmlns:xm="http://schemas.microsoft.com/office/excel/2006/main">
          <x14:cfRule type="expression" priority="47" id="{7BD4A408-98AF-45C1-90FF-893EA97B5577}">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B87</xm:sqref>
        </x14:conditionalFormatting>
        <x14:conditionalFormatting xmlns:xm="http://schemas.microsoft.com/office/excel/2006/main">
          <x14:cfRule type="expression" priority="45" id="{66AE7098-E553-4FF9-88D6-2EDF888AA3D0}">
            <xm:f>$E$18=Catalogues!$AB$2</xm:f>
            <x14:dxf>
              <font>
                <color theme="0"/>
              </font>
              <fill>
                <patternFill patternType="solid">
                  <fgColor theme="0"/>
                  <bgColor theme="0"/>
                </patternFill>
              </fill>
              <border>
                <left/>
                <right/>
                <top/>
                <bottom/>
                <vertical/>
                <horizontal/>
              </border>
            </x14:dxf>
          </x14:cfRule>
          <xm:sqref>H53:H54</xm:sqref>
        </x14:conditionalFormatting>
        <x14:conditionalFormatting xmlns:xm="http://schemas.microsoft.com/office/excel/2006/main">
          <x14:cfRule type="expression" priority="40" id="{F2E3D855-CCC0-4DC4-A814-7CAC8FC0F850}">
            <xm:f>$E$18=Catalogues!$AB$2</xm:f>
            <x14:dxf>
              <font>
                <color theme="0"/>
              </font>
              <fill>
                <patternFill patternType="solid">
                  <bgColor theme="0"/>
                </patternFill>
              </fill>
              <border>
                <left/>
                <right/>
                <top/>
                <bottom/>
              </border>
            </x14:dxf>
          </x14:cfRule>
          <xm:sqref>I54:K55 H55</xm:sqref>
        </x14:conditionalFormatting>
        <x14:conditionalFormatting xmlns:xm="http://schemas.microsoft.com/office/excel/2006/main">
          <x14:cfRule type="expression" priority="38" id="{AD1C837E-9697-4B6C-9250-ADAAC928220E}">
            <xm:f>$E$18=Catalogues!$AB$4</xm:f>
            <x14:dxf>
              <font>
                <color theme="0"/>
              </font>
              <fill>
                <patternFill patternType="solid">
                  <fgColor theme="0"/>
                  <bgColor theme="0"/>
                </patternFill>
              </fill>
              <border>
                <left/>
                <right/>
                <top/>
                <bottom/>
                <vertical/>
                <horizontal/>
              </border>
            </x14:dxf>
          </x14:cfRule>
          <xm:sqref>D54</xm:sqref>
        </x14:conditionalFormatting>
        <x14:conditionalFormatting xmlns:xm="http://schemas.microsoft.com/office/excel/2006/main">
          <x14:cfRule type="expression" priority="31" id="{82577CC4-AC84-421C-BB26-6BADE7553CFD}">
            <xm:f>$E$18=Catalogues!$AB$2</xm:f>
            <x14:dxf>
              <font>
                <color theme="0"/>
              </font>
              <fill>
                <patternFill patternType="solid">
                  <bgColor theme="0"/>
                </patternFill>
              </fill>
              <border>
                <left/>
                <right/>
                <top/>
                <bottom/>
              </border>
            </x14:dxf>
          </x14:cfRule>
          <xm:sqref>H54</xm:sqref>
        </x14:conditionalFormatting>
        <x14:conditionalFormatting xmlns:xm="http://schemas.microsoft.com/office/excel/2006/main">
          <x14:cfRule type="expression" priority="24" id="{26283022-29ED-40FE-9361-150C0EA3A440}">
            <xm:f>$E$18=Catalogues!$AB$2</xm:f>
            <x14:dxf>
              <font>
                <color theme="0"/>
              </font>
              <fill>
                <patternFill patternType="solid">
                  <bgColor theme="0"/>
                </patternFill>
              </fill>
              <border>
                <left/>
                <right/>
                <top/>
                <bottom/>
              </border>
            </x14:dxf>
          </x14:cfRule>
          <xm:sqref>H53</xm:sqref>
        </x14:conditionalFormatting>
        <x14:conditionalFormatting xmlns:xm="http://schemas.microsoft.com/office/excel/2006/main">
          <x14:cfRule type="expression" priority="16" id="{0C6E3B96-D3CB-4134-A4C6-8DC4C205CB91}">
            <xm:f>$E$22=Catalogues!$AD$2</xm:f>
            <x14:dxf>
              <font>
                <color theme="0"/>
              </font>
              <fill>
                <patternFill>
                  <fgColor theme="0"/>
                </patternFill>
              </fill>
            </x14:dxf>
          </x14:cfRule>
          <xm:sqref>H28</xm:sqref>
        </x14:conditionalFormatting>
        <x14:conditionalFormatting xmlns:xm="http://schemas.microsoft.com/office/excel/2006/main">
          <x14:cfRule type="expression" priority="13" id="{6283EB80-592D-479D-8E23-67052E87B457}">
            <xm:f>$E$22=Catalogues!$AD$2</xm:f>
            <x14:dxf>
              <font>
                <color theme="0"/>
              </font>
              <fill>
                <patternFill>
                  <fgColor theme="0"/>
                </patternFill>
              </fill>
            </x14:dxf>
          </x14:cfRule>
          <xm:sqref>D28</xm:sqref>
        </x14:conditionalFormatting>
        <x14:conditionalFormatting xmlns:xm="http://schemas.microsoft.com/office/excel/2006/main">
          <x14:cfRule type="expression" priority="94" id="{43B1FC05-F128-4BF5-B06B-7FC5C97B1012}">
            <xm:f>$E$22=Catalogues!$AD$3</xm:f>
            <x14:dxf>
              <font>
                <color theme="0" tint="-0.34998626667073579"/>
              </font>
              <fill>
                <patternFill>
                  <bgColor theme="0" tint="-0.34998626667073579"/>
                </patternFill>
              </fill>
            </x14:dxf>
          </x14:cfRule>
          <xm:sqref>E27</xm:sqref>
        </x14:conditionalFormatting>
        <x14:conditionalFormatting xmlns:xm="http://schemas.microsoft.com/office/excel/2006/main">
          <x14:cfRule type="expression" priority="12" id="{52804FE8-4357-4F77-A7EF-B153CB34076A}">
            <xm:f>$E$22=Catalogues!$AD$3</xm:f>
            <x14:dxf>
              <font>
                <color theme="0" tint="-0.34998626667073579"/>
              </font>
              <fill>
                <patternFill>
                  <bgColor theme="0" tint="-0.34998626667073579"/>
                </patternFill>
              </fill>
            </x14:dxf>
          </x14:cfRule>
          <xm:sqref>F27</xm:sqref>
        </x14:conditionalFormatting>
        <x14:conditionalFormatting xmlns:xm="http://schemas.microsoft.com/office/excel/2006/main">
          <x14:cfRule type="expression" priority="10" id="{EFA4F8C3-B7F8-46A3-9B87-403076F50734}">
            <xm:f>$E$22=Catalogues!$AD$2</xm:f>
            <x14: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x14:dxf>
          </x14:cfRule>
          <xm:sqref>E28</xm:sqref>
        </x14:conditionalFormatting>
        <x14:conditionalFormatting xmlns:xm="http://schemas.microsoft.com/office/excel/2006/main">
          <x14:cfRule type="expression" priority="8" id="{CA01480E-0C92-448C-B6FF-9769B3DF84A3}">
            <xm:f>$E$22=Catalogues!$AD$2</xm:f>
            <x14: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x14:dxf>
          </x14:cfRule>
          <xm:sqref>F28</xm:sqref>
        </x14:conditionalFormatting>
        <x14:conditionalFormatting xmlns:xm="http://schemas.microsoft.com/office/excel/2006/main">
          <x14:cfRule type="expression" priority="6" id="{4954C1DE-F532-4F77-B912-3344087C1131}">
            <xm:f>$E$22=Catalogues!$AD$2</xm:f>
            <x14: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x14:dxf>
          </x14:cfRule>
          <xm:sqref>E29</xm:sqref>
        </x14:conditionalFormatting>
        <x14:conditionalFormatting xmlns:xm="http://schemas.microsoft.com/office/excel/2006/main">
          <x14:cfRule type="expression" priority="4" id="{939BB3C7-6256-4F4F-A54F-32BF452C3D0E}">
            <xm:f>$E$22=Catalogues!$AD$2</xm:f>
            <x14:dxf>
              <font>
                <color theme="0" tint="-0.34998626667073579"/>
              </font>
              <fill>
                <patternFill>
                  <fgColor theme="0" tint="-0.34998626667073579"/>
                  <bgColor theme="0" tint="-0.34998626667073579"/>
                </patternFill>
              </fill>
              <border>
                <left style="thin">
                  <color auto="1"/>
                </left>
                <right style="thin">
                  <color auto="1"/>
                </right>
                <top style="thin">
                  <color auto="1"/>
                </top>
                <bottom style="thin">
                  <color auto="1"/>
                </bottom>
                <vertical/>
                <horizontal/>
              </border>
            </x14:dxf>
          </x14:cfRule>
          <xm:sqref>F29</xm:sqref>
        </x14:conditionalFormatting>
      </x14:conditionalFormattings>
    </ext>
    <ext xmlns:x14="http://schemas.microsoft.com/office/spreadsheetml/2009/9/main" uri="{CCE6A557-97BC-4b89-ADB6-D9C93CAAB3DF}">
      <x14:dataValidations xmlns:xm="http://schemas.microsoft.com/office/excel/2006/main" xWindow="1382" yWindow="1155" count="6">
        <x14:dataValidation type="list" allowBlank="1" showErrorMessage="1" promptTitle="Choose forecast approach" prompt="CAGR referes to a Compound Annual Growth Rate evenly applied across all operating segments from base year to 2050_x000a_" xr:uid="{00000000-0002-0000-0200-000016000000}">
          <x14:formula1>
            <xm:f>Catalogues!$P$2:$P$3</xm:f>
          </x14:formula1>
          <xm:sqref>E44</xm:sqref>
        </x14:dataValidation>
        <x14:dataValidation type="list" allowBlank="1" showInputMessage="1" errorTitle="Invalid Target Year" error="Target year date should be between 5-15 years after the current year" xr:uid="{00000000-0002-0000-0200-000017000000}">
          <x14:formula1>
            <xm:f>Catalogues!$AB$2:$AB$4</xm:f>
          </x14:formula1>
          <xm:sqref>E18</xm:sqref>
        </x14:dataValidation>
        <x14:dataValidation type="list" allowBlank="1" showInputMessage="1" showErrorMessage="1" promptTitle="If TTW input is selected" prompt="Tank-to-Wake emissions will be converted automatically into Well-to-Wake emissions" xr:uid="{00000000-0002-0000-0200-000018000000}">
          <x14:formula1>
            <xm:f>Catalogues!$AD$2:$AD$3</xm:f>
          </x14:formula1>
          <xm:sqref>E22:F22</xm:sqref>
        </x14:dataValidation>
        <x14:dataValidation type="list" allowBlank="1" showInputMessage="1" showErrorMessage="1" errorTitle="Invalid Target Year" error="Targets must cover a minimum of 5 years and a maximum of 15 years from the date the target is submitted to the SBTi for validation." promptTitle="Input a target year" prompt="Targets must cover a minimum of 5 years and a maximum of 15 years from the date the target is submitted to the SBTi for validation." xr:uid="{00000000-0002-0000-0200-000019000000}">
          <x14:formula1>
            <xm:f>Catalogues!$Z$2:$Z$28</xm:f>
          </x14:formula1>
          <xm:sqref>E17:F17</xm:sqref>
        </x14:dataValidation>
        <x14:dataValidation type="list" allowBlank="1" showInputMessage="1" showErrorMessage="1" errorTitle="Invalid base year" error="Please choose a base year that is 2018 or sooner. A base year should be chosen as the year with the most recent complete GHG inventory available " promptTitle="Input a target base year" prompt="This should be the most recent year in which a full GHG inventory was completed " xr:uid="{00000000-0002-0000-0200-00001A000000}">
          <x14:formula1>
            <xm:f>Catalogues!$Y$2:$Y$5</xm:f>
          </x14:formula1>
          <xm:sqref>E16:F16</xm:sqref>
        </x14:dataValidation>
        <x14:dataValidation type="custom" allowBlank="1" showInputMessage="1" showErrorMessage="1" xr:uid="{00000000-0002-0000-0200-00001B000000}">
          <x14:formula1>
            <xm:f>(INDEX(Calculations!E103:AN106,3,MATCH(target,Calculations!E90:AN90,0))/(INDEX(Calculations!E103:AN106,3,MATCH(base,Calculations!E90:AN90,0))))^(1/(target-base))-1</xm:f>
          </x14:formula1>
          <xm:sqref>E45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546E"/>
  </sheetPr>
  <dimension ref="A1:XFD67"/>
  <sheetViews>
    <sheetView showGridLines="0" zoomScale="90" zoomScaleNormal="90" workbookViewId="0">
      <selection activeCell="B10" sqref="B10:M11"/>
    </sheetView>
  </sheetViews>
  <sheetFormatPr defaultColWidth="0" defaultRowHeight="15" x14ac:dyDescent="0.25"/>
  <cols>
    <col min="1" max="1" width="10.42578125" customWidth="1"/>
    <col min="2" max="2" width="4.42578125" customWidth="1"/>
    <col min="3" max="3" width="8.42578125" customWidth="1"/>
    <col min="4" max="4" width="30.42578125" customWidth="1"/>
    <col min="5" max="5" width="22.85546875" customWidth="1"/>
    <col min="6" max="10" width="20.42578125" customWidth="1"/>
    <col min="11" max="11" width="4.85546875" customWidth="1"/>
    <col min="12" max="12" width="5" customWidth="1"/>
    <col min="13" max="13" width="2.42578125" customWidth="1"/>
    <col min="14" max="14" width="3.7109375" customWidth="1"/>
    <col min="15" max="15" width="9.140625" style="252" hidden="1" customWidth="1"/>
    <col min="16" max="16" width="8.85546875" hidden="1" customWidth="1"/>
    <col min="17" max="23" width="9.140625" hidden="1" customWidth="1"/>
    <col min="24" max="26" width="8.85546875" hidden="1" customWidth="1"/>
  </cols>
  <sheetData>
    <row r="1" spans="1:16384" s="101" customFormat="1" x14ac:dyDescent="0.25">
      <c r="A1" s="575"/>
      <c r="B1" s="575"/>
      <c r="C1" s="575"/>
      <c r="D1" s="575"/>
      <c r="E1" s="575"/>
      <c r="F1" s="575"/>
      <c r="G1" s="575"/>
      <c r="H1" s="575"/>
      <c r="I1" s="575"/>
      <c r="J1" s="575"/>
      <c r="K1" s="575"/>
      <c r="L1" s="575"/>
      <c r="M1" s="575"/>
      <c r="N1" s="103"/>
      <c r="O1" s="570"/>
      <c r="P1" s="571"/>
      <c r="Q1" s="571"/>
      <c r="R1" s="571"/>
      <c r="S1" s="571"/>
      <c r="T1" s="571"/>
      <c r="U1" s="571"/>
      <c r="V1" s="571"/>
      <c r="W1" s="571"/>
    </row>
    <row r="2" spans="1:16384" ht="3.6" customHeight="1" x14ac:dyDescent="0.25">
      <c r="E2" s="219"/>
      <c r="P2" s="2"/>
      <c r="Q2" s="2"/>
      <c r="R2" s="2"/>
      <c r="S2" s="2"/>
      <c r="T2" s="2"/>
      <c r="U2" s="2"/>
      <c r="V2" s="2"/>
      <c r="W2" s="2"/>
    </row>
    <row r="3" spans="1:16384" x14ac:dyDescent="0.25">
      <c r="E3" s="219"/>
      <c r="P3" s="2"/>
      <c r="Q3" s="2"/>
      <c r="R3" s="2"/>
      <c r="S3" s="2"/>
      <c r="T3" s="2"/>
      <c r="U3" s="2"/>
      <c r="V3" s="2"/>
      <c r="W3" s="2"/>
    </row>
    <row r="4" spans="1:16384" ht="15" customHeight="1" thickBot="1" x14ac:dyDescent="0.3">
      <c r="D4" s="358" t="str">
        <f>Intro!$D$4</f>
        <v>SBT Aviation Tool</v>
      </c>
      <c r="F4" s="16"/>
      <c r="G4" s="16"/>
      <c r="H4" s="16"/>
      <c r="P4" s="2"/>
      <c r="Q4" s="2"/>
      <c r="R4" s="2"/>
      <c r="S4" s="2"/>
      <c r="T4" s="2"/>
      <c r="U4" s="2"/>
      <c r="V4" s="2"/>
      <c r="W4" s="2"/>
    </row>
    <row r="5" spans="1:16384" ht="15" customHeight="1" thickBot="1" x14ac:dyDescent="0.3">
      <c r="D5" s="273" t="str">
        <f>Intro!$D$5</f>
        <v>Sectoral Decarbonization Approach - Aviation Sector</v>
      </c>
      <c r="I5" s="28" t="s">
        <v>30</v>
      </c>
      <c r="J5" s="13" t="s">
        <v>29</v>
      </c>
      <c r="P5" s="2"/>
      <c r="Q5" s="2"/>
      <c r="R5" s="2"/>
      <c r="S5" s="2"/>
      <c r="T5" s="2"/>
      <c r="U5" s="2"/>
      <c r="V5" s="2"/>
      <c r="W5" s="2"/>
    </row>
    <row r="6" spans="1:16384" ht="15" customHeight="1" thickBot="1" x14ac:dyDescent="0.3">
      <c r="D6" s="273" t="str">
        <f>Intro!$D$6</f>
        <v>Version 1.1</v>
      </c>
      <c r="I6" s="36" t="s">
        <v>31</v>
      </c>
      <c r="J6" s="100" t="s">
        <v>32</v>
      </c>
      <c r="N6" s="95"/>
      <c r="P6" s="2"/>
      <c r="Q6" s="2"/>
      <c r="R6" s="2"/>
      <c r="S6" s="2"/>
      <c r="T6" s="2"/>
      <c r="U6" s="2"/>
      <c r="V6" s="2"/>
      <c r="W6" s="2"/>
    </row>
    <row r="7" spans="1:16384" s="17" customFormat="1" ht="15.75" thickBot="1" x14ac:dyDescent="0.3">
      <c r="E7" s="87"/>
      <c r="O7" s="253"/>
    </row>
    <row r="8" spans="1:16384" s="2" customFormat="1" x14ac:dyDescent="0.25">
      <c r="E8" s="10"/>
      <c r="O8" s="252"/>
    </row>
    <row r="9" spans="1:16384" s="93" customFormat="1" ht="26.25" customHeight="1" thickBot="1" x14ac:dyDescent="0.3">
      <c r="A9"/>
      <c r="B9" s="378" t="s">
        <v>620</v>
      </c>
      <c r="C9" s="377" t="s">
        <v>621</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c r="IW9" s="279"/>
      <c r="IX9" s="279"/>
      <c r="IY9" s="279"/>
      <c r="IZ9" s="279"/>
      <c r="JA9" s="279"/>
      <c r="JB9" s="279"/>
      <c r="JC9" s="279"/>
      <c r="JD9" s="279"/>
      <c r="JE9" s="279"/>
      <c r="JF9" s="279"/>
      <c r="JG9" s="279"/>
      <c r="JH9" s="279"/>
      <c r="JI9" s="279"/>
      <c r="JJ9" s="279"/>
      <c r="JK9" s="279"/>
      <c r="JL9" s="279"/>
      <c r="JM9" s="279"/>
      <c r="JN9" s="279"/>
      <c r="JO9" s="279"/>
      <c r="JP9" s="279"/>
      <c r="JQ9" s="279"/>
      <c r="JR9" s="279"/>
      <c r="JS9" s="279"/>
      <c r="JT9" s="279"/>
      <c r="JU9" s="279"/>
      <c r="JV9" s="279"/>
      <c r="JW9" s="279"/>
      <c r="JX9" s="279"/>
      <c r="JY9" s="279"/>
      <c r="JZ9" s="279"/>
      <c r="KA9" s="279"/>
      <c r="KB9" s="279"/>
      <c r="KC9" s="279"/>
      <c r="KD9" s="279"/>
      <c r="KE9" s="279"/>
      <c r="KF9" s="279"/>
      <c r="KG9" s="279"/>
      <c r="KH9" s="279"/>
      <c r="KI9" s="279"/>
      <c r="KJ9" s="279"/>
      <c r="KK9" s="279"/>
      <c r="KL9" s="279"/>
      <c r="KM9" s="279"/>
      <c r="KN9" s="279"/>
      <c r="KO9" s="279"/>
      <c r="KP9" s="279"/>
      <c r="KQ9" s="279"/>
      <c r="KR9" s="279"/>
      <c r="KS9" s="279"/>
      <c r="KT9" s="279"/>
      <c r="KU9" s="279"/>
      <c r="KV9" s="279"/>
      <c r="KW9" s="279"/>
      <c r="KX9" s="279"/>
      <c r="KY9" s="279"/>
      <c r="KZ9" s="279"/>
      <c r="LA9" s="279"/>
      <c r="LB9" s="279"/>
      <c r="LC9" s="279"/>
      <c r="LD9" s="279"/>
      <c r="LE9" s="279"/>
      <c r="LF9" s="279"/>
      <c r="LG9" s="279"/>
      <c r="LH9" s="279"/>
      <c r="LI9" s="279"/>
      <c r="LJ9" s="279"/>
      <c r="LK9" s="279"/>
      <c r="LL9" s="279"/>
      <c r="LM9" s="279"/>
      <c r="LN9" s="279"/>
      <c r="LO9" s="279"/>
      <c r="LP9" s="279"/>
      <c r="LQ9" s="279"/>
      <c r="LR9" s="279"/>
      <c r="LS9" s="279"/>
      <c r="LT9" s="279"/>
      <c r="LU9" s="279"/>
      <c r="LV9" s="279"/>
      <c r="LW9" s="279"/>
      <c r="LX9" s="279"/>
      <c r="LY9" s="279"/>
      <c r="LZ9" s="279"/>
      <c r="MA9" s="279"/>
      <c r="MB9" s="279"/>
      <c r="MC9" s="279"/>
      <c r="MD9" s="279"/>
      <c r="ME9" s="279"/>
      <c r="MF9" s="279"/>
      <c r="MG9" s="279"/>
      <c r="MH9" s="279"/>
      <c r="MI9" s="279"/>
      <c r="MJ9" s="279"/>
      <c r="MK9" s="279"/>
      <c r="ML9" s="279"/>
      <c r="MM9" s="279"/>
      <c r="MN9" s="279"/>
      <c r="MO9" s="279"/>
      <c r="MP9" s="279"/>
      <c r="MQ9" s="279"/>
      <c r="MR9" s="279"/>
      <c r="MS9" s="279"/>
      <c r="MT9" s="279"/>
      <c r="MU9" s="279"/>
      <c r="MV9" s="279"/>
      <c r="MW9" s="279"/>
      <c r="MX9" s="279"/>
      <c r="MY9" s="279"/>
      <c r="MZ9" s="279"/>
      <c r="NA9" s="279"/>
      <c r="NB9" s="279"/>
      <c r="NC9" s="279"/>
      <c r="ND9" s="279"/>
      <c r="NE9" s="279"/>
      <c r="NF9" s="279"/>
      <c r="NG9" s="279"/>
      <c r="NH9" s="279"/>
      <c r="NI9" s="279"/>
      <c r="NJ9" s="279"/>
      <c r="NK9" s="279"/>
      <c r="NL9" s="279"/>
      <c r="NM9" s="279"/>
      <c r="NN9" s="279"/>
      <c r="NO9" s="279"/>
      <c r="NP9" s="279"/>
      <c r="NQ9" s="279"/>
      <c r="NR9" s="279"/>
      <c r="NS9" s="279"/>
      <c r="NT9" s="279"/>
      <c r="NU9" s="279"/>
      <c r="NV9" s="279"/>
      <c r="NW9" s="279"/>
      <c r="NX9" s="279"/>
      <c r="NY9" s="279"/>
      <c r="NZ9" s="279"/>
      <c r="OA9" s="279"/>
      <c r="OB9" s="279"/>
      <c r="OC9" s="279"/>
      <c r="OD9" s="279"/>
      <c r="OE9" s="279"/>
      <c r="OF9" s="279"/>
      <c r="OG9" s="279"/>
      <c r="OH9" s="279"/>
      <c r="OI9" s="279"/>
      <c r="OJ9" s="279"/>
      <c r="OK9" s="279"/>
      <c r="OL9" s="279"/>
      <c r="OM9" s="279"/>
      <c r="ON9" s="279"/>
      <c r="OO9" s="279"/>
      <c r="OP9" s="279"/>
      <c r="OQ9" s="279"/>
      <c r="OR9" s="279"/>
      <c r="OS9" s="279"/>
      <c r="OT9" s="279"/>
      <c r="OU9" s="279"/>
      <c r="OV9" s="279"/>
      <c r="OW9" s="279"/>
      <c r="OX9" s="279"/>
      <c r="OY9" s="279"/>
      <c r="OZ9" s="279"/>
      <c r="PA9" s="279"/>
      <c r="PB9" s="279"/>
      <c r="PC9" s="279"/>
      <c r="PD9" s="279"/>
      <c r="PE9" s="279"/>
      <c r="PF9" s="279"/>
      <c r="PG9" s="279"/>
      <c r="PH9" s="279"/>
      <c r="PI9" s="279"/>
      <c r="PJ9" s="279"/>
      <c r="PK9" s="279"/>
      <c r="PL9" s="279"/>
      <c r="PM9" s="279"/>
      <c r="PN9" s="279"/>
      <c r="PO9" s="279"/>
      <c r="PP9" s="279"/>
      <c r="PQ9" s="279"/>
      <c r="PR9" s="279"/>
      <c r="PS9" s="279"/>
      <c r="PT9" s="279"/>
      <c r="PU9" s="279"/>
      <c r="PV9" s="279"/>
      <c r="PW9" s="279"/>
      <c r="PX9" s="279"/>
      <c r="PY9" s="279"/>
      <c r="PZ9" s="279"/>
      <c r="QA9" s="279"/>
      <c r="QB9" s="279"/>
      <c r="QC9" s="279"/>
      <c r="QD9" s="279"/>
      <c r="QE9" s="279"/>
      <c r="QF9" s="279"/>
      <c r="QG9" s="279"/>
      <c r="QH9" s="279"/>
      <c r="QI9" s="279"/>
      <c r="QJ9" s="279"/>
      <c r="QK9" s="279"/>
      <c r="QL9" s="279"/>
      <c r="QM9" s="279"/>
      <c r="QN9" s="279"/>
      <c r="QO9" s="279"/>
      <c r="QP9" s="279"/>
      <c r="QQ9" s="279"/>
      <c r="QR9" s="279"/>
      <c r="QS9" s="279"/>
      <c r="QT9" s="279"/>
      <c r="QU9" s="279"/>
      <c r="QV9" s="279"/>
      <c r="QW9" s="279"/>
      <c r="QX9" s="279"/>
      <c r="QY9" s="279"/>
      <c r="QZ9" s="279"/>
      <c r="RA9" s="279"/>
      <c r="RB9" s="279"/>
      <c r="RC9" s="279"/>
      <c r="RD9" s="279"/>
      <c r="RE9" s="279"/>
      <c r="RF9" s="279"/>
      <c r="RG9" s="279"/>
      <c r="RH9" s="279"/>
      <c r="RI9" s="279"/>
      <c r="RJ9" s="279"/>
      <c r="RK9" s="279"/>
      <c r="RL9" s="279"/>
      <c r="RM9" s="279"/>
      <c r="RN9" s="279"/>
      <c r="RO9" s="279"/>
      <c r="RP9" s="279"/>
      <c r="RQ9" s="279"/>
      <c r="RR9" s="279"/>
      <c r="RS9" s="279"/>
      <c r="RT9" s="279"/>
      <c r="RU9" s="279"/>
      <c r="RV9" s="279"/>
      <c r="RW9" s="279"/>
      <c r="RX9" s="279"/>
      <c r="RY9" s="279"/>
      <c r="RZ9" s="279"/>
      <c r="SA9" s="279"/>
      <c r="SB9" s="279"/>
      <c r="SC9" s="279"/>
      <c r="SD9" s="279"/>
      <c r="SE9" s="279"/>
      <c r="SF9" s="279"/>
      <c r="SG9" s="279"/>
      <c r="SH9" s="279"/>
      <c r="SI9" s="279"/>
      <c r="SJ9" s="279"/>
      <c r="SK9" s="279"/>
      <c r="SL9" s="279"/>
      <c r="SM9" s="279"/>
      <c r="SN9" s="279"/>
      <c r="SO9" s="279"/>
      <c r="SP9" s="279"/>
      <c r="SQ9" s="279"/>
      <c r="SR9" s="279"/>
      <c r="SS9" s="279"/>
      <c r="ST9" s="279"/>
      <c r="SU9" s="279"/>
      <c r="SV9" s="279"/>
      <c r="SW9" s="279"/>
      <c r="SX9" s="279"/>
      <c r="SY9" s="279"/>
      <c r="SZ9" s="279"/>
      <c r="TA9" s="279"/>
      <c r="TB9" s="279"/>
      <c r="TC9" s="279"/>
      <c r="TD9" s="279"/>
      <c r="TE9" s="279"/>
      <c r="TF9" s="279"/>
      <c r="TG9" s="279"/>
      <c r="TH9" s="279"/>
      <c r="TI9" s="279"/>
      <c r="TJ9" s="279"/>
      <c r="TK9" s="279"/>
      <c r="TL9" s="279"/>
      <c r="TM9" s="279"/>
      <c r="TN9" s="279"/>
      <c r="TO9" s="279"/>
      <c r="TP9" s="279"/>
      <c r="TQ9" s="279"/>
      <c r="TR9" s="279"/>
      <c r="TS9" s="279"/>
      <c r="TT9" s="279"/>
      <c r="TU9" s="279"/>
      <c r="TV9" s="279"/>
      <c r="TW9" s="279"/>
      <c r="TX9" s="279"/>
      <c r="TY9" s="279"/>
      <c r="TZ9" s="279"/>
      <c r="UA9" s="279"/>
      <c r="UB9" s="279"/>
      <c r="UC9" s="279"/>
      <c r="UD9" s="279"/>
      <c r="UE9" s="279"/>
      <c r="UF9" s="279"/>
      <c r="UG9" s="279"/>
      <c r="UH9" s="279"/>
      <c r="UI9" s="279"/>
      <c r="UJ9" s="279"/>
      <c r="UK9" s="279"/>
      <c r="UL9" s="279"/>
      <c r="UM9" s="279"/>
      <c r="UN9" s="279"/>
      <c r="UO9" s="279"/>
      <c r="UP9" s="279"/>
      <c r="UQ9" s="279"/>
      <c r="UR9" s="279"/>
      <c r="US9" s="279"/>
      <c r="UT9" s="279"/>
      <c r="UU9" s="279"/>
      <c r="UV9" s="279"/>
      <c r="UW9" s="279"/>
      <c r="UX9" s="279"/>
      <c r="UY9" s="279"/>
      <c r="UZ9" s="279"/>
      <c r="VA9" s="279"/>
      <c r="VB9" s="279"/>
      <c r="VC9" s="279"/>
      <c r="VD9" s="279"/>
      <c r="VE9" s="279"/>
      <c r="VF9" s="279"/>
      <c r="VG9" s="279"/>
      <c r="VH9" s="279"/>
      <c r="VI9" s="279"/>
      <c r="VJ9" s="279"/>
      <c r="VK9" s="279"/>
      <c r="VL9" s="279"/>
      <c r="VM9" s="279"/>
      <c r="VN9" s="279"/>
      <c r="VO9" s="279"/>
      <c r="VP9" s="279"/>
      <c r="VQ9" s="279"/>
      <c r="VR9" s="279"/>
      <c r="VS9" s="279"/>
      <c r="VT9" s="279"/>
      <c r="VU9" s="279"/>
      <c r="VV9" s="279"/>
      <c r="VW9" s="279"/>
      <c r="VX9" s="279"/>
      <c r="VY9" s="279"/>
      <c r="VZ9" s="279"/>
      <c r="WA9" s="279"/>
      <c r="WB9" s="279"/>
      <c r="WC9" s="279"/>
      <c r="WD9" s="279"/>
      <c r="WE9" s="279"/>
      <c r="WF9" s="279"/>
      <c r="WG9" s="279"/>
      <c r="WH9" s="279"/>
      <c r="WI9" s="279"/>
      <c r="WJ9" s="279"/>
      <c r="WK9" s="279"/>
      <c r="WL9" s="279"/>
      <c r="WM9" s="279"/>
      <c r="WN9" s="279"/>
      <c r="WO9" s="279"/>
      <c r="WP9" s="279"/>
      <c r="WQ9" s="279"/>
      <c r="WR9" s="279"/>
      <c r="WS9" s="279"/>
      <c r="WT9" s="279"/>
      <c r="WU9" s="279"/>
      <c r="WV9" s="279"/>
      <c r="WW9" s="279"/>
      <c r="WX9" s="279"/>
      <c r="WY9" s="279"/>
      <c r="WZ9" s="279"/>
      <c r="XA9" s="279"/>
      <c r="XB9" s="279"/>
      <c r="XC9" s="279"/>
      <c r="XD9" s="279"/>
      <c r="XE9" s="279"/>
      <c r="XF9" s="279"/>
      <c r="XG9" s="279"/>
      <c r="XH9" s="279"/>
      <c r="XI9" s="279"/>
      <c r="XJ9" s="279"/>
      <c r="XK9" s="279"/>
      <c r="XL9" s="279"/>
      <c r="XM9" s="279"/>
      <c r="XN9" s="279"/>
      <c r="XO9" s="279"/>
      <c r="XP9" s="279"/>
      <c r="XQ9" s="279"/>
      <c r="XR9" s="279"/>
      <c r="XS9" s="279"/>
      <c r="XT9" s="279"/>
      <c r="XU9" s="279"/>
      <c r="XV9" s="279"/>
      <c r="XW9" s="279"/>
      <c r="XX9" s="279"/>
      <c r="XY9" s="279"/>
      <c r="XZ9" s="279"/>
      <c r="YA9" s="279"/>
      <c r="YB9" s="279"/>
      <c r="YC9" s="279"/>
      <c r="YD9" s="279"/>
      <c r="YE9" s="279"/>
      <c r="YF9" s="279"/>
      <c r="YG9" s="279"/>
      <c r="YH9" s="279"/>
      <c r="YI9" s="279"/>
      <c r="YJ9" s="279"/>
      <c r="YK9" s="279"/>
      <c r="YL9" s="279"/>
      <c r="YM9" s="279"/>
      <c r="YN9" s="279"/>
      <c r="YO9" s="279"/>
      <c r="YP9" s="279"/>
      <c r="YQ9" s="279"/>
      <c r="YR9" s="279"/>
      <c r="YS9" s="279"/>
      <c r="YT9" s="279"/>
      <c r="YU9" s="279"/>
      <c r="YV9" s="279"/>
      <c r="YW9" s="279"/>
      <c r="YX9" s="279"/>
      <c r="YY9" s="279"/>
      <c r="YZ9" s="279"/>
      <c r="ZA9" s="279"/>
      <c r="ZB9" s="279"/>
      <c r="ZC9" s="279"/>
      <c r="ZD9" s="279"/>
      <c r="ZE9" s="279"/>
      <c r="ZF9" s="279"/>
      <c r="ZG9" s="279"/>
      <c r="ZH9" s="279"/>
      <c r="ZI9" s="279"/>
      <c r="ZJ9" s="279"/>
      <c r="ZK9" s="279"/>
      <c r="ZL9" s="279"/>
      <c r="ZM9" s="279"/>
      <c r="ZN9" s="279"/>
      <c r="ZO9" s="279"/>
      <c r="ZP9" s="279"/>
      <c r="ZQ9" s="279"/>
      <c r="ZR9" s="279"/>
      <c r="ZS9" s="279"/>
      <c r="ZT9" s="279"/>
      <c r="ZU9" s="279"/>
      <c r="ZV9" s="279"/>
      <c r="ZW9" s="279"/>
      <c r="ZX9" s="279"/>
      <c r="ZY9" s="279"/>
      <c r="ZZ9" s="279"/>
      <c r="AAA9" s="279"/>
      <c r="AAB9" s="279"/>
      <c r="AAC9" s="279"/>
      <c r="AAD9" s="279"/>
      <c r="AAE9" s="279"/>
      <c r="AAF9" s="279"/>
      <c r="AAG9" s="279"/>
      <c r="AAH9" s="279"/>
      <c r="AAI9" s="279"/>
      <c r="AAJ9" s="279"/>
      <c r="AAK9" s="279"/>
      <c r="AAL9" s="279"/>
      <c r="AAM9" s="279"/>
      <c r="AAN9" s="279"/>
      <c r="AAO9" s="279"/>
      <c r="AAP9" s="279"/>
      <c r="AAQ9" s="279"/>
      <c r="AAR9" s="279"/>
      <c r="AAS9" s="279"/>
      <c r="AAT9" s="279"/>
      <c r="AAU9" s="279"/>
      <c r="AAV9" s="279"/>
      <c r="AAW9" s="279"/>
      <c r="AAX9" s="279"/>
      <c r="AAY9" s="279"/>
      <c r="AAZ9" s="279"/>
      <c r="ABA9" s="279"/>
      <c r="ABB9" s="279"/>
      <c r="ABC9" s="279"/>
      <c r="ABD9" s="279"/>
      <c r="ABE9" s="279"/>
      <c r="ABF9" s="279"/>
      <c r="ABG9" s="279"/>
      <c r="ABH9" s="279"/>
      <c r="ABI9" s="279"/>
      <c r="ABJ9" s="279"/>
      <c r="ABK9" s="279"/>
      <c r="ABL9" s="279"/>
      <c r="ABM9" s="279"/>
      <c r="ABN9" s="279"/>
      <c r="ABO9" s="279"/>
      <c r="ABP9" s="279"/>
      <c r="ABQ9" s="279"/>
      <c r="ABR9" s="279"/>
      <c r="ABS9" s="279"/>
      <c r="ABT9" s="279"/>
      <c r="ABU9" s="279"/>
      <c r="ABV9" s="279"/>
      <c r="ABW9" s="279"/>
      <c r="ABX9" s="279"/>
      <c r="ABY9" s="279"/>
      <c r="ABZ9" s="279"/>
      <c r="ACA9" s="279"/>
      <c r="ACB9" s="279"/>
      <c r="ACC9" s="279"/>
      <c r="ACD9" s="279"/>
      <c r="ACE9" s="279"/>
      <c r="ACF9" s="279"/>
      <c r="ACG9" s="279"/>
      <c r="ACH9" s="279"/>
      <c r="ACI9" s="279"/>
      <c r="ACJ9" s="279"/>
      <c r="ACK9" s="279"/>
      <c r="ACL9" s="279"/>
      <c r="ACM9" s="279"/>
      <c r="ACN9" s="279"/>
      <c r="ACO9" s="279"/>
      <c r="ACP9" s="279"/>
      <c r="ACQ9" s="279"/>
      <c r="ACR9" s="279"/>
      <c r="ACS9" s="279"/>
      <c r="ACT9" s="279"/>
      <c r="ACU9" s="279"/>
      <c r="ACV9" s="279"/>
      <c r="ACW9" s="279"/>
      <c r="ACX9" s="279"/>
      <c r="ACY9" s="279"/>
      <c r="ACZ9" s="279"/>
      <c r="ADA9" s="279"/>
      <c r="ADB9" s="279"/>
      <c r="ADC9" s="279"/>
      <c r="ADD9" s="279"/>
      <c r="ADE9" s="279"/>
      <c r="ADF9" s="279"/>
      <c r="ADG9" s="279"/>
      <c r="ADH9" s="279"/>
      <c r="ADI9" s="279"/>
      <c r="ADJ9" s="279"/>
      <c r="ADK9" s="279"/>
      <c r="ADL9" s="279"/>
      <c r="ADM9" s="279"/>
      <c r="ADN9" s="279"/>
      <c r="ADO9" s="279"/>
      <c r="ADP9" s="279"/>
      <c r="ADQ9" s="279"/>
      <c r="ADR9" s="279"/>
      <c r="ADS9" s="279"/>
      <c r="ADT9" s="279"/>
      <c r="ADU9" s="279"/>
      <c r="ADV9" s="279"/>
      <c r="ADW9" s="279"/>
      <c r="ADX9" s="279"/>
      <c r="ADY9" s="279"/>
      <c r="ADZ9" s="279"/>
      <c r="AEA9" s="279"/>
      <c r="AEB9" s="279"/>
      <c r="AEC9" s="279"/>
      <c r="AED9" s="279"/>
      <c r="AEE9" s="279"/>
      <c r="AEF9" s="279"/>
      <c r="AEG9" s="279"/>
      <c r="AEH9" s="279"/>
      <c r="AEI9" s="279"/>
      <c r="AEJ9" s="279"/>
      <c r="AEK9" s="279"/>
      <c r="AEL9" s="279"/>
      <c r="AEM9" s="279"/>
      <c r="AEN9" s="279"/>
      <c r="AEO9" s="279"/>
      <c r="AEP9" s="279"/>
      <c r="AEQ9" s="279"/>
      <c r="AER9" s="279"/>
      <c r="AES9" s="279"/>
      <c r="AET9" s="279"/>
      <c r="AEU9" s="279"/>
      <c r="AEV9" s="279"/>
      <c r="AEW9" s="279"/>
      <c r="AEX9" s="279"/>
      <c r="AEY9" s="279"/>
      <c r="AEZ9" s="279"/>
      <c r="AFA9" s="279"/>
      <c r="AFB9" s="279"/>
      <c r="AFC9" s="279"/>
      <c r="AFD9" s="279"/>
      <c r="AFE9" s="279"/>
      <c r="AFF9" s="279"/>
      <c r="AFG9" s="279"/>
      <c r="AFH9" s="279"/>
      <c r="AFI9" s="279"/>
      <c r="AFJ9" s="279"/>
      <c r="AFK9" s="279"/>
      <c r="AFL9" s="279"/>
      <c r="AFM9" s="279"/>
      <c r="AFN9" s="279"/>
      <c r="AFO9" s="279"/>
      <c r="AFP9" s="279"/>
      <c r="AFQ9" s="279"/>
      <c r="AFR9" s="279"/>
      <c r="AFS9" s="279"/>
      <c r="AFT9" s="279"/>
      <c r="AFU9" s="279"/>
      <c r="AFV9" s="279"/>
      <c r="AFW9" s="279"/>
      <c r="AFX9" s="279"/>
      <c r="AFY9" s="279"/>
      <c r="AFZ9" s="279"/>
      <c r="AGA9" s="279"/>
      <c r="AGB9" s="279"/>
      <c r="AGC9" s="279"/>
      <c r="AGD9" s="279"/>
      <c r="AGE9" s="279"/>
      <c r="AGF9" s="279"/>
      <c r="AGG9" s="279"/>
      <c r="AGH9" s="279"/>
      <c r="AGI9" s="279"/>
      <c r="AGJ9" s="279"/>
      <c r="AGK9" s="279"/>
      <c r="AGL9" s="279"/>
      <c r="AGM9" s="279"/>
      <c r="AGN9" s="279"/>
      <c r="AGO9" s="279"/>
      <c r="AGP9" s="279"/>
      <c r="AGQ9" s="279"/>
      <c r="AGR9" s="279"/>
      <c r="AGS9" s="279"/>
      <c r="AGT9" s="279"/>
      <c r="AGU9" s="279"/>
      <c r="AGV9" s="279"/>
      <c r="AGW9" s="279"/>
      <c r="AGX9" s="279"/>
      <c r="AGY9" s="279"/>
      <c r="AGZ9" s="279"/>
      <c r="AHA9" s="279"/>
      <c r="AHB9" s="279"/>
      <c r="AHC9" s="279"/>
      <c r="AHD9" s="279"/>
      <c r="AHE9" s="279"/>
      <c r="AHF9" s="279"/>
      <c r="AHG9" s="279"/>
      <c r="AHH9" s="279"/>
      <c r="AHI9" s="279"/>
      <c r="AHJ9" s="279"/>
      <c r="AHK9" s="279"/>
      <c r="AHL9" s="279"/>
      <c r="AHM9" s="279"/>
      <c r="AHN9" s="279"/>
      <c r="AHO9" s="279"/>
      <c r="AHP9" s="279"/>
      <c r="AHQ9" s="279"/>
      <c r="AHR9" s="279"/>
      <c r="AHS9" s="279"/>
      <c r="AHT9" s="279"/>
      <c r="AHU9" s="279"/>
      <c r="AHV9" s="279"/>
      <c r="AHW9" s="279"/>
      <c r="AHX9" s="279"/>
      <c r="AHY9" s="279"/>
      <c r="AHZ9" s="279"/>
      <c r="AIA9" s="279"/>
      <c r="AIB9" s="279"/>
      <c r="AIC9" s="279"/>
      <c r="AID9" s="279"/>
      <c r="AIE9" s="279"/>
      <c r="AIF9" s="279"/>
      <c r="AIG9" s="279"/>
      <c r="AIH9" s="279"/>
      <c r="AII9" s="279"/>
      <c r="AIJ9" s="279"/>
      <c r="AIK9" s="279"/>
      <c r="AIL9" s="279"/>
      <c r="AIM9" s="279"/>
      <c r="AIN9" s="279"/>
      <c r="AIO9" s="279"/>
      <c r="AIP9" s="279"/>
      <c r="AIQ9" s="279"/>
      <c r="AIR9" s="279"/>
      <c r="AIS9" s="279"/>
      <c r="AIT9" s="279"/>
      <c r="AIU9" s="279"/>
      <c r="AIV9" s="279"/>
      <c r="AIW9" s="279"/>
      <c r="AIX9" s="279"/>
      <c r="AIY9" s="279"/>
      <c r="AIZ9" s="279"/>
      <c r="AJA9" s="279"/>
      <c r="AJB9" s="279"/>
      <c r="AJC9" s="279"/>
      <c r="AJD9" s="279"/>
      <c r="AJE9" s="279"/>
      <c r="AJF9" s="279"/>
      <c r="AJG9" s="279"/>
      <c r="AJH9" s="279"/>
      <c r="AJI9" s="279"/>
      <c r="AJJ9" s="279"/>
      <c r="AJK9" s="279"/>
      <c r="AJL9" s="279"/>
      <c r="AJM9" s="279"/>
      <c r="AJN9" s="279"/>
      <c r="AJO9" s="279"/>
      <c r="AJP9" s="279"/>
      <c r="AJQ9" s="279"/>
      <c r="AJR9" s="279"/>
      <c r="AJS9" s="279"/>
      <c r="AJT9" s="279"/>
      <c r="AJU9" s="279"/>
      <c r="AJV9" s="279"/>
      <c r="AJW9" s="279"/>
      <c r="AJX9" s="279"/>
      <c r="AJY9" s="279"/>
      <c r="AJZ9" s="279"/>
      <c r="AKA9" s="279"/>
      <c r="AKB9" s="279"/>
      <c r="AKC9" s="279"/>
      <c r="AKD9" s="279"/>
      <c r="AKE9" s="279"/>
      <c r="AKF9" s="279"/>
      <c r="AKG9" s="279"/>
      <c r="AKH9" s="279"/>
      <c r="AKI9" s="279"/>
      <c r="AKJ9" s="279"/>
      <c r="AKK9" s="279"/>
      <c r="AKL9" s="279"/>
      <c r="AKM9" s="279"/>
      <c r="AKN9" s="279"/>
      <c r="AKO9" s="279"/>
      <c r="AKP9" s="279"/>
      <c r="AKQ9" s="279"/>
      <c r="AKR9" s="279"/>
      <c r="AKS9" s="279"/>
      <c r="AKT9" s="279"/>
      <c r="AKU9" s="279"/>
      <c r="AKV9" s="279"/>
      <c r="AKW9" s="279"/>
      <c r="AKX9" s="279"/>
      <c r="AKY9" s="279"/>
      <c r="AKZ9" s="279"/>
      <c r="ALA9" s="279"/>
      <c r="ALB9" s="279"/>
      <c r="ALC9" s="279"/>
      <c r="ALD9" s="279"/>
      <c r="ALE9" s="279"/>
      <c r="ALF9" s="279"/>
      <c r="ALG9" s="279"/>
      <c r="ALH9" s="279"/>
      <c r="ALI9" s="279"/>
      <c r="ALJ9" s="279"/>
      <c r="ALK9" s="279"/>
      <c r="ALL9" s="279"/>
      <c r="ALM9" s="279"/>
      <c r="ALN9" s="279"/>
      <c r="ALO9" s="279"/>
      <c r="ALP9" s="279"/>
      <c r="ALQ9" s="279"/>
      <c r="ALR9" s="279"/>
      <c r="ALS9" s="279"/>
      <c r="ALT9" s="279"/>
      <c r="ALU9" s="279"/>
      <c r="ALV9" s="279"/>
      <c r="ALW9" s="279"/>
      <c r="ALX9" s="279"/>
      <c r="ALY9" s="279"/>
      <c r="ALZ9" s="279"/>
      <c r="AMA9" s="279"/>
      <c r="AMB9" s="279"/>
      <c r="AMC9" s="279"/>
      <c r="AMD9" s="279"/>
      <c r="AME9" s="279"/>
      <c r="AMF9" s="279"/>
      <c r="AMG9" s="279"/>
      <c r="AMH9" s="279"/>
      <c r="AMI9" s="279"/>
      <c r="AMJ9" s="279"/>
      <c r="AMK9" s="279"/>
      <c r="AML9" s="279"/>
      <c r="AMM9" s="279"/>
      <c r="AMN9" s="279"/>
      <c r="AMO9" s="279"/>
      <c r="AMP9" s="279"/>
      <c r="AMQ9" s="279"/>
      <c r="AMR9" s="279"/>
      <c r="AMS9" s="279"/>
      <c r="AMT9" s="279"/>
      <c r="AMU9" s="279"/>
      <c r="AMV9" s="279"/>
      <c r="AMW9" s="279"/>
      <c r="AMX9" s="279"/>
      <c r="AMY9" s="279"/>
      <c r="AMZ9" s="279"/>
      <c r="ANA9" s="279"/>
      <c r="ANB9" s="279"/>
      <c r="ANC9" s="279"/>
      <c r="AND9" s="279"/>
      <c r="ANE9" s="279"/>
      <c r="ANF9" s="279"/>
      <c r="ANG9" s="279"/>
      <c r="ANH9" s="279"/>
      <c r="ANI9" s="279"/>
      <c r="ANJ9" s="279"/>
      <c r="ANK9" s="279"/>
      <c r="ANL9" s="279"/>
      <c r="ANM9" s="279"/>
      <c r="ANN9" s="279"/>
      <c r="ANO9" s="279"/>
      <c r="ANP9" s="279"/>
      <c r="ANQ9" s="279"/>
      <c r="ANR9" s="279"/>
      <c r="ANS9" s="279"/>
      <c r="ANT9" s="279"/>
      <c r="ANU9" s="279"/>
      <c r="ANV9" s="279"/>
      <c r="ANW9" s="279"/>
      <c r="ANX9" s="279"/>
      <c r="ANY9" s="279"/>
      <c r="ANZ9" s="279"/>
      <c r="AOA9" s="279"/>
      <c r="AOB9" s="279"/>
      <c r="AOC9" s="279"/>
      <c r="AOD9" s="279"/>
      <c r="AOE9" s="279"/>
      <c r="AOF9" s="279"/>
      <c r="AOG9" s="279"/>
      <c r="AOH9" s="279"/>
      <c r="AOI9" s="279"/>
      <c r="AOJ9" s="279"/>
      <c r="AOK9" s="279"/>
      <c r="AOL9" s="279"/>
      <c r="AOM9" s="279"/>
      <c r="AON9" s="279"/>
      <c r="AOO9" s="279"/>
      <c r="AOP9" s="279"/>
      <c r="AOQ9" s="279"/>
      <c r="AOR9" s="279"/>
      <c r="AOS9" s="279"/>
      <c r="AOT9" s="279"/>
      <c r="AOU9" s="279"/>
      <c r="AOV9" s="279"/>
      <c r="AOW9" s="279"/>
      <c r="AOX9" s="279"/>
      <c r="AOY9" s="279"/>
      <c r="AOZ9" s="279"/>
      <c r="APA9" s="279"/>
      <c r="APB9" s="279"/>
      <c r="APC9" s="279"/>
      <c r="APD9" s="279"/>
      <c r="APE9" s="279"/>
      <c r="APF9" s="279"/>
      <c r="APG9" s="279"/>
      <c r="APH9" s="279"/>
      <c r="API9" s="279"/>
      <c r="APJ9" s="279"/>
      <c r="APK9" s="279"/>
      <c r="APL9" s="279"/>
      <c r="APM9" s="279"/>
      <c r="APN9" s="279"/>
      <c r="APO9" s="279"/>
      <c r="APP9" s="279"/>
      <c r="APQ9" s="279"/>
      <c r="APR9" s="279"/>
      <c r="APS9" s="279"/>
      <c r="APT9" s="279"/>
      <c r="APU9" s="279"/>
      <c r="APV9" s="279"/>
      <c r="APW9" s="279"/>
      <c r="APX9" s="279"/>
      <c r="APY9" s="279"/>
      <c r="APZ9" s="279"/>
      <c r="AQA9" s="279"/>
      <c r="AQB9" s="279"/>
      <c r="AQC9" s="279"/>
      <c r="AQD9" s="279"/>
      <c r="AQE9" s="279"/>
      <c r="AQF9" s="279"/>
      <c r="AQG9" s="279"/>
      <c r="AQH9" s="279"/>
      <c r="AQI9" s="279"/>
      <c r="AQJ9" s="279"/>
      <c r="AQK9" s="279"/>
      <c r="AQL9" s="279"/>
      <c r="AQM9" s="279"/>
      <c r="AQN9" s="279"/>
      <c r="AQO9" s="279"/>
      <c r="AQP9" s="279"/>
      <c r="AQQ9" s="279"/>
      <c r="AQR9" s="279"/>
      <c r="AQS9" s="279"/>
      <c r="AQT9" s="279"/>
      <c r="AQU9" s="279"/>
      <c r="AQV9" s="279"/>
      <c r="AQW9" s="279"/>
      <c r="AQX9" s="279"/>
      <c r="AQY9" s="279"/>
      <c r="AQZ9" s="279"/>
      <c r="ARA9" s="279"/>
      <c r="ARB9" s="279"/>
      <c r="ARC9" s="279"/>
      <c r="ARD9" s="279"/>
      <c r="ARE9" s="279"/>
      <c r="ARF9" s="279"/>
      <c r="ARG9" s="279"/>
      <c r="ARH9" s="279"/>
      <c r="ARI9" s="279"/>
      <c r="ARJ9" s="279"/>
      <c r="ARK9" s="279"/>
      <c r="ARL9" s="279"/>
      <c r="ARM9" s="279"/>
      <c r="ARN9" s="279"/>
      <c r="ARO9" s="279"/>
      <c r="ARP9" s="279"/>
      <c r="ARQ9" s="279"/>
      <c r="ARR9" s="279"/>
      <c r="ARS9" s="279"/>
      <c r="ART9" s="279"/>
      <c r="ARU9" s="279"/>
      <c r="ARV9" s="279"/>
      <c r="ARW9" s="279"/>
      <c r="ARX9" s="279"/>
      <c r="ARY9" s="279"/>
      <c r="ARZ9" s="279"/>
      <c r="ASA9" s="279"/>
      <c r="ASB9" s="279"/>
      <c r="ASC9" s="279"/>
      <c r="ASD9" s="279"/>
      <c r="ASE9" s="279"/>
      <c r="ASF9" s="279"/>
      <c r="ASG9" s="279"/>
      <c r="ASH9" s="279"/>
      <c r="ASI9" s="279"/>
      <c r="ASJ9" s="279"/>
      <c r="ASK9" s="279"/>
      <c r="ASL9" s="279"/>
      <c r="ASM9" s="279"/>
      <c r="ASN9" s="279"/>
      <c r="ASO9" s="279"/>
      <c r="ASP9" s="279"/>
      <c r="ASQ9" s="279"/>
      <c r="ASR9" s="279"/>
      <c r="ASS9" s="279"/>
      <c r="AST9" s="279"/>
      <c r="ASU9" s="279"/>
      <c r="ASV9" s="279"/>
      <c r="ASW9" s="279"/>
      <c r="ASX9" s="279"/>
      <c r="ASY9" s="279"/>
      <c r="ASZ9" s="279"/>
      <c r="ATA9" s="279"/>
      <c r="ATB9" s="279"/>
      <c r="ATC9" s="279"/>
      <c r="ATD9" s="279"/>
      <c r="ATE9" s="279"/>
      <c r="ATF9" s="279"/>
      <c r="ATG9" s="279"/>
      <c r="ATH9" s="279"/>
      <c r="ATI9" s="279"/>
      <c r="ATJ9" s="279"/>
      <c r="ATK9" s="279"/>
      <c r="ATL9" s="279"/>
      <c r="ATM9" s="279"/>
      <c r="ATN9" s="279"/>
      <c r="ATO9" s="279"/>
      <c r="ATP9" s="279"/>
      <c r="ATQ9" s="279"/>
      <c r="ATR9" s="279"/>
      <c r="ATS9" s="279"/>
      <c r="ATT9" s="279"/>
      <c r="ATU9" s="279"/>
      <c r="ATV9" s="279"/>
      <c r="ATW9" s="279"/>
      <c r="ATX9" s="279"/>
      <c r="ATY9" s="279"/>
      <c r="ATZ9" s="279"/>
      <c r="AUA9" s="279"/>
      <c r="AUB9" s="279"/>
      <c r="AUC9" s="279"/>
      <c r="AUD9" s="279"/>
      <c r="AUE9" s="279"/>
      <c r="AUF9" s="279"/>
      <c r="AUG9" s="279"/>
      <c r="AUH9" s="279"/>
      <c r="AUI9" s="279"/>
      <c r="AUJ9" s="279"/>
      <c r="AUK9" s="279"/>
      <c r="AUL9" s="279"/>
      <c r="AUM9" s="279"/>
      <c r="AUN9" s="279"/>
      <c r="AUO9" s="279"/>
      <c r="AUP9" s="279"/>
      <c r="AUQ9" s="279"/>
      <c r="AUR9" s="279"/>
      <c r="AUS9" s="279"/>
      <c r="AUT9" s="279"/>
      <c r="AUU9" s="279"/>
      <c r="AUV9" s="279"/>
      <c r="AUW9" s="279"/>
      <c r="AUX9" s="279"/>
      <c r="AUY9" s="279"/>
      <c r="AUZ9" s="279"/>
      <c r="AVA9" s="279"/>
      <c r="AVB9" s="279"/>
      <c r="AVC9" s="279"/>
      <c r="AVD9" s="279"/>
      <c r="AVE9" s="279"/>
      <c r="AVF9" s="279"/>
      <c r="AVG9" s="279"/>
      <c r="AVH9" s="279"/>
      <c r="AVI9" s="279"/>
      <c r="AVJ9" s="279"/>
      <c r="AVK9" s="279"/>
      <c r="AVL9" s="279"/>
      <c r="AVM9" s="279"/>
      <c r="AVN9" s="279"/>
      <c r="AVO9" s="279"/>
      <c r="AVP9" s="279"/>
      <c r="AVQ9" s="279"/>
      <c r="AVR9" s="279"/>
      <c r="AVS9" s="279"/>
      <c r="AVT9" s="279"/>
      <c r="AVU9" s="279"/>
      <c r="AVV9" s="279"/>
      <c r="AVW9" s="279"/>
      <c r="AVX9" s="279"/>
      <c r="AVY9" s="279"/>
      <c r="AVZ9" s="279"/>
      <c r="AWA9" s="279"/>
      <c r="AWB9" s="279"/>
      <c r="AWC9" s="279"/>
      <c r="AWD9" s="279"/>
      <c r="AWE9" s="279"/>
      <c r="AWF9" s="279"/>
      <c r="AWG9" s="279"/>
      <c r="AWH9" s="279"/>
      <c r="AWI9" s="279"/>
      <c r="AWJ9" s="279"/>
      <c r="AWK9" s="279"/>
      <c r="AWL9" s="279"/>
      <c r="AWM9" s="279"/>
      <c r="AWN9" s="279"/>
      <c r="AWO9" s="279"/>
      <c r="AWP9" s="279"/>
      <c r="AWQ9" s="279"/>
      <c r="AWR9" s="279"/>
      <c r="AWS9" s="279"/>
      <c r="AWT9" s="279"/>
      <c r="AWU9" s="279"/>
      <c r="AWV9" s="279"/>
      <c r="AWW9" s="279"/>
      <c r="AWX9" s="279"/>
      <c r="AWY9" s="279"/>
      <c r="AWZ9" s="279"/>
      <c r="AXA9" s="279"/>
      <c r="AXB9" s="279"/>
      <c r="AXC9" s="279"/>
      <c r="AXD9" s="279"/>
      <c r="AXE9" s="279"/>
      <c r="AXF9" s="279"/>
      <c r="AXG9" s="279"/>
      <c r="AXH9" s="279"/>
      <c r="AXI9" s="279"/>
      <c r="AXJ9" s="279"/>
      <c r="AXK9" s="279"/>
      <c r="AXL9" s="279"/>
      <c r="AXM9" s="279"/>
      <c r="AXN9" s="279"/>
      <c r="AXO9" s="279"/>
      <c r="AXP9" s="279"/>
      <c r="AXQ9" s="279"/>
      <c r="AXR9" s="279"/>
      <c r="AXS9" s="279"/>
      <c r="AXT9" s="279"/>
      <c r="AXU9" s="279"/>
      <c r="AXV9" s="279"/>
      <c r="AXW9" s="279"/>
      <c r="AXX9" s="279"/>
      <c r="AXY9" s="279"/>
      <c r="AXZ9" s="279"/>
      <c r="AYA9" s="279"/>
      <c r="AYB9" s="279"/>
      <c r="AYC9" s="279"/>
      <c r="AYD9" s="279"/>
      <c r="AYE9" s="279"/>
      <c r="AYF9" s="279"/>
      <c r="AYG9" s="279"/>
      <c r="AYH9" s="279"/>
      <c r="AYI9" s="279"/>
      <c r="AYJ9" s="279"/>
      <c r="AYK9" s="279"/>
      <c r="AYL9" s="279"/>
      <c r="AYM9" s="279"/>
      <c r="AYN9" s="279"/>
      <c r="AYO9" s="279"/>
      <c r="AYP9" s="279"/>
      <c r="AYQ9" s="279"/>
      <c r="AYR9" s="279"/>
      <c r="AYS9" s="279"/>
      <c r="AYT9" s="279"/>
      <c r="AYU9" s="279"/>
      <c r="AYV9" s="279"/>
      <c r="AYW9" s="279"/>
      <c r="AYX9" s="279"/>
      <c r="AYY9" s="279"/>
      <c r="AYZ9" s="279"/>
      <c r="AZA9" s="279"/>
      <c r="AZB9" s="279"/>
      <c r="AZC9" s="279"/>
      <c r="AZD9" s="279"/>
      <c r="AZE9" s="279"/>
      <c r="AZF9" s="279"/>
      <c r="AZG9" s="279"/>
      <c r="AZH9" s="279"/>
      <c r="AZI9" s="279"/>
      <c r="AZJ9" s="279"/>
      <c r="AZK9" s="279"/>
      <c r="AZL9" s="279"/>
      <c r="AZM9" s="279"/>
      <c r="AZN9" s="279"/>
      <c r="AZO9" s="279"/>
      <c r="AZP9" s="279"/>
      <c r="AZQ9" s="279"/>
      <c r="AZR9" s="279"/>
      <c r="AZS9" s="279"/>
      <c r="AZT9" s="279"/>
      <c r="AZU9" s="279"/>
      <c r="AZV9" s="279"/>
      <c r="AZW9" s="279"/>
      <c r="AZX9" s="279"/>
      <c r="AZY9" s="279"/>
      <c r="AZZ9" s="279"/>
      <c r="BAA9" s="279"/>
      <c r="BAB9" s="279"/>
      <c r="BAC9" s="279"/>
      <c r="BAD9" s="279"/>
      <c r="BAE9" s="279"/>
      <c r="BAF9" s="279"/>
      <c r="BAG9" s="279"/>
      <c r="BAH9" s="279"/>
      <c r="BAI9" s="279"/>
      <c r="BAJ9" s="279"/>
      <c r="BAK9" s="279"/>
      <c r="BAL9" s="279"/>
      <c r="BAM9" s="279"/>
      <c r="BAN9" s="279"/>
      <c r="BAO9" s="279"/>
      <c r="BAP9" s="279"/>
      <c r="BAQ9" s="279"/>
      <c r="BAR9" s="279"/>
      <c r="BAS9" s="279"/>
      <c r="BAT9" s="279"/>
      <c r="BAU9" s="279"/>
      <c r="BAV9" s="279"/>
      <c r="BAW9" s="279"/>
      <c r="BAX9" s="279"/>
      <c r="BAY9" s="279"/>
      <c r="BAZ9" s="279"/>
      <c r="BBA9" s="279"/>
      <c r="BBB9" s="279"/>
      <c r="BBC9" s="279"/>
      <c r="BBD9" s="279"/>
      <c r="BBE9" s="279"/>
      <c r="BBF9" s="279"/>
      <c r="BBG9" s="279"/>
      <c r="BBH9" s="279"/>
      <c r="BBI9" s="279"/>
      <c r="BBJ9" s="279"/>
      <c r="BBK9" s="279"/>
      <c r="BBL9" s="279"/>
      <c r="BBM9" s="279"/>
      <c r="BBN9" s="279"/>
      <c r="BBO9" s="279"/>
      <c r="BBP9" s="279"/>
      <c r="BBQ9" s="279"/>
      <c r="BBR9" s="279"/>
      <c r="BBS9" s="279"/>
      <c r="BBT9" s="279"/>
      <c r="BBU9" s="279"/>
      <c r="BBV9" s="279"/>
      <c r="BBW9" s="279"/>
      <c r="BBX9" s="279"/>
      <c r="BBY9" s="279"/>
      <c r="BBZ9" s="279"/>
      <c r="BCA9" s="279"/>
      <c r="BCB9" s="279"/>
      <c r="BCC9" s="279"/>
      <c r="BCD9" s="279"/>
      <c r="BCE9" s="279"/>
      <c r="BCF9" s="279"/>
      <c r="BCG9" s="279"/>
      <c r="BCH9" s="279"/>
      <c r="BCI9" s="279"/>
      <c r="BCJ9" s="279"/>
      <c r="BCK9" s="279"/>
      <c r="BCL9" s="279"/>
      <c r="BCM9" s="279"/>
      <c r="BCN9" s="279"/>
      <c r="BCO9" s="279"/>
      <c r="BCP9" s="279"/>
      <c r="BCQ9" s="279"/>
      <c r="BCR9" s="279"/>
      <c r="BCS9" s="279"/>
      <c r="BCT9" s="279"/>
      <c r="BCU9" s="279"/>
      <c r="BCV9" s="279"/>
      <c r="BCW9" s="279"/>
      <c r="BCX9" s="279"/>
      <c r="BCY9" s="279"/>
      <c r="BCZ9" s="279"/>
      <c r="BDA9" s="279"/>
      <c r="BDB9" s="279"/>
      <c r="BDC9" s="279"/>
      <c r="BDD9" s="279"/>
      <c r="BDE9" s="279"/>
      <c r="BDF9" s="279"/>
      <c r="BDG9" s="279"/>
      <c r="BDH9" s="279"/>
      <c r="BDI9" s="279"/>
      <c r="BDJ9" s="279"/>
      <c r="BDK9" s="279"/>
      <c r="BDL9" s="279"/>
      <c r="BDM9" s="279"/>
      <c r="BDN9" s="279"/>
      <c r="BDO9" s="279"/>
      <c r="BDP9" s="279"/>
      <c r="BDQ9" s="279"/>
      <c r="BDR9" s="279"/>
      <c r="BDS9" s="279"/>
      <c r="BDT9" s="279"/>
      <c r="BDU9" s="279"/>
      <c r="BDV9" s="279"/>
      <c r="BDW9" s="279"/>
      <c r="BDX9" s="279"/>
      <c r="BDY9" s="279"/>
      <c r="BDZ9" s="279"/>
      <c r="BEA9" s="279"/>
      <c r="BEB9" s="279"/>
      <c r="BEC9" s="279"/>
      <c r="BED9" s="279"/>
      <c r="BEE9" s="279"/>
      <c r="BEF9" s="279"/>
      <c r="BEG9" s="279"/>
      <c r="BEH9" s="279"/>
      <c r="BEI9" s="279"/>
      <c r="BEJ9" s="279"/>
      <c r="BEK9" s="279"/>
      <c r="BEL9" s="279"/>
      <c r="BEM9" s="279"/>
      <c r="BEN9" s="279"/>
      <c r="BEO9" s="279"/>
      <c r="BEP9" s="279"/>
      <c r="BEQ9" s="279"/>
      <c r="BER9" s="279"/>
      <c r="BES9" s="279"/>
      <c r="BET9" s="279"/>
      <c r="BEU9" s="279"/>
      <c r="BEV9" s="279"/>
      <c r="BEW9" s="279"/>
      <c r="BEX9" s="279"/>
      <c r="BEY9" s="279"/>
      <c r="BEZ9" s="279"/>
      <c r="BFA9" s="279"/>
      <c r="BFB9" s="279"/>
      <c r="BFC9" s="279"/>
      <c r="BFD9" s="279"/>
      <c r="BFE9" s="279"/>
      <c r="BFF9" s="279"/>
      <c r="BFG9" s="279"/>
      <c r="BFH9" s="279"/>
      <c r="BFI9" s="279"/>
      <c r="BFJ9" s="279"/>
      <c r="BFK9" s="279"/>
      <c r="BFL9" s="279"/>
      <c r="BFM9" s="279"/>
      <c r="BFN9" s="279"/>
      <c r="BFO9" s="279"/>
      <c r="BFP9" s="279"/>
      <c r="BFQ9" s="279"/>
      <c r="BFR9" s="279"/>
      <c r="BFS9" s="279"/>
      <c r="BFT9" s="279"/>
      <c r="BFU9" s="279"/>
      <c r="BFV9" s="279"/>
      <c r="BFW9" s="279"/>
      <c r="BFX9" s="279"/>
      <c r="BFY9" s="279"/>
      <c r="BFZ9" s="279"/>
      <c r="BGA9" s="279"/>
      <c r="BGB9" s="279"/>
      <c r="BGC9" s="279"/>
      <c r="BGD9" s="279"/>
      <c r="BGE9" s="279"/>
      <c r="BGF9" s="279"/>
      <c r="BGG9" s="279"/>
      <c r="BGH9" s="279"/>
      <c r="BGI9" s="279"/>
      <c r="BGJ9" s="279"/>
      <c r="BGK9" s="279"/>
      <c r="BGL9" s="279"/>
      <c r="BGM9" s="279"/>
      <c r="BGN9" s="279"/>
      <c r="BGO9" s="279"/>
      <c r="BGP9" s="279"/>
      <c r="BGQ9" s="279"/>
      <c r="BGR9" s="279"/>
      <c r="BGS9" s="279"/>
      <c r="BGT9" s="279"/>
      <c r="BGU9" s="279"/>
      <c r="BGV9" s="279"/>
      <c r="BGW9" s="279"/>
      <c r="BGX9" s="279"/>
      <c r="BGY9" s="279"/>
      <c r="BGZ9" s="279"/>
      <c r="BHA9" s="279"/>
      <c r="BHB9" s="279"/>
      <c r="BHC9" s="279"/>
      <c r="BHD9" s="279"/>
      <c r="BHE9" s="279"/>
      <c r="BHF9" s="279"/>
      <c r="BHG9" s="279"/>
      <c r="BHH9" s="279"/>
      <c r="BHI9" s="279"/>
      <c r="BHJ9" s="279"/>
      <c r="BHK9" s="279"/>
      <c r="BHL9" s="279"/>
      <c r="BHM9" s="279"/>
      <c r="BHN9" s="279"/>
      <c r="BHO9" s="279"/>
      <c r="BHP9" s="279"/>
      <c r="BHQ9" s="279"/>
      <c r="BHR9" s="279"/>
      <c r="BHS9" s="279"/>
      <c r="BHT9" s="279"/>
      <c r="BHU9" s="279"/>
      <c r="BHV9" s="279"/>
      <c r="BHW9" s="279"/>
      <c r="BHX9" s="279"/>
      <c r="BHY9" s="279"/>
      <c r="BHZ9" s="279"/>
      <c r="BIA9" s="279"/>
      <c r="BIB9" s="279"/>
      <c r="BIC9" s="279"/>
      <c r="BID9" s="279"/>
      <c r="BIE9" s="279"/>
      <c r="BIF9" s="279"/>
      <c r="BIG9" s="279"/>
      <c r="BIH9" s="279"/>
      <c r="BII9" s="279"/>
      <c r="BIJ9" s="279"/>
      <c r="BIK9" s="279"/>
      <c r="BIL9" s="279"/>
      <c r="BIM9" s="279"/>
      <c r="BIN9" s="279"/>
      <c r="BIO9" s="279"/>
      <c r="BIP9" s="279"/>
      <c r="BIQ9" s="279"/>
      <c r="BIR9" s="279"/>
      <c r="BIS9" s="279"/>
      <c r="BIT9" s="279"/>
      <c r="BIU9" s="279"/>
      <c r="BIV9" s="279"/>
      <c r="BIW9" s="279"/>
      <c r="BIX9" s="279"/>
      <c r="BIY9" s="279"/>
      <c r="BIZ9" s="279"/>
      <c r="BJA9" s="279"/>
      <c r="BJB9" s="279"/>
      <c r="BJC9" s="279"/>
      <c r="BJD9" s="279"/>
      <c r="BJE9" s="279"/>
      <c r="BJF9" s="279"/>
      <c r="BJG9" s="279"/>
      <c r="BJH9" s="279"/>
      <c r="BJI9" s="279"/>
      <c r="BJJ9" s="279"/>
      <c r="BJK9" s="279"/>
      <c r="BJL9" s="279"/>
      <c r="BJM9" s="279"/>
      <c r="BJN9" s="279"/>
      <c r="BJO9" s="279"/>
      <c r="BJP9" s="279"/>
      <c r="BJQ9" s="279"/>
      <c r="BJR9" s="279"/>
      <c r="BJS9" s="279"/>
      <c r="BJT9" s="279"/>
      <c r="BJU9" s="279"/>
      <c r="BJV9" s="279"/>
      <c r="BJW9" s="279"/>
      <c r="BJX9" s="279"/>
      <c r="BJY9" s="279"/>
      <c r="BJZ9" s="279"/>
      <c r="BKA9" s="279"/>
      <c r="BKB9" s="279"/>
      <c r="BKC9" s="279"/>
      <c r="BKD9" s="279"/>
      <c r="BKE9" s="279"/>
      <c r="BKF9" s="279"/>
      <c r="BKG9" s="279"/>
      <c r="BKH9" s="279"/>
      <c r="BKI9" s="279"/>
      <c r="BKJ9" s="279"/>
      <c r="BKK9" s="279"/>
      <c r="BKL9" s="279"/>
      <c r="BKM9" s="279"/>
      <c r="BKN9" s="279"/>
      <c r="BKO9" s="279"/>
      <c r="BKP9" s="279"/>
      <c r="BKQ9" s="279"/>
      <c r="BKR9" s="279"/>
      <c r="BKS9" s="279"/>
      <c r="BKT9" s="279"/>
      <c r="BKU9" s="279"/>
      <c r="BKV9" s="279"/>
      <c r="BKW9" s="279"/>
      <c r="BKX9" s="279"/>
      <c r="BKY9" s="279"/>
      <c r="BKZ9" s="279"/>
      <c r="BLA9" s="279"/>
      <c r="BLB9" s="279"/>
      <c r="BLC9" s="279"/>
      <c r="BLD9" s="279"/>
      <c r="BLE9" s="279"/>
      <c r="BLF9" s="279"/>
      <c r="BLG9" s="279"/>
      <c r="BLH9" s="279"/>
      <c r="BLI9" s="279"/>
      <c r="BLJ9" s="279"/>
      <c r="BLK9" s="279"/>
      <c r="BLL9" s="279"/>
      <c r="BLM9" s="279"/>
      <c r="BLN9" s="279"/>
      <c r="BLO9" s="279"/>
      <c r="BLP9" s="279"/>
      <c r="BLQ9" s="279"/>
      <c r="BLR9" s="279"/>
      <c r="BLS9" s="279"/>
      <c r="BLT9" s="279"/>
      <c r="BLU9" s="279"/>
      <c r="BLV9" s="279"/>
      <c r="BLW9" s="279"/>
      <c r="BLX9" s="279"/>
      <c r="BLY9" s="279"/>
      <c r="BLZ9" s="279"/>
      <c r="BMA9" s="279"/>
      <c r="BMB9" s="279"/>
      <c r="BMC9" s="279"/>
      <c r="BMD9" s="279"/>
      <c r="BME9" s="279"/>
      <c r="BMF9" s="279"/>
      <c r="BMG9" s="279"/>
      <c r="BMH9" s="279"/>
      <c r="BMI9" s="279"/>
      <c r="BMJ9" s="279"/>
      <c r="BMK9" s="279"/>
      <c r="BML9" s="279"/>
      <c r="BMM9" s="279"/>
      <c r="BMN9" s="279"/>
      <c r="BMO9" s="279"/>
      <c r="BMP9" s="279"/>
      <c r="BMQ9" s="279"/>
      <c r="BMR9" s="279"/>
      <c r="BMS9" s="279"/>
      <c r="BMT9" s="279"/>
      <c r="BMU9" s="279"/>
      <c r="BMV9" s="279"/>
      <c r="BMW9" s="279"/>
      <c r="BMX9" s="279"/>
      <c r="BMY9" s="279"/>
      <c r="BMZ9" s="279"/>
      <c r="BNA9" s="279"/>
      <c r="BNB9" s="279"/>
      <c r="BNC9" s="279"/>
      <c r="BND9" s="279"/>
      <c r="BNE9" s="279"/>
      <c r="BNF9" s="279"/>
      <c r="BNG9" s="279"/>
      <c r="BNH9" s="279"/>
      <c r="BNI9" s="279"/>
      <c r="BNJ9" s="279"/>
      <c r="BNK9" s="279"/>
      <c r="BNL9" s="279"/>
      <c r="BNM9" s="279"/>
      <c r="BNN9" s="279"/>
      <c r="BNO9" s="279"/>
      <c r="BNP9" s="279"/>
      <c r="BNQ9" s="279"/>
      <c r="BNR9" s="279"/>
      <c r="BNS9" s="279"/>
      <c r="BNT9" s="279"/>
      <c r="BNU9" s="279"/>
      <c r="BNV9" s="279"/>
      <c r="BNW9" s="279"/>
      <c r="BNX9" s="279"/>
      <c r="BNY9" s="279"/>
      <c r="BNZ9" s="279"/>
      <c r="BOA9" s="279"/>
      <c r="BOB9" s="279"/>
      <c r="BOC9" s="279"/>
      <c r="BOD9" s="279"/>
      <c r="BOE9" s="279"/>
      <c r="BOF9" s="279"/>
      <c r="BOG9" s="279"/>
      <c r="BOH9" s="279"/>
      <c r="BOI9" s="279"/>
      <c r="BOJ9" s="279"/>
      <c r="BOK9" s="279"/>
      <c r="BOL9" s="279"/>
      <c r="BOM9" s="279"/>
      <c r="BON9" s="279"/>
      <c r="BOO9" s="279"/>
      <c r="BOP9" s="279"/>
      <c r="BOQ9" s="279"/>
      <c r="BOR9" s="279"/>
      <c r="BOS9" s="279"/>
      <c r="BOT9" s="279"/>
      <c r="BOU9" s="279"/>
      <c r="BOV9" s="279"/>
      <c r="BOW9" s="279"/>
      <c r="BOX9" s="279"/>
      <c r="BOY9" s="279"/>
      <c r="BOZ9" s="279"/>
      <c r="BPA9" s="279"/>
      <c r="BPB9" s="279"/>
      <c r="BPC9" s="279"/>
      <c r="BPD9" s="279"/>
      <c r="BPE9" s="279"/>
      <c r="BPF9" s="279"/>
      <c r="BPG9" s="279"/>
      <c r="BPH9" s="279"/>
      <c r="BPI9" s="279"/>
      <c r="BPJ9" s="279"/>
      <c r="BPK9" s="279"/>
      <c r="BPL9" s="279"/>
      <c r="BPM9" s="279"/>
      <c r="BPN9" s="279"/>
      <c r="BPO9" s="279"/>
      <c r="BPP9" s="279"/>
      <c r="BPQ9" s="279"/>
      <c r="BPR9" s="279"/>
      <c r="BPS9" s="279"/>
      <c r="BPT9" s="279"/>
      <c r="BPU9" s="279"/>
      <c r="BPV9" s="279"/>
      <c r="BPW9" s="279"/>
      <c r="BPX9" s="279"/>
      <c r="BPY9" s="279"/>
      <c r="BPZ9" s="279"/>
      <c r="BQA9" s="279"/>
      <c r="BQB9" s="279"/>
      <c r="BQC9" s="279"/>
      <c r="BQD9" s="279"/>
      <c r="BQE9" s="279"/>
      <c r="BQF9" s="279"/>
      <c r="BQG9" s="279"/>
      <c r="BQH9" s="279"/>
      <c r="BQI9" s="279"/>
      <c r="BQJ9" s="279"/>
      <c r="BQK9" s="279"/>
      <c r="BQL9" s="279"/>
      <c r="BQM9" s="279"/>
      <c r="BQN9" s="279"/>
      <c r="BQO9" s="279"/>
      <c r="BQP9" s="279"/>
      <c r="BQQ9" s="279"/>
      <c r="BQR9" s="279"/>
      <c r="BQS9" s="279"/>
      <c r="BQT9" s="279"/>
      <c r="BQU9" s="279"/>
      <c r="BQV9" s="279"/>
      <c r="BQW9" s="279"/>
      <c r="BQX9" s="279"/>
      <c r="BQY9" s="279"/>
      <c r="BQZ9" s="279"/>
      <c r="BRA9" s="279"/>
      <c r="BRB9" s="279"/>
      <c r="BRC9" s="279"/>
      <c r="BRD9" s="279"/>
      <c r="BRE9" s="279"/>
      <c r="BRF9" s="279"/>
      <c r="BRG9" s="279"/>
      <c r="BRH9" s="279"/>
      <c r="BRI9" s="279"/>
      <c r="BRJ9" s="279"/>
      <c r="BRK9" s="279"/>
      <c r="BRL9" s="279"/>
      <c r="BRM9" s="279"/>
      <c r="BRN9" s="279"/>
      <c r="BRO9" s="279"/>
      <c r="BRP9" s="279"/>
      <c r="BRQ9" s="279"/>
      <c r="BRR9" s="279"/>
      <c r="BRS9" s="279"/>
      <c r="BRT9" s="279"/>
      <c r="BRU9" s="279"/>
      <c r="BRV9" s="279"/>
      <c r="BRW9" s="279"/>
      <c r="BRX9" s="279"/>
      <c r="BRY9" s="279"/>
      <c r="BRZ9" s="279"/>
      <c r="BSA9" s="279"/>
      <c r="BSB9" s="279"/>
      <c r="BSC9" s="279"/>
      <c r="BSD9" s="279"/>
      <c r="BSE9" s="279"/>
      <c r="BSF9" s="279"/>
      <c r="BSG9" s="279"/>
      <c r="BSH9" s="279"/>
      <c r="BSI9" s="279"/>
      <c r="BSJ9" s="279"/>
      <c r="BSK9" s="279"/>
      <c r="BSL9" s="279"/>
      <c r="BSM9" s="279"/>
      <c r="BSN9" s="279"/>
      <c r="BSO9" s="279"/>
      <c r="BSP9" s="279"/>
      <c r="BSQ9" s="279"/>
      <c r="BSR9" s="279"/>
      <c r="BSS9" s="279"/>
      <c r="BST9" s="279"/>
      <c r="BSU9" s="279"/>
      <c r="BSV9" s="279"/>
      <c r="BSW9" s="279"/>
      <c r="BSX9" s="279"/>
      <c r="BSY9" s="279"/>
      <c r="BSZ9" s="279"/>
      <c r="BTA9" s="279"/>
      <c r="BTB9" s="279"/>
      <c r="BTC9" s="279"/>
      <c r="BTD9" s="279"/>
      <c r="BTE9" s="279"/>
      <c r="BTF9" s="279"/>
      <c r="BTG9" s="279"/>
      <c r="BTH9" s="279"/>
      <c r="BTI9" s="279"/>
      <c r="BTJ9" s="279"/>
      <c r="BTK9" s="279"/>
      <c r="BTL9" s="279"/>
      <c r="BTM9" s="279"/>
      <c r="BTN9" s="279"/>
      <c r="BTO9" s="279"/>
      <c r="BTP9" s="279"/>
      <c r="BTQ9" s="279"/>
      <c r="BTR9" s="279"/>
      <c r="BTS9" s="279"/>
      <c r="BTT9" s="279"/>
      <c r="BTU9" s="279"/>
      <c r="BTV9" s="279"/>
      <c r="BTW9" s="279"/>
      <c r="BTX9" s="279"/>
      <c r="BTY9" s="279"/>
      <c r="BTZ9" s="279"/>
      <c r="BUA9" s="279"/>
      <c r="BUB9" s="279"/>
      <c r="BUC9" s="279"/>
      <c r="BUD9" s="279"/>
      <c r="BUE9" s="279"/>
      <c r="BUF9" s="279"/>
      <c r="BUG9" s="279"/>
      <c r="BUH9" s="279"/>
      <c r="BUI9" s="279"/>
      <c r="BUJ9" s="279"/>
      <c r="BUK9" s="279"/>
      <c r="BUL9" s="279"/>
      <c r="BUM9" s="279"/>
      <c r="BUN9" s="279"/>
      <c r="BUO9" s="279"/>
      <c r="BUP9" s="279"/>
      <c r="BUQ9" s="279"/>
      <c r="BUR9" s="279"/>
      <c r="BUS9" s="279"/>
      <c r="BUT9" s="279"/>
      <c r="BUU9" s="279"/>
      <c r="BUV9" s="279"/>
      <c r="BUW9" s="279"/>
      <c r="BUX9" s="279"/>
      <c r="BUY9" s="279"/>
      <c r="BUZ9" s="279"/>
      <c r="BVA9" s="279"/>
      <c r="BVB9" s="279"/>
      <c r="BVC9" s="279"/>
      <c r="BVD9" s="279"/>
      <c r="BVE9" s="279"/>
      <c r="BVF9" s="279"/>
      <c r="BVG9" s="279"/>
      <c r="BVH9" s="279"/>
      <c r="BVI9" s="279"/>
      <c r="BVJ9" s="279"/>
      <c r="BVK9" s="279"/>
      <c r="BVL9" s="279"/>
      <c r="BVM9" s="279"/>
      <c r="BVN9" s="279"/>
      <c r="BVO9" s="279"/>
      <c r="BVP9" s="279"/>
      <c r="BVQ9" s="279"/>
      <c r="BVR9" s="279"/>
      <c r="BVS9" s="279"/>
      <c r="BVT9" s="279"/>
      <c r="BVU9" s="279"/>
      <c r="BVV9" s="279"/>
      <c r="BVW9" s="279"/>
      <c r="BVX9" s="279"/>
      <c r="BVY9" s="279"/>
      <c r="BVZ9" s="279"/>
      <c r="BWA9" s="279"/>
      <c r="BWB9" s="279"/>
      <c r="BWC9" s="279"/>
      <c r="BWD9" s="279"/>
      <c r="BWE9" s="279"/>
      <c r="BWF9" s="279"/>
      <c r="BWG9" s="279"/>
      <c r="BWH9" s="279"/>
      <c r="BWI9" s="279"/>
      <c r="BWJ9" s="279"/>
      <c r="BWK9" s="279"/>
      <c r="BWL9" s="279"/>
      <c r="BWM9" s="279"/>
      <c r="BWN9" s="279"/>
      <c r="BWO9" s="279"/>
      <c r="BWP9" s="279"/>
      <c r="BWQ9" s="279"/>
      <c r="BWR9" s="279"/>
      <c r="BWS9" s="279"/>
      <c r="BWT9" s="279"/>
      <c r="BWU9" s="279"/>
      <c r="BWV9" s="279"/>
      <c r="BWW9" s="279"/>
      <c r="BWX9" s="279"/>
      <c r="BWY9" s="279"/>
      <c r="BWZ9" s="279"/>
      <c r="BXA9" s="279"/>
      <c r="BXB9" s="279"/>
      <c r="BXC9" s="279"/>
      <c r="BXD9" s="279"/>
      <c r="BXE9" s="279"/>
      <c r="BXF9" s="279"/>
      <c r="BXG9" s="279"/>
      <c r="BXH9" s="279"/>
      <c r="BXI9" s="279"/>
      <c r="BXJ9" s="279"/>
      <c r="BXK9" s="279"/>
      <c r="BXL9" s="279"/>
      <c r="BXM9" s="279"/>
      <c r="BXN9" s="279"/>
      <c r="BXO9" s="279"/>
      <c r="BXP9" s="279"/>
      <c r="BXQ9" s="279"/>
      <c r="BXR9" s="279"/>
      <c r="BXS9" s="279"/>
      <c r="BXT9" s="279"/>
      <c r="BXU9" s="279"/>
      <c r="BXV9" s="279"/>
      <c r="BXW9" s="279"/>
      <c r="BXX9" s="279"/>
      <c r="BXY9" s="279"/>
      <c r="BXZ9" s="279"/>
      <c r="BYA9" s="279"/>
      <c r="BYB9" s="279"/>
      <c r="BYC9" s="279"/>
      <c r="BYD9" s="279"/>
      <c r="BYE9" s="279"/>
      <c r="BYF9" s="279"/>
      <c r="BYG9" s="279"/>
      <c r="BYH9" s="279"/>
      <c r="BYI9" s="279"/>
      <c r="BYJ9" s="279"/>
      <c r="BYK9" s="279"/>
      <c r="BYL9" s="279"/>
      <c r="BYM9" s="279"/>
      <c r="BYN9" s="279"/>
      <c r="BYO9" s="279"/>
      <c r="BYP9" s="279"/>
      <c r="BYQ9" s="279"/>
      <c r="BYR9" s="279"/>
      <c r="BYS9" s="279"/>
      <c r="BYT9" s="279"/>
      <c r="BYU9" s="279"/>
      <c r="BYV9" s="279"/>
      <c r="BYW9" s="279"/>
      <c r="BYX9" s="279"/>
      <c r="BYY9" s="279"/>
      <c r="BYZ9" s="279"/>
      <c r="BZA9" s="279"/>
      <c r="BZB9" s="279"/>
      <c r="BZC9" s="279"/>
      <c r="BZD9" s="279"/>
      <c r="BZE9" s="279"/>
      <c r="BZF9" s="279"/>
      <c r="BZG9" s="279"/>
      <c r="BZH9" s="279"/>
      <c r="BZI9" s="279"/>
      <c r="BZJ9" s="279"/>
      <c r="BZK9" s="279"/>
      <c r="BZL9" s="279"/>
      <c r="BZM9" s="279"/>
      <c r="BZN9" s="279"/>
      <c r="BZO9" s="279"/>
      <c r="BZP9" s="279"/>
      <c r="BZQ9" s="279"/>
      <c r="BZR9" s="279"/>
      <c r="BZS9" s="279"/>
      <c r="BZT9" s="279"/>
      <c r="BZU9" s="279"/>
      <c r="BZV9" s="279"/>
      <c r="BZW9" s="279"/>
      <c r="BZX9" s="279"/>
      <c r="BZY9" s="279"/>
      <c r="BZZ9" s="279"/>
      <c r="CAA9" s="279"/>
      <c r="CAB9" s="279"/>
      <c r="CAC9" s="279"/>
      <c r="CAD9" s="279"/>
      <c r="CAE9" s="279"/>
      <c r="CAF9" s="279"/>
      <c r="CAG9" s="279"/>
      <c r="CAH9" s="279"/>
      <c r="CAI9" s="279"/>
      <c r="CAJ9" s="279"/>
      <c r="CAK9" s="279"/>
      <c r="CAL9" s="279"/>
      <c r="CAM9" s="279"/>
      <c r="CAN9" s="279"/>
      <c r="CAO9" s="279"/>
      <c r="CAP9" s="279"/>
      <c r="CAQ9" s="279"/>
      <c r="CAR9" s="279"/>
      <c r="CAS9" s="279"/>
      <c r="CAT9" s="279"/>
      <c r="CAU9" s="279"/>
      <c r="CAV9" s="279"/>
      <c r="CAW9" s="279"/>
      <c r="CAX9" s="279"/>
      <c r="CAY9" s="279"/>
      <c r="CAZ9" s="279"/>
      <c r="CBA9" s="279"/>
      <c r="CBB9" s="279"/>
      <c r="CBC9" s="279"/>
      <c r="CBD9" s="279"/>
      <c r="CBE9" s="279"/>
      <c r="CBF9" s="279"/>
      <c r="CBG9" s="279"/>
      <c r="CBH9" s="279"/>
      <c r="CBI9" s="279"/>
      <c r="CBJ9" s="279"/>
      <c r="CBK9" s="279"/>
      <c r="CBL9" s="279"/>
      <c r="CBM9" s="279"/>
      <c r="CBN9" s="279"/>
      <c r="CBO9" s="279"/>
      <c r="CBP9" s="279"/>
      <c r="CBQ9" s="279"/>
      <c r="CBR9" s="279"/>
      <c r="CBS9" s="279"/>
      <c r="CBT9" s="279"/>
      <c r="CBU9" s="279"/>
      <c r="CBV9" s="279"/>
      <c r="CBW9" s="279"/>
      <c r="CBX9" s="279"/>
      <c r="CBY9" s="279"/>
      <c r="CBZ9" s="279"/>
      <c r="CCA9" s="279"/>
      <c r="CCB9" s="279"/>
      <c r="CCC9" s="279"/>
      <c r="CCD9" s="279"/>
      <c r="CCE9" s="279"/>
      <c r="CCF9" s="279"/>
      <c r="CCG9" s="279"/>
      <c r="CCH9" s="279"/>
      <c r="CCI9" s="279"/>
      <c r="CCJ9" s="279"/>
      <c r="CCK9" s="279"/>
      <c r="CCL9" s="279"/>
      <c r="CCM9" s="279"/>
      <c r="CCN9" s="279"/>
      <c r="CCO9" s="279"/>
      <c r="CCP9" s="279"/>
      <c r="CCQ9" s="279"/>
      <c r="CCR9" s="279"/>
      <c r="CCS9" s="279"/>
      <c r="CCT9" s="279"/>
      <c r="CCU9" s="279"/>
      <c r="CCV9" s="279"/>
      <c r="CCW9" s="279"/>
      <c r="CCX9" s="279"/>
      <c r="CCY9" s="279"/>
      <c r="CCZ9" s="279"/>
      <c r="CDA9" s="279"/>
      <c r="CDB9" s="279"/>
      <c r="CDC9" s="279"/>
      <c r="CDD9" s="279"/>
      <c r="CDE9" s="279"/>
      <c r="CDF9" s="279"/>
      <c r="CDG9" s="279"/>
      <c r="CDH9" s="279"/>
      <c r="CDI9" s="279"/>
      <c r="CDJ9" s="279"/>
      <c r="CDK9" s="279"/>
      <c r="CDL9" s="279"/>
      <c r="CDM9" s="279"/>
      <c r="CDN9" s="279"/>
      <c r="CDO9" s="279"/>
      <c r="CDP9" s="279"/>
      <c r="CDQ9" s="279"/>
      <c r="CDR9" s="279"/>
      <c r="CDS9" s="279"/>
      <c r="CDT9" s="279"/>
      <c r="CDU9" s="279"/>
      <c r="CDV9" s="279"/>
      <c r="CDW9" s="279"/>
      <c r="CDX9" s="279"/>
      <c r="CDY9" s="279"/>
      <c r="CDZ9" s="279"/>
      <c r="CEA9" s="279"/>
      <c r="CEB9" s="279"/>
      <c r="CEC9" s="279"/>
      <c r="CED9" s="279"/>
      <c r="CEE9" s="279"/>
      <c r="CEF9" s="279"/>
      <c r="CEG9" s="279"/>
      <c r="CEH9" s="279"/>
      <c r="CEI9" s="279"/>
      <c r="CEJ9" s="279"/>
      <c r="CEK9" s="279"/>
      <c r="CEL9" s="279"/>
      <c r="CEM9" s="279"/>
      <c r="CEN9" s="279"/>
      <c r="CEO9" s="279"/>
      <c r="CEP9" s="279"/>
      <c r="CEQ9" s="279"/>
      <c r="CER9" s="279"/>
      <c r="CES9" s="279"/>
      <c r="CET9" s="279"/>
      <c r="CEU9" s="279"/>
      <c r="CEV9" s="279"/>
      <c r="CEW9" s="279"/>
      <c r="CEX9" s="279"/>
      <c r="CEY9" s="279"/>
      <c r="CEZ9" s="279"/>
      <c r="CFA9" s="279"/>
      <c r="CFB9" s="279"/>
      <c r="CFC9" s="279"/>
      <c r="CFD9" s="279"/>
      <c r="CFE9" s="279"/>
      <c r="CFF9" s="279"/>
      <c r="CFG9" s="279"/>
      <c r="CFH9" s="279"/>
      <c r="CFI9" s="279"/>
      <c r="CFJ9" s="279"/>
      <c r="CFK9" s="279"/>
      <c r="CFL9" s="279"/>
      <c r="CFM9" s="279"/>
      <c r="CFN9" s="279"/>
      <c r="CFO9" s="279"/>
      <c r="CFP9" s="279"/>
      <c r="CFQ9" s="279"/>
      <c r="CFR9" s="279"/>
      <c r="CFS9" s="279"/>
      <c r="CFT9" s="279"/>
      <c r="CFU9" s="279"/>
      <c r="CFV9" s="279"/>
      <c r="CFW9" s="279"/>
      <c r="CFX9" s="279"/>
      <c r="CFY9" s="279"/>
      <c r="CFZ9" s="279"/>
      <c r="CGA9" s="279"/>
      <c r="CGB9" s="279"/>
      <c r="CGC9" s="279"/>
      <c r="CGD9" s="279"/>
      <c r="CGE9" s="279"/>
      <c r="CGF9" s="279"/>
      <c r="CGG9" s="279"/>
      <c r="CGH9" s="279"/>
      <c r="CGI9" s="279"/>
      <c r="CGJ9" s="279"/>
      <c r="CGK9" s="279"/>
      <c r="CGL9" s="279"/>
      <c r="CGM9" s="279"/>
      <c r="CGN9" s="279"/>
      <c r="CGO9" s="279"/>
      <c r="CGP9" s="279"/>
      <c r="CGQ9" s="279"/>
      <c r="CGR9" s="279"/>
      <c r="CGS9" s="279"/>
      <c r="CGT9" s="279"/>
      <c r="CGU9" s="279"/>
      <c r="CGV9" s="279"/>
      <c r="CGW9" s="279"/>
      <c r="CGX9" s="279"/>
      <c r="CGY9" s="279"/>
      <c r="CGZ9" s="279"/>
      <c r="CHA9" s="279"/>
      <c r="CHB9" s="279"/>
      <c r="CHC9" s="279"/>
      <c r="CHD9" s="279"/>
      <c r="CHE9" s="279"/>
      <c r="CHF9" s="279"/>
      <c r="CHG9" s="279"/>
      <c r="CHH9" s="279"/>
      <c r="CHI9" s="279"/>
      <c r="CHJ9" s="279"/>
      <c r="CHK9" s="279"/>
      <c r="CHL9" s="279"/>
      <c r="CHM9" s="279"/>
      <c r="CHN9" s="279"/>
      <c r="CHO9" s="279"/>
      <c r="CHP9" s="279"/>
      <c r="CHQ9" s="279"/>
      <c r="CHR9" s="279"/>
      <c r="CHS9" s="279"/>
      <c r="CHT9" s="279"/>
      <c r="CHU9" s="279"/>
      <c r="CHV9" s="279"/>
      <c r="CHW9" s="279"/>
      <c r="CHX9" s="279"/>
      <c r="CHY9" s="279"/>
      <c r="CHZ9" s="279"/>
      <c r="CIA9" s="279"/>
      <c r="CIB9" s="279"/>
      <c r="CIC9" s="279"/>
      <c r="CID9" s="279"/>
      <c r="CIE9" s="279"/>
      <c r="CIF9" s="279"/>
      <c r="CIG9" s="279"/>
      <c r="CIH9" s="279"/>
      <c r="CII9" s="279"/>
      <c r="CIJ9" s="279"/>
      <c r="CIK9" s="279"/>
      <c r="CIL9" s="279"/>
      <c r="CIM9" s="279"/>
      <c r="CIN9" s="279"/>
      <c r="CIO9" s="279"/>
      <c r="CIP9" s="279"/>
      <c r="CIQ9" s="279"/>
      <c r="CIR9" s="279"/>
      <c r="CIS9" s="279"/>
      <c r="CIT9" s="279"/>
      <c r="CIU9" s="279"/>
      <c r="CIV9" s="279"/>
      <c r="CIW9" s="279"/>
      <c r="CIX9" s="279"/>
      <c r="CIY9" s="279"/>
      <c r="CIZ9" s="279"/>
      <c r="CJA9" s="279"/>
      <c r="CJB9" s="279"/>
      <c r="CJC9" s="279"/>
      <c r="CJD9" s="279"/>
      <c r="CJE9" s="279"/>
      <c r="CJF9" s="279"/>
      <c r="CJG9" s="279"/>
      <c r="CJH9" s="279"/>
      <c r="CJI9" s="279"/>
      <c r="CJJ9" s="279"/>
      <c r="CJK9" s="279"/>
      <c r="CJL9" s="279"/>
      <c r="CJM9" s="279"/>
      <c r="CJN9" s="279"/>
      <c r="CJO9" s="279"/>
      <c r="CJP9" s="279"/>
      <c r="CJQ9" s="279"/>
      <c r="CJR9" s="279"/>
      <c r="CJS9" s="279"/>
      <c r="CJT9" s="279"/>
      <c r="CJU9" s="279"/>
      <c r="CJV9" s="279"/>
      <c r="CJW9" s="279"/>
      <c r="CJX9" s="279"/>
      <c r="CJY9" s="279"/>
      <c r="CJZ9" s="279"/>
      <c r="CKA9" s="279"/>
      <c r="CKB9" s="279"/>
      <c r="CKC9" s="279"/>
      <c r="CKD9" s="279"/>
      <c r="CKE9" s="279"/>
      <c r="CKF9" s="279"/>
      <c r="CKG9" s="279"/>
      <c r="CKH9" s="279"/>
      <c r="CKI9" s="279"/>
      <c r="CKJ9" s="279"/>
      <c r="CKK9" s="279"/>
      <c r="CKL9" s="279"/>
      <c r="CKM9" s="279"/>
      <c r="CKN9" s="279"/>
      <c r="CKO9" s="279"/>
      <c r="CKP9" s="279"/>
      <c r="CKQ9" s="279"/>
      <c r="CKR9" s="279"/>
      <c r="CKS9" s="279"/>
      <c r="CKT9" s="279"/>
      <c r="CKU9" s="279"/>
      <c r="CKV9" s="279"/>
      <c r="CKW9" s="279"/>
      <c r="CKX9" s="279"/>
      <c r="CKY9" s="279"/>
      <c r="CKZ9" s="279"/>
      <c r="CLA9" s="279"/>
      <c r="CLB9" s="279"/>
      <c r="CLC9" s="279"/>
      <c r="CLD9" s="279"/>
      <c r="CLE9" s="279"/>
      <c r="CLF9" s="279"/>
      <c r="CLG9" s="279"/>
      <c r="CLH9" s="279"/>
      <c r="CLI9" s="279"/>
      <c r="CLJ9" s="279"/>
      <c r="CLK9" s="279"/>
      <c r="CLL9" s="279"/>
      <c r="CLM9" s="279"/>
      <c r="CLN9" s="279"/>
      <c r="CLO9" s="279"/>
      <c r="CLP9" s="279"/>
      <c r="CLQ9" s="279"/>
      <c r="CLR9" s="279"/>
      <c r="CLS9" s="279"/>
      <c r="CLT9" s="279"/>
      <c r="CLU9" s="279"/>
      <c r="CLV9" s="279"/>
      <c r="CLW9" s="279"/>
      <c r="CLX9" s="279"/>
      <c r="CLY9" s="279"/>
      <c r="CLZ9" s="279"/>
      <c r="CMA9" s="279"/>
      <c r="CMB9" s="279"/>
      <c r="CMC9" s="279"/>
      <c r="CMD9" s="279"/>
      <c r="CME9" s="279"/>
      <c r="CMF9" s="279"/>
      <c r="CMG9" s="279"/>
      <c r="CMH9" s="279"/>
      <c r="CMI9" s="279"/>
      <c r="CMJ9" s="279"/>
      <c r="CMK9" s="279"/>
      <c r="CML9" s="279"/>
      <c r="CMM9" s="279"/>
      <c r="CMN9" s="279"/>
      <c r="CMO9" s="279"/>
      <c r="CMP9" s="279"/>
      <c r="CMQ9" s="279"/>
      <c r="CMR9" s="279"/>
      <c r="CMS9" s="279"/>
      <c r="CMT9" s="279"/>
      <c r="CMU9" s="279"/>
      <c r="CMV9" s="279"/>
      <c r="CMW9" s="279"/>
      <c r="CMX9" s="279"/>
      <c r="CMY9" s="279"/>
      <c r="CMZ9" s="279"/>
      <c r="CNA9" s="279"/>
      <c r="CNB9" s="279"/>
      <c r="CNC9" s="279"/>
      <c r="CND9" s="279"/>
      <c r="CNE9" s="279"/>
      <c r="CNF9" s="279"/>
      <c r="CNG9" s="279"/>
      <c r="CNH9" s="279"/>
      <c r="CNI9" s="279"/>
      <c r="CNJ9" s="279"/>
      <c r="CNK9" s="279"/>
      <c r="CNL9" s="279"/>
      <c r="CNM9" s="279"/>
      <c r="CNN9" s="279"/>
      <c r="CNO9" s="279"/>
      <c r="CNP9" s="279"/>
      <c r="CNQ9" s="279"/>
      <c r="CNR9" s="279"/>
      <c r="CNS9" s="279"/>
      <c r="CNT9" s="279"/>
      <c r="CNU9" s="279"/>
      <c r="CNV9" s="279"/>
      <c r="CNW9" s="279"/>
      <c r="CNX9" s="279"/>
      <c r="CNY9" s="279"/>
      <c r="CNZ9" s="279"/>
      <c r="COA9" s="279"/>
      <c r="COB9" s="279"/>
      <c r="COC9" s="279"/>
      <c r="COD9" s="279"/>
      <c r="COE9" s="279"/>
      <c r="COF9" s="279"/>
      <c r="COG9" s="279"/>
      <c r="COH9" s="279"/>
      <c r="COI9" s="279"/>
      <c r="COJ9" s="279"/>
      <c r="COK9" s="279"/>
      <c r="COL9" s="279"/>
      <c r="COM9" s="279"/>
      <c r="CON9" s="279"/>
      <c r="COO9" s="279"/>
      <c r="COP9" s="279"/>
      <c r="COQ9" s="279"/>
      <c r="COR9" s="279"/>
      <c r="COS9" s="279"/>
      <c r="COT9" s="279"/>
      <c r="COU9" s="279"/>
      <c r="COV9" s="279"/>
      <c r="COW9" s="279"/>
      <c r="COX9" s="279"/>
      <c r="COY9" s="279"/>
      <c r="COZ9" s="279"/>
      <c r="CPA9" s="279"/>
      <c r="CPB9" s="279"/>
      <c r="CPC9" s="279"/>
      <c r="CPD9" s="279"/>
      <c r="CPE9" s="279"/>
      <c r="CPF9" s="279"/>
      <c r="CPG9" s="279"/>
      <c r="CPH9" s="279"/>
      <c r="CPI9" s="279"/>
      <c r="CPJ9" s="279"/>
      <c r="CPK9" s="279"/>
      <c r="CPL9" s="279"/>
      <c r="CPM9" s="279"/>
      <c r="CPN9" s="279"/>
      <c r="CPO9" s="279"/>
      <c r="CPP9" s="279"/>
      <c r="CPQ9" s="279"/>
      <c r="CPR9" s="279"/>
      <c r="CPS9" s="279"/>
      <c r="CPT9" s="279"/>
      <c r="CPU9" s="279"/>
      <c r="CPV9" s="279"/>
      <c r="CPW9" s="279"/>
      <c r="CPX9" s="279"/>
      <c r="CPY9" s="279"/>
      <c r="CPZ9" s="279"/>
      <c r="CQA9" s="279"/>
      <c r="CQB9" s="279"/>
      <c r="CQC9" s="279"/>
      <c r="CQD9" s="279"/>
      <c r="CQE9" s="279"/>
      <c r="CQF9" s="279"/>
      <c r="CQG9" s="279"/>
      <c r="CQH9" s="279"/>
      <c r="CQI9" s="279"/>
      <c r="CQJ9" s="279"/>
      <c r="CQK9" s="279"/>
      <c r="CQL9" s="279"/>
      <c r="CQM9" s="279"/>
      <c r="CQN9" s="279"/>
      <c r="CQO9" s="279"/>
      <c r="CQP9" s="279"/>
      <c r="CQQ9" s="279"/>
      <c r="CQR9" s="279"/>
      <c r="CQS9" s="279"/>
      <c r="CQT9" s="279"/>
      <c r="CQU9" s="279"/>
      <c r="CQV9" s="279"/>
      <c r="CQW9" s="279"/>
      <c r="CQX9" s="279"/>
      <c r="CQY9" s="279"/>
      <c r="CQZ9" s="279"/>
      <c r="CRA9" s="279"/>
      <c r="CRB9" s="279"/>
      <c r="CRC9" s="279"/>
      <c r="CRD9" s="279"/>
      <c r="CRE9" s="279"/>
      <c r="CRF9" s="279"/>
      <c r="CRG9" s="279"/>
      <c r="CRH9" s="279"/>
      <c r="CRI9" s="279"/>
      <c r="CRJ9" s="279"/>
      <c r="CRK9" s="279"/>
      <c r="CRL9" s="279"/>
      <c r="CRM9" s="279"/>
      <c r="CRN9" s="279"/>
      <c r="CRO9" s="279"/>
      <c r="CRP9" s="279"/>
      <c r="CRQ9" s="279"/>
      <c r="CRR9" s="279"/>
      <c r="CRS9" s="279"/>
      <c r="CRT9" s="279"/>
      <c r="CRU9" s="279"/>
      <c r="CRV9" s="279"/>
      <c r="CRW9" s="279"/>
      <c r="CRX9" s="279"/>
      <c r="CRY9" s="279"/>
      <c r="CRZ9" s="279"/>
      <c r="CSA9" s="279"/>
      <c r="CSB9" s="279"/>
      <c r="CSC9" s="279"/>
      <c r="CSD9" s="279"/>
      <c r="CSE9" s="279"/>
      <c r="CSF9" s="279"/>
      <c r="CSG9" s="279"/>
      <c r="CSH9" s="279"/>
      <c r="CSI9" s="279"/>
      <c r="CSJ9" s="279"/>
      <c r="CSK9" s="279"/>
      <c r="CSL9" s="279"/>
      <c r="CSM9" s="279"/>
      <c r="CSN9" s="279"/>
      <c r="CSO9" s="279"/>
      <c r="CSP9" s="279"/>
      <c r="CSQ9" s="279"/>
      <c r="CSR9" s="279"/>
      <c r="CSS9" s="279"/>
      <c r="CST9" s="279"/>
      <c r="CSU9" s="279"/>
      <c r="CSV9" s="279"/>
      <c r="CSW9" s="279"/>
      <c r="CSX9" s="279"/>
      <c r="CSY9" s="279"/>
      <c r="CSZ9" s="279"/>
      <c r="CTA9" s="279"/>
      <c r="CTB9" s="279"/>
      <c r="CTC9" s="279"/>
      <c r="CTD9" s="279"/>
      <c r="CTE9" s="279"/>
      <c r="CTF9" s="279"/>
      <c r="CTG9" s="279"/>
      <c r="CTH9" s="279"/>
      <c r="CTI9" s="279"/>
      <c r="CTJ9" s="279"/>
      <c r="CTK9" s="279"/>
      <c r="CTL9" s="279"/>
      <c r="CTM9" s="279"/>
      <c r="CTN9" s="279"/>
      <c r="CTO9" s="279"/>
      <c r="CTP9" s="279"/>
      <c r="CTQ9" s="279"/>
      <c r="CTR9" s="279"/>
      <c r="CTS9" s="279"/>
      <c r="CTT9" s="279"/>
      <c r="CTU9" s="279"/>
      <c r="CTV9" s="279"/>
      <c r="CTW9" s="279"/>
      <c r="CTX9" s="279"/>
      <c r="CTY9" s="279"/>
      <c r="CTZ9" s="279"/>
      <c r="CUA9" s="279"/>
      <c r="CUB9" s="279"/>
      <c r="CUC9" s="279"/>
      <c r="CUD9" s="279"/>
      <c r="CUE9" s="279"/>
      <c r="CUF9" s="279"/>
      <c r="CUG9" s="279"/>
      <c r="CUH9" s="279"/>
      <c r="CUI9" s="279"/>
      <c r="CUJ9" s="279"/>
      <c r="CUK9" s="279"/>
      <c r="CUL9" s="279"/>
      <c r="CUM9" s="279"/>
      <c r="CUN9" s="279"/>
      <c r="CUO9" s="279"/>
      <c r="CUP9" s="279"/>
      <c r="CUQ9" s="279"/>
      <c r="CUR9" s="279"/>
      <c r="CUS9" s="279"/>
      <c r="CUT9" s="279"/>
      <c r="CUU9" s="279"/>
      <c r="CUV9" s="279"/>
      <c r="CUW9" s="279"/>
      <c r="CUX9" s="279"/>
      <c r="CUY9" s="279"/>
      <c r="CUZ9" s="279"/>
      <c r="CVA9" s="279"/>
      <c r="CVB9" s="279"/>
      <c r="CVC9" s="279"/>
      <c r="CVD9" s="279"/>
      <c r="CVE9" s="279"/>
      <c r="CVF9" s="279"/>
      <c r="CVG9" s="279"/>
      <c r="CVH9" s="279"/>
      <c r="CVI9" s="279"/>
      <c r="CVJ9" s="279"/>
      <c r="CVK9" s="279"/>
      <c r="CVL9" s="279"/>
      <c r="CVM9" s="279"/>
      <c r="CVN9" s="279"/>
      <c r="CVO9" s="279"/>
      <c r="CVP9" s="279"/>
      <c r="CVQ9" s="279"/>
      <c r="CVR9" s="279"/>
      <c r="CVS9" s="279"/>
      <c r="CVT9" s="279"/>
      <c r="CVU9" s="279"/>
      <c r="CVV9" s="279"/>
      <c r="CVW9" s="279"/>
      <c r="CVX9" s="279"/>
      <c r="CVY9" s="279"/>
      <c r="CVZ9" s="279"/>
      <c r="CWA9" s="279"/>
      <c r="CWB9" s="279"/>
      <c r="CWC9" s="279"/>
      <c r="CWD9" s="279"/>
      <c r="CWE9" s="279"/>
      <c r="CWF9" s="279"/>
      <c r="CWG9" s="279"/>
      <c r="CWH9" s="279"/>
      <c r="CWI9" s="279"/>
      <c r="CWJ9" s="279"/>
      <c r="CWK9" s="279"/>
      <c r="CWL9" s="279"/>
      <c r="CWM9" s="279"/>
      <c r="CWN9" s="279"/>
      <c r="CWO9" s="279"/>
      <c r="CWP9" s="279"/>
      <c r="CWQ9" s="279"/>
      <c r="CWR9" s="279"/>
      <c r="CWS9" s="279"/>
      <c r="CWT9" s="279"/>
      <c r="CWU9" s="279"/>
      <c r="CWV9" s="279"/>
      <c r="CWW9" s="279"/>
      <c r="CWX9" s="279"/>
      <c r="CWY9" s="279"/>
      <c r="CWZ9" s="279"/>
      <c r="CXA9" s="279"/>
      <c r="CXB9" s="279"/>
      <c r="CXC9" s="279"/>
      <c r="CXD9" s="279"/>
      <c r="CXE9" s="279"/>
      <c r="CXF9" s="279"/>
      <c r="CXG9" s="279"/>
      <c r="CXH9" s="279"/>
      <c r="CXI9" s="279"/>
      <c r="CXJ9" s="279"/>
      <c r="CXK9" s="279"/>
      <c r="CXL9" s="279"/>
      <c r="CXM9" s="279"/>
      <c r="CXN9" s="279"/>
      <c r="CXO9" s="279"/>
      <c r="CXP9" s="279"/>
      <c r="CXQ9" s="279"/>
      <c r="CXR9" s="279"/>
      <c r="CXS9" s="279"/>
      <c r="CXT9" s="279"/>
      <c r="CXU9" s="279"/>
      <c r="CXV9" s="279"/>
      <c r="CXW9" s="279"/>
      <c r="CXX9" s="279"/>
      <c r="CXY9" s="279"/>
      <c r="CXZ9" s="279"/>
      <c r="CYA9" s="279"/>
      <c r="CYB9" s="279"/>
      <c r="CYC9" s="279"/>
      <c r="CYD9" s="279"/>
      <c r="CYE9" s="279"/>
      <c r="CYF9" s="279"/>
      <c r="CYG9" s="279"/>
      <c r="CYH9" s="279"/>
      <c r="CYI9" s="279"/>
      <c r="CYJ9" s="279"/>
      <c r="CYK9" s="279"/>
      <c r="CYL9" s="279"/>
      <c r="CYM9" s="279"/>
      <c r="CYN9" s="279"/>
      <c r="CYO9" s="279"/>
      <c r="CYP9" s="279"/>
      <c r="CYQ9" s="279"/>
      <c r="CYR9" s="279"/>
      <c r="CYS9" s="279"/>
      <c r="CYT9" s="279"/>
      <c r="CYU9" s="279"/>
      <c r="CYV9" s="279"/>
      <c r="CYW9" s="279"/>
      <c r="CYX9" s="279"/>
      <c r="CYY9" s="279"/>
      <c r="CYZ9" s="279"/>
      <c r="CZA9" s="279"/>
      <c r="CZB9" s="279"/>
      <c r="CZC9" s="279"/>
      <c r="CZD9" s="279"/>
      <c r="CZE9" s="279"/>
      <c r="CZF9" s="279"/>
      <c r="CZG9" s="279"/>
      <c r="CZH9" s="279"/>
      <c r="CZI9" s="279"/>
      <c r="CZJ9" s="279"/>
      <c r="CZK9" s="279"/>
      <c r="CZL9" s="279"/>
      <c r="CZM9" s="279"/>
      <c r="CZN9" s="279"/>
      <c r="CZO9" s="279"/>
      <c r="CZP9" s="279"/>
      <c r="CZQ9" s="279"/>
      <c r="CZR9" s="279"/>
      <c r="CZS9" s="279"/>
      <c r="CZT9" s="279"/>
      <c r="CZU9" s="279"/>
      <c r="CZV9" s="279"/>
      <c r="CZW9" s="279"/>
      <c r="CZX9" s="279"/>
      <c r="CZY9" s="279"/>
      <c r="CZZ9" s="279"/>
      <c r="DAA9" s="279"/>
      <c r="DAB9" s="279"/>
      <c r="DAC9" s="279"/>
      <c r="DAD9" s="279"/>
      <c r="DAE9" s="279"/>
      <c r="DAF9" s="279"/>
      <c r="DAG9" s="279"/>
      <c r="DAH9" s="279"/>
      <c r="DAI9" s="279"/>
      <c r="DAJ9" s="279"/>
      <c r="DAK9" s="279"/>
      <c r="DAL9" s="279"/>
      <c r="DAM9" s="279"/>
      <c r="DAN9" s="279"/>
      <c r="DAO9" s="279"/>
      <c r="DAP9" s="279"/>
      <c r="DAQ9" s="279"/>
      <c r="DAR9" s="279"/>
      <c r="DAS9" s="279"/>
      <c r="DAT9" s="279"/>
      <c r="DAU9" s="279"/>
      <c r="DAV9" s="279"/>
      <c r="DAW9" s="279"/>
      <c r="DAX9" s="279"/>
      <c r="DAY9" s="279"/>
      <c r="DAZ9" s="279"/>
      <c r="DBA9" s="279"/>
      <c r="DBB9" s="279"/>
      <c r="DBC9" s="279"/>
      <c r="DBD9" s="279"/>
      <c r="DBE9" s="279"/>
      <c r="DBF9" s="279"/>
      <c r="DBG9" s="279"/>
      <c r="DBH9" s="279"/>
      <c r="DBI9" s="279"/>
      <c r="DBJ9" s="279"/>
      <c r="DBK9" s="279"/>
      <c r="DBL9" s="279"/>
      <c r="DBM9" s="279"/>
      <c r="DBN9" s="279"/>
      <c r="DBO9" s="279"/>
      <c r="DBP9" s="279"/>
      <c r="DBQ9" s="279"/>
      <c r="DBR9" s="279"/>
      <c r="DBS9" s="279"/>
      <c r="DBT9" s="279"/>
      <c r="DBU9" s="279"/>
      <c r="DBV9" s="279"/>
      <c r="DBW9" s="279"/>
      <c r="DBX9" s="279"/>
      <c r="DBY9" s="279"/>
      <c r="DBZ9" s="279"/>
      <c r="DCA9" s="279"/>
      <c r="DCB9" s="279"/>
      <c r="DCC9" s="279"/>
      <c r="DCD9" s="279"/>
      <c r="DCE9" s="279"/>
      <c r="DCF9" s="279"/>
      <c r="DCG9" s="279"/>
      <c r="DCH9" s="279"/>
      <c r="DCI9" s="279"/>
      <c r="DCJ9" s="279"/>
      <c r="DCK9" s="279"/>
      <c r="DCL9" s="279"/>
      <c r="DCM9" s="279"/>
      <c r="DCN9" s="279"/>
      <c r="DCO9" s="279"/>
      <c r="DCP9" s="279"/>
      <c r="DCQ9" s="279"/>
      <c r="DCR9" s="279"/>
      <c r="DCS9" s="279"/>
      <c r="DCT9" s="279"/>
      <c r="DCU9" s="279"/>
      <c r="DCV9" s="279"/>
      <c r="DCW9" s="279"/>
      <c r="DCX9" s="279"/>
      <c r="DCY9" s="279"/>
      <c r="DCZ9" s="279"/>
      <c r="DDA9" s="279"/>
      <c r="DDB9" s="279"/>
      <c r="DDC9" s="279"/>
      <c r="DDD9" s="279"/>
      <c r="DDE9" s="279"/>
      <c r="DDF9" s="279"/>
      <c r="DDG9" s="279"/>
      <c r="DDH9" s="279"/>
      <c r="DDI9" s="279"/>
      <c r="DDJ9" s="279"/>
      <c r="DDK9" s="279"/>
      <c r="DDL9" s="279"/>
      <c r="DDM9" s="279"/>
      <c r="DDN9" s="279"/>
      <c r="DDO9" s="279"/>
      <c r="DDP9" s="279"/>
      <c r="DDQ9" s="279"/>
      <c r="DDR9" s="279"/>
      <c r="DDS9" s="279"/>
      <c r="DDT9" s="279"/>
      <c r="DDU9" s="279"/>
      <c r="DDV9" s="279"/>
      <c r="DDW9" s="279"/>
      <c r="DDX9" s="279"/>
      <c r="DDY9" s="279"/>
      <c r="DDZ9" s="279"/>
      <c r="DEA9" s="279"/>
      <c r="DEB9" s="279"/>
      <c r="DEC9" s="279"/>
      <c r="DED9" s="279"/>
      <c r="DEE9" s="279"/>
      <c r="DEF9" s="279"/>
      <c r="DEG9" s="279"/>
      <c r="DEH9" s="279"/>
      <c r="DEI9" s="279"/>
      <c r="DEJ9" s="279"/>
      <c r="DEK9" s="279"/>
      <c r="DEL9" s="279"/>
      <c r="DEM9" s="279"/>
      <c r="DEN9" s="279"/>
      <c r="DEO9" s="279"/>
      <c r="DEP9" s="279"/>
      <c r="DEQ9" s="279"/>
      <c r="DER9" s="279"/>
      <c r="DES9" s="279"/>
      <c r="DET9" s="279"/>
      <c r="DEU9" s="279"/>
      <c r="DEV9" s="279"/>
      <c r="DEW9" s="279"/>
      <c r="DEX9" s="279"/>
      <c r="DEY9" s="279"/>
      <c r="DEZ9" s="279"/>
      <c r="DFA9" s="279"/>
      <c r="DFB9" s="279"/>
      <c r="DFC9" s="279"/>
      <c r="DFD9" s="279"/>
      <c r="DFE9" s="279"/>
      <c r="DFF9" s="279"/>
      <c r="DFG9" s="279"/>
      <c r="DFH9" s="279"/>
      <c r="DFI9" s="279"/>
      <c r="DFJ9" s="279"/>
      <c r="DFK9" s="279"/>
      <c r="DFL9" s="279"/>
      <c r="DFM9" s="279"/>
      <c r="DFN9" s="279"/>
      <c r="DFO9" s="279"/>
      <c r="DFP9" s="279"/>
      <c r="DFQ9" s="279"/>
      <c r="DFR9" s="279"/>
      <c r="DFS9" s="279"/>
      <c r="DFT9" s="279"/>
      <c r="DFU9" s="279"/>
      <c r="DFV9" s="279"/>
      <c r="DFW9" s="279"/>
      <c r="DFX9" s="279"/>
      <c r="DFY9" s="279"/>
      <c r="DFZ9" s="279"/>
      <c r="DGA9" s="279"/>
      <c r="DGB9" s="279"/>
      <c r="DGC9" s="279"/>
      <c r="DGD9" s="279"/>
      <c r="DGE9" s="279"/>
      <c r="DGF9" s="279"/>
      <c r="DGG9" s="279"/>
      <c r="DGH9" s="279"/>
      <c r="DGI9" s="279"/>
      <c r="DGJ9" s="279"/>
      <c r="DGK9" s="279"/>
      <c r="DGL9" s="279"/>
      <c r="DGM9" s="279"/>
      <c r="DGN9" s="279"/>
      <c r="DGO9" s="279"/>
      <c r="DGP9" s="279"/>
      <c r="DGQ9" s="279"/>
      <c r="DGR9" s="279"/>
      <c r="DGS9" s="279"/>
      <c r="DGT9" s="279"/>
      <c r="DGU9" s="279"/>
      <c r="DGV9" s="279"/>
      <c r="DGW9" s="279"/>
      <c r="DGX9" s="279"/>
      <c r="DGY9" s="279"/>
      <c r="DGZ9" s="279"/>
      <c r="DHA9" s="279"/>
      <c r="DHB9" s="279"/>
      <c r="DHC9" s="279"/>
      <c r="DHD9" s="279"/>
      <c r="DHE9" s="279"/>
      <c r="DHF9" s="279"/>
      <c r="DHG9" s="279"/>
      <c r="DHH9" s="279"/>
      <c r="DHI9" s="279"/>
      <c r="DHJ9" s="279"/>
      <c r="DHK9" s="279"/>
      <c r="DHL9" s="279"/>
      <c r="DHM9" s="279"/>
      <c r="DHN9" s="279"/>
      <c r="DHO9" s="279"/>
      <c r="DHP9" s="279"/>
      <c r="DHQ9" s="279"/>
      <c r="DHR9" s="279"/>
      <c r="DHS9" s="279"/>
      <c r="DHT9" s="279"/>
      <c r="DHU9" s="279"/>
      <c r="DHV9" s="279"/>
      <c r="DHW9" s="279"/>
      <c r="DHX9" s="279"/>
      <c r="DHY9" s="279"/>
      <c r="DHZ9" s="279"/>
      <c r="DIA9" s="279"/>
      <c r="DIB9" s="279"/>
      <c r="DIC9" s="279"/>
      <c r="DID9" s="279"/>
      <c r="DIE9" s="279"/>
      <c r="DIF9" s="279"/>
      <c r="DIG9" s="279"/>
      <c r="DIH9" s="279"/>
      <c r="DII9" s="279"/>
      <c r="DIJ9" s="279"/>
      <c r="DIK9" s="279"/>
      <c r="DIL9" s="279"/>
      <c r="DIM9" s="279"/>
      <c r="DIN9" s="279"/>
      <c r="DIO9" s="279"/>
      <c r="DIP9" s="279"/>
      <c r="DIQ9" s="279"/>
      <c r="DIR9" s="279"/>
      <c r="DIS9" s="279"/>
      <c r="DIT9" s="279"/>
      <c r="DIU9" s="279"/>
      <c r="DIV9" s="279"/>
      <c r="DIW9" s="279"/>
      <c r="DIX9" s="279"/>
      <c r="DIY9" s="279"/>
      <c r="DIZ9" s="279"/>
      <c r="DJA9" s="279"/>
      <c r="DJB9" s="279"/>
      <c r="DJC9" s="279"/>
      <c r="DJD9" s="279"/>
      <c r="DJE9" s="279"/>
      <c r="DJF9" s="279"/>
      <c r="DJG9" s="279"/>
      <c r="DJH9" s="279"/>
      <c r="DJI9" s="279"/>
      <c r="DJJ9" s="279"/>
      <c r="DJK9" s="279"/>
      <c r="DJL9" s="279"/>
      <c r="DJM9" s="279"/>
      <c r="DJN9" s="279"/>
      <c r="DJO9" s="279"/>
      <c r="DJP9" s="279"/>
      <c r="DJQ9" s="279"/>
      <c r="DJR9" s="279"/>
      <c r="DJS9" s="279"/>
      <c r="DJT9" s="279"/>
      <c r="DJU9" s="279"/>
      <c r="DJV9" s="279"/>
      <c r="DJW9" s="279"/>
      <c r="DJX9" s="279"/>
      <c r="DJY9" s="279"/>
      <c r="DJZ9" s="279"/>
      <c r="DKA9" s="279"/>
      <c r="DKB9" s="279"/>
      <c r="DKC9" s="279"/>
      <c r="DKD9" s="279"/>
      <c r="DKE9" s="279"/>
      <c r="DKF9" s="279"/>
      <c r="DKG9" s="279"/>
      <c r="DKH9" s="279"/>
      <c r="DKI9" s="279"/>
      <c r="DKJ9" s="279"/>
      <c r="DKK9" s="279"/>
      <c r="DKL9" s="279"/>
      <c r="DKM9" s="279"/>
      <c r="DKN9" s="279"/>
      <c r="DKO9" s="279"/>
      <c r="DKP9" s="279"/>
      <c r="DKQ9" s="279"/>
      <c r="DKR9" s="279"/>
      <c r="DKS9" s="279"/>
      <c r="DKT9" s="279"/>
      <c r="DKU9" s="279"/>
      <c r="DKV9" s="279"/>
      <c r="DKW9" s="279"/>
      <c r="DKX9" s="279"/>
      <c r="DKY9" s="279"/>
      <c r="DKZ9" s="279"/>
      <c r="DLA9" s="279"/>
      <c r="DLB9" s="279"/>
      <c r="DLC9" s="279"/>
      <c r="DLD9" s="279"/>
      <c r="DLE9" s="279"/>
      <c r="DLF9" s="279"/>
      <c r="DLG9" s="279"/>
      <c r="DLH9" s="279"/>
      <c r="DLI9" s="279"/>
      <c r="DLJ9" s="279"/>
      <c r="DLK9" s="279"/>
      <c r="DLL9" s="279"/>
      <c r="DLM9" s="279"/>
      <c r="DLN9" s="279"/>
      <c r="DLO9" s="279"/>
      <c r="DLP9" s="279"/>
      <c r="DLQ9" s="279"/>
      <c r="DLR9" s="279"/>
      <c r="DLS9" s="279"/>
      <c r="DLT9" s="279"/>
      <c r="DLU9" s="279"/>
      <c r="DLV9" s="279"/>
      <c r="DLW9" s="279"/>
      <c r="DLX9" s="279"/>
      <c r="DLY9" s="279"/>
      <c r="DLZ9" s="279"/>
      <c r="DMA9" s="279"/>
      <c r="DMB9" s="279"/>
      <c r="DMC9" s="279"/>
      <c r="DMD9" s="279"/>
      <c r="DME9" s="279"/>
      <c r="DMF9" s="279"/>
      <c r="DMG9" s="279"/>
      <c r="DMH9" s="279"/>
      <c r="DMI9" s="279"/>
      <c r="DMJ9" s="279"/>
      <c r="DMK9" s="279"/>
      <c r="DML9" s="279"/>
      <c r="DMM9" s="279"/>
      <c r="DMN9" s="279"/>
      <c r="DMO9" s="279"/>
      <c r="DMP9" s="279"/>
      <c r="DMQ9" s="279"/>
      <c r="DMR9" s="279"/>
      <c r="DMS9" s="279"/>
      <c r="DMT9" s="279"/>
      <c r="DMU9" s="279"/>
      <c r="DMV9" s="279"/>
      <c r="DMW9" s="279"/>
      <c r="DMX9" s="279"/>
      <c r="DMY9" s="279"/>
      <c r="DMZ9" s="279"/>
      <c r="DNA9" s="279"/>
      <c r="DNB9" s="279"/>
      <c r="DNC9" s="279"/>
      <c r="DND9" s="279"/>
      <c r="DNE9" s="279"/>
      <c r="DNF9" s="279"/>
      <c r="DNG9" s="279"/>
      <c r="DNH9" s="279"/>
      <c r="DNI9" s="279"/>
      <c r="DNJ9" s="279"/>
      <c r="DNK9" s="279"/>
      <c r="DNL9" s="279"/>
      <c r="DNM9" s="279"/>
      <c r="DNN9" s="279"/>
      <c r="DNO9" s="279"/>
      <c r="DNP9" s="279"/>
      <c r="DNQ9" s="279"/>
      <c r="DNR9" s="279"/>
      <c r="DNS9" s="279"/>
      <c r="DNT9" s="279"/>
      <c r="DNU9" s="279"/>
      <c r="DNV9" s="279"/>
      <c r="DNW9" s="279"/>
      <c r="DNX9" s="279"/>
      <c r="DNY9" s="279"/>
      <c r="DNZ9" s="279"/>
      <c r="DOA9" s="279"/>
      <c r="DOB9" s="279"/>
      <c r="DOC9" s="279"/>
      <c r="DOD9" s="279"/>
      <c r="DOE9" s="279"/>
      <c r="DOF9" s="279"/>
      <c r="DOG9" s="279"/>
      <c r="DOH9" s="279"/>
      <c r="DOI9" s="279"/>
      <c r="DOJ9" s="279"/>
      <c r="DOK9" s="279"/>
      <c r="DOL9" s="279"/>
      <c r="DOM9" s="279"/>
      <c r="DON9" s="279"/>
      <c r="DOO9" s="279"/>
      <c r="DOP9" s="279"/>
      <c r="DOQ9" s="279"/>
      <c r="DOR9" s="279"/>
      <c r="DOS9" s="279"/>
      <c r="DOT9" s="279"/>
      <c r="DOU9" s="279"/>
      <c r="DOV9" s="279"/>
      <c r="DOW9" s="279"/>
      <c r="DOX9" s="279"/>
      <c r="DOY9" s="279"/>
      <c r="DOZ9" s="279"/>
      <c r="DPA9" s="279"/>
      <c r="DPB9" s="279"/>
      <c r="DPC9" s="279"/>
      <c r="DPD9" s="279"/>
      <c r="DPE9" s="279"/>
      <c r="DPF9" s="279"/>
      <c r="DPG9" s="279"/>
      <c r="DPH9" s="279"/>
      <c r="DPI9" s="279"/>
      <c r="DPJ9" s="279"/>
      <c r="DPK9" s="279"/>
      <c r="DPL9" s="279"/>
      <c r="DPM9" s="279"/>
      <c r="DPN9" s="279"/>
      <c r="DPO9" s="279"/>
      <c r="DPP9" s="279"/>
      <c r="DPQ9" s="279"/>
      <c r="DPR9" s="279"/>
      <c r="DPS9" s="279"/>
      <c r="DPT9" s="279"/>
      <c r="DPU9" s="279"/>
      <c r="DPV9" s="279"/>
      <c r="DPW9" s="279"/>
      <c r="DPX9" s="279"/>
      <c r="DPY9" s="279"/>
      <c r="DPZ9" s="279"/>
      <c r="DQA9" s="279"/>
      <c r="DQB9" s="279"/>
      <c r="DQC9" s="279"/>
      <c r="DQD9" s="279"/>
      <c r="DQE9" s="279"/>
      <c r="DQF9" s="279"/>
      <c r="DQG9" s="279"/>
      <c r="DQH9" s="279"/>
      <c r="DQI9" s="279"/>
      <c r="DQJ9" s="279"/>
      <c r="DQK9" s="279"/>
      <c r="DQL9" s="279"/>
      <c r="DQM9" s="279"/>
      <c r="DQN9" s="279"/>
      <c r="DQO9" s="279"/>
      <c r="DQP9" s="279"/>
      <c r="DQQ9" s="279"/>
      <c r="DQR9" s="279"/>
      <c r="DQS9" s="279"/>
      <c r="DQT9" s="279"/>
      <c r="DQU9" s="279"/>
      <c r="DQV9" s="279"/>
      <c r="DQW9" s="279"/>
      <c r="DQX9" s="279"/>
      <c r="DQY9" s="279"/>
      <c r="DQZ9" s="279"/>
      <c r="DRA9" s="279"/>
      <c r="DRB9" s="279"/>
      <c r="DRC9" s="279"/>
      <c r="DRD9" s="279"/>
      <c r="DRE9" s="279"/>
      <c r="DRF9" s="279"/>
      <c r="DRG9" s="279"/>
      <c r="DRH9" s="279"/>
      <c r="DRI9" s="279"/>
      <c r="DRJ9" s="279"/>
      <c r="DRK9" s="279"/>
      <c r="DRL9" s="279"/>
      <c r="DRM9" s="279"/>
      <c r="DRN9" s="279"/>
      <c r="DRO9" s="279"/>
      <c r="DRP9" s="279"/>
      <c r="DRQ9" s="279"/>
      <c r="DRR9" s="279"/>
      <c r="DRS9" s="279"/>
      <c r="DRT9" s="279"/>
      <c r="DRU9" s="279"/>
      <c r="DRV9" s="279"/>
      <c r="DRW9" s="279"/>
      <c r="DRX9" s="279"/>
      <c r="DRY9" s="279"/>
      <c r="DRZ9" s="279"/>
      <c r="DSA9" s="279"/>
      <c r="DSB9" s="279"/>
      <c r="DSC9" s="279"/>
      <c r="DSD9" s="279"/>
      <c r="DSE9" s="279"/>
      <c r="DSF9" s="279"/>
      <c r="DSG9" s="279"/>
      <c r="DSH9" s="279"/>
      <c r="DSI9" s="279"/>
      <c r="DSJ9" s="279"/>
      <c r="DSK9" s="279"/>
      <c r="DSL9" s="279"/>
      <c r="DSM9" s="279"/>
      <c r="DSN9" s="279"/>
      <c r="DSO9" s="279"/>
      <c r="DSP9" s="279"/>
      <c r="DSQ9" s="279"/>
      <c r="DSR9" s="279"/>
      <c r="DSS9" s="279"/>
      <c r="DST9" s="279"/>
      <c r="DSU9" s="279"/>
      <c r="DSV9" s="279"/>
      <c r="DSW9" s="279"/>
      <c r="DSX9" s="279"/>
      <c r="DSY9" s="279"/>
      <c r="DSZ9" s="279"/>
      <c r="DTA9" s="279"/>
      <c r="DTB9" s="279"/>
      <c r="DTC9" s="279"/>
      <c r="DTD9" s="279"/>
      <c r="DTE9" s="279"/>
      <c r="DTF9" s="279"/>
      <c r="DTG9" s="279"/>
      <c r="DTH9" s="279"/>
      <c r="DTI9" s="279"/>
      <c r="DTJ9" s="279"/>
      <c r="DTK9" s="279"/>
      <c r="DTL9" s="279"/>
      <c r="DTM9" s="279"/>
      <c r="DTN9" s="279"/>
      <c r="DTO9" s="279"/>
      <c r="DTP9" s="279"/>
      <c r="DTQ9" s="279"/>
      <c r="DTR9" s="279"/>
      <c r="DTS9" s="279"/>
      <c r="DTT9" s="279"/>
      <c r="DTU9" s="279"/>
      <c r="DTV9" s="279"/>
      <c r="DTW9" s="279"/>
      <c r="DTX9" s="279"/>
      <c r="DTY9" s="279"/>
      <c r="DTZ9" s="279"/>
      <c r="DUA9" s="279"/>
      <c r="DUB9" s="279"/>
      <c r="DUC9" s="279"/>
      <c r="DUD9" s="279"/>
      <c r="DUE9" s="279"/>
      <c r="DUF9" s="279"/>
      <c r="DUG9" s="279"/>
      <c r="DUH9" s="279"/>
      <c r="DUI9" s="279"/>
      <c r="DUJ9" s="279"/>
      <c r="DUK9" s="279"/>
      <c r="DUL9" s="279"/>
      <c r="DUM9" s="279"/>
      <c r="DUN9" s="279"/>
      <c r="DUO9" s="279"/>
      <c r="DUP9" s="279"/>
      <c r="DUQ9" s="279"/>
      <c r="DUR9" s="279"/>
      <c r="DUS9" s="279"/>
      <c r="DUT9" s="279"/>
      <c r="DUU9" s="279"/>
      <c r="DUV9" s="279"/>
      <c r="DUW9" s="279"/>
      <c r="DUX9" s="279"/>
      <c r="DUY9" s="279"/>
      <c r="DUZ9" s="279"/>
      <c r="DVA9" s="279"/>
      <c r="DVB9" s="279"/>
      <c r="DVC9" s="279"/>
      <c r="DVD9" s="279"/>
      <c r="DVE9" s="279"/>
      <c r="DVF9" s="279"/>
      <c r="DVG9" s="279"/>
      <c r="DVH9" s="279"/>
      <c r="DVI9" s="279"/>
      <c r="DVJ9" s="279"/>
      <c r="DVK9" s="279"/>
      <c r="DVL9" s="279"/>
      <c r="DVM9" s="279"/>
      <c r="DVN9" s="279"/>
      <c r="DVO9" s="279"/>
      <c r="DVP9" s="279"/>
      <c r="DVQ9" s="279"/>
      <c r="DVR9" s="279"/>
      <c r="DVS9" s="279"/>
      <c r="DVT9" s="279"/>
      <c r="DVU9" s="279"/>
      <c r="DVV9" s="279"/>
      <c r="DVW9" s="279"/>
      <c r="DVX9" s="279"/>
      <c r="DVY9" s="279"/>
      <c r="DVZ9" s="279"/>
      <c r="DWA9" s="279"/>
      <c r="DWB9" s="279"/>
      <c r="DWC9" s="279"/>
      <c r="DWD9" s="279"/>
      <c r="DWE9" s="279"/>
      <c r="DWF9" s="279"/>
      <c r="DWG9" s="279"/>
      <c r="DWH9" s="279"/>
      <c r="DWI9" s="279"/>
      <c r="DWJ9" s="279"/>
      <c r="DWK9" s="279"/>
      <c r="DWL9" s="279"/>
      <c r="DWM9" s="279"/>
      <c r="DWN9" s="279"/>
      <c r="DWO9" s="279"/>
      <c r="DWP9" s="279"/>
      <c r="DWQ9" s="279"/>
      <c r="DWR9" s="279"/>
      <c r="DWS9" s="279"/>
      <c r="DWT9" s="279"/>
      <c r="DWU9" s="279"/>
      <c r="DWV9" s="279"/>
      <c r="DWW9" s="279"/>
      <c r="DWX9" s="279"/>
      <c r="DWY9" s="279"/>
      <c r="DWZ9" s="279"/>
      <c r="DXA9" s="279"/>
      <c r="DXB9" s="279"/>
      <c r="DXC9" s="279"/>
      <c r="DXD9" s="279"/>
      <c r="DXE9" s="279"/>
      <c r="DXF9" s="279"/>
      <c r="DXG9" s="279"/>
      <c r="DXH9" s="279"/>
      <c r="DXI9" s="279"/>
      <c r="DXJ9" s="279"/>
      <c r="DXK9" s="279"/>
      <c r="DXL9" s="279"/>
      <c r="DXM9" s="279"/>
      <c r="DXN9" s="279"/>
      <c r="DXO9" s="279"/>
      <c r="DXP9" s="279"/>
      <c r="DXQ9" s="279"/>
      <c r="DXR9" s="279"/>
      <c r="DXS9" s="279"/>
      <c r="DXT9" s="279"/>
      <c r="DXU9" s="279"/>
      <c r="DXV9" s="279"/>
      <c r="DXW9" s="279"/>
      <c r="DXX9" s="279"/>
      <c r="DXY9" s="279"/>
      <c r="DXZ9" s="279"/>
      <c r="DYA9" s="279"/>
      <c r="DYB9" s="279"/>
      <c r="DYC9" s="279"/>
      <c r="DYD9" s="279"/>
      <c r="DYE9" s="279"/>
      <c r="DYF9" s="279"/>
      <c r="DYG9" s="279"/>
      <c r="DYH9" s="279"/>
      <c r="DYI9" s="279"/>
      <c r="DYJ9" s="279"/>
      <c r="DYK9" s="279"/>
      <c r="DYL9" s="279"/>
      <c r="DYM9" s="279"/>
      <c r="DYN9" s="279"/>
      <c r="DYO9" s="279"/>
      <c r="DYP9" s="279"/>
      <c r="DYQ9" s="279"/>
      <c r="DYR9" s="279"/>
      <c r="DYS9" s="279"/>
      <c r="DYT9" s="279"/>
      <c r="DYU9" s="279"/>
      <c r="DYV9" s="279"/>
      <c r="DYW9" s="279"/>
      <c r="DYX9" s="279"/>
      <c r="DYY9" s="279"/>
      <c r="DYZ9" s="279"/>
      <c r="DZA9" s="279"/>
      <c r="DZB9" s="279"/>
      <c r="DZC9" s="279"/>
      <c r="DZD9" s="279"/>
      <c r="DZE9" s="279"/>
      <c r="DZF9" s="279"/>
      <c r="DZG9" s="279"/>
      <c r="DZH9" s="279"/>
      <c r="DZI9" s="279"/>
      <c r="DZJ9" s="279"/>
      <c r="DZK9" s="279"/>
      <c r="DZL9" s="279"/>
      <c r="DZM9" s="279"/>
      <c r="DZN9" s="279"/>
      <c r="DZO9" s="279"/>
      <c r="DZP9" s="279"/>
      <c r="DZQ9" s="279"/>
      <c r="DZR9" s="279"/>
      <c r="DZS9" s="279"/>
      <c r="DZT9" s="279"/>
      <c r="DZU9" s="279"/>
      <c r="DZV9" s="279"/>
      <c r="DZW9" s="279"/>
      <c r="DZX9" s="279"/>
      <c r="DZY9" s="279"/>
      <c r="DZZ9" s="279"/>
      <c r="EAA9" s="279"/>
      <c r="EAB9" s="279"/>
      <c r="EAC9" s="279"/>
      <c r="EAD9" s="279"/>
      <c r="EAE9" s="279"/>
      <c r="EAF9" s="279"/>
      <c r="EAG9" s="279"/>
      <c r="EAH9" s="279"/>
      <c r="EAI9" s="279"/>
      <c r="EAJ9" s="279"/>
      <c r="EAK9" s="279"/>
      <c r="EAL9" s="279"/>
      <c r="EAM9" s="279"/>
      <c r="EAN9" s="279"/>
      <c r="EAO9" s="279"/>
      <c r="EAP9" s="279"/>
      <c r="EAQ9" s="279"/>
      <c r="EAR9" s="279"/>
      <c r="EAS9" s="279"/>
      <c r="EAT9" s="279"/>
      <c r="EAU9" s="279"/>
      <c r="EAV9" s="279"/>
      <c r="EAW9" s="279"/>
      <c r="EAX9" s="279"/>
      <c r="EAY9" s="279"/>
      <c r="EAZ9" s="279"/>
      <c r="EBA9" s="279"/>
      <c r="EBB9" s="279"/>
      <c r="EBC9" s="279"/>
      <c r="EBD9" s="279"/>
      <c r="EBE9" s="279"/>
      <c r="EBF9" s="279"/>
      <c r="EBG9" s="279"/>
      <c r="EBH9" s="279"/>
      <c r="EBI9" s="279"/>
      <c r="EBJ9" s="279"/>
      <c r="EBK9" s="279"/>
      <c r="EBL9" s="279"/>
      <c r="EBM9" s="279"/>
      <c r="EBN9" s="279"/>
      <c r="EBO9" s="279"/>
      <c r="EBP9" s="279"/>
      <c r="EBQ9" s="279"/>
      <c r="EBR9" s="279"/>
      <c r="EBS9" s="279"/>
      <c r="EBT9" s="279"/>
      <c r="EBU9" s="279"/>
      <c r="EBV9" s="279"/>
      <c r="EBW9" s="279"/>
      <c r="EBX9" s="279"/>
      <c r="EBY9" s="279"/>
      <c r="EBZ9" s="279"/>
      <c r="ECA9" s="279"/>
      <c r="ECB9" s="279"/>
      <c r="ECC9" s="279"/>
      <c r="ECD9" s="279"/>
      <c r="ECE9" s="279"/>
      <c r="ECF9" s="279"/>
      <c r="ECG9" s="279"/>
      <c r="ECH9" s="279"/>
      <c r="ECI9" s="279"/>
      <c r="ECJ9" s="279"/>
      <c r="ECK9" s="279"/>
      <c r="ECL9" s="279"/>
      <c r="ECM9" s="279"/>
      <c r="ECN9" s="279"/>
      <c r="ECO9" s="279"/>
      <c r="ECP9" s="279"/>
      <c r="ECQ9" s="279"/>
      <c r="ECR9" s="279"/>
      <c r="ECS9" s="279"/>
      <c r="ECT9" s="279"/>
      <c r="ECU9" s="279"/>
      <c r="ECV9" s="279"/>
      <c r="ECW9" s="279"/>
      <c r="ECX9" s="279"/>
      <c r="ECY9" s="279"/>
      <c r="ECZ9" s="279"/>
      <c r="EDA9" s="279"/>
      <c r="EDB9" s="279"/>
      <c r="EDC9" s="279"/>
      <c r="EDD9" s="279"/>
      <c r="EDE9" s="279"/>
      <c r="EDF9" s="279"/>
      <c r="EDG9" s="279"/>
      <c r="EDH9" s="279"/>
      <c r="EDI9" s="279"/>
      <c r="EDJ9" s="279"/>
      <c r="EDK9" s="279"/>
      <c r="EDL9" s="279"/>
      <c r="EDM9" s="279"/>
      <c r="EDN9" s="279"/>
      <c r="EDO9" s="279"/>
      <c r="EDP9" s="279"/>
      <c r="EDQ9" s="279"/>
      <c r="EDR9" s="279"/>
      <c r="EDS9" s="279"/>
      <c r="EDT9" s="279"/>
      <c r="EDU9" s="279"/>
      <c r="EDV9" s="279"/>
      <c r="EDW9" s="279"/>
      <c r="EDX9" s="279"/>
      <c r="EDY9" s="279"/>
      <c r="EDZ9" s="279"/>
      <c r="EEA9" s="279"/>
      <c r="EEB9" s="279"/>
      <c r="EEC9" s="279"/>
      <c r="EED9" s="279"/>
      <c r="EEE9" s="279"/>
      <c r="EEF9" s="279"/>
      <c r="EEG9" s="279"/>
      <c r="EEH9" s="279"/>
      <c r="EEI9" s="279"/>
      <c r="EEJ9" s="279"/>
      <c r="EEK9" s="279"/>
      <c r="EEL9" s="279"/>
      <c r="EEM9" s="279"/>
      <c r="EEN9" s="279"/>
      <c r="EEO9" s="279"/>
      <c r="EEP9" s="279"/>
      <c r="EEQ9" s="279"/>
      <c r="EER9" s="279"/>
      <c r="EES9" s="279"/>
      <c r="EET9" s="279"/>
      <c r="EEU9" s="279"/>
      <c r="EEV9" s="279"/>
      <c r="EEW9" s="279"/>
      <c r="EEX9" s="279"/>
      <c r="EEY9" s="279"/>
      <c r="EEZ9" s="279"/>
      <c r="EFA9" s="279"/>
      <c r="EFB9" s="279"/>
      <c r="EFC9" s="279"/>
      <c r="EFD9" s="279"/>
      <c r="EFE9" s="279"/>
      <c r="EFF9" s="279"/>
      <c r="EFG9" s="279"/>
      <c r="EFH9" s="279"/>
      <c r="EFI9" s="279"/>
      <c r="EFJ9" s="279"/>
      <c r="EFK9" s="279"/>
      <c r="EFL9" s="279"/>
      <c r="EFM9" s="279"/>
      <c r="EFN9" s="279"/>
      <c r="EFO9" s="279"/>
      <c r="EFP9" s="279"/>
      <c r="EFQ9" s="279"/>
      <c r="EFR9" s="279"/>
      <c r="EFS9" s="279"/>
      <c r="EFT9" s="279"/>
      <c r="EFU9" s="279"/>
      <c r="EFV9" s="279"/>
      <c r="EFW9" s="279"/>
      <c r="EFX9" s="279"/>
      <c r="EFY9" s="279"/>
      <c r="EFZ9" s="279"/>
      <c r="EGA9" s="279"/>
      <c r="EGB9" s="279"/>
      <c r="EGC9" s="279"/>
      <c r="EGD9" s="279"/>
      <c r="EGE9" s="279"/>
      <c r="EGF9" s="279"/>
      <c r="EGG9" s="279"/>
      <c r="EGH9" s="279"/>
      <c r="EGI9" s="279"/>
      <c r="EGJ9" s="279"/>
      <c r="EGK9" s="279"/>
      <c r="EGL9" s="279"/>
      <c r="EGM9" s="279"/>
      <c r="EGN9" s="279"/>
      <c r="EGO9" s="279"/>
      <c r="EGP9" s="279"/>
      <c r="EGQ9" s="279"/>
      <c r="EGR9" s="279"/>
      <c r="EGS9" s="279"/>
      <c r="EGT9" s="279"/>
      <c r="EGU9" s="279"/>
      <c r="EGV9" s="279"/>
      <c r="EGW9" s="279"/>
      <c r="EGX9" s="279"/>
      <c r="EGY9" s="279"/>
      <c r="EGZ9" s="279"/>
      <c r="EHA9" s="279"/>
      <c r="EHB9" s="279"/>
      <c r="EHC9" s="279"/>
      <c r="EHD9" s="279"/>
      <c r="EHE9" s="279"/>
      <c r="EHF9" s="279"/>
      <c r="EHG9" s="279"/>
      <c r="EHH9" s="279"/>
      <c r="EHI9" s="279"/>
      <c r="EHJ9" s="279"/>
      <c r="EHK9" s="279"/>
      <c r="EHL9" s="279"/>
      <c r="EHM9" s="279"/>
      <c r="EHN9" s="279"/>
      <c r="EHO9" s="279"/>
      <c r="EHP9" s="279"/>
      <c r="EHQ9" s="279"/>
      <c r="EHR9" s="279"/>
      <c r="EHS9" s="279"/>
      <c r="EHT9" s="279"/>
      <c r="EHU9" s="279"/>
      <c r="EHV9" s="279"/>
      <c r="EHW9" s="279"/>
      <c r="EHX9" s="279"/>
      <c r="EHY9" s="279"/>
      <c r="EHZ9" s="279"/>
      <c r="EIA9" s="279"/>
      <c r="EIB9" s="279"/>
      <c r="EIC9" s="279"/>
      <c r="EID9" s="279"/>
      <c r="EIE9" s="279"/>
      <c r="EIF9" s="279"/>
      <c r="EIG9" s="279"/>
      <c r="EIH9" s="279"/>
      <c r="EII9" s="279"/>
      <c r="EIJ9" s="279"/>
      <c r="EIK9" s="279"/>
      <c r="EIL9" s="279"/>
      <c r="EIM9" s="279"/>
      <c r="EIN9" s="279"/>
      <c r="EIO9" s="279"/>
      <c r="EIP9" s="279"/>
      <c r="EIQ9" s="279"/>
      <c r="EIR9" s="279"/>
      <c r="EIS9" s="279"/>
      <c r="EIT9" s="279"/>
      <c r="EIU9" s="279"/>
      <c r="EIV9" s="279"/>
      <c r="EIW9" s="279"/>
      <c r="EIX9" s="279"/>
      <c r="EIY9" s="279"/>
      <c r="EIZ9" s="279"/>
      <c r="EJA9" s="279"/>
      <c r="EJB9" s="279"/>
      <c r="EJC9" s="279"/>
      <c r="EJD9" s="279"/>
      <c r="EJE9" s="279"/>
      <c r="EJF9" s="279"/>
      <c r="EJG9" s="279"/>
      <c r="EJH9" s="279"/>
      <c r="EJI9" s="279"/>
      <c r="EJJ9" s="279"/>
      <c r="EJK9" s="279"/>
      <c r="EJL9" s="279"/>
      <c r="EJM9" s="279"/>
      <c r="EJN9" s="279"/>
      <c r="EJO9" s="279"/>
      <c r="EJP9" s="279"/>
      <c r="EJQ9" s="279"/>
      <c r="EJR9" s="279"/>
      <c r="EJS9" s="279"/>
      <c r="EJT9" s="279"/>
      <c r="EJU9" s="279"/>
      <c r="EJV9" s="279"/>
      <c r="EJW9" s="279"/>
      <c r="EJX9" s="279"/>
      <c r="EJY9" s="279"/>
      <c r="EJZ9" s="279"/>
      <c r="EKA9" s="279"/>
      <c r="EKB9" s="279"/>
      <c r="EKC9" s="279"/>
      <c r="EKD9" s="279"/>
      <c r="EKE9" s="279"/>
      <c r="EKF9" s="279"/>
      <c r="EKG9" s="279"/>
      <c r="EKH9" s="279"/>
      <c r="EKI9" s="279"/>
      <c r="EKJ9" s="279"/>
      <c r="EKK9" s="279"/>
      <c r="EKL9" s="279"/>
      <c r="EKM9" s="279"/>
      <c r="EKN9" s="279"/>
      <c r="EKO9" s="279"/>
      <c r="EKP9" s="279"/>
      <c r="EKQ9" s="279"/>
      <c r="EKR9" s="279"/>
      <c r="EKS9" s="279"/>
      <c r="EKT9" s="279"/>
      <c r="EKU9" s="279"/>
      <c r="EKV9" s="279"/>
      <c r="EKW9" s="279"/>
      <c r="EKX9" s="279"/>
      <c r="EKY9" s="279"/>
      <c r="EKZ9" s="279"/>
      <c r="ELA9" s="279"/>
      <c r="ELB9" s="279"/>
      <c r="ELC9" s="279"/>
      <c r="ELD9" s="279"/>
      <c r="ELE9" s="279"/>
      <c r="ELF9" s="279"/>
      <c r="ELG9" s="279"/>
      <c r="ELH9" s="279"/>
      <c r="ELI9" s="279"/>
      <c r="ELJ9" s="279"/>
      <c r="ELK9" s="279"/>
      <c r="ELL9" s="279"/>
      <c r="ELM9" s="279"/>
      <c r="ELN9" s="279"/>
      <c r="ELO9" s="279"/>
      <c r="ELP9" s="279"/>
      <c r="ELQ9" s="279"/>
      <c r="ELR9" s="279"/>
      <c r="ELS9" s="279"/>
      <c r="ELT9" s="279"/>
      <c r="ELU9" s="279"/>
      <c r="ELV9" s="279"/>
      <c r="ELW9" s="279"/>
      <c r="ELX9" s="279"/>
      <c r="ELY9" s="279"/>
      <c r="ELZ9" s="279"/>
      <c r="EMA9" s="279"/>
      <c r="EMB9" s="279"/>
      <c r="EMC9" s="279"/>
      <c r="EMD9" s="279"/>
      <c r="EME9" s="279"/>
      <c r="EMF9" s="279"/>
      <c r="EMG9" s="279"/>
      <c r="EMH9" s="279"/>
      <c r="EMI9" s="279"/>
      <c r="EMJ9" s="279"/>
      <c r="EMK9" s="279"/>
      <c r="EML9" s="279"/>
      <c r="EMM9" s="279"/>
      <c r="EMN9" s="279"/>
      <c r="EMO9" s="279"/>
      <c r="EMP9" s="279"/>
      <c r="EMQ9" s="279"/>
      <c r="EMR9" s="279"/>
      <c r="EMS9" s="279"/>
      <c r="EMT9" s="279"/>
      <c r="EMU9" s="279"/>
      <c r="EMV9" s="279"/>
      <c r="EMW9" s="279"/>
      <c r="EMX9" s="279"/>
      <c r="EMY9" s="279"/>
      <c r="EMZ9" s="279"/>
      <c r="ENA9" s="279"/>
      <c r="ENB9" s="279"/>
      <c r="ENC9" s="279"/>
      <c r="END9" s="279"/>
      <c r="ENE9" s="279"/>
      <c r="ENF9" s="279"/>
      <c r="ENG9" s="279"/>
      <c r="ENH9" s="279"/>
      <c r="ENI9" s="279"/>
      <c r="ENJ9" s="279"/>
      <c r="ENK9" s="279"/>
      <c r="ENL9" s="279"/>
      <c r="ENM9" s="279"/>
      <c r="ENN9" s="279"/>
      <c r="ENO9" s="279"/>
      <c r="ENP9" s="279"/>
      <c r="ENQ9" s="279"/>
      <c r="ENR9" s="279"/>
      <c r="ENS9" s="279"/>
      <c r="ENT9" s="279"/>
      <c r="ENU9" s="279"/>
      <c r="ENV9" s="279"/>
      <c r="ENW9" s="279"/>
      <c r="ENX9" s="279"/>
      <c r="ENY9" s="279"/>
      <c r="ENZ9" s="279"/>
      <c r="EOA9" s="279"/>
      <c r="EOB9" s="279"/>
      <c r="EOC9" s="279"/>
      <c r="EOD9" s="279"/>
      <c r="EOE9" s="279"/>
      <c r="EOF9" s="279"/>
      <c r="EOG9" s="279"/>
      <c r="EOH9" s="279"/>
      <c r="EOI9" s="279"/>
      <c r="EOJ9" s="279"/>
      <c r="EOK9" s="279"/>
      <c r="EOL9" s="279"/>
      <c r="EOM9" s="279"/>
      <c r="EON9" s="279"/>
      <c r="EOO9" s="279"/>
      <c r="EOP9" s="279"/>
      <c r="EOQ9" s="279"/>
      <c r="EOR9" s="279"/>
      <c r="EOS9" s="279"/>
      <c r="EOT9" s="279"/>
      <c r="EOU9" s="279"/>
      <c r="EOV9" s="279"/>
      <c r="EOW9" s="279"/>
      <c r="EOX9" s="279"/>
      <c r="EOY9" s="279"/>
      <c r="EOZ9" s="279"/>
      <c r="EPA9" s="279"/>
      <c r="EPB9" s="279"/>
      <c r="EPC9" s="279"/>
      <c r="EPD9" s="279"/>
      <c r="EPE9" s="279"/>
      <c r="EPF9" s="279"/>
      <c r="EPG9" s="279"/>
      <c r="EPH9" s="279"/>
      <c r="EPI9" s="279"/>
      <c r="EPJ9" s="279"/>
      <c r="EPK9" s="279"/>
      <c r="EPL9" s="279"/>
      <c r="EPM9" s="279"/>
      <c r="EPN9" s="279"/>
      <c r="EPO9" s="279"/>
      <c r="EPP9" s="279"/>
      <c r="EPQ9" s="279"/>
      <c r="EPR9" s="279"/>
      <c r="EPS9" s="279"/>
      <c r="EPT9" s="279"/>
      <c r="EPU9" s="279"/>
      <c r="EPV9" s="279"/>
      <c r="EPW9" s="279"/>
      <c r="EPX9" s="279"/>
      <c r="EPY9" s="279"/>
      <c r="EPZ9" s="279"/>
      <c r="EQA9" s="279"/>
      <c r="EQB9" s="279"/>
      <c r="EQC9" s="279"/>
      <c r="EQD9" s="279"/>
      <c r="EQE9" s="279"/>
      <c r="EQF9" s="279"/>
      <c r="EQG9" s="279"/>
      <c r="EQH9" s="279"/>
      <c r="EQI9" s="279"/>
      <c r="EQJ9" s="279"/>
      <c r="EQK9" s="279"/>
      <c r="EQL9" s="279"/>
      <c r="EQM9" s="279"/>
      <c r="EQN9" s="279"/>
      <c r="EQO9" s="279"/>
      <c r="EQP9" s="279"/>
      <c r="EQQ9" s="279"/>
      <c r="EQR9" s="279"/>
      <c r="EQS9" s="279"/>
      <c r="EQT9" s="279"/>
      <c r="EQU9" s="279"/>
      <c r="EQV9" s="279"/>
      <c r="EQW9" s="279"/>
      <c r="EQX9" s="279"/>
      <c r="EQY9" s="279"/>
      <c r="EQZ9" s="279"/>
      <c r="ERA9" s="279"/>
      <c r="ERB9" s="279"/>
      <c r="ERC9" s="279"/>
      <c r="ERD9" s="279"/>
      <c r="ERE9" s="279"/>
      <c r="ERF9" s="279"/>
      <c r="ERG9" s="279"/>
      <c r="ERH9" s="279"/>
      <c r="ERI9" s="279"/>
      <c r="ERJ9" s="279"/>
      <c r="ERK9" s="279"/>
      <c r="ERL9" s="279"/>
      <c r="ERM9" s="279"/>
      <c r="ERN9" s="279"/>
      <c r="ERO9" s="279"/>
      <c r="ERP9" s="279"/>
      <c r="ERQ9" s="279"/>
      <c r="ERR9" s="279"/>
      <c r="ERS9" s="279"/>
      <c r="ERT9" s="279"/>
      <c r="ERU9" s="279"/>
      <c r="ERV9" s="279"/>
      <c r="ERW9" s="279"/>
      <c r="ERX9" s="279"/>
      <c r="ERY9" s="279"/>
      <c r="ERZ9" s="279"/>
      <c r="ESA9" s="279"/>
      <c r="ESB9" s="279"/>
      <c r="ESC9" s="279"/>
      <c r="ESD9" s="279"/>
      <c r="ESE9" s="279"/>
      <c r="ESF9" s="279"/>
      <c r="ESG9" s="279"/>
      <c r="ESH9" s="279"/>
      <c r="ESI9" s="279"/>
      <c r="ESJ9" s="279"/>
      <c r="ESK9" s="279"/>
      <c r="ESL9" s="279"/>
      <c r="ESM9" s="279"/>
      <c r="ESN9" s="279"/>
      <c r="ESO9" s="279"/>
      <c r="ESP9" s="279"/>
      <c r="ESQ9" s="279"/>
      <c r="ESR9" s="279"/>
      <c r="ESS9" s="279"/>
      <c r="EST9" s="279"/>
      <c r="ESU9" s="279"/>
      <c r="ESV9" s="279"/>
      <c r="ESW9" s="279"/>
      <c r="ESX9" s="279"/>
      <c r="ESY9" s="279"/>
      <c r="ESZ9" s="279"/>
      <c r="ETA9" s="279"/>
      <c r="ETB9" s="279"/>
      <c r="ETC9" s="279"/>
      <c r="ETD9" s="279"/>
      <c r="ETE9" s="279"/>
      <c r="ETF9" s="279"/>
      <c r="ETG9" s="279"/>
      <c r="ETH9" s="279"/>
      <c r="ETI9" s="279"/>
      <c r="ETJ9" s="279"/>
      <c r="ETK9" s="279"/>
      <c r="ETL9" s="279"/>
      <c r="ETM9" s="279"/>
      <c r="ETN9" s="279"/>
      <c r="ETO9" s="279"/>
      <c r="ETP9" s="279"/>
      <c r="ETQ9" s="279"/>
      <c r="ETR9" s="279"/>
      <c r="ETS9" s="279"/>
      <c r="ETT9" s="279"/>
      <c r="ETU9" s="279"/>
      <c r="ETV9" s="279"/>
      <c r="ETW9" s="279"/>
      <c r="ETX9" s="279"/>
      <c r="ETY9" s="279"/>
      <c r="ETZ9" s="279"/>
      <c r="EUA9" s="279"/>
      <c r="EUB9" s="279"/>
      <c r="EUC9" s="279"/>
      <c r="EUD9" s="279"/>
      <c r="EUE9" s="279"/>
      <c r="EUF9" s="279"/>
      <c r="EUG9" s="279"/>
      <c r="EUH9" s="279"/>
      <c r="EUI9" s="279"/>
      <c r="EUJ9" s="279"/>
      <c r="EUK9" s="279"/>
      <c r="EUL9" s="279"/>
      <c r="EUM9" s="279"/>
      <c r="EUN9" s="279"/>
      <c r="EUO9" s="279"/>
      <c r="EUP9" s="279"/>
      <c r="EUQ9" s="279"/>
      <c r="EUR9" s="279"/>
      <c r="EUS9" s="279"/>
      <c r="EUT9" s="279"/>
      <c r="EUU9" s="279"/>
      <c r="EUV9" s="279"/>
      <c r="EUW9" s="279"/>
      <c r="EUX9" s="279"/>
      <c r="EUY9" s="279"/>
      <c r="EUZ9" s="279"/>
      <c r="EVA9" s="279"/>
      <c r="EVB9" s="279"/>
      <c r="EVC9" s="279"/>
      <c r="EVD9" s="279"/>
      <c r="EVE9" s="279"/>
      <c r="EVF9" s="279"/>
      <c r="EVG9" s="279"/>
      <c r="EVH9" s="279"/>
      <c r="EVI9" s="279"/>
      <c r="EVJ9" s="279"/>
      <c r="EVK9" s="279"/>
      <c r="EVL9" s="279"/>
      <c r="EVM9" s="279"/>
      <c r="EVN9" s="279"/>
      <c r="EVO9" s="279"/>
      <c r="EVP9" s="279"/>
      <c r="EVQ9" s="279"/>
      <c r="EVR9" s="279"/>
      <c r="EVS9" s="279"/>
      <c r="EVT9" s="279"/>
      <c r="EVU9" s="279"/>
      <c r="EVV9" s="279"/>
      <c r="EVW9" s="279"/>
      <c r="EVX9" s="279"/>
      <c r="EVY9" s="279"/>
      <c r="EVZ9" s="279"/>
      <c r="EWA9" s="279"/>
      <c r="EWB9" s="279"/>
      <c r="EWC9" s="279"/>
      <c r="EWD9" s="279"/>
      <c r="EWE9" s="279"/>
      <c r="EWF9" s="279"/>
      <c r="EWG9" s="279"/>
      <c r="EWH9" s="279"/>
      <c r="EWI9" s="279"/>
      <c r="EWJ9" s="279"/>
      <c r="EWK9" s="279"/>
      <c r="EWL9" s="279"/>
      <c r="EWM9" s="279"/>
      <c r="EWN9" s="279"/>
      <c r="EWO9" s="279"/>
      <c r="EWP9" s="279"/>
      <c r="EWQ9" s="279"/>
      <c r="EWR9" s="279"/>
      <c r="EWS9" s="279"/>
      <c r="EWT9" s="279"/>
      <c r="EWU9" s="279"/>
      <c r="EWV9" s="279"/>
      <c r="EWW9" s="279"/>
      <c r="EWX9" s="279"/>
      <c r="EWY9" s="279"/>
      <c r="EWZ9" s="279"/>
      <c r="EXA9" s="279"/>
      <c r="EXB9" s="279"/>
      <c r="EXC9" s="279"/>
      <c r="EXD9" s="279"/>
      <c r="EXE9" s="279"/>
      <c r="EXF9" s="279"/>
      <c r="EXG9" s="279"/>
      <c r="EXH9" s="279"/>
      <c r="EXI9" s="279"/>
      <c r="EXJ9" s="279"/>
      <c r="EXK9" s="279"/>
      <c r="EXL9" s="279"/>
      <c r="EXM9" s="279"/>
      <c r="EXN9" s="279"/>
      <c r="EXO9" s="279"/>
      <c r="EXP9" s="279"/>
      <c r="EXQ9" s="279"/>
      <c r="EXR9" s="279"/>
      <c r="EXS9" s="279"/>
      <c r="EXT9" s="279"/>
      <c r="EXU9" s="279"/>
      <c r="EXV9" s="279"/>
      <c r="EXW9" s="279"/>
      <c r="EXX9" s="279"/>
      <c r="EXY9" s="279"/>
      <c r="EXZ9" s="279"/>
      <c r="EYA9" s="279"/>
      <c r="EYB9" s="279"/>
      <c r="EYC9" s="279"/>
      <c r="EYD9" s="279"/>
      <c r="EYE9" s="279"/>
      <c r="EYF9" s="279"/>
      <c r="EYG9" s="279"/>
      <c r="EYH9" s="279"/>
      <c r="EYI9" s="279"/>
      <c r="EYJ9" s="279"/>
      <c r="EYK9" s="279"/>
      <c r="EYL9" s="279"/>
      <c r="EYM9" s="279"/>
      <c r="EYN9" s="279"/>
      <c r="EYO9" s="279"/>
      <c r="EYP9" s="279"/>
      <c r="EYQ9" s="279"/>
      <c r="EYR9" s="279"/>
      <c r="EYS9" s="279"/>
      <c r="EYT9" s="279"/>
      <c r="EYU9" s="279"/>
      <c r="EYV9" s="279"/>
      <c r="EYW9" s="279"/>
      <c r="EYX9" s="279"/>
      <c r="EYY9" s="279"/>
      <c r="EYZ9" s="279"/>
      <c r="EZA9" s="279"/>
      <c r="EZB9" s="279"/>
      <c r="EZC9" s="279"/>
      <c r="EZD9" s="279"/>
      <c r="EZE9" s="279"/>
      <c r="EZF9" s="279"/>
      <c r="EZG9" s="279"/>
      <c r="EZH9" s="279"/>
      <c r="EZI9" s="279"/>
      <c r="EZJ9" s="279"/>
      <c r="EZK9" s="279"/>
      <c r="EZL9" s="279"/>
      <c r="EZM9" s="279"/>
      <c r="EZN9" s="279"/>
      <c r="EZO9" s="279"/>
      <c r="EZP9" s="279"/>
      <c r="EZQ9" s="279"/>
      <c r="EZR9" s="279"/>
      <c r="EZS9" s="279"/>
      <c r="EZT9" s="279"/>
      <c r="EZU9" s="279"/>
      <c r="EZV9" s="279"/>
      <c r="EZW9" s="279"/>
      <c r="EZX9" s="279"/>
      <c r="EZY9" s="279"/>
      <c r="EZZ9" s="279"/>
      <c r="FAA9" s="279"/>
      <c r="FAB9" s="279"/>
      <c r="FAC9" s="279"/>
      <c r="FAD9" s="279"/>
      <c r="FAE9" s="279"/>
      <c r="FAF9" s="279"/>
      <c r="FAG9" s="279"/>
      <c r="FAH9" s="279"/>
      <c r="FAI9" s="279"/>
      <c r="FAJ9" s="279"/>
      <c r="FAK9" s="279"/>
      <c r="FAL9" s="279"/>
      <c r="FAM9" s="279"/>
      <c r="FAN9" s="279"/>
      <c r="FAO9" s="279"/>
      <c r="FAP9" s="279"/>
      <c r="FAQ9" s="279"/>
      <c r="FAR9" s="279"/>
      <c r="FAS9" s="279"/>
      <c r="FAT9" s="279"/>
      <c r="FAU9" s="279"/>
      <c r="FAV9" s="279"/>
      <c r="FAW9" s="279"/>
      <c r="FAX9" s="279"/>
      <c r="FAY9" s="279"/>
      <c r="FAZ9" s="279"/>
      <c r="FBA9" s="279"/>
      <c r="FBB9" s="279"/>
      <c r="FBC9" s="279"/>
      <c r="FBD9" s="279"/>
      <c r="FBE9" s="279"/>
      <c r="FBF9" s="279"/>
      <c r="FBG9" s="279"/>
      <c r="FBH9" s="279"/>
      <c r="FBI9" s="279"/>
      <c r="FBJ9" s="279"/>
      <c r="FBK9" s="279"/>
      <c r="FBL9" s="279"/>
      <c r="FBM9" s="279"/>
      <c r="FBN9" s="279"/>
      <c r="FBO9" s="279"/>
      <c r="FBP9" s="279"/>
      <c r="FBQ9" s="279"/>
      <c r="FBR9" s="279"/>
      <c r="FBS9" s="279"/>
      <c r="FBT9" s="279"/>
      <c r="FBU9" s="279"/>
      <c r="FBV9" s="279"/>
      <c r="FBW9" s="279"/>
      <c r="FBX9" s="279"/>
      <c r="FBY9" s="279"/>
      <c r="FBZ9" s="279"/>
      <c r="FCA9" s="279"/>
      <c r="FCB9" s="279"/>
      <c r="FCC9" s="279"/>
      <c r="FCD9" s="279"/>
      <c r="FCE9" s="279"/>
      <c r="FCF9" s="279"/>
      <c r="FCG9" s="279"/>
      <c r="FCH9" s="279"/>
      <c r="FCI9" s="279"/>
      <c r="FCJ9" s="279"/>
      <c r="FCK9" s="279"/>
      <c r="FCL9" s="279"/>
      <c r="FCM9" s="279"/>
      <c r="FCN9" s="279"/>
      <c r="FCO9" s="279"/>
      <c r="FCP9" s="279"/>
      <c r="FCQ9" s="279"/>
      <c r="FCR9" s="279"/>
      <c r="FCS9" s="279"/>
      <c r="FCT9" s="279"/>
      <c r="FCU9" s="279"/>
      <c r="FCV9" s="279"/>
      <c r="FCW9" s="279"/>
      <c r="FCX9" s="279"/>
      <c r="FCY9" s="279"/>
      <c r="FCZ9" s="279"/>
      <c r="FDA9" s="279"/>
      <c r="FDB9" s="279"/>
      <c r="FDC9" s="279"/>
      <c r="FDD9" s="279"/>
      <c r="FDE9" s="279"/>
      <c r="FDF9" s="279"/>
      <c r="FDG9" s="279"/>
      <c r="FDH9" s="279"/>
      <c r="FDI9" s="279"/>
      <c r="FDJ9" s="279"/>
      <c r="FDK9" s="279"/>
      <c r="FDL9" s="279"/>
      <c r="FDM9" s="279"/>
      <c r="FDN9" s="279"/>
      <c r="FDO9" s="279"/>
      <c r="FDP9" s="279"/>
      <c r="FDQ9" s="279"/>
      <c r="FDR9" s="279"/>
      <c r="FDS9" s="279"/>
      <c r="FDT9" s="279"/>
      <c r="FDU9" s="279"/>
      <c r="FDV9" s="279"/>
      <c r="FDW9" s="279"/>
      <c r="FDX9" s="279"/>
      <c r="FDY9" s="279"/>
      <c r="FDZ9" s="279"/>
      <c r="FEA9" s="279"/>
      <c r="FEB9" s="279"/>
      <c r="FEC9" s="279"/>
      <c r="FED9" s="279"/>
      <c r="FEE9" s="279"/>
      <c r="FEF9" s="279"/>
      <c r="FEG9" s="279"/>
      <c r="FEH9" s="279"/>
      <c r="FEI9" s="279"/>
      <c r="FEJ9" s="279"/>
      <c r="FEK9" s="279"/>
      <c r="FEL9" s="279"/>
      <c r="FEM9" s="279"/>
      <c r="FEN9" s="279"/>
      <c r="FEO9" s="279"/>
      <c r="FEP9" s="279"/>
      <c r="FEQ9" s="279"/>
      <c r="FER9" s="279"/>
      <c r="FES9" s="279"/>
      <c r="FET9" s="279"/>
      <c r="FEU9" s="279"/>
      <c r="FEV9" s="279"/>
      <c r="FEW9" s="279"/>
      <c r="FEX9" s="279"/>
      <c r="FEY9" s="279"/>
      <c r="FEZ9" s="279"/>
      <c r="FFA9" s="279"/>
      <c r="FFB9" s="279"/>
      <c r="FFC9" s="279"/>
      <c r="FFD9" s="279"/>
      <c r="FFE9" s="279"/>
      <c r="FFF9" s="279"/>
      <c r="FFG9" s="279"/>
      <c r="FFH9" s="279"/>
      <c r="FFI9" s="279"/>
      <c r="FFJ9" s="279"/>
      <c r="FFK9" s="279"/>
      <c r="FFL9" s="279"/>
      <c r="FFM9" s="279"/>
      <c r="FFN9" s="279"/>
      <c r="FFO9" s="279"/>
      <c r="FFP9" s="279"/>
      <c r="FFQ9" s="279"/>
      <c r="FFR9" s="279"/>
      <c r="FFS9" s="279"/>
      <c r="FFT9" s="279"/>
      <c r="FFU9" s="279"/>
      <c r="FFV9" s="279"/>
      <c r="FFW9" s="279"/>
      <c r="FFX9" s="279"/>
      <c r="FFY9" s="279"/>
      <c r="FFZ9" s="279"/>
      <c r="FGA9" s="279"/>
      <c r="FGB9" s="279"/>
      <c r="FGC9" s="279"/>
      <c r="FGD9" s="279"/>
      <c r="FGE9" s="279"/>
      <c r="FGF9" s="279"/>
      <c r="FGG9" s="279"/>
      <c r="FGH9" s="279"/>
      <c r="FGI9" s="279"/>
      <c r="FGJ9" s="279"/>
      <c r="FGK9" s="279"/>
      <c r="FGL9" s="279"/>
      <c r="FGM9" s="279"/>
      <c r="FGN9" s="279"/>
      <c r="FGO9" s="279"/>
      <c r="FGP9" s="279"/>
      <c r="FGQ9" s="279"/>
      <c r="FGR9" s="279"/>
      <c r="FGS9" s="279"/>
      <c r="FGT9" s="279"/>
      <c r="FGU9" s="279"/>
      <c r="FGV9" s="279"/>
      <c r="FGW9" s="279"/>
      <c r="FGX9" s="279"/>
      <c r="FGY9" s="279"/>
      <c r="FGZ9" s="279"/>
      <c r="FHA9" s="279"/>
      <c r="FHB9" s="279"/>
      <c r="FHC9" s="279"/>
      <c r="FHD9" s="279"/>
      <c r="FHE9" s="279"/>
      <c r="FHF9" s="279"/>
      <c r="FHG9" s="279"/>
      <c r="FHH9" s="279"/>
      <c r="FHI9" s="279"/>
      <c r="FHJ9" s="279"/>
      <c r="FHK9" s="279"/>
      <c r="FHL9" s="279"/>
      <c r="FHM9" s="279"/>
      <c r="FHN9" s="279"/>
      <c r="FHO9" s="279"/>
      <c r="FHP9" s="279"/>
      <c r="FHQ9" s="279"/>
      <c r="FHR9" s="279"/>
      <c r="FHS9" s="279"/>
      <c r="FHT9" s="279"/>
      <c r="FHU9" s="279"/>
      <c r="FHV9" s="279"/>
      <c r="FHW9" s="279"/>
      <c r="FHX9" s="279"/>
      <c r="FHY9" s="279"/>
      <c r="FHZ9" s="279"/>
      <c r="FIA9" s="279"/>
      <c r="FIB9" s="279"/>
      <c r="FIC9" s="279"/>
      <c r="FID9" s="279"/>
      <c r="FIE9" s="279"/>
      <c r="FIF9" s="279"/>
      <c r="FIG9" s="279"/>
      <c r="FIH9" s="279"/>
      <c r="FII9" s="279"/>
      <c r="FIJ9" s="279"/>
      <c r="FIK9" s="279"/>
      <c r="FIL9" s="279"/>
      <c r="FIM9" s="279"/>
      <c r="FIN9" s="279"/>
      <c r="FIO9" s="279"/>
      <c r="FIP9" s="279"/>
      <c r="FIQ9" s="279"/>
      <c r="FIR9" s="279"/>
      <c r="FIS9" s="279"/>
      <c r="FIT9" s="279"/>
      <c r="FIU9" s="279"/>
      <c r="FIV9" s="279"/>
      <c r="FIW9" s="279"/>
      <c r="FIX9" s="279"/>
      <c r="FIY9" s="279"/>
      <c r="FIZ9" s="279"/>
      <c r="FJA9" s="279"/>
      <c r="FJB9" s="279"/>
      <c r="FJC9" s="279"/>
      <c r="FJD9" s="279"/>
      <c r="FJE9" s="279"/>
      <c r="FJF9" s="279"/>
      <c r="FJG9" s="279"/>
      <c r="FJH9" s="279"/>
      <c r="FJI9" s="279"/>
      <c r="FJJ9" s="279"/>
      <c r="FJK9" s="279"/>
      <c r="FJL9" s="279"/>
      <c r="FJM9" s="279"/>
      <c r="FJN9" s="279"/>
      <c r="FJO9" s="279"/>
      <c r="FJP9" s="279"/>
      <c r="FJQ9" s="279"/>
      <c r="FJR9" s="279"/>
      <c r="FJS9" s="279"/>
      <c r="FJT9" s="279"/>
      <c r="FJU9" s="279"/>
      <c r="FJV9" s="279"/>
      <c r="FJW9" s="279"/>
      <c r="FJX9" s="279"/>
      <c r="FJY9" s="279"/>
      <c r="FJZ9" s="279"/>
      <c r="FKA9" s="279"/>
      <c r="FKB9" s="279"/>
      <c r="FKC9" s="279"/>
      <c r="FKD9" s="279"/>
      <c r="FKE9" s="279"/>
      <c r="FKF9" s="279"/>
      <c r="FKG9" s="279"/>
      <c r="FKH9" s="279"/>
      <c r="FKI9" s="279"/>
      <c r="FKJ9" s="279"/>
      <c r="FKK9" s="279"/>
      <c r="FKL9" s="279"/>
      <c r="FKM9" s="279"/>
      <c r="FKN9" s="279"/>
      <c r="FKO9" s="279"/>
      <c r="FKP9" s="279"/>
      <c r="FKQ9" s="279"/>
      <c r="FKR9" s="279"/>
      <c r="FKS9" s="279"/>
      <c r="FKT9" s="279"/>
      <c r="FKU9" s="279"/>
      <c r="FKV9" s="279"/>
      <c r="FKW9" s="279"/>
      <c r="FKX9" s="279"/>
      <c r="FKY9" s="279"/>
      <c r="FKZ9" s="279"/>
      <c r="FLA9" s="279"/>
      <c r="FLB9" s="279"/>
      <c r="FLC9" s="279"/>
      <c r="FLD9" s="279"/>
      <c r="FLE9" s="279"/>
      <c r="FLF9" s="279"/>
      <c r="FLG9" s="279"/>
      <c r="FLH9" s="279"/>
      <c r="FLI9" s="279"/>
      <c r="FLJ9" s="279"/>
      <c r="FLK9" s="279"/>
      <c r="FLL9" s="279"/>
      <c r="FLM9" s="279"/>
      <c r="FLN9" s="279"/>
      <c r="FLO9" s="279"/>
      <c r="FLP9" s="279"/>
      <c r="FLQ9" s="279"/>
      <c r="FLR9" s="279"/>
      <c r="FLS9" s="279"/>
      <c r="FLT9" s="279"/>
      <c r="FLU9" s="279"/>
      <c r="FLV9" s="279"/>
      <c r="FLW9" s="279"/>
      <c r="FLX9" s="279"/>
      <c r="FLY9" s="279"/>
      <c r="FLZ9" s="279"/>
      <c r="FMA9" s="279"/>
      <c r="FMB9" s="279"/>
      <c r="FMC9" s="279"/>
      <c r="FMD9" s="279"/>
      <c r="FME9" s="279"/>
      <c r="FMF9" s="279"/>
      <c r="FMG9" s="279"/>
      <c r="FMH9" s="279"/>
      <c r="FMI9" s="279"/>
      <c r="FMJ9" s="279"/>
      <c r="FMK9" s="279"/>
      <c r="FML9" s="279"/>
      <c r="FMM9" s="279"/>
      <c r="FMN9" s="279"/>
      <c r="FMO9" s="279"/>
      <c r="FMP9" s="279"/>
      <c r="FMQ9" s="279"/>
      <c r="FMR9" s="279"/>
      <c r="FMS9" s="279"/>
      <c r="FMT9" s="279"/>
      <c r="FMU9" s="279"/>
      <c r="FMV9" s="279"/>
      <c r="FMW9" s="279"/>
      <c r="FMX9" s="279"/>
      <c r="FMY9" s="279"/>
      <c r="FMZ9" s="279"/>
      <c r="FNA9" s="279"/>
      <c r="FNB9" s="279"/>
      <c r="FNC9" s="279"/>
      <c r="FND9" s="279"/>
      <c r="FNE9" s="279"/>
      <c r="FNF9" s="279"/>
      <c r="FNG9" s="279"/>
      <c r="FNH9" s="279"/>
      <c r="FNI9" s="279"/>
      <c r="FNJ9" s="279"/>
      <c r="FNK9" s="279"/>
      <c r="FNL9" s="279"/>
      <c r="FNM9" s="279"/>
      <c r="FNN9" s="279"/>
      <c r="FNO9" s="279"/>
      <c r="FNP9" s="279"/>
      <c r="FNQ9" s="279"/>
      <c r="FNR9" s="279"/>
      <c r="FNS9" s="279"/>
      <c r="FNT9" s="279"/>
      <c r="FNU9" s="279"/>
      <c r="FNV9" s="279"/>
      <c r="FNW9" s="279"/>
      <c r="FNX9" s="279"/>
      <c r="FNY9" s="279"/>
      <c r="FNZ9" s="279"/>
      <c r="FOA9" s="279"/>
      <c r="FOB9" s="279"/>
      <c r="FOC9" s="279"/>
      <c r="FOD9" s="279"/>
      <c r="FOE9" s="279"/>
      <c r="FOF9" s="279"/>
      <c r="FOG9" s="279"/>
      <c r="FOH9" s="279"/>
      <c r="FOI9" s="279"/>
      <c r="FOJ9" s="279"/>
      <c r="FOK9" s="279"/>
      <c r="FOL9" s="279"/>
      <c r="FOM9" s="279"/>
      <c r="FON9" s="279"/>
      <c r="FOO9" s="279"/>
      <c r="FOP9" s="279"/>
      <c r="FOQ9" s="279"/>
      <c r="FOR9" s="279"/>
      <c r="FOS9" s="279"/>
      <c r="FOT9" s="279"/>
      <c r="FOU9" s="279"/>
      <c r="FOV9" s="279"/>
      <c r="FOW9" s="279"/>
      <c r="FOX9" s="279"/>
      <c r="FOY9" s="279"/>
      <c r="FOZ9" s="279"/>
      <c r="FPA9" s="279"/>
      <c r="FPB9" s="279"/>
      <c r="FPC9" s="279"/>
      <c r="FPD9" s="279"/>
      <c r="FPE9" s="279"/>
      <c r="FPF9" s="279"/>
      <c r="FPG9" s="279"/>
      <c r="FPH9" s="279"/>
      <c r="FPI9" s="279"/>
      <c r="FPJ9" s="279"/>
      <c r="FPK9" s="279"/>
      <c r="FPL9" s="279"/>
      <c r="FPM9" s="279"/>
      <c r="FPN9" s="279"/>
      <c r="FPO9" s="279"/>
      <c r="FPP9" s="279"/>
      <c r="FPQ9" s="279"/>
      <c r="FPR9" s="279"/>
      <c r="FPS9" s="279"/>
      <c r="FPT9" s="279"/>
      <c r="FPU9" s="279"/>
      <c r="FPV9" s="279"/>
      <c r="FPW9" s="279"/>
      <c r="FPX9" s="279"/>
      <c r="FPY9" s="279"/>
      <c r="FPZ9" s="279"/>
      <c r="FQA9" s="279"/>
      <c r="FQB9" s="279"/>
      <c r="FQC9" s="279"/>
      <c r="FQD9" s="279"/>
      <c r="FQE9" s="279"/>
      <c r="FQF9" s="279"/>
      <c r="FQG9" s="279"/>
      <c r="FQH9" s="279"/>
      <c r="FQI9" s="279"/>
      <c r="FQJ9" s="279"/>
      <c r="FQK9" s="279"/>
      <c r="FQL9" s="279"/>
      <c r="FQM9" s="279"/>
      <c r="FQN9" s="279"/>
      <c r="FQO9" s="279"/>
      <c r="FQP9" s="279"/>
      <c r="FQQ9" s="279"/>
      <c r="FQR9" s="279"/>
      <c r="FQS9" s="279"/>
      <c r="FQT9" s="279"/>
      <c r="FQU9" s="279"/>
      <c r="FQV9" s="279"/>
      <c r="FQW9" s="279"/>
      <c r="FQX9" s="279"/>
      <c r="FQY9" s="279"/>
      <c r="FQZ9" s="279"/>
      <c r="FRA9" s="279"/>
      <c r="FRB9" s="279"/>
      <c r="FRC9" s="279"/>
      <c r="FRD9" s="279"/>
      <c r="FRE9" s="279"/>
      <c r="FRF9" s="279"/>
      <c r="FRG9" s="279"/>
      <c r="FRH9" s="279"/>
      <c r="FRI9" s="279"/>
      <c r="FRJ9" s="279"/>
      <c r="FRK9" s="279"/>
      <c r="FRL9" s="279"/>
      <c r="FRM9" s="279"/>
      <c r="FRN9" s="279"/>
      <c r="FRO9" s="279"/>
      <c r="FRP9" s="279"/>
      <c r="FRQ9" s="279"/>
      <c r="FRR9" s="279"/>
      <c r="FRS9" s="279"/>
      <c r="FRT9" s="279"/>
      <c r="FRU9" s="279"/>
      <c r="FRV9" s="279"/>
      <c r="FRW9" s="279"/>
      <c r="FRX9" s="279"/>
      <c r="FRY9" s="279"/>
      <c r="FRZ9" s="279"/>
      <c r="FSA9" s="279"/>
      <c r="FSB9" s="279"/>
      <c r="FSC9" s="279"/>
      <c r="FSD9" s="279"/>
      <c r="FSE9" s="279"/>
      <c r="FSF9" s="279"/>
      <c r="FSG9" s="279"/>
      <c r="FSH9" s="279"/>
      <c r="FSI9" s="279"/>
      <c r="FSJ9" s="279"/>
      <c r="FSK9" s="279"/>
      <c r="FSL9" s="279"/>
      <c r="FSM9" s="279"/>
      <c r="FSN9" s="279"/>
      <c r="FSO9" s="279"/>
      <c r="FSP9" s="279"/>
      <c r="FSQ9" s="279"/>
      <c r="FSR9" s="279"/>
      <c r="FSS9" s="279"/>
      <c r="FST9" s="279"/>
      <c r="FSU9" s="279"/>
      <c r="FSV9" s="279"/>
      <c r="FSW9" s="279"/>
      <c r="FSX9" s="279"/>
      <c r="FSY9" s="279"/>
      <c r="FSZ9" s="279"/>
      <c r="FTA9" s="279"/>
      <c r="FTB9" s="279"/>
      <c r="FTC9" s="279"/>
      <c r="FTD9" s="279"/>
      <c r="FTE9" s="279"/>
      <c r="FTF9" s="279"/>
      <c r="FTG9" s="279"/>
      <c r="FTH9" s="279"/>
      <c r="FTI9" s="279"/>
      <c r="FTJ9" s="279"/>
      <c r="FTK9" s="279"/>
      <c r="FTL9" s="279"/>
      <c r="FTM9" s="279"/>
      <c r="FTN9" s="279"/>
      <c r="FTO9" s="279"/>
      <c r="FTP9" s="279"/>
      <c r="FTQ9" s="279"/>
      <c r="FTR9" s="279"/>
      <c r="FTS9" s="279"/>
      <c r="FTT9" s="279"/>
      <c r="FTU9" s="279"/>
      <c r="FTV9" s="279"/>
      <c r="FTW9" s="279"/>
      <c r="FTX9" s="279"/>
      <c r="FTY9" s="279"/>
      <c r="FTZ9" s="279"/>
      <c r="FUA9" s="279"/>
      <c r="FUB9" s="279"/>
      <c r="FUC9" s="279"/>
      <c r="FUD9" s="279"/>
      <c r="FUE9" s="279"/>
      <c r="FUF9" s="279"/>
      <c r="FUG9" s="279"/>
      <c r="FUH9" s="279"/>
      <c r="FUI9" s="279"/>
      <c r="FUJ9" s="279"/>
      <c r="FUK9" s="279"/>
      <c r="FUL9" s="279"/>
      <c r="FUM9" s="279"/>
      <c r="FUN9" s="279"/>
      <c r="FUO9" s="279"/>
      <c r="FUP9" s="279"/>
      <c r="FUQ9" s="279"/>
      <c r="FUR9" s="279"/>
      <c r="FUS9" s="279"/>
      <c r="FUT9" s="279"/>
      <c r="FUU9" s="279"/>
      <c r="FUV9" s="279"/>
      <c r="FUW9" s="279"/>
      <c r="FUX9" s="279"/>
      <c r="FUY9" s="279"/>
      <c r="FUZ9" s="279"/>
      <c r="FVA9" s="279"/>
      <c r="FVB9" s="279"/>
      <c r="FVC9" s="279"/>
      <c r="FVD9" s="279"/>
      <c r="FVE9" s="279"/>
      <c r="FVF9" s="279"/>
      <c r="FVG9" s="279"/>
      <c r="FVH9" s="279"/>
      <c r="FVI9" s="279"/>
      <c r="FVJ9" s="279"/>
      <c r="FVK9" s="279"/>
      <c r="FVL9" s="279"/>
      <c r="FVM9" s="279"/>
      <c r="FVN9" s="279"/>
      <c r="FVO9" s="279"/>
      <c r="FVP9" s="279"/>
      <c r="FVQ9" s="279"/>
      <c r="FVR9" s="279"/>
      <c r="FVS9" s="279"/>
      <c r="FVT9" s="279"/>
      <c r="FVU9" s="279"/>
      <c r="FVV9" s="279"/>
      <c r="FVW9" s="279"/>
      <c r="FVX9" s="279"/>
      <c r="FVY9" s="279"/>
      <c r="FVZ9" s="279"/>
      <c r="FWA9" s="279"/>
      <c r="FWB9" s="279"/>
      <c r="FWC9" s="279"/>
      <c r="FWD9" s="279"/>
      <c r="FWE9" s="279"/>
      <c r="FWF9" s="279"/>
      <c r="FWG9" s="279"/>
      <c r="FWH9" s="279"/>
      <c r="FWI9" s="279"/>
      <c r="FWJ9" s="279"/>
      <c r="FWK9" s="279"/>
      <c r="FWL9" s="279"/>
      <c r="FWM9" s="279"/>
      <c r="FWN9" s="279"/>
      <c r="FWO9" s="279"/>
      <c r="FWP9" s="279"/>
      <c r="FWQ9" s="279"/>
      <c r="FWR9" s="279"/>
      <c r="FWS9" s="279"/>
      <c r="FWT9" s="279"/>
      <c r="FWU9" s="279"/>
      <c r="FWV9" s="279"/>
      <c r="FWW9" s="279"/>
      <c r="FWX9" s="279"/>
      <c r="FWY9" s="279"/>
      <c r="FWZ9" s="279"/>
      <c r="FXA9" s="279"/>
      <c r="FXB9" s="279"/>
      <c r="FXC9" s="279"/>
      <c r="FXD9" s="279"/>
      <c r="FXE9" s="279"/>
      <c r="FXF9" s="279"/>
      <c r="FXG9" s="279"/>
      <c r="FXH9" s="279"/>
      <c r="FXI9" s="279"/>
      <c r="FXJ9" s="279"/>
      <c r="FXK9" s="279"/>
      <c r="FXL9" s="279"/>
      <c r="FXM9" s="279"/>
      <c r="FXN9" s="279"/>
      <c r="FXO9" s="279"/>
      <c r="FXP9" s="279"/>
      <c r="FXQ9" s="279"/>
      <c r="FXR9" s="279"/>
      <c r="FXS9" s="279"/>
      <c r="FXT9" s="279"/>
      <c r="FXU9" s="279"/>
      <c r="FXV9" s="279"/>
      <c r="FXW9" s="279"/>
      <c r="FXX9" s="279"/>
      <c r="FXY9" s="279"/>
      <c r="FXZ9" s="279"/>
      <c r="FYA9" s="279"/>
      <c r="FYB9" s="279"/>
      <c r="FYC9" s="279"/>
      <c r="FYD9" s="279"/>
      <c r="FYE9" s="279"/>
      <c r="FYF9" s="279"/>
      <c r="FYG9" s="279"/>
      <c r="FYH9" s="279"/>
      <c r="FYI9" s="279"/>
      <c r="FYJ9" s="279"/>
      <c r="FYK9" s="279"/>
      <c r="FYL9" s="279"/>
      <c r="FYM9" s="279"/>
      <c r="FYN9" s="279"/>
      <c r="FYO9" s="279"/>
      <c r="FYP9" s="279"/>
      <c r="FYQ9" s="279"/>
      <c r="FYR9" s="279"/>
      <c r="FYS9" s="279"/>
      <c r="FYT9" s="279"/>
      <c r="FYU9" s="279"/>
      <c r="FYV9" s="279"/>
      <c r="FYW9" s="279"/>
      <c r="FYX9" s="279"/>
      <c r="FYY9" s="279"/>
      <c r="FYZ9" s="279"/>
      <c r="FZA9" s="279"/>
      <c r="FZB9" s="279"/>
      <c r="FZC9" s="279"/>
      <c r="FZD9" s="279"/>
      <c r="FZE9" s="279"/>
      <c r="FZF9" s="279"/>
      <c r="FZG9" s="279"/>
      <c r="FZH9" s="279"/>
      <c r="FZI9" s="279"/>
      <c r="FZJ9" s="279"/>
      <c r="FZK9" s="279"/>
      <c r="FZL9" s="279"/>
      <c r="FZM9" s="279"/>
      <c r="FZN9" s="279"/>
      <c r="FZO9" s="279"/>
      <c r="FZP9" s="279"/>
      <c r="FZQ9" s="279"/>
      <c r="FZR9" s="279"/>
      <c r="FZS9" s="279"/>
      <c r="FZT9" s="279"/>
      <c r="FZU9" s="279"/>
      <c r="FZV9" s="279"/>
      <c r="FZW9" s="279"/>
      <c r="FZX9" s="279"/>
      <c r="FZY9" s="279"/>
      <c r="FZZ9" s="279"/>
      <c r="GAA9" s="279"/>
      <c r="GAB9" s="279"/>
      <c r="GAC9" s="279"/>
      <c r="GAD9" s="279"/>
      <c r="GAE9" s="279"/>
      <c r="GAF9" s="279"/>
      <c r="GAG9" s="279"/>
      <c r="GAH9" s="279"/>
      <c r="GAI9" s="279"/>
      <c r="GAJ9" s="279"/>
      <c r="GAK9" s="279"/>
      <c r="GAL9" s="279"/>
      <c r="GAM9" s="279"/>
      <c r="GAN9" s="279"/>
      <c r="GAO9" s="279"/>
      <c r="GAP9" s="279"/>
      <c r="GAQ9" s="279"/>
      <c r="GAR9" s="279"/>
      <c r="GAS9" s="279"/>
      <c r="GAT9" s="279"/>
      <c r="GAU9" s="279"/>
      <c r="GAV9" s="279"/>
      <c r="GAW9" s="279"/>
      <c r="GAX9" s="279"/>
      <c r="GAY9" s="279"/>
      <c r="GAZ9" s="279"/>
      <c r="GBA9" s="279"/>
      <c r="GBB9" s="279"/>
      <c r="GBC9" s="279"/>
      <c r="GBD9" s="279"/>
      <c r="GBE9" s="279"/>
      <c r="GBF9" s="279"/>
      <c r="GBG9" s="279"/>
      <c r="GBH9" s="279"/>
      <c r="GBI9" s="279"/>
      <c r="GBJ9" s="279"/>
      <c r="GBK9" s="279"/>
      <c r="GBL9" s="279"/>
      <c r="GBM9" s="279"/>
      <c r="GBN9" s="279"/>
      <c r="GBO9" s="279"/>
      <c r="GBP9" s="279"/>
      <c r="GBQ9" s="279"/>
      <c r="GBR9" s="279"/>
      <c r="GBS9" s="279"/>
      <c r="GBT9" s="279"/>
      <c r="GBU9" s="279"/>
      <c r="GBV9" s="279"/>
      <c r="GBW9" s="279"/>
      <c r="GBX9" s="279"/>
      <c r="GBY9" s="279"/>
      <c r="GBZ9" s="279"/>
      <c r="GCA9" s="279"/>
      <c r="GCB9" s="279"/>
      <c r="GCC9" s="279"/>
      <c r="GCD9" s="279"/>
      <c r="GCE9" s="279"/>
      <c r="GCF9" s="279"/>
      <c r="GCG9" s="279"/>
      <c r="GCH9" s="279"/>
      <c r="GCI9" s="279"/>
      <c r="GCJ9" s="279"/>
      <c r="GCK9" s="279"/>
      <c r="GCL9" s="279"/>
      <c r="GCM9" s="279"/>
      <c r="GCN9" s="279"/>
      <c r="GCO9" s="279"/>
      <c r="GCP9" s="279"/>
      <c r="GCQ9" s="279"/>
      <c r="GCR9" s="279"/>
      <c r="GCS9" s="279"/>
      <c r="GCT9" s="279"/>
      <c r="GCU9" s="279"/>
      <c r="GCV9" s="279"/>
      <c r="GCW9" s="279"/>
      <c r="GCX9" s="279"/>
      <c r="GCY9" s="279"/>
      <c r="GCZ9" s="279"/>
      <c r="GDA9" s="279"/>
      <c r="GDB9" s="279"/>
      <c r="GDC9" s="279"/>
      <c r="GDD9" s="279"/>
      <c r="GDE9" s="279"/>
      <c r="GDF9" s="279"/>
      <c r="GDG9" s="279"/>
      <c r="GDH9" s="279"/>
      <c r="GDI9" s="279"/>
      <c r="GDJ9" s="279"/>
      <c r="GDK9" s="279"/>
      <c r="GDL9" s="279"/>
      <c r="GDM9" s="279"/>
      <c r="GDN9" s="279"/>
      <c r="GDO9" s="279"/>
      <c r="GDP9" s="279"/>
      <c r="GDQ9" s="279"/>
      <c r="GDR9" s="279"/>
      <c r="GDS9" s="279"/>
      <c r="GDT9" s="279"/>
      <c r="GDU9" s="279"/>
      <c r="GDV9" s="279"/>
      <c r="GDW9" s="279"/>
      <c r="GDX9" s="279"/>
      <c r="GDY9" s="279"/>
      <c r="GDZ9" s="279"/>
      <c r="GEA9" s="279"/>
      <c r="GEB9" s="279"/>
      <c r="GEC9" s="279"/>
      <c r="GED9" s="279"/>
      <c r="GEE9" s="279"/>
      <c r="GEF9" s="279"/>
      <c r="GEG9" s="279"/>
      <c r="GEH9" s="279"/>
      <c r="GEI9" s="279"/>
      <c r="GEJ9" s="279"/>
      <c r="GEK9" s="279"/>
      <c r="GEL9" s="279"/>
      <c r="GEM9" s="279"/>
      <c r="GEN9" s="279"/>
      <c r="GEO9" s="279"/>
      <c r="GEP9" s="279"/>
      <c r="GEQ9" s="279"/>
      <c r="GER9" s="279"/>
      <c r="GES9" s="279"/>
      <c r="GET9" s="279"/>
      <c r="GEU9" s="279"/>
      <c r="GEV9" s="279"/>
      <c r="GEW9" s="279"/>
      <c r="GEX9" s="279"/>
      <c r="GEY9" s="279"/>
      <c r="GEZ9" s="279"/>
      <c r="GFA9" s="279"/>
      <c r="GFB9" s="279"/>
      <c r="GFC9" s="279"/>
      <c r="GFD9" s="279"/>
      <c r="GFE9" s="279"/>
      <c r="GFF9" s="279"/>
      <c r="GFG9" s="279"/>
      <c r="GFH9" s="279"/>
      <c r="GFI9" s="279"/>
      <c r="GFJ9" s="279"/>
      <c r="GFK9" s="279"/>
      <c r="GFL9" s="279"/>
      <c r="GFM9" s="279"/>
      <c r="GFN9" s="279"/>
      <c r="GFO9" s="279"/>
      <c r="GFP9" s="279"/>
      <c r="GFQ9" s="279"/>
      <c r="GFR9" s="279"/>
      <c r="GFS9" s="279"/>
      <c r="GFT9" s="279"/>
      <c r="GFU9" s="279"/>
      <c r="GFV9" s="279"/>
      <c r="GFW9" s="279"/>
      <c r="GFX9" s="279"/>
      <c r="GFY9" s="279"/>
      <c r="GFZ9" s="279"/>
      <c r="GGA9" s="279"/>
      <c r="GGB9" s="279"/>
      <c r="GGC9" s="279"/>
      <c r="GGD9" s="279"/>
      <c r="GGE9" s="279"/>
      <c r="GGF9" s="279"/>
      <c r="GGG9" s="279"/>
      <c r="GGH9" s="279"/>
      <c r="GGI9" s="279"/>
      <c r="GGJ9" s="279"/>
      <c r="GGK9" s="279"/>
      <c r="GGL9" s="279"/>
      <c r="GGM9" s="279"/>
      <c r="GGN9" s="279"/>
      <c r="GGO9" s="279"/>
      <c r="GGP9" s="279"/>
      <c r="GGQ9" s="279"/>
      <c r="GGR9" s="279"/>
      <c r="GGS9" s="279"/>
      <c r="GGT9" s="279"/>
      <c r="GGU9" s="279"/>
      <c r="GGV9" s="279"/>
      <c r="GGW9" s="279"/>
      <c r="GGX9" s="279"/>
      <c r="GGY9" s="279"/>
      <c r="GGZ9" s="279"/>
      <c r="GHA9" s="279"/>
      <c r="GHB9" s="279"/>
      <c r="GHC9" s="279"/>
      <c r="GHD9" s="279"/>
      <c r="GHE9" s="279"/>
      <c r="GHF9" s="279"/>
      <c r="GHG9" s="279"/>
      <c r="GHH9" s="279"/>
      <c r="GHI9" s="279"/>
      <c r="GHJ9" s="279"/>
      <c r="GHK9" s="279"/>
      <c r="GHL9" s="279"/>
      <c r="GHM9" s="279"/>
      <c r="GHN9" s="279"/>
      <c r="GHO9" s="279"/>
      <c r="GHP9" s="279"/>
      <c r="GHQ9" s="279"/>
      <c r="GHR9" s="279"/>
      <c r="GHS9" s="279"/>
      <c r="GHT9" s="279"/>
      <c r="GHU9" s="279"/>
      <c r="GHV9" s="279"/>
      <c r="GHW9" s="279"/>
      <c r="GHX9" s="279"/>
      <c r="GHY9" s="279"/>
      <c r="GHZ9" s="279"/>
      <c r="GIA9" s="279"/>
      <c r="GIB9" s="279"/>
      <c r="GIC9" s="279"/>
      <c r="GID9" s="279"/>
      <c r="GIE9" s="279"/>
      <c r="GIF9" s="279"/>
      <c r="GIG9" s="279"/>
      <c r="GIH9" s="279"/>
      <c r="GII9" s="279"/>
      <c r="GIJ9" s="279"/>
      <c r="GIK9" s="279"/>
      <c r="GIL9" s="279"/>
      <c r="GIM9" s="279"/>
      <c r="GIN9" s="279"/>
      <c r="GIO9" s="279"/>
      <c r="GIP9" s="279"/>
      <c r="GIQ9" s="279"/>
      <c r="GIR9" s="279"/>
      <c r="GIS9" s="279"/>
      <c r="GIT9" s="279"/>
      <c r="GIU9" s="279"/>
      <c r="GIV9" s="279"/>
      <c r="GIW9" s="279"/>
      <c r="GIX9" s="279"/>
      <c r="GIY9" s="279"/>
      <c r="GIZ9" s="279"/>
      <c r="GJA9" s="279"/>
      <c r="GJB9" s="279"/>
      <c r="GJC9" s="279"/>
      <c r="GJD9" s="279"/>
      <c r="GJE9" s="279"/>
      <c r="GJF9" s="279"/>
      <c r="GJG9" s="279"/>
      <c r="GJH9" s="279"/>
      <c r="GJI9" s="279"/>
      <c r="GJJ9" s="279"/>
      <c r="GJK9" s="279"/>
      <c r="GJL9" s="279"/>
      <c r="GJM9" s="279"/>
      <c r="GJN9" s="279"/>
      <c r="GJO9" s="279"/>
      <c r="GJP9" s="279"/>
      <c r="GJQ9" s="279"/>
      <c r="GJR9" s="279"/>
      <c r="GJS9" s="279"/>
      <c r="GJT9" s="279"/>
      <c r="GJU9" s="279"/>
      <c r="GJV9" s="279"/>
      <c r="GJW9" s="279"/>
      <c r="GJX9" s="279"/>
      <c r="GJY9" s="279"/>
      <c r="GJZ9" s="279"/>
      <c r="GKA9" s="279"/>
      <c r="GKB9" s="279"/>
      <c r="GKC9" s="279"/>
      <c r="GKD9" s="279"/>
      <c r="GKE9" s="279"/>
      <c r="GKF9" s="279"/>
      <c r="GKG9" s="279"/>
      <c r="GKH9" s="279"/>
      <c r="GKI9" s="279"/>
      <c r="GKJ9" s="279"/>
      <c r="GKK9" s="279"/>
      <c r="GKL9" s="279"/>
      <c r="GKM9" s="279"/>
      <c r="GKN9" s="279"/>
      <c r="GKO9" s="279"/>
      <c r="GKP9" s="279"/>
      <c r="GKQ9" s="279"/>
      <c r="GKR9" s="279"/>
      <c r="GKS9" s="279"/>
      <c r="GKT9" s="279"/>
      <c r="GKU9" s="279"/>
      <c r="GKV9" s="279"/>
      <c r="GKW9" s="279"/>
      <c r="GKX9" s="279"/>
      <c r="GKY9" s="279"/>
      <c r="GKZ9" s="279"/>
      <c r="GLA9" s="279"/>
      <c r="GLB9" s="279"/>
      <c r="GLC9" s="279"/>
      <c r="GLD9" s="279"/>
      <c r="GLE9" s="279"/>
      <c r="GLF9" s="279"/>
      <c r="GLG9" s="279"/>
      <c r="GLH9" s="279"/>
      <c r="GLI9" s="279"/>
      <c r="GLJ9" s="279"/>
      <c r="GLK9" s="279"/>
      <c r="GLL9" s="279"/>
      <c r="GLM9" s="279"/>
      <c r="GLN9" s="279"/>
      <c r="GLO9" s="279"/>
      <c r="GLP9" s="279"/>
      <c r="GLQ9" s="279"/>
      <c r="GLR9" s="279"/>
      <c r="GLS9" s="279"/>
      <c r="GLT9" s="279"/>
      <c r="GLU9" s="279"/>
      <c r="GLV9" s="279"/>
      <c r="GLW9" s="279"/>
      <c r="GLX9" s="279"/>
      <c r="GLY9" s="279"/>
      <c r="GLZ9" s="279"/>
      <c r="GMA9" s="279"/>
      <c r="GMB9" s="279"/>
      <c r="GMC9" s="279"/>
      <c r="GMD9" s="279"/>
      <c r="GME9" s="279"/>
      <c r="GMF9" s="279"/>
      <c r="GMG9" s="279"/>
      <c r="GMH9" s="279"/>
      <c r="GMI9" s="279"/>
      <c r="GMJ9" s="279"/>
      <c r="GMK9" s="279"/>
      <c r="GML9" s="279"/>
      <c r="GMM9" s="279"/>
      <c r="GMN9" s="279"/>
      <c r="GMO9" s="279"/>
      <c r="GMP9" s="279"/>
      <c r="GMQ9" s="279"/>
      <c r="GMR9" s="279"/>
      <c r="GMS9" s="279"/>
      <c r="GMT9" s="279"/>
      <c r="GMU9" s="279"/>
      <c r="GMV9" s="279"/>
      <c r="GMW9" s="279"/>
      <c r="GMX9" s="279"/>
      <c r="GMY9" s="279"/>
      <c r="GMZ9" s="279"/>
      <c r="GNA9" s="279"/>
      <c r="GNB9" s="279"/>
      <c r="GNC9" s="279"/>
      <c r="GND9" s="279"/>
      <c r="GNE9" s="279"/>
      <c r="GNF9" s="279"/>
      <c r="GNG9" s="279"/>
      <c r="GNH9" s="279"/>
      <c r="GNI9" s="279"/>
      <c r="GNJ9" s="279"/>
      <c r="GNK9" s="279"/>
      <c r="GNL9" s="279"/>
      <c r="GNM9" s="279"/>
      <c r="GNN9" s="279"/>
      <c r="GNO9" s="279"/>
      <c r="GNP9" s="279"/>
      <c r="GNQ9" s="279"/>
      <c r="GNR9" s="279"/>
      <c r="GNS9" s="279"/>
      <c r="GNT9" s="279"/>
      <c r="GNU9" s="279"/>
      <c r="GNV9" s="279"/>
      <c r="GNW9" s="279"/>
      <c r="GNX9" s="279"/>
      <c r="GNY9" s="279"/>
      <c r="GNZ9" s="279"/>
      <c r="GOA9" s="279"/>
      <c r="GOB9" s="279"/>
      <c r="GOC9" s="279"/>
      <c r="GOD9" s="279"/>
      <c r="GOE9" s="279"/>
      <c r="GOF9" s="279"/>
      <c r="GOG9" s="279"/>
      <c r="GOH9" s="279"/>
      <c r="GOI9" s="279"/>
      <c r="GOJ9" s="279"/>
      <c r="GOK9" s="279"/>
      <c r="GOL9" s="279"/>
      <c r="GOM9" s="279"/>
      <c r="GON9" s="279"/>
      <c r="GOO9" s="279"/>
      <c r="GOP9" s="279"/>
      <c r="GOQ9" s="279"/>
      <c r="GOR9" s="279"/>
      <c r="GOS9" s="279"/>
      <c r="GOT9" s="279"/>
      <c r="GOU9" s="279"/>
      <c r="GOV9" s="279"/>
      <c r="GOW9" s="279"/>
      <c r="GOX9" s="279"/>
      <c r="GOY9" s="279"/>
      <c r="GOZ9" s="279"/>
      <c r="GPA9" s="279"/>
      <c r="GPB9" s="279"/>
      <c r="GPC9" s="279"/>
      <c r="GPD9" s="279"/>
      <c r="GPE9" s="279"/>
      <c r="GPF9" s="279"/>
      <c r="GPG9" s="279"/>
      <c r="GPH9" s="279"/>
      <c r="GPI9" s="279"/>
      <c r="GPJ9" s="279"/>
      <c r="GPK9" s="279"/>
      <c r="GPL9" s="279"/>
      <c r="GPM9" s="279"/>
      <c r="GPN9" s="279"/>
      <c r="GPO9" s="279"/>
      <c r="GPP9" s="279"/>
      <c r="GPQ9" s="279"/>
      <c r="GPR9" s="279"/>
      <c r="GPS9" s="279"/>
      <c r="GPT9" s="279"/>
      <c r="GPU9" s="279"/>
      <c r="GPV9" s="279"/>
      <c r="GPW9" s="279"/>
      <c r="GPX9" s="279"/>
      <c r="GPY9" s="279"/>
      <c r="GPZ9" s="279"/>
      <c r="GQA9" s="279"/>
      <c r="GQB9" s="279"/>
      <c r="GQC9" s="279"/>
      <c r="GQD9" s="279"/>
      <c r="GQE9" s="279"/>
      <c r="GQF9" s="279"/>
      <c r="GQG9" s="279"/>
      <c r="GQH9" s="279"/>
      <c r="GQI9" s="279"/>
      <c r="GQJ9" s="279"/>
      <c r="GQK9" s="279"/>
      <c r="GQL9" s="279"/>
      <c r="GQM9" s="279"/>
      <c r="GQN9" s="279"/>
      <c r="GQO9" s="279"/>
      <c r="GQP9" s="279"/>
      <c r="GQQ9" s="279"/>
      <c r="GQR9" s="279"/>
      <c r="GQS9" s="279"/>
      <c r="GQT9" s="279"/>
      <c r="GQU9" s="279"/>
      <c r="GQV9" s="279"/>
      <c r="GQW9" s="279"/>
      <c r="GQX9" s="279"/>
      <c r="GQY9" s="279"/>
      <c r="GQZ9" s="279"/>
      <c r="GRA9" s="279"/>
      <c r="GRB9" s="279"/>
      <c r="GRC9" s="279"/>
      <c r="GRD9" s="279"/>
      <c r="GRE9" s="279"/>
      <c r="GRF9" s="279"/>
      <c r="GRG9" s="279"/>
      <c r="GRH9" s="279"/>
      <c r="GRI9" s="279"/>
      <c r="GRJ9" s="279"/>
      <c r="GRK9" s="279"/>
      <c r="GRL9" s="279"/>
      <c r="GRM9" s="279"/>
      <c r="GRN9" s="279"/>
      <c r="GRO9" s="279"/>
      <c r="GRP9" s="279"/>
      <c r="GRQ9" s="279"/>
      <c r="GRR9" s="279"/>
      <c r="GRS9" s="279"/>
      <c r="GRT9" s="279"/>
      <c r="GRU9" s="279"/>
      <c r="GRV9" s="279"/>
      <c r="GRW9" s="279"/>
      <c r="GRX9" s="279"/>
      <c r="GRY9" s="279"/>
      <c r="GRZ9" s="279"/>
      <c r="GSA9" s="279"/>
      <c r="GSB9" s="279"/>
      <c r="GSC9" s="279"/>
      <c r="GSD9" s="279"/>
      <c r="GSE9" s="279"/>
      <c r="GSF9" s="279"/>
      <c r="GSG9" s="279"/>
      <c r="GSH9" s="279"/>
      <c r="GSI9" s="279"/>
      <c r="GSJ9" s="279"/>
      <c r="GSK9" s="279"/>
      <c r="GSL9" s="279"/>
      <c r="GSM9" s="279"/>
      <c r="GSN9" s="279"/>
      <c r="GSO9" s="279"/>
      <c r="GSP9" s="279"/>
      <c r="GSQ9" s="279"/>
      <c r="GSR9" s="279"/>
      <c r="GSS9" s="279"/>
      <c r="GST9" s="279"/>
      <c r="GSU9" s="279"/>
      <c r="GSV9" s="279"/>
      <c r="GSW9" s="279"/>
      <c r="GSX9" s="279"/>
      <c r="GSY9" s="279"/>
      <c r="GSZ9" s="279"/>
      <c r="GTA9" s="279"/>
      <c r="GTB9" s="279"/>
      <c r="GTC9" s="279"/>
      <c r="GTD9" s="279"/>
      <c r="GTE9" s="279"/>
      <c r="GTF9" s="279"/>
      <c r="GTG9" s="279"/>
      <c r="GTH9" s="279"/>
      <c r="GTI9" s="279"/>
      <c r="GTJ9" s="279"/>
      <c r="GTK9" s="279"/>
      <c r="GTL9" s="279"/>
      <c r="GTM9" s="279"/>
      <c r="GTN9" s="279"/>
      <c r="GTO9" s="279"/>
      <c r="GTP9" s="279"/>
      <c r="GTQ9" s="279"/>
      <c r="GTR9" s="279"/>
      <c r="GTS9" s="279"/>
      <c r="GTT9" s="279"/>
      <c r="GTU9" s="279"/>
      <c r="GTV9" s="279"/>
      <c r="GTW9" s="279"/>
      <c r="GTX9" s="279"/>
      <c r="GTY9" s="279"/>
      <c r="GTZ9" s="279"/>
      <c r="GUA9" s="279"/>
      <c r="GUB9" s="279"/>
      <c r="GUC9" s="279"/>
      <c r="GUD9" s="279"/>
      <c r="GUE9" s="279"/>
      <c r="GUF9" s="279"/>
      <c r="GUG9" s="279"/>
      <c r="GUH9" s="279"/>
      <c r="GUI9" s="279"/>
      <c r="GUJ9" s="279"/>
      <c r="GUK9" s="279"/>
      <c r="GUL9" s="279"/>
      <c r="GUM9" s="279"/>
      <c r="GUN9" s="279"/>
      <c r="GUO9" s="279"/>
      <c r="GUP9" s="279"/>
      <c r="GUQ9" s="279"/>
      <c r="GUR9" s="279"/>
      <c r="GUS9" s="279"/>
      <c r="GUT9" s="279"/>
      <c r="GUU9" s="279"/>
      <c r="GUV9" s="279"/>
      <c r="GUW9" s="279"/>
      <c r="GUX9" s="279"/>
      <c r="GUY9" s="279"/>
      <c r="GUZ9" s="279"/>
      <c r="GVA9" s="279"/>
      <c r="GVB9" s="279"/>
      <c r="GVC9" s="279"/>
      <c r="GVD9" s="279"/>
      <c r="GVE9" s="279"/>
      <c r="GVF9" s="279"/>
      <c r="GVG9" s="279"/>
      <c r="GVH9" s="279"/>
      <c r="GVI9" s="279"/>
      <c r="GVJ9" s="279"/>
      <c r="GVK9" s="279"/>
      <c r="GVL9" s="279"/>
      <c r="GVM9" s="279"/>
      <c r="GVN9" s="279"/>
      <c r="GVO9" s="279"/>
      <c r="GVP9" s="279"/>
      <c r="GVQ9" s="279"/>
      <c r="GVR9" s="279"/>
      <c r="GVS9" s="279"/>
      <c r="GVT9" s="279"/>
      <c r="GVU9" s="279"/>
      <c r="GVV9" s="279"/>
      <c r="GVW9" s="279"/>
      <c r="GVX9" s="279"/>
      <c r="GVY9" s="279"/>
      <c r="GVZ9" s="279"/>
      <c r="GWA9" s="279"/>
      <c r="GWB9" s="279"/>
      <c r="GWC9" s="279"/>
      <c r="GWD9" s="279"/>
      <c r="GWE9" s="279"/>
      <c r="GWF9" s="279"/>
      <c r="GWG9" s="279"/>
      <c r="GWH9" s="279"/>
      <c r="GWI9" s="279"/>
      <c r="GWJ9" s="279"/>
      <c r="GWK9" s="279"/>
      <c r="GWL9" s="279"/>
      <c r="GWM9" s="279"/>
      <c r="GWN9" s="279"/>
      <c r="GWO9" s="279"/>
      <c r="GWP9" s="279"/>
      <c r="GWQ9" s="279"/>
      <c r="GWR9" s="279"/>
      <c r="GWS9" s="279"/>
      <c r="GWT9" s="279"/>
      <c r="GWU9" s="279"/>
      <c r="GWV9" s="279"/>
      <c r="GWW9" s="279"/>
      <c r="GWX9" s="279"/>
      <c r="GWY9" s="279"/>
      <c r="GWZ9" s="279"/>
      <c r="GXA9" s="279"/>
      <c r="GXB9" s="279"/>
      <c r="GXC9" s="279"/>
      <c r="GXD9" s="279"/>
      <c r="GXE9" s="279"/>
      <c r="GXF9" s="279"/>
      <c r="GXG9" s="279"/>
      <c r="GXH9" s="279"/>
      <c r="GXI9" s="279"/>
      <c r="GXJ9" s="279"/>
      <c r="GXK9" s="279"/>
      <c r="GXL9" s="279"/>
      <c r="GXM9" s="279"/>
      <c r="GXN9" s="279"/>
      <c r="GXO9" s="279"/>
      <c r="GXP9" s="279"/>
      <c r="GXQ9" s="279"/>
      <c r="GXR9" s="279"/>
      <c r="GXS9" s="279"/>
      <c r="GXT9" s="279"/>
      <c r="GXU9" s="279"/>
      <c r="GXV9" s="279"/>
      <c r="GXW9" s="279"/>
      <c r="GXX9" s="279"/>
      <c r="GXY9" s="279"/>
      <c r="GXZ9" s="279"/>
      <c r="GYA9" s="279"/>
      <c r="GYB9" s="279"/>
      <c r="GYC9" s="279"/>
      <c r="GYD9" s="279"/>
      <c r="GYE9" s="279"/>
      <c r="GYF9" s="279"/>
      <c r="GYG9" s="279"/>
      <c r="GYH9" s="279"/>
      <c r="GYI9" s="279"/>
      <c r="GYJ9" s="279"/>
      <c r="GYK9" s="279"/>
      <c r="GYL9" s="279"/>
      <c r="GYM9" s="279"/>
      <c r="GYN9" s="279"/>
      <c r="GYO9" s="279"/>
      <c r="GYP9" s="279"/>
      <c r="GYQ9" s="279"/>
      <c r="GYR9" s="279"/>
      <c r="GYS9" s="279"/>
      <c r="GYT9" s="279"/>
      <c r="GYU9" s="279"/>
      <c r="GYV9" s="279"/>
      <c r="GYW9" s="279"/>
      <c r="GYX9" s="279"/>
      <c r="GYY9" s="279"/>
      <c r="GYZ9" s="279"/>
      <c r="GZA9" s="279"/>
      <c r="GZB9" s="279"/>
      <c r="GZC9" s="279"/>
      <c r="GZD9" s="279"/>
      <c r="GZE9" s="279"/>
      <c r="GZF9" s="279"/>
      <c r="GZG9" s="279"/>
      <c r="GZH9" s="279"/>
      <c r="GZI9" s="279"/>
      <c r="GZJ9" s="279"/>
      <c r="GZK9" s="279"/>
      <c r="GZL9" s="279"/>
      <c r="GZM9" s="279"/>
      <c r="GZN9" s="279"/>
      <c r="GZO9" s="279"/>
      <c r="GZP9" s="279"/>
      <c r="GZQ9" s="279"/>
      <c r="GZR9" s="279"/>
      <c r="GZS9" s="279"/>
      <c r="GZT9" s="279"/>
      <c r="GZU9" s="279"/>
      <c r="GZV9" s="279"/>
      <c r="GZW9" s="279"/>
      <c r="GZX9" s="279"/>
      <c r="GZY9" s="279"/>
      <c r="GZZ9" s="279"/>
      <c r="HAA9" s="279"/>
      <c r="HAB9" s="279"/>
      <c r="HAC9" s="279"/>
      <c r="HAD9" s="279"/>
      <c r="HAE9" s="279"/>
      <c r="HAF9" s="279"/>
      <c r="HAG9" s="279"/>
      <c r="HAH9" s="279"/>
      <c r="HAI9" s="279"/>
      <c r="HAJ9" s="279"/>
      <c r="HAK9" s="279"/>
      <c r="HAL9" s="279"/>
      <c r="HAM9" s="279"/>
      <c r="HAN9" s="279"/>
      <c r="HAO9" s="279"/>
      <c r="HAP9" s="279"/>
      <c r="HAQ9" s="279"/>
      <c r="HAR9" s="279"/>
      <c r="HAS9" s="279"/>
      <c r="HAT9" s="279"/>
      <c r="HAU9" s="279"/>
      <c r="HAV9" s="279"/>
      <c r="HAW9" s="279"/>
      <c r="HAX9" s="279"/>
      <c r="HAY9" s="279"/>
      <c r="HAZ9" s="279"/>
      <c r="HBA9" s="279"/>
      <c r="HBB9" s="279"/>
      <c r="HBC9" s="279"/>
      <c r="HBD9" s="279"/>
      <c r="HBE9" s="279"/>
      <c r="HBF9" s="279"/>
      <c r="HBG9" s="279"/>
      <c r="HBH9" s="279"/>
      <c r="HBI9" s="279"/>
      <c r="HBJ9" s="279"/>
      <c r="HBK9" s="279"/>
      <c r="HBL9" s="279"/>
      <c r="HBM9" s="279"/>
      <c r="HBN9" s="279"/>
      <c r="HBO9" s="279"/>
      <c r="HBP9" s="279"/>
      <c r="HBQ9" s="279"/>
      <c r="HBR9" s="279"/>
      <c r="HBS9" s="279"/>
      <c r="HBT9" s="279"/>
      <c r="HBU9" s="279"/>
      <c r="HBV9" s="279"/>
      <c r="HBW9" s="279"/>
      <c r="HBX9" s="279"/>
      <c r="HBY9" s="279"/>
      <c r="HBZ9" s="279"/>
      <c r="HCA9" s="279"/>
      <c r="HCB9" s="279"/>
      <c r="HCC9" s="279"/>
      <c r="HCD9" s="279"/>
      <c r="HCE9" s="279"/>
      <c r="HCF9" s="279"/>
      <c r="HCG9" s="279"/>
      <c r="HCH9" s="279"/>
      <c r="HCI9" s="279"/>
      <c r="HCJ9" s="279"/>
      <c r="HCK9" s="279"/>
      <c r="HCL9" s="279"/>
      <c r="HCM9" s="279"/>
      <c r="HCN9" s="279"/>
      <c r="HCO9" s="279"/>
      <c r="HCP9" s="279"/>
      <c r="HCQ9" s="279"/>
      <c r="HCR9" s="279"/>
      <c r="HCS9" s="279"/>
      <c r="HCT9" s="279"/>
      <c r="HCU9" s="279"/>
      <c r="HCV9" s="279"/>
      <c r="HCW9" s="279"/>
      <c r="HCX9" s="279"/>
      <c r="HCY9" s="279"/>
      <c r="HCZ9" s="279"/>
      <c r="HDA9" s="279"/>
      <c r="HDB9" s="279"/>
      <c r="HDC9" s="279"/>
      <c r="HDD9" s="279"/>
      <c r="HDE9" s="279"/>
      <c r="HDF9" s="279"/>
      <c r="HDG9" s="279"/>
      <c r="HDH9" s="279"/>
      <c r="HDI9" s="279"/>
      <c r="HDJ9" s="279"/>
      <c r="HDK9" s="279"/>
      <c r="HDL9" s="279"/>
      <c r="HDM9" s="279"/>
      <c r="HDN9" s="279"/>
      <c r="HDO9" s="279"/>
      <c r="HDP9" s="279"/>
      <c r="HDQ9" s="279"/>
      <c r="HDR9" s="279"/>
      <c r="HDS9" s="279"/>
      <c r="HDT9" s="279"/>
      <c r="HDU9" s="279"/>
      <c r="HDV9" s="279"/>
      <c r="HDW9" s="279"/>
      <c r="HDX9" s="279"/>
      <c r="HDY9" s="279"/>
      <c r="HDZ9" s="279"/>
      <c r="HEA9" s="279"/>
      <c r="HEB9" s="279"/>
      <c r="HEC9" s="279"/>
      <c r="HED9" s="279"/>
      <c r="HEE9" s="279"/>
      <c r="HEF9" s="279"/>
      <c r="HEG9" s="279"/>
      <c r="HEH9" s="279"/>
      <c r="HEI9" s="279"/>
      <c r="HEJ9" s="279"/>
      <c r="HEK9" s="279"/>
      <c r="HEL9" s="279"/>
      <c r="HEM9" s="279"/>
      <c r="HEN9" s="279"/>
      <c r="HEO9" s="279"/>
      <c r="HEP9" s="279"/>
      <c r="HEQ9" s="279"/>
      <c r="HER9" s="279"/>
      <c r="HES9" s="279"/>
      <c r="HET9" s="279"/>
      <c r="HEU9" s="279"/>
      <c r="HEV9" s="279"/>
      <c r="HEW9" s="279"/>
      <c r="HEX9" s="279"/>
      <c r="HEY9" s="279"/>
      <c r="HEZ9" s="279"/>
      <c r="HFA9" s="279"/>
      <c r="HFB9" s="279"/>
      <c r="HFC9" s="279"/>
      <c r="HFD9" s="279"/>
      <c r="HFE9" s="279"/>
      <c r="HFF9" s="279"/>
      <c r="HFG9" s="279"/>
      <c r="HFH9" s="279"/>
      <c r="HFI9" s="279"/>
      <c r="HFJ9" s="279"/>
      <c r="HFK9" s="279"/>
      <c r="HFL9" s="279"/>
      <c r="HFM9" s="279"/>
      <c r="HFN9" s="279"/>
      <c r="HFO9" s="279"/>
      <c r="HFP9" s="279"/>
      <c r="HFQ9" s="279"/>
      <c r="HFR9" s="279"/>
      <c r="HFS9" s="279"/>
      <c r="HFT9" s="279"/>
      <c r="HFU9" s="279"/>
      <c r="HFV9" s="279"/>
      <c r="HFW9" s="279"/>
      <c r="HFX9" s="279"/>
      <c r="HFY9" s="279"/>
      <c r="HFZ9" s="279"/>
      <c r="HGA9" s="279"/>
      <c r="HGB9" s="279"/>
      <c r="HGC9" s="279"/>
      <c r="HGD9" s="279"/>
      <c r="HGE9" s="279"/>
      <c r="HGF9" s="279"/>
      <c r="HGG9" s="279"/>
      <c r="HGH9" s="279"/>
      <c r="HGI9" s="279"/>
      <c r="HGJ9" s="279"/>
      <c r="HGK9" s="279"/>
      <c r="HGL9" s="279"/>
      <c r="HGM9" s="279"/>
      <c r="HGN9" s="279"/>
      <c r="HGO9" s="279"/>
      <c r="HGP9" s="279"/>
      <c r="HGQ9" s="279"/>
      <c r="HGR9" s="279"/>
      <c r="HGS9" s="279"/>
      <c r="HGT9" s="279"/>
      <c r="HGU9" s="279"/>
      <c r="HGV9" s="279"/>
      <c r="HGW9" s="279"/>
      <c r="HGX9" s="279"/>
      <c r="HGY9" s="279"/>
      <c r="HGZ9" s="279"/>
      <c r="HHA9" s="279"/>
      <c r="HHB9" s="279"/>
      <c r="HHC9" s="279"/>
      <c r="HHD9" s="279"/>
      <c r="HHE9" s="279"/>
      <c r="HHF9" s="279"/>
      <c r="HHG9" s="279"/>
      <c r="HHH9" s="279"/>
      <c r="HHI9" s="279"/>
      <c r="HHJ9" s="279"/>
      <c r="HHK9" s="279"/>
      <c r="HHL9" s="279"/>
      <c r="HHM9" s="279"/>
      <c r="HHN9" s="279"/>
      <c r="HHO9" s="279"/>
      <c r="HHP9" s="279"/>
      <c r="HHQ9" s="279"/>
      <c r="HHR9" s="279"/>
      <c r="HHS9" s="279"/>
      <c r="HHT9" s="279"/>
      <c r="HHU9" s="279"/>
      <c r="HHV9" s="279"/>
      <c r="HHW9" s="279"/>
      <c r="HHX9" s="279"/>
      <c r="HHY9" s="279"/>
      <c r="HHZ9" s="279"/>
      <c r="HIA9" s="279"/>
      <c r="HIB9" s="279"/>
      <c r="HIC9" s="279"/>
      <c r="HID9" s="279"/>
      <c r="HIE9" s="279"/>
      <c r="HIF9" s="279"/>
      <c r="HIG9" s="279"/>
      <c r="HIH9" s="279"/>
      <c r="HII9" s="279"/>
      <c r="HIJ9" s="279"/>
      <c r="HIK9" s="279"/>
      <c r="HIL9" s="279"/>
      <c r="HIM9" s="279"/>
      <c r="HIN9" s="279"/>
      <c r="HIO9" s="279"/>
      <c r="HIP9" s="279"/>
      <c r="HIQ9" s="279"/>
      <c r="HIR9" s="279"/>
      <c r="HIS9" s="279"/>
      <c r="HIT9" s="279"/>
      <c r="HIU9" s="279"/>
      <c r="HIV9" s="279"/>
      <c r="HIW9" s="279"/>
      <c r="HIX9" s="279"/>
      <c r="HIY9" s="279"/>
      <c r="HIZ9" s="279"/>
      <c r="HJA9" s="279"/>
      <c r="HJB9" s="279"/>
      <c r="HJC9" s="279"/>
      <c r="HJD9" s="279"/>
      <c r="HJE9" s="279"/>
      <c r="HJF9" s="279"/>
      <c r="HJG9" s="279"/>
      <c r="HJH9" s="279"/>
      <c r="HJI9" s="279"/>
      <c r="HJJ9" s="279"/>
      <c r="HJK9" s="279"/>
      <c r="HJL9" s="279"/>
      <c r="HJM9" s="279"/>
      <c r="HJN9" s="279"/>
      <c r="HJO9" s="279"/>
      <c r="HJP9" s="279"/>
      <c r="HJQ9" s="279"/>
      <c r="HJR9" s="279"/>
      <c r="HJS9" s="279"/>
      <c r="HJT9" s="279"/>
      <c r="HJU9" s="279"/>
      <c r="HJV9" s="279"/>
      <c r="HJW9" s="279"/>
      <c r="HJX9" s="279"/>
      <c r="HJY9" s="279"/>
      <c r="HJZ9" s="279"/>
      <c r="HKA9" s="279"/>
      <c r="HKB9" s="279"/>
      <c r="HKC9" s="279"/>
      <c r="HKD9" s="279"/>
      <c r="HKE9" s="279"/>
      <c r="HKF9" s="279"/>
      <c r="HKG9" s="279"/>
      <c r="HKH9" s="279"/>
      <c r="HKI9" s="279"/>
      <c r="HKJ9" s="279"/>
      <c r="HKK9" s="279"/>
      <c r="HKL9" s="279"/>
      <c r="HKM9" s="279"/>
      <c r="HKN9" s="279"/>
      <c r="HKO9" s="279"/>
      <c r="HKP9" s="279"/>
      <c r="HKQ9" s="279"/>
      <c r="HKR9" s="279"/>
      <c r="HKS9" s="279"/>
      <c r="HKT9" s="279"/>
      <c r="HKU9" s="279"/>
      <c r="HKV9" s="279"/>
      <c r="HKW9" s="279"/>
      <c r="HKX9" s="279"/>
      <c r="HKY9" s="279"/>
      <c r="HKZ9" s="279"/>
      <c r="HLA9" s="279"/>
      <c r="HLB9" s="279"/>
      <c r="HLC9" s="279"/>
      <c r="HLD9" s="279"/>
      <c r="HLE9" s="279"/>
      <c r="HLF9" s="279"/>
      <c r="HLG9" s="279"/>
      <c r="HLH9" s="279"/>
      <c r="HLI9" s="279"/>
      <c r="HLJ9" s="279"/>
      <c r="HLK9" s="279"/>
      <c r="HLL9" s="279"/>
      <c r="HLM9" s="279"/>
      <c r="HLN9" s="279"/>
      <c r="HLO9" s="279"/>
      <c r="HLP9" s="279"/>
      <c r="HLQ9" s="279"/>
      <c r="HLR9" s="279"/>
      <c r="HLS9" s="279"/>
      <c r="HLT9" s="279"/>
      <c r="HLU9" s="279"/>
      <c r="HLV9" s="279"/>
      <c r="HLW9" s="279"/>
      <c r="HLX9" s="279"/>
      <c r="HLY9" s="279"/>
      <c r="HLZ9" s="279"/>
      <c r="HMA9" s="279"/>
      <c r="HMB9" s="279"/>
      <c r="HMC9" s="279"/>
      <c r="HMD9" s="279"/>
      <c r="HME9" s="279"/>
      <c r="HMF9" s="279"/>
      <c r="HMG9" s="279"/>
      <c r="HMH9" s="279"/>
      <c r="HMI9" s="279"/>
      <c r="HMJ9" s="279"/>
      <c r="HMK9" s="279"/>
      <c r="HML9" s="279"/>
      <c r="HMM9" s="279"/>
      <c r="HMN9" s="279"/>
      <c r="HMO9" s="279"/>
      <c r="HMP9" s="279"/>
      <c r="HMQ9" s="279"/>
      <c r="HMR9" s="279"/>
      <c r="HMS9" s="279"/>
      <c r="HMT9" s="279"/>
      <c r="HMU9" s="279"/>
      <c r="HMV9" s="279"/>
      <c r="HMW9" s="279"/>
      <c r="HMX9" s="279"/>
      <c r="HMY9" s="279"/>
      <c r="HMZ9" s="279"/>
      <c r="HNA9" s="279"/>
      <c r="HNB9" s="279"/>
      <c r="HNC9" s="279"/>
      <c r="HND9" s="279"/>
      <c r="HNE9" s="279"/>
      <c r="HNF9" s="279"/>
      <c r="HNG9" s="279"/>
      <c r="HNH9" s="279"/>
      <c r="HNI9" s="279"/>
      <c r="HNJ9" s="279"/>
      <c r="HNK9" s="279"/>
      <c r="HNL9" s="279"/>
      <c r="HNM9" s="279"/>
      <c r="HNN9" s="279"/>
      <c r="HNO9" s="279"/>
      <c r="HNP9" s="279"/>
      <c r="HNQ9" s="279"/>
      <c r="HNR9" s="279"/>
      <c r="HNS9" s="279"/>
      <c r="HNT9" s="279"/>
      <c r="HNU9" s="279"/>
      <c r="HNV9" s="279"/>
      <c r="HNW9" s="279"/>
      <c r="HNX9" s="279"/>
      <c r="HNY9" s="279"/>
      <c r="HNZ9" s="279"/>
      <c r="HOA9" s="279"/>
      <c r="HOB9" s="279"/>
      <c r="HOC9" s="279"/>
      <c r="HOD9" s="279"/>
      <c r="HOE9" s="279"/>
      <c r="HOF9" s="279"/>
      <c r="HOG9" s="279"/>
      <c r="HOH9" s="279"/>
      <c r="HOI9" s="279"/>
      <c r="HOJ9" s="279"/>
      <c r="HOK9" s="279"/>
      <c r="HOL9" s="279"/>
      <c r="HOM9" s="279"/>
      <c r="HON9" s="279"/>
      <c r="HOO9" s="279"/>
      <c r="HOP9" s="279"/>
      <c r="HOQ9" s="279"/>
      <c r="HOR9" s="279"/>
      <c r="HOS9" s="279"/>
      <c r="HOT9" s="279"/>
      <c r="HOU9" s="279"/>
      <c r="HOV9" s="279"/>
      <c r="HOW9" s="279"/>
      <c r="HOX9" s="279"/>
      <c r="HOY9" s="279"/>
      <c r="HOZ9" s="279"/>
      <c r="HPA9" s="279"/>
      <c r="HPB9" s="279"/>
      <c r="HPC9" s="279"/>
      <c r="HPD9" s="279"/>
      <c r="HPE9" s="279"/>
      <c r="HPF9" s="279"/>
      <c r="HPG9" s="279"/>
      <c r="HPH9" s="279"/>
      <c r="HPI9" s="279"/>
      <c r="HPJ9" s="279"/>
      <c r="HPK9" s="279"/>
      <c r="HPL9" s="279"/>
      <c r="HPM9" s="279"/>
      <c r="HPN9" s="279"/>
      <c r="HPO9" s="279"/>
      <c r="HPP9" s="279"/>
      <c r="HPQ9" s="279"/>
      <c r="HPR9" s="279"/>
      <c r="HPS9" s="279"/>
      <c r="HPT9" s="279"/>
      <c r="HPU9" s="279"/>
      <c r="HPV9" s="279"/>
      <c r="HPW9" s="279"/>
      <c r="HPX9" s="279"/>
      <c r="HPY9" s="279"/>
      <c r="HPZ9" s="279"/>
      <c r="HQA9" s="279"/>
      <c r="HQB9" s="279"/>
      <c r="HQC9" s="279"/>
      <c r="HQD9" s="279"/>
      <c r="HQE9" s="279"/>
      <c r="HQF9" s="279"/>
      <c r="HQG9" s="279"/>
      <c r="HQH9" s="279"/>
      <c r="HQI9" s="279"/>
      <c r="HQJ9" s="279"/>
      <c r="HQK9" s="279"/>
      <c r="HQL9" s="279"/>
      <c r="HQM9" s="279"/>
      <c r="HQN9" s="279"/>
      <c r="HQO9" s="279"/>
      <c r="HQP9" s="279"/>
      <c r="HQQ9" s="279"/>
      <c r="HQR9" s="279"/>
      <c r="HQS9" s="279"/>
      <c r="HQT9" s="279"/>
      <c r="HQU9" s="279"/>
      <c r="HQV9" s="279"/>
      <c r="HQW9" s="279"/>
      <c r="HQX9" s="279"/>
      <c r="HQY9" s="279"/>
      <c r="HQZ9" s="279"/>
      <c r="HRA9" s="279"/>
      <c r="HRB9" s="279"/>
      <c r="HRC9" s="279"/>
      <c r="HRD9" s="279"/>
      <c r="HRE9" s="279"/>
      <c r="HRF9" s="279"/>
      <c r="HRG9" s="279"/>
      <c r="HRH9" s="279"/>
      <c r="HRI9" s="279"/>
      <c r="HRJ9" s="279"/>
      <c r="HRK9" s="279"/>
      <c r="HRL9" s="279"/>
      <c r="HRM9" s="279"/>
      <c r="HRN9" s="279"/>
      <c r="HRO9" s="279"/>
      <c r="HRP9" s="279"/>
      <c r="HRQ9" s="279"/>
      <c r="HRR9" s="279"/>
      <c r="HRS9" s="279"/>
      <c r="HRT9" s="279"/>
      <c r="HRU9" s="279"/>
      <c r="HRV9" s="279"/>
      <c r="HRW9" s="279"/>
      <c r="HRX9" s="279"/>
      <c r="HRY9" s="279"/>
      <c r="HRZ9" s="279"/>
      <c r="HSA9" s="279"/>
      <c r="HSB9" s="279"/>
      <c r="HSC9" s="279"/>
      <c r="HSD9" s="279"/>
      <c r="HSE9" s="279"/>
      <c r="HSF9" s="279"/>
      <c r="HSG9" s="279"/>
      <c r="HSH9" s="279"/>
      <c r="HSI9" s="279"/>
      <c r="HSJ9" s="279"/>
      <c r="HSK9" s="279"/>
      <c r="HSL9" s="279"/>
      <c r="HSM9" s="279"/>
      <c r="HSN9" s="279"/>
      <c r="HSO9" s="279"/>
      <c r="HSP9" s="279"/>
      <c r="HSQ9" s="279"/>
      <c r="HSR9" s="279"/>
      <c r="HSS9" s="279"/>
      <c r="HST9" s="279"/>
      <c r="HSU9" s="279"/>
      <c r="HSV9" s="279"/>
      <c r="HSW9" s="279"/>
      <c r="HSX9" s="279"/>
      <c r="HSY9" s="279"/>
      <c r="HSZ9" s="279"/>
      <c r="HTA9" s="279"/>
      <c r="HTB9" s="279"/>
      <c r="HTC9" s="279"/>
      <c r="HTD9" s="279"/>
      <c r="HTE9" s="279"/>
      <c r="HTF9" s="279"/>
      <c r="HTG9" s="279"/>
      <c r="HTH9" s="279"/>
      <c r="HTI9" s="279"/>
      <c r="HTJ9" s="279"/>
      <c r="HTK9" s="279"/>
      <c r="HTL9" s="279"/>
      <c r="HTM9" s="279"/>
      <c r="HTN9" s="279"/>
      <c r="HTO9" s="279"/>
      <c r="HTP9" s="279"/>
      <c r="HTQ9" s="279"/>
      <c r="HTR9" s="279"/>
      <c r="HTS9" s="279"/>
      <c r="HTT9" s="279"/>
      <c r="HTU9" s="279"/>
      <c r="HTV9" s="279"/>
      <c r="HTW9" s="279"/>
      <c r="HTX9" s="279"/>
      <c r="HTY9" s="279"/>
      <c r="HTZ9" s="279"/>
      <c r="HUA9" s="279"/>
      <c r="HUB9" s="279"/>
      <c r="HUC9" s="279"/>
      <c r="HUD9" s="279"/>
      <c r="HUE9" s="279"/>
      <c r="HUF9" s="279"/>
      <c r="HUG9" s="279"/>
      <c r="HUH9" s="279"/>
      <c r="HUI9" s="279"/>
      <c r="HUJ9" s="279"/>
      <c r="HUK9" s="279"/>
      <c r="HUL9" s="279"/>
      <c r="HUM9" s="279"/>
      <c r="HUN9" s="279"/>
      <c r="HUO9" s="279"/>
      <c r="HUP9" s="279"/>
      <c r="HUQ9" s="279"/>
      <c r="HUR9" s="279"/>
      <c r="HUS9" s="279"/>
      <c r="HUT9" s="279"/>
      <c r="HUU9" s="279"/>
      <c r="HUV9" s="279"/>
      <c r="HUW9" s="279"/>
      <c r="HUX9" s="279"/>
      <c r="HUY9" s="279"/>
      <c r="HUZ9" s="279"/>
      <c r="HVA9" s="279"/>
      <c r="HVB9" s="279"/>
      <c r="HVC9" s="279"/>
      <c r="HVD9" s="279"/>
      <c r="HVE9" s="279"/>
      <c r="HVF9" s="279"/>
      <c r="HVG9" s="279"/>
      <c r="HVH9" s="279"/>
      <c r="HVI9" s="279"/>
      <c r="HVJ9" s="279"/>
      <c r="HVK9" s="279"/>
      <c r="HVL9" s="279"/>
      <c r="HVM9" s="279"/>
      <c r="HVN9" s="279"/>
      <c r="HVO9" s="279"/>
      <c r="HVP9" s="279"/>
      <c r="HVQ9" s="279"/>
      <c r="HVR9" s="279"/>
      <c r="HVS9" s="279"/>
      <c r="HVT9" s="279"/>
      <c r="HVU9" s="279"/>
      <c r="HVV9" s="279"/>
      <c r="HVW9" s="279"/>
      <c r="HVX9" s="279"/>
      <c r="HVY9" s="279"/>
      <c r="HVZ9" s="279"/>
      <c r="HWA9" s="279"/>
      <c r="HWB9" s="279"/>
      <c r="HWC9" s="279"/>
      <c r="HWD9" s="279"/>
      <c r="HWE9" s="279"/>
      <c r="HWF9" s="279"/>
      <c r="HWG9" s="279"/>
      <c r="HWH9" s="279"/>
      <c r="HWI9" s="279"/>
      <c r="HWJ9" s="279"/>
      <c r="HWK9" s="279"/>
      <c r="HWL9" s="279"/>
      <c r="HWM9" s="279"/>
      <c r="HWN9" s="279"/>
      <c r="HWO9" s="279"/>
      <c r="HWP9" s="279"/>
      <c r="HWQ9" s="279"/>
      <c r="HWR9" s="279"/>
      <c r="HWS9" s="279"/>
      <c r="HWT9" s="279"/>
      <c r="HWU9" s="279"/>
      <c r="HWV9" s="279"/>
      <c r="HWW9" s="279"/>
      <c r="HWX9" s="279"/>
      <c r="HWY9" s="279"/>
      <c r="HWZ9" s="279"/>
      <c r="HXA9" s="279"/>
      <c r="HXB9" s="279"/>
      <c r="HXC9" s="279"/>
      <c r="HXD9" s="279"/>
      <c r="HXE9" s="279"/>
      <c r="HXF9" s="279"/>
      <c r="HXG9" s="279"/>
      <c r="HXH9" s="279"/>
      <c r="HXI9" s="279"/>
      <c r="HXJ9" s="279"/>
      <c r="HXK9" s="279"/>
      <c r="HXL9" s="279"/>
      <c r="HXM9" s="279"/>
      <c r="HXN9" s="279"/>
      <c r="HXO9" s="279"/>
      <c r="HXP9" s="279"/>
      <c r="HXQ9" s="279"/>
      <c r="HXR9" s="279"/>
      <c r="HXS9" s="279"/>
      <c r="HXT9" s="279"/>
      <c r="HXU9" s="279"/>
      <c r="HXV9" s="279"/>
      <c r="HXW9" s="279"/>
      <c r="HXX9" s="279"/>
      <c r="HXY9" s="279"/>
      <c r="HXZ9" s="279"/>
      <c r="HYA9" s="279"/>
      <c r="HYB9" s="279"/>
      <c r="HYC9" s="279"/>
      <c r="HYD9" s="279"/>
      <c r="HYE9" s="279"/>
      <c r="HYF9" s="279"/>
      <c r="HYG9" s="279"/>
      <c r="HYH9" s="279"/>
      <c r="HYI9" s="279"/>
      <c r="HYJ9" s="279"/>
      <c r="HYK9" s="279"/>
      <c r="HYL9" s="279"/>
      <c r="HYM9" s="279"/>
      <c r="HYN9" s="279"/>
      <c r="HYO9" s="279"/>
      <c r="HYP9" s="279"/>
      <c r="HYQ9" s="279"/>
      <c r="HYR9" s="279"/>
      <c r="HYS9" s="279"/>
      <c r="HYT9" s="279"/>
      <c r="HYU9" s="279"/>
      <c r="HYV9" s="279"/>
      <c r="HYW9" s="279"/>
      <c r="HYX9" s="279"/>
      <c r="HYY9" s="279"/>
      <c r="HYZ9" s="279"/>
      <c r="HZA9" s="279"/>
      <c r="HZB9" s="279"/>
      <c r="HZC9" s="279"/>
      <c r="HZD9" s="279"/>
      <c r="HZE9" s="279"/>
      <c r="HZF9" s="279"/>
      <c r="HZG9" s="279"/>
      <c r="HZH9" s="279"/>
      <c r="HZI9" s="279"/>
      <c r="HZJ9" s="279"/>
      <c r="HZK9" s="279"/>
      <c r="HZL9" s="279"/>
      <c r="HZM9" s="279"/>
      <c r="HZN9" s="279"/>
      <c r="HZO9" s="279"/>
      <c r="HZP9" s="279"/>
      <c r="HZQ9" s="279"/>
      <c r="HZR9" s="279"/>
      <c r="HZS9" s="279"/>
      <c r="HZT9" s="279"/>
      <c r="HZU9" s="279"/>
      <c r="HZV9" s="279"/>
      <c r="HZW9" s="279"/>
      <c r="HZX9" s="279"/>
      <c r="HZY9" s="279"/>
      <c r="HZZ9" s="279"/>
      <c r="IAA9" s="279"/>
      <c r="IAB9" s="279"/>
      <c r="IAC9" s="279"/>
      <c r="IAD9" s="279"/>
      <c r="IAE9" s="279"/>
      <c r="IAF9" s="279"/>
      <c r="IAG9" s="279"/>
      <c r="IAH9" s="279"/>
      <c r="IAI9" s="279"/>
      <c r="IAJ9" s="279"/>
      <c r="IAK9" s="279"/>
      <c r="IAL9" s="279"/>
      <c r="IAM9" s="279"/>
      <c r="IAN9" s="279"/>
      <c r="IAO9" s="279"/>
      <c r="IAP9" s="279"/>
      <c r="IAQ9" s="279"/>
      <c r="IAR9" s="279"/>
      <c r="IAS9" s="279"/>
      <c r="IAT9" s="279"/>
      <c r="IAU9" s="279"/>
      <c r="IAV9" s="279"/>
      <c r="IAW9" s="279"/>
      <c r="IAX9" s="279"/>
      <c r="IAY9" s="279"/>
      <c r="IAZ9" s="279"/>
      <c r="IBA9" s="279"/>
      <c r="IBB9" s="279"/>
      <c r="IBC9" s="279"/>
      <c r="IBD9" s="279"/>
      <c r="IBE9" s="279"/>
      <c r="IBF9" s="279"/>
      <c r="IBG9" s="279"/>
      <c r="IBH9" s="279"/>
      <c r="IBI9" s="279"/>
      <c r="IBJ9" s="279"/>
      <c r="IBK9" s="279"/>
      <c r="IBL9" s="279"/>
      <c r="IBM9" s="279"/>
      <c r="IBN9" s="279"/>
      <c r="IBO9" s="279"/>
      <c r="IBP9" s="279"/>
      <c r="IBQ9" s="279"/>
      <c r="IBR9" s="279"/>
      <c r="IBS9" s="279"/>
      <c r="IBT9" s="279"/>
      <c r="IBU9" s="279"/>
      <c r="IBV9" s="279"/>
      <c r="IBW9" s="279"/>
      <c r="IBX9" s="279"/>
      <c r="IBY9" s="279"/>
      <c r="IBZ9" s="279"/>
      <c r="ICA9" s="279"/>
      <c r="ICB9" s="279"/>
      <c r="ICC9" s="279"/>
      <c r="ICD9" s="279"/>
      <c r="ICE9" s="279"/>
      <c r="ICF9" s="279"/>
      <c r="ICG9" s="279"/>
      <c r="ICH9" s="279"/>
      <c r="ICI9" s="279"/>
      <c r="ICJ9" s="279"/>
      <c r="ICK9" s="279"/>
      <c r="ICL9" s="279"/>
      <c r="ICM9" s="279"/>
      <c r="ICN9" s="279"/>
      <c r="ICO9" s="279"/>
      <c r="ICP9" s="279"/>
      <c r="ICQ9" s="279"/>
      <c r="ICR9" s="279"/>
      <c r="ICS9" s="279"/>
      <c r="ICT9" s="279"/>
      <c r="ICU9" s="279"/>
      <c r="ICV9" s="279"/>
      <c r="ICW9" s="279"/>
      <c r="ICX9" s="279"/>
      <c r="ICY9" s="279"/>
      <c r="ICZ9" s="279"/>
      <c r="IDA9" s="279"/>
      <c r="IDB9" s="279"/>
      <c r="IDC9" s="279"/>
      <c r="IDD9" s="279"/>
      <c r="IDE9" s="279"/>
      <c r="IDF9" s="279"/>
      <c r="IDG9" s="279"/>
      <c r="IDH9" s="279"/>
      <c r="IDI9" s="279"/>
      <c r="IDJ9" s="279"/>
      <c r="IDK9" s="279"/>
      <c r="IDL9" s="279"/>
      <c r="IDM9" s="279"/>
      <c r="IDN9" s="279"/>
      <c r="IDO9" s="279"/>
      <c r="IDP9" s="279"/>
      <c r="IDQ9" s="279"/>
      <c r="IDR9" s="279"/>
      <c r="IDS9" s="279"/>
      <c r="IDT9" s="279"/>
      <c r="IDU9" s="279"/>
      <c r="IDV9" s="279"/>
      <c r="IDW9" s="279"/>
      <c r="IDX9" s="279"/>
      <c r="IDY9" s="279"/>
      <c r="IDZ9" s="279"/>
      <c r="IEA9" s="279"/>
      <c r="IEB9" s="279"/>
      <c r="IEC9" s="279"/>
      <c r="IED9" s="279"/>
      <c r="IEE9" s="279"/>
      <c r="IEF9" s="279"/>
      <c r="IEG9" s="279"/>
      <c r="IEH9" s="279"/>
      <c r="IEI9" s="279"/>
      <c r="IEJ9" s="279"/>
      <c r="IEK9" s="279"/>
      <c r="IEL9" s="279"/>
      <c r="IEM9" s="279"/>
      <c r="IEN9" s="279"/>
      <c r="IEO9" s="279"/>
      <c r="IEP9" s="279"/>
      <c r="IEQ9" s="279"/>
      <c r="IER9" s="279"/>
      <c r="IES9" s="279"/>
      <c r="IET9" s="279"/>
      <c r="IEU9" s="279"/>
      <c r="IEV9" s="279"/>
      <c r="IEW9" s="279"/>
      <c r="IEX9" s="279"/>
      <c r="IEY9" s="279"/>
      <c r="IEZ9" s="279"/>
      <c r="IFA9" s="279"/>
      <c r="IFB9" s="279"/>
      <c r="IFC9" s="279"/>
      <c r="IFD9" s="279"/>
      <c r="IFE9" s="279"/>
      <c r="IFF9" s="279"/>
      <c r="IFG9" s="279"/>
      <c r="IFH9" s="279"/>
      <c r="IFI9" s="279"/>
      <c r="IFJ9" s="279"/>
      <c r="IFK9" s="279"/>
      <c r="IFL9" s="279"/>
      <c r="IFM9" s="279"/>
      <c r="IFN9" s="279"/>
      <c r="IFO9" s="279"/>
      <c r="IFP9" s="279"/>
      <c r="IFQ9" s="279"/>
      <c r="IFR9" s="279"/>
      <c r="IFS9" s="279"/>
      <c r="IFT9" s="279"/>
      <c r="IFU9" s="279"/>
      <c r="IFV9" s="279"/>
      <c r="IFW9" s="279"/>
      <c r="IFX9" s="279"/>
      <c r="IFY9" s="279"/>
      <c r="IFZ9" s="279"/>
      <c r="IGA9" s="279"/>
      <c r="IGB9" s="279"/>
      <c r="IGC9" s="279"/>
      <c r="IGD9" s="279"/>
      <c r="IGE9" s="279"/>
      <c r="IGF9" s="279"/>
      <c r="IGG9" s="279"/>
      <c r="IGH9" s="279"/>
      <c r="IGI9" s="279"/>
      <c r="IGJ9" s="279"/>
      <c r="IGK9" s="279"/>
      <c r="IGL9" s="279"/>
      <c r="IGM9" s="279"/>
      <c r="IGN9" s="279"/>
      <c r="IGO9" s="279"/>
      <c r="IGP9" s="279"/>
      <c r="IGQ9" s="279"/>
      <c r="IGR9" s="279"/>
      <c r="IGS9" s="279"/>
      <c r="IGT9" s="279"/>
      <c r="IGU9" s="279"/>
      <c r="IGV9" s="279"/>
      <c r="IGW9" s="279"/>
      <c r="IGX9" s="279"/>
      <c r="IGY9" s="279"/>
      <c r="IGZ9" s="279"/>
      <c r="IHA9" s="279"/>
      <c r="IHB9" s="279"/>
      <c r="IHC9" s="279"/>
      <c r="IHD9" s="279"/>
      <c r="IHE9" s="279"/>
      <c r="IHF9" s="279"/>
      <c r="IHG9" s="279"/>
      <c r="IHH9" s="279"/>
      <c r="IHI9" s="279"/>
      <c r="IHJ9" s="279"/>
      <c r="IHK9" s="279"/>
      <c r="IHL9" s="279"/>
      <c r="IHM9" s="279"/>
      <c r="IHN9" s="279"/>
      <c r="IHO9" s="279"/>
      <c r="IHP9" s="279"/>
      <c r="IHQ9" s="279"/>
      <c r="IHR9" s="279"/>
      <c r="IHS9" s="279"/>
      <c r="IHT9" s="279"/>
      <c r="IHU9" s="279"/>
      <c r="IHV9" s="279"/>
      <c r="IHW9" s="279"/>
      <c r="IHX9" s="279"/>
      <c r="IHY9" s="279"/>
      <c r="IHZ9" s="279"/>
      <c r="IIA9" s="279"/>
      <c r="IIB9" s="279"/>
      <c r="IIC9" s="279"/>
      <c r="IID9" s="279"/>
      <c r="IIE9" s="279"/>
      <c r="IIF9" s="279"/>
      <c r="IIG9" s="279"/>
      <c r="IIH9" s="279"/>
      <c r="III9" s="279"/>
      <c r="IIJ9" s="279"/>
      <c r="IIK9" s="279"/>
      <c r="IIL9" s="279"/>
      <c r="IIM9" s="279"/>
      <c r="IIN9" s="279"/>
      <c r="IIO9" s="279"/>
      <c r="IIP9" s="279"/>
      <c r="IIQ9" s="279"/>
      <c r="IIR9" s="279"/>
      <c r="IIS9" s="279"/>
      <c r="IIT9" s="279"/>
      <c r="IIU9" s="279"/>
      <c r="IIV9" s="279"/>
      <c r="IIW9" s="279"/>
      <c r="IIX9" s="279"/>
      <c r="IIY9" s="279"/>
      <c r="IIZ9" s="279"/>
      <c r="IJA9" s="279"/>
      <c r="IJB9" s="279"/>
      <c r="IJC9" s="279"/>
      <c r="IJD9" s="279"/>
      <c r="IJE9" s="279"/>
      <c r="IJF9" s="279"/>
      <c r="IJG9" s="279"/>
      <c r="IJH9" s="279"/>
      <c r="IJI9" s="279"/>
      <c r="IJJ9" s="279"/>
      <c r="IJK9" s="279"/>
      <c r="IJL9" s="279"/>
      <c r="IJM9" s="279"/>
      <c r="IJN9" s="279"/>
      <c r="IJO9" s="279"/>
      <c r="IJP9" s="279"/>
      <c r="IJQ9" s="279"/>
      <c r="IJR9" s="279"/>
      <c r="IJS9" s="279"/>
      <c r="IJT9" s="279"/>
      <c r="IJU9" s="279"/>
      <c r="IJV9" s="279"/>
      <c r="IJW9" s="279"/>
      <c r="IJX9" s="279"/>
      <c r="IJY9" s="279"/>
      <c r="IJZ9" s="279"/>
      <c r="IKA9" s="279"/>
      <c r="IKB9" s="279"/>
      <c r="IKC9" s="279"/>
      <c r="IKD9" s="279"/>
      <c r="IKE9" s="279"/>
      <c r="IKF9" s="279"/>
      <c r="IKG9" s="279"/>
      <c r="IKH9" s="279"/>
      <c r="IKI9" s="279"/>
      <c r="IKJ9" s="279"/>
      <c r="IKK9" s="279"/>
      <c r="IKL9" s="279"/>
      <c r="IKM9" s="279"/>
      <c r="IKN9" s="279"/>
      <c r="IKO9" s="279"/>
      <c r="IKP9" s="279"/>
      <c r="IKQ9" s="279"/>
      <c r="IKR9" s="279"/>
      <c r="IKS9" s="279"/>
      <c r="IKT9" s="279"/>
      <c r="IKU9" s="279"/>
      <c r="IKV9" s="279"/>
      <c r="IKW9" s="279"/>
      <c r="IKX9" s="279"/>
      <c r="IKY9" s="279"/>
      <c r="IKZ9" s="279"/>
      <c r="ILA9" s="279"/>
      <c r="ILB9" s="279"/>
      <c r="ILC9" s="279"/>
      <c r="ILD9" s="279"/>
      <c r="ILE9" s="279"/>
      <c r="ILF9" s="279"/>
      <c r="ILG9" s="279"/>
      <c r="ILH9" s="279"/>
      <c r="ILI9" s="279"/>
      <c r="ILJ9" s="279"/>
      <c r="ILK9" s="279"/>
      <c r="ILL9" s="279"/>
      <c r="ILM9" s="279"/>
      <c r="ILN9" s="279"/>
      <c r="ILO9" s="279"/>
      <c r="ILP9" s="279"/>
      <c r="ILQ9" s="279"/>
      <c r="ILR9" s="279"/>
      <c r="ILS9" s="279"/>
      <c r="ILT9" s="279"/>
      <c r="ILU9" s="279"/>
      <c r="ILV9" s="279"/>
      <c r="ILW9" s="279"/>
      <c r="ILX9" s="279"/>
      <c r="ILY9" s="279"/>
      <c r="ILZ9" s="279"/>
      <c r="IMA9" s="279"/>
      <c r="IMB9" s="279"/>
      <c r="IMC9" s="279"/>
      <c r="IMD9" s="279"/>
      <c r="IME9" s="279"/>
      <c r="IMF9" s="279"/>
      <c r="IMG9" s="279"/>
      <c r="IMH9" s="279"/>
      <c r="IMI9" s="279"/>
      <c r="IMJ9" s="279"/>
      <c r="IMK9" s="279"/>
      <c r="IML9" s="279"/>
      <c r="IMM9" s="279"/>
      <c r="IMN9" s="279"/>
      <c r="IMO9" s="279"/>
      <c r="IMP9" s="279"/>
      <c r="IMQ9" s="279"/>
      <c r="IMR9" s="279"/>
      <c r="IMS9" s="279"/>
      <c r="IMT9" s="279"/>
      <c r="IMU9" s="279"/>
      <c r="IMV9" s="279"/>
      <c r="IMW9" s="279"/>
      <c r="IMX9" s="279"/>
      <c r="IMY9" s="279"/>
      <c r="IMZ9" s="279"/>
      <c r="INA9" s="279"/>
      <c r="INB9" s="279"/>
      <c r="INC9" s="279"/>
      <c r="IND9" s="279"/>
      <c r="INE9" s="279"/>
      <c r="INF9" s="279"/>
      <c r="ING9" s="279"/>
      <c r="INH9" s="279"/>
      <c r="INI9" s="279"/>
      <c r="INJ9" s="279"/>
      <c r="INK9" s="279"/>
      <c r="INL9" s="279"/>
      <c r="INM9" s="279"/>
      <c r="INN9" s="279"/>
      <c r="INO9" s="279"/>
      <c r="INP9" s="279"/>
      <c r="INQ9" s="279"/>
      <c r="INR9" s="279"/>
      <c r="INS9" s="279"/>
      <c r="INT9" s="279"/>
      <c r="INU9" s="279"/>
      <c r="INV9" s="279"/>
      <c r="INW9" s="279"/>
      <c r="INX9" s="279"/>
      <c r="INY9" s="279"/>
      <c r="INZ9" s="279"/>
      <c r="IOA9" s="279"/>
      <c r="IOB9" s="279"/>
      <c r="IOC9" s="279"/>
      <c r="IOD9" s="279"/>
      <c r="IOE9" s="279"/>
      <c r="IOF9" s="279"/>
      <c r="IOG9" s="279"/>
      <c r="IOH9" s="279"/>
      <c r="IOI9" s="279"/>
      <c r="IOJ9" s="279"/>
      <c r="IOK9" s="279"/>
      <c r="IOL9" s="279"/>
      <c r="IOM9" s="279"/>
      <c r="ION9" s="279"/>
      <c r="IOO9" s="279"/>
      <c r="IOP9" s="279"/>
      <c r="IOQ9" s="279"/>
      <c r="IOR9" s="279"/>
      <c r="IOS9" s="279"/>
      <c r="IOT9" s="279"/>
      <c r="IOU9" s="279"/>
      <c r="IOV9" s="279"/>
      <c r="IOW9" s="279"/>
      <c r="IOX9" s="279"/>
      <c r="IOY9" s="279"/>
      <c r="IOZ9" s="279"/>
      <c r="IPA9" s="279"/>
      <c r="IPB9" s="279"/>
      <c r="IPC9" s="279"/>
      <c r="IPD9" s="279"/>
      <c r="IPE9" s="279"/>
      <c r="IPF9" s="279"/>
      <c r="IPG9" s="279"/>
      <c r="IPH9" s="279"/>
      <c r="IPI9" s="279"/>
      <c r="IPJ9" s="279"/>
      <c r="IPK9" s="279"/>
      <c r="IPL9" s="279"/>
      <c r="IPM9" s="279"/>
      <c r="IPN9" s="279"/>
      <c r="IPO9" s="279"/>
      <c r="IPP9" s="279"/>
      <c r="IPQ9" s="279"/>
      <c r="IPR9" s="279"/>
      <c r="IPS9" s="279"/>
      <c r="IPT9" s="279"/>
      <c r="IPU9" s="279"/>
      <c r="IPV9" s="279"/>
      <c r="IPW9" s="279"/>
      <c r="IPX9" s="279"/>
      <c r="IPY9" s="279"/>
      <c r="IPZ9" s="279"/>
      <c r="IQA9" s="279"/>
      <c r="IQB9" s="279"/>
      <c r="IQC9" s="279"/>
      <c r="IQD9" s="279"/>
      <c r="IQE9" s="279"/>
      <c r="IQF9" s="279"/>
      <c r="IQG9" s="279"/>
      <c r="IQH9" s="279"/>
      <c r="IQI9" s="279"/>
      <c r="IQJ9" s="279"/>
      <c r="IQK9" s="279"/>
      <c r="IQL9" s="279"/>
      <c r="IQM9" s="279"/>
      <c r="IQN9" s="279"/>
      <c r="IQO9" s="279"/>
      <c r="IQP9" s="279"/>
      <c r="IQQ9" s="279"/>
      <c r="IQR9" s="279"/>
      <c r="IQS9" s="279"/>
      <c r="IQT9" s="279"/>
      <c r="IQU9" s="279"/>
      <c r="IQV9" s="279"/>
      <c r="IQW9" s="279"/>
      <c r="IQX9" s="279"/>
      <c r="IQY9" s="279"/>
      <c r="IQZ9" s="279"/>
      <c r="IRA9" s="279"/>
      <c r="IRB9" s="279"/>
      <c r="IRC9" s="279"/>
      <c r="IRD9" s="279"/>
      <c r="IRE9" s="279"/>
      <c r="IRF9" s="279"/>
      <c r="IRG9" s="279"/>
      <c r="IRH9" s="279"/>
      <c r="IRI9" s="279"/>
      <c r="IRJ9" s="279"/>
      <c r="IRK9" s="279"/>
      <c r="IRL9" s="279"/>
      <c r="IRM9" s="279"/>
      <c r="IRN9" s="279"/>
      <c r="IRO9" s="279"/>
      <c r="IRP9" s="279"/>
      <c r="IRQ9" s="279"/>
      <c r="IRR9" s="279"/>
      <c r="IRS9" s="279"/>
      <c r="IRT9" s="279"/>
      <c r="IRU9" s="279"/>
      <c r="IRV9" s="279"/>
      <c r="IRW9" s="279"/>
      <c r="IRX9" s="279"/>
      <c r="IRY9" s="279"/>
      <c r="IRZ9" s="279"/>
      <c r="ISA9" s="279"/>
      <c r="ISB9" s="279"/>
      <c r="ISC9" s="279"/>
      <c r="ISD9" s="279"/>
      <c r="ISE9" s="279"/>
      <c r="ISF9" s="279"/>
      <c r="ISG9" s="279"/>
      <c r="ISH9" s="279"/>
      <c r="ISI9" s="279"/>
      <c r="ISJ9" s="279"/>
      <c r="ISK9" s="279"/>
      <c r="ISL9" s="279"/>
      <c r="ISM9" s="279"/>
      <c r="ISN9" s="279"/>
      <c r="ISO9" s="279"/>
      <c r="ISP9" s="279"/>
      <c r="ISQ9" s="279"/>
      <c r="ISR9" s="279"/>
      <c r="ISS9" s="279"/>
      <c r="IST9" s="279"/>
      <c r="ISU9" s="279"/>
      <c r="ISV9" s="279"/>
      <c r="ISW9" s="279"/>
      <c r="ISX9" s="279"/>
      <c r="ISY9" s="279"/>
      <c r="ISZ9" s="279"/>
      <c r="ITA9" s="279"/>
      <c r="ITB9" s="279"/>
      <c r="ITC9" s="279"/>
      <c r="ITD9" s="279"/>
      <c r="ITE9" s="279"/>
      <c r="ITF9" s="279"/>
      <c r="ITG9" s="279"/>
      <c r="ITH9" s="279"/>
      <c r="ITI9" s="279"/>
      <c r="ITJ9" s="279"/>
      <c r="ITK9" s="279"/>
      <c r="ITL9" s="279"/>
      <c r="ITM9" s="279"/>
      <c r="ITN9" s="279"/>
      <c r="ITO9" s="279"/>
      <c r="ITP9" s="279"/>
      <c r="ITQ9" s="279"/>
      <c r="ITR9" s="279"/>
      <c r="ITS9" s="279"/>
      <c r="ITT9" s="279"/>
      <c r="ITU9" s="279"/>
      <c r="ITV9" s="279"/>
      <c r="ITW9" s="279"/>
      <c r="ITX9" s="279"/>
      <c r="ITY9" s="279"/>
      <c r="ITZ9" s="279"/>
      <c r="IUA9" s="279"/>
      <c r="IUB9" s="279"/>
      <c r="IUC9" s="279"/>
      <c r="IUD9" s="279"/>
      <c r="IUE9" s="279"/>
      <c r="IUF9" s="279"/>
      <c r="IUG9" s="279"/>
      <c r="IUH9" s="279"/>
      <c r="IUI9" s="279"/>
      <c r="IUJ9" s="279"/>
      <c r="IUK9" s="279"/>
      <c r="IUL9" s="279"/>
      <c r="IUM9" s="279"/>
      <c r="IUN9" s="279"/>
      <c r="IUO9" s="279"/>
      <c r="IUP9" s="279"/>
      <c r="IUQ9" s="279"/>
      <c r="IUR9" s="279"/>
      <c r="IUS9" s="279"/>
      <c r="IUT9" s="279"/>
      <c r="IUU9" s="279"/>
      <c r="IUV9" s="279"/>
      <c r="IUW9" s="279"/>
      <c r="IUX9" s="279"/>
      <c r="IUY9" s="279"/>
      <c r="IUZ9" s="279"/>
      <c r="IVA9" s="279"/>
      <c r="IVB9" s="279"/>
      <c r="IVC9" s="279"/>
      <c r="IVD9" s="279"/>
      <c r="IVE9" s="279"/>
      <c r="IVF9" s="279"/>
      <c r="IVG9" s="279"/>
      <c r="IVH9" s="279"/>
      <c r="IVI9" s="279"/>
      <c r="IVJ9" s="279"/>
      <c r="IVK9" s="279"/>
      <c r="IVL9" s="279"/>
      <c r="IVM9" s="279"/>
      <c r="IVN9" s="279"/>
      <c r="IVO9" s="279"/>
      <c r="IVP9" s="279"/>
      <c r="IVQ9" s="279"/>
      <c r="IVR9" s="279"/>
      <c r="IVS9" s="279"/>
      <c r="IVT9" s="279"/>
      <c r="IVU9" s="279"/>
      <c r="IVV9" s="279"/>
      <c r="IVW9" s="279"/>
      <c r="IVX9" s="279"/>
      <c r="IVY9" s="279"/>
      <c r="IVZ9" s="279"/>
      <c r="IWA9" s="279"/>
      <c r="IWB9" s="279"/>
      <c r="IWC9" s="279"/>
      <c r="IWD9" s="279"/>
      <c r="IWE9" s="279"/>
      <c r="IWF9" s="279"/>
      <c r="IWG9" s="279"/>
      <c r="IWH9" s="279"/>
      <c r="IWI9" s="279"/>
      <c r="IWJ9" s="279"/>
      <c r="IWK9" s="279"/>
      <c r="IWL9" s="279"/>
      <c r="IWM9" s="279"/>
      <c r="IWN9" s="279"/>
      <c r="IWO9" s="279"/>
      <c r="IWP9" s="279"/>
      <c r="IWQ9" s="279"/>
      <c r="IWR9" s="279"/>
      <c r="IWS9" s="279"/>
      <c r="IWT9" s="279"/>
      <c r="IWU9" s="279"/>
      <c r="IWV9" s="279"/>
      <c r="IWW9" s="279"/>
      <c r="IWX9" s="279"/>
      <c r="IWY9" s="279"/>
      <c r="IWZ9" s="279"/>
      <c r="IXA9" s="279"/>
      <c r="IXB9" s="279"/>
      <c r="IXC9" s="279"/>
      <c r="IXD9" s="279"/>
      <c r="IXE9" s="279"/>
      <c r="IXF9" s="279"/>
      <c r="IXG9" s="279"/>
      <c r="IXH9" s="279"/>
      <c r="IXI9" s="279"/>
      <c r="IXJ9" s="279"/>
      <c r="IXK9" s="279"/>
      <c r="IXL9" s="279"/>
      <c r="IXM9" s="279"/>
      <c r="IXN9" s="279"/>
      <c r="IXO9" s="279"/>
      <c r="IXP9" s="279"/>
      <c r="IXQ9" s="279"/>
      <c r="IXR9" s="279"/>
      <c r="IXS9" s="279"/>
      <c r="IXT9" s="279"/>
      <c r="IXU9" s="279"/>
      <c r="IXV9" s="279"/>
      <c r="IXW9" s="279"/>
      <c r="IXX9" s="279"/>
      <c r="IXY9" s="279"/>
      <c r="IXZ9" s="279"/>
      <c r="IYA9" s="279"/>
      <c r="IYB9" s="279"/>
      <c r="IYC9" s="279"/>
      <c r="IYD9" s="279"/>
      <c r="IYE9" s="279"/>
      <c r="IYF9" s="279"/>
      <c r="IYG9" s="279"/>
      <c r="IYH9" s="279"/>
      <c r="IYI9" s="279"/>
      <c r="IYJ9" s="279"/>
      <c r="IYK9" s="279"/>
      <c r="IYL9" s="279"/>
      <c r="IYM9" s="279"/>
      <c r="IYN9" s="279"/>
      <c r="IYO9" s="279"/>
      <c r="IYP9" s="279"/>
      <c r="IYQ9" s="279"/>
      <c r="IYR9" s="279"/>
      <c r="IYS9" s="279"/>
      <c r="IYT9" s="279"/>
      <c r="IYU9" s="279"/>
      <c r="IYV9" s="279"/>
      <c r="IYW9" s="279"/>
      <c r="IYX9" s="279"/>
      <c r="IYY9" s="279"/>
      <c r="IYZ9" s="279"/>
      <c r="IZA9" s="279"/>
      <c r="IZB9" s="279"/>
      <c r="IZC9" s="279"/>
      <c r="IZD9" s="279"/>
      <c r="IZE9" s="279"/>
      <c r="IZF9" s="279"/>
      <c r="IZG9" s="279"/>
      <c r="IZH9" s="279"/>
      <c r="IZI9" s="279"/>
      <c r="IZJ9" s="279"/>
      <c r="IZK9" s="279"/>
      <c r="IZL9" s="279"/>
      <c r="IZM9" s="279"/>
      <c r="IZN9" s="279"/>
      <c r="IZO9" s="279"/>
      <c r="IZP9" s="279"/>
      <c r="IZQ9" s="279"/>
      <c r="IZR9" s="279"/>
      <c r="IZS9" s="279"/>
      <c r="IZT9" s="279"/>
      <c r="IZU9" s="279"/>
      <c r="IZV9" s="279"/>
      <c r="IZW9" s="279"/>
      <c r="IZX9" s="279"/>
      <c r="IZY9" s="279"/>
      <c r="IZZ9" s="279"/>
      <c r="JAA9" s="279"/>
      <c r="JAB9" s="279"/>
      <c r="JAC9" s="279"/>
      <c r="JAD9" s="279"/>
      <c r="JAE9" s="279"/>
      <c r="JAF9" s="279"/>
      <c r="JAG9" s="279"/>
      <c r="JAH9" s="279"/>
      <c r="JAI9" s="279"/>
      <c r="JAJ9" s="279"/>
      <c r="JAK9" s="279"/>
      <c r="JAL9" s="279"/>
      <c r="JAM9" s="279"/>
      <c r="JAN9" s="279"/>
      <c r="JAO9" s="279"/>
      <c r="JAP9" s="279"/>
      <c r="JAQ9" s="279"/>
      <c r="JAR9" s="279"/>
      <c r="JAS9" s="279"/>
      <c r="JAT9" s="279"/>
      <c r="JAU9" s="279"/>
      <c r="JAV9" s="279"/>
      <c r="JAW9" s="279"/>
      <c r="JAX9" s="279"/>
      <c r="JAY9" s="279"/>
      <c r="JAZ9" s="279"/>
      <c r="JBA9" s="279"/>
      <c r="JBB9" s="279"/>
      <c r="JBC9" s="279"/>
      <c r="JBD9" s="279"/>
      <c r="JBE9" s="279"/>
      <c r="JBF9" s="279"/>
      <c r="JBG9" s="279"/>
      <c r="JBH9" s="279"/>
      <c r="JBI9" s="279"/>
      <c r="JBJ9" s="279"/>
      <c r="JBK9" s="279"/>
      <c r="JBL9" s="279"/>
      <c r="JBM9" s="279"/>
      <c r="JBN9" s="279"/>
      <c r="JBO9" s="279"/>
      <c r="JBP9" s="279"/>
      <c r="JBQ9" s="279"/>
      <c r="JBR9" s="279"/>
      <c r="JBS9" s="279"/>
      <c r="JBT9" s="279"/>
      <c r="JBU9" s="279"/>
      <c r="JBV9" s="279"/>
      <c r="JBW9" s="279"/>
      <c r="JBX9" s="279"/>
      <c r="JBY9" s="279"/>
      <c r="JBZ9" s="279"/>
      <c r="JCA9" s="279"/>
      <c r="JCB9" s="279"/>
      <c r="JCC9" s="279"/>
      <c r="JCD9" s="279"/>
      <c r="JCE9" s="279"/>
      <c r="JCF9" s="279"/>
      <c r="JCG9" s="279"/>
      <c r="JCH9" s="279"/>
      <c r="JCI9" s="279"/>
      <c r="JCJ9" s="279"/>
      <c r="JCK9" s="279"/>
      <c r="JCL9" s="279"/>
      <c r="JCM9" s="279"/>
      <c r="JCN9" s="279"/>
      <c r="JCO9" s="279"/>
      <c r="JCP9" s="279"/>
      <c r="JCQ9" s="279"/>
      <c r="JCR9" s="279"/>
      <c r="JCS9" s="279"/>
      <c r="JCT9" s="279"/>
      <c r="JCU9" s="279"/>
      <c r="JCV9" s="279"/>
      <c r="JCW9" s="279"/>
      <c r="JCX9" s="279"/>
      <c r="JCY9" s="279"/>
      <c r="JCZ9" s="279"/>
      <c r="JDA9" s="279"/>
      <c r="JDB9" s="279"/>
      <c r="JDC9" s="279"/>
      <c r="JDD9" s="279"/>
      <c r="JDE9" s="279"/>
      <c r="JDF9" s="279"/>
      <c r="JDG9" s="279"/>
      <c r="JDH9" s="279"/>
      <c r="JDI9" s="279"/>
      <c r="JDJ9" s="279"/>
      <c r="JDK9" s="279"/>
      <c r="JDL9" s="279"/>
      <c r="JDM9" s="279"/>
      <c r="JDN9" s="279"/>
      <c r="JDO9" s="279"/>
      <c r="JDP9" s="279"/>
      <c r="JDQ9" s="279"/>
      <c r="JDR9" s="279"/>
      <c r="JDS9" s="279"/>
      <c r="JDT9" s="279"/>
      <c r="JDU9" s="279"/>
      <c r="JDV9" s="279"/>
      <c r="JDW9" s="279"/>
      <c r="JDX9" s="279"/>
      <c r="JDY9" s="279"/>
      <c r="JDZ9" s="279"/>
      <c r="JEA9" s="279"/>
      <c r="JEB9" s="279"/>
      <c r="JEC9" s="279"/>
      <c r="JED9" s="279"/>
      <c r="JEE9" s="279"/>
      <c r="JEF9" s="279"/>
      <c r="JEG9" s="279"/>
      <c r="JEH9" s="279"/>
      <c r="JEI9" s="279"/>
      <c r="JEJ9" s="279"/>
      <c r="JEK9" s="279"/>
      <c r="JEL9" s="279"/>
      <c r="JEM9" s="279"/>
      <c r="JEN9" s="279"/>
      <c r="JEO9" s="279"/>
      <c r="JEP9" s="279"/>
      <c r="JEQ9" s="279"/>
      <c r="JER9" s="279"/>
      <c r="JES9" s="279"/>
      <c r="JET9" s="279"/>
      <c r="JEU9" s="279"/>
      <c r="JEV9" s="279"/>
      <c r="JEW9" s="279"/>
      <c r="JEX9" s="279"/>
      <c r="JEY9" s="279"/>
      <c r="JEZ9" s="279"/>
      <c r="JFA9" s="279"/>
      <c r="JFB9" s="279"/>
      <c r="JFC9" s="279"/>
      <c r="JFD9" s="279"/>
      <c r="JFE9" s="279"/>
      <c r="JFF9" s="279"/>
      <c r="JFG9" s="279"/>
      <c r="JFH9" s="279"/>
      <c r="JFI9" s="279"/>
      <c r="JFJ9" s="279"/>
      <c r="JFK9" s="279"/>
      <c r="JFL9" s="279"/>
      <c r="JFM9" s="279"/>
      <c r="JFN9" s="279"/>
      <c r="JFO9" s="279"/>
      <c r="JFP9" s="279"/>
      <c r="JFQ9" s="279"/>
      <c r="JFR9" s="279"/>
      <c r="JFS9" s="279"/>
      <c r="JFT9" s="279"/>
      <c r="JFU9" s="279"/>
      <c r="JFV9" s="279"/>
      <c r="JFW9" s="279"/>
      <c r="JFX9" s="279"/>
      <c r="JFY9" s="279"/>
      <c r="JFZ9" s="279"/>
      <c r="JGA9" s="279"/>
      <c r="JGB9" s="279"/>
      <c r="JGC9" s="279"/>
      <c r="JGD9" s="279"/>
      <c r="JGE9" s="279"/>
      <c r="JGF9" s="279"/>
      <c r="JGG9" s="279"/>
      <c r="JGH9" s="279"/>
      <c r="JGI9" s="279"/>
      <c r="JGJ9" s="279"/>
      <c r="JGK9" s="279"/>
      <c r="JGL9" s="279"/>
      <c r="JGM9" s="279"/>
      <c r="JGN9" s="279"/>
      <c r="JGO9" s="279"/>
      <c r="JGP9" s="279"/>
      <c r="JGQ9" s="279"/>
      <c r="JGR9" s="279"/>
      <c r="JGS9" s="279"/>
      <c r="JGT9" s="279"/>
      <c r="JGU9" s="279"/>
      <c r="JGV9" s="279"/>
      <c r="JGW9" s="279"/>
      <c r="JGX9" s="279"/>
      <c r="JGY9" s="279"/>
      <c r="JGZ9" s="279"/>
      <c r="JHA9" s="279"/>
      <c r="JHB9" s="279"/>
      <c r="JHC9" s="279"/>
      <c r="JHD9" s="279"/>
      <c r="JHE9" s="279"/>
      <c r="JHF9" s="279"/>
      <c r="JHG9" s="279"/>
      <c r="JHH9" s="279"/>
      <c r="JHI9" s="279"/>
      <c r="JHJ9" s="279"/>
      <c r="JHK9" s="279"/>
      <c r="JHL9" s="279"/>
      <c r="JHM9" s="279"/>
      <c r="JHN9" s="279"/>
      <c r="JHO9" s="279"/>
      <c r="JHP9" s="279"/>
      <c r="JHQ9" s="279"/>
      <c r="JHR9" s="279"/>
      <c r="JHS9" s="279"/>
      <c r="JHT9" s="279"/>
      <c r="JHU9" s="279"/>
      <c r="JHV9" s="279"/>
      <c r="JHW9" s="279"/>
      <c r="JHX9" s="279"/>
      <c r="JHY9" s="279"/>
      <c r="JHZ9" s="279"/>
      <c r="JIA9" s="279"/>
      <c r="JIB9" s="279"/>
      <c r="JIC9" s="279"/>
      <c r="JID9" s="279"/>
      <c r="JIE9" s="279"/>
      <c r="JIF9" s="279"/>
      <c r="JIG9" s="279"/>
      <c r="JIH9" s="279"/>
      <c r="JII9" s="279"/>
      <c r="JIJ9" s="279"/>
      <c r="JIK9" s="279"/>
      <c r="JIL9" s="279"/>
      <c r="JIM9" s="279"/>
      <c r="JIN9" s="279"/>
      <c r="JIO9" s="279"/>
      <c r="JIP9" s="279"/>
      <c r="JIQ9" s="279"/>
      <c r="JIR9" s="279"/>
      <c r="JIS9" s="279"/>
      <c r="JIT9" s="279"/>
      <c r="JIU9" s="279"/>
      <c r="JIV9" s="279"/>
      <c r="JIW9" s="279"/>
      <c r="JIX9" s="279"/>
      <c r="JIY9" s="279"/>
      <c r="JIZ9" s="279"/>
      <c r="JJA9" s="279"/>
      <c r="JJB9" s="279"/>
      <c r="JJC9" s="279"/>
      <c r="JJD9" s="279"/>
      <c r="JJE9" s="279"/>
      <c r="JJF9" s="279"/>
      <c r="JJG9" s="279"/>
      <c r="JJH9" s="279"/>
      <c r="JJI9" s="279"/>
      <c r="JJJ9" s="279"/>
      <c r="JJK9" s="279"/>
      <c r="JJL9" s="279"/>
      <c r="JJM9" s="279"/>
      <c r="JJN9" s="279"/>
      <c r="JJO9" s="279"/>
      <c r="JJP9" s="279"/>
      <c r="JJQ9" s="279"/>
      <c r="JJR9" s="279"/>
      <c r="JJS9" s="279"/>
      <c r="JJT9" s="279"/>
      <c r="JJU9" s="279"/>
      <c r="JJV9" s="279"/>
      <c r="JJW9" s="279"/>
      <c r="JJX9" s="279"/>
      <c r="JJY9" s="279"/>
      <c r="JJZ9" s="279"/>
      <c r="JKA9" s="279"/>
      <c r="JKB9" s="279"/>
      <c r="JKC9" s="279"/>
      <c r="JKD9" s="279"/>
      <c r="JKE9" s="279"/>
      <c r="JKF9" s="279"/>
      <c r="JKG9" s="279"/>
      <c r="JKH9" s="279"/>
      <c r="JKI9" s="279"/>
      <c r="JKJ9" s="279"/>
      <c r="JKK9" s="279"/>
      <c r="JKL9" s="279"/>
      <c r="JKM9" s="279"/>
      <c r="JKN9" s="279"/>
      <c r="JKO9" s="279"/>
      <c r="JKP9" s="279"/>
      <c r="JKQ9" s="279"/>
      <c r="JKR9" s="279"/>
      <c r="JKS9" s="279"/>
      <c r="JKT9" s="279"/>
      <c r="JKU9" s="279"/>
      <c r="JKV9" s="279"/>
      <c r="JKW9" s="279"/>
      <c r="JKX9" s="279"/>
      <c r="JKY9" s="279"/>
      <c r="JKZ9" s="279"/>
      <c r="JLA9" s="279"/>
      <c r="JLB9" s="279"/>
      <c r="JLC9" s="279"/>
      <c r="JLD9" s="279"/>
      <c r="JLE9" s="279"/>
      <c r="JLF9" s="279"/>
      <c r="JLG9" s="279"/>
      <c r="JLH9" s="279"/>
      <c r="JLI9" s="279"/>
      <c r="JLJ9" s="279"/>
      <c r="JLK9" s="279"/>
      <c r="JLL9" s="279"/>
      <c r="JLM9" s="279"/>
      <c r="JLN9" s="279"/>
      <c r="JLO9" s="279"/>
      <c r="JLP9" s="279"/>
      <c r="JLQ9" s="279"/>
      <c r="JLR9" s="279"/>
      <c r="JLS9" s="279"/>
      <c r="JLT9" s="279"/>
      <c r="JLU9" s="279"/>
      <c r="JLV9" s="279"/>
      <c r="JLW9" s="279"/>
      <c r="JLX9" s="279"/>
      <c r="JLY9" s="279"/>
      <c r="JLZ9" s="279"/>
      <c r="JMA9" s="279"/>
      <c r="JMB9" s="279"/>
      <c r="JMC9" s="279"/>
      <c r="JMD9" s="279"/>
      <c r="JME9" s="279"/>
      <c r="JMF9" s="279"/>
      <c r="JMG9" s="279"/>
      <c r="JMH9" s="279"/>
      <c r="JMI9" s="279"/>
      <c r="JMJ9" s="279"/>
      <c r="JMK9" s="279"/>
      <c r="JML9" s="279"/>
      <c r="JMM9" s="279"/>
      <c r="JMN9" s="279"/>
      <c r="JMO9" s="279"/>
      <c r="JMP9" s="279"/>
      <c r="JMQ9" s="279"/>
      <c r="JMR9" s="279"/>
      <c r="JMS9" s="279"/>
      <c r="JMT9" s="279"/>
      <c r="JMU9" s="279"/>
      <c r="JMV9" s="279"/>
      <c r="JMW9" s="279"/>
      <c r="JMX9" s="279"/>
      <c r="JMY9" s="279"/>
      <c r="JMZ9" s="279"/>
      <c r="JNA9" s="279"/>
      <c r="JNB9" s="279"/>
      <c r="JNC9" s="279"/>
      <c r="JND9" s="279"/>
      <c r="JNE9" s="279"/>
      <c r="JNF9" s="279"/>
      <c r="JNG9" s="279"/>
      <c r="JNH9" s="279"/>
      <c r="JNI9" s="279"/>
      <c r="JNJ9" s="279"/>
      <c r="JNK9" s="279"/>
      <c r="JNL9" s="279"/>
      <c r="JNM9" s="279"/>
      <c r="JNN9" s="279"/>
      <c r="JNO9" s="279"/>
      <c r="JNP9" s="279"/>
      <c r="JNQ9" s="279"/>
      <c r="JNR9" s="279"/>
      <c r="JNS9" s="279"/>
      <c r="JNT9" s="279"/>
      <c r="JNU9" s="279"/>
      <c r="JNV9" s="279"/>
      <c r="JNW9" s="279"/>
      <c r="JNX9" s="279"/>
      <c r="JNY9" s="279"/>
      <c r="JNZ9" s="279"/>
      <c r="JOA9" s="279"/>
      <c r="JOB9" s="279"/>
      <c r="JOC9" s="279"/>
      <c r="JOD9" s="279"/>
      <c r="JOE9" s="279"/>
      <c r="JOF9" s="279"/>
      <c r="JOG9" s="279"/>
      <c r="JOH9" s="279"/>
      <c r="JOI9" s="279"/>
      <c r="JOJ9" s="279"/>
      <c r="JOK9" s="279"/>
      <c r="JOL9" s="279"/>
      <c r="JOM9" s="279"/>
      <c r="JON9" s="279"/>
      <c r="JOO9" s="279"/>
      <c r="JOP9" s="279"/>
      <c r="JOQ9" s="279"/>
      <c r="JOR9" s="279"/>
      <c r="JOS9" s="279"/>
      <c r="JOT9" s="279"/>
      <c r="JOU9" s="279"/>
      <c r="JOV9" s="279"/>
      <c r="JOW9" s="279"/>
      <c r="JOX9" s="279"/>
      <c r="JOY9" s="279"/>
      <c r="JOZ9" s="279"/>
      <c r="JPA9" s="279"/>
      <c r="JPB9" s="279"/>
      <c r="JPC9" s="279"/>
      <c r="JPD9" s="279"/>
      <c r="JPE9" s="279"/>
      <c r="JPF9" s="279"/>
      <c r="JPG9" s="279"/>
      <c r="JPH9" s="279"/>
      <c r="JPI9" s="279"/>
      <c r="JPJ9" s="279"/>
      <c r="JPK9" s="279"/>
      <c r="JPL9" s="279"/>
      <c r="JPM9" s="279"/>
      <c r="JPN9" s="279"/>
      <c r="JPO9" s="279"/>
      <c r="JPP9" s="279"/>
      <c r="JPQ9" s="279"/>
      <c r="JPR9" s="279"/>
      <c r="JPS9" s="279"/>
      <c r="JPT9" s="279"/>
      <c r="JPU9" s="279"/>
      <c r="JPV9" s="279"/>
      <c r="JPW9" s="279"/>
      <c r="JPX9" s="279"/>
      <c r="JPY9" s="279"/>
      <c r="JPZ9" s="279"/>
      <c r="JQA9" s="279"/>
      <c r="JQB9" s="279"/>
      <c r="JQC9" s="279"/>
      <c r="JQD9" s="279"/>
      <c r="JQE9" s="279"/>
      <c r="JQF9" s="279"/>
      <c r="JQG9" s="279"/>
      <c r="JQH9" s="279"/>
      <c r="JQI9" s="279"/>
      <c r="JQJ9" s="279"/>
      <c r="JQK9" s="279"/>
      <c r="JQL9" s="279"/>
      <c r="JQM9" s="279"/>
      <c r="JQN9" s="279"/>
      <c r="JQO9" s="279"/>
      <c r="JQP9" s="279"/>
      <c r="JQQ9" s="279"/>
      <c r="JQR9" s="279"/>
      <c r="JQS9" s="279"/>
      <c r="JQT9" s="279"/>
      <c r="JQU9" s="279"/>
      <c r="JQV9" s="279"/>
      <c r="JQW9" s="279"/>
      <c r="JQX9" s="279"/>
      <c r="JQY9" s="279"/>
      <c r="JQZ9" s="279"/>
      <c r="JRA9" s="279"/>
      <c r="JRB9" s="279"/>
      <c r="JRC9" s="279"/>
      <c r="JRD9" s="279"/>
      <c r="JRE9" s="279"/>
      <c r="JRF9" s="279"/>
      <c r="JRG9" s="279"/>
      <c r="JRH9" s="279"/>
      <c r="JRI9" s="279"/>
      <c r="JRJ9" s="279"/>
      <c r="JRK9" s="279"/>
      <c r="JRL9" s="279"/>
      <c r="JRM9" s="279"/>
      <c r="JRN9" s="279"/>
      <c r="JRO9" s="279"/>
      <c r="JRP9" s="279"/>
      <c r="JRQ9" s="279"/>
      <c r="JRR9" s="279"/>
      <c r="JRS9" s="279"/>
      <c r="JRT9" s="279"/>
      <c r="JRU9" s="279"/>
      <c r="JRV9" s="279"/>
      <c r="JRW9" s="279"/>
      <c r="JRX9" s="279"/>
      <c r="JRY9" s="279"/>
      <c r="JRZ9" s="279"/>
      <c r="JSA9" s="279"/>
      <c r="JSB9" s="279"/>
      <c r="JSC9" s="279"/>
      <c r="JSD9" s="279"/>
      <c r="JSE9" s="279"/>
      <c r="JSF9" s="279"/>
      <c r="JSG9" s="279"/>
      <c r="JSH9" s="279"/>
      <c r="JSI9" s="279"/>
      <c r="JSJ9" s="279"/>
      <c r="JSK9" s="279"/>
      <c r="JSL9" s="279"/>
      <c r="JSM9" s="279"/>
      <c r="JSN9" s="279"/>
      <c r="JSO9" s="279"/>
      <c r="JSP9" s="279"/>
      <c r="JSQ9" s="279"/>
      <c r="JSR9" s="279"/>
      <c r="JSS9" s="279"/>
      <c r="JST9" s="279"/>
      <c r="JSU9" s="279"/>
      <c r="JSV9" s="279"/>
      <c r="JSW9" s="279"/>
      <c r="JSX9" s="279"/>
      <c r="JSY9" s="279"/>
      <c r="JSZ9" s="279"/>
      <c r="JTA9" s="279"/>
      <c r="JTB9" s="279"/>
      <c r="JTC9" s="279"/>
      <c r="JTD9" s="279"/>
      <c r="JTE9" s="279"/>
      <c r="JTF9" s="279"/>
      <c r="JTG9" s="279"/>
      <c r="JTH9" s="279"/>
      <c r="JTI9" s="279"/>
      <c r="JTJ9" s="279"/>
      <c r="JTK9" s="279"/>
      <c r="JTL9" s="279"/>
      <c r="JTM9" s="279"/>
      <c r="JTN9" s="279"/>
      <c r="JTO9" s="279"/>
      <c r="JTP9" s="279"/>
      <c r="JTQ9" s="279"/>
      <c r="JTR9" s="279"/>
      <c r="JTS9" s="279"/>
      <c r="JTT9" s="279"/>
      <c r="JTU9" s="279"/>
      <c r="JTV9" s="279"/>
      <c r="JTW9" s="279"/>
      <c r="JTX9" s="279"/>
      <c r="JTY9" s="279"/>
      <c r="JTZ9" s="279"/>
      <c r="JUA9" s="279"/>
      <c r="JUB9" s="279"/>
      <c r="JUC9" s="279"/>
      <c r="JUD9" s="279"/>
      <c r="JUE9" s="279"/>
      <c r="JUF9" s="279"/>
      <c r="JUG9" s="279"/>
      <c r="JUH9" s="279"/>
      <c r="JUI9" s="279"/>
      <c r="JUJ9" s="279"/>
      <c r="JUK9" s="279"/>
      <c r="JUL9" s="279"/>
      <c r="JUM9" s="279"/>
      <c r="JUN9" s="279"/>
      <c r="JUO9" s="279"/>
      <c r="JUP9" s="279"/>
      <c r="JUQ9" s="279"/>
      <c r="JUR9" s="279"/>
      <c r="JUS9" s="279"/>
      <c r="JUT9" s="279"/>
      <c r="JUU9" s="279"/>
      <c r="JUV9" s="279"/>
      <c r="JUW9" s="279"/>
      <c r="JUX9" s="279"/>
      <c r="JUY9" s="279"/>
      <c r="JUZ9" s="279"/>
      <c r="JVA9" s="279"/>
      <c r="JVB9" s="279"/>
      <c r="JVC9" s="279"/>
      <c r="JVD9" s="279"/>
      <c r="JVE9" s="279"/>
      <c r="JVF9" s="279"/>
      <c r="JVG9" s="279"/>
      <c r="JVH9" s="279"/>
      <c r="JVI9" s="279"/>
      <c r="JVJ9" s="279"/>
      <c r="JVK9" s="279"/>
      <c r="JVL9" s="279"/>
      <c r="JVM9" s="279"/>
      <c r="JVN9" s="279"/>
      <c r="JVO9" s="279"/>
      <c r="JVP9" s="279"/>
      <c r="JVQ9" s="279"/>
      <c r="JVR9" s="279"/>
      <c r="JVS9" s="279"/>
      <c r="JVT9" s="279"/>
      <c r="JVU9" s="279"/>
      <c r="JVV9" s="279"/>
      <c r="JVW9" s="279"/>
      <c r="JVX9" s="279"/>
      <c r="JVY9" s="279"/>
      <c r="JVZ9" s="279"/>
      <c r="JWA9" s="279"/>
      <c r="JWB9" s="279"/>
      <c r="JWC9" s="279"/>
      <c r="JWD9" s="279"/>
      <c r="JWE9" s="279"/>
      <c r="JWF9" s="279"/>
      <c r="JWG9" s="279"/>
      <c r="JWH9" s="279"/>
      <c r="JWI9" s="279"/>
      <c r="JWJ9" s="279"/>
      <c r="JWK9" s="279"/>
      <c r="JWL9" s="279"/>
      <c r="JWM9" s="279"/>
      <c r="JWN9" s="279"/>
      <c r="JWO9" s="279"/>
      <c r="JWP9" s="279"/>
      <c r="JWQ9" s="279"/>
      <c r="JWR9" s="279"/>
      <c r="JWS9" s="279"/>
      <c r="JWT9" s="279"/>
      <c r="JWU9" s="279"/>
      <c r="JWV9" s="279"/>
      <c r="JWW9" s="279"/>
      <c r="JWX9" s="279"/>
      <c r="JWY9" s="279"/>
      <c r="JWZ9" s="279"/>
      <c r="JXA9" s="279"/>
      <c r="JXB9" s="279"/>
      <c r="JXC9" s="279"/>
      <c r="JXD9" s="279"/>
      <c r="JXE9" s="279"/>
      <c r="JXF9" s="279"/>
      <c r="JXG9" s="279"/>
      <c r="JXH9" s="279"/>
      <c r="JXI9" s="279"/>
      <c r="JXJ9" s="279"/>
      <c r="JXK9" s="279"/>
      <c r="JXL9" s="279"/>
      <c r="JXM9" s="279"/>
      <c r="JXN9" s="279"/>
      <c r="JXO9" s="279"/>
      <c r="JXP9" s="279"/>
      <c r="JXQ9" s="279"/>
      <c r="JXR9" s="279"/>
      <c r="JXS9" s="279"/>
      <c r="JXT9" s="279"/>
      <c r="JXU9" s="279"/>
      <c r="JXV9" s="279"/>
      <c r="JXW9" s="279"/>
      <c r="JXX9" s="279"/>
      <c r="JXY9" s="279"/>
      <c r="JXZ9" s="279"/>
      <c r="JYA9" s="279"/>
      <c r="JYB9" s="279"/>
      <c r="JYC9" s="279"/>
      <c r="JYD9" s="279"/>
      <c r="JYE9" s="279"/>
      <c r="JYF9" s="279"/>
      <c r="JYG9" s="279"/>
      <c r="JYH9" s="279"/>
      <c r="JYI9" s="279"/>
      <c r="JYJ9" s="279"/>
      <c r="JYK9" s="279"/>
      <c r="JYL9" s="279"/>
      <c r="JYM9" s="279"/>
      <c r="JYN9" s="279"/>
      <c r="JYO9" s="279"/>
      <c r="JYP9" s="279"/>
      <c r="JYQ9" s="279"/>
      <c r="JYR9" s="279"/>
      <c r="JYS9" s="279"/>
      <c r="JYT9" s="279"/>
      <c r="JYU9" s="279"/>
      <c r="JYV9" s="279"/>
      <c r="JYW9" s="279"/>
      <c r="JYX9" s="279"/>
      <c r="JYY9" s="279"/>
      <c r="JYZ9" s="279"/>
      <c r="JZA9" s="279"/>
      <c r="JZB9" s="279"/>
      <c r="JZC9" s="279"/>
      <c r="JZD9" s="279"/>
      <c r="JZE9" s="279"/>
      <c r="JZF9" s="279"/>
      <c r="JZG9" s="279"/>
      <c r="JZH9" s="279"/>
      <c r="JZI9" s="279"/>
      <c r="JZJ9" s="279"/>
      <c r="JZK9" s="279"/>
      <c r="JZL9" s="279"/>
      <c r="JZM9" s="279"/>
      <c r="JZN9" s="279"/>
      <c r="JZO9" s="279"/>
      <c r="JZP9" s="279"/>
      <c r="JZQ9" s="279"/>
      <c r="JZR9" s="279"/>
      <c r="JZS9" s="279"/>
      <c r="JZT9" s="279"/>
      <c r="JZU9" s="279"/>
      <c r="JZV9" s="279"/>
      <c r="JZW9" s="279"/>
      <c r="JZX9" s="279"/>
      <c r="JZY9" s="279"/>
      <c r="JZZ9" s="279"/>
      <c r="KAA9" s="279"/>
      <c r="KAB9" s="279"/>
      <c r="KAC9" s="279"/>
      <c r="KAD9" s="279"/>
      <c r="KAE9" s="279"/>
      <c r="KAF9" s="279"/>
      <c r="KAG9" s="279"/>
      <c r="KAH9" s="279"/>
      <c r="KAI9" s="279"/>
      <c r="KAJ9" s="279"/>
      <c r="KAK9" s="279"/>
      <c r="KAL9" s="279"/>
      <c r="KAM9" s="279"/>
      <c r="KAN9" s="279"/>
      <c r="KAO9" s="279"/>
      <c r="KAP9" s="279"/>
      <c r="KAQ9" s="279"/>
      <c r="KAR9" s="279"/>
      <c r="KAS9" s="279"/>
      <c r="KAT9" s="279"/>
      <c r="KAU9" s="279"/>
      <c r="KAV9" s="279"/>
      <c r="KAW9" s="279"/>
      <c r="KAX9" s="279"/>
      <c r="KAY9" s="279"/>
      <c r="KAZ9" s="279"/>
      <c r="KBA9" s="279"/>
      <c r="KBB9" s="279"/>
      <c r="KBC9" s="279"/>
      <c r="KBD9" s="279"/>
      <c r="KBE9" s="279"/>
      <c r="KBF9" s="279"/>
      <c r="KBG9" s="279"/>
      <c r="KBH9" s="279"/>
      <c r="KBI9" s="279"/>
      <c r="KBJ9" s="279"/>
      <c r="KBK9" s="279"/>
      <c r="KBL9" s="279"/>
      <c r="KBM9" s="279"/>
      <c r="KBN9" s="279"/>
      <c r="KBO9" s="279"/>
      <c r="KBP9" s="279"/>
      <c r="KBQ9" s="279"/>
      <c r="KBR9" s="279"/>
      <c r="KBS9" s="279"/>
      <c r="KBT9" s="279"/>
      <c r="KBU9" s="279"/>
      <c r="KBV9" s="279"/>
      <c r="KBW9" s="279"/>
      <c r="KBX9" s="279"/>
      <c r="KBY9" s="279"/>
      <c r="KBZ9" s="279"/>
      <c r="KCA9" s="279"/>
      <c r="KCB9" s="279"/>
      <c r="KCC9" s="279"/>
      <c r="KCD9" s="279"/>
      <c r="KCE9" s="279"/>
      <c r="KCF9" s="279"/>
      <c r="KCG9" s="279"/>
      <c r="KCH9" s="279"/>
      <c r="KCI9" s="279"/>
      <c r="KCJ9" s="279"/>
      <c r="KCK9" s="279"/>
      <c r="KCL9" s="279"/>
      <c r="KCM9" s="279"/>
      <c r="KCN9" s="279"/>
      <c r="KCO9" s="279"/>
      <c r="KCP9" s="279"/>
      <c r="KCQ9" s="279"/>
      <c r="KCR9" s="279"/>
      <c r="KCS9" s="279"/>
      <c r="KCT9" s="279"/>
      <c r="KCU9" s="279"/>
      <c r="KCV9" s="279"/>
      <c r="KCW9" s="279"/>
      <c r="KCX9" s="279"/>
      <c r="KCY9" s="279"/>
      <c r="KCZ9" s="279"/>
      <c r="KDA9" s="279"/>
      <c r="KDB9" s="279"/>
      <c r="KDC9" s="279"/>
      <c r="KDD9" s="279"/>
      <c r="KDE9" s="279"/>
      <c r="KDF9" s="279"/>
      <c r="KDG9" s="279"/>
      <c r="KDH9" s="279"/>
      <c r="KDI9" s="279"/>
      <c r="KDJ9" s="279"/>
      <c r="KDK9" s="279"/>
      <c r="KDL9" s="279"/>
      <c r="KDM9" s="279"/>
      <c r="KDN9" s="279"/>
      <c r="KDO9" s="279"/>
      <c r="KDP9" s="279"/>
      <c r="KDQ9" s="279"/>
      <c r="KDR9" s="279"/>
      <c r="KDS9" s="279"/>
      <c r="KDT9" s="279"/>
      <c r="KDU9" s="279"/>
      <c r="KDV9" s="279"/>
      <c r="KDW9" s="279"/>
      <c r="KDX9" s="279"/>
      <c r="KDY9" s="279"/>
      <c r="KDZ9" s="279"/>
      <c r="KEA9" s="279"/>
      <c r="KEB9" s="279"/>
      <c r="KEC9" s="279"/>
      <c r="KED9" s="279"/>
      <c r="KEE9" s="279"/>
      <c r="KEF9" s="279"/>
      <c r="KEG9" s="279"/>
      <c r="KEH9" s="279"/>
      <c r="KEI9" s="279"/>
      <c r="KEJ9" s="279"/>
      <c r="KEK9" s="279"/>
      <c r="KEL9" s="279"/>
      <c r="KEM9" s="279"/>
      <c r="KEN9" s="279"/>
      <c r="KEO9" s="279"/>
      <c r="KEP9" s="279"/>
      <c r="KEQ9" s="279"/>
      <c r="KER9" s="279"/>
      <c r="KES9" s="279"/>
      <c r="KET9" s="279"/>
      <c r="KEU9" s="279"/>
      <c r="KEV9" s="279"/>
      <c r="KEW9" s="279"/>
      <c r="KEX9" s="279"/>
      <c r="KEY9" s="279"/>
      <c r="KEZ9" s="279"/>
      <c r="KFA9" s="279"/>
      <c r="KFB9" s="279"/>
      <c r="KFC9" s="279"/>
      <c r="KFD9" s="279"/>
      <c r="KFE9" s="279"/>
      <c r="KFF9" s="279"/>
      <c r="KFG9" s="279"/>
      <c r="KFH9" s="279"/>
      <c r="KFI9" s="279"/>
      <c r="KFJ9" s="279"/>
      <c r="KFK9" s="279"/>
      <c r="KFL9" s="279"/>
      <c r="KFM9" s="279"/>
      <c r="KFN9" s="279"/>
      <c r="KFO9" s="279"/>
      <c r="KFP9" s="279"/>
      <c r="KFQ9" s="279"/>
      <c r="KFR9" s="279"/>
      <c r="KFS9" s="279"/>
      <c r="KFT9" s="279"/>
      <c r="KFU9" s="279"/>
      <c r="KFV9" s="279"/>
      <c r="KFW9" s="279"/>
      <c r="KFX9" s="279"/>
      <c r="KFY9" s="279"/>
      <c r="KFZ9" s="279"/>
      <c r="KGA9" s="279"/>
      <c r="KGB9" s="279"/>
      <c r="KGC9" s="279"/>
      <c r="KGD9" s="279"/>
      <c r="KGE9" s="279"/>
      <c r="KGF9" s="279"/>
      <c r="KGG9" s="279"/>
      <c r="KGH9" s="279"/>
      <c r="KGI9" s="279"/>
      <c r="KGJ9" s="279"/>
      <c r="KGK9" s="279"/>
      <c r="KGL9" s="279"/>
      <c r="KGM9" s="279"/>
      <c r="KGN9" s="279"/>
      <c r="KGO9" s="279"/>
      <c r="KGP9" s="279"/>
      <c r="KGQ9" s="279"/>
      <c r="KGR9" s="279"/>
      <c r="KGS9" s="279"/>
      <c r="KGT9" s="279"/>
      <c r="KGU9" s="279"/>
      <c r="KGV9" s="279"/>
      <c r="KGW9" s="279"/>
      <c r="KGX9" s="279"/>
      <c r="KGY9" s="279"/>
      <c r="KGZ9" s="279"/>
      <c r="KHA9" s="279"/>
      <c r="KHB9" s="279"/>
      <c r="KHC9" s="279"/>
      <c r="KHD9" s="279"/>
      <c r="KHE9" s="279"/>
      <c r="KHF9" s="279"/>
      <c r="KHG9" s="279"/>
      <c r="KHH9" s="279"/>
      <c r="KHI9" s="279"/>
      <c r="KHJ9" s="279"/>
      <c r="KHK9" s="279"/>
      <c r="KHL9" s="279"/>
      <c r="KHM9" s="279"/>
      <c r="KHN9" s="279"/>
      <c r="KHO9" s="279"/>
      <c r="KHP9" s="279"/>
      <c r="KHQ9" s="279"/>
      <c r="KHR9" s="279"/>
      <c r="KHS9" s="279"/>
      <c r="KHT9" s="279"/>
      <c r="KHU9" s="279"/>
      <c r="KHV9" s="279"/>
      <c r="KHW9" s="279"/>
      <c r="KHX9" s="279"/>
      <c r="KHY9" s="279"/>
      <c r="KHZ9" s="279"/>
      <c r="KIA9" s="279"/>
      <c r="KIB9" s="279"/>
      <c r="KIC9" s="279"/>
      <c r="KID9" s="279"/>
      <c r="KIE9" s="279"/>
      <c r="KIF9" s="279"/>
      <c r="KIG9" s="279"/>
      <c r="KIH9" s="279"/>
      <c r="KII9" s="279"/>
      <c r="KIJ9" s="279"/>
      <c r="KIK9" s="279"/>
      <c r="KIL9" s="279"/>
      <c r="KIM9" s="279"/>
      <c r="KIN9" s="279"/>
      <c r="KIO9" s="279"/>
      <c r="KIP9" s="279"/>
      <c r="KIQ9" s="279"/>
      <c r="KIR9" s="279"/>
      <c r="KIS9" s="279"/>
      <c r="KIT9" s="279"/>
      <c r="KIU9" s="279"/>
      <c r="KIV9" s="279"/>
      <c r="KIW9" s="279"/>
      <c r="KIX9" s="279"/>
      <c r="KIY9" s="279"/>
      <c r="KIZ9" s="279"/>
      <c r="KJA9" s="279"/>
      <c r="KJB9" s="279"/>
      <c r="KJC9" s="279"/>
      <c r="KJD9" s="279"/>
      <c r="KJE9" s="279"/>
      <c r="KJF9" s="279"/>
      <c r="KJG9" s="279"/>
      <c r="KJH9" s="279"/>
      <c r="KJI9" s="279"/>
      <c r="KJJ9" s="279"/>
      <c r="KJK9" s="279"/>
      <c r="KJL9" s="279"/>
      <c r="KJM9" s="279"/>
      <c r="KJN9" s="279"/>
      <c r="KJO9" s="279"/>
      <c r="KJP9" s="279"/>
      <c r="KJQ9" s="279"/>
      <c r="KJR9" s="279"/>
      <c r="KJS9" s="279"/>
      <c r="KJT9" s="279"/>
      <c r="KJU9" s="279"/>
      <c r="KJV9" s="279"/>
      <c r="KJW9" s="279"/>
      <c r="KJX9" s="279"/>
      <c r="KJY9" s="279"/>
      <c r="KJZ9" s="279"/>
      <c r="KKA9" s="279"/>
      <c r="KKB9" s="279"/>
      <c r="KKC9" s="279"/>
      <c r="KKD9" s="279"/>
      <c r="KKE9" s="279"/>
      <c r="KKF9" s="279"/>
      <c r="KKG9" s="279"/>
      <c r="KKH9" s="279"/>
      <c r="KKI9" s="279"/>
      <c r="KKJ9" s="279"/>
      <c r="KKK9" s="279"/>
      <c r="KKL9" s="279"/>
      <c r="KKM9" s="279"/>
      <c r="KKN9" s="279"/>
      <c r="KKO9" s="279"/>
      <c r="KKP9" s="279"/>
      <c r="KKQ9" s="279"/>
      <c r="KKR9" s="279"/>
      <c r="KKS9" s="279"/>
      <c r="KKT9" s="279"/>
      <c r="KKU9" s="279"/>
      <c r="KKV9" s="279"/>
      <c r="KKW9" s="279"/>
      <c r="KKX9" s="279"/>
      <c r="KKY9" s="279"/>
      <c r="KKZ9" s="279"/>
      <c r="KLA9" s="279"/>
      <c r="KLB9" s="279"/>
      <c r="KLC9" s="279"/>
      <c r="KLD9" s="279"/>
      <c r="KLE9" s="279"/>
      <c r="KLF9" s="279"/>
      <c r="KLG9" s="279"/>
      <c r="KLH9" s="279"/>
      <c r="KLI9" s="279"/>
      <c r="KLJ9" s="279"/>
      <c r="KLK9" s="279"/>
      <c r="KLL9" s="279"/>
      <c r="KLM9" s="279"/>
      <c r="KLN9" s="279"/>
      <c r="KLO9" s="279"/>
      <c r="KLP9" s="279"/>
      <c r="KLQ9" s="279"/>
      <c r="KLR9" s="279"/>
      <c r="KLS9" s="279"/>
      <c r="KLT9" s="279"/>
      <c r="KLU9" s="279"/>
      <c r="KLV9" s="279"/>
      <c r="KLW9" s="279"/>
      <c r="KLX9" s="279"/>
      <c r="KLY9" s="279"/>
      <c r="KLZ9" s="279"/>
      <c r="KMA9" s="279"/>
      <c r="KMB9" s="279"/>
      <c r="KMC9" s="279"/>
      <c r="KMD9" s="279"/>
      <c r="KME9" s="279"/>
      <c r="KMF9" s="279"/>
      <c r="KMG9" s="279"/>
      <c r="KMH9" s="279"/>
      <c r="KMI9" s="279"/>
      <c r="KMJ9" s="279"/>
      <c r="KMK9" s="279"/>
      <c r="KML9" s="279"/>
      <c r="KMM9" s="279"/>
      <c r="KMN9" s="279"/>
      <c r="KMO9" s="279"/>
      <c r="KMP9" s="279"/>
      <c r="KMQ9" s="279"/>
      <c r="KMR9" s="279"/>
      <c r="KMS9" s="279"/>
      <c r="KMT9" s="279"/>
      <c r="KMU9" s="279"/>
      <c r="KMV9" s="279"/>
      <c r="KMW9" s="279"/>
      <c r="KMX9" s="279"/>
      <c r="KMY9" s="279"/>
      <c r="KMZ9" s="279"/>
      <c r="KNA9" s="279"/>
      <c r="KNB9" s="279"/>
      <c r="KNC9" s="279"/>
      <c r="KND9" s="279"/>
      <c r="KNE9" s="279"/>
      <c r="KNF9" s="279"/>
      <c r="KNG9" s="279"/>
      <c r="KNH9" s="279"/>
      <c r="KNI9" s="279"/>
      <c r="KNJ9" s="279"/>
      <c r="KNK9" s="279"/>
      <c r="KNL9" s="279"/>
      <c r="KNM9" s="279"/>
      <c r="KNN9" s="279"/>
      <c r="KNO9" s="279"/>
      <c r="KNP9" s="279"/>
      <c r="KNQ9" s="279"/>
      <c r="KNR9" s="279"/>
      <c r="KNS9" s="279"/>
      <c r="KNT9" s="279"/>
      <c r="KNU9" s="279"/>
      <c r="KNV9" s="279"/>
      <c r="KNW9" s="279"/>
      <c r="KNX9" s="279"/>
      <c r="KNY9" s="279"/>
      <c r="KNZ9" s="279"/>
      <c r="KOA9" s="279"/>
      <c r="KOB9" s="279"/>
      <c r="KOC9" s="279"/>
      <c r="KOD9" s="279"/>
      <c r="KOE9" s="279"/>
      <c r="KOF9" s="279"/>
      <c r="KOG9" s="279"/>
      <c r="KOH9" s="279"/>
      <c r="KOI9" s="279"/>
      <c r="KOJ9" s="279"/>
      <c r="KOK9" s="279"/>
      <c r="KOL9" s="279"/>
      <c r="KOM9" s="279"/>
      <c r="KON9" s="279"/>
      <c r="KOO9" s="279"/>
      <c r="KOP9" s="279"/>
      <c r="KOQ9" s="279"/>
      <c r="KOR9" s="279"/>
      <c r="KOS9" s="279"/>
      <c r="KOT9" s="279"/>
      <c r="KOU9" s="279"/>
      <c r="KOV9" s="279"/>
      <c r="KOW9" s="279"/>
      <c r="KOX9" s="279"/>
      <c r="KOY9" s="279"/>
      <c r="KOZ9" s="279"/>
      <c r="KPA9" s="279"/>
      <c r="KPB9" s="279"/>
      <c r="KPC9" s="279"/>
      <c r="KPD9" s="279"/>
      <c r="KPE9" s="279"/>
      <c r="KPF9" s="279"/>
      <c r="KPG9" s="279"/>
      <c r="KPH9" s="279"/>
      <c r="KPI9" s="279"/>
      <c r="KPJ9" s="279"/>
      <c r="KPK9" s="279"/>
      <c r="KPL9" s="279"/>
      <c r="KPM9" s="279"/>
      <c r="KPN9" s="279"/>
      <c r="KPO9" s="279"/>
      <c r="KPP9" s="279"/>
      <c r="KPQ9" s="279"/>
      <c r="KPR9" s="279"/>
      <c r="KPS9" s="279"/>
      <c r="KPT9" s="279"/>
      <c r="KPU9" s="279"/>
      <c r="KPV9" s="279"/>
      <c r="KPW9" s="279"/>
      <c r="KPX9" s="279"/>
      <c r="KPY9" s="279"/>
      <c r="KPZ9" s="279"/>
      <c r="KQA9" s="279"/>
      <c r="KQB9" s="279"/>
      <c r="KQC9" s="279"/>
      <c r="KQD9" s="279"/>
      <c r="KQE9" s="279"/>
      <c r="KQF9" s="279"/>
      <c r="KQG9" s="279"/>
      <c r="KQH9" s="279"/>
      <c r="KQI9" s="279"/>
      <c r="KQJ9" s="279"/>
      <c r="KQK9" s="279"/>
      <c r="KQL9" s="279"/>
      <c r="KQM9" s="279"/>
      <c r="KQN9" s="279"/>
      <c r="KQO9" s="279"/>
      <c r="KQP9" s="279"/>
      <c r="KQQ9" s="279"/>
      <c r="KQR9" s="279"/>
      <c r="KQS9" s="279"/>
      <c r="KQT9" s="279"/>
      <c r="KQU9" s="279"/>
      <c r="KQV9" s="279"/>
      <c r="KQW9" s="279"/>
      <c r="KQX9" s="279"/>
      <c r="KQY9" s="279"/>
      <c r="KQZ9" s="279"/>
      <c r="KRA9" s="279"/>
      <c r="KRB9" s="279"/>
      <c r="KRC9" s="279"/>
      <c r="KRD9" s="279"/>
      <c r="KRE9" s="279"/>
      <c r="KRF9" s="279"/>
      <c r="KRG9" s="279"/>
      <c r="KRH9" s="279"/>
      <c r="KRI9" s="279"/>
      <c r="KRJ9" s="279"/>
      <c r="KRK9" s="279"/>
      <c r="KRL9" s="279"/>
      <c r="KRM9" s="279"/>
      <c r="KRN9" s="279"/>
      <c r="KRO9" s="279"/>
      <c r="KRP9" s="279"/>
      <c r="KRQ9" s="279"/>
      <c r="KRR9" s="279"/>
      <c r="KRS9" s="279"/>
      <c r="KRT9" s="279"/>
      <c r="KRU9" s="279"/>
      <c r="KRV9" s="279"/>
      <c r="KRW9" s="279"/>
      <c r="KRX9" s="279"/>
      <c r="KRY9" s="279"/>
      <c r="KRZ9" s="279"/>
      <c r="KSA9" s="279"/>
      <c r="KSB9" s="279"/>
      <c r="KSC9" s="279"/>
      <c r="KSD9" s="279"/>
      <c r="KSE9" s="279"/>
      <c r="KSF9" s="279"/>
      <c r="KSG9" s="279"/>
      <c r="KSH9" s="279"/>
      <c r="KSI9" s="279"/>
      <c r="KSJ9" s="279"/>
      <c r="KSK9" s="279"/>
      <c r="KSL9" s="279"/>
      <c r="KSM9" s="279"/>
      <c r="KSN9" s="279"/>
      <c r="KSO9" s="279"/>
      <c r="KSP9" s="279"/>
      <c r="KSQ9" s="279"/>
      <c r="KSR9" s="279"/>
      <c r="KSS9" s="279"/>
      <c r="KST9" s="279"/>
      <c r="KSU9" s="279"/>
      <c r="KSV9" s="279"/>
      <c r="KSW9" s="279"/>
      <c r="KSX9" s="279"/>
      <c r="KSY9" s="279"/>
      <c r="KSZ9" s="279"/>
      <c r="KTA9" s="279"/>
      <c r="KTB9" s="279"/>
      <c r="KTC9" s="279"/>
      <c r="KTD9" s="279"/>
      <c r="KTE9" s="279"/>
      <c r="KTF9" s="279"/>
      <c r="KTG9" s="279"/>
      <c r="KTH9" s="279"/>
      <c r="KTI9" s="279"/>
      <c r="KTJ9" s="279"/>
      <c r="KTK9" s="279"/>
      <c r="KTL9" s="279"/>
      <c r="KTM9" s="279"/>
      <c r="KTN9" s="279"/>
      <c r="KTO9" s="279"/>
      <c r="KTP9" s="279"/>
      <c r="KTQ9" s="279"/>
      <c r="KTR9" s="279"/>
      <c r="KTS9" s="279"/>
      <c r="KTT9" s="279"/>
      <c r="KTU9" s="279"/>
      <c r="KTV9" s="279"/>
      <c r="KTW9" s="279"/>
      <c r="KTX9" s="279"/>
      <c r="KTY9" s="279"/>
      <c r="KTZ9" s="279"/>
      <c r="KUA9" s="279"/>
      <c r="KUB9" s="279"/>
      <c r="KUC9" s="279"/>
      <c r="KUD9" s="279"/>
      <c r="KUE9" s="279"/>
      <c r="KUF9" s="279"/>
      <c r="KUG9" s="279"/>
      <c r="KUH9" s="279"/>
      <c r="KUI9" s="279"/>
      <c r="KUJ9" s="279"/>
      <c r="KUK9" s="279"/>
      <c r="KUL9" s="279"/>
      <c r="KUM9" s="279"/>
      <c r="KUN9" s="279"/>
      <c r="KUO9" s="279"/>
      <c r="KUP9" s="279"/>
      <c r="KUQ9" s="279"/>
      <c r="KUR9" s="279"/>
      <c r="KUS9" s="279"/>
      <c r="KUT9" s="279"/>
      <c r="KUU9" s="279"/>
      <c r="KUV9" s="279"/>
      <c r="KUW9" s="279"/>
      <c r="KUX9" s="279"/>
      <c r="KUY9" s="279"/>
      <c r="KUZ9" s="279"/>
      <c r="KVA9" s="279"/>
      <c r="KVB9" s="279"/>
      <c r="KVC9" s="279"/>
      <c r="KVD9" s="279"/>
      <c r="KVE9" s="279"/>
      <c r="KVF9" s="279"/>
      <c r="KVG9" s="279"/>
      <c r="KVH9" s="279"/>
      <c r="KVI9" s="279"/>
      <c r="KVJ9" s="279"/>
      <c r="KVK9" s="279"/>
      <c r="KVL9" s="279"/>
      <c r="KVM9" s="279"/>
      <c r="KVN9" s="279"/>
      <c r="KVO9" s="279"/>
      <c r="KVP9" s="279"/>
      <c r="KVQ9" s="279"/>
      <c r="KVR9" s="279"/>
      <c r="KVS9" s="279"/>
      <c r="KVT9" s="279"/>
      <c r="KVU9" s="279"/>
      <c r="KVV9" s="279"/>
      <c r="KVW9" s="279"/>
      <c r="KVX9" s="279"/>
      <c r="KVY9" s="279"/>
      <c r="KVZ9" s="279"/>
      <c r="KWA9" s="279"/>
      <c r="KWB9" s="279"/>
      <c r="KWC9" s="279"/>
      <c r="KWD9" s="279"/>
      <c r="KWE9" s="279"/>
      <c r="KWF9" s="279"/>
      <c r="KWG9" s="279"/>
      <c r="KWH9" s="279"/>
      <c r="KWI9" s="279"/>
      <c r="KWJ9" s="279"/>
      <c r="KWK9" s="279"/>
      <c r="KWL9" s="279"/>
      <c r="KWM9" s="279"/>
      <c r="KWN9" s="279"/>
      <c r="KWO9" s="279"/>
      <c r="KWP9" s="279"/>
      <c r="KWQ9" s="279"/>
      <c r="KWR9" s="279"/>
      <c r="KWS9" s="279"/>
      <c r="KWT9" s="279"/>
      <c r="KWU9" s="279"/>
      <c r="KWV9" s="279"/>
      <c r="KWW9" s="279"/>
      <c r="KWX9" s="279"/>
      <c r="KWY9" s="279"/>
      <c r="KWZ9" s="279"/>
      <c r="KXA9" s="279"/>
      <c r="KXB9" s="279"/>
      <c r="KXC9" s="279"/>
      <c r="KXD9" s="279"/>
      <c r="KXE9" s="279"/>
      <c r="KXF9" s="279"/>
      <c r="KXG9" s="279"/>
      <c r="KXH9" s="279"/>
      <c r="KXI9" s="279"/>
      <c r="KXJ9" s="279"/>
      <c r="KXK9" s="279"/>
      <c r="KXL9" s="279"/>
      <c r="KXM9" s="279"/>
      <c r="KXN9" s="279"/>
      <c r="KXO9" s="279"/>
      <c r="KXP9" s="279"/>
      <c r="KXQ9" s="279"/>
      <c r="KXR9" s="279"/>
      <c r="KXS9" s="279"/>
      <c r="KXT9" s="279"/>
      <c r="KXU9" s="279"/>
      <c r="KXV9" s="279"/>
      <c r="KXW9" s="279"/>
      <c r="KXX9" s="279"/>
      <c r="KXY9" s="279"/>
      <c r="KXZ9" s="279"/>
      <c r="KYA9" s="279"/>
      <c r="KYB9" s="279"/>
      <c r="KYC9" s="279"/>
      <c r="KYD9" s="279"/>
      <c r="KYE9" s="279"/>
      <c r="KYF9" s="279"/>
      <c r="KYG9" s="279"/>
      <c r="KYH9" s="279"/>
      <c r="KYI9" s="279"/>
      <c r="KYJ9" s="279"/>
      <c r="KYK9" s="279"/>
      <c r="KYL9" s="279"/>
      <c r="KYM9" s="279"/>
      <c r="KYN9" s="279"/>
      <c r="KYO9" s="279"/>
      <c r="KYP9" s="279"/>
      <c r="KYQ9" s="279"/>
      <c r="KYR9" s="279"/>
      <c r="KYS9" s="279"/>
      <c r="KYT9" s="279"/>
      <c r="KYU9" s="279"/>
      <c r="KYV9" s="279"/>
      <c r="KYW9" s="279"/>
      <c r="KYX9" s="279"/>
      <c r="KYY9" s="279"/>
      <c r="KYZ9" s="279"/>
      <c r="KZA9" s="279"/>
      <c r="KZB9" s="279"/>
      <c r="KZC9" s="279"/>
      <c r="KZD9" s="279"/>
      <c r="KZE9" s="279"/>
      <c r="KZF9" s="279"/>
      <c r="KZG9" s="279"/>
      <c r="KZH9" s="279"/>
      <c r="KZI9" s="279"/>
      <c r="KZJ9" s="279"/>
      <c r="KZK9" s="279"/>
      <c r="KZL9" s="279"/>
      <c r="KZM9" s="279"/>
      <c r="KZN9" s="279"/>
      <c r="KZO9" s="279"/>
      <c r="KZP9" s="279"/>
      <c r="KZQ9" s="279"/>
      <c r="KZR9" s="279"/>
      <c r="KZS9" s="279"/>
      <c r="KZT9" s="279"/>
      <c r="KZU9" s="279"/>
      <c r="KZV9" s="279"/>
      <c r="KZW9" s="279"/>
      <c r="KZX9" s="279"/>
      <c r="KZY9" s="279"/>
      <c r="KZZ9" s="279"/>
      <c r="LAA9" s="279"/>
      <c r="LAB9" s="279"/>
      <c r="LAC9" s="279"/>
      <c r="LAD9" s="279"/>
      <c r="LAE9" s="279"/>
      <c r="LAF9" s="279"/>
      <c r="LAG9" s="279"/>
      <c r="LAH9" s="279"/>
      <c r="LAI9" s="279"/>
      <c r="LAJ9" s="279"/>
      <c r="LAK9" s="279"/>
      <c r="LAL9" s="279"/>
      <c r="LAM9" s="279"/>
      <c r="LAN9" s="279"/>
      <c r="LAO9" s="279"/>
      <c r="LAP9" s="279"/>
      <c r="LAQ9" s="279"/>
      <c r="LAR9" s="279"/>
      <c r="LAS9" s="279"/>
      <c r="LAT9" s="279"/>
      <c r="LAU9" s="279"/>
      <c r="LAV9" s="279"/>
      <c r="LAW9" s="279"/>
      <c r="LAX9" s="279"/>
      <c r="LAY9" s="279"/>
      <c r="LAZ9" s="279"/>
      <c r="LBA9" s="279"/>
      <c r="LBB9" s="279"/>
      <c r="LBC9" s="279"/>
      <c r="LBD9" s="279"/>
      <c r="LBE9" s="279"/>
      <c r="LBF9" s="279"/>
      <c r="LBG9" s="279"/>
      <c r="LBH9" s="279"/>
      <c r="LBI9" s="279"/>
      <c r="LBJ9" s="279"/>
      <c r="LBK9" s="279"/>
      <c r="LBL9" s="279"/>
      <c r="LBM9" s="279"/>
      <c r="LBN9" s="279"/>
      <c r="LBO9" s="279"/>
      <c r="LBP9" s="279"/>
      <c r="LBQ9" s="279"/>
      <c r="LBR9" s="279"/>
      <c r="LBS9" s="279"/>
      <c r="LBT9" s="279"/>
      <c r="LBU9" s="279"/>
      <c r="LBV9" s="279"/>
      <c r="LBW9" s="279"/>
      <c r="LBX9" s="279"/>
      <c r="LBY9" s="279"/>
      <c r="LBZ9" s="279"/>
      <c r="LCA9" s="279"/>
      <c r="LCB9" s="279"/>
      <c r="LCC9" s="279"/>
      <c r="LCD9" s="279"/>
      <c r="LCE9" s="279"/>
      <c r="LCF9" s="279"/>
      <c r="LCG9" s="279"/>
      <c r="LCH9" s="279"/>
      <c r="LCI9" s="279"/>
      <c r="LCJ9" s="279"/>
      <c r="LCK9" s="279"/>
      <c r="LCL9" s="279"/>
      <c r="LCM9" s="279"/>
      <c r="LCN9" s="279"/>
      <c r="LCO9" s="279"/>
      <c r="LCP9" s="279"/>
      <c r="LCQ9" s="279"/>
      <c r="LCR9" s="279"/>
      <c r="LCS9" s="279"/>
      <c r="LCT9" s="279"/>
      <c r="LCU9" s="279"/>
      <c r="LCV9" s="279"/>
      <c r="LCW9" s="279"/>
      <c r="LCX9" s="279"/>
      <c r="LCY9" s="279"/>
      <c r="LCZ9" s="279"/>
      <c r="LDA9" s="279"/>
      <c r="LDB9" s="279"/>
      <c r="LDC9" s="279"/>
      <c r="LDD9" s="279"/>
      <c r="LDE9" s="279"/>
      <c r="LDF9" s="279"/>
      <c r="LDG9" s="279"/>
      <c r="LDH9" s="279"/>
      <c r="LDI9" s="279"/>
      <c r="LDJ9" s="279"/>
      <c r="LDK9" s="279"/>
      <c r="LDL9" s="279"/>
      <c r="LDM9" s="279"/>
      <c r="LDN9" s="279"/>
      <c r="LDO9" s="279"/>
      <c r="LDP9" s="279"/>
      <c r="LDQ9" s="279"/>
      <c r="LDR9" s="279"/>
      <c r="LDS9" s="279"/>
      <c r="LDT9" s="279"/>
      <c r="LDU9" s="279"/>
      <c r="LDV9" s="279"/>
      <c r="LDW9" s="279"/>
      <c r="LDX9" s="279"/>
      <c r="LDY9" s="279"/>
      <c r="LDZ9" s="279"/>
      <c r="LEA9" s="279"/>
      <c r="LEB9" s="279"/>
      <c r="LEC9" s="279"/>
      <c r="LED9" s="279"/>
      <c r="LEE9" s="279"/>
      <c r="LEF9" s="279"/>
      <c r="LEG9" s="279"/>
      <c r="LEH9" s="279"/>
      <c r="LEI9" s="279"/>
      <c r="LEJ9" s="279"/>
      <c r="LEK9" s="279"/>
      <c r="LEL9" s="279"/>
      <c r="LEM9" s="279"/>
      <c r="LEN9" s="279"/>
      <c r="LEO9" s="279"/>
      <c r="LEP9" s="279"/>
      <c r="LEQ9" s="279"/>
      <c r="LER9" s="279"/>
      <c r="LES9" s="279"/>
      <c r="LET9" s="279"/>
      <c r="LEU9" s="279"/>
      <c r="LEV9" s="279"/>
      <c r="LEW9" s="279"/>
      <c r="LEX9" s="279"/>
      <c r="LEY9" s="279"/>
      <c r="LEZ9" s="279"/>
      <c r="LFA9" s="279"/>
      <c r="LFB9" s="279"/>
      <c r="LFC9" s="279"/>
      <c r="LFD9" s="279"/>
      <c r="LFE9" s="279"/>
      <c r="LFF9" s="279"/>
      <c r="LFG9" s="279"/>
      <c r="LFH9" s="279"/>
      <c r="LFI9" s="279"/>
      <c r="LFJ9" s="279"/>
      <c r="LFK9" s="279"/>
      <c r="LFL9" s="279"/>
      <c r="LFM9" s="279"/>
      <c r="LFN9" s="279"/>
      <c r="LFO9" s="279"/>
      <c r="LFP9" s="279"/>
      <c r="LFQ9" s="279"/>
      <c r="LFR9" s="279"/>
      <c r="LFS9" s="279"/>
      <c r="LFT9" s="279"/>
      <c r="LFU9" s="279"/>
      <c r="LFV9" s="279"/>
      <c r="LFW9" s="279"/>
      <c r="LFX9" s="279"/>
      <c r="LFY9" s="279"/>
      <c r="LFZ9" s="279"/>
      <c r="LGA9" s="279"/>
      <c r="LGB9" s="279"/>
      <c r="LGC9" s="279"/>
      <c r="LGD9" s="279"/>
      <c r="LGE9" s="279"/>
      <c r="LGF9" s="279"/>
      <c r="LGG9" s="279"/>
      <c r="LGH9" s="279"/>
      <c r="LGI9" s="279"/>
      <c r="LGJ9" s="279"/>
      <c r="LGK9" s="279"/>
      <c r="LGL9" s="279"/>
      <c r="LGM9" s="279"/>
      <c r="LGN9" s="279"/>
      <c r="LGO9" s="279"/>
      <c r="LGP9" s="279"/>
      <c r="LGQ9" s="279"/>
      <c r="LGR9" s="279"/>
      <c r="LGS9" s="279"/>
      <c r="LGT9" s="279"/>
      <c r="LGU9" s="279"/>
      <c r="LGV9" s="279"/>
      <c r="LGW9" s="279"/>
      <c r="LGX9" s="279"/>
      <c r="LGY9" s="279"/>
      <c r="LGZ9" s="279"/>
      <c r="LHA9" s="279"/>
      <c r="LHB9" s="279"/>
      <c r="LHC9" s="279"/>
      <c r="LHD9" s="279"/>
      <c r="LHE9" s="279"/>
      <c r="LHF9" s="279"/>
      <c r="LHG9" s="279"/>
      <c r="LHH9" s="279"/>
      <c r="LHI9" s="279"/>
      <c r="LHJ9" s="279"/>
      <c r="LHK9" s="279"/>
      <c r="LHL9" s="279"/>
      <c r="LHM9" s="279"/>
      <c r="LHN9" s="279"/>
      <c r="LHO9" s="279"/>
      <c r="LHP9" s="279"/>
      <c r="LHQ9" s="279"/>
      <c r="LHR9" s="279"/>
      <c r="LHS9" s="279"/>
      <c r="LHT9" s="279"/>
      <c r="LHU9" s="279"/>
      <c r="LHV9" s="279"/>
      <c r="LHW9" s="279"/>
      <c r="LHX9" s="279"/>
      <c r="LHY9" s="279"/>
      <c r="LHZ9" s="279"/>
      <c r="LIA9" s="279"/>
      <c r="LIB9" s="279"/>
      <c r="LIC9" s="279"/>
      <c r="LID9" s="279"/>
      <c r="LIE9" s="279"/>
      <c r="LIF9" s="279"/>
      <c r="LIG9" s="279"/>
      <c r="LIH9" s="279"/>
      <c r="LII9" s="279"/>
      <c r="LIJ9" s="279"/>
      <c r="LIK9" s="279"/>
      <c r="LIL9" s="279"/>
      <c r="LIM9" s="279"/>
      <c r="LIN9" s="279"/>
      <c r="LIO9" s="279"/>
      <c r="LIP9" s="279"/>
      <c r="LIQ9" s="279"/>
      <c r="LIR9" s="279"/>
      <c r="LIS9" s="279"/>
      <c r="LIT9" s="279"/>
      <c r="LIU9" s="279"/>
      <c r="LIV9" s="279"/>
      <c r="LIW9" s="279"/>
      <c r="LIX9" s="279"/>
      <c r="LIY9" s="279"/>
      <c r="LIZ9" s="279"/>
      <c r="LJA9" s="279"/>
      <c r="LJB9" s="279"/>
      <c r="LJC9" s="279"/>
      <c r="LJD9" s="279"/>
      <c r="LJE9" s="279"/>
      <c r="LJF9" s="279"/>
      <c r="LJG9" s="279"/>
      <c r="LJH9" s="279"/>
      <c r="LJI9" s="279"/>
      <c r="LJJ9" s="279"/>
      <c r="LJK9" s="279"/>
      <c r="LJL9" s="279"/>
      <c r="LJM9" s="279"/>
      <c r="LJN9" s="279"/>
      <c r="LJO9" s="279"/>
      <c r="LJP9" s="279"/>
      <c r="LJQ9" s="279"/>
      <c r="LJR9" s="279"/>
      <c r="LJS9" s="279"/>
      <c r="LJT9" s="279"/>
      <c r="LJU9" s="279"/>
      <c r="LJV9" s="279"/>
      <c r="LJW9" s="279"/>
      <c r="LJX9" s="279"/>
      <c r="LJY9" s="279"/>
      <c r="LJZ9" s="279"/>
      <c r="LKA9" s="279"/>
      <c r="LKB9" s="279"/>
      <c r="LKC9" s="279"/>
      <c r="LKD9" s="279"/>
      <c r="LKE9" s="279"/>
      <c r="LKF9" s="279"/>
      <c r="LKG9" s="279"/>
      <c r="LKH9" s="279"/>
      <c r="LKI9" s="279"/>
      <c r="LKJ9" s="279"/>
      <c r="LKK9" s="279"/>
      <c r="LKL9" s="279"/>
      <c r="LKM9" s="279"/>
      <c r="LKN9" s="279"/>
      <c r="LKO9" s="279"/>
      <c r="LKP9" s="279"/>
      <c r="LKQ9" s="279"/>
      <c r="LKR9" s="279"/>
      <c r="LKS9" s="279"/>
      <c r="LKT9" s="279"/>
      <c r="LKU9" s="279"/>
      <c r="LKV9" s="279"/>
      <c r="LKW9" s="279"/>
      <c r="LKX9" s="279"/>
      <c r="LKY9" s="279"/>
      <c r="LKZ9" s="279"/>
      <c r="LLA9" s="279"/>
      <c r="LLB9" s="279"/>
      <c r="LLC9" s="279"/>
      <c r="LLD9" s="279"/>
      <c r="LLE9" s="279"/>
      <c r="LLF9" s="279"/>
      <c r="LLG9" s="279"/>
      <c r="LLH9" s="279"/>
      <c r="LLI9" s="279"/>
      <c r="LLJ9" s="279"/>
      <c r="LLK9" s="279"/>
      <c r="LLL9" s="279"/>
      <c r="LLM9" s="279"/>
      <c r="LLN9" s="279"/>
      <c r="LLO9" s="279"/>
      <c r="LLP9" s="279"/>
      <c r="LLQ9" s="279"/>
      <c r="LLR9" s="279"/>
      <c r="LLS9" s="279"/>
      <c r="LLT9" s="279"/>
      <c r="LLU9" s="279"/>
      <c r="LLV9" s="279"/>
      <c r="LLW9" s="279"/>
      <c r="LLX9" s="279"/>
      <c r="LLY9" s="279"/>
      <c r="LLZ9" s="279"/>
      <c r="LMA9" s="279"/>
      <c r="LMB9" s="279"/>
      <c r="LMC9" s="279"/>
      <c r="LMD9" s="279"/>
      <c r="LME9" s="279"/>
      <c r="LMF9" s="279"/>
      <c r="LMG9" s="279"/>
      <c r="LMH9" s="279"/>
      <c r="LMI9" s="279"/>
      <c r="LMJ9" s="279"/>
      <c r="LMK9" s="279"/>
      <c r="LML9" s="279"/>
      <c r="LMM9" s="279"/>
      <c r="LMN9" s="279"/>
      <c r="LMO9" s="279"/>
      <c r="LMP9" s="279"/>
      <c r="LMQ9" s="279"/>
      <c r="LMR9" s="279"/>
      <c r="LMS9" s="279"/>
      <c r="LMT9" s="279"/>
      <c r="LMU9" s="279"/>
      <c r="LMV9" s="279"/>
      <c r="LMW9" s="279"/>
      <c r="LMX9" s="279"/>
      <c r="LMY9" s="279"/>
      <c r="LMZ9" s="279"/>
      <c r="LNA9" s="279"/>
      <c r="LNB9" s="279"/>
      <c r="LNC9" s="279"/>
      <c r="LND9" s="279"/>
      <c r="LNE9" s="279"/>
      <c r="LNF9" s="279"/>
      <c r="LNG9" s="279"/>
      <c r="LNH9" s="279"/>
      <c r="LNI9" s="279"/>
      <c r="LNJ9" s="279"/>
      <c r="LNK9" s="279"/>
      <c r="LNL9" s="279"/>
      <c r="LNM9" s="279"/>
      <c r="LNN9" s="279"/>
      <c r="LNO9" s="279"/>
      <c r="LNP9" s="279"/>
      <c r="LNQ9" s="279"/>
      <c r="LNR9" s="279"/>
      <c r="LNS9" s="279"/>
      <c r="LNT9" s="279"/>
      <c r="LNU9" s="279"/>
      <c r="LNV9" s="279"/>
      <c r="LNW9" s="279"/>
      <c r="LNX9" s="279"/>
      <c r="LNY9" s="279"/>
      <c r="LNZ9" s="279"/>
      <c r="LOA9" s="279"/>
      <c r="LOB9" s="279"/>
      <c r="LOC9" s="279"/>
      <c r="LOD9" s="279"/>
      <c r="LOE9" s="279"/>
      <c r="LOF9" s="279"/>
      <c r="LOG9" s="279"/>
      <c r="LOH9" s="279"/>
      <c r="LOI9" s="279"/>
      <c r="LOJ9" s="279"/>
      <c r="LOK9" s="279"/>
      <c r="LOL9" s="279"/>
      <c r="LOM9" s="279"/>
      <c r="LON9" s="279"/>
      <c r="LOO9" s="279"/>
      <c r="LOP9" s="279"/>
      <c r="LOQ9" s="279"/>
      <c r="LOR9" s="279"/>
      <c r="LOS9" s="279"/>
      <c r="LOT9" s="279"/>
      <c r="LOU9" s="279"/>
      <c r="LOV9" s="279"/>
      <c r="LOW9" s="279"/>
      <c r="LOX9" s="279"/>
      <c r="LOY9" s="279"/>
      <c r="LOZ9" s="279"/>
      <c r="LPA9" s="279"/>
      <c r="LPB9" s="279"/>
      <c r="LPC9" s="279"/>
      <c r="LPD9" s="279"/>
      <c r="LPE9" s="279"/>
      <c r="LPF9" s="279"/>
      <c r="LPG9" s="279"/>
      <c r="LPH9" s="279"/>
      <c r="LPI9" s="279"/>
      <c r="LPJ9" s="279"/>
      <c r="LPK9" s="279"/>
      <c r="LPL9" s="279"/>
      <c r="LPM9" s="279"/>
      <c r="LPN9" s="279"/>
      <c r="LPO9" s="279"/>
      <c r="LPP9" s="279"/>
      <c r="LPQ9" s="279"/>
      <c r="LPR9" s="279"/>
      <c r="LPS9" s="279"/>
      <c r="LPT9" s="279"/>
      <c r="LPU9" s="279"/>
      <c r="LPV9" s="279"/>
      <c r="LPW9" s="279"/>
      <c r="LPX9" s="279"/>
      <c r="LPY9" s="279"/>
      <c r="LPZ9" s="279"/>
      <c r="LQA9" s="279"/>
      <c r="LQB9" s="279"/>
      <c r="LQC9" s="279"/>
      <c r="LQD9" s="279"/>
      <c r="LQE9" s="279"/>
      <c r="LQF9" s="279"/>
      <c r="LQG9" s="279"/>
      <c r="LQH9" s="279"/>
      <c r="LQI9" s="279"/>
      <c r="LQJ9" s="279"/>
      <c r="LQK9" s="279"/>
      <c r="LQL9" s="279"/>
      <c r="LQM9" s="279"/>
      <c r="LQN9" s="279"/>
      <c r="LQO9" s="279"/>
      <c r="LQP9" s="279"/>
      <c r="LQQ9" s="279"/>
      <c r="LQR9" s="279"/>
      <c r="LQS9" s="279"/>
      <c r="LQT9" s="279"/>
      <c r="LQU9" s="279"/>
      <c r="LQV9" s="279"/>
      <c r="LQW9" s="279"/>
      <c r="LQX9" s="279"/>
      <c r="LQY9" s="279"/>
      <c r="LQZ9" s="279"/>
      <c r="LRA9" s="279"/>
      <c r="LRB9" s="279"/>
      <c r="LRC9" s="279"/>
      <c r="LRD9" s="279"/>
      <c r="LRE9" s="279"/>
      <c r="LRF9" s="279"/>
      <c r="LRG9" s="279"/>
      <c r="LRH9" s="279"/>
      <c r="LRI9" s="279"/>
      <c r="LRJ9" s="279"/>
      <c r="LRK9" s="279"/>
      <c r="LRL9" s="279"/>
      <c r="LRM9" s="279"/>
      <c r="LRN9" s="279"/>
      <c r="LRO9" s="279"/>
      <c r="LRP9" s="279"/>
      <c r="LRQ9" s="279"/>
      <c r="LRR9" s="279"/>
      <c r="LRS9" s="279"/>
      <c r="LRT9" s="279"/>
      <c r="LRU9" s="279"/>
      <c r="LRV9" s="279"/>
      <c r="LRW9" s="279"/>
      <c r="LRX9" s="279"/>
      <c r="LRY9" s="279"/>
      <c r="LRZ9" s="279"/>
      <c r="LSA9" s="279"/>
      <c r="LSB9" s="279"/>
      <c r="LSC9" s="279"/>
      <c r="LSD9" s="279"/>
      <c r="LSE9" s="279"/>
      <c r="LSF9" s="279"/>
      <c r="LSG9" s="279"/>
      <c r="LSH9" s="279"/>
      <c r="LSI9" s="279"/>
      <c r="LSJ9" s="279"/>
      <c r="LSK9" s="279"/>
      <c r="LSL9" s="279"/>
      <c r="LSM9" s="279"/>
      <c r="LSN9" s="279"/>
      <c r="LSO9" s="279"/>
      <c r="LSP9" s="279"/>
      <c r="LSQ9" s="279"/>
      <c r="LSR9" s="279"/>
      <c r="LSS9" s="279"/>
      <c r="LST9" s="279"/>
      <c r="LSU9" s="279"/>
      <c r="LSV9" s="279"/>
      <c r="LSW9" s="279"/>
      <c r="LSX9" s="279"/>
      <c r="LSY9" s="279"/>
      <c r="LSZ9" s="279"/>
      <c r="LTA9" s="279"/>
      <c r="LTB9" s="279"/>
      <c r="LTC9" s="279"/>
      <c r="LTD9" s="279"/>
      <c r="LTE9" s="279"/>
      <c r="LTF9" s="279"/>
      <c r="LTG9" s="279"/>
      <c r="LTH9" s="279"/>
      <c r="LTI9" s="279"/>
      <c r="LTJ9" s="279"/>
      <c r="LTK9" s="279"/>
      <c r="LTL9" s="279"/>
      <c r="LTM9" s="279"/>
      <c r="LTN9" s="279"/>
      <c r="LTO9" s="279"/>
      <c r="LTP9" s="279"/>
      <c r="LTQ9" s="279"/>
      <c r="LTR9" s="279"/>
      <c r="LTS9" s="279"/>
      <c r="LTT9" s="279"/>
      <c r="LTU9" s="279"/>
      <c r="LTV9" s="279"/>
      <c r="LTW9" s="279"/>
      <c r="LTX9" s="279"/>
      <c r="LTY9" s="279"/>
      <c r="LTZ9" s="279"/>
      <c r="LUA9" s="279"/>
      <c r="LUB9" s="279"/>
      <c r="LUC9" s="279"/>
      <c r="LUD9" s="279"/>
      <c r="LUE9" s="279"/>
      <c r="LUF9" s="279"/>
      <c r="LUG9" s="279"/>
      <c r="LUH9" s="279"/>
      <c r="LUI9" s="279"/>
      <c r="LUJ9" s="279"/>
      <c r="LUK9" s="279"/>
      <c r="LUL9" s="279"/>
      <c r="LUM9" s="279"/>
      <c r="LUN9" s="279"/>
      <c r="LUO9" s="279"/>
      <c r="LUP9" s="279"/>
      <c r="LUQ9" s="279"/>
      <c r="LUR9" s="279"/>
      <c r="LUS9" s="279"/>
      <c r="LUT9" s="279"/>
      <c r="LUU9" s="279"/>
      <c r="LUV9" s="279"/>
      <c r="LUW9" s="279"/>
      <c r="LUX9" s="279"/>
      <c r="LUY9" s="279"/>
      <c r="LUZ9" s="279"/>
      <c r="LVA9" s="279"/>
      <c r="LVB9" s="279"/>
      <c r="LVC9" s="279"/>
      <c r="LVD9" s="279"/>
      <c r="LVE9" s="279"/>
      <c r="LVF9" s="279"/>
      <c r="LVG9" s="279"/>
      <c r="LVH9" s="279"/>
      <c r="LVI9" s="279"/>
      <c r="LVJ9" s="279"/>
      <c r="LVK9" s="279"/>
      <c r="LVL9" s="279"/>
      <c r="LVM9" s="279"/>
      <c r="LVN9" s="279"/>
      <c r="LVO9" s="279"/>
      <c r="LVP9" s="279"/>
      <c r="LVQ9" s="279"/>
      <c r="LVR9" s="279"/>
      <c r="LVS9" s="279"/>
      <c r="LVT9" s="279"/>
      <c r="LVU9" s="279"/>
      <c r="LVV9" s="279"/>
      <c r="LVW9" s="279"/>
      <c r="LVX9" s="279"/>
      <c r="LVY9" s="279"/>
      <c r="LVZ9" s="279"/>
      <c r="LWA9" s="279"/>
      <c r="LWB9" s="279"/>
      <c r="LWC9" s="279"/>
      <c r="LWD9" s="279"/>
      <c r="LWE9" s="279"/>
      <c r="LWF9" s="279"/>
      <c r="LWG9" s="279"/>
      <c r="LWH9" s="279"/>
      <c r="LWI9" s="279"/>
      <c r="LWJ9" s="279"/>
      <c r="LWK9" s="279"/>
      <c r="LWL9" s="279"/>
      <c r="LWM9" s="279"/>
      <c r="LWN9" s="279"/>
      <c r="LWO9" s="279"/>
      <c r="LWP9" s="279"/>
      <c r="LWQ9" s="279"/>
      <c r="LWR9" s="279"/>
      <c r="LWS9" s="279"/>
      <c r="LWT9" s="279"/>
      <c r="LWU9" s="279"/>
      <c r="LWV9" s="279"/>
      <c r="LWW9" s="279"/>
      <c r="LWX9" s="279"/>
      <c r="LWY9" s="279"/>
      <c r="LWZ9" s="279"/>
      <c r="LXA9" s="279"/>
      <c r="LXB9" s="279"/>
      <c r="LXC9" s="279"/>
      <c r="LXD9" s="279"/>
      <c r="LXE9" s="279"/>
      <c r="LXF9" s="279"/>
      <c r="LXG9" s="279"/>
      <c r="LXH9" s="279"/>
      <c r="LXI9" s="279"/>
      <c r="LXJ9" s="279"/>
      <c r="LXK9" s="279"/>
      <c r="LXL9" s="279"/>
      <c r="LXM9" s="279"/>
      <c r="LXN9" s="279"/>
      <c r="LXO9" s="279"/>
      <c r="LXP9" s="279"/>
      <c r="LXQ9" s="279"/>
      <c r="LXR9" s="279"/>
      <c r="LXS9" s="279"/>
      <c r="LXT9" s="279"/>
      <c r="LXU9" s="279"/>
      <c r="LXV9" s="279"/>
      <c r="LXW9" s="279"/>
      <c r="LXX9" s="279"/>
      <c r="LXY9" s="279"/>
      <c r="LXZ9" s="279"/>
      <c r="LYA9" s="279"/>
      <c r="LYB9" s="279"/>
      <c r="LYC9" s="279"/>
      <c r="LYD9" s="279"/>
      <c r="LYE9" s="279"/>
      <c r="LYF9" s="279"/>
      <c r="LYG9" s="279"/>
      <c r="LYH9" s="279"/>
      <c r="LYI9" s="279"/>
      <c r="LYJ9" s="279"/>
      <c r="LYK9" s="279"/>
      <c r="LYL9" s="279"/>
      <c r="LYM9" s="279"/>
      <c r="LYN9" s="279"/>
      <c r="LYO9" s="279"/>
      <c r="LYP9" s="279"/>
      <c r="LYQ9" s="279"/>
      <c r="LYR9" s="279"/>
      <c r="LYS9" s="279"/>
      <c r="LYT9" s="279"/>
      <c r="LYU9" s="279"/>
      <c r="LYV9" s="279"/>
      <c r="LYW9" s="279"/>
      <c r="LYX9" s="279"/>
      <c r="LYY9" s="279"/>
      <c r="LYZ9" s="279"/>
      <c r="LZA9" s="279"/>
      <c r="LZB9" s="279"/>
      <c r="LZC9" s="279"/>
      <c r="LZD9" s="279"/>
      <c r="LZE9" s="279"/>
      <c r="LZF9" s="279"/>
      <c r="LZG9" s="279"/>
      <c r="LZH9" s="279"/>
      <c r="LZI9" s="279"/>
      <c r="LZJ9" s="279"/>
      <c r="LZK9" s="279"/>
      <c r="LZL9" s="279"/>
      <c r="LZM9" s="279"/>
      <c r="LZN9" s="279"/>
      <c r="LZO9" s="279"/>
      <c r="LZP9" s="279"/>
      <c r="LZQ9" s="279"/>
      <c r="LZR9" s="279"/>
      <c r="LZS9" s="279"/>
      <c r="LZT9" s="279"/>
      <c r="LZU9" s="279"/>
      <c r="LZV9" s="279"/>
      <c r="LZW9" s="279"/>
      <c r="LZX9" s="279"/>
      <c r="LZY9" s="279"/>
      <c r="LZZ9" s="279"/>
      <c r="MAA9" s="279"/>
      <c r="MAB9" s="279"/>
      <c r="MAC9" s="279"/>
      <c r="MAD9" s="279"/>
      <c r="MAE9" s="279"/>
      <c r="MAF9" s="279"/>
      <c r="MAG9" s="279"/>
      <c r="MAH9" s="279"/>
      <c r="MAI9" s="279"/>
      <c r="MAJ9" s="279"/>
      <c r="MAK9" s="279"/>
      <c r="MAL9" s="279"/>
      <c r="MAM9" s="279"/>
      <c r="MAN9" s="279"/>
      <c r="MAO9" s="279"/>
      <c r="MAP9" s="279"/>
      <c r="MAQ9" s="279"/>
      <c r="MAR9" s="279"/>
      <c r="MAS9" s="279"/>
      <c r="MAT9" s="279"/>
      <c r="MAU9" s="279"/>
      <c r="MAV9" s="279"/>
      <c r="MAW9" s="279"/>
      <c r="MAX9" s="279"/>
      <c r="MAY9" s="279"/>
      <c r="MAZ9" s="279"/>
      <c r="MBA9" s="279"/>
      <c r="MBB9" s="279"/>
      <c r="MBC9" s="279"/>
      <c r="MBD9" s="279"/>
      <c r="MBE9" s="279"/>
      <c r="MBF9" s="279"/>
      <c r="MBG9" s="279"/>
      <c r="MBH9" s="279"/>
      <c r="MBI9" s="279"/>
      <c r="MBJ9" s="279"/>
      <c r="MBK9" s="279"/>
      <c r="MBL9" s="279"/>
      <c r="MBM9" s="279"/>
      <c r="MBN9" s="279"/>
      <c r="MBO9" s="279"/>
      <c r="MBP9" s="279"/>
      <c r="MBQ9" s="279"/>
      <c r="MBR9" s="279"/>
      <c r="MBS9" s="279"/>
      <c r="MBT9" s="279"/>
      <c r="MBU9" s="279"/>
      <c r="MBV9" s="279"/>
      <c r="MBW9" s="279"/>
      <c r="MBX9" s="279"/>
      <c r="MBY9" s="279"/>
      <c r="MBZ9" s="279"/>
      <c r="MCA9" s="279"/>
      <c r="MCB9" s="279"/>
      <c r="MCC9" s="279"/>
      <c r="MCD9" s="279"/>
      <c r="MCE9" s="279"/>
      <c r="MCF9" s="279"/>
      <c r="MCG9" s="279"/>
      <c r="MCH9" s="279"/>
      <c r="MCI9" s="279"/>
      <c r="MCJ9" s="279"/>
      <c r="MCK9" s="279"/>
      <c r="MCL9" s="279"/>
      <c r="MCM9" s="279"/>
      <c r="MCN9" s="279"/>
      <c r="MCO9" s="279"/>
      <c r="MCP9" s="279"/>
      <c r="MCQ9" s="279"/>
      <c r="MCR9" s="279"/>
      <c r="MCS9" s="279"/>
      <c r="MCT9" s="279"/>
      <c r="MCU9" s="279"/>
      <c r="MCV9" s="279"/>
      <c r="MCW9" s="279"/>
      <c r="MCX9" s="279"/>
      <c r="MCY9" s="279"/>
      <c r="MCZ9" s="279"/>
      <c r="MDA9" s="279"/>
      <c r="MDB9" s="279"/>
      <c r="MDC9" s="279"/>
      <c r="MDD9" s="279"/>
      <c r="MDE9" s="279"/>
      <c r="MDF9" s="279"/>
      <c r="MDG9" s="279"/>
      <c r="MDH9" s="279"/>
      <c r="MDI9" s="279"/>
      <c r="MDJ9" s="279"/>
      <c r="MDK9" s="279"/>
      <c r="MDL9" s="279"/>
      <c r="MDM9" s="279"/>
      <c r="MDN9" s="279"/>
      <c r="MDO9" s="279"/>
      <c r="MDP9" s="279"/>
      <c r="MDQ9" s="279"/>
      <c r="MDR9" s="279"/>
      <c r="MDS9" s="279"/>
      <c r="MDT9" s="279"/>
      <c r="MDU9" s="279"/>
      <c r="MDV9" s="279"/>
      <c r="MDW9" s="279"/>
      <c r="MDX9" s="279"/>
      <c r="MDY9" s="279"/>
      <c r="MDZ9" s="279"/>
      <c r="MEA9" s="279"/>
      <c r="MEB9" s="279"/>
      <c r="MEC9" s="279"/>
      <c r="MED9" s="279"/>
      <c r="MEE9" s="279"/>
      <c r="MEF9" s="279"/>
      <c r="MEG9" s="279"/>
      <c r="MEH9" s="279"/>
      <c r="MEI9" s="279"/>
      <c r="MEJ9" s="279"/>
      <c r="MEK9" s="279"/>
      <c r="MEL9" s="279"/>
      <c r="MEM9" s="279"/>
      <c r="MEN9" s="279"/>
      <c r="MEO9" s="279"/>
      <c r="MEP9" s="279"/>
      <c r="MEQ9" s="279"/>
      <c r="MER9" s="279"/>
      <c r="MES9" s="279"/>
      <c r="MET9" s="279"/>
      <c r="MEU9" s="279"/>
      <c r="MEV9" s="279"/>
      <c r="MEW9" s="279"/>
      <c r="MEX9" s="279"/>
      <c r="MEY9" s="279"/>
      <c r="MEZ9" s="279"/>
      <c r="MFA9" s="279"/>
      <c r="MFB9" s="279"/>
      <c r="MFC9" s="279"/>
      <c r="MFD9" s="279"/>
      <c r="MFE9" s="279"/>
      <c r="MFF9" s="279"/>
      <c r="MFG9" s="279"/>
      <c r="MFH9" s="279"/>
      <c r="MFI9" s="279"/>
      <c r="MFJ9" s="279"/>
      <c r="MFK9" s="279"/>
      <c r="MFL9" s="279"/>
      <c r="MFM9" s="279"/>
      <c r="MFN9" s="279"/>
      <c r="MFO9" s="279"/>
      <c r="MFP9" s="279"/>
      <c r="MFQ9" s="279"/>
      <c r="MFR9" s="279"/>
      <c r="MFS9" s="279"/>
      <c r="MFT9" s="279"/>
      <c r="MFU9" s="279"/>
      <c r="MFV9" s="279"/>
      <c r="MFW9" s="279"/>
      <c r="MFX9" s="279"/>
      <c r="MFY9" s="279"/>
      <c r="MFZ9" s="279"/>
      <c r="MGA9" s="279"/>
      <c r="MGB9" s="279"/>
      <c r="MGC9" s="279"/>
      <c r="MGD9" s="279"/>
      <c r="MGE9" s="279"/>
      <c r="MGF9" s="279"/>
      <c r="MGG9" s="279"/>
      <c r="MGH9" s="279"/>
      <c r="MGI9" s="279"/>
      <c r="MGJ9" s="279"/>
      <c r="MGK9" s="279"/>
      <c r="MGL9" s="279"/>
      <c r="MGM9" s="279"/>
      <c r="MGN9" s="279"/>
      <c r="MGO9" s="279"/>
      <c r="MGP9" s="279"/>
      <c r="MGQ9" s="279"/>
      <c r="MGR9" s="279"/>
      <c r="MGS9" s="279"/>
      <c r="MGT9" s="279"/>
      <c r="MGU9" s="279"/>
      <c r="MGV9" s="279"/>
      <c r="MGW9" s="279"/>
      <c r="MGX9" s="279"/>
      <c r="MGY9" s="279"/>
      <c r="MGZ9" s="279"/>
      <c r="MHA9" s="279"/>
      <c r="MHB9" s="279"/>
      <c r="MHC9" s="279"/>
      <c r="MHD9" s="279"/>
      <c r="MHE9" s="279"/>
      <c r="MHF9" s="279"/>
      <c r="MHG9" s="279"/>
      <c r="MHH9" s="279"/>
      <c r="MHI9" s="279"/>
      <c r="MHJ9" s="279"/>
      <c r="MHK9" s="279"/>
      <c r="MHL9" s="279"/>
      <c r="MHM9" s="279"/>
      <c r="MHN9" s="279"/>
      <c r="MHO9" s="279"/>
      <c r="MHP9" s="279"/>
      <c r="MHQ9" s="279"/>
      <c r="MHR9" s="279"/>
      <c r="MHS9" s="279"/>
      <c r="MHT9" s="279"/>
      <c r="MHU9" s="279"/>
      <c r="MHV9" s="279"/>
      <c r="MHW9" s="279"/>
      <c r="MHX9" s="279"/>
      <c r="MHY9" s="279"/>
      <c r="MHZ9" s="279"/>
      <c r="MIA9" s="279"/>
      <c r="MIB9" s="279"/>
      <c r="MIC9" s="279"/>
      <c r="MID9" s="279"/>
      <c r="MIE9" s="279"/>
      <c r="MIF9" s="279"/>
      <c r="MIG9" s="279"/>
      <c r="MIH9" s="279"/>
      <c r="MII9" s="279"/>
      <c r="MIJ9" s="279"/>
      <c r="MIK9" s="279"/>
      <c r="MIL9" s="279"/>
      <c r="MIM9" s="279"/>
      <c r="MIN9" s="279"/>
      <c r="MIO9" s="279"/>
      <c r="MIP9" s="279"/>
      <c r="MIQ9" s="279"/>
      <c r="MIR9" s="279"/>
      <c r="MIS9" s="279"/>
      <c r="MIT9" s="279"/>
      <c r="MIU9" s="279"/>
      <c r="MIV9" s="279"/>
      <c r="MIW9" s="279"/>
      <c r="MIX9" s="279"/>
      <c r="MIY9" s="279"/>
      <c r="MIZ9" s="279"/>
      <c r="MJA9" s="279"/>
      <c r="MJB9" s="279"/>
      <c r="MJC9" s="279"/>
      <c r="MJD9" s="279"/>
      <c r="MJE9" s="279"/>
      <c r="MJF9" s="279"/>
      <c r="MJG9" s="279"/>
      <c r="MJH9" s="279"/>
      <c r="MJI9" s="279"/>
      <c r="MJJ9" s="279"/>
      <c r="MJK9" s="279"/>
      <c r="MJL9" s="279"/>
      <c r="MJM9" s="279"/>
      <c r="MJN9" s="279"/>
      <c r="MJO9" s="279"/>
      <c r="MJP9" s="279"/>
      <c r="MJQ9" s="279"/>
      <c r="MJR9" s="279"/>
      <c r="MJS9" s="279"/>
      <c r="MJT9" s="279"/>
      <c r="MJU9" s="279"/>
      <c r="MJV9" s="279"/>
      <c r="MJW9" s="279"/>
      <c r="MJX9" s="279"/>
      <c r="MJY9" s="279"/>
      <c r="MJZ9" s="279"/>
      <c r="MKA9" s="279"/>
      <c r="MKB9" s="279"/>
      <c r="MKC9" s="279"/>
      <c r="MKD9" s="279"/>
      <c r="MKE9" s="279"/>
      <c r="MKF9" s="279"/>
      <c r="MKG9" s="279"/>
      <c r="MKH9" s="279"/>
      <c r="MKI9" s="279"/>
      <c r="MKJ9" s="279"/>
      <c r="MKK9" s="279"/>
      <c r="MKL9" s="279"/>
      <c r="MKM9" s="279"/>
      <c r="MKN9" s="279"/>
      <c r="MKO9" s="279"/>
      <c r="MKP9" s="279"/>
      <c r="MKQ9" s="279"/>
      <c r="MKR9" s="279"/>
      <c r="MKS9" s="279"/>
      <c r="MKT9" s="279"/>
      <c r="MKU9" s="279"/>
      <c r="MKV9" s="279"/>
      <c r="MKW9" s="279"/>
      <c r="MKX9" s="279"/>
      <c r="MKY9" s="279"/>
      <c r="MKZ9" s="279"/>
      <c r="MLA9" s="279"/>
      <c r="MLB9" s="279"/>
      <c r="MLC9" s="279"/>
      <c r="MLD9" s="279"/>
      <c r="MLE9" s="279"/>
      <c r="MLF9" s="279"/>
      <c r="MLG9" s="279"/>
      <c r="MLH9" s="279"/>
      <c r="MLI9" s="279"/>
      <c r="MLJ9" s="279"/>
      <c r="MLK9" s="279"/>
      <c r="MLL9" s="279"/>
      <c r="MLM9" s="279"/>
      <c r="MLN9" s="279"/>
      <c r="MLO9" s="279"/>
      <c r="MLP9" s="279"/>
      <c r="MLQ9" s="279"/>
      <c r="MLR9" s="279"/>
      <c r="MLS9" s="279"/>
      <c r="MLT9" s="279"/>
      <c r="MLU9" s="279"/>
      <c r="MLV9" s="279"/>
      <c r="MLW9" s="279"/>
      <c r="MLX9" s="279"/>
      <c r="MLY9" s="279"/>
      <c r="MLZ9" s="279"/>
      <c r="MMA9" s="279"/>
      <c r="MMB9" s="279"/>
      <c r="MMC9" s="279"/>
      <c r="MMD9" s="279"/>
      <c r="MME9" s="279"/>
      <c r="MMF9" s="279"/>
      <c r="MMG9" s="279"/>
      <c r="MMH9" s="279"/>
      <c r="MMI9" s="279"/>
      <c r="MMJ9" s="279"/>
      <c r="MMK9" s="279"/>
      <c r="MML9" s="279"/>
      <c r="MMM9" s="279"/>
      <c r="MMN9" s="279"/>
      <c r="MMO9" s="279"/>
      <c r="MMP9" s="279"/>
      <c r="MMQ9" s="279"/>
      <c r="MMR9" s="279"/>
      <c r="MMS9" s="279"/>
      <c r="MMT9" s="279"/>
      <c r="MMU9" s="279"/>
      <c r="MMV9" s="279"/>
      <c r="MMW9" s="279"/>
      <c r="MMX9" s="279"/>
      <c r="MMY9" s="279"/>
      <c r="MMZ9" s="279"/>
      <c r="MNA9" s="279"/>
      <c r="MNB9" s="279"/>
      <c r="MNC9" s="279"/>
      <c r="MND9" s="279"/>
      <c r="MNE9" s="279"/>
      <c r="MNF9" s="279"/>
      <c r="MNG9" s="279"/>
      <c r="MNH9" s="279"/>
      <c r="MNI9" s="279"/>
      <c r="MNJ9" s="279"/>
      <c r="MNK9" s="279"/>
      <c r="MNL9" s="279"/>
      <c r="MNM9" s="279"/>
      <c r="MNN9" s="279"/>
      <c r="MNO9" s="279"/>
      <c r="MNP9" s="279"/>
      <c r="MNQ9" s="279"/>
      <c r="MNR9" s="279"/>
      <c r="MNS9" s="279"/>
      <c r="MNT9" s="279"/>
      <c r="MNU9" s="279"/>
      <c r="MNV9" s="279"/>
      <c r="MNW9" s="279"/>
      <c r="MNX9" s="279"/>
      <c r="MNY9" s="279"/>
      <c r="MNZ9" s="279"/>
      <c r="MOA9" s="279"/>
      <c r="MOB9" s="279"/>
      <c r="MOC9" s="279"/>
      <c r="MOD9" s="279"/>
      <c r="MOE9" s="279"/>
      <c r="MOF9" s="279"/>
      <c r="MOG9" s="279"/>
      <c r="MOH9" s="279"/>
      <c r="MOI9" s="279"/>
      <c r="MOJ9" s="279"/>
      <c r="MOK9" s="279"/>
      <c r="MOL9" s="279"/>
      <c r="MOM9" s="279"/>
      <c r="MON9" s="279"/>
      <c r="MOO9" s="279"/>
      <c r="MOP9" s="279"/>
      <c r="MOQ9" s="279"/>
      <c r="MOR9" s="279"/>
      <c r="MOS9" s="279"/>
      <c r="MOT9" s="279"/>
      <c r="MOU9" s="279"/>
      <c r="MOV9" s="279"/>
      <c r="MOW9" s="279"/>
      <c r="MOX9" s="279"/>
      <c r="MOY9" s="279"/>
      <c r="MOZ9" s="279"/>
      <c r="MPA9" s="279"/>
      <c r="MPB9" s="279"/>
      <c r="MPC9" s="279"/>
      <c r="MPD9" s="279"/>
      <c r="MPE9" s="279"/>
      <c r="MPF9" s="279"/>
      <c r="MPG9" s="279"/>
      <c r="MPH9" s="279"/>
      <c r="MPI9" s="279"/>
      <c r="MPJ9" s="279"/>
      <c r="MPK9" s="279"/>
      <c r="MPL9" s="279"/>
      <c r="MPM9" s="279"/>
      <c r="MPN9" s="279"/>
      <c r="MPO9" s="279"/>
      <c r="MPP9" s="279"/>
      <c r="MPQ9" s="279"/>
      <c r="MPR9" s="279"/>
      <c r="MPS9" s="279"/>
      <c r="MPT9" s="279"/>
      <c r="MPU9" s="279"/>
      <c r="MPV9" s="279"/>
      <c r="MPW9" s="279"/>
      <c r="MPX9" s="279"/>
      <c r="MPY9" s="279"/>
      <c r="MPZ9" s="279"/>
      <c r="MQA9" s="279"/>
      <c r="MQB9" s="279"/>
      <c r="MQC9" s="279"/>
      <c r="MQD9" s="279"/>
      <c r="MQE9" s="279"/>
      <c r="MQF9" s="279"/>
      <c r="MQG9" s="279"/>
      <c r="MQH9" s="279"/>
      <c r="MQI9" s="279"/>
      <c r="MQJ9" s="279"/>
      <c r="MQK9" s="279"/>
      <c r="MQL9" s="279"/>
      <c r="MQM9" s="279"/>
      <c r="MQN9" s="279"/>
      <c r="MQO9" s="279"/>
      <c r="MQP9" s="279"/>
      <c r="MQQ9" s="279"/>
      <c r="MQR9" s="279"/>
      <c r="MQS9" s="279"/>
      <c r="MQT9" s="279"/>
      <c r="MQU9" s="279"/>
      <c r="MQV9" s="279"/>
      <c r="MQW9" s="279"/>
      <c r="MQX9" s="279"/>
      <c r="MQY9" s="279"/>
      <c r="MQZ9" s="279"/>
      <c r="MRA9" s="279"/>
      <c r="MRB9" s="279"/>
      <c r="MRC9" s="279"/>
      <c r="MRD9" s="279"/>
      <c r="MRE9" s="279"/>
      <c r="MRF9" s="279"/>
      <c r="MRG9" s="279"/>
      <c r="MRH9" s="279"/>
      <c r="MRI9" s="279"/>
      <c r="MRJ9" s="279"/>
      <c r="MRK9" s="279"/>
      <c r="MRL9" s="279"/>
      <c r="MRM9" s="279"/>
      <c r="MRN9" s="279"/>
      <c r="MRO9" s="279"/>
      <c r="MRP9" s="279"/>
      <c r="MRQ9" s="279"/>
      <c r="MRR9" s="279"/>
      <c r="MRS9" s="279"/>
      <c r="MRT9" s="279"/>
      <c r="MRU9" s="279"/>
      <c r="MRV9" s="279"/>
      <c r="MRW9" s="279"/>
      <c r="MRX9" s="279"/>
      <c r="MRY9" s="279"/>
      <c r="MRZ9" s="279"/>
      <c r="MSA9" s="279"/>
      <c r="MSB9" s="279"/>
      <c r="MSC9" s="279"/>
      <c r="MSD9" s="279"/>
      <c r="MSE9" s="279"/>
      <c r="MSF9" s="279"/>
      <c r="MSG9" s="279"/>
      <c r="MSH9" s="279"/>
      <c r="MSI9" s="279"/>
      <c r="MSJ9" s="279"/>
      <c r="MSK9" s="279"/>
      <c r="MSL9" s="279"/>
      <c r="MSM9" s="279"/>
      <c r="MSN9" s="279"/>
      <c r="MSO9" s="279"/>
      <c r="MSP9" s="279"/>
      <c r="MSQ9" s="279"/>
      <c r="MSR9" s="279"/>
      <c r="MSS9" s="279"/>
      <c r="MST9" s="279"/>
      <c r="MSU9" s="279"/>
      <c r="MSV9" s="279"/>
      <c r="MSW9" s="279"/>
      <c r="MSX9" s="279"/>
      <c r="MSY9" s="279"/>
      <c r="MSZ9" s="279"/>
      <c r="MTA9" s="279"/>
      <c r="MTB9" s="279"/>
      <c r="MTC9" s="279"/>
      <c r="MTD9" s="279"/>
      <c r="MTE9" s="279"/>
      <c r="MTF9" s="279"/>
      <c r="MTG9" s="279"/>
      <c r="MTH9" s="279"/>
      <c r="MTI9" s="279"/>
      <c r="MTJ9" s="279"/>
      <c r="MTK9" s="279"/>
      <c r="MTL9" s="279"/>
      <c r="MTM9" s="279"/>
      <c r="MTN9" s="279"/>
      <c r="MTO9" s="279"/>
      <c r="MTP9" s="279"/>
      <c r="MTQ9" s="279"/>
      <c r="MTR9" s="279"/>
      <c r="MTS9" s="279"/>
      <c r="MTT9" s="279"/>
      <c r="MTU9" s="279"/>
      <c r="MTV9" s="279"/>
      <c r="MTW9" s="279"/>
      <c r="MTX9" s="279"/>
      <c r="MTY9" s="279"/>
      <c r="MTZ9" s="279"/>
      <c r="MUA9" s="279"/>
      <c r="MUB9" s="279"/>
      <c r="MUC9" s="279"/>
      <c r="MUD9" s="279"/>
      <c r="MUE9" s="279"/>
      <c r="MUF9" s="279"/>
      <c r="MUG9" s="279"/>
      <c r="MUH9" s="279"/>
      <c r="MUI9" s="279"/>
      <c r="MUJ9" s="279"/>
      <c r="MUK9" s="279"/>
      <c r="MUL9" s="279"/>
      <c r="MUM9" s="279"/>
      <c r="MUN9" s="279"/>
      <c r="MUO9" s="279"/>
      <c r="MUP9" s="279"/>
      <c r="MUQ9" s="279"/>
      <c r="MUR9" s="279"/>
      <c r="MUS9" s="279"/>
      <c r="MUT9" s="279"/>
      <c r="MUU9" s="279"/>
      <c r="MUV9" s="279"/>
      <c r="MUW9" s="279"/>
      <c r="MUX9" s="279"/>
      <c r="MUY9" s="279"/>
      <c r="MUZ9" s="279"/>
      <c r="MVA9" s="279"/>
      <c r="MVB9" s="279"/>
      <c r="MVC9" s="279"/>
      <c r="MVD9" s="279"/>
      <c r="MVE9" s="279"/>
      <c r="MVF9" s="279"/>
      <c r="MVG9" s="279"/>
      <c r="MVH9" s="279"/>
      <c r="MVI9" s="279"/>
      <c r="MVJ9" s="279"/>
      <c r="MVK9" s="279"/>
      <c r="MVL9" s="279"/>
      <c r="MVM9" s="279"/>
      <c r="MVN9" s="279"/>
      <c r="MVO9" s="279"/>
      <c r="MVP9" s="279"/>
      <c r="MVQ9" s="279"/>
      <c r="MVR9" s="279"/>
      <c r="MVS9" s="279"/>
      <c r="MVT9" s="279"/>
      <c r="MVU9" s="279"/>
      <c r="MVV9" s="279"/>
      <c r="MVW9" s="279"/>
      <c r="MVX9" s="279"/>
      <c r="MVY9" s="279"/>
      <c r="MVZ9" s="279"/>
      <c r="MWA9" s="279"/>
      <c r="MWB9" s="279"/>
      <c r="MWC9" s="279"/>
      <c r="MWD9" s="279"/>
      <c r="MWE9" s="279"/>
      <c r="MWF9" s="279"/>
      <c r="MWG9" s="279"/>
      <c r="MWH9" s="279"/>
      <c r="MWI9" s="279"/>
      <c r="MWJ9" s="279"/>
      <c r="MWK9" s="279"/>
      <c r="MWL9" s="279"/>
      <c r="MWM9" s="279"/>
      <c r="MWN9" s="279"/>
      <c r="MWO9" s="279"/>
      <c r="MWP9" s="279"/>
      <c r="MWQ9" s="279"/>
      <c r="MWR9" s="279"/>
      <c r="MWS9" s="279"/>
      <c r="MWT9" s="279"/>
      <c r="MWU9" s="279"/>
      <c r="MWV9" s="279"/>
      <c r="MWW9" s="279"/>
      <c r="MWX9" s="279"/>
      <c r="MWY9" s="279"/>
      <c r="MWZ9" s="279"/>
      <c r="MXA9" s="279"/>
      <c r="MXB9" s="279"/>
      <c r="MXC9" s="279"/>
      <c r="MXD9" s="279"/>
      <c r="MXE9" s="279"/>
      <c r="MXF9" s="279"/>
      <c r="MXG9" s="279"/>
      <c r="MXH9" s="279"/>
      <c r="MXI9" s="279"/>
      <c r="MXJ9" s="279"/>
      <c r="MXK9" s="279"/>
      <c r="MXL9" s="279"/>
      <c r="MXM9" s="279"/>
      <c r="MXN9" s="279"/>
      <c r="MXO9" s="279"/>
      <c r="MXP9" s="279"/>
      <c r="MXQ9" s="279"/>
      <c r="MXR9" s="279"/>
      <c r="MXS9" s="279"/>
      <c r="MXT9" s="279"/>
      <c r="MXU9" s="279"/>
      <c r="MXV9" s="279"/>
      <c r="MXW9" s="279"/>
      <c r="MXX9" s="279"/>
      <c r="MXY9" s="279"/>
      <c r="MXZ9" s="279"/>
      <c r="MYA9" s="279"/>
      <c r="MYB9" s="279"/>
      <c r="MYC9" s="279"/>
      <c r="MYD9" s="279"/>
      <c r="MYE9" s="279"/>
      <c r="MYF9" s="279"/>
      <c r="MYG9" s="279"/>
      <c r="MYH9" s="279"/>
      <c r="MYI9" s="279"/>
      <c r="MYJ9" s="279"/>
      <c r="MYK9" s="279"/>
      <c r="MYL9" s="279"/>
      <c r="MYM9" s="279"/>
      <c r="MYN9" s="279"/>
      <c r="MYO9" s="279"/>
      <c r="MYP9" s="279"/>
      <c r="MYQ9" s="279"/>
      <c r="MYR9" s="279"/>
      <c r="MYS9" s="279"/>
      <c r="MYT9" s="279"/>
      <c r="MYU9" s="279"/>
      <c r="MYV9" s="279"/>
      <c r="MYW9" s="279"/>
      <c r="MYX9" s="279"/>
      <c r="MYY9" s="279"/>
      <c r="MYZ9" s="279"/>
      <c r="MZA9" s="279"/>
      <c r="MZB9" s="279"/>
      <c r="MZC9" s="279"/>
      <c r="MZD9" s="279"/>
      <c r="MZE9" s="279"/>
      <c r="MZF9" s="279"/>
      <c r="MZG9" s="279"/>
      <c r="MZH9" s="279"/>
      <c r="MZI9" s="279"/>
      <c r="MZJ9" s="279"/>
      <c r="MZK9" s="279"/>
      <c r="MZL9" s="279"/>
      <c r="MZM9" s="279"/>
      <c r="MZN9" s="279"/>
      <c r="MZO9" s="279"/>
      <c r="MZP9" s="279"/>
      <c r="MZQ9" s="279"/>
      <c r="MZR9" s="279"/>
      <c r="MZS9" s="279"/>
      <c r="MZT9" s="279"/>
      <c r="MZU9" s="279"/>
      <c r="MZV9" s="279"/>
      <c r="MZW9" s="279"/>
      <c r="MZX9" s="279"/>
      <c r="MZY9" s="279"/>
      <c r="MZZ9" s="279"/>
      <c r="NAA9" s="279"/>
      <c r="NAB9" s="279"/>
      <c r="NAC9" s="279"/>
      <c r="NAD9" s="279"/>
      <c r="NAE9" s="279"/>
      <c r="NAF9" s="279"/>
      <c r="NAG9" s="279"/>
      <c r="NAH9" s="279"/>
      <c r="NAI9" s="279"/>
      <c r="NAJ9" s="279"/>
      <c r="NAK9" s="279"/>
      <c r="NAL9" s="279"/>
      <c r="NAM9" s="279"/>
      <c r="NAN9" s="279"/>
      <c r="NAO9" s="279"/>
      <c r="NAP9" s="279"/>
      <c r="NAQ9" s="279"/>
      <c r="NAR9" s="279"/>
      <c r="NAS9" s="279"/>
      <c r="NAT9" s="279"/>
      <c r="NAU9" s="279"/>
      <c r="NAV9" s="279"/>
      <c r="NAW9" s="279"/>
      <c r="NAX9" s="279"/>
      <c r="NAY9" s="279"/>
      <c r="NAZ9" s="279"/>
      <c r="NBA9" s="279"/>
      <c r="NBB9" s="279"/>
      <c r="NBC9" s="279"/>
      <c r="NBD9" s="279"/>
      <c r="NBE9" s="279"/>
      <c r="NBF9" s="279"/>
      <c r="NBG9" s="279"/>
      <c r="NBH9" s="279"/>
      <c r="NBI9" s="279"/>
      <c r="NBJ9" s="279"/>
      <c r="NBK9" s="279"/>
      <c r="NBL9" s="279"/>
      <c r="NBM9" s="279"/>
      <c r="NBN9" s="279"/>
      <c r="NBO9" s="279"/>
      <c r="NBP9" s="279"/>
      <c r="NBQ9" s="279"/>
      <c r="NBR9" s="279"/>
      <c r="NBS9" s="279"/>
      <c r="NBT9" s="279"/>
      <c r="NBU9" s="279"/>
      <c r="NBV9" s="279"/>
      <c r="NBW9" s="279"/>
      <c r="NBX9" s="279"/>
      <c r="NBY9" s="279"/>
      <c r="NBZ9" s="279"/>
      <c r="NCA9" s="279"/>
      <c r="NCB9" s="279"/>
      <c r="NCC9" s="279"/>
      <c r="NCD9" s="279"/>
      <c r="NCE9" s="279"/>
      <c r="NCF9" s="279"/>
      <c r="NCG9" s="279"/>
      <c r="NCH9" s="279"/>
      <c r="NCI9" s="279"/>
      <c r="NCJ9" s="279"/>
      <c r="NCK9" s="279"/>
      <c r="NCL9" s="279"/>
      <c r="NCM9" s="279"/>
      <c r="NCN9" s="279"/>
      <c r="NCO9" s="279"/>
      <c r="NCP9" s="279"/>
      <c r="NCQ9" s="279"/>
      <c r="NCR9" s="279"/>
      <c r="NCS9" s="279"/>
      <c r="NCT9" s="279"/>
      <c r="NCU9" s="279"/>
      <c r="NCV9" s="279"/>
      <c r="NCW9" s="279"/>
      <c r="NCX9" s="279"/>
      <c r="NCY9" s="279"/>
      <c r="NCZ9" s="279"/>
      <c r="NDA9" s="279"/>
      <c r="NDB9" s="279"/>
      <c r="NDC9" s="279"/>
      <c r="NDD9" s="279"/>
      <c r="NDE9" s="279"/>
      <c r="NDF9" s="279"/>
      <c r="NDG9" s="279"/>
      <c r="NDH9" s="279"/>
      <c r="NDI9" s="279"/>
      <c r="NDJ9" s="279"/>
      <c r="NDK9" s="279"/>
      <c r="NDL9" s="279"/>
      <c r="NDM9" s="279"/>
      <c r="NDN9" s="279"/>
      <c r="NDO9" s="279"/>
      <c r="NDP9" s="279"/>
      <c r="NDQ9" s="279"/>
      <c r="NDR9" s="279"/>
      <c r="NDS9" s="279"/>
      <c r="NDT9" s="279"/>
      <c r="NDU9" s="279"/>
      <c r="NDV9" s="279"/>
      <c r="NDW9" s="279"/>
      <c r="NDX9" s="279"/>
      <c r="NDY9" s="279"/>
      <c r="NDZ9" s="279"/>
      <c r="NEA9" s="279"/>
      <c r="NEB9" s="279"/>
      <c r="NEC9" s="279"/>
      <c r="NED9" s="279"/>
      <c r="NEE9" s="279"/>
      <c r="NEF9" s="279"/>
      <c r="NEG9" s="279"/>
      <c r="NEH9" s="279"/>
      <c r="NEI9" s="279"/>
      <c r="NEJ9" s="279"/>
      <c r="NEK9" s="279"/>
      <c r="NEL9" s="279"/>
      <c r="NEM9" s="279"/>
      <c r="NEN9" s="279"/>
      <c r="NEO9" s="279"/>
      <c r="NEP9" s="279"/>
      <c r="NEQ9" s="279"/>
      <c r="NER9" s="279"/>
      <c r="NES9" s="279"/>
      <c r="NET9" s="279"/>
      <c r="NEU9" s="279"/>
      <c r="NEV9" s="279"/>
      <c r="NEW9" s="279"/>
      <c r="NEX9" s="279"/>
      <c r="NEY9" s="279"/>
      <c r="NEZ9" s="279"/>
      <c r="NFA9" s="279"/>
      <c r="NFB9" s="279"/>
      <c r="NFC9" s="279"/>
      <c r="NFD9" s="279"/>
      <c r="NFE9" s="279"/>
      <c r="NFF9" s="279"/>
      <c r="NFG9" s="279"/>
      <c r="NFH9" s="279"/>
      <c r="NFI9" s="279"/>
      <c r="NFJ9" s="279"/>
      <c r="NFK9" s="279"/>
      <c r="NFL9" s="279"/>
      <c r="NFM9" s="279"/>
      <c r="NFN9" s="279"/>
      <c r="NFO9" s="279"/>
      <c r="NFP9" s="279"/>
      <c r="NFQ9" s="279"/>
      <c r="NFR9" s="279"/>
      <c r="NFS9" s="279"/>
      <c r="NFT9" s="279"/>
      <c r="NFU9" s="279"/>
      <c r="NFV9" s="279"/>
      <c r="NFW9" s="279"/>
      <c r="NFX9" s="279"/>
      <c r="NFY9" s="279"/>
      <c r="NFZ9" s="279"/>
      <c r="NGA9" s="279"/>
      <c r="NGB9" s="279"/>
      <c r="NGC9" s="279"/>
      <c r="NGD9" s="279"/>
      <c r="NGE9" s="279"/>
      <c r="NGF9" s="279"/>
      <c r="NGG9" s="279"/>
      <c r="NGH9" s="279"/>
      <c r="NGI9" s="279"/>
      <c r="NGJ9" s="279"/>
      <c r="NGK9" s="279"/>
      <c r="NGL9" s="279"/>
      <c r="NGM9" s="279"/>
      <c r="NGN9" s="279"/>
      <c r="NGO9" s="279"/>
      <c r="NGP9" s="279"/>
      <c r="NGQ9" s="279"/>
      <c r="NGR9" s="279"/>
      <c r="NGS9" s="279"/>
      <c r="NGT9" s="279"/>
      <c r="NGU9" s="279"/>
      <c r="NGV9" s="279"/>
      <c r="NGW9" s="279"/>
      <c r="NGX9" s="279"/>
      <c r="NGY9" s="279"/>
      <c r="NGZ9" s="279"/>
      <c r="NHA9" s="279"/>
      <c r="NHB9" s="279"/>
      <c r="NHC9" s="279"/>
      <c r="NHD9" s="279"/>
      <c r="NHE9" s="279"/>
      <c r="NHF9" s="279"/>
      <c r="NHG9" s="279"/>
      <c r="NHH9" s="279"/>
      <c r="NHI9" s="279"/>
      <c r="NHJ9" s="279"/>
      <c r="NHK9" s="279"/>
      <c r="NHL9" s="279"/>
      <c r="NHM9" s="279"/>
      <c r="NHN9" s="279"/>
      <c r="NHO9" s="279"/>
      <c r="NHP9" s="279"/>
      <c r="NHQ9" s="279"/>
      <c r="NHR9" s="279"/>
      <c r="NHS9" s="279"/>
      <c r="NHT9" s="279"/>
      <c r="NHU9" s="279"/>
      <c r="NHV9" s="279"/>
      <c r="NHW9" s="279"/>
      <c r="NHX9" s="279"/>
      <c r="NHY9" s="279"/>
      <c r="NHZ9" s="279"/>
      <c r="NIA9" s="279"/>
      <c r="NIB9" s="279"/>
      <c r="NIC9" s="279"/>
      <c r="NID9" s="279"/>
      <c r="NIE9" s="279"/>
      <c r="NIF9" s="279"/>
      <c r="NIG9" s="279"/>
      <c r="NIH9" s="279"/>
      <c r="NII9" s="279"/>
      <c r="NIJ9" s="279"/>
      <c r="NIK9" s="279"/>
      <c r="NIL9" s="279"/>
      <c r="NIM9" s="279"/>
      <c r="NIN9" s="279"/>
      <c r="NIO9" s="279"/>
      <c r="NIP9" s="279"/>
      <c r="NIQ9" s="279"/>
      <c r="NIR9" s="279"/>
      <c r="NIS9" s="279"/>
      <c r="NIT9" s="279"/>
      <c r="NIU9" s="279"/>
      <c r="NIV9" s="279"/>
      <c r="NIW9" s="279"/>
      <c r="NIX9" s="279"/>
      <c r="NIY9" s="279"/>
      <c r="NIZ9" s="279"/>
      <c r="NJA9" s="279"/>
      <c r="NJB9" s="279"/>
      <c r="NJC9" s="279"/>
      <c r="NJD9" s="279"/>
      <c r="NJE9" s="279"/>
      <c r="NJF9" s="279"/>
      <c r="NJG9" s="279"/>
      <c r="NJH9" s="279"/>
      <c r="NJI9" s="279"/>
      <c r="NJJ9" s="279"/>
      <c r="NJK9" s="279"/>
      <c r="NJL9" s="279"/>
      <c r="NJM9" s="279"/>
      <c r="NJN9" s="279"/>
      <c r="NJO9" s="279"/>
      <c r="NJP9" s="279"/>
      <c r="NJQ9" s="279"/>
      <c r="NJR9" s="279"/>
      <c r="NJS9" s="279"/>
      <c r="NJT9" s="279"/>
      <c r="NJU9" s="279"/>
      <c r="NJV9" s="279"/>
      <c r="NJW9" s="279"/>
      <c r="NJX9" s="279"/>
      <c r="NJY9" s="279"/>
      <c r="NJZ9" s="279"/>
      <c r="NKA9" s="279"/>
      <c r="NKB9" s="279"/>
      <c r="NKC9" s="279"/>
      <c r="NKD9" s="279"/>
      <c r="NKE9" s="279"/>
      <c r="NKF9" s="279"/>
      <c r="NKG9" s="279"/>
      <c r="NKH9" s="279"/>
      <c r="NKI9" s="279"/>
      <c r="NKJ9" s="279"/>
      <c r="NKK9" s="279"/>
      <c r="NKL9" s="279"/>
      <c r="NKM9" s="279"/>
      <c r="NKN9" s="279"/>
      <c r="NKO9" s="279"/>
      <c r="NKP9" s="279"/>
      <c r="NKQ9" s="279"/>
      <c r="NKR9" s="279"/>
      <c r="NKS9" s="279"/>
      <c r="NKT9" s="279"/>
      <c r="NKU9" s="279"/>
      <c r="NKV9" s="279"/>
      <c r="NKW9" s="279"/>
      <c r="NKX9" s="279"/>
      <c r="NKY9" s="279"/>
      <c r="NKZ9" s="279"/>
      <c r="NLA9" s="279"/>
      <c r="NLB9" s="279"/>
      <c r="NLC9" s="279"/>
      <c r="NLD9" s="279"/>
      <c r="NLE9" s="279"/>
      <c r="NLF9" s="279"/>
      <c r="NLG9" s="279"/>
      <c r="NLH9" s="279"/>
      <c r="NLI9" s="279"/>
      <c r="NLJ9" s="279"/>
      <c r="NLK9" s="279"/>
      <c r="NLL9" s="279"/>
      <c r="NLM9" s="279"/>
      <c r="NLN9" s="279"/>
      <c r="NLO9" s="279"/>
      <c r="NLP9" s="279"/>
      <c r="NLQ9" s="279"/>
      <c r="NLR9" s="279"/>
      <c r="NLS9" s="279"/>
      <c r="NLT9" s="279"/>
      <c r="NLU9" s="279"/>
      <c r="NLV9" s="279"/>
      <c r="NLW9" s="279"/>
      <c r="NLX9" s="279"/>
      <c r="NLY9" s="279"/>
      <c r="NLZ9" s="279"/>
      <c r="NMA9" s="279"/>
      <c r="NMB9" s="279"/>
      <c r="NMC9" s="279"/>
      <c r="NMD9" s="279"/>
      <c r="NME9" s="279"/>
      <c r="NMF9" s="279"/>
      <c r="NMG9" s="279"/>
      <c r="NMH9" s="279"/>
      <c r="NMI9" s="279"/>
      <c r="NMJ9" s="279"/>
      <c r="NMK9" s="279"/>
      <c r="NML9" s="279"/>
      <c r="NMM9" s="279"/>
      <c r="NMN9" s="279"/>
      <c r="NMO9" s="279"/>
      <c r="NMP9" s="279"/>
      <c r="NMQ9" s="279"/>
      <c r="NMR9" s="279"/>
      <c r="NMS9" s="279"/>
      <c r="NMT9" s="279"/>
      <c r="NMU9" s="279"/>
      <c r="NMV9" s="279"/>
      <c r="NMW9" s="279"/>
      <c r="NMX9" s="279"/>
      <c r="NMY9" s="279"/>
      <c r="NMZ9" s="279"/>
      <c r="NNA9" s="279"/>
      <c r="NNB9" s="279"/>
      <c r="NNC9" s="279"/>
      <c r="NND9" s="279"/>
      <c r="NNE9" s="279"/>
      <c r="NNF9" s="279"/>
      <c r="NNG9" s="279"/>
      <c r="NNH9" s="279"/>
      <c r="NNI9" s="279"/>
      <c r="NNJ9" s="279"/>
      <c r="NNK9" s="279"/>
      <c r="NNL9" s="279"/>
      <c r="NNM9" s="279"/>
      <c r="NNN9" s="279"/>
      <c r="NNO9" s="279"/>
      <c r="NNP9" s="279"/>
      <c r="NNQ9" s="279"/>
      <c r="NNR9" s="279"/>
      <c r="NNS9" s="279"/>
      <c r="NNT9" s="279"/>
      <c r="NNU9" s="279"/>
      <c r="NNV9" s="279"/>
      <c r="NNW9" s="279"/>
      <c r="NNX9" s="279"/>
      <c r="NNY9" s="279"/>
      <c r="NNZ9" s="279"/>
      <c r="NOA9" s="279"/>
      <c r="NOB9" s="279"/>
      <c r="NOC9" s="279"/>
      <c r="NOD9" s="279"/>
      <c r="NOE9" s="279"/>
      <c r="NOF9" s="279"/>
      <c r="NOG9" s="279"/>
      <c r="NOH9" s="279"/>
      <c r="NOI9" s="279"/>
      <c r="NOJ9" s="279"/>
      <c r="NOK9" s="279"/>
      <c r="NOL9" s="279"/>
      <c r="NOM9" s="279"/>
      <c r="NON9" s="279"/>
      <c r="NOO9" s="279"/>
      <c r="NOP9" s="279"/>
      <c r="NOQ9" s="279"/>
      <c r="NOR9" s="279"/>
      <c r="NOS9" s="279"/>
      <c r="NOT9" s="279"/>
      <c r="NOU9" s="279"/>
      <c r="NOV9" s="279"/>
      <c r="NOW9" s="279"/>
      <c r="NOX9" s="279"/>
      <c r="NOY9" s="279"/>
      <c r="NOZ9" s="279"/>
      <c r="NPA9" s="279"/>
      <c r="NPB9" s="279"/>
      <c r="NPC9" s="279"/>
      <c r="NPD9" s="279"/>
      <c r="NPE9" s="279"/>
      <c r="NPF9" s="279"/>
      <c r="NPG9" s="279"/>
      <c r="NPH9" s="279"/>
      <c r="NPI9" s="279"/>
      <c r="NPJ9" s="279"/>
      <c r="NPK9" s="279"/>
      <c r="NPL9" s="279"/>
      <c r="NPM9" s="279"/>
      <c r="NPN9" s="279"/>
      <c r="NPO9" s="279"/>
      <c r="NPP9" s="279"/>
      <c r="NPQ9" s="279"/>
      <c r="NPR9" s="279"/>
      <c r="NPS9" s="279"/>
      <c r="NPT9" s="279"/>
      <c r="NPU9" s="279"/>
      <c r="NPV9" s="279"/>
      <c r="NPW9" s="279"/>
      <c r="NPX9" s="279"/>
      <c r="NPY9" s="279"/>
      <c r="NPZ9" s="279"/>
      <c r="NQA9" s="279"/>
      <c r="NQB9" s="279"/>
      <c r="NQC9" s="279"/>
      <c r="NQD9" s="279"/>
      <c r="NQE9" s="279"/>
      <c r="NQF9" s="279"/>
      <c r="NQG9" s="279"/>
      <c r="NQH9" s="279"/>
      <c r="NQI9" s="279"/>
      <c r="NQJ9" s="279"/>
      <c r="NQK9" s="279"/>
      <c r="NQL9" s="279"/>
      <c r="NQM9" s="279"/>
      <c r="NQN9" s="279"/>
      <c r="NQO9" s="279"/>
      <c r="NQP9" s="279"/>
      <c r="NQQ9" s="279"/>
      <c r="NQR9" s="279"/>
      <c r="NQS9" s="279"/>
      <c r="NQT9" s="279"/>
      <c r="NQU9" s="279"/>
      <c r="NQV9" s="279"/>
      <c r="NQW9" s="279"/>
      <c r="NQX9" s="279"/>
      <c r="NQY9" s="279"/>
      <c r="NQZ9" s="279"/>
      <c r="NRA9" s="279"/>
      <c r="NRB9" s="279"/>
      <c r="NRC9" s="279"/>
      <c r="NRD9" s="279"/>
      <c r="NRE9" s="279"/>
      <c r="NRF9" s="279"/>
      <c r="NRG9" s="279"/>
      <c r="NRH9" s="279"/>
      <c r="NRI9" s="279"/>
      <c r="NRJ9" s="279"/>
      <c r="NRK9" s="279"/>
      <c r="NRL9" s="279"/>
      <c r="NRM9" s="279"/>
      <c r="NRN9" s="279"/>
      <c r="NRO9" s="279"/>
      <c r="NRP9" s="279"/>
      <c r="NRQ9" s="279"/>
      <c r="NRR9" s="279"/>
      <c r="NRS9" s="279"/>
      <c r="NRT9" s="279"/>
      <c r="NRU9" s="279"/>
      <c r="NRV9" s="279"/>
      <c r="NRW9" s="279"/>
      <c r="NRX9" s="279"/>
      <c r="NRY9" s="279"/>
      <c r="NRZ9" s="279"/>
      <c r="NSA9" s="279"/>
      <c r="NSB9" s="279"/>
      <c r="NSC9" s="279"/>
      <c r="NSD9" s="279"/>
      <c r="NSE9" s="279"/>
      <c r="NSF9" s="279"/>
      <c r="NSG9" s="279"/>
      <c r="NSH9" s="279"/>
      <c r="NSI9" s="279"/>
      <c r="NSJ9" s="279"/>
      <c r="NSK9" s="279"/>
      <c r="NSL9" s="279"/>
      <c r="NSM9" s="279"/>
      <c r="NSN9" s="279"/>
      <c r="NSO9" s="279"/>
      <c r="NSP9" s="279"/>
      <c r="NSQ9" s="279"/>
      <c r="NSR9" s="279"/>
      <c r="NSS9" s="279"/>
      <c r="NST9" s="279"/>
      <c r="NSU9" s="279"/>
      <c r="NSV9" s="279"/>
      <c r="NSW9" s="279"/>
      <c r="NSX9" s="279"/>
      <c r="NSY9" s="279"/>
      <c r="NSZ9" s="279"/>
      <c r="NTA9" s="279"/>
      <c r="NTB9" s="279"/>
      <c r="NTC9" s="279"/>
      <c r="NTD9" s="279"/>
      <c r="NTE9" s="279"/>
      <c r="NTF9" s="279"/>
      <c r="NTG9" s="279"/>
      <c r="NTH9" s="279"/>
      <c r="NTI9" s="279"/>
      <c r="NTJ9" s="279"/>
      <c r="NTK9" s="279"/>
      <c r="NTL9" s="279"/>
      <c r="NTM9" s="279"/>
      <c r="NTN9" s="279"/>
      <c r="NTO9" s="279"/>
      <c r="NTP9" s="279"/>
      <c r="NTQ9" s="279"/>
      <c r="NTR9" s="279"/>
      <c r="NTS9" s="279"/>
      <c r="NTT9" s="279"/>
      <c r="NTU9" s="279"/>
      <c r="NTV9" s="279"/>
      <c r="NTW9" s="279"/>
      <c r="NTX9" s="279"/>
      <c r="NTY9" s="279"/>
      <c r="NTZ9" s="279"/>
      <c r="NUA9" s="279"/>
      <c r="NUB9" s="279"/>
      <c r="NUC9" s="279"/>
      <c r="NUD9" s="279"/>
      <c r="NUE9" s="279"/>
      <c r="NUF9" s="279"/>
      <c r="NUG9" s="279"/>
      <c r="NUH9" s="279"/>
      <c r="NUI9" s="279"/>
      <c r="NUJ9" s="279"/>
      <c r="NUK9" s="279"/>
      <c r="NUL9" s="279"/>
      <c r="NUM9" s="279"/>
      <c r="NUN9" s="279"/>
      <c r="NUO9" s="279"/>
      <c r="NUP9" s="279"/>
      <c r="NUQ9" s="279"/>
      <c r="NUR9" s="279"/>
      <c r="NUS9" s="279"/>
      <c r="NUT9" s="279"/>
      <c r="NUU9" s="279"/>
      <c r="NUV9" s="279"/>
      <c r="NUW9" s="279"/>
      <c r="NUX9" s="279"/>
      <c r="NUY9" s="279"/>
      <c r="NUZ9" s="279"/>
      <c r="NVA9" s="279"/>
      <c r="NVB9" s="279"/>
      <c r="NVC9" s="279"/>
      <c r="NVD9" s="279"/>
      <c r="NVE9" s="279"/>
      <c r="NVF9" s="279"/>
      <c r="NVG9" s="279"/>
      <c r="NVH9" s="279"/>
      <c r="NVI9" s="279"/>
      <c r="NVJ9" s="279"/>
      <c r="NVK9" s="279"/>
      <c r="NVL9" s="279"/>
      <c r="NVM9" s="279"/>
      <c r="NVN9" s="279"/>
      <c r="NVO9" s="279"/>
      <c r="NVP9" s="279"/>
      <c r="NVQ9" s="279"/>
      <c r="NVR9" s="279"/>
      <c r="NVS9" s="279"/>
      <c r="NVT9" s="279"/>
      <c r="NVU9" s="279"/>
      <c r="NVV9" s="279"/>
      <c r="NVW9" s="279"/>
      <c r="NVX9" s="279"/>
      <c r="NVY9" s="279"/>
      <c r="NVZ9" s="279"/>
      <c r="NWA9" s="279"/>
      <c r="NWB9" s="279"/>
      <c r="NWC9" s="279"/>
      <c r="NWD9" s="279"/>
      <c r="NWE9" s="279"/>
      <c r="NWF9" s="279"/>
      <c r="NWG9" s="279"/>
      <c r="NWH9" s="279"/>
      <c r="NWI9" s="279"/>
      <c r="NWJ9" s="279"/>
      <c r="NWK9" s="279"/>
      <c r="NWL9" s="279"/>
      <c r="NWM9" s="279"/>
      <c r="NWN9" s="279"/>
      <c r="NWO9" s="279"/>
      <c r="NWP9" s="279"/>
      <c r="NWQ9" s="279"/>
      <c r="NWR9" s="279"/>
      <c r="NWS9" s="279"/>
      <c r="NWT9" s="279"/>
      <c r="NWU9" s="279"/>
      <c r="NWV9" s="279"/>
      <c r="NWW9" s="279"/>
      <c r="NWX9" s="279"/>
      <c r="NWY9" s="279"/>
      <c r="NWZ9" s="279"/>
      <c r="NXA9" s="279"/>
      <c r="NXB9" s="279"/>
      <c r="NXC9" s="279"/>
      <c r="NXD9" s="279"/>
      <c r="NXE9" s="279"/>
      <c r="NXF9" s="279"/>
      <c r="NXG9" s="279"/>
      <c r="NXH9" s="279"/>
      <c r="NXI9" s="279"/>
      <c r="NXJ9" s="279"/>
      <c r="NXK9" s="279"/>
      <c r="NXL9" s="279"/>
      <c r="NXM9" s="279"/>
      <c r="NXN9" s="279"/>
      <c r="NXO9" s="279"/>
      <c r="NXP9" s="279"/>
      <c r="NXQ9" s="279"/>
      <c r="NXR9" s="279"/>
      <c r="NXS9" s="279"/>
      <c r="NXT9" s="279"/>
      <c r="NXU9" s="279"/>
      <c r="NXV9" s="279"/>
      <c r="NXW9" s="279"/>
      <c r="NXX9" s="279"/>
      <c r="NXY9" s="279"/>
      <c r="NXZ9" s="279"/>
      <c r="NYA9" s="279"/>
      <c r="NYB9" s="279"/>
      <c r="NYC9" s="279"/>
      <c r="NYD9" s="279"/>
      <c r="NYE9" s="279"/>
      <c r="NYF9" s="279"/>
      <c r="NYG9" s="279"/>
      <c r="NYH9" s="279"/>
      <c r="NYI9" s="279"/>
      <c r="NYJ9" s="279"/>
      <c r="NYK9" s="279"/>
      <c r="NYL9" s="279"/>
      <c r="NYM9" s="279"/>
      <c r="NYN9" s="279"/>
      <c r="NYO9" s="279"/>
      <c r="NYP9" s="279"/>
      <c r="NYQ9" s="279"/>
      <c r="NYR9" s="279"/>
      <c r="NYS9" s="279"/>
      <c r="NYT9" s="279"/>
      <c r="NYU9" s="279"/>
      <c r="NYV9" s="279"/>
      <c r="NYW9" s="279"/>
      <c r="NYX9" s="279"/>
      <c r="NYY9" s="279"/>
      <c r="NYZ9" s="279"/>
      <c r="NZA9" s="279"/>
      <c r="NZB9" s="279"/>
      <c r="NZC9" s="279"/>
      <c r="NZD9" s="279"/>
      <c r="NZE9" s="279"/>
      <c r="NZF9" s="279"/>
      <c r="NZG9" s="279"/>
      <c r="NZH9" s="279"/>
      <c r="NZI9" s="279"/>
      <c r="NZJ9" s="279"/>
      <c r="NZK9" s="279"/>
      <c r="NZL9" s="279"/>
      <c r="NZM9" s="279"/>
      <c r="NZN9" s="279"/>
      <c r="NZO9" s="279"/>
      <c r="NZP9" s="279"/>
      <c r="NZQ9" s="279"/>
      <c r="NZR9" s="279"/>
      <c r="NZS9" s="279"/>
      <c r="NZT9" s="279"/>
      <c r="NZU9" s="279"/>
      <c r="NZV9" s="279"/>
      <c r="NZW9" s="279"/>
      <c r="NZX9" s="279"/>
      <c r="NZY9" s="279"/>
      <c r="NZZ9" s="279"/>
      <c r="OAA9" s="279"/>
      <c r="OAB9" s="279"/>
      <c r="OAC9" s="279"/>
      <c r="OAD9" s="279"/>
      <c r="OAE9" s="279"/>
      <c r="OAF9" s="279"/>
      <c r="OAG9" s="279"/>
      <c r="OAH9" s="279"/>
      <c r="OAI9" s="279"/>
      <c r="OAJ9" s="279"/>
      <c r="OAK9" s="279"/>
      <c r="OAL9" s="279"/>
      <c r="OAM9" s="279"/>
      <c r="OAN9" s="279"/>
      <c r="OAO9" s="279"/>
      <c r="OAP9" s="279"/>
      <c r="OAQ9" s="279"/>
      <c r="OAR9" s="279"/>
      <c r="OAS9" s="279"/>
      <c r="OAT9" s="279"/>
      <c r="OAU9" s="279"/>
      <c r="OAV9" s="279"/>
      <c r="OAW9" s="279"/>
      <c r="OAX9" s="279"/>
      <c r="OAY9" s="279"/>
      <c r="OAZ9" s="279"/>
      <c r="OBA9" s="279"/>
      <c r="OBB9" s="279"/>
      <c r="OBC9" s="279"/>
      <c r="OBD9" s="279"/>
      <c r="OBE9" s="279"/>
      <c r="OBF9" s="279"/>
      <c r="OBG9" s="279"/>
      <c r="OBH9" s="279"/>
      <c r="OBI9" s="279"/>
      <c r="OBJ9" s="279"/>
      <c r="OBK9" s="279"/>
      <c r="OBL9" s="279"/>
      <c r="OBM9" s="279"/>
      <c r="OBN9" s="279"/>
      <c r="OBO9" s="279"/>
      <c r="OBP9" s="279"/>
      <c r="OBQ9" s="279"/>
      <c r="OBR9" s="279"/>
      <c r="OBS9" s="279"/>
      <c r="OBT9" s="279"/>
      <c r="OBU9" s="279"/>
      <c r="OBV9" s="279"/>
      <c r="OBW9" s="279"/>
      <c r="OBX9" s="279"/>
      <c r="OBY9" s="279"/>
      <c r="OBZ9" s="279"/>
      <c r="OCA9" s="279"/>
      <c r="OCB9" s="279"/>
      <c r="OCC9" s="279"/>
      <c r="OCD9" s="279"/>
      <c r="OCE9" s="279"/>
      <c r="OCF9" s="279"/>
      <c r="OCG9" s="279"/>
      <c r="OCH9" s="279"/>
      <c r="OCI9" s="279"/>
      <c r="OCJ9" s="279"/>
      <c r="OCK9" s="279"/>
      <c r="OCL9" s="279"/>
      <c r="OCM9" s="279"/>
      <c r="OCN9" s="279"/>
      <c r="OCO9" s="279"/>
      <c r="OCP9" s="279"/>
      <c r="OCQ9" s="279"/>
      <c r="OCR9" s="279"/>
      <c r="OCS9" s="279"/>
      <c r="OCT9" s="279"/>
      <c r="OCU9" s="279"/>
      <c r="OCV9" s="279"/>
      <c r="OCW9" s="279"/>
      <c r="OCX9" s="279"/>
      <c r="OCY9" s="279"/>
      <c r="OCZ9" s="279"/>
      <c r="ODA9" s="279"/>
      <c r="ODB9" s="279"/>
      <c r="ODC9" s="279"/>
      <c r="ODD9" s="279"/>
      <c r="ODE9" s="279"/>
      <c r="ODF9" s="279"/>
      <c r="ODG9" s="279"/>
      <c r="ODH9" s="279"/>
      <c r="ODI9" s="279"/>
      <c r="ODJ9" s="279"/>
      <c r="ODK9" s="279"/>
      <c r="ODL9" s="279"/>
      <c r="ODM9" s="279"/>
      <c r="ODN9" s="279"/>
      <c r="ODO9" s="279"/>
      <c r="ODP9" s="279"/>
      <c r="ODQ9" s="279"/>
      <c r="ODR9" s="279"/>
      <c r="ODS9" s="279"/>
      <c r="ODT9" s="279"/>
      <c r="ODU9" s="279"/>
      <c r="ODV9" s="279"/>
      <c r="ODW9" s="279"/>
      <c r="ODX9" s="279"/>
      <c r="ODY9" s="279"/>
      <c r="ODZ9" s="279"/>
      <c r="OEA9" s="279"/>
      <c r="OEB9" s="279"/>
      <c r="OEC9" s="279"/>
      <c r="OED9" s="279"/>
      <c r="OEE9" s="279"/>
      <c r="OEF9" s="279"/>
      <c r="OEG9" s="279"/>
      <c r="OEH9" s="279"/>
      <c r="OEI9" s="279"/>
      <c r="OEJ9" s="279"/>
      <c r="OEK9" s="279"/>
      <c r="OEL9" s="279"/>
      <c r="OEM9" s="279"/>
      <c r="OEN9" s="279"/>
      <c r="OEO9" s="279"/>
      <c r="OEP9" s="279"/>
      <c r="OEQ9" s="279"/>
      <c r="OER9" s="279"/>
      <c r="OES9" s="279"/>
      <c r="OET9" s="279"/>
      <c r="OEU9" s="279"/>
      <c r="OEV9" s="279"/>
      <c r="OEW9" s="279"/>
      <c r="OEX9" s="279"/>
      <c r="OEY9" s="279"/>
      <c r="OEZ9" s="279"/>
      <c r="OFA9" s="279"/>
      <c r="OFB9" s="279"/>
      <c r="OFC9" s="279"/>
      <c r="OFD9" s="279"/>
      <c r="OFE9" s="279"/>
      <c r="OFF9" s="279"/>
      <c r="OFG9" s="279"/>
      <c r="OFH9" s="279"/>
      <c r="OFI9" s="279"/>
      <c r="OFJ9" s="279"/>
      <c r="OFK9" s="279"/>
      <c r="OFL9" s="279"/>
      <c r="OFM9" s="279"/>
      <c r="OFN9" s="279"/>
      <c r="OFO9" s="279"/>
      <c r="OFP9" s="279"/>
      <c r="OFQ9" s="279"/>
      <c r="OFR9" s="279"/>
      <c r="OFS9" s="279"/>
      <c r="OFT9" s="279"/>
      <c r="OFU9" s="279"/>
      <c r="OFV9" s="279"/>
      <c r="OFW9" s="279"/>
      <c r="OFX9" s="279"/>
      <c r="OFY9" s="279"/>
      <c r="OFZ9" s="279"/>
      <c r="OGA9" s="279"/>
      <c r="OGB9" s="279"/>
      <c r="OGC9" s="279"/>
      <c r="OGD9" s="279"/>
      <c r="OGE9" s="279"/>
      <c r="OGF9" s="279"/>
      <c r="OGG9" s="279"/>
      <c r="OGH9" s="279"/>
      <c r="OGI9" s="279"/>
      <c r="OGJ9" s="279"/>
      <c r="OGK9" s="279"/>
      <c r="OGL9" s="279"/>
      <c r="OGM9" s="279"/>
      <c r="OGN9" s="279"/>
      <c r="OGO9" s="279"/>
      <c r="OGP9" s="279"/>
      <c r="OGQ9" s="279"/>
      <c r="OGR9" s="279"/>
      <c r="OGS9" s="279"/>
      <c r="OGT9" s="279"/>
      <c r="OGU9" s="279"/>
      <c r="OGV9" s="279"/>
      <c r="OGW9" s="279"/>
      <c r="OGX9" s="279"/>
      <c r="OGY9" s="279"/>
      <c r="OGZ9" s="279"/>
      <c r="OHA9" s="279"/>
      <c r="OHB9" s="279"/>
      <c r="OHC9" s="279"/>
      <c r="OHD9" s="279"/>
      <c r="OHE9" s="279"/>
      <c r="OHF9" s="279"/>
      <c r="OHG9" s="279"/>
      <c r="OHH9" s="279"/>
      <c r="OHI9" s="279"/>
      <c r="OHJ9" s="279"/>
      <c r="OHK9" s="279"/>
      <c r="OHL9" s="279"/>
      <c r="OHM9" s="279"/>
      <c r="OHN9" s="279"/>
      <c r="OHO9" s="279"/>
      <c r="OHP9" s="279"/>
      <c r="OHQ9" s="279"/>
      <c r="OHR9" s="279"/>
      <c r="OHS9" s="279"/>
      <c r="OHT9" s="279"/>
      <c r="OHU9" s="279"/>
      <c r="OHV9" s="279"/>
      <c r="OHW9" s="279"/>
      <c r="OHX9" s="279"/>
      <c r="OHY9" s="279"/>
      <c r="OHZ9" s="279"/>
      <c r="OIA9" s="279"/>
      <c r="OIB9" s="279"/>
      <c r="OIC9" s="279"/>
      <c r="OID9" s="279"/>
      <c r="OIE9" s="279"/>
      <c r="OIF9" s="279"/>
      <c r="OIG9" s="279"/>
      <c r="OIH9" s="279"/>
      <c r="OII9" s="279"/>
      <c r="OIJ9" s="279"/>
      <c r="OIK9" s="279"/>
      <c r="OIL9" s="279"/>
      <c r="OIM9" s="279"/>
      <c r="OIN9" s="279"/>
      <c r="OIO9" s="279"/>
      <c r="OIP9" s="279"/>
      <c r="OIQ9" s="279"/>
      <c r="OIR9" s="279"/>
      <c r="OIS9" s="279"/>
      <c r="OIT9" s="279"/>
      <c r="OIU9" s="279"/>
      <c r="OIV9" s="279"/>
      <c r="OIW9" s="279"/>
      <c r="OIX9" s="279"/>
      <c r="OIY9" s="279"/>
      <c r="OIZ9" s="279"/>
      <c r="OJA9" s="279"/>
      <c r="OJB9" s="279"/>
      <c r="OJC9" s="279"/>
      <c r="OJD9" s="279"/>
      <c r="OJE9" s="279"/>
      <c r="OJF9" s="279"/>
      <c r="OJG9" s="279"/>
      <c r="OJH9" s="279"/>
      <c r="OJI9" s="279"/>
      <c r="OJJ9" s="279"/>
      <c r="OJK9" s="279"/>
      <c r="OJL9" s="279"/>
      <c r="OJM9" s="279"/>
      <c r="OJN9" s="279"/>
      <c r="OJO9" s="279"/>
      <c r="OJP9" s="279"/>
      <c r="OJQ9" s="279"/>
      <c r="OJR9" s="279"/>
      <c r="OJS9" s="279"/>
      <c r="OJT9" s="279"/>
      <c r="OJU9" s="279"/>
      <c r="OJV9" s="279"/>
      <c r="OJW9" s="279"/>
      <c r="OJX9" s="279"/>
      <c r="OJY9" s="279"/>
      <c r="OJZ9" s="279"/>
      <c r="OKA9" s="279"/>
      <c r="OKB9" s="279"/>
      <c r="OKC9" s="279"/>
      <c r="OKD9" s="279"/>
      <c r="OKE9" s="279"/>
      <c r="OKF9" s="279"/>
      <c r="OKG9" s="279"/>
      <c r="OKH9" s="279"/>
      <c r="OKI9" s="279"/>
      <c r="OKJ9" s="279"/>
      <c r="OKK9" s="279"/>
      <c r="OKL9" s="279"/>
      <c r="OKM9" s="279"/>
      <c r="OKN9" s="279"/>
      <c r="OKO9" s="279"/>
      <c r="OKP9" s="279"/>
      <c r="OKQ9" s="279"/>
      <c r="OKR9" s="279"/>
      <c r="OKS9" s="279"/>
      <c r="OKT9" s="279"/>
      <c r="OKU9" s="279"/>
      <c r="OKV9" s="279"/>
      <c r="OKW9" s="279"/>
      <c r="OKX9" s="279"/>
      <c r="OKY9" s="279"/>
      <c r="OKZ9" s="279"/>
      <c r="OLA9" s="279"/>
      <c r="OLB9" s="279"/>
      <c r="OLC9" s="279"/>
      <c r="OLD9" s="279"/>
      <c r="OLE9" s="279"/>
      <c r="OLF9" s="279"/>
      <c r="OLG9" s="279"/>
      <c r="OLH9" s="279"/>
      <c r="OLI9" s="279"/>
      <c r="OLJ9" s="279"/>
      <c r="OLK9" s="279"/>
      <c r="OLL9" s="279"/>
      <c r="OLM9" s="279"/>
      <c r="OLN9" s="279"/>
      <c r="OLO9" s="279"/>
      <c r="OLP9" s="279"/>
      <c r="OLQ9" s="279"/>
      <c r="OLR9" s="279"/>
      <c r="OLS9" s="279"/>
      <c r="OLT9" s="279"/>
      <c r="OLU9" s="279"/>
      <c r="OLV9" s="279"/>
      <c r="OLW9" s="279"/>
      <c r="OLX9" s="279"/>
      <c r="OLY9" s="279"/>
      <c r="OLZ9" s="279"/>
      <c r="OMA9" s="279"/>
      <c r="OMB9" s="279"/>
      <c r="OMC9" s="279"/>
      <c r="OMD9" s="279"/>
      <c r="OME9" s="279"/>
      <c r="OMF9" s="279"/>
      <c r="OMG9" s="279"/>
      <c r="OMH9" s="279"/>
      <c r="OMI9" s="279"/>
      <c r="OMJ9" s="279"/>
      <c r="OMK9" s="279"/>
      <c r="OML9" s="279"/>
      <c r="OMM9" s="279"/>
      <c r="OMN9" s="279"/>
      <c r="OMO9" s="279"/>
      <c r="OMP9" s="279"/>
      <c r="OMQ9" s="279"/>
      <c r="OMR9" s="279"/>
      <c r="OMS9" s="279"/>
      <c r="OMT9" s="279"/>
      <c r="OMU9" s="279"/>
      <c r="OMV9" s="279"/>
      <c r="OMW9" s="279"/>
      <c r="OMX9" s="279"/>
      <c r="OMY9" s="279"/>
      <c r="OMZ9" s="279"/>
      <c r="ONA9" s="279"/>
      <c r="ONB9" s="279"/>
      <c r="ONC9" s="279"/>
      <c r="OND9" s="279"/>
      <c r="ONE9" s="279"/>
      <c r="ONF9" s="279"/>
      <c r="ONG9" s="279"/>
      <c r="ONH9" s="279"/>
      <c r="ONI9" s="279"/>
      <c r="ONJ9" s="279"/>
      <c r="ONK9" s="279"/>
      <c r="ONL9" s="279"/>
      <c r="ONM9" s="279"/>
      <c r="ONN9" s="279"/>
      <c r="ONO9" s="279"/>
      <c r="ONP9" s="279"/>
      <c r="ONQ9" s="279"/>
      <c r="ONR9" s="279"/>
      <c r="ONS9" s="279"/>
      <c r="ONT9" s="279"/>
      <c r="ONU9" s="279"/>
      <c r="ONV9" s="279"/>
      <c r="ONW9" s="279"/>
      <c r="ONX9" s="279"/>
      <c r="ONY9" s="279"/>
      <c r="ONZ9" s="279"/>
      <c r="OOA9" s="279"/>
      <c r="OOB9" s="279"/>
      <c r="OOC9" s="279"/>
      <c r="OOD9" s="279"/>
      <c r="OOE9" s="279"/>
      <c r="OOF9" s="279"/>
      <c r="OOG9" s="279"/>
      <c r="OOH9" s="279"/>
      <c r="OOI9" s="279"/>
      <c r="OOJ9" s="279"/>
      <c r="OOK9" s="279"/>
      <c r="OOL9" s="279"/>
      <c r="OOM9" s="279"/>
      <c r="OON9" s="279"/>
      <c r="OOO9" s="279"/>
      <c r="OOP9" s="279"/>
      <c r="OOQ9" s="279"/>
      <c r="OOR9" s="279"/>
      <c r="OOS9" s="279"/>
      <c r="OOT9" s="279"/>
      <c r="OOU9" s="279"/>
      <c r="OOV9" s="279"/>
      <c r="OOW9" s="279"/>
      <c r="OOX9" s="279"/>
      <c r="OOY9" s="279"/>
      <c r="OOZ9" s="279"/>
      <c r="OPA9" s="279"/>
      <c r="OPB9" s="279"/>
      <c r="OPC9" s="279"/>
      <c r="OPD9" s="279"/>
      <c r="OPE9" s="279"/>
      <c r="OPF9" s="279"/>
      <c r="OPG9" s="279"/>
      <c r="OPH9" s="279"/>
      <c r="OPI9" s="279"/>
      <c r="OPJ9" s="279"/>
      <c r="OPK9" s="279"/>
      <c r="OPL9" s="279"/>
      <c r="OPM9" s="279"/>
      <c r="OPN9" s="279"/>
      <c r="OPO9" s="279"/>
      <c r="OPP9" s="279"/>
      <c r="OPQ9" s="279"/>
      <c r="OPR9" s="279"/>
      <c r="OPS9" s="279"/>
      <c r="OPT9" s="279"/>
      <c r="OPU9" s="279"/>
      <c r="OPV9" s="279"/>
      <c r="OPW9" s="279"/>
      <c r="OPX9" s="279"/>
      <c r="OPY9" s="279"/>
      <c r="OPZ9" s="279"/>
      <c r="OQA9" s="279"/>
      <c r="OQB9" s="279"/>
      <c r="OQC9" s="279"/>
      <c r="OQD9" s="279"/>
      <c r="OQE9" s="279"/>
      <c r="OQF9" s="279"/>
      <c r="OQG9" s="279"/>
      <c r="OQH9" s="279"/>
      <c r="OQI9" s="279"/>
      <c r="OQJ9" s="279"/>
      <c r="OQK9" s="279"/>
      <c r="OQL9" s="279"/>
      <c r="OQM9" s="279"/>
      <c r="OQN9" s="279"/>
      <c r="OQO9" s="279"/>
      <c r="OQP9" s="279"/>
      <c r="OQQ9" s="279"/>
      <c r="OQR9" s="279"/>
      <c r="OQS9" s="279"/>
      <c r="OQT9" s="279"/>
      <c r="OQU9" s="279"/>
      <c r="OQV9" s="279"/>
      <c r="OQW9" s="279"/>
      <c r="OQX9" s="279"/>
      <c r="OQY9" s="279"/>
      <c r="OQZ9" s="279"/>
      <c r="ORA9" s="279"/>
      <c r="ORB9" s="279"/>
      <c r="ORC9" s="279"/>
      <c r="ORD9" s="279"/>
      <c r="ORE9" s="279"/>
      <c r="ORF9" s="279"/>
      <c r="ORG9" s="279"/>
      <c r="ORH9" s="279"/>
      <c r="ORI9" s="279"/>
      <c r="ORJ9" s="279"/>
      <c r="ORK9" s="279"/>
      <c r="ORL9" s="279"/>
      <c r="ORM9" s="279"/>
      <c r="ORN9" s="279"/>
      <c r="ORO9" s="279"/>
      <c r="ORP9" s="279"/>
      <c r="ORQ9" s="279"/>
      <c r="ORR9" s="279"/>
      <c r="ORS9" s="279"/>
      <c r="ORT9" s="279"/>
      <c r="ORU9" s="279"/>
      <c r="ORV9" s="279"/>
      <c r="ORW9" s="279"/>
      <c r="ORX9" s="279"/>
      <c r="ORY9" s="279"/>
      <c r="ORZ9" s="279"/>
      <c r="OSA9" s="279"/>
      <c r="OSB9" s="279"/>
      <c r="OSC9" s="279"/>
      <c r="OSD9" s="279"/>
      <c r="OSE9" s="279"/>
      <c r="OSF9" s="279"/>
      <c r="OSG9" s="279"/>
      <c r="OSH9" s="279"/>
      <c r="OSI9" s="279"/>
      <c r="OSJ9" s="279"/>
      <c r="OSK9" s="279"/>
      <c r="OSL9" s="279"/>
      <c r="OSM9" s="279"/>
      <c r="OSN9" s="279"/>
      <c r="OSO9" s="279"/>
      <c r="OSP9" s="279"/>
      <c r="OSQ9" s="279"/>
      <c r="OSR9" s="279"/>
      <c r="OSS9" s="279"/>
      <c r="OST9" s="279"/>
      <c r="OSU9" s="279"/>
      <c r="OSV9" s="279"/>
      <c r="OSW9" s="279"/>
      <c r="OSX9" s="279"/>
      <c r="OSY9" s="279"/>
      <c r="OSZ9" s="279"/>
      <c r="OTA9" s="279"/>
      <c r="OTB9" s="279"/>
      <c r="OTC9" s="279"/>
      <c r="OTD9" s="279"/>
      <c r="OTE9" s="279"/>
      <c r="OTF9" s="279"/>
      <c r="OTG9" s="279"/>
      <c r="OTH9" s="279"/>
      <c r="OTI9" s="279"/>
      <c r="OTJ9" s="279"/>
      <c r="OTK9" s="279"/>
      <c r="OTL9" s="279"/>
      <c r="OTM9" s="279"/>
      <c r="OTN9" s="279"/>
      <c r="OTO9" s="279"/>
      <c r="OTP9" s="279"/>
      <c r="OTQ9" s="279"/>
      <c r="OTR9" s="279"/>
      <c r="OTS9" s="279"/>
      <c r="OTT9" s="279"/>
      <c r="OTU9" s="279"/>
      <c r="OTV9" s="279"/>
      <c r="OTW9" s="279"/>
      <c r="OTX9" s="279"/>
      <c r="OTY9" s="279"/>
      <c r="OTZ9" s="279"/>
      <c r="OUA9" s="279"/>
      <c r="OUB9" s="279"/>
      <c r="OUC9" s="279"/>
      <c r="OUD9" s="279"/>
      <c r="OUE9" s="279"/>
      <c r="OUF9" s="279"/>
      <c r="OUG9" s="279"/>
      <c r="OUH9" s="279"/>
      <c r="OUI9" s="279"/>
      <c r="OUJ9" s="279"/>
      <c r="OUK9" s="279"/>
      <c r="OUL9" s="279"/>
      <c r="OUM9" s="279"/>
      <c r="OUN9" s="279"/>
      <c r="OUO9" s="279"/>
      <c r="OUP9" s="279"/>
      <c r="OUQ9" s="279"/>
      <c r="OUR9" s="279"/>
      <c r="OUS9" s="279"/>
      <c r="OUT9" s="279"/>
      <c r="OUU9" s="279"/>
      <c r="OUV9" s="279"/>
      <c r="OUW9" s="279"/>
      <c r="OUX9" s="279"/>
      <c r="OUY9" s="279"/>
      <c r="OUZ9" s="279"/>
      <c r="OVA9" s="279"/>
      <c r="OVB9" s="279"/>
      <c r="OVC9" s="279"/>
      <c r="OVD9" s="279"/>
      <c r="OVE9" s="279"/>
      <c r="OVF9" s="279"/>
      <c r="OVG9" s="279"/>
      <c r="OVH9" s="279"/>
      <c r="OVI9" s="279"/>
      <c r="OVJ9" s="279"/>
      <c r="OVK9" s="279"/>
      <c r="OVL9" s="279"/>
      <c r="OVM9" s="279"/>
      <c r="OVN9" s="279"/>
      <c r="OVO9" s="279"/>
      <c r="OVP9" s="279"/>
      <c r="OVQ9" s="279"/>
      <c r="OVR9" s="279"/>
      <c r="OVS9" s="279"/>
      <c r="OVT9" s="279"/>
      <c r="OVU9" s="279"/>
      <c r="OVV9" s="279"/>
      <c r="OVW9" s="279"/>
      <c r="OVX9" s="279"/>
      <c r="OVY9" s="279"/>
      <c r="OVZ9" s="279"/>
      <c r="OWA9" s="279"/>
      <c r="OWB9" s="279"/>
      <c r="OWC9" s="279"/>
      <c r="OWD9" s="279"/>
      <c r="OWE9" s="279"/>
      <c r="OWF9" s="279"/>
      <c r="OWG9" s="279"/>
      <c r="OWH9" s="279"/>
      <c r="OWI9" s="279"/>
      <c r="OWJ9" s="279"/>
      <c r="OWK9" s="279"/>
      <c r="OWL9" s="279"/>
      <c r="OWM9" s="279"/>
      <c r="OWN9" s="279"/>
      <c r="OWO9" s="279"/>
      <c r="OWP9" s="279"/>
      <c r="OWQ9" s="279"/>
      <c r="OWR9" s="279"/>
      <c r="OWS9" s="279"/>
      <c r="OWT9" s="279"/>
      <c r="OWU9" s="279"/>
      <c r="OWV9" s="279"/>
      <c r="OWW9" s="279"/>
      <c r="OWX9" s="279"/>
      <c r="OWY9" s="279"/>
      <c r="OWZ9" s="279"/>
      <c r="OXA9" s="279"/>
      <c r="OXB9" s="279"/>
      <c r="OXC9" s="279"/>
      <c r="OXD9" s="279"/>
      <c r="OXE9" s="279"/>
      <c r="OXF9" s="279"/>
      <c r="OXG9" s="279"/>
      <c r="OXH9" s="279"/>
      <c r="OXI9" s="279"/>
      <c r="OXJ9" s="279"/>
      <c r="OXK9" s="279"/>
      <c r="OXL9" s="279"/>
      <c r="OXM9" s="279"/>
      <c r="OXN9" s="279"/>
      <c r="OXO9" s="279"/>
      <c r="OXP9" s="279"/>
      <c r="OXQ9" s="279"/>
      <c r="OXR9" s="279"/>
      <c r="OXS9" s="279"/>
      <c r="OXT9" s="279"/>
      <c r="OXU9" s="279"/>
      <c r="OXV9" s="279"/>
      <c r="OXW9" s="279"/>
      <c r="OXX9" s="279"/>
      <c r="OXY9" s="279"/>
      <c r="OXZ9" s="279"/>
      <c r="OYA9" s="279"/>
      <c r="OYB9" s="279"/>
      <c r="OYC9" s="279"/>
      <c r="OYD9" s="279"/>
      <c r="OYE9" s="279"/>
      <c r="OYF9" s="279"/>
      <c r="OYG9" s="279"/>
      <c r="OYH9" s="279"/>
      <c r="OYI9" s="279"/>
      <c r="OYJ9" s="279"/>
      <c r="OYK9" s="279"/>
      <c r="OYL9" s="279"/>
      <c r="OYM9" s="279"/>
      <c r="OYN9" s="279"/>
      <c r="OYO9" s="279"/>
      <c r="OYP9" s="279"/>
      <c r="OYQ9" s="279"/>
      <c r="OYR9" s="279"/>
      <c r="OYS9" s="279"/>
      <c r="OYT9" s="279"/>
      <c r="OYU9" s="279"/>
      <c r="OYV9" s="279"/>
      <c r="OYW9" s="279"/>
      <c r="OYX9" s="279"/>
      <c r="OYY9" s="279"/>
      <c r="OYZ9" s="279"/>
      <c r="OZA9" s="279"/>
      <c r="OZB9" s="279"/>
      <c r="OZC9" s="279"/>
      <c r="OZD9" s="279"/>
      <c r="OZE9" s="279"/>
      <c r="OZF9" s="279"/>
      <c r="OZG9" s="279"/>
      <c r="OZH9" s="279"/>
      <c r="OZI9" s="279"/>
      <c r="OZJ9" s="279"/>
      <c r="OZK9" s="279"/>
      <c r="OZL9" s="279"/>
      <c r="OZM9" s="279"/>
      <c r="OZN9" s="279"/>
      <c r="OZO9" s="279"/>
      <c r="OZP9" s="279"/>
      <c r="OZQ9" s="279"/>
      <c r="OZR9" s="279"/>
      <c r="OZS9" s="279"/>
      <c r="OZT9" s="279"/>
      <c r="OZU9" s="279"/>
      <c r="OZV9" s="279"/>
      <c r="OZW9" s="279"/>
      <c r="OZX9" s="279"/>
      <c r="OZY9" s="279"/>
      <c r="OZZ9" s="279"/>
      <c r="PAA9" s="279"/>
      <c r="PAB9" s="279"/>
      <c r="PAC9" s="279"/>
      <c r="PAD9" s="279"/>
      <c r="PAE9" s="279"/>
      <c r="PAF9" s="279"/>
      <c r="PAG9" s="279"/>
      <c r="PAH9" s="279"/>
      <c r="PAI9" s="279"/>
      <c r="PAJ9" s="279"/>
      <c r="PAK9" s="279"/>
      <c r="PAL9" s="279"/>
      <c r="PAM9" s="279"/>
      <c r="PAN9" s="279"/>
      <c r="PAO9" s="279"/>
      <c r="PAP9" s="279"/>
      <c r="PAQ9" s="279"/>
      <c r="PAR9" s="279"/>
      <c r="PAS9" s="279"/>
      <c r="PAT9" s="279"/>
      <c r="PAU9" s="279"/>
      <c r="PAV9" s="279"/>
      <c r="PAW9" s="279"/>
      <c r="PAX9" s="279"/>
      <c r="PAY9" s="279"/>
      <c r="PAZ9" s="279"/>
      <c r="PBA9" s="279"/>
      <c r="PBB9" s="279"/>
      <c r="PBC9" s="279"/>
      <c r="PBD9" s="279"/>
      <c r="PBE9" s="279"/>
      <c r="PBF9" s="279"/>
      <c r="PBG9" s="279"/>
      <c r="PBH9" s="279"/>
      <c r="PBI9" s="279"/>
      <c r="PBJ9" s="279"/>
      <c r="PBK9" s="279"/>
      <c r="PBL9" s="279"/>
      <c r="PBM9" s="279"/>
      <c r="PBN9" s="279"/>
      <c r="PBO9" s="279"/>
      <c r="PBP9" s="279"/>
      <c r="PBQ9" s="279"/>
      <c r="PBR9" s="279"/>
      <c r="PBS9" s="279"/>
      <c r="PBT9" s="279"/>
      <c r="PBU9" s="279"/>
      <c r="PBV9" s="279"/>
      <c r="PBW9" s="279"/>
      <c r="PBX9" s="279"/>
      <c r="PBY9" s="279"/>
      <c r="PBZ9" s="279"/>
      <c r="PCA9" s="279"/>
      <c r="PCB9" s="279"/>
      <c r="PCC9" s="279"/>
      <c r="PCD9" s="279"/>
      <c r="PCE9" s="279"/>
      <c r="PCF9" s="279"/>
      <c r="PCG9" s="279"/>
      <c r="PCH9" s="279"/>
      <c r="PCI9" s="279"/>
      <c r="PCJ9" s="279"/>
      <c r="PCK9" s="279"/>
      <c r="PCL9" s="279"/>
      <c r="PCM9" s="279"/>
      <c r="PCN9" s="279"/>
      <c r="PCO9" s="279"/>
      <c r="PCP9" s="279"/>
      <c r="PCQ9" s="279"/>
      <c r="PCR9" s="279"/>
      <c r="PCS9" s="279"/>
      <c r="PCT9" s="279"/>
      <c r="PCU9" s="279"/>
      <c r="PCV9" s="279"/>
      <c r="PCW9" s="279"/>
      <c r="PCX9" s="279"/>
      <c r="PCY9" s="279"/>
      <c r="PCZ9" s="279"/>
      <c r="PDA9" s="279"/>
      <c r="PDB9" s="279"/>
      <c r="PDC9" s="279"/>
      <c r="PDD9" s="279"/>
      <c r="PDE9" s="279"/>
      <c r="PDF9" s="279"/>
      <c r="PDG9" s="279"/>
      <c r="PDH9" s="279"/>
      <c r="PDI9" s="279"/>
      <c r="PDJ9" s="279"/>
      <c r="PDK9" s="279"/>
      <c r="PDL9" s="279"/>
      <c r="PDM9" s="279"/>
      <c r="PDN9" s="279"/>
      <c r="PDO9" s="279"/>
      <c r="PDP9" s="279"/>
      <c r="PDQ9" s="279"/>
      <c r="PDR9" s="279"/>
      <c r="PDS9" s="279"/>
      <c r="PDT9" s="279"/>
      <c r="PDU9" s="279"/>
      <c r="PDV9" s="279"/>
      <c r="PDW9" s="279"/>
      <c r="PDX9" s="279"/>
      <c r="PDY9" s="279"/>
      <c r="PDZ9" s="279"/>
      <c r="PEA9" s="279"/>
      <c r="PEB9" s="279"/>
      <c r="PEC9" s="279"/>
      <c r="PED9" s="279"/>
      <c r="PEE9" s="279"/>
      <c r="PEF9" s="279"/>
      <c r="PEG9" s="279"/>
      <c r="PEH9" s="279"/>
      <c r="PEI9" s="279"/>
      <c r="PEJ9" s="279"/>
      <c r="PEK9" s="279"/>
      <c r="PEL9" s="279"/>
      <c r="PEM9" s="279"/>
      <c r="PEN9" s="279"/>
      <c r="PEO9" s="279"/>
      <c r="PEP9" s="279"/>
      <c r="PEQ9" s="279"/>
      <c r="PER9" s="279"/>
      <c r="PES9" s="279"/>
      <c r="PET9" s="279"/>
      <c r="PEU9" s="279"/>
      <c r="PEV9" s="279"/>
      <c r="PEW9" s="279"/>
      <c r="PEX9" s="279"/>
      <c r="PEY9" s="279"/>
      <c r="PEZ9" s="279"/>
      <c r="PFA9" s="279"/>
      <c r="PFB9" s="279"/>
      <c r="PFC9" s="279"/>
      <c r="PFD9" s="279"/>
      <c r="PFE9" s="279"/>
      <c r="PFF9" s="279"/>
      <c r="PFG9" s="279"/>
      <c r="PFH9" s="279"/>
      <c r="PFI9" s="279"/>
      <c r="PFJ9" s="279"/>
      <c r="PFK9" s="279"/>
      <c r="PFL9" s="279"/>
      <c r="PFM9" s="279"/>
      <c r="PFN9" s="279"/>
      <c r="PFO9" s="279"/>
      <c r="PFP9" s="279"/>
      <c r="PFQ9" s="279"/>
      <c r="PFR9" s="279"/>
      <c r="PFS9" s="279"/>
      <c r="PFT9" s="279"/>
      <c r="PFU9" s="279"/>
      <c r="PFV9" s="279"/>
      <c r="PFW9" s="279"/>
      <c r="PFX9" s="279"/>
      <c r="PFY9" s="279"/>
      <c r="PFZ9" s="279"/>
      <c r="PGA9" s="279"/>
      <c r="PGB9" s="279"/>
      <c r="PGC9" s="279"/>
      <c r="PGD9" s="279"/>
      <c r="PGE9" s="279"/>
      <c r="PGF9" s="279"/>
      <c r="PGG9" s="279"/>
      <c r="PGH9" s="279"/>
      <c r="PGI9" s="279"/>
      <c r="PGJ9" s="279"/>
      <c r="PGK9" s="279"/>
      <c r="PGL9" s="279"/>
      <c r="PGM9" s="279"/>
      <c r="PGN9" s="279"/>
      <c r="PGO9" s="279"/>
      <c r="PGP9" s="279"/>
      <c r="PGQ9" s="279"/>
      <c r="PGR9" s="279"/>
      <c r="PGS9" s="279"/>
      <c r="PGT9" s="279"/>
      <c r="PGU9" s="279"/>
      <c r="PGV9" s="279"/>
      <c r="PGW9" s="279"/>
      <c r="PGX9" s="279"/>
      <c r="PGY9" s="279"/>
      <c r="PGZ9" s="279"/>
      <c r="PHA9" s="279"/>
      <c r="PHB9" s="279"/>
      <c r="PHC9" s="279"/>
      <c r="PHD9" s="279"/>
      <c r="PHE9" s="279"/>
      <c r="PHF9" s="279"/>
      <c r="PHG9" s="279"/>
      <c r="PHH9" s="279"/>
      <c r="PHI9" s="279"/>
      <c r="PHJ9" s="279"/>
      <c r="PHK9" s="279"/>
      <c r="PHL9" s="279"/>
      <c r="PHM9" s="279"/>
      <c r="PHN9" s="279"/>
      <c r="PHO9" s="279"/>
      <c r="PHP9" s="279"/>
      <c r="PHQ9" s="279"/>
      <c r="PHR9" s="279"/>
      <c r="PHS9" s="279"/>
      <c r="PHT9" s="279"/>
      <c r="PHU9" s="279"/>
      <c r="PHV9" s="279"/>
      <c r="PHW9" s="279"/>
      <c r="PHX9" s="279"/>
      <c r="PHY9" s="279"/>
      <c r="PHZ9" s="279"/>
      <c r="PIA9" s="279"/>
      <c r="PIB9" s="279"/>
      <c r="PIC9" s="279"/>
      <c r="PID9" s="279"/>
      <c r="PIE9" s="279"/>
      <c r="PIF9" s="279"/>
      <c r="PIG9" s="279"/>
      <c r="PIH9" s="279"/>
      <c r="PII9" s="279"/>
      <c r="PIJ9" s="279"/>
      <c r="PIK9" s="279"/>
      <c r="PIL9" s="279"/>
      <c r="PIM9" s="279"/>
      <c r="PIN9" s="279"/>
      <c r="PIO9" s="279"/>
      <c r="PIP9" s="279"/>
      <c r="PIQ9" s="279"/>
      <c r="PIR9" s="279"/>
      <c r="PIS9" s="279"/>
      <c r="PIT9" s="279"/>
      <c r="PIU9" s="279"/>
      <c r="PIV9" s="279"/>
      <c r="PIW9" s="279"/>
      <c r="PIX9" s="279"/>
      <c r="PIY9" s="279"/>
      <c r="PIZ9" s="279"/>
      <c r="PJA9" s="279"/>
      <c r="PJB9" s="279"/>
      <c r="PJC9" s="279"/>
      <c r="PJD9" s="279"/>
      <c r="PJE9" s="279"/>
      <c r="PJF9" s="279"/>
      <c r="PJG9" s="279"/>
      <c r="PJH9" s="279"/>
      <c r="PJI9" s="279"/>
      <c r="PJJ9" s="279"/>
      <c r="PJK9" s="279"/>
      <c r="PJL9" s="279"/>
      <c r="PJM9" s="279"/>
      <c r="PJN9" s="279"/>
      <c r="PJO9" s="279"/>
      <c r="PJP9" s="279"/>
      <c r="PJQ9" s="279"/>
      <c r="PJR9" s="279"/>
      <c r="PJS9" s="279"/>
      <c r="PJT9" s="279"/>
      <c r="PJU9" s="279"/>
      <c r="PJV9" s="279"/>
      <c r="PJW9" s="279"/>
      <c r="PJX9" s="279"/>
      <c r="PJY9" s="279"/>
      <c r="PJZ9" s="279"/>
      <c r="PKA9" s="279"/>
      <c r="PKB9" s="279"/>
      <c r="PKC9" s="279"/>
      <c r="PKD9" s="279"/>
      <c r="PKE9" s="279"/>
      <c r="PKF9" s="279"/>
      <c r="PKG9" s="279"/>
      <c r="PKH9" s="279"/>
      <c r="PKI9" s="279"/>
      <c r="PKJ9" s="279"/>
      <c r="PKK9" s="279"/>
      <c r="PKL9" s="279"/>
      <c r="PKM9" s="279"/>
      <c r="PKN9" s="279"/>
      <c r="PKO9" s="279"/>
      <c r="PKP9" s="279"/>
      <c r="PKQ9" s="279"/>
      <c r="PKR9" s="279"/>
      <c r="PKS9" s="279"/>
      <c r="PKT9" s="279"/>
      <c r="PKU9" s="279"/>
      <c r="PKV9" s="279"/>
      <c r="PKW9" s="279"/>
      <c r="PKX9" s="279"/>
      <c r="PKY9" s="279"/>
      <c r="PKZ9" s="279"/>
      <c r="PLA9" s="279"/>
      <c r="PLB9" s="279"/>
      <c r="PLC9" s="279"/>
      <c r="PLD9" s="279"/>
      <c r="PLE9" s="279"/>
      <c r="PLF9" s="279"/>
      <c r="PLG9" s="279"/>
      <c r="PLH9" s="279"/>
      <c r="PLI9" s="279"/>
      <c r="PLJ9" s="279"/>
      <c r="PLK9" s="279"/>
      <c r="PLL9" s="279"/>
      <c r="PLM9" s="279"/>
      <c r="PLN9" s="279"/>
      <c r="PLO9" s="279"/>
      <c r="PLP9" s="279"/>
      <c r="PLQ9" s="279"/>
      <c r="PLR9" s="279"/>
      <c r="PLS9" s="279"/>
      <c r="PLT9" s="279"/>
      <c r="PLU9" s="279"/>
      <c r="PLV9" s="279"/>
      <c r="PLW9" s="279"/>
      <c r="PLX9" s="279"/>
      <c r="PLY9" s="279"/>
      <c r="PLZ9" s="279"/>
      <c r="PMA9" s="279"/>
      <c r="PMB9" s="279"/>
      <c r="PMC9" s="279"/>
      <c r="PMD9" s="279"/>
      <c r="PME9" s="279"/>
      <c r="PMF9" s="279"/>
      <c r="PMG9" s="279"/>
      <c r="PMH9" s="279"/>
      <c r="PMI9" s="279"/>
      <c r="PMJ9" s="279"/>
      <c r="PMK9" s="279"/>
      <c r="PML9" s="279"/>
      <c r="PMM9" s="279"/>
      <c r="PMN9" s="279"/>
      <c r="PMO9" s="279"/>
      <c r="PMP9" s="279"/>
      <c r="PMQ9" s="279"/>
      <c r="PMR9" s="279"/>
      <c r="PMS9" s="279"/>
      <c r="PMT9" s="279"/>
      <c r="PMU9" s="279"/>
      <c r="PMV9" s="279"/>
      <c r="PMW9" s="279"/>
      <c r="PMX9" s="279"/>
      <c r="PMY9" s="279"/>
      <c r="PMZ9" s="279"/>
      <c r="PNA9" s="279"/>
      <c r="PNB9" s="279"/>
      <c r="PNC9" s="279"/>
      <c r="PND9" s="279"/>
      <c r="PNE9" s="279"/>
      <c r="PNF9" s="279"/>
      <c r="PNG9" s="279"/>
      <c r="PNH9" s="279"/>
      <c r="PNI9" s="279"/>
      <c r="PNJ9" s="279"/>
      <c r="PNK9" s="279"/>
      <c r="PNL9" s="279"/>
      <c r="PNM9" s="279"/>
      <c r="PNN9" s="279"/>
      <c r="PNO9" s="279"/>
      <c r="PNP9" s="279"/>
      <c r="PNQ9" s="279"/>
      <c r="PNR9" s="279"/>
      <c r="PNS9" s="279"/>
      <c r="PNT9" s="279"/>
      <c r="PNU9" s="279"/>
      <c r="PNV9" s="279"/>
      <c r="PNW9" s="279"/>
      <c r="PNX9" s="279"/>
      <c r="PNY9" s="279"/>
      <c r="PNZ9" s="279"/>
      <c r="POA9" s="279"/>
      <c r="POB9" s="279"/>
      <c r="POC9" s="279"/>
      <c r="POD9" s="279"/>
      <c r="POE9" s="279"/>
      <c r="POF9" s="279"/>
      <c r="POG9" s="279"/>
      <c r="POH9" s="279"/>
      <c r="POI9" s="279"/>
      <c r="POJ9" s="279"/>
      <c r="POK9" s="279"/>
      <c r="POL9" s="279"/>
      <c r="POM9" s="279"/>
      <c r="PON9" s="279"/>
      <c r="POO9" s="279"/>
      <c r="POP9" s="279"/>
      <c r="POQ9" s="279"/>
      <c r="POR9" s="279"/>
      <c r="POS9" s="279"/>
      <c r="POT9" s="279"/>
      <c r="POU9" s="279"/>
      <c r="POV9" s="279"/>
      <c r="POW9" s="279"/>
      <c r="POX9" s="279"/>
      <c r="POY9" s="279"/>
      <c r="POZ9" s="279"/>
      <c r="PPA9" s="279"/>
      <c r="PPB9" s="279"/>
      <c r="PPC9" s="279"/>
      <c r="PPD9" s="279"/>
      <c r="PPE9" s="279"/>
      <c r="PPF9" s="279"/>
      <c r="PPG9" s="279"/>
      <c r="PPH9" s="279"/>
      <c r="PPI9" s="279"/>
      <c r="PPJ9" s="279"/>
      <c r="PPK9" s="279"/>
      <c r="PPL9" s="279"/>
      <c r="PPM9" s="279"/>
      <c r="PPN9" s="279"/>
      <c r="PPO9" s="279"/>
      <c r="PPP9" s="279"/>
      <c r="PPQ9" s="279"/>
      <c r="PPR9" s="279"/>
      <c r="PPS9" s="279"/>
      <c r="PPT9" s="279"/>
      <c r="PPU9" s="279"/>
      <c r="PPV9" s="279"/>
      <c r="PPW9" s="279"/>
      <c r="PPX9" s="279"/>
      <c r="PPY9" s="279"/>
      <c r="PPZ9" s="279"/>
      <c r="PQA9" s="279"/>
      <c r="PQB9" s="279"/>
      <c r="PQC9" s="279"/>
      <c r="PQD9" s="279"/>
      <c r="PQE9" s="279"/>
      <c r="PQF9" s="279"/>
      <c r="PQG9" s="279"/>
      <c r="PQH9" s="279"/>
      <c r="PQI9" s="279"/>
      <c r="PQJ9" s="279"/>
      <c r="PQK9" s="279"/>
      <c r="PQL9" s="279"/>
      <c r="PQM9" s="279"/>
      <c r="PQN9" s="279"/>
      <c r="PQO9" s="279"/>
      <c r="PQP9" s="279"/>
      <c r="PQQ9" s="279"/>
      <c r="PQR9" s="279"/>
      <c r="PQS9" s="279"/>
      <c r="PQT9" s="279"/>
      <c r="PQU9" s="279"/>
      <c r="PQV9" s="279"/>
      <c r="PQW9" s="279"/>
      <c r="PQX9" s="279"/>
      <c r="PQY9" s="279"/>
      <c r="PQZ9" s="279"/>
      <c r="PRA9" s="279"/>
      <c r="PRB9" s="279"/>
      <c r="PRC9" s="279"/>
      <c r="PRD9" s="279"/>
      <c r="PRE9" s="279"/>
      <c r="PRF9" s="279"/>
      <c r="PRG9" s="279"/>
      <c r="PRH9" s="279"/>
      <c r="PRI9" s="279"/>
      <c r="PRJ9" s="279"/>
      <c r="PRK9" s="279"/>
      <c r="PRL9" s="279"/>
      <c r="PRM9" s="279"/>
      <c r="PRN9" s="279"/>
      <c r="PRO9" s="279"/>
      <c r="PRP9" s="279"/>
      <c r="PRQ9" s="279"/>
      <c r="PRR9" s="279"/>
      <c r="PRS9" s="279"/>
      <c r="PRT9" s="279"/>
      <c r="PRU9" s="279"/>
      <c r="PRV9" s="279"/>
      <c r="PRW9" s="279"/>
      <c r="PRX9" s="279"/>
      <c r="PRY9" s="279"/>
      <c r="PRZ9" s="279"/>
      <c r="PSA9" s="279"/>
      <c r="PSB9" s="279"/>
      <c r="PSC9" s="279"/>
      <c r="PSD9" s="279"/>
      <c r="PSE9" s="279"/>
      <c r="PSF9" s="279"/>
      <c r="PSG9" s="279"/>
      <c r="PSH9" s="279"/>
      <c r="PSI9" s="279"/>
      <c r="PSJ9" s="279"/>
      <c r="PSK9" s="279"/>
      <c r="PSL9" s="279"/>
      <c r="PSM9" s="279"/>
      <c r="PSN9" s="279"/>
      <c r="PSO9" s="279"/>
      <c r="PSP9" s="279"/>
      <c r="PSQ9" s="279"/>
      <c r="PSR9" s="279"/>
      <c r="PSS9" s="279"/>
      <c r="PST9" s="279"/>
      <c r="PSU9" s="279"/>
      <c r="PSV9" s="279"/>
      <c r="PSW9" s="279"/>
      <c r="PSX9" s="279"/>
      <c r="PSY9" s="279"/>
      <c r="PSZ9" s="279"/>
      <c r="PTA9" s="279"/>
      <c r="PTB9" s="279"/>
      <c r="PTC9" s="279"/>
      <c r="PTD9" s="279"/>
      <c r="PTE9" s="279"/>
      <c r="PTF9" s="279"/>
      <c r="PTG9" s="279"/>
      <c r="PTH9" s="279"/>
      <c r="PTI9" s="279"/>
      <c r="PTJ9" s="279"/>
      <c r="PTK9" s="279"/>
      <c r="PTL9" s="279"/>
      <c r="PTM9" s="279"/>
      <c r="PTN9" s="279"/>
      <c r="PTO9" s="279"/>
      <c r="PTP9" s="279"/>
      <c r="PTQ9" s="279"/>
      <c r="PTR9" s="279"/>
      <c r="PTS9" s="279"/>
      <c r="PTT9" s="279"/>
      <c r="PTU9" s="279"/>
      <c r="PTV9" s="279"/>
      <c r="PTW9" s="279"/>
      <c r="PTX9" s="279"/>
      <c r="PTY9" s="279"/>
      <c r="PTZ9" s="279"/>
      <c r="PUA9" s="279"/>
      <c r="PUB9" s="279"/>
      <c r="PUC9" s="279"/>
      <c r="PUD9" s="279"/>
      <c r="PUE9" s="279"/>
      <c r="PUF9" s="279"/>
      <c r="PUG9" s="279"/>
      <c r="PUH9" s="279"/>
      <c r="PUI9" s="279"/>
      <c r="PUJ9" s="279"/>
      <c r="PUK9" s="279"/>
      <c r="PUL9" s="279"/>
      <c r="PUM9" s="279"/>
      <c r="PUN9" s="279"/>
      <c r="PUO9" s="279"/>
      <c r="PUP9" s="279"/>
      <c r="PUQ9" s="279"/>
      <c r="PUR9" s="279"/>
      <c r="PUS9" s="279"/>
      <c r="PUT9" s="279"/>
      <c r="PUU9" s="279"/>
      <c r="PUV9" s="279"/>
      <c r="PUW9" s="279"/>
      <c r="PUX9" s="279"/>
      <c r="PUY9" s="279"/>
      <c r="PUZ9" s="279"/>
      <c r="PVA9" s="279"/>
      <c r="PVB9" s="279"/>
      <c r="PVC9" s="279"/>
      <c r="PVD9" s="279"/>
      <c r="PVE9" s="279"/>
      <c r="PVF9" s="279"/>
      <c r="PVG9" s="279"/>
      <c r="PVH9" s="279"/>
      <c r="PVI9" s="279"/>
      <c r="PVJ9" s="279"/>
      <c r="PVK9" s="279"/>
      <c r="PVL9" s="279"/>
      <c r="PVM9" s="279"/>
      <c r="PVN9" s="279"/>
      <c r="PVO9" s="279"/>
      <c r="PVP9" s="279"/>
      <c r="PVQ9" s="279"/>
      <c r="PVR9" s="279"/>
      <c r="PVS9" s="279"/>
      <c r="PVT9" s="279"/>
      <c r="PVU9" s="279"/>
      <c r="PVV9" s="279"/>
      <c r="PVW9" s="279"/>
      <c r="PVX9" s="279"/>
      <c r="PVY9" s="279"/>
      <c r="PVZ9" s="279"/>
      <c r="PWA9" s="279"/>
      <c r="PWB9" s="279"/>
      <c r="PWC9" s="279"/>
      <c r="PWD9" s="279"/>
      <c r="PWE9" s="279"/>
      <c r="PWF9" s="279"/>
      <c r="PWG9" s="279"/>
      <c r="PWH9" s="279"/>
      <c r="PWI9" s="279"/>
      <c r="PWJ9" s="279"/>
      <c r="PWK9" s="279"/>
      <c r="PWL9" s="279"/>
      <c r="PWM9" s="279"/>
      <c r="PWN9" s="279"/>
      <c r="PWO9" s="279"/>
      <c r="PWP9" s="279"/>
      <c r="PWQ9" s="279"/>
      <c r="PWR9" s="279"/>
      <c r="PWS9" s="279"/>
      <c r="PWT9" s="279"/>
      <c r="PWU9" s="279"/>
      <c r="PWV9" s="279"/>
      <c r="PWW9" s="279"/>
      <c r="PWX9" s="279"/>
      <c r="PWY9" s="279"/>
      <c r="PWZ9" s="279"/>
      <c r="PXA9" s="279"/>
      <c r="PXB9" s="279"/>
      <c r="PXC9" s="279"/>
      <c r="PXD9" s="279"/>
      <c r="PXE9" s="279"/>
      <c r="PXF9" s="279"/>
      <c r="PXG9" s="279"/>
      <c r="PXH9" s="279"/>
      <c r="PXI9" s="279"/>
      <c r="PXJ9" s="279"/>
      <c r="PXK9" s="279"/>
      <c r="PXL9" s="279"/>
      <c r="PXM9" s="279"/>
      <c r="PXN9" s="279"/>
      <c r="PXO9" s="279"/>
      <c r="PXP9" s="279"/>
      <c r="PXQ9" s="279"/>
      <c r="PXR9" s="279"/>
      <c r="PXS9" s="279"/>
      <c r="PXT9" s="279"/>
      <c r="PXU9" s="279"/>
      <c r="PXV9" s="279"/>
      <c r="PXW9" s="279"/>
      <c r="PXX9" s="279"/>
      <c r="PXY9" s="279"/>
      <c r="PXZ9" s="279"/>
      <c r="PYA9" s="279"/>
      <c r="PYB9" s="279"/>
      <c r="PYC9" s="279"/>
      <c r="PYD9" s="279"/>
      <c r="PYE9" s="279"/>
      <c r="PYF9" s="279"/>
      <c r="PYG9" s="279"/>
      <c r="PYH9" s="279"/>
      <c r="PYI9" s="279"/>
      <c r="PYJ9" s="279"/>
      <c r="PYK9" s="279"/>
      <c r="PYL9" s="279"/>
      <c r="PYM9" s="279"/>
      <c r="PYN9" s="279"/>
      <c r="PYO9" s="279"/>
      <c r="PYP9" s="279"/>
      <c r="PYQ9" s="279"/>
      <c r="PYR9" s="279"/>
      <c r="PYS9" s="279"/>
      <c r="PYT9" s="279"/>
      <c r="PYU9" s="279"/>
      <c r="PYV9" s="279"/>
      <c r="PYW9" s="279"/>
      <c r="PYX9" s="279"/>
      <c r="PYY9" s="279"/>
      <c r="PYZ9" s="279"/>
      <c r="PZA9" s="279"/>
      <c r="PZB9" s="279"/>
      <c r="PZC9" s="279"/>
      <c r="PZD9" s="279"/>
      <c r="PZE9" s="279"/>
      <c r="PZF9" s="279"/>
      <c r="PZG9" s="279"/>
      <c r="PZH9" s="279"/>
      <c r="PZI9" s="279"/>
      <c r="PZJ9" s="279"/>
      <c r="PZK9" s="279"/>
      <c r="PZL9" s="279"/>
      <c r="PZM9" s="279"/>
      <c r="PZN9" s="279"/>
      <c r="PZO9" s="279"/>
      <c r="PZP9" s="279"/>
      <c r="PZQ9" s="279"/>
      <c r="PZR9" s="279"/>
      <c r="PZS9" s="279"/>
      <c r="PZT9" s="279"/>
      <c r="PZU9" s="279"/>
      <c r="PZV9" s="279"/>
      <c r="PZW9" s="279"/>
      <c r="PZX9" s="279"/>
      <c r="PZY9" s="279"/>
      <c r="PZZ9" s="279"/>
      <c r="QAA9" s="279"/>
      <c r="QAB9" s="279"/>
      <c r="QAC9" s="279"/>
      <c r="QAD9" s="279"/>
      <c r="QAE9" s="279"/>
      <c r="QAF9" s="279"/>
      <c r="QAG9" s="279"/>
      <c r="QAH9" s="279"/>
      <c r="QAI9" s="279"/>
      <c r="QAJ9" s="279"/>
      <c r="QAK9" s="279"/>
      <c r="QAL9" s="279"/>
      <c r="QAM9" s="279"/>
      <c r="QAN9" s="279"/>
      <c r="QAO9" s="279"/>
      <c r="QAP9" s="279"/>
      <c r="QAQ9" s="279"/>
      <c r="QAR9" s="279"/>
      <c r="QAS9" s="279"/>
      <c r="QAT9" s="279"/>
      <c r="QAU9" s="279"/>
      <c r="QAV9" s="279"/>
      <c r="QAW9" s="279"/>
      <c r="QAX9" s="279"/>
      <c r="QAY9" s="279"/>
      <c r="QAZ9" s="279"/>
      <c r="QBA9" s="279"/>
      <c r="QBB9" s="279"/>
      <c r="QBC9" s="279"/>
      <c r="QBD9" s="279"/>
      <c r="QBE9" s="279"/>
      <c r="QBF9" s="279"/>
      <c r="QBG9" s="279"/>
      <c r="QBH9" s="279"/>
      <c r="QBI9" s="279"/>
      <c r="QBJ9" s="279"/>
      <c r="QBK9" s="279"/>
      <c r="QBL9" s="279"/>
      <c r="QBM9" s="279"/>
      <c r="QBN9" s="279"/>
      <c r="QBO9" s="279"/>
      <c r="QBP9" s="279"/>
      <c r="QBQ9" s="279"/>
      <c r="QBR9" s="279"/>
      <c r="QBS9" s="279"/>
      <c r="QBT9" s="279"/>
      <c r="QBU9" s="279"/>
      <c r="QBV9" s="279"/>
      <c r="QBW9" s="279"/>
      <c r="QBX9" s="279"/>
      <c r="QBY9" s="279"/>
      <c r="QBZ9" s="279"/>
      <c r="QCA9" s="279"/>
      <c r="QCB9" s="279"/>
      <c r="QCC9" s="279"/>
      <c r="QCD9" s="279"/>
      <c r="QCE9" s="279"/>
      <c r="QCF9" s="279"/>
      <c r="QCG9" s="279"/>
      <c r="QCH9" s="279"/>
      <c r="QCI9" s="279"/>
      <c r="QCJ9" s="279"/>
      <c r="QCK9" s="279"/>
      <c r="QCL9" s="279"/>
      <c r="QCM9" s="279"/>
      <c r="QCN9" s="279"/>
      <c r="QCO9" s="279"/>
      <c r="QCP9" s="279"/>
      <c r="QCQ9" s="279"/>
      <c r="QCR9" s="279"/>
      <c r="QCS9" s="279"/>
      <c r="QCT9" s="279"/>
      <c r="QCU9" s="279"/>
      <c r="QCV9" s="279"/>
      <c r="QCW9" s="279"/>
      <c r="QCX9" s="279"/>
      <c r="QCY9" s="279"/>
      <c r="QCZ9" s="279"/>
      <c r="QDA9" s="279"/>
      <c r="QDB9" s="279"/>
      <c r="QDC9" s="279"/>
      <c r="QDD9" s="279"/>
      <c r="QDE9" s="279"/>
      <c r="QDF9" s="279"/>
      <c r="QDG9" s="279"/>
      <c r="QDH9" s="279"/>
      <c r="QDI9" s="279"/>
      <c r="QDJ9" s="279"/>
      <c r="QDK9" s="279"/>
      <c r="QDL9" s="279"/>
      <c r="QDM9" s="279"/>
      <c r="QDN9" s="279"/>
      <c r="QDO9" s="279"/>
      <c r="QDP9" s="279"/>
      <c r="QDQ9" s="279"/>
      <c r="QDR9" s="279"/>
      <c r="QDS9" s="279"/>
      <c r="QDT9" s="279"/>
      <c r="QDU9" s="279"/>
      <c r="QDV9" s="279"/>
      <c r="QDW9" s="279"/>
      <c r="QDX9" s="279"/>
      <c r="QDY9" s="279"/>
      <c r="QDZ9" s="279"/>
      <c r="QEA9" s="279"/>
      <c r="QEB9" s="279"/>
      <c r="QEC9" s="279"/>
      <c r="QED9" s="279"/>
      <c r="QEE9" s="279"/>
      <c r="QEF9" s="279"/>
      <c r="QEG9" s="279"/>
      <c r="QEH9" s="279"/>
      <c r="QEI9" s="279"/>
      <c r="QEJ9" s="279"/>
      <c r="QEK9" s="279"/>
      <c r="QEL9" s="279"/>
      <c r="QEM9" s="279"/>
      <c r="QEN9" s="279"/>
      <c r="QEO9" s="279"/>
      <c r="QEP9" s="279"/>
      <c r="QEQ9" s="279"/>
      <c r="QER9" s="279"/>
      <c r="QES9" s="279"/>
      <c r="QET9" s="279"/>
      <c r="QEU9" s="279"/>
      <c r="QEV9" s="279"/>
      <c r="QEW9" s="279"/>
      <c r="QEX9" s="279"/>
      <c r="QEY9" s="279"/>
      <c r="QEZ9" s="279"/>
      <c r="QFA9" s="279"/>
      <c r="QFB9" s="279"/>
      <c r="QFC9" s="279"/>
      <c r="QFD9" s="279"/>
      <c r="QFE9" s="279"/>
      <c r="QFF9" s="279"/>
      <c r="QFG9" s="279"/>
      <c r="QFH9" s="279"/>
      <c r="QFI9" s="279"/>
      <c r="QFJ9" s="279"/>
      <c r="QFK9" s="279"/>
      <c r="QFL9" s="279"/>
      <c r="QFM9" s="279"/>
      <c r="QFN9" s="279"/>
      <c r="QFO9" s="279"/>
      <c r="QFP9" s="279"/>
      <c r="QFQ9" s="279"/>
      <c r="QFR9" s="279"/>
      <c r="QFS9" s="279"/>
      <c r="QFT9" s="279"/>
      <c r="QFU9" s="279"/>
      <c r="QFV9" s="279"/>
      <c r="QFW9" s="279"/>
      <c r="QFX9" s="279"/>
      <c r="QFY9" s="279"/>
      <c r="QFZ9" s="279"/>
      <c r="QGA9" s="279"/>
      <c r="QGB9" s="279"/>
      <c r="QGC9" s="279"/>
      <c r="QGD9" s="279"/>
      <c r="QGE9" s="279"/>
      <c r="QGF9" s="279"/>
      <c r="QGG9" s="279"/>
      <c r="QGH9" s="279"/>
      <c r="QGI9" s="279"/>
      <c r="QGJ9" s="279"/>
      <c r="QGK9" s="279"/>
      <c r="QGL9" s="279"/>
      <c r="QGM9" s="279"/>
      <c r="QGN9" s="279"/>
      <c r="QGO9" s="279"/>
      <c r="QGP9" s="279"/>
      <c r="QGQ9" s="279"/>
      <c r="QGR9" s="279"/>
      <c r="QGS9" s="279"/>
      <c r="QGT9" s="279"/>
      <c r="QGU9" s="279"/>
      <c r="QGV9" s="279"/>
      <c r="QGW9" s="279"/>
      <c r="QGX9" s="279"/>
      <c r="QGY9" s="279"/>
      <c r="QGZ9" s="279"/>
      <c r="QHA9" s="279"/>
      <c r="QHB9" s="279"/>
      <c r="QHC9" s="279"/>
      <c r="QHD9" s="279"/>
      <c r="QHE9" s="279"/>
      <c r="QHF9" s="279"/>
      <c r="QHG9" s="279"/>
      <c r="QHH9" s="279"/>
      <c r="QHI9" s="279"/>
      <c r="QHJ9" s="279"/>
      <c r="QHK9" s="279"/>
      <c r="QHL9" s="279"/>
      <c r="QHM9" s="279"/>
      <c r="QHN9" s="279"/>
      <c r="QHO9" s="279"/>
      <c r="QHP9" s="279"/>
      <c r="QHQ9" s="279"/>
      <c r="QHR9" s="279"/>
      <c r="QHS9" s="279"/>
      <c r="QHT9" s="279"/>
      <c r="QHU9" s="279"/>
      <c r="QHV9" s="279"/>
      <c r="QHW9" s="279"/>
      <c r="QHX9" s="279"/>
      <c r="QHY9" s="279"/>
      <c r="QHZ9" s="279"/>
      <c r="QIA9" s="279"/>
      <c r="QIB9" s="279"/>
      <c r="QIC9" s="279"/>
      <c r="QID9" s="279"/>
      <c r="QIE9" s="279"/>
      <c r="QIF9" s="279"/>
      <c r="QIG9" s="279"/>
      <c r="QIH9" s="279"/>
      <c r="QII9" s="279"/>
      <c r="QIJ9" s="279"/>
      <c r="QIK9" s="279"/>
      <c r="QIL9" s="279"/>
      <c r="QIM9" s="279"/>
      <c r="QIN9" s="279"/>
      <c r="QIO9" s="279"/>
      <c r="QIP9" s="279"/>
      <c r="QIQ9" s="279"/>
      <c r="QIR9" s="279"/>
      <c r="QIS9" s="279"/>
      <c r="QIT9" s="279"/>
      <c r="QIU9" s="279"/>
      <c r="QIV9" s="279"/>
      <c r="QIW9" s="279"/>
      <c r="QIX9" s="279"/>
      <c r="QIY9" s="279"/>
      <c r="QIZ9" s="279"/>
      <c r="QJA9" s="279"/>
      <c r="QJB9" s="279"/>
      <c r="QJC9" s="279"/>
      <c r="QJD9" s="279"/>
      <c r="QJE9" s="279"/>
      <c r="QJF9" s="279"/>
      <c r="QJG9" s="279"/>
      <c r="QJH9" s="279"/>
      <c r="QJI9" s="279"/>
      <c r="QJJ9" s="279"/>
      <c r="QJK9" s="279"/>
      <c r="QJL9" s="279"/>
      <c r="QJM9" s="279"/>
      <c r="QJN9" s="279"/>
      <c r="QJO9" s="279"/>
      <c r="QJP9" s="279"/>
      <c r="QJQ9" s="279"/>
      <c r="QJR9" s="279"/>
      <c r="QJS9" s="279"/>
      <c r="QJT9" s="279"/>
      <c r="QJU9" s="279"/>
      <c r="QJV9" s="279"/>
      <c r="QJW9" s="279"/>
      <c r="QJX9" s="279"/>
      <c r="QJY9" s="279"/>
      <c r="QJZ9" s="279"/>
      <c r="QKA9" s="279"/>
      <c r="QKB9" s="279"/>
      <c r="QKC9" s="279"/>
      <c r="QKD9" s="279"/>
      <c r="QKE9" s="279"/>
      <c r="QKF9" s="279"/>
      <c r="QKG9" s="279"/>
      <c r="QKH9" s="279"/>
      <c r="QKI9" s="279"/>
      <c r="QKJ9" s="279"/>
      <c r="QKK9" s="279"/>
      <c r="QKL9" s="279"/>
      <c r="QKM9" s="279"/>
      <c r="QKN9" s="279"/>
      <c r="QKO9" s="279"/>
      <c r="QKP9" s="279"/>
      <c r="QKQ9" s="279"/>
      <c r="QKR9" s="279"/>
      <c r="QKS9" s="279"/>
      <c r="QKT9" s="279"/>
      <c r="QKU9" s="279"/>
      <c r="QKV9" s="279"/>
      <c r="QKW9" s="279"/>
      <c r="QKX9" s="279"/>
      <c r="QKY9" s="279"/>
      <c r="QKZ9" s="279"/>
      <c r="QLA9" s="279"/>
      <c r="QLB9" s="279"/>
      <c r="QLC9" s="279"/>
      <c r="QLD9" s="279"/>
      <c r="QLE9" s="279"/>
      <c r="QLF9" s="279"/>
      <c r="QLG9" s="279"/>
      <c r="QLH9" s="279"/>
      <c r="QLI9" s="279"/>
      <c r="QLJ9" s="279"/>
      <c r="QLK9" s="279"/>
      <c r="QLL9" s="279"/>
      <c r="QLM9" s="279"/>
      <c r="QLN9" s="279"/>
      <c r="QLO9" s="279"/>
      <c r="QLP9" s="279"/>
      <c r="QLQ9" s="279"/>
      <c r="QLR9" s="279"/>
      <c r="QLS9" s="279"/>
      <c r="QLT9" s="279"/>
      <c r="QLU9" s="279"/>
      <c r="QLV9" s="279"/>
      <c r="QLW9" s="279"/>
      <c r="QLX9" s="279"/>
      <c r="QLY9" s="279"/>
      <c r="QLZ9" s="279"/>
      <c r="QMA9" s="279"/>
      <c r="QMB9" s="279"/>
      <c r="QMC9" s="279"/>
      <c r="QMD9" s="279"/>
      <c r="QME9" s="279"/>
      <c r="QMF9" s="279"/>
      <c r="QMG9" s="279"/>
      <c r="QMH9" s="279"/>
      <c r="QMI9" s="279"/>
      <c r="QMJ9" s="279"/>
      <c r="QMK9" s="279"/>
      <c r="QML9" s="279"/>
      <c r="QMM9" s="279"/>
      <c r="QMN9" s="279"/>
      <c r="QMO9" s="279"/>
      <c r="QMP9" s="279"/>
      <c r="QMQ9" s="279"/>
      <c r="QMR9" s="279"/>
      <c r="QMS9" s="279"/>
      <c r="QMT9" s="279"/>
      <c r="QMU9" s="279"/>
      <c r="QMV9" s="279"/>
      <c r="QMW9" s="279"/>
      <c r="QMX9" s="279"/>
      <c r="QMY9" s="279"/>
      <c r="QMZ9" s="279"/>
      <c r="QNA9" s="279"/>
      <c r="QNB9" s="279"/>
      <c r="QNC9" s="279"/>
      <c r="QND9" s="279"/>
      <c r="QNE9" s="279"/>
      <c r="QNF9" s="279"/>
      <c r="QNG9" s="279"/>
      <c r="QNH9" s="279"/>
      <c r="QNI9" s="279"/>
      <c r="QNJ9" s="279"/>
      <c r="QNK9" s="279"/>
      <c r="QNL9" s="279"/>
      <c r="QNM9" s="279"/>
      <c r="QNN9" s="279"/>
      <c r="QNO9" s="279"/>
      <c r="QNP9" s="279"/>
      <c r="QNQ9" s="279"/>
      <c r="QNR9" s="279"/>
      <c r="QNS9" s="279"/>
      <c r="QNT9" s="279"/>
      <c r="QNU9" s="279"/>
      <c r="QNV9" s="279"/>
      <c r="QNW9" s="279"/>
      <c r="QNX9" s="279"/>
      <c r="QNY9" s="279"/>
      <c r="QNZ9" s="279"/>
      <c r="QOA9" s="279"/>
      <c r="QOB9" s="279"/>
      <c r="QOC9" s="279"/>
      <c r="QOD9" s="279"/>
      <c r="QOE9" s="279"/>
      <c r="QOF9" s="279"/>
      <c r="QOG9" s="279"/>
      <c r="QOH9" s="279"/>
      <c r="QOI9" s="279"/>
      <c r="QOJ9" s="279"/>
      <c r="QOK9" s="279"/>
      <c r="QOL9" s="279"/>
      <c r="QOM9" s="279"/>
      <c r="QON9" s="279"/>
      <c r="QOO9" s="279"/>
      <c r="QOP9" s="279"/>
      <c r="QOQ9" s="279"/>
      <c r="QOR9" s="279"/>
      <c r="QOS9" s="279"/>
      <c r="QOT9" s="279"/>
      <c r="QOU9" s="279"/>
      <c r="QOV9" s="279"/>
      <c r="QOW9" s="279"/>
      <c r="QOX9" s="279"/>
      <c r="QOY9" s="279"/>
      <c r="QOZ9" s="279"/>
      <c r="QPA9" s="279"/>
      <c r="QPB9" s="279"/>
      <c r="QPC9" s="279"/>
      <c r="QPD9" s="279"/>
      <c r="QPE9" s="279"/>
      <c r="QPF9" s="279"/>
      <c r="QPG9" s="279"/>
      <c r="QPH9" s="279"/>
      <c r="QPI9" s="279"/>
      <c r="QPJ9" s="279"/>
      <c r="QPK9" s="279"/>
      <c r="QPL9" s="279"/>
      <c r="QPM9" s="279"/>
      <c r="QPN9" s="279"/>
      <c r="QPO9" s="279"/>
      <c r="QPP9" s="279"/>
      <c r="QPQ9" s="279"/>
      <c r="QPR9" s="279"/>
      <c r="QPS9" s="279"/>
      <c r="QPT9" s="279"/>
      <c r="QPU9" s="279"/>
      <c r="QPV9" s="279"/>
      <c r="QPW9" s="279"/>
      <c r="QPX9" s="279"/>
      <c r="QPY9" s="279"/>
      <c r="QPZ9" s="279"/>
      <c r="QQA9" s="279"/>
      <c r="QQB9" s="279"/>
      <c r="QQC9" s="279"/>
      <c r="QQD9" s="279"/>
      <c r="QQE9" s="279"/>
      <c r="QQF9" s="279"/>
      <c r="QQG9" s="279"/>
      <c r="QQH9" s="279"/>
      <c r="QQI9" s="279"/>
      <c r="QQJ9" s="279"/>
      <c r="QQK9" s="279"/>
      <c r="QQL9" s="279"/>
      <c r="QQM9" s="279"/>
      <c r="QQN9" s="279"/>
      <c r="QQO9" s="279"/>
      <c r="QQP9" s="279"/>
      <c r="QQQ9" s="279"/>
      <c r="QQR9" s="279"/>
      <c r="QQS9" s="279"/>
      <c r="QQT9" s="279"/>
      <c r="QQU9" s="279"/>
      <c r="QQV9" s="279"/>
      <c r="QQW9" s="279"/>
      <c r="QQX9" s="279"/>
      <c r="QQY9" s="279"/>
      <c r="QQZ9" s="279"/>
      <c r="QRA9" s="279"/>
      <c r="QRB9" s="279"/>
      <c r="QRC9" s="279"/>
      <c r="QRD9" s="279"/>
      <c r="QRE9" s="279"/>
      <c r="QRF9" s="279"/>
      <c r="QRG9" s="279"/>
      <c r="QRH9" s="279"/>
      <c r="QRI9" s="279"/>
      <c r="QRJ9" s="279"/>
      <c r="QRK9" s="279"/>
      <c r="QRL9" s="279"/>
      <c r="QRM9" s="279"/>
      <c r="QRN9" s="279"/>
      <c r="QRO9" s="279"/>
      <c r="QRP9" s="279"/>
      <c r="QRQ9" s="279"/>
      <c r="QRR9" s="279"/>
      <c r="QRS9" s="279"/>
      <c r="QRT9" s="279"/>
      <c r="QRU9" s="279"/>
      <c r="QRV9" s="279"/>
      <c r="QRW9" s="279"/>
      <c r="QRX9" s="279"/>
      <c r="QRY9" s="279"/>
      <c r="QRZ9" s="279"/>
      <c r="QSA9" s="279"/>
      <c r="QSB9" s="279"/>
      <c r="QSC9" s="279"/>
      <c r="QSD9" s="279"/>
      <c r="QSE9" s="279"/>
      <c r="QSF9" s="279"/>
      <c r="QSG9" s="279"/>
      <c r="QSH9" s="279"/>
      <c r="QSI9" s="279"/>
      <c r="QSJ9" s="279"/>
      <c r="QSK9" s="279"/>
      <c r="QSL9" s="279"/>
      <c r="QSM9" s="279"/>
      <c r="QSN9" s="279"/>
      <c r="QSO9" s="279"/>
      <c r="QSP9" s="279"/>
      <c r="QSQ9" s="279"/>
      <c r="QSR9" s="279"/>
      <c r="QSS9" s="279"/>
      <c r="QST9" s="279"/>
      <c r="QSU9" s="279"/>
      <c r="QSV9" s="279"/>
      <c r="QSW9" s="279"/>
      <c r="QSX9" s="279"/>
      <c r="QSY9" s="279"/>
      <c r="QSZ9" s="279"/>
      <c r="QTA9" s="279"/>
      <c r="QTB9" s="279"/>
      <c r="QTC9" s="279"/>
      <c r="QTD9" s="279"/>
      <c r="QTE9" s="279"/>
      <c r="QTF9" s="279"/>
      <c r="QTG9" s="279"/>
      <c r="QTH9" s="279"/>
      <c r="QTI9" s="279"/>
      <c r="QTJ9" s="279"/>
      <c r="QTK9" s="279"/>
      <c r="QTL9" s="279"/>
      <c r="QTM9" s="279"/>
      <c r="QTN9" s="279"/>
      <c r="QTO9" s="279"/>
      <c r="QTP9" s="279"/>
      <c r="QTQ9" s="279"/>
      <c r="QTR9" s="279"/>
      <c r="QTS9" s="279"/>
      <c r="QTT9" s="279"/>
      <c r="QTU9" s="279"/>
      <c r="QTV9" s="279"/>
      <c r="QTW9" s="279"/>
      <c r="QTX9" s="279"/>
      <c r="QTY9" s="279"/>
      <c r="QTZ9" s="279"/>
      <c r="QUA9" s="279"/>
      <c r="QUB9" s="279"/>
      <c r="QUC9" s="279"/>
      <c r="QUD9" s="279"/>
      <c r="QUE9" s="279"/>
      <c r="QUF9" s="279"/>
      <c r="QUG9" s="279"/>
      <c r="QUH9" s="279"/>
      <c r="QUI9" s="279"/>
      <c r="QUJ9" s="279"/>
      <c r="QUK9" s="279"/>
      <c r="QUL9" s="279"/>
      <c r="QUM9" s="279"/>
      <c r="QUN9" s="279"/>
      <c r="QUO9" s="279"/>
      <c r="QUP9" s="279"/>
      <c r="QUQ9" s="279"/>
      <c r="QUR9" s="279"/>
      <c r="QUS9" s="279"/>
      <c r="QUT9" s="279"/>
      <c r="QUU9" s="279"/>
      <c r="QUV9" s="279"/>
      <c r="QUW9" s="279"/>
      <c r="QUX9" s="279"/>
      <c r="QUY9" s="279"/>
      <c r="QUZ9" s="279"/>
      <c r="QVA9" s="279"/>
      <c r="QVB9" s="279"/>
      <c r="QVC9" s="279"/>
      <c r="QVD9" s="279"/>
      <c r="QVE9" s="279"/>
      <c r="QVF9" s="279"/>
      <c r="QVG9" s="279"/>
      <c r="QVH9" s="279"/>
      <c r="QVI9" s="279"/>
      <c r="QVJ9" s="279"/>
      <c r="QVK9" s="279"/>
      <c r="QVL9" s="279"/>
      <c r="QVM9" s="279"/>
      <c r="QVN9" s="279"/>
      <c r="QVO9" s="279"/>
      <c r="QVP9" s="279"/>
      <c r="QVQ9" s="279"/>
      <c r="QVR9" s="279"/>
      <c r="QVS9" s="279"/>
      <c r="QVT9" s="279"/>
      <c r="QVU9" s="279"/>
      <c r="QVV9" s="279"/>
      <c r="QVW9" s="279"/>
      <c r="QVX9" s="279"/>
      <c r="QVY9" s="279"/>
      <c r="QVZ9" s="279"/>
      <c r="QWA9" s="279"/>
      <c r="QWB9" s="279"/>
      <c r="QWC9" s="279"/>
      <c r="QWD9" s="279"/>
      <c r="QWE9" s="279"/>
      <c r="QWF9" s="279"/>
      <c r="QWG9" s="279"/>
      <c r="QWH9" s="279"/>
      <c r="QWI9" s="279"/>
      <c r="QWJ9" s="279"/>
      <c r="QWK9" s="279"/>
      <c r="QWL9" s="279"/>
      <c r="QWM9" s="279"/>
      <c r="QWN9" s="279"/>
      <c r="QWO9" s="279"/>
      <c r="QWP9" s="279"/>
      <c r="QWQ9" s="279"/>
      <c r="QWR9" s="279"/>
      <c r="QWS9" s="279"/>
      <c r="QWT9" s="279"/>
      <c r="QWU9" s="279"/>
      <c r="QWV9" s="279"/>
      <c r="QWW9" s="279"/>
      <c r="QWX9" s="279"/>
      <c r="QWY9" s="279"/>
      <c r="QWZ9" s="279"/>
      <c r="QXA9" s="279"/>
      <c r="QXB9" s="279"/>
      <c r="QXC9" s="279"/>
      <c r="QXD9" s="279"/>
      <c r="QXE9" s="279"/>
      <c r="QXF9" s="279"/>
      <c r="QXG9" s="279"/>
      <c r="QXH9" s="279"/>
      <c r="QXI9" s="279"/>
      <c r="QXJ9" s="279"/>
      <c r="QXK9" s="279"/>
      <c r="QXL9" s="279"/>
      <c r="QXM9" s="279"/>
      <c r="QXN9" s="279"/>
      <c r="QXO9" s="279"/>
      <c r="QXP9" s="279"/>
      <c r="QXQ9" s="279"/>
      <c r="QXR9" s="279"/>
      <c r="QXS9" s="279"/>
      <c r="QXT9" s="279"/>
      <c r="QXU9" s="279"/>
      <c r="QXV9" s="279"/>
      <c r="QXW9" s="279"/>
      <c r="QXX9" s="279"/>
      <c r="QXY9" s="279"/>
      <c r="QXZ9" s="279"/>
      <c r="QYA9" s="279"/>
      <c r="QYB9" s="279"/>
      <c r="QYC9" s="279"/>
      <c r="QYD9" s="279"/>
      <c r="QYE9" s="279"/>
      <c r="QYF9" s="279"/>
      <c r="QYG9" s="279"/>
      <c r="QYH9" s="279"/>
      <c r="QYI9" s="279"/>
      <c r="QYJ9" s="279"/>
      <c r="QYK9" s="279"/>
      <c r="QYL9" s="279"/>
      <c r="QYM9" s="279"/>
      <c r="QYN9" s="279"/>
      <c r="QYO9" s="279"/>
      <c r="QYP9" s="279"/>
      <c r="QYQ9" s="279"/>
      <c r="QYR9" s="279"/>
      <c r="QYS9" s="279"/>
      <c r="QYT9" s="279"/>
      <c r="QYU9" s="279"/>
      <c r="QYV9" s="279"/>
      <c r="QYW9" s="279"/>
      <c r="QYX9" s="279"/>
      <c r="QYY9" s="279"/>
      <c r="QYZ9" s="279"/>
      <c r="QZA9" s="279"/>
      <c r="QZB9" s="279"/>
      <c r="QZC9" s="279"/>
      <c r="QZD9" s="279"/>
      <c r="QZE9" s="279"/>
      <c r="QZF9" s="279"/>
      <c r="QZG9" s="279"/>
      <c r="QZH9" s="279"/>
      <c r="QZI9" s="279"/>
      <c r="QZJ9" s="279"/>
      <c r="QZK9" s="279"/>
      <c r="QZL9" s="279"/>
      <c r="QZM9" s="279"/>
      <c r="QZN9" s="279"/>
      <c r="QZO9" s="279"/>
      <c r="QZP9" s="279"/>
      <c r="QZQ9" s="279"/>
      <c r="QZR9" s="279"/>
      <c r="QZS9" s="279"/>
      <c r="QZT9" s="279"/>
      <c r="QZU9" s="279"/>
      <c r="QZV9" s="279"/>
      <c r="QZW9" s="279"/>
      <c r="QZX9" s="279"/>
      <c r="QZY9" s="279"/>
      <c r="QZZ9" s="279"/>
      <c r="RAA9" s="279"/>
      <c r="RAB9" s="279"/>
      <c r="RAC9" s="279"/>
      <c r="RAD9" s="279"/>
      <c r="RAE9" s="279"/>
      <c r="RAF9" s="279"/>
      <c r="RAG9" s="279"/>
      <c r="RAH9" s="279"/>
      <c r="RAI9" s="279"/>
      <c r="RAJ9" s="279"/>
      <c r="RAK9" s="279"/>
      <c r="RAL9" s="279"/>
      <c r="RAM9" s="279"/>
      <c r="RAN9" s="279"/>
      <c r="RAO9" s="279"/>
      <c r="RAP9" s="279"/>
      <c r="RAQ9" s="279"/>
      <c r="RAR9" s="279"/>
      <c r="RAS9" s="279"/>
      <c r="RAT9" s="279"/>
      <c r="RAU9" s="279"/>
      <c r="RAV9" s="279"/>
      <c r="RAW9" s="279"/>
      <c r="RAX9" s="279"/>
      <c r="RAY9" s="279"/>
      <c r="RAZ9" s="279"/>
      <c r="RBA9" s="279"/>
      <c r="RBB9" s="279"/>
      <c r="RBC9" s="279"/>
      <c r="RBD9" s="279"/>
      <c r="RBE9" s="279"/>
      <c r="RBF9" s="279"/>
      <c r="RBG9" s="279"/>
      <c r="RBH9" s="279"/>
      <c r="RBI9" s="279"/>
      <c r="RBJ9" s="279"/>
      <c r="RBK9" s="279"/>
      <c r="RBL9" s="279"/>
      <c r="RBM9" s="279"/>
      <c r="RBN9" s="279"/>
      <c r="RBO9" s="279"/>
      <c r="RBP9" s="279"/>
      <c r="RBQ9" s="279"/>
      <c r="RBR9" s="279"/>
      <c r="RBS9" s="279"/>
      <c r="RBT9" s="279"/>
      <c r="RBU9" s="279"/>
      <c r="RBV9" s="279"/>
      <c r="RBW9" s="279"/>
      <c r="RBX9" s="279"/>
      <c r="RBY9" s="279"/>
      <c r="RBZ9" s="279"/>
      <c r="RCA9" s="279"/>
      <c r="RCB9" s="279"/>
      <c r="RCC9" s="279"/>
      <c r="RCD9" s="279"/>
      <c r="RCE9" s="279"/>
      <c r="RCF9" s="279"/>
      <c r="RCG9" s="279"/>
      <c r="RCH9" s="279"/>
      <c r="RCI9" s="279"/>
      <c r="RCJ9" s="279"/>
      <c r="RCK9" s="279"/>
      <c r="RCL9" s="279"/>
      <c r="RCM9" s="279"/>
      <c r="RCN9" s="279"/>
      <c r="RCO9" s="279"/>
      <c r="RCP9" s="279"/>
      <c r="RCQ9" s="279"/>
      <c r="RCR9" s="279"/>
      <c r="RCS9" s="279"/>
      <c r="RCT9" s="279"/>
      <c r="RCU9" s="279"/>
      <c r="RCV9" s="279"/>
      <c r="RCW9" s="279"/>
      <c r="RCX9" s="279"/>
      <c r="RCY9" s="279"/>
      <c r="RCZ9" s="279"/>
      <c r="RDA9" s="279"/>
      <c r="RDB9" s="279"/>
      <c r="RDC9" s="279"/>
      <c r="RDD9" s="279"/>
      <c r="RDE9" s="279"/>
      <c r="RDF9" s="279"/>
      <c r="RDG9" s="279"/>
      <c r="RDH9" s="279"/>
      <c r="RDI9" s="279"/>
      <c r="RDJ9" s="279"/>
      <c r="RDK9" s="279"/>
      <c r="RDL9" s="279"/>
      <c r="RDM9" s="279"/>
      <c r="RDN9" s="279"/>
      <c r="RDO9" s="279"/>
      <c r="RDP9" s="279"/>
      <c r="RDQ9" s="279"/>
      <c r="RDR9" s="279"/>
      <c r="RDS9" s="279"/>
      <c r="RDT9" s="279"/>
      <c r="RDU9" s="279"/>
      <c r="RDV9" s="279"/>
      <c r="RDW9" s="279"/>
      <c r="RDX9" s="279"/>
      <c r="RDY9" s="279"/>
      <c r="RDZ9" s="279"/>
      <c r="REA9" s="279"/>
      <c r="REB9" s="279"/>
      <c r="REC9" s="279"/>
      <c r="RED9" s="279"/>
      <c r="REE9" s="279"/>
      <c r="REF9" s="279"/>
      <c r="REG9" s="279"/>
      <c r="REH9" s="279"/>
      <c r="REI9" s="279"/>
      <c r="REJ9" s="279"/>
      <c r="REK9" s="279"/>
      <c r="REL9" s="279"/>
      <c r="REM9" s="279"/>
      <c r="REN9" s="279"/>
      <c r="REO9" s="279"/>
      <c r="REP9" s="279"/>
      <c r="REQ9" s="279"/>
      <c r="RER9" s="279"/>
      <c r="RES9" s="279"/>
      <c r="RET9" s="279"/>
      <c r="REU9" s="279"/>
      <c r="REV9" s="279"/>
      <c r="REW9" s="279"/>
      <c r="REX9" s="279"/>
      <c r="REY9" s="279"/>
      <c r="REZ9" s="279"/>
      <c r="RFA9" s="279"/>
      <c r="RFB9" s="279"/>
      <c r="RFC9" s="279"/>
      <c r="RFD9" s="279"/>
      <c r="RFE9" s="279"/>
      <c r="RFF9" s="279"/>
      <c r="RFG9" s="279"/>
      <c r="RFH9" s="279"/>
      <c r="RFI9" s="279"/>
      <c r="RFJ9" s="279"/>
      <c r="RFK9" s="279"/>
      <c r="RFL9" s="279"/>
      <c r="RFM9" s="279"/>
      <c r="RFN9" s="279"/>
      <c r="RFO9" s="279"/>
      <c r="RFP9" s="279"/>
      <c r="RFQ9" s="279"/>
      <c r="RFR9" s="279"/>
      <c r="RFS9" s="279"/>
      <c r="RFT9" s="279"/>
      <c r="RFU9" s="279"/>
      <c r="RFV9" s="279"/>
      <c r="RFW9" s="279"/>
      <c r="RFX9" s="279"/>
      <c r="RFY9" s="279"/>
      <c r="RFZ9" s="279"/>
      <c r="RGA9" s="279"/>
      <c r="RGB9" s="279"/>
      <c r="RGC9" s="279"/>
      <c r="RGD9" s="279"/>
      <c r="RGE9" s="279"/>
      <c r="RGF9" s="279"/>
      <c r="RGG9" s="279"/>
      <c r="RGH9" s="279"/>
      <c r="RGI9" s="279"/>
      <c r="RGJ9" s="279"/>
      <c r="RGK9" s="279"/>
      <c r="RGL9" s="279"/>
      <c r="RGM9" s="279"/>
      <c r="RGN9" s="279"/>
      <c r="RGO9" s="279"/>
      <c r="RGP9" s="279"/>
      <c r="RGQ9" s="279"/>
      <c r="RGR9" s="279"/>
      <c r="RGS9" s="279"/>
      <c r="RGT9" s="279"/>
      <c r="RGU9" s="279"/>
      <c r="RGV9" s="279"/>
      <c r="RGW9" s="279"/>
      <c r="RGX9" s="279"/>
      <c r="RGY9" s="279"/>
      <c r="RGZ9" s="279"/>
      <c r="RHA9" s="279"/>
      <c r="RHB9" s="279"/>
      <c r="RHC9" s="279"/>
      <c r="RHD9" s="279"/>
      <c r="RHE9" s="279"/>
      <c r="RHF9" s="279"/>
      <c r="RHG9" s="279"/>
      <c r="RHH9" s="279"/>
      <c r="RHI9" s="279"/>
      <c r="RHJ9" s="279"/>
      <c r="RHK9" s="279"/>
      <c r="RHL9" s="279"/>
      <c r="RHM9" s="279"/>
      <c r="RHN9" s="279"/>
      <c r="RHO9" s="279"/>
      <c r="RHP9" s="279"/>
      <c r="RHQ9" s="279"/>
      <c r="RHR9" s="279"/>
      <c r="RHS9" s="279"/>
      <c r="RHT9" s="279"/>
      <c r="RHU9" s="279"/>
      <c r="RHV9" s="279"/>
      <c r="RHW9" s="279"/>
      <c r="RHX9" s="279"/>
      <c r="RHY9" s="279"/>
      <c r="RHZ9" s="279"/>
      <c r="RIA9" s="279"/>
      <c r="RIB9" s="279"/>
      <c r="RIC9" s="279"/>
      <c r="RID9" s="279"/>
      <c r="RIE9" s="279"/>
      <c r="RIF9" s="279"/>
      <c r="RIG9" s="279"/>
      <c r="RIH9" s="279"/>
      <c r="RII9" s="279"/>
      <c r="RIJ9" s="279"/>
      <c r="RIK9" s="279"/>
      <c r="RIL9" s="279"/>
      <c r="RIM9" s="279"/>
      <c r="RIN9" s="279"/>
      <c r="RIO9" s="279"/>
      <c r="RIP9" s="279"/>
      <c r="RIQ9" s="279"/>
      <c r="RIR9" s="279"/>
      <c r="RIS9" s="279"/>
      <c r="RIT9" s="279"/>
      <c r="RIU9" s="279"/>
      <c r="RIV9" s="279"/>
      <c r="RIW9" s="279"/>
      <c r="RIX9" s="279"/>
      <c r="RIY9" s="279"/>
      <c r="RIZ9" s="279"/>
      <c r="RJA9" s="279"/>
      <c r="RJB9" s="279"/>
      <c r="RJC9" s="279"/>
      <c r="RJD9" s="279"/>
      <c r="RJE9" s="279"/>
      <c r="RJF9" s="279"/>
      <c r="RJG9" s="279"/>
      <c r="RJH9" s="279"/>
      <c r="RJI9" s="279"/>
      <c r="RJJ9" s="279"/>
      <c r="RJK9" s="279"/>
      <c r="RJL9" s="279"/>
      <c r="RJM9" s="279"/>
      <c r="RJN9" s="279"/>
      <c r="RJO9" s="279"/>
      <c r="RJP9" s="279"/>
      <c r="RJQ9" s="279"/>
      <c r="RJR9" s="279"/>
      <c r="RJS9" s="279"/>
      <c r="RJT9" s="279"/>
      <c r="RJU9" s="279"/>
      <c r="RJV9" s="279"/>
      <c r="RJW9" s="279"/>
      <c r="RJX9" s="279"/>
      <c r="RJY9" s="279"/>
      <c r="RJZ9" s="279"/>
      <c r="RKA9" s="279"/>
      <c r="RKB9" s="279"/>
      <c r="RKC9" s="279"/>
      <c r="RKD9" s="279"/>
      <c r="RKE9" s="279"/>
      <c r="RKF9" s="279"/>
      <c r="RKG9" s="279"/>
      <c r="RKH9" s="279"/>
      <c r="RKI9" s="279"/>
      <c r="RKJ9" s="279"/>
      <c r="RKK9" s="279"/>
      <c r="RKL9" s="279"/>
      <c r="RKM9" s="279"/>
      <c r="RKN9" s="279"/>
      <c r="RKO9" s="279"/>
      <c r="RKP9" s="279"/>
      <c r="RKQ9" s="279"/>
      <c r="RKR9" s="279"/>
      <c r="RKS9" s="279"/>
      <c r="RKT9" s="279"/>
      <c r="RKU9" s="279"/>
      <c r="RKV9" s="279"/>
      <c r="RKW9" s="279"/>
      <c r="RKX9" s="279"/>
      <c r="RKY9" s="279"/>
      <c r="RKZ9" s="279"/>
      <c r="RLA9" s="279"/>
      <c r="RLB9" s="279"/>
      <c r="RLC9" s="279"/>
      <c r="RLD9" s="279"/>
      <c r="RLE9" s="279"/>
      <c r="RLF9" s="279"/>
      <c r="RLG9" s="279"/>
      <c r="RLH9" s="279"/>
      <c r="RLI9" s="279"/>
      <c r="RLJ9" s="279"/>
      <c r="RLK9" s="279"/>
      <c r="RLL9" s="279"/>
      <c r="RLM9" s="279"/>
      <c r="RLN9" s="279"/>
      <c r="RLO9" s="279"/>
      <c r="RLP9" s="279"/>
      <c r="RLQ9" s="279"/>
      <c r="RLR9" s="279"/>
      <c r="RLS9" s="279"/>
      <c r="RLT9" s="279"/>
      <c r="RLU9" s="279"/>
      <c r="RLV9" s="279"/>
      <c r="RLW9" s="279"/>
      <c r="RLX9" s="279"/>
      <c r="RLY9" s="279"/>
      <c r="RLZ9" s="279"/>
      <c r="RMA9" s="279"/>
      <c r="RMB9" s="279"/>
      <c r="RMC9" s="279"/>
      <c r="RMD9" s="279"/>
      <c r="RME9" s="279"/>
      <c r="RMF9" s="279"/>
      <c r="RMG9" s="279"/>
      <c r="RMH9" s="279"/>
      <c r="RMI9" s="279"/>
      <c r="RMJ9" s="279"/>
      <c r="RMK9" s="279"/>
      <c r="RML9" s="279"/>
      <c r="RMM9" s="279"/>
      <c r="RMN9" s="279"/>
      <c r="RMO9" s="279"/>
      <c r="RMP9" s="279"/>
      <c r="RMQ9" s="279"/>
      <c r="RMR9" s="279"/>
      <c r="RMS9" s="279"/>
      <c r="RMT9" s="279"/>
      <c r="RMU9" s="279"/>
      <c r="RMV9" s="279"/>
      <c r="RMW9" s="279"/>
      <c r="RMX9" s="279"/>
      <c r="RMY9" s="279"/>
      <c r="RMZ9" s="279"/>
      <c r="RNA9" s="279"/>
      <c r="RNB9" s="279"/>
      <c r="RNC9" s="279"/>
      <c r="RND9" s="279"/>
      <c r="RNE9" s="279"/>
      <c r="RNF9" s="279"/>
      <c r="RNG9" s="279"/>
      <c r="RNH9" s="279"/>
      <c r="RNI9" s="279"/>
      <c r="RNJ9" s="279"/>
      <c r="RNK9" s="279"/>
      <c r="RNL9" s="279"/>
      <c r="RNM9" s="279"/>
      <c r="RNN9" s="279"/>
      <c r="RNO9" s="279"/>
      <c r="RNP9" s="279"/>
      <c r="RNQ9" s="279"/>
      <c r="RNR9" s="279"/>
      <c r="RNS9" s="279"/>
      <c r="RNT9" s="279"/>
      <c r="RNU9" s="279"/>
      <c r="RNV9" s="279"/>
      <c r="RNW9" s="279"/>
      <c r="RNX9" s="279"/>
      <c r="RNY9" s="279"/>
      <c r="RNZ9" s="279"/>
      <c r="ROA9" s="279"/>
      <c r="ROB9" s="279"/>
      <c r="ROC9" s="279"/>
      <c r="ROD9" s="279"/>
      <c r="ROE9" s="279"/>
      <c r="ROF9" s="279"/>
      <c r="ROG9" s="279"/>
      <c r="ROH9" s="279"/>
      <c r="ROI9" s="279"/>
      <c r="ROJ9" s="279"/>
      <c r="ROK9" s="279"/>
      <c r="ROL9" s="279"/>
      <c r="ROM9" s="279"/>
      <c r="RON9" s="279"/>
      <c r="ROO9" s="279"/>
      <c r="ROP9" s="279"/>
      <c r="ROQ9" s="279"/>
      <c r="ROR9" s="279"/>
      <c r="ROS9" s="279"/>
      <c r="ROT9" s="279"/>
      <c r="ROU9" s="279"/>
      <c r="ROV9" s="279"/>
      <c r="ROW9" s="279"/>
      <c r="ROX9" s="279"/>
      <c r="ROY9" s="279"/>
      <c r="ROZ9" s="279"/>
      <c r="RPA9" s="279"/>
      <c r="RPB9" s="279"/>
      <c r="RPC9" s="279"/>
      <c r="RPD9" s="279"/>
      <c r="RPE9" s="279"/>
      <c r="RPF9" s="279"/>
      <c r="RPG9" s="279"/>
      <c r="RPH9" s="279"/>
      <c r="RPI9" s="279"/>
      <c r="RPJ9" s="279"/>
      <c r="RPK9" s="279"/>
      <c r="RPL9" s="279"/>
      <c r="RPM9" s="279"/>
      <c r="RPN9" s="279"/>
      <c r="RPO9" s="279"/>
      <c r="RPP9" s="279"/>
      <c r="RPQ9" s="279"/>
      <c r="RPR9" s="279"/>
      <c r="RPS9" s="279"/>
      <c r="RPT9" s="279"/>
      <c r="RPU9" s="279"/>
      <c r="RPV9" s="279"/>
      <c r="RPW9" s="279"/>
      <c r="RPX9" s="279"/>
      <c r="RPY9" s="279"/>
      <c r="RPZ9" s="279"/>
      <c r="RQA9" s="279"/>
      <c r="RQB9" s="279"/>
      <c r="RQC9" s="279"/>
      <c r="RQD9" s="279"/>
      <c r="RQE9" s="279"/>
      <c r="RQF9" s="279"/>
      <c r="RQG9" s="279"/>
      <c r="RQH9" s="279"/>
      <c r="RQI9" s="279"/>
      <c r="RQJ9" s="279"/>
      <c r="RQK9" s="279"/>
      <c r="RQL9" s="279"/>
      <c r="RQM9" s="279"/>
      <c r="RQN9" s="279"/>
      <c r="RQO9" s="279"/>
      <c r="RQP9" s="279"/>
      <c r="RQQ9" s="279"/>
      <c r="RQR9" s="279"/>
      <c r="RQS9" s="279"/>
      <c r="RQT9" s="279"/>
      <c r="RQU9" s="279"/>
      <c r="RQV9" s="279"/>
      <c r="RQW9" s="279"/>
      <c r="RQX9" s="279"/>
      <c r="RQY9" s="279"/>
      <c r="RQZ9" s="279"/>
      <c r="RRA9" s="279"/>
      <c r="RRB9" s="279"/>
      <c r="RRC9" s="279"/>
      <c r="RRD9" s="279"/>
      <c r="RRE9" s="279"/>
      <c r="RRF9" s="279"/>
      <c r="RRG9" s="279"/>
      <c r="RRH9" s="279"/>
      <c r="RRI9" s="279"/>
      <c r="RRJ9" s="279"/>
      <c r="RRK9" s="279"/>
      <c r="RRL9" s="279"/>
      <c r="RRM9" s="279"/>
      <c r="RRN9" s="279"/>
      <c r="RRO9" s="279"/>
      <c r="RRP9" s="279"/>
      <c r="RRQ9" s="279"/>
      <c r="RRR9" s="279"/>
      <c r="RRS9" s="279"/>
      <c r="RRT9" s="279"/>
      <c r="RRU9" s="279"/>
      <c r="RRV9" s="279"/>
      <c r="RRW9" s="279"/>
      <c r="RRX9" s="279"/>
      <c r="RRY9" s="279"/>
      <c r="RRZ9" s="279"/>
      <c r="RSA9" s="279"/>
      <c r="RSB9" s="279"/>
      <c r="RSC9" s="279"/>
      <c r="RSD9" s="279"/>
      <c r="RSE9" s="279"/>
      <c r="RSF9" s="279"/>
      <c r="RSG9" s="279"/>
      <c r="RSH9" s="279"/>
      <c r="RSI9" s="279"/>
      <c r="RSJ9" s="279"/>
      <c r="RSK9" s="279"/>
      <c r="RSL9" s="279"/>
      <c r="RSM9" s="279"/>
      <c r="RSN9" s="279"/>
      <c r="RSO9" s="279"/>
      <c r="RSP9" s="279"/>
      <c r="RSQ9" s="279"/>
      <c r="RSR9" s="279"/>
      <c r="RSS9" s="279"/>
      <c r="RST9" s="279"/>
      <c r="RSU9" s="279"/>
      <c r="RSV9" s="279"/>
      <c r="RSW9" s="279"/>
      <c r="RSX9" s="279"/>
      <c r="RSY9" s="279"/>
      <c r="RSZ9" s="279"/>
      <c r="RTA9" s="279"/>
      <c r="RTB9" s="279"/>
      <c r="RTC9" s="279"/>
      <c r="RTD9" s="279"/>
      <c r="RTE9" s="279"/>
      <c r="RTF9" s="279"/>
      <c r="RTG9" s="279"/>
      <c r="RTH9" s="279"/>
      <c r="RTI9" s="279"/>
      <c r="RTJ9" s="279"/>
      <c r="RTK9" s="279"/>
      <c r="RTL9" s="279"/>
      <c r="RTM9" s="279"/>
      <c r="RTN9" s="279"/>
      <c r="RTO9" s="279"/>
      <c r="RTP9" s="279"/>
      <c r="RTQ9" s="279"/>
      <c r="RTR9" s="279"/>
      <c r="RTS9" s="279"/>
      <c r="RTT9" s="279"/>
      <c r="RTU9" s="279"/>
      <c r="RTV9" s="279"/>
      <c r="RTW9" s="279"/>
      <c r="RTX9" s="279"/>
      <c r="RTY9" s="279"/>
      <c r="RTZ9" s="279"/>
      <c r="RUA9" s="279"/>
      <c r="RUB9" s="279"/>
      <c r="RUC9" s="279"/>
      <c r="RUD9" s="279"/>
      <c r="RUE9" s="279"/>
      <c r="RUF9" s="279"/>
      <c r="RUG9" s="279"/>
      <c r="RUH9" s="279"/>
      <c r="RUI9" s="279"/>
      <c r="RUJ9" s="279"/>
      <c r="RUK9" s="279"/>
      <c r="RUL9" s="279"/>
      <c r="RUM9" s="279"/>
      <c r="RUN9" s="279"/>
      <c r="RUO9" s="279"/>
      <c r="RUP9" s="279"/>
      <c r="RUQ9" s="279"/>
      <c r="RUR9" s="279"/>
      <c r="RUS9" s="279"/>
      <c r="RUT9" s="279"/>
      <c r="RUU9" s="279"/>
      <c r="RUV9" s="279"/>
      <c r="RUW9" s="279"/>
      <c r="RUX9" s="279"/>
      <c r="RUY9" s="279"/>
      <c r="RUZ9" s="279"/>
      <c r="RVA9" s="279"/>
      <c r="RVB9" s="279"/>
      <c r="RVC9" s="279"/>
      <c r="RVD9" s="279"/>
      <c r="RVE9" s="279"/>
      <c r="RVF9" s="279"/>
      <c r="RVG9" s="279"/>
      <c r="RVH9" s="279"/>
      <c r="RVI9" s="279"/>
      <c r="RVJ9" s="279"/>
      <c r="RVK9" s="279"/>
      <c r="RVL9" s="279"/>
      <c r="RVM9" s="279"/>
      <c r="RVN9" s="279"/>
      <c r="RVO9" s="279"/>
      <c r="RVP9" s="279"/>
      <c r="RVQ9" s="279"/>
      <c r="RVR9" s="279"/>
      <c r="RVS9" s="279"/>
      <c r="RVT9" s="279"/>
      <c r="RVU9" s="279"/>
      <c r="RVV9" s="279"/>
      <c r="RVW9" s="279"/>
      <c r="RVX9" s="279"/>
      <c r="RVY9" s="279"/>
      <c r="RVZ9" s="279"/>
      <c r="RWA9" s="279"/>
      <c r="RWB9" s="279"/>
      <c r="RWC9" s="279"/>
      <c r="RWD9" s="279"/>
      <c r="RWE9" s="279"/>
      <c r="RWF9" s="279"/>
      <c r="RWG9" s="279"/>
      <c r="RWH9" s="279"/>
      <c r="RWI9" s="279"/>
      <c r="RWJ9" s="279"/>
      <c r="RWK9" s="279"/>
      <c r="RWL9" s="279"/>
      <c r="RWM9" s="279"/>
      <c r="RWN9" s="279"/>
      <c r="RWO9" s="279"/>
      <c r="RWP9" s="279"/>
      <c r="RWQ9" s="279"/>
      <c r="RWR9" s="279"/>
      <c r="RWS9" s="279"/>
      <c r="RWT9" s="279"/>
      <c r="RWU9" s="279"/>
      <c r="RWV9" s="279"/>
      <c r="RWW9" s="279"/>
      <c r="RWX9" s="279"/>
      <c r="RWY9" s="279"/>
      <c r="RWZ9" s="279"/>
      <c r="RXA9" s="279"/>
      <c r="RXB9" s="279"/>
      <c r="RXC9" s="279"/>
      <c r="RXD9" s="279"/>
      <c r="RXE9" s="279"/>
      <c r="RXF9" s="279"/>
      <c r="RXG9" s="279"/>
      <c r="RXH9" s="279"/>
      <c r="RXI9" s="279"/>
      <c r="RXJ9" s="279"/>
      <c r="RXK9" s="279"/>
      <c r="RXL9" s="279"/>
      <c r="RXM9" s="279"/>
      <c r="RXN9" s="279"/>
      <c r="RXO9" s="279"/>
      <c r="RXP9" s="279"/>
      <c r="RXQ9" s="279"/>
      <c r="RXR9" s="279"/>
      <c r="RXS9" s="279"/>
      <c r="RXT9" s="279"/>
      <c r="RXU9" s="279"/>
      <c r="RXV9" s="279"/>
      <c r="RXW9" s="279"/>
      <c r="RXX9" s="279"/>
      <c r="RXY9" s="279"/>
      <c r="RXZ9" s="279"/>
      <c r="RYA9" s="279"/>
      <c r="RYB9" s="279"/>
      <c r="RYC9" s="279"/>
      <c r="RYD9" s="279"/>
      <c r="RYE9" s="279"/>
      <c r="RYF9" s="279"/>
      <c r="RYG9" s="279"/>
      <c r="RYH9" s="279"/>
      <c r="RYI9" s="279"/>
      <c r="RYJ9" s="279"/>
      <c r="RYK9" s="279"/>
      <c r="RYL9" s="279"/>
      <c r="RYM9" s="279"/>
      <c r="RYN9" s="279"/>
      <c r="RYO9" s="279"/>
      <c r="RYP9" s="279"/>
      <c r="RYQ9" s="279"/>
      <c r="RYR9" s="279"/>
      <c r="RYS9" s="279"/>
      <c r="RYT9" s="279"/>
      <c r="RYU9" s="279"/>
      <c r="RYV9" s="279"/>
      <c r="RYW9" s="279"/>
      <c r="RYX9" s="279"/>
      <c r="RYY9" s="279"/>
      <c r="RYZ9" s="279"/>
      <c r="RZA9" s="279"/>
      <c r="RZB9" s="279"/>
      <c r="RZC9" s="279"/>
      <c r="RZD9" s="279"/>
      <c r="RZE9" s="279"/>
      <c r="RZF9" s="279"/>
      <c r="RZG9" s="279"/>
      <c r="RZH9" s="279"/>
      <c r="RZI9" s="279"/>
      <c r="RZJ9" s="279"/>
      <c r="RZK9" s="279"/>
      <c r="RZL9" s="279"/>
      <c r="RZM9" s="279"/>
      <c r="RZN9" s="279"/>
      <c r="RZO9" s="279"/>
      <c r="RZP9" s="279"/>
      <c r="RZQ9" s="279"/>
      <c r="RZR9" s="279"/>
      <c r="RZS9" s="279"/>
      <c r="RZT9" s="279"/>
      <c r="RZU9" s="279"/>
      <c r="RZV9" s="279"/>
      <c r="RZW9" s="279"/>
      <c r="RZX9" s="279"/>
      <c r="RZY9" s="279"/>
      <c r="RZZ9" s="279"/>
      <c r="SAA9" s="279"/>
      <c r="SAB9" s="279"/>
      <c r="SAC9" s="279"/>
      <c r="SAD9" s="279"/>
      <c r="SAE9" s="279"/>
      <c r="SAF9" s="279"/>
      <c r="SAG9" s="279"/>
      <c r="SAH9" s="279"/>
      <c r="SAI9" s="279"/>
      <c r="SAJ9" s="279"/>
      <c r="SAK9" s="279"/>
      <c r="SAL9" s="279"/>
      <c r="SAM9" s="279"/>
      <c r="SAN9" s="279"/>
      <c r="SAO9" s="279"/>
      <c r="SAP9" s="279"/>
      <c r="SAQ9" s="279"/>
      <c r="SAR9" s="279"/>
      <c r="SAS9" s="279"/>
      <c r="SAT9" s="279"/>
      <c r="SAU9" s="279"/>
      <c r="SAV9" s="279"/>
      <c r="SAW9" s="279"/>
      <c r="SAX9" s="279"/>
      <c r="SAY9" s="279"/>
      <c r="SAZ9" s="279"/>
      <c r="SBA9" s="279"/>
      <c r="SBB9" s="279"/>
      <c r="SBC9" s="279"/>
      <c r="SBD9" s="279"/>
      <c r="SBE9" s="279"/>
      <c r="SBF9" s="279"/>
      <c r="SBG9" s="279"/>
      <c r="SBH9" s="279"/>
      <c r="SBI9" s="279"/>
      <c r="SBJ9" s="279"/>
      <c r="SBK9" s="279"/>
      <c r="SBL9" s="279"/>
      <c r="SBM9" s="279"/>
      <c r="SBN9" s="279"/>
      <c r="SBO9" s="279"/>
      <c r="SBP9" s="279"/>
      <c r="SBQ9" s="279"/>
      <c r="SBR9" s="279"/>
      <c r="SBS9" s="279"/>
      <c r="SBT9" s="279"/>
      <c r="SBU9" s="279"/>
      <c r="SBV9" s="279"/>
      <c r="SBW9" s="279"/>
      <c r="SBX9" s="279"/>
      <c r="SBY9" s="279"/>
      <c r="SBZ9" s="279"/>
      <c r="SCA9" s="279"/>
      <c r="SCB9" s="279"/>
      <c r="SCC9" s="279"/>
      <c r="SCD9" s="279"/>
      <c r="SCE9" s="279"/>
      <c r="SCF9" s="279"/>
      <c r="SCG9" s="279"/>
      <c r="SCH9" s="279"/>
      <c r="SCI9" s="279"/>
      <c r="SCJ9" s="279"/>
      <c r="SCK9" s="279"/>
      <c r="SCL9" s="279"/>
      <c r="SCM9" s="279"/>
      <c r="SCN9" s="279"/>
      <c r="SCO9" s="279"/>
      <c r="SCP9" s="279"/>
      <c r="SCQ9" s="279"/>
      <c r="SCR9" s="279"/>
      <c r="SCS9" s="279"/>
      <c r="SCT9" s="279"/>
      <c r="SCU9" s="279"/>
      <c r="SCV9" s="279"/>
      <c r="SCW9" s="279"/>
      <c r="SCX9" s="279"/>
      <c r="SCY9" s="279"/>
      <c r="SCZ9" s="279"/>
      <c r="SDA9" s="279"/>
      <c r="SDB9" s="279"/>
      <c r="SDC9" s="279"/>
      <c r="SDD9" s="279"/>
      <c r="SDE9" s="279"/>
      <c r="SDF9" s="279"/>
      <c r="SDG9" s="279"/>
      <c r="SDH9" s="279"/>
      <c r="SDI9" s="279"/>
      <c r="SDJ9" s="279"/>
      <c r="SDK9" s="279"/>
      <c r="SDL9" s="279"/>
      <c r="SDM9" s="279"/>
      <c r="SDN9" s="279"/>
      <c r="SDO9" s="279"/>
      <c r="SDP9" s="279"/>
      <c r="SDQ9" s="279"/>
      <c r="SDR9" s="279"/>
      <c r="SDS9" s="279"/>
      <c r="SDT9" s="279"/>
      <c r="SDU9" s="279"/>
      <c r="SDV9" s="279"/>
      <c r="SDW9" s="279"/>
      <c r="SDX9" s="279"/>
      <c r="SDY9" s="279"/>
      <c r="SDZ9" s="279"/>
      <c r="SEA9" s="279"/>
      <c r="SEB9" s="279"/>
      <c r="SEC9" s="279"/>
      <c r="SED9" s="279"/>
      <c r="SEE9" s="279"/>
      <c r="SEF9" s="279"/>
      <c r="SEG9" s="279"/>
      <c r="SEH9" s="279"/>
      <c r="SEI9" s="279"/>
      <c r="SEJ9" s="279"/>
      <c r="SEK9" s="279"/>
      <c r="SEL9" s="279"/>
      <c r="SEM9" s="279"/>
      <c r="SEN9" s="279"/>
      <c r="SEO9" s="279"/>
      <c r="SEP9" s="279"/>
      <c r="SEQ9" s="279"/>
      <c r="SER9" s="279"/>
      <c r="SES9" s="279"/>
      <c r="SET9" s="279"/>
      <c r="SEU9" s="279"/>
      <c r="SEV9" s="279"/>
      <c r="SEW9" s="279"/>
      <c r="SEX9" s="279"/>
      <c r="SEY9" s="279"/>
      <c r="SEZ9" s="279"/>
      <c r="SFA9" s="279"/>
      <c r="SFB9" s="279"/>
      <c r="SFC9" s="279"/>
      <c r="SFD9" s="279"/>
      <c r="SFE9" s="279"/>
      <c r="SFF9" s="279"/>
      <c r="SFG9" s="279"/>
      <c r="SFH9" s="279"/>
      <c r="SFI9" s="279"/>
      <c r="SFJ9" s="279"/>
      <c r="SFK9" s="279"/>
      <c r="SFL9" s="279"/>
      <c r="SFM9" s="279"/>
      <c r="SFN9" s="279"/>
      <c r="SFO9" s="279"/>
      <c r="SFP9" s="279"/>
      <c r="SFQ9" s="279"/>
      <c r="SFR9" s="279"/>
      <c r="SFS9" s="279"/>
      <c r="SFT9" s="279"/>
      <c r="SFU9" s="279"/>
      <c r="SFV9" s="279"/>
      <c r="SFW9" s="279"/>
      <c r="SFX9" s="279"/>
      <c r="SFY9" s="279"/>
      <c r="SFZ9" s="279"/>
      <c r="SGA9" s="279"/>
      <c r="SGB9" s="279"/>
      <c r="SGC9" s="279"/>
      <c r="SGD9" s="279"/>
      <c r="SGE9" s="279"/>
      <c r="SGF9" s="279"/>
      <c r="SGG9" s="279"/>
      <c r="SGH9" s="279"/>
      <c r="SGI9" s="279"/>
      <c r="SGJ9" s="279"/>
      <c r="SGK9" s="279"/>
      <c r="SGL9" s="279"/>
      <c r="SGM9" s="279"/>
      <c r="SGN9" s="279"/>
      <c r="SGO9" s="279"/>
      <c r="SGP9" s="279"/>
      <c r="SGQ9" s="279"/>
      <c r="SGR9" s="279"/>
      <c r="SGS9" s="279"/>
      <c r="SGT9" s="279"/>
      <c r="SGU9" s="279"/>
      <c r="SGV9" s="279"/>
      <c r="SGW9" s="279"/>
      <c r="SGX9" s="279"/>
      <c r="SGY9" s="279"/>
      <c r="SGZ9" s="279"/>
      <c r="SHA9" s="279"/>
      <c r="SHB9" s="279"/>
      <c r="SHC9" s="279"/>
      <c r="SHD9" s="279"/>
      <c r="SHE9" s="279"/>
      <c r="SHF9" s="279"/>
      <c r="SHG9" s="279"/>
      <c r="SHH9" s="279"/>
      <c r="SHI9" s="279"/>
      <c r="SHJ9" s="279"/>
      <c r="SHK9" s="279"/>
      <c r="SHL9" s="279"/>
      <c r="SHM9" s="279"/>
      <c r="SHN9" s="279"/>
      <c r="SHO9" s="279"/>
      <c r="SHP9" s="279"/>
      <c r="SHQ9" s="279"/>
      <c r="SHR9" s="279"/>
      <c r="SHS9" s="279"/>
      <c r="SHT9" s="279"/>
      <c r="SHU9" s="279"/>
      <c r="SHV9" s="279"/>
      <c r="SHW9" s="279"/>
      <c r="SHX9" s="279"/>
      <c r="SHY9" s="279"/>
      <c r="SHZ9" s="279"/>
      <c r="SIA9" s="279"/>
      <c r="SIB9" s="279"/>
      <c r="SIC9" s="279"/>
      <c r="SID9" s="279"/>
      <c r="SIE9" s="279"/>
      <c r="SIF9" s="279"/>
      <c r="SIG9" s="279"/>
      <c r="SIH9" s="279"/>
      <c r="SII9" s="279"/>
      <c r="SIJ9" s="279"/>
      <c r="SIK9" s="279"/>
      <c r="SIL9" s="279"/>
      <c r="SIM9" s="279"/>
      <c r="SIN9" s="279"/>
      <c r="SIO9" s="279"/>
      <c r="SIP9" s="279"/>
      <c r="SIQ9" s="279"/>
      <c r="SIR9" s="279"/>
      <c r="SIS9" s="279"/>
      <c r="SIT9" s="279"/>
      <c r="SIU9" s="279"/>
      <c r="SIV9" s="279"/>
      <c r="SIW9" s="279"/>
      <c r="SIX9" s="279"/>
      <c r="SIY9" s="279"/>
      <c r="SIZ9" s="279"/>
      <c r="SJA9" s="279"/>
      <c r="SJB9" s="279"/>
      <c r="SJC9" s="279"/>
      <c r="SJD9" s="279"/>
      <c r="SJE9" s="279"/>
      <c r="SJF9" s="279"/>
      <c r="SJG9" s="279"/>
      <c r="SJH9" s="279"/>
      <c r="SJI9" s="279"/>
      <c r="SJJ9" s="279"/>
      <c r="SJK9" s="279"/>
      <c r="SJL9" s="279"/>
      <c r="SJM9" s="279"/>
      <c r="SJN9" s="279"/>
      <c r="SJO9" s="279"/>
      <c r="SJP9" s="279"/>
      <c r="SJQ9" s="279"/>
      <c r="SJR9" s="279"/>
      <c r="SJS9" s="279"/>
      <c r="SJT9" s="279"/>
      <c r="SJU9" s="279"/>
      <c r="SJV9" s="279"/>
      <c r="SJW9" s="279"/>
      <c r="SJX9" s="279"/>
      <c r="SJY9" s="279"/>
      <c r="SJZ9" s="279"/>
      <c r="SKA9" s="279"/>
      <c r="SKB9" s="279"/>
      <c r="SKC9" s="279"/>
      <c r="SKD9" s="279"/>
      <c r="SKE9" s="279"/>
      <c r="SKF9" s="279"/>
      <c r="SKG9" s="279"/>
      <c r="SKH9" s="279"/>
      <c r="SKI9" s="279"/>
      <c r="SKJ9" s="279"/>
      <c r="SKK9" s="279"/>
      <c r="SKL9" s="279"/>
      <c r="SKM9" s="279"/>
      <c r="SKN9" s="279"/>
      <c r="SKO9" s="279"/>
      <c r="SKP9" s="279"/>
      <c r="SKQ9" s="279"/>
      <c r="SKR9" s="279"/>
      <c r="SKS9" s="279"/>
      <c r="SKT9" s="279"/>
      <c r="SKU9" s="279"/>
      <c r="SKV9" s="279"/>
      <c r="SKW9" s="279"/>
      <c r="SKX9" s="279"/>
      <c r="SKY9" s="279"/>
      <c r="SKZ9" s="279"/>
      <c r="SLA9" s="279"/>
      <c r="SLB9" s="279"/>
      <c r="SLC9" s="279"/>
      <c r="SLD9" s="279"/>
      <c r="SLE9" s="279"/>
      <c r="SLF9" s="279"/>
      <c r="SLG9" s="279"/>
      <c r="SLH9" s="279"/>
      <c r="SLI9" s="279"/>
      <c r="SLJ9" s="279"/>
      <c r="SLK9" s="279"/>
      <c r="SLL9" s="279"/>
      <c r="SLM9" s="279"/>
      <c r="SLN9" s="279"/>
      <c r="SLO9" s="279"/>
      <c r="SLP9" s="279"/>
      <c r="SLQ9" s="279"/>
      <c r="SLR9" s="279"/>
      <c r="SLS9" s="279"/>
      <c r="SLT9" s="279"/>
      <c r="SLU9" s="279"/>
      <c r="SLV9" s="279"/>
      <c r="SLW9" s="279"/>
      <c r="SLX9" s="279"/>
      <c r="SLY9" s="279"/>
      <c r="SLZ9" s="279"/>
      <c r="SMA9" s="279"/>
      <c r="SMB9" s="279"/>
      <c r="SMC9" s="279"/>
      <c r="SMD9" s="279"/>
      <c r="SME9" s="279"/>
      <c r="SMF9" s="279"/>
      <c r="SMG9" s="279"/>
      <c r="SMH9" s="279"/>
      <c r="SMI9" s="279"/>
      <c r="SMJ9" s="279"/>
      <c r="SMK9" s="279"/>
      <c r="SML9" s="279"/>
      <c r="SMM9" s="279"/>
      <c r="SMN9" s="279"/>
      <c r="SMO9" s="279"/>
      <c r="SMP9" s="279"/>
      <c r="SMQ9" s="279"/>
      <c r="SMR9" s="279"/>
      <c r="SMS9" s="279"/>
      <c r="SMT9" s="279"/>
      <c r="SMU9" s="279"/>
      <c r="SMV9" s="279"/>
      <c r="SMW9" s="279"/>
      <c r="SMX9" s="279"/>
      <c r="SMY9" s="279"/>
      <c r="SMZ9" s="279"/>
      <c r="SNA9" s="279"/>
      <c r="SNB9" s="279"/>
      <c r="SNC9" s="279"/>
      <c r="SND9" s="279"/>
      <c r="SNE9" s="279"/>
      <c r="SNF9" s="279"/>
      <c r="SNG9" s="279"/>
      <c r="SNH9" s="279"/>
      <c r="SNI9" s="279"/>
      <c r="SNJ9" s="279"/>
      <c r="SNK9" s="279"/>
      <c r="SNL9" s="279"/>
      <c r="SNM9" s="279"/>
      <c r="SNN9" s="279"/>
      <c r="SNO9" s="279"/>
      <c r="SNP9" s="279"/>
      <c r="SNQ9" s="279"/>
      <c r="SNR9" s="279"/>
      <c r="SNS9" s="279"/>
      <c r="SNT9" s="279"/>
      <c r="SNU9" s="279"/>
      <c r="SNV9" s="279"/>
      <c r="SNW9" s="279"/>
      <c r="SNX9" s="279"/>
      <c r="SNY9" s="279"/>
      <c r="SNZ9" s="279"/>
      <c r="SOA9" s="279"/>
      <c r="SOB9" s="279"/>
      <c r="SOC9" s="279"/>
      <c r="SOD9" s="279"/>
      <c r="SOE9" s="279"/>
      <c r="SOF9" s="279"/>
      <c r="SOG9" s="279"/>
      <c r="SOH9" s="279"/>
      <c r="SOI9" s="279"/>
      <c r="SOJ9" s="279"/>
      <c r="SOK9" s="279"/>
      <c r="SOL9" s="279"/>
      <c r="SOM9" s="279"/>
      <c r="SON9" s="279"/>
      <c r="SOO9" s="279"/>
      <c r="SOP9" s="279"/>
      <c r="SOQ9" s="279"/>
      <c r="SOR9" s="279"/>
      <c r="SOS9" s="279"/>
      <c r="SOT9" s="279"/>
      <c r="SOU9" s="279"/>
      <c r="SOV9" s="279"/>
      <c r="SOW9" s="279"/>
      <c r="SOX9" s="279"/>
      <c r="SOY9" s="279"/>
      <c r="SOZ9" s="279"/>
      <c r="SPA9" s="279"/>
      <c r="SPB9" s="279"/>
      <c r="SPC9" s="279"/>
      <c r="SPD9" s="279"/>
      <c r="SPE9" s="279"/>
      <c r="SPF9" s="279"/>
      <c r="SPG9" s="279"/>
      <c r="SPH9" s="279"/>
      <c r="SPI9" s="279"/>
      <c r="SPJ9" s="279"/>
      <c r="SPK9" s="279"/>
      <c r="SPL9" s="279"/>
      <c r="SPM9" s="279"/>
      <c r="SPN9" s="279"/>
      <c r="SPO9" s="279"/>
      <c r="SPP9" s="279"/>
      <c r="SPQ9" s="279"/>
      <c r="SPR9" s="279"/>
      <c r="SPS9" s="279"/>
      <c r="SPT9" s="279"/>
      <c r="SPU9" s="279"/>
      <c r="SPV9" s="279"/>
      <c r="SPW9" s="279"/>
      <c r="SPX9" s="279"/>
      <c r="SPY9" s="279"/>
      <c r="SPZ9" s="279"/>
      <c r="SQA9" s="279"/>
      <c r="SQB9" s="279"/>
      <c r="SQC9" s="279"/>
      <c r="SQD9" s="279"/>
      <c r="SQE9" s="279"/>
      <c r="SQF9" s="279"/>
      <c r="SQG9" s="279"/>
      <c r="SQH9" s="279"/>
      <c r="SQI9" s="279"/>
      <c r="SQJ9" s="279"/>
      <c r="SQK9" s="279"/>
      <c r="SQL9" s="279"/>
      <c r="SQM9" s="279"/>
      <c r="SQN9" s="279"/>
      <c r="SQO9" s="279"/>
      <c r="SQP9" s="279"/>
      <c r="SQQ9" s="279"/>
      <c r="SQR9" s="279"/>
      <c r="SQS9" s="279"/>
      <c r="SQT9" s="279"/>
      <c r="SQU9" s="279"/>
      <c r="SQV9" s="279"/>
      <c r="SQW9" s="279"/>
      <c r="SQX9" s="279"/>
      <c r="SQY9" s="279"/>
      <c r="SQZ9" s="279"/>
      <c r="SRA9" s="279"/>
      <c r="SRB9" s="279"/>
      <c r="SRC9" s="279"/>
      <c r="SRD9" s="279"/>
      <c r="SRE9" s="279"/>
      <c r="SRF9" s="279"/>
      <c r="SRG9" s="279"/>
      <c r="SRH9" s="279"/>
      <c r="SRI9" s="279"/>
      <c r="SRJ9" s="279"/>
      <c r="SRK9" s="279"/>
      <c r="SRL9" s="279"/>
      <c r="SRM9" s="279"/>
      <c r="SRN9" s="279"/>
      <c r="SRO9" s="279"/>
      <c r="SRP9" s="279"/>
      <c r="SRQ9" s="279"/>
      <c r="SRR9" s="279"/>
      <c r="SRS9" s="279"/>
      <c r="SRT9" s="279"/>
      <c r="SRU9" s="279"/>
      <c r="SRV9" s="279"/>
      <c r="SRW9" s="279"/>
      <c r="SRX9" s="279"/>
      <c r="SRY9" s="279"/>
      <c r="SRZ9" s="279"/>
      <c r="SSA9" s="279"/>
      <c r="SSB9" s="279"/>
      <c r="SSC9" s="279"/>
      <c r="SSD9" s="279"/>
      <c r="SSE9" s="279"/>
      <c r="SSF9" s="279"/>
      <c r="SSG9" s="279"/>
      <c r="SSH9" s="279"/>
      <c r="SSI9" s="279"/>
      <c r="SSJ9" s="279"/>
      <c r="SSK9" s="279"/>
      <c r="SSL9" s="279"/>
      <c r="SSM9" s="279"/>
      <c r="SSN9" s="279"/>
      <c r="SSO9" s="279"/>
      <c r="SSP9" s="279"/>
      <c r="SSQ9" s="279"/>
      <c r="SSR9" s="279"/>
      <c r="SSS9" s="279"/>
      <c r="SST9" s="279"/>
      <c r="SSU9" s="279"/>
      <c r="SSV9" s="279"/>
      <c r="SSW9" s="279"/>
      <c r="SSX9" s="279"/>
      <c r="SSY9" s="279"/>
      <c r="SSZ9" s="279"/>
      <c r="STA9" s="279"/>
      <c r="STB9" s="279"/>
      <c r="STC9" s="279"/>
      <c r="STD9" s="279"/>
      <c r="STE9" s="279"/>
      <c r="STF9" s="279"/>
      <c r="STG9" s="279"/>
      <c r="STH9" s="279"/>
      <c r="STI9" s="279"/>
      <c r="STJ9" s="279"/>
      <c r="STK9" s="279"/>
      <c r="STL9" s="279"/>
      <c r="STM9" s="279"/>
      <c r="STN9" s="279"/>
      <c r="STO9" s="279"/>
      <c r="STP9" s="279"/>
      <c r="STQ9" s="279"/>
      <c r="STR9" s="279"/>
      <c r="STS9" s="279"/>
      <c r="STT9" s="279"/>
      <c r="STU9" s="279"/>
      <c r="STV9" s="279"/>
      <c r="STW9" s="279"/>
      <c r="STX9" s="279"/>
      <c r="STY9" s="279"/>
      <c r="STZ9" s="279"/>
      <c r="SUA9" s="279"/>
      <c r="SUB9" s="279"/>
      <c r="SUC9" s="279"/>
      <c r="SUD9" s="279"/>
      <c r="SUE9" s="279"/>
      <c r="SUF9" s="279"/>
      <c r="SUG9" s="279"/>
      <c r="SUH9" s="279"/>
      <c r="SUI9" s="279"/>
      <c r="SUJ9" s="279"/>
      <c r="SUK9" s="279"/>
      <c r="SUL9" s="279"/>
      <c r="SUM9" s="279"/>
      <c r="SUN9" s="279"/>
      <c r="SUO9" s="279"/>
      <c r="SUP9" s="279"/>
      <c r="SUQ9" s="279"/>
      <c r="SUR9" s="279"/>
      <c r="SUS9" s="279"/>
      <c r="SUT9" s="279"/>
      <c r="SUU9" s="279"/>
      <c r="SUV9" s="279"/>
      <c r="SUW9" s="279"/>
      <c r="SUX9" s="279"/>
      <c r="SUY9" s="279"/>
      <c r="SUZ9" s="279"/>
      <c r="SVA9" s="279"/>
      <c r="SVB9" s="279"/>
      <c r="SVC9" s="279"/>
      <c r="SVD9" s="279"/>
      <c r="SVE9" s="279"/>
      <c r="SVF9" s="279"/>
      <c r="SVG9" s="279"/>
      <c r="SVH9" s="279"/>
      <c r="SVI9" s="279"/>
      <c r="SVJ9" s="279"/>
      <c r="SVK9" s="279"/>
      <c r="SVL9" s="279"/>
      <c r="SVM9" s="279"/>
      <c r="SVN9" s="279"/>
      <c r="SVO9" s="279"/>
      <c r="SVP9" s="279"/>
      <c r="SVQ9" s="279"/>
      <c r="SVR9" s="279"/>
      <c r="SVS9" s="279"/>
      <c r="SVT9" s="279"/>
      <c r="SVU9" s="279"/>
      <c r="SVV9" s="279"/>
      <c r="SVW9" s="279"/>
      <c r="SVX9" s="279"/>
      <c r="SVY9" s="279"/>
      <c r="SVZ9" s="279"/>
      <c r="SWA9" s="279"/>
      <c r="SWB9" s="279"/>
      <c r="SWC9" s="279"/>
      <c r="SWD9" s="279"/>
      <c r="SWE9" s="279"/>
      <c r="SWF9" s="279"/>
      <c r="SWG9" s="279"/>
      <c r="SWH9" s="279"/>
      <c r="SWI9" s="279"/>
      <c r="SWJ9" s="279"/>
      <c r="SWK9" s="279"/>
      <c r="SWL9" s="279"/>
      <c r="SWM9" s="279"/>
      <c r="SWN9" s="279"/>
      <c r="SWO9" s="279"/>
      <c r="SWP9" s="279"/>
      <c r="SWQ9" s="279"/>
      <c r="SWR9" s="279"/>
      <c r="SWS9" s="279"/>
      <c r="SWT9" s="279"/>
      <c r="SWU9" s="279"/>
      <c r="SWV9" s="279"/>
      <c r="SWW9" s="279"/>
      <c r="SWX9" s="279"/>
      <c r="SWY9" s="279"/>
      <c r="SWZ9" s="279"/>
      <c r="SXA9" s="279"/>
      <c r="SXB9" s="279"/>
      <c r="SXC9" s="279"/>
      <c r="SXD9" s="279"/>
      <c r="SXE9" s="279"/>
      <c r="SXF9" s="279"/>
      <c r="SXG9" s="279"/>
      <c r="SXH9" s="279"/>
      <c r="SXI9" s="279"/>
      <c r="SXJ9" s="279"/>
      <c r="SXK9" s="279"/>
      <c r="SXL9" s="279"/>
      <c r="SXM9" s="279"/>
      <c r="SXN9" s="279"/>
      <c r="SXO9" s="279"/>
      <c r="SXP9" s="279"/>
      <c r="SXQ9" s="279"/>
      <c r="SXR9" s="279"/>
      <c r="SXS9" s="279"/>
      <c r="SXT9" s="279"/>
      <c r="SXU9" s="279"/>
      <c r="SXV9" s="279"/>
      <c r="SXW9" s="279"/>
      <c r="SXX9" s="279"/>
      <c r="SXY9" s="279"/>
      <c r="SXZ9" s="279"/>
      <c r="SYA9" s="279"/>
      <c r="SYB9" s="279"/>
      <c r="SYC9" s="279"/>
      <c r="SYD9" s="279"/>
      <c r="SYE9" s="279"/>
      <c r="SYF9" s="279"/>
      <c r="SYG9" s="279"/>
      <c r="SYH9" s="279"/>
      <c r="SYI9" s="279"/>
      <c r="SYJ9" s="279"/>
      <c r="SYK9" s="279"/>
      <c r="SYL9" s="279"/>
      <c r="SYM9" s="279"/>
      <c r="SYN9" s="279"/>
      <c r="SYO9" s="279"/>
      <c r="SYP9" s="279"/>
      <c r="SYQ9" s="279"/>
      <c r="SYR9" s="279"/>
      <c r="SYS9" s="279"/>
      <c r="SYT9" s="279"/>
      <c r="SYU9" s="279"/>
      <c r="SYV9" s="279"/>
      <c r="SYW9" s="279"/>
      <c r="SYX9" s="279"/>
      <c r="SYY9" s="279"/>
      <c r="SYZ9" s="279"/>
      <c r="SZA9" s="279"/>
      <c r="SZB9" s="279"/>
      <c r="SZC9" s="279"/>
      <c r="SZD9" s="279"/>
      <c r="SZE9" s="279"/>
      <c r="SZF9" s="279"/>
      <c r="SZG9" s="279"/>
      <c r="SZH9" s="279"/>
      <c r="SZI9" s="279"/>
      <c r="SZJ9" s="279"/>
      <c r="SZK9" s="279"/>
      <c r="SZL9" s="279"/>
      <c r="SZM9" s="279"/>
      <c r="SZN9" s="279"/>
      <c r="SZO9" s="279"/>
      <c r="SZP9" s="279"/>
      <c r="SZQ9" s="279"/>
      <c r="SZR9" s="279"/>
      <c r="SZS9" s="279"/>
      <c r="SZT9" s="279"/>
      <c r="SZU9" s="279"/>
      <c r="SZV9" s="279"/>
      <c r="SZW9" s="279"/>
      <c r="SZX9" s="279"/>
      <c r="SZY9" s="279"/>
      <c r="SZZ9" s="279"/>
      <c r="TAA9" s="279"/>
      <c r="TAB9" s="279"/>
      <c r="TAC9" s="279"/>
      <c r="TAD9" s="279"/>
      <c r="TAE9" s="279"/>
      <c r="TAF9" s="279"/>
      <c r="TAG9" s="279"/>
      <c r="TAH9" s="279"/>
      <c r="TAI9" s="279"/>
      <c r="TAJ9" s="279"/>
      <c r="TAK9" s="279"/>
      <c r="TAL9" s="279"/>
      <c r="TAM9" s="279"/>
      <c r="TAN9" s="279"/>
      <c r="TAO9" s="279"/>
      <c r="TAP9" s="279"/>
      <c r="TAQ9" s="279"/>
      <c r="TAR9" s="279"/>
      <c r="TAS9" s="279"/>
      <c r="TAT9" s="279"/>
      <c r="TAU9" s="279"/>
      <c r="TAV9" s="279"/>
      <c r="TAW9" s="279"/>
      <c r="TAX9" s="279"/>
      <c r="TAY9" s="279"/>
      <c r="TAZ9" s="279"/>
      <c r="TBA9" s="279"/>
      <c r="TBB9" s="279"/>
      <c r="TBC9" s="279"/>
      <c r="TBD9" s="279"/>
      <c r="TBE9" s="279"/>
      <c r="TBF9" s="279"/>
      <c r="TBG9" s="279"/>
      <c r="TBH9" s="279"/>
      <c r="TBI9" s="279"/>
      <c r="TBJ9" s="279"/>
      <c r="TBK9" s="279"/>
      <c r="TBL9" s="279"/>
      <c r="TBM9" s="279"/>
      <c r="TBN9" s="279"/>
      <c r="TBO9" s="279"/>
      <c r="TBP9" s="279"/>
      <c r="TBQ9" s="279"/>
      <c r="TBR9" s="279"/>
      <c r="TBS9" s="279"/>
      <c r="TBT9" s="279"/>
      <c r="TBU9" s="279"/>
      <c r="TBV9" s="279"/>
      <c r="TBW9" s="279"/>
      <c r="TBX9" s="279"/>
      <c r="TBY9" s="279"/>
      <c r="TBZ9" s="279"/>
      <c r="TCA9" s="279"/>
      <c r="TCB9" s="279"/>
      <c r="TCC9" s="279"/>
      <c r="TCD9" s="279"/>
      <c r="TCE9" s="279"/>
      <c r="TCF9" s="279"/>
      <c r="TCG9" s="279"/>
      <c r="TCH9" s="279"/>
      <c r="TCI9" s="279"/>
      <c r="TCJ9" s="279"/>
      <c r="TCK9" s="279"/>
      <c r="TCL9" s="279"/>
      <c r="TCM9" s="279"/>
      <c r="TCN9" s="279"/>
      <c r="TCO9" s="279"/>
      <c r="TCP9" s="279"/>
      <c r="TCQ9" s="279"/>
      <c r="TCR9" s="279"/>
      <c r="TCS9" s="279"/>
      <c r="TCT9" s="279"/>
      <c r="TCU9" s="279"/>
      <c r="TCV9" s="279"/>
      <c r="TCW9" s="279"/>
      <c r="TCX9" s="279"/>
      <c r="TCY9" s="279"/>
      <c r="TCZ9" s="279"/>
      <c r="TDA9" s="279"/>
      <c r="TDB9" s="279"/>
      <c r="TDC9" s="279"/>
      <c r="TDD9" s="279"/>
      <c r="TDE9" s="279"/>
      <c r="TDF9" s="279"/>
      <c r="TDG9" s="279"/>
      <c r="TDH9" s="279"/>
      <c r="TDI9" s="279"/>
      <c r="TDJ9" s="279"/>
      <c r="TDK9" s="279"/>
      <c r="TDL9" s="279"/>
      <c r="TDM9" s="279"/>
      <c r="TDN9" s="279"/>
      <c r="TDO9" s="279"/>
      <c r="TDP9" s="279"/>
      <c r="TDQ9" s="279"/>
      <c r="TDR9" s="279"/>
      <c r="TDS9" s="279"/>
      <c r="TDT9" s="279"/>
      <c r="TDU9" s="279"/>
      <c r="TDV9" s="279"/>
      <c r="TDW9" s="279"/>
      <c r="TDX9" s="279"/>
      <c r="TDY9" s="279"/>
      <c r="TDZ9" s="279"/>
      <c r="TEA9" s="279"/>
      <c r="TEB9" s="279"/>
      <c r="TEC9" s="279"/>
      <c r="TED9" s="279"/>
      <c r="TEE9" s="279"/>
      <c r="TEF9" s="279"/>
      <c r="TEG9" s="279"/>
      <c r="TEH9" s="279"/>
      <c r="TEI9" s="279"/>
      <c r="TEJ9" s="279"/>
      <c r="TEK9" s="279"/>
      <c r="TEL9" s="279"/>
      <c r="TEM9" s="279"/>
      <c r="TEN9" s="279"/>
      <c r="TEO9" s="279"/>
      <c r="TEP9" s="279"/>
      <c r="TEQ9" s="279"/>
      <c r="TER9" s="279"/>
      <c r="TES9" s="279"/>
      <c r="TET9" s="279"/>
      <c r="TEU9" s="279"/>
      <c r="TEV9" s="279"/>
      <c r="TEW9" s="279"/>
      <c r="TEX9" s="279"/>
      <c r="TEY9" s="279"/>
      <c r="TEZ9" s="279"/>
      <c r="TFA9" s="279"/>
      <c r="TFB9" s="279"/>
      <c r="TFC9" s="279"/>
      <c r="TFD9" s="279"/>
      <c r="TFE9" s="279"/>
      <c r="TFF9" s="279"/>
      <c r="TFG9" s="279"/>
      <c r="TFH9" s="279"/>
      <c r="TFI9" s="279"/>
      <c r="TFJ9" s="279"/>
      <c r="TFK9" s="279"/>
      <c r="TFL9" s="279"/>
      <c r="TFM9" s="279"/>
      <c r="TFN9" s="279"/>
      <c r="TFO9" s="279"/>
      <c r="TFP9" s="279"/>
      <c r="TFQ9" s="279"/>
      <c r="TFR9" s="279"/>
      <c r="TFS9" s="279"/>
      <c r="TFT9" s="279"/>
      <c r="TFU9" s="279"/>
      <c r="TFV9" s="279"/>
      <c r="TFW9" s="279"/>
      <c r="TFX9" s="279"/>
      <c r="TFY9" s="279"/>
      <c r="TFZ9" s="279"/>
      <c r="TGA9" s="279"/>
      <c r="TGB9" s="279"/>
      <c r="TGC9" s="279"/>
      <c r="TGD9" s="279"/>
      <c r="TGE9" s="279"/>
      <c r="TGF9" s="279"/>
      <c r="TGG9" s="279"/>
      <c r="TGH9" s="279"/>
      <c r="TGI9" s="279"/>
      <c r="TGJ9" s="279"/>
      <c r="TGK9" s="279"/>
      <c r="TGL9" s="279"/>
      <c r="TGM9" s="279"/>
      <c r="TGN9" s="279"/>
      <c r="TGO9" s="279"/>
      <c r="TGP9" s="279"/>
      <c r="TGQ9" s="279"/>
      <c r="TGR9" s="279"/>
      <c r="TGS9" s="279"/>
      <c r="TGT9" s="279"/>
      <c r="TGU9" s="279"/>
      <c r="TGV9" s="279"/>
      <c r="TGW9" s="279"/>
      <c r="TGX9" s="279"/>
      <c r="TGY9" s="279"/>
      <c r="TGZ9" s="279"/>
      <c r="THA9" s="279"/>
      <c r="THB9" s="279"/>
      <c r="THC9" s="279"/>
      <c r="THD9" s="279"/>
      <c r="THE9" s="279"/>
      <c r="THF9" s="279"/>
      <c r="THG9" s="279"/>
      <c r="THH9" s="279"/>
      <c r="THI9" s="279"/>
      <c r="THJ9" s="279"/>
      <c r="THK9" s="279"/>
      <c r="THL9" s="279"/>
      <c r="THM9" s="279"/>
      <c r="THN9" s="279"/>
      <c r="THO9" s="279"/>
      <c r="THP9" s="279"/>
      <c r="THQ9" s="279"/>
      <c r="THR9" s="279"/>
      <c r="THS9" s="279"/>
      <c r="THT9" s="279"/>
      <c r="THU9" s="279"/>
      <c r="THV9" s="279"/>
      <c r="THW9" s="279"/>
      <c r="THX9" s="279"/>
      <c r="THY9" s="279"/>
      <c r="THZ9" s="279"/>
      <c r="TIA9" s="279"/>
      <c r="TIB9" s="279"/>
      <c r="TIC9" s="279"/>
      <c r="TID9" s="279"/>
      <c r="TIE9" s="279"/>
      <c r="TIF9" s="279"/>
      <c r="TIG9" s="279"/>
      <c r="TIH9" s="279"/>
      <c r="TII9" s="279"/>
      <c r="TIJ9" s="279"/>
      <c r="TIK9" s="279"/>
      <c r="TIL9" s="279"/>
      <c r="TIM9" s="279"/>
      <c r="TIN9" s="279"/>
      <c r="TIO9" s="279"/>
      <c r="TIP9" s="279"/>
      <c r="TIQ9" s="279"/>
      <c r="TIR9" s="279"/>
      <c r="TIS9" s="279"/>
      <c r="TIT9" s="279"/>
      <c r="TIU9" s="279"/>
      <c r="TIV9" s="279"/>
      <c r="TIW9" s="279"/>
      <c r="TIX9" s="279"/>
      <c r="TIY9" s="279"/>
      <c r="TIZ9" s="279"/>
      <c r="TJA9" s="279"/>
      <c r="TJB9" s="279"/>
      <c r="TJC9" s="279"/>
      <c r="TJD9" s="279"/>
      <c r="TJE9" s="279"/>
      <c r="TJF9" s="279"/>
      <c r="TJG9" s="279"/>
      <c r="TJH9" s="279"/>
      <c r="TJI9" s="279"/>
      <c r="TJJ9" s="279"/>
      <c r="TJK9" s="279"/>
      <c r="TJL9" s="279"/>
      <c r="TJM9" s="279"/>
      <c r="TJN9" s="279"/>
      <c r="TJO9" s="279"/>
      <c r="TJP9" s="279"/>
      <c r="TJQ9" s="279"/>
      <c r="TJR9" s="279"/>
      <c r="TJS9" s="279"/>
      <c r="TJT9" s="279"/>
      <c r="TJU9" s="279"/>
      <c r="TJV9" s="279"/>
      <c r="TJW9" s="279"/>
      <c r="TJX9" s="279"/>
      <c r="TJY9" s="279"/>
      <c r="TJZ9" s="279"/>
      <c r="TKA9" s="279"/>
      <c r="TKB9" s="279"/>
      <c r="TKC9" s="279"/>
      <c r="TKD9" s="279"/>
      <c r="TKE9" s="279"/>
      <c r="TKF9" s="279"/>
      <c r="TKG9" s="279"/>
      <c r="TKH9" s="279"/>
      <c r="TKI9" s="279"/>
      <c r="TKJ9" s="279"/>
      <c r="TKK9" s="279"/>
      <c r="TKL9" s="279"/>
      <c r="TKM9" s="279"/>
      <c r="TKN9" s="279"/>
      <c r="TKO9" s="279"/>
      <c r="TKP9" s="279"/>
      <c r="TKQ9" s="279"/>
      <c r="TKR9" s="279"/>
      <c r="TKS9" s="279"/>
      <c r="TKT9" s="279"/>
      <c r="TKU9" s="279"/>
      <c r="TKV9" s="279"/>
      <c r="TKW9" s="279"/>
      <c r="TKX9" s="279"/>
      <c r="TKY9" s="279"/>
      <c r="TKZ9" s="279"/>
      <c r="TLA9" s="279"/>
      <c r="TLB9" s="279"/>
      <c r="TLC9" s="279"/>
      <c r="TLD9" s="279"/>
      <c r="TLE9" s="279"/>
      <c r="TLF9" s="279"/>
      <c r="TLG9" s="279"/>
      <c r="TLH9" s="279"/>
      <c r="TLI9" s="279"/>
      <c r="TLJ9" s="279"/>
      <c r="TLK9" s="279"/>
      <c r="TLL9" s="279"/>
      <c r="TLM9" s="279"/>
      <c r="TLN9" s="279"/>
      <c r="TLO9" s="279"/>
      <c r="TLP9" s="279"/>
      <c r="TLQ9" s="279"/>
      <c r="TLR9" s="279"/>
      <c r="TLS9" s="279"/>
      <c r="TLT9" s="279"/>
      <c r="TLU9" s="279"/>
      <c r="TLV9" s="279"/>
      <c r="TLW9" s="279"/>
      <c r="TLX9" s="279"/>
      <c r="TLY9" s="279"/>
      <c r="TLZ9" s="279"/>
      <c r="TMA9" s="279"/>
      <c r="TMB9" s="279"/>
      <c r="TMC9" s="279"/>
      <c r="TMD9" s="279"/>
      <c r="TME9" s="279"/>
      <c r="TMF9" s="279"/>
      <c r="TMG9" s="279"/>
      <c r="TMH9" s="279"/>
      <c r="TMI9" s="279"/>
      <c r="TMJ9" s="279"/>
      <c r="TMK9" s="279"/>
      <c r="TML9" s="279"/>
      <c r="TMM9" s="279"/>
      <c r="TMN9" s="279"/>
      <c r="TMO9" s="279"/>
      <c r="TMP9" s="279"/>
      <c r="TMQ9" s="279"/>
      <c r="TMR9" s="279"/>
      <c r="TMS9" s="279"/>
      <c r="TMT9" s="279"/>
      <c r="TMU9" s="279"/>
      <c r="TMV9" s="279"/>
      <c r="TMW9" s="279"/>
      <c r="TMX9" s="279"/>
      <c r="TMY9" s="279"/>
      <c r="TMZ9" s="279"/>
      <c r="TNA9" s="279"/>
      <c r="TNB9" s="279"/>
      <c r="TNC9" s="279"/>
      <c r="TND9" s="279"/>
      <c r="TNE9" s="279"/>
      <c r="TNF9" s="279"/>
      <c r="TNG9" s="279"/>
      <c r="TNH9" s="279"/>
      <c r="TNI9" s="279"/>
      <c r="TNJ9" s="279"/>
      <c r="TNK9" s="279"/>
      <c r="TNL9" s="279"/>
      <c r="TNM9" s="279"/>
      <c r="TNN9" s="279"/>
      <c r="TNO9" s="279"/>
      <c r="TNP9" s="279"/>
      <c r="TNQ9" s="279"/>
      <c r="TNR9" s="279"/>
      <c r="TNS9" s="279"/>
      <c r="TNT9" s="279"/>
      <c r="TNU9" s="279"/>
      <c r="TNV9" s="279"/>
      <c r="TNW9" s="279"/>
      <c r="TNX9" s="279"/>
      <c r="TNY9" s="279"/>
      <c r="TNZ9" s="279"/>
      <c r="TOA9" s="279"/>
      <c r="TOB9" s="279"/>
      <c r="TOC9" s="279"/>
      <c r="TOD9" s="279"/>
      <c r="TOE9" s="279"/>
      <c r="TOF9" s="279"/>
      <c r="TOG9" s="279"/>
      <c r="TOH9" s="279"/>
      <c r="TOI9" s="279"/>
      <c r="TOJ9" s="279"/>
      <c r="TOK9" s="279"/>
      <c r="TOL9" s="279"/>
      <c r="TOM9" s="279"/>
      <c r="TON9" s="279"/>
      <c r="TOO9" s="279"/>
      <c r="TOP9" s="279"/>
      <c r="TOQ9" s="279"/>
      <c r="TOR9" s="279"/>
      <c r="TOS9" s="279"/>
      <c r="TOT9" s="279"/>
      <c r="TOU9" s="279"/>
      <c r="TOV9" s="279"/>
      <c r="TOW9" s="279"/>
      <c r="TOX9" s="279"/>
      <c r="TOY9" s="279"/>
      <c r="TOZ9" s="279"/>
      <c r="TPA9" s="279"/>
      <c r="TPB9" s="279"/>
      <c r="TPC9" s="279"/>
      <c r="TPD9" s="279"/>
      <c r="TPE9" s="279"/>
      <c r="TPF9" s="279"/>
      <c r="TPG9" s="279"/>
      <c r="TPH9" s="279"/>
      <c r="TPI9" s="279"/>
      <c r="TPJ9" s="279"/>
      <c r="TPK9" s="279"/>
      <c r="TPL9" s="279"/>
      <c r="TPM9" s="279"/>
      <c r="TPN9" s="279"/>
      <c r="TPO9" s="279"/>
      <c r="TPP9" s="279"/>
      <c r="TPQ9" s="279"/>
      <c r="TPR9" s="279"/>
      <c r="TPS9" s="279"/>
      <c r="TPT9" s="279"/>
      <c r="TPU9" s="279"/>
      <c r="TPV9" s="279"/>
      <c r="TPW9" s="279"/>
      <c r="TPX9" s="279"/>
      <c r="TPY9" s="279"/>
      <c r="TPZ9" s="279"/>
      <c r="TQA9" s="279"/>
      <c r="TQB9" s="279"/>
      <c r="TQC9" s="279"/>
      <c r="TQD9" s="279"/>
      <c r="TQE9" s="279"/>
      <c r="TQF9" s="279"/>
      <c r="TQG9" s="279"/>
      <c r="TQH9" s="279"/>
      <c r="TQI9" s="279"/>
      <c r="TQJ9" s="279"/>
      <c r="TQK9" s="279"/>
      <c r="TQL9" s="279"/>
      <c r="TQM9" s="279"/>
      <c r="TQN9" s="279"/>
      <c r="TQO9" s="279"/>
      <c r="TQP9" s="279"/>
      <c r="TQQ9" s="279"/>
      <c r="TQR9" s="279"/>
      <c r="TQS9" s="279"/>
      <c r="TQT9" s="279"/>
      <c r="TQU9" s="279"/>
      <c r="TQV9" s="279"/>
      <c r="TQW9" s="279"/>
      <c r="TQX9" s="279"/>
      <c r="TQY9" s="279"/>
      <c r="TQZ9" s="279"/>
      <c r="TRA9" s="279"/>
      <c r="TRB9" s="279"/>
      <c r="TRC9" s="279"/>
      <c r="TRD9" s="279"/>
      <c r="TRE9" s="279"/>
      <c r="TRF9" s="279"/>
      <c r="TRG9" s="279"/>
      <c r="TRH9" s="279"/>
      <c r="TRI9" s="279"/>
      <c r="TRJ9" s="279"/>
      <c r="TRK9" s="279"/>
      <c r="TRL9" s="279"/>
      <c r="TRM9" s="279"/>
      <c r="TRN9" s="279"/>
      <c r="TRO9" s="279"/>
      <c r="TRP9" s="279"/>
      <c r="TRQ9" s="279"/>
      <c r="TRR9" s="279"/>
      <c r="TRS9" s="279"/>
      <c r="TRT9" s="279"/>
      <c r="TRU9" s="279"/>
      <c r="TRV9" s="279"/>
      <c r="TRW9" s="279"/>
      <c r="TRX9" s="279"/>
      <c r="TRY9" s="279"/>
      <c r="TRZ9" s="279"/>
      <c r="TSA9" s="279"/>
      <c r="TSB9" s="279"/>
      <c r="TSC9" s="279"/>
      <c r="TSD9" s="279"/>
      <c r="TSE9" s="279"/>
      <c r="TSF9" s="279"/>
      <c r="TSG9" s="279"/>
      <c r="TSH9" s="279"/>
      <c r="TSI9" s="279"/>
      <c r="TSJ9" s="279"/>
      <c r="TSK9" s="279"/>
      <c r="TSL9" s="279"/>
      <c r="TSM9" s="279"/>
      <c r="TSN9" s="279"/>
      <c r="TSO9" s="279"/>
      <c r="TSP9" s="279"/>
      <c r="TSQ9" s="279"/>
      <c r="TSR9" s="279"/>
      <c r="TSS9" s="279"/>
      <c r="TST9" s="279"/>
      <c r="TSU9" s="279"/>
      <c r="TSV9" s="279"/>
      <c r="TSW9" s="279"/>
      <c r="TSX9" s="279"/>
      <c r="TSY9" s="279"/>
      <c r="TSZ9" s="279"/>
      <c r="TTA9" s="279"/>
      <c r="TTB9" s="279"/>
      <c r="TTC9" s="279"/>
      <c r="TTD9" s="279"/>
      <c r="TTE9" s="279"/>
      <c r="TTF9" s="279"/>
      <c r="TTG9" s="279"/>
      <c r="TTH9" s="279"/>
      <c r="TTI9" s="279"/>
      <c r="TTJ9" s="279"/>
      <c r="TTK9" s="279"/>
      <c r="TTL9" s="279"/>
      <c r="TTM9" s="279"/>
      <c r="TTN9" s="279"/>
      <c r="TTO9" s="279"/>
      <c r="TTP9" s="279"/>
      <c r="TTQ9" s="279"/>
      <c r="TTR9" s="279"/>
      <c r="TTS9" s="279"/>
      <c r="TTT9" s="279"/>
      <c r="TTU9" s="279"/>
      <c r="TTV9" s="279"/>
      <c r="TTW9" s="279"/>
      <c r="TTX9" s="279"/>
      <c r="TTY9" s="279"/>
      <c r="TTZ9" s="279"/>
      <c r="TUA9" s="279"/>
      <c r="TUB9" s="279"/>
      <c r="TUC9" s="279"/>
      <c r="TUD9" s="279"/>
      <c r="TUE9" s="279"/>
      <c r="TUF9" s="279"/>
      <c r="TUG9" s="279"/>
      <c r="TUH9" s="279"/>
      <c r="TUI9" s="279"/>
      <c r="TUJ9" s="279"/>
      <c r="TUK9" s="279"/>
      <c r="TUL9" s="279"/>
      <c r="TUM9" s="279"/>
      <c r="TUN9" s="279"/>
      <c r="TUO9" s="279"/>
      <c r="TUP9" s="279"/>
      <c r="TUQ9" s="279"/>
      <c r="TUR9" s="279"/>
      <c r="TUS9" s="279"/>
      <c r="TUT9" s="279"/>
      <c r="TUU9" s="279"/>
      <c r="TUV9" s="279"/>
      <c r="TUW9" s="279"/>
      <c r="TUX9" s="279"/>
      <c r="TUY9" s="279"/>
      <c r="TUZ9" s="279"/>
      <c r="TVA9" s="279"/>
      <c r="TVB9" s="279"/>
      <c r="TVC9" s="279"/>
      <c r="TVD9" s="279"/>
      <c r="TVE9" s="279"/>
      <c r="TVF9" s="279"/>
      <c r="TVG9" s="279"/>
      <c r="TVH9" s="279"/>
      <c r="TVI9" s="279"/>
      <c r="TVJ9" s="279"/>
      <c r="TVK9" s="279"/>
      <c r="TVL9" s="279"/>
      <c r="TVM9" s="279"/>
      <c r="TVN9" s="279"/>
      <c r="TVO9" s="279"/>
      <c r="TVP9" s="279"/>
      <c r="TVQ9" s="279"/>
      <c r="TVR9" s="279"/>
      <c r="TVS9" s="279"/>
      <c r="TVT9" s="279"/>
      <c r="TVU9" s="279"/>
      <c r="TVV9" s="279"/>
      <c r="TVW9" s="279"/>
      <c r="TVX9" s="279"/>
      <c r="TVY9" s="279"/>
      <c r="TVZ9" s="279"/>
      <c r="TWA9" s="279"/>
      <c r="TWB9" s="279"/>
      <c r="TWC9" s="279"/>
      <c r="TWD9" s="279"/>
      <c r="TWE9" s="279"/>
      <c r="TWF9" s="279"/>
      <c r="TWG9" s="279"/>
      <c r="TWH9" s="279"/>
      <c r="TWI9" s="279"/>
      <c r="TWJ9" s="279"/>
      <c r="TWK9" s="279"/>
      <c r="TWL9" s="279"/>
      <c r="TWM9" s="279"/>
      <c r="TWN9" s="279"/>
      <c r="TWO9" s="279"/>
      <c r="TWP9" s="279"/>
      <c r="TWQ9" s="279"/>
      <c r="TWR9" s="279"/>
      <c r="TWS9" s="279"/>
      <c r="TWT9" s="279"/>
      <c r="TWU9" s="279"/>
      <c r="TWV9" s="279"/>
      <c r="TWW9" s="279"/>
      <c r="TWX9" s="279"/>
      <c r="TWY9" s="279"/>
      <c r="TWZ9" s="279"/>
      <c r="TXA9" s="279"/>
      <c r="TXB9" s="279"/>
      <c r="TXC9" s="279"/>
      <c r="TXD9" s="279"/>
      <c r="TXE9" s="279"/>
      <c r="TXF9" s="279"/>
      <c r="TXG9" s="279"/>
      <c r="TXH9" s="279"/>
      <c r="TXI9" s="279"/>
      <c r="TXJ9" s="279"/>
      <c r="TXK9" s="279"/>
      <c r="TXL9" s="279"/>
      <c r="TXM9" s="279"/>
      <c r="TXN9" s="279"/>
      <c r="TXO9" s="279"/>
      <c r="TXP9" s="279"/>
      <c r="TXQ9" s="279"/>
      <c r="TXR9" s="279"/>
      <c r="TXS9" s="279"/>
      <c r="TXT9" s="279"/>
      <c r="TXU9" s="279"/>
      <c r="TXV9" s="279"/>
      <c r="TXW9" s="279"/>
      <c r="TXX9" s="279"/>
      <c r="TXY9" s="279"/>
      <c r="TXZ9" s="279"/>
      <c r="TYA9" s="279"/>
      <c r="TYB9" s="279"/>
      <c r="TYC9" s="279"/>
      <c r="TYD9" s="279"/>
      <c r="TYE9" s="279"/>
      <c r="TYF9" s="279"/>
      <c r="TYG9" s="279"/>
      <c r="TYH9" s="279"/>
      <c r="TYI9" s="279"/>
      <c r="TYJ9" s="279"/>
      <c r="TYK9" s="279"/>
      <c r="TYL9" s="279"/>
      <c r="TYM9" s="279"/>
      <c r="TYN9" s="279"/>
      <c r="TYO9" s="279"/>
      <c r="TYP9" s="279"/>
      <c r="TYQ9" s="279"/>
      <c r="TYR9" s="279"/>
      <c r="TYS9" s="279"/>
      <c r="TYT9" s="279"/>
      <c r="TYU9" s="279"/>
      <c r="TYV9" s="279"/>
      <c r="TYW9" s="279"/>
      <c r="TYX9" s="279"/>
      <c r="TYY9" s="279"/>
      <c r="TYZ9" s="279"/>
      <c r="TZA9" s="279"/>
      <c r="TZB9" s="279"/>
      <c r="TZC9" s="279"/>
      <c r="TZD9" s="279"/>
      <c r="TZE9" s="279"/>
      <c r="TZF9" s="279"/>
      <c r="TZG9" s="279"/>
      <c r="TZH9" s="279"/>
      <c r="TZI9" s="279"/>
      <c r="TZJ9" s="279"/>
      <c r="TZK9" s="279"/>
      <c r="TZL9" s="279"/>
      <c r="TZM9" s="279"/>
      <c r="TZN9" s="279"/>
      <c r="TZO9" s="279"/>
      <c r="TZP9" s="279"/>
      <c r="TZQ9" s="279"/>
      <c r="TZR9" s="279"/>
      <c r="TZS9" s="279"/>
      <c r="TZT9" s="279"/>
      <c r="TZU9" s="279"/>
      <c r="TZV9" s="279"/>
      <c r="TZW9" s="279"/>
      <c r="TZX9" s="279"/>
      <c r="TZY9" s="279"/>
      <c r="TZZ9" s="279"/>
      <c r="UAA9" s="279"/>
      <c r="UAB9" s="279"/>
      <c r="UAC9" s="279"/>
      <c r="UAD9" s="279"/>
      <c r="UAE9" s="279"/>
      <c r="UAF9" s="279"/>
      <c r="UAG9" s="279"/>
      <c r="UAH9" s="279"/>
      <c r="UAI9" s="279"/>
      <c r="UAJ9" s="279"/>
      <c r="UAK9" s="279"/>
      <c r="UAL9" s="279"/>
      <c r="UAM9" s="279"/>
      <c r="UAN9" s="279"/>
      <c r="UAO9" s="279"/>
      <c r="UAP9" s="279"/>
      <c r="UAQ9" s="279"/>
      <c r="UAR9" s="279"/>
      <c r="UAS9" s="279"/>
      <c r="UAT9" s="279"/>
      <c r="UAU9" s="279"/>
      <c r="UAV9" s="279"/>
      <c r="UAW9" s="279"/>
      <c r="UAX9" s="279"/>
      <c r="UAY9" s="279"/>
      <c r="UAZ9" s="279"/>
      <c r="UBA9" s="279"/>
      <c r="UBB9" s="279"/>
      <c r="UBC9" s="279"/>
      <c r="UBD9" s="279"/>
      <c r="UBE9" s="279"/>
      <c r="UBF9" s="279"/>
      <c r="UBG9" s="279"/>
      <c r="UBH9" s="279"/>
      <c r="UBI9" s="279"/>
      <c r="UBJ9" s="279"/>
      <c r="UBK9" s="279"/>
      <c r="UBL9" s="279"/>
      <c r="UBM9" s="279"/>
      <c r="UBN9" s="279"/>
      <c r="UBO9" s="279"/>
      <c r="UBP9" s="279"/>
      <c r="UBQ9" s="279"/>
      <c r="UBR9" s="279"/>
      <c r="UBS9" s="279"/>
      <c r="UBT9" s="279"/>
      <c r="UBU9" s="279"/>
      <c r="UBV9" s="279"/>
      <c r="UBW9" s="279"/>
      <c r="UBX9" s="279"/>
      <c r="UBY9" s="279"/>
      <c r="UBZ9" s="279"/>
      <c r="UCA9" s="279"/>
      <c r="UCB9" s="279"/>
      <c r="UCC9" s="279"/>
      <c r="UCD9" s="279"/>
      <c r="UCE9" s="279"/>
      <c r="UCF9" s="279"/>
      <c r="UCG9" s="279"/>
      <c r="UCH9" s="279"/>
      <c r="UCI9" s="279"/>
      <c r="UCJ9" s="279"/>
      <c r="UCK9" s="279"/>
      <c r="UCL9" s="279"/>
      <c r="UCM9" s="279"/>
      <c r="UCN9" s="279"/>
      <c r="UCO9" s="279"/>
      <c r="UCP9" s="279"/>
      <c r="UCQ9" s="279"/>
      <c r="UCR9" s="279"/>
      <c r="UCS9" s="279"/>
      <c r="UCT9" s="279"/>
      <c r="UCU9" s="279"/>
      <c r="UCV9" s="279"/>
      <c r="UCW9" s="279"/>
      <c r="UCX9" s="279"/>
      <c r="UCY9" s="279"/>
      <c r="UCZ9" s="279"/>
      <c r="UDA9" s="279"/>
      <c r="UDB9" s="279"/>
      <c r="UDC9" s="279"/>
      <c r="UDD9" s="279"/>
      <c r="UDE9" s="279"/>
      <c r="UDF9" s="279"/>
      <c r="UDG9" s="279"/>
      <c r="UDH9" s="279"/>
      <c r="UDI9" s="279"/>
      <c r="UDJ9" s="279"/>
      <c r="UDK9" s="279"/>
      <c r="UDL9" s="279"/>
      <c r="UDM9" s="279"/>
      <c r="UDN9" s="279"/>
      <c r="UDO9" s="279"/>
      <c r="UDP9" s="279"/>
      <c r="UDQ9" s="279"/>
      <c r="UDR9" s="279"/>
      <c r="UDS9" s="279"/>
      <c r="UDT9" s="279"/>
      <c r="UDU9" s="279"/>
      <c r="UDV9" s="279"/>
      <c r="UDW9" s="279"/>
      <c r="UDX9" s="279"/>
      <c r="UDY9" s="279"/>
      <c r="UDZ9" s="279"/>
      <c r="UEA9" s="279"/>
      <c r="UEB9" s="279"/>
      <c r="UEC9" s="279"/>
      <c r="UED9" s="279"/>
      <c r="UEE9" s="279"/>
      <c r="UEF9" s="279"/>
      <c r="UEG9" s="279"/>
      <c r="UEH9" s="279"/>
      <c r="UEI9" s="279"/>
      <c r="UEJ9" s="279"/>
      <c r="UEK9" s="279"/>
      <c r="UEL9" s="279"/>
      <c r="UEM9" s="279"/>
      <c r="UEN9" s="279"/>
      <c r="UEO9" s="279"/>
      <c r="UEP9" s="279"/>
      <c r="UEQ9" s="279"/>
      <c r="UER9" s="279"/>
      <c r="UES9" s="279"/>
      <c r="UET9" s="279"/>
      <c r="UEU9" s="279"/>
      <c r="UEV9" s="279"/>
      <c r="UEW9" s="279"/>
      <c r="UEX9" s="279"/>
      <c r="UEY9" s="279"/>
      <c r="UEZ9" s="279"/>
      <c r="UFA9" s="279"/>
      <c r="UFB9" s="279"/>
      <c r="UFC9" s="279"/>
      <c r="UFD9" s="279"/>
      <c r="UFE9" s="279"/>
      <c r="UFF9" s="279"/>
      <c r="UFG9" s="279"/>
      <c r="UFH9" s="279"/>
      <c r="UFI9" s="279"/>
      <c r="UFJ9" s="279"/>
      <c r="UFK9" s="279"/>
      <c r="UFL9" s="279"/>
      <c r="UFM9" s="279"/>
      <c r="UFN9" s="279"/>
      <c r="UFO9" s="279"/>
      <c r="UFP9" s="279"/>
      <c r="UFQ9" s="279"/>
      <c r="UFR9" s="279"/>
      <c r="UFS9" s="279"/>
      <c r="UFT9" s="279"/>
      <c r="UFU9" s="279"/>
      <c r="UFV9" s="279"/>
      <c r="UFW9" s="279"/>
      <c r="UFX9" s="279"/>
      <c r="UFY9" s="279"/>
      <c r="UFZ9" s="279"/>
      <c r="UGA9" s="279"/>
      <c r="UGB9" s="279"/>
      <c r="UGC9" s="279"/>
      <c r="UGD9" s="279"/>
      <c r="UGE9" s="279"/>
      <c r="UGF9" s="279"/>
      <c r="UGG9" s="279"/>
      <c r="UGH9" s="279"/>
      <c r="UGI9" s="279"/>
      <c r="UGJ9" s="279"/>
      <c r="UGK9" s="279"/>
      <c r="UGL9" s="279"/>
      <c r="UGM9" s="279"/>
      <c r="UGN9" s="279"/>
      <c r="UGO9" s="279"/>
      <c r="UGP9" s="279"/>
      <c r="UGQ9" s="279"/>
      <c r="UGR9" s="279"/>
      <c r="UGS9" s="279"/>
      <c r="UGT9" s="279"/>
      <c r="UGU9" s="279"/>
      <c r="UGV9" s="279"/>
      <c r="UGW9" s="279"/>
      <c r="UGX9" s="279"/>
      <c r="UGY9" s="279"/>
      <c r="UGZ9" s="279"/>
      <c r="UHA9" s="279"/>
      <c r="UHB9" s="279"/>
      <c r="UHC9" s="279"/>
      <c r="UHD9" s="279"/>
      <c r="UHE9" s="279"/>
      <c r="UHF9" s="279"/>
      <c r="UHG9" s="279"/>
      <c r="UHH9" s="279"/>
      <c r="UHI9" s="279"/>
      <c r="UHJ9" s="279"/>
      <c r="UHK9" s="279"/>
      <c r="UHL9" s="279"/>
      <c r="UHM9" s="279"/>
      <c r="UHN9" s="279"/>
      <c r="UHO9" s="279"/>
      <c r="UHP9" s="279"/>
      <c r="UHQ9" s="279"/>
      <c r="UHR9" s="279"/>
      <c r="UHS9" s="279"/>
      <c r="UHT9" s="279"/>
      <c r="UHU9" s="279"/>
      <c r="UHV9" s="279"/>
      <c r="UHW9" s="279"/>
      <c r="UHX9" s="279"/>
      <c r="UHY9" s="279"/>
      <c r="UHZ9" s="279"/>
      <c r="UIA9" s="279"/>
      <c r="UIB9" s="279"/>
      <c r="UIC9" s="279"/>
      <c r="UID9" s="279"/>
      <c r="UIE9" s="279"/>
      <c r="UIF9" s="279"/>
      <c r="UIG9" s="279"/>
      <c r="UIH9" s="279"/>
      <c r="UII9" s="279"/>
      <c r="UIJ9" s="279"/>
      <c r="UIK9" s="279"/>
      <c r="UIL9" s="279"/>
      <c r="UIM9" s="279"/>
      <c r="UIN9" s="279"/>
      <c r="UIO9" s="279"/>
      <c r="UIP9" s="279"/>
      <c r="UIQ9" s="279"/>
      <c r="UIR9" s="279"/>
      <c r="UIS9" s="279"/>
      <c r="UIT9" s="279"/>
      <c r="UIU9" s="279"/>
      <c r="UIV9" s="279"/>
      <c r="UIW9" s="279"/>
      <c r="UIX9" s="279"/>
      <c r="UIY9" s="279"/>
      <c r="UIZ9" s="279"/>
      <c r="UJA9" s="279"/>
      <c r="UJB9" s="279"/>
      <c r="UJC9" s="279"/>
      <c r="UJD9" s="279"/>
      <c r="UJE9" s="279"/>
      <c r="UJF9" s="279"/>
      <c r="UJG9" s="279"/>
      <c r="UJH9" s="279"/>
      <c r="UJI9" s="279"/>
      <c r="UJJ9" s="279"/>
      <c r="UJK9" s="279"/>
      <c r="UJL9" s="279"/>
      <c r="UJM9" s="279"/>
      <c r="UJN9" s="279"/>
      <c r="UJO9" s="279"/>
      <c r="UJP9" s="279"/>
      <c r="UJQ9" s="279"/>
      <c r="UJR9" s="279"/>
      <c r="UJS9" s="279"/>
      <c r="UJT9" s="279"/>
      <c r="UJU9" s="279"/>
      <c r="UJV9" s="279"/>
      <c r="UJW9" s="279"/>
      <c r="UJX9" s="279"/>
      <c r="UJY9" s="279"/>
      <c r="UJZ9" s="279"/>
      <c r="UKA9" s="279"/>
      <c r="UKB9" s="279"/>
      <c r="UKC9" s="279"/>
      <c r="UKD9" s="279"/>
      <c r="UKE9" s="279"/>
      <c r="UKF9" s="279"/>
      <c r="UKG9" s="279"/>
      <c r="UKH9" s="279"/>
      <c r="UKI9" s="279"/>
      <c r="UKJ9" s="279"/>
      <c r="UKK9" s="279"/>
      <c r="UKL9" s="279"/>
      <c r="UKM9" s="279"/>
      <c r="UKN9" s="279"/>
      <c r="UKO9" s="279"/>
      <c r="UKP9" s="279"/>
      <c r="UKQ9" s="279"/>
      <c r="UKR9" s="279"/>
      <c r="UKS9" s="279"/>
      <c r="UKT9" s="279"/>
      <c r="UKU9" s="279"/>
      <c r="UKV9" s="279"/>
      <c r="UKW9" s="279"/>
      <c r="UKX9" s="279"/>
      <c r="UKY9" s="279"/>
      <c r="UKZ9" s="279"/>
      <c r="ULA9" s="279"/>
      <c r="ULB9" s="279"/>
      <c r="ULC9" s="279"/>
      <c r="ULD9" s="279"/>
      <c r="ULE9" s="279"/>
      <c r="ULF9" s="279"/>
      <c r="ULG9" s="279"/>
      <c r="ULH9" s="279"/>
      <c r="ULI9" s="279"/>
      <c r="ULJ9" s="279"/>
      <c r="ULK9" s="279"/>
      <c r="ULL9" s="279"/>
      <c r="ULM9" s="279"/>
      <c r="ULN9" s="279"/>
      <c r="ULO9" s="279"/>
      <c r="ULP9" s="279"/>
      <c r="ULQ9" s="279"/>
      <c r="ULR9" s="279"/>
      <c r="ULS9" s="279"/>
      <c r="ULT9" s="279"/>
      <c r="ULU9" s="279"/>
      <c r="ULV9" s="279"/>
      <c r="ULW9" s="279"/>
      <c r="ULX9" s="279"/>
      <c r="ULY9" s="279"/>
      <c r="ULZ9" s="279"/>
      <c r="UMA9" s="279"/>
      <c r="UMB9" s="279"/>
      <c r="UMC9" s="279"/>
      <c r="UMD9" s="279"/>
      <c r="UME9" s="279"/>
      <c r="UMF9" s="279"/>
      <c r="UMG9" s="279"/>
      <c r="UMH9" s="279"/>
      <c r="UMI9" s="279"/>
      <c r="UMJ9" s="279"/>
      <c r="UMK9" s="279"/>
      <c r="UML9" s="279"/>
      <c r="UMM9" s="279"/>
      <c r="UMN9" s="279"/>
      <c r="UMO9" s="279"/>
      <c r="UMP9" s="279"/>
      <c r="UMQ9" s="279"/>
      <c r="UMR9" s="279"/>
      <c r="UMS9" s="279"/>
      <c r="UMT9" s="279"/>
      <c r="UMU9" s="279"/>
      <c r="UMV9" s="279"/>
      <c r="UMW9" s="279"/>
      <c r="UMX9" s="279"/>
      <c r="UMY9" s="279"/>
      <c r="UMZ9" s="279"/>
      <c r="UNA9" s="279"/>
      <c r="UNB9" s="279"/>
      <c r="UNC9" s="279"/>
      <c r="UND9" s="279"/>
      <c r="UNE9" s="279"/>
      <c r="UNF9" s="279"/>
      <c r="UNG9" s="279"/>
      <c r="UNH9" s="279"/>
      <c r="UNI9" s="279"/>
      <c r="UNJ9" s="279"/>
      <c r="UNK9" s="279"/>
      <c r="UNL9" s="279"/>
      <c r="UNM9" s="279"/>
      <c r="UNN9" s="279"/>
      <c r="UNO9" s="279"/>
      <c r="UNP9" s="279"/>
      <c r="UNQ9" s="279"/>
      <c r="UNR9" s="279"/>
      <c r="UNS9" s="279"/>
      <c r="UNT9" s="279"/>
      <c r="UNU9" s="279"/>
      <c r="UNV9" s="279"/>
      <c r="UNW9" s="279"/>
      <c r="UNX9" s="279"/>
      <c r="UNY9" s="279"/>
      <c r="UNZ9" s="279"/>
      <c r="UOA9" s="279"/>
      <c r="UOB9" s="279"/>
      <c r="UOC9" s="279"/>
      <c r="UOD9" s="279"/>
      <c r="UOE9" s="279"/>
      <c r="UOF9" s="279"/>
      <c r="UOG9" s="279"/>
      <c r="UOH9" s="279"/>
      <c r="UOI9" s="279"/>
      <c r="UOJ9" s="279"/>
      <c r="UOK9" s="279"/>
      <c r="UOL9" s="279"/>
      <c r="UOM9" s="279"/>
      <c r="UON9" s="279"/>
      <c r="UOO9" s="279"/>
      <c r="UOP9" s="279"/>
      <c r="UOQ9" s="279"/>
      <c r="UOR9" s="279"/>
      <c r="UOS9" s="279"/>
      <c r="UOT9" s="279"/>
      <c r="UOU9" s="279"/>
      <c r="UOV9" s="279"/>
      <c r="UOW9" s="279"/>
      <c r="UOX9" s="279"/>
      <c r="UOY9" s="279"/>
      <c r="UOZ9" s="279"/>
      <c r="UPA9" s="279"/>
      <c r="UPB9" s="279"/>
      <c r="UPC9" s="279"/>
      <c r="UPD9" s="279"/>
      <c r="UPE9" s="279"/>
      <c r="UPF9" s="279"/>
      <c r="UPG9" s="279"/>
      <c r="UPH9" s="279"/>
      <c r="UPI9" s="279"/>
      <c r="UPJ9" s="279"/>
      <c r="UPK9" s="279"/>
      <c r="UPL9" s="279"/>
      <c r="UPM9" s="279"/>
      <c r="UPN9" s="279"/>
      <c r="UPO9" s="279"/>
      <c r="UPP9" s="279"/>
      <c r="UPQ9" s="279"/>
      <c r="UPR9" s="279"/>
      <c r="UPS9" s="279"/>
      <c r="UPT9" s="279"/>
      <c r="UPU9" s="279"/>
      <c r="UPV9" s="279"/>
      <c r="UPW9" s="279"/>
      <c r="UPX9" s="279"/>
      <c r="UPY9" s="279"/>
      <c r="UPZ9" s="279"/>
      <c r="UQA9" s="279"/>
      <c r="UQB9" s="279"/>
      <c r="UQC9" s="279"/>
      <c r="UQD9" s="279"/>
      <c r="UQE9" s="279"/>
      <c r="UQF9" s="279"/>
      <c r="UQG9" s="279"/>
      <c r="UQH9" s="279"/>
      <c r="UQI9" s="279"/>
      <c r="UQJ9" s="279"/>
      <c r="UQK9" s="279"/>
      <c r="UQL9" s="279"/>
      <c r="UQM9" s="279"/>
      <c r="UQN9" s="279"/>
      <c r="UQO9" s="279"/>
      <c r="UQP9" s="279"/>
      <c r="UQQ9" s="279"/>
      <c r="UQR9" s="279"/>
      <c r="UQS9" s="279"/>
      <c r="UQT9" s="279"/>
      <c r="UQU9" s="279"/>
      <c r="UQV9" s="279"/>
      <c r="UQW9" s="279"/>
      <c r="UQX9" s="279"/>
      <c r="UQY9" s="279"/>
      <c r="UQZ9" s="279"/>
      <c r="URA9" s="279"/>
      <c r="URB9" s="279"/>
      <c r="URC9" s="279"/>
      <c r="URD9" s="279"/>
      <c r="URE9" s="279"/>
      <c r="URF9" s="279"/>
      <c r="URG9" s="279"/>
      <c r="URH9" s="279"/>
      <c r="URI9" s="279"/>
      <c r="URJ9" s="279"/>
      <c r="URK9" s="279"/>
      <c r="URL9" s="279"/>
      <c r="URM9" s="279"/>
      <c r="URN9" s="279"/>
      <c r="URO9" s="279"/>
      <c r="URP9" s="279"/>
      <c r="URQ9" s="279"/>
      <c r="URR9" s="279"/>
      <c r="URS9" s="279"/>
      <c r="URT9" s="279"/>
      <c r="URU9" s="279"/>
      <c r="URV9" s="279"/>
      <c r="URW9" s="279"/>
      <c r="URX9" s="279"/>
      <c r="URY9" s="279"/>
      <c r="URZ9" s="279"/>
      <c r="USA9" s="279"/>
      <c r="USB9" s="279"/>
      <c r="USC9" s="279"/>
      <c r="USD9" s="279"/>
      <c r="USE9" s="279"/>
      <c r="USF9" s="279"/>
      <c r="USG9" s="279"/>
      <c r="USH9" s="279"/>
      <c r="USI9" s="279"/>
      <c r="USJ9" s="279"/>
      <c r="USK9" s="279"/>
      <c r="USL9" s="279"/>
      <c r="USM9" s="279"/>
      <c r="USN9" s="279"/>
      <c r="USO9" s="279"/>
      <c r="USP9" s="279"/>
      <c r="USQ9" s="279"/>
      <c r="USR9" s="279"/>
      <c r="USS9" s="279"/>
      <c r="UST9" s="279"/>
      <c r="USU9" s="279"/>
      <c r="USV9" s="279"/>
      <c r="USW9" s="279"/>
      <c r="USX9" s="279"/>
      <c r="USY9" s="279"/>
      <c r="USZ9" s="279"/>
      <c r="UTA9" s="279"/>
      <c r="UTB9" s="279"/>
      <c r="UTC9" s="279"/>
      <c r="UTD9" s="279"/>
      <c r="UTE9" s="279"/>
      <c r="UTF9" s="279"/>
      <c r="UTG9" s="279"/>
      <c r="UTH9" s="279"/>
      <c r="UTI9" s="279"/>
      <c r="UTJ9" s="279"/>
      <c r="UTK9" s="279"/>
      <c r="UTL9" s="279"/>
      <c r="UTM9" s="279"/>
      <c r="UTN9" s="279"/>
      <c r="UTO9" s="279"/>
      <c r="UTP9" s="279"/>
      <c r="UTQ9" s="279"/>
      <c r="UTR9" s="279"/>
      <c r="UTS9" s="279"/>
      <c r="UTT9" s="279"/>
      <c r="UTU9" s="279"/>
      <c r="UTV9" s="279"/>
      <c r="UTW9" s="279"/>
      <c r="UTX9" s="279"/>
      <c r="UTY9" s="279"/>
      <c r="UTZ9" s="279"/>
      <c r="UUA9" s="279"/>
      <c r="UUB9" s="279"/>
      <c r="UUC9" s="279"/>
      <c r="UUD9" s="279"/>
      <c r="UUE9" s="279"/>
      <c r="UUF9" s="279"/>
      <c r="UUG9" s="279"/>
      <c r="UUH9" s="279"/>
      <c r="UUI9" s="279"/>
      <c r="UUJ9" s="279"/>
      <c r="UUK9" s="279"/>
      <c r="UUL9" s="279"/>
      <c r="UUM9" s="279"/>
      <c r="UUN9" s="279"/>
      <c r="UUO9" s="279"/>
      <c r="UUP9" s="279"/>
      <c r="UUQ9" s="279"/>
      <c r="UUR9" s="279"/>
      <c r="UUS9" s="279"/>
      <c r="UUT9" s="279"/>
      <c r="UUU9" s="279"/>
      <c r="UUV9" s="279"/>
      <c r="UUW9" s="279"/>
      <c r="UUX9" s="279"/>
      <c r="UUY9" s="279"/>
      <c r="UUZ9" s="279"/>
      <c r="UVA9" s="279"/>
      <c r="UVB9" s="279"/>
      <c r="UVC9" s="279"/>
      <c r="UVD9" s="279"/>
      <c r="UVE9" s="279"/>
      <c r="UVF9" s="279"/>
      <c r="UVG9" s="279"/>
      <c r="UVH9" s="279"/>
      <c r="UVI9" s="279"/>
      <c r="UVJ9" s="279"/>
      <c r="UVK9" s="279"/>
      <c r="UVL9" s="279"/>
      <c r="UVM9" s="279"/>
      <c r="UVN9" s="279"/>
      <c r="UVO9" s="279"/>
      <c r="UVP9" s="279"/>
      <c r="UVQ9" s="279"/>
      <c r="UVR9" s="279"/>
      <c r="UVS9" s="279"/>
      <c r="UVT9" s="279"/>
      <c r="UVU9" s="279"/>
      <c r="UVV9" s="279"/>
      <c r="UVW9" s="279"/>
      <c r="UVX9" s="279"/>
      <c r="UVY9" s="279"/>
      <c r="UVZ9" s="279"/>
      <c r="UWA9" s="279"/>
      <c r="UWB9" s="279"/>
      <c r="UWC9" s="279"/>
      <c r="UWD9" s="279"/>
      <c r="UWE9" s="279"/>
      <c r="UWF9" s="279"/>
      <c r="UWG9" s="279"/>
      <c r="UWH9" s="279"/>
      <c r="UWI9" s="279"/>
      <c r="UWJ9" s="279"/>
      <c r="UWK9" s="279"/>
      <c r="UWL9" s="279"/>
      <c r="UWM9" s="279"/>
      <c r="UWN9" s="279"/>
      <c r="UWO9" s="279"/>
      <c r="UWP9" s="279"/>
      <c r="UWQ9" s="279"/>
      <c r="UWR9" s="279"/>
      <c r="UWS9" s="279"/>
      <c r="UWT9" s="279"/>
      <c r="UWU9" s="279"/>
      <c r="UWV9" s="279"/>
      <c r="UWW9" s="279"/>
      <c r="UWX9" s="279"/>
      <c r="UWY9" s="279"/>
      <c r="UWZ9" s="279"/>
      <c r="UXA9" s="279"/>
      <c r="UXB9" s="279"/>
      <c r="UXC9" s="279"/>
      <c r="UXD9" s="279"/>
      <c r="UXE9" s="279"/>
      <c r="UXF9" s="279"/>
      <c r="UXG9" s="279"/>
      <c r="UXH9" s="279"/>
      <c r="UXI9" s="279"/>
      <c r="UXJ9" s="279"/>
      <c r="UXK9" s="279"/>
      <c r="UXL9" s="279"/>
      <c r="UXM9" s="279"/>
      <c r="UXN9" s="279"/>
      <c r="UXO9" s="279"/>
      <c r="UXP9" s="279"/>
      <c r="UXQ9" s="279"/>
      <c r="UXR9" s="279"/>
      <c r="UXS9" s="279"/>
      <c r="UXT9" s="279"/>
      <c r="UXU9" s="279"/>
      <c r="UXV9" s="279"/>
      <c r="UXW9" s="279"/>
      <c r="UXX9" s="279"/>
      <c r="UXY9" s="279"/>
      <c r="UXZ9" s="279"/>
      <c r="UYA9" s="279"/>
      <c r="UYB9" s="279"/>
      <c r="UYC9" s="279"/>
      <c r="UYD9" s="279"/>
      <c r="UYE9" s="279"/>
      <c r="UYF9" s="279"/>
      <c r="UYG9" s="279"/>
      <c r="UYH9" s="279"/>
      <c r="UYI9" s="279"/>
      <c r="UYJ9" s="279"/>
      <c r="UYK9" s="279"/>
      <c r="UYL9" s="279"/>
      <c r="UYM9" s="279"/>
      <c r="UYN9" s="279"/>
      <c r="UYO9" s="279"/>
      <c r="UYP9" s="279"/>
      <c r="UYQ9" s="279"/>
      <c r="UYR9" s="279"/>
      <c r="UYS9" s="279"/>
      <c r="UYT9" s="279"/>
      <c r="UYU9" s="279"/>
      <c r="UYV9" s="279"/>
      <c r="UYW9" s="279"/>
      <c r="UYX9" s="279"/>
      <c r="UYY9" s="279"/>
      <c r="UYZ9" s="279"/>
      <c r="UZA9" s="279"/>
      <c r="UZB9" s="279"/>
      <c r="UZC9" s="279"/>
      <c r="UZD9" s="279"/>
      <c r="UZE9" s="279"/>
      <c r="UZF9" s="279"/>
      <c r="UZG9" s="279"/>
      <c r="UZH9" s="279"/>
      <c r="UZI9" s="279"/>
      <c r="UZJ9" s="279"/>
      <c r="UZK9" s="279"/>
      <c r="UZL9" s="279"/>
      <c r="UZM9" s="279"/>
      <c r="UZN9" s="279"/>
      <c r="UZO9" s="279"/>
      <c r="UZP9" s="279"/>
      <c r="UZQ9" s="279"/>
      <c r="UZR9" s="279"/>
      <c r="UZS9" s="279"/>
      <c r="UZT9" s="279"/>
      <c r="UZU9" s="279"/>
      <c r="UZV9" s="279"/>
      <c r="UZW9" s="279"/>
      <c r="UZX9" s="279"/>
      <c r="UZY9" s="279"/>
      <c r="UZZ9" s="279"/>
      <c r="VAA9" s="279"/>
      <c r="VAB9" s="279"/>
      <c r="VAC9" s="279"/>
      <c r="VAD9" s="279"/>
      <c r="VAE9" s="279"/>
      <c r="VAF9" s="279"/>
      <c r="VAG9" s="279"/>
      <c r="VAH9" s="279"/>
      <c r="VAI9" s="279"/>
      <c r="VAJ9" s="279"/>
      <c r="VAK9" s="279"/>
      <c r="VAL9" s="279"/>
      <c r="VAM9" s="279"/>
      <c r="VAN9" s="279"/>
      <c r="VAO9" s="279"/>
      <c r="VAP9" s="279"/>
      <c r="VAQ9" s="279"/>
      <c r="VAR9" s="279"/>
      <c r="VAS9" s="279"/>
      <c r="VAT9" s="279"/>
      <c r="VAU9" s="279"/>
      <c r="VAV9" s="279"/>
      <c r="VAW9" s="279"/>
      <c r="VAX9" s="279"/>
      <c r="VAY9" s="279"/>
      <c r="VAZ9" s="279"/>
      <c r="VBA9" s="279"/>
      <c r="VBB9" s="279"/>
      <c r="VBC9" s="279"/>
      <c r="VBD9" s="279"/>
      <c r="VBE9" s="279"/>
      <c r="VBF9" s="279"/>
      <c r="VBG9" s="279"/>
      <c r="VBH9" s="279"/>
      <c r="VBI9" s="279"/>
      <c r="VBJ9" s="279"/>
      <c r="VBK9" s="279"/>
      <c r="VBL9" s="279"/>
      <c r="VBM9" s="279"/>
      <c r="VBN9" s="279"/>
      <c r="VBO9" s="279"/>
      <c r="VBP9" s="279"/>
      <c r="VBQ9" s="279"/>
      <c r="VBR9" s="279"/>
      <c r="VBS9" s="279"/>
      <c r="VBT9" s="279"/>
      <c r="VBU9" s="279"/>
      <c r="VBV9" s="279"/>
      <c r="VBW9" s="279"/>
      <c r="VBX9" s="279"/>
      <c r="VBY9" s="279"/>
      <c r="VBZ9" s="279"/>
      <c r="VCA9" s="279"/>
      <c r="VCB9" s="279"/>
      <c r="VCC9" s="279"/>
      <c r="VCD9" s="279"/>
      <c r="VCE9" s="279"/>
      <c r="VCF9" s="279"/>
      <c r="VCG9" s="279"/>
      <c r="VCH9" s="279"/>
      <c r="VCI9" s="279"/>
      <c r="VCJ9" s="279"/>
      <c r="VCK9" s="279"/>
      <c r="VCL9" s="279"/>
      <c r="VCM9" s="279"/>
      <c r="VCN9" s="279"/>
      <c r="VCO9" s="279"/>
      <c r="VCP9" s="279"/>
      <c r="VCQ9" s="279"/>
      <c r="VCR9" s="279"/>
      <c r="VCS9" s="279"/>
      <c r="VCT9" s="279"/>
      <c r="VCU9" s="279"/>
      <c r="VCV9" s="279"/>
      <c r="VCW9" s="279"/>
      <c r="VCX9" s="279"/>
      <c r="VCY9" s="279"/>
      <c r="VCZ9" s="279"/>
      <c r="VDA9" s="279"/>
      <c r="VDB9" s="279"/>
      <c r="VDC9" s="279"/>
      <c r="VDD9" s="279"/>
      <c r="VDE9" s="279"/>
      <c r="VDF9" s="279"/>
      <c r="VDG9" s="279"/>
      <c r="VDH9" s="279"/>
      <c r="VDI9" s="279"/>
      <c r="VDJ9" s="279"/>
      <c r="VDK9" s="279"/>
      <c r="VDL9" s="279"/>
      <c r="VDM9" s="279"/>
      <c r="VDN9" s="279"/>
      <c r="VDO9" s="279"/>
      <c r="VDP9" s="279"/>
      <c r="VDQ9" s="279"/>
      <c r="VDR9" s="279"/>
      <c r="VDS9" s="279"/>
      <c r="VDT9" s="279"/>
      <c r="VDU9" s="279"/>
      <c r="VDV9" s="279"/>
      <c r="VDW9" s="279"/>
      <c r="VDX9" s="279"/>
      <c r="VDY9" s="279"/>
      <c r="VDZ9" s="279"/>
      <c r="VEA9" s="279"/>
      <c r="VEB9" s="279"/>
      <c r="VEC9" s="279"/>
      <c r="VED9" s="279"/>
      <c r="VEE9" s="279"/>
      <c r="VEF9" s="279"/>
      <c r="VEG9" s="279"/>
      <c r="VEH9" s="279"/>
      <c r="VEI9" s="279"/>
      <c r="VEJ9" s="279"/>
      <c r="VEK9" s="279"/>
      <c r="VEL9" s="279"/>
      <c r="VEM9" s="279"/>
      <c r="VEN9" s="279"/>
      <c r="VEO9" s="279"/>
      <c r="VEP9" s="279"/>
      <c r="VEQ9" s="279"/>
      <c r="VER9" s="279"/>
      <c r="VES9" s="279"/>
      <c r="VET9" s="279"/>
      <c r="VEU9" s="279"/>
      <c r="VEV9" s="279"/>
      <c r="VEW9" s="279"/>
      <c r="VEX9" s="279"/>
      <c r="VEY9" s="279"/>
      <c r="VEZ9" s="279"/>
      <c r="VFA9" s="279"/>
      <c r="VFB9" s="279"/>
      <c r="VFC9" s="279"/>
      <c r="VFD9" s="279"/>
      <c r="VFE9" s="279"/>
      <c r="VFF9" s="279"/>
      <c r="VFG9" s="279"/>
      <c r="VFH9" s="279"/>
      <c r="VFI9" s="279"/>
      <c r="VFJ9" s="279"/>
      <c r="VFK9" s="279"/>
      <c r="VFL9" s="279"/>
      <c r="VFM9" s="279"/>
      <c r="VFN9" s="279"/>
      <c r="VFO9" s="279"/>
      <c r="VFP9" s="279"/>
      <c r="VFQ9" s="279"/>
      <c r="VFR9" s="279"/>
      <c r="VFS9" s="279"/>
      <c r="VFT9" s="279"/>
      <c r="VFU9" s="279"/>
      <c r="VFV9" s="279"/>
      <c r="VFW9" s="279"/>
      <c r="VFX9" s="279"/>
      <c r="VFY9" s="279"/>
      <c r="VFZ9" s="279"/>
      <c r="VGA9" s="279"/>
      <c r="VGB9" s="279"/>
      <c r="VGC9" s="279"/>
      <c r="VGD9" s="279"/>
      <c r="VGE9" s="279"/>
      <c r="VGF9" s="279"/>
      <c r="VGG9" s="279"/>
      <c r="VGH9" s="279"/>
      <c r="VGI9" s="279"/>
      <c r="VGJ9" s="279"/>
      <c r="VGK9" s="279"/>
      <c r="VGL9" s="279"/>
      <c r="VGM9" s="279"/>
      <c r="VGN9" s="279"/>
      <c r="VGO9" s="279"/>
      <c r="VGP9" s="279"/>
      <c r="VGQ9" s="279"/>
      <c r="VGR9" s="279"/>
      <c r="VGS9" s="279"/>
      <c r="VGT9" s="279"/>
      <c r="VGU9" s="279"/>
      <c r="VGV9" s="279"/>
      <c r="VGW9" s="279"/>
      <c r="VGX9" s="279"/>
      <c r="VGY9" s="279"/>
      <c r="VGZ9" s="279"/>
      <c r="VHA9" s="279"/>
      <c r="VHB9" s="279"/>
      <c r="VHC9" s="279"/>
      <c r="VHD9" s="279"/>
      <c r="VHE9" s="279"/>
      <c r="VHF9" s="279"/>
      <c r="VHG9" s="279"/>
      <c r="VHH9" s="279"/>
      <c r="VHI9" s="279"/>
      <c r="VHJ9" s="279"/>
      <c r="VHK9" s="279"/>
      <c r="VHL9" s="279"/>
      <c r="VHM9" s="279"/>
      <c r="VHN9" s="279"/>
      <c r="VHO9" s="279"/>
      <c r="VHP9" s="279"/>
      <c r="VHQ9" s="279"/>
      <c r="VHR9" s="279"/>
      <c r="VHS9" s="279"/>
      <c r="VHT9" s="279"/>
      <c r="VHU9" s="279"/>
      <c r="VHV9" s="279"/>
      <c r="VHW9" s="279"/>
      <c r="VHX9" s="279"/>
      <c r="VHY9" s="279"/>
      <c r="VHZ9" s="279"/>
      <c r="VIA9" s="279"/>
      <c r="VIB9" s="279"/>
      <c r="VIC9" s="279"/>
      <c r="VID9" s="279"/>
      <c r="VIE9" s="279"/>
      <c r="VIF9" s="279"/>
      <c r="VIG9" s="279"/>
      <c r="VIH9" s="279"/>
      <c r="VII9" s="279"/>
      <c r="VIJ9" s="279"/>
      <c r="VIK9" s="279"/>
      <c r="VIL9" s="279"/>
      <c r="VIM9" s="279"/>
      <c r="VIN9" s="279"/>
      <c r="VIO9" s="279"/>
      <c r="VIP9" s="279"/>
      <c r="VIQ9" s="279"/>
      <c r="VIR9" s="279"/>
      <c r="VIS9" s="279"/>
      <c r="VIT9" s="279"/>
      <c r="VIU9" s="279"/>
      <c r="VIV9" s="279"/>
      <c r="VIW9" s="279"/>
      <c r="VIX9" s="279"/>
      <c r="VIY9" s="279"/>
      <c r="VIZ9" s="279"/>
      <c r="VJA9" s="279"/>
      <c r="VJB9" s="279"/>
      <c r="VJC9" s="279"/>
      <c r="VJD9" s="279"/>
      <c r="VJE9" s="279"/>
      <c r="VJF9" s="279"/>
      <c r="VJG9" s="279"/>
      <c r="VJH9" s="279"/>
      <c r="VJI9" s="279"/>
      <c r="VJJ9" s="279"/>
      <c r="VJK9" s="279"/>
      <c r="VJL9" s="279"/>
      <c r="VJM9" s="279"/>
      <c r="VJN9" s="279"/>
      <c r="VJO9" s="279"/>
      <c r="VJP9" s="279"/>
      <c r="VJQ9" s="279"/>
      <c r="VJR9" s="279"/>
      <c r="VJS9" s="279"/>
      <c r="VJT9" s="279"/>
      <c r="VJU9" s="279"/>
      <c r="VJV9" s="279"/>
      <c r="VJW9" s="279"/>
      <c r="VJX9" s="279"/>
      <c r="VJY9" s="279"/>
      <c r="VJZ9" s="279"/>
      <c r="VKA9" s="279"/>
      <c r="VKB9" s="279"/>
      <c r="VKC9" s="279"/>
      <c r="VKD9" s="279"/>
      <c r="VKE9" s="279"/>
      <c r="VKF9" s="279"/>
      <c r="VKG9" s="279"/>
      <c r="VKH9" s="279"/>
      <c r="VKI9" s="279"/>
      <c r="VKJ9" s="279"/>
      <c r="VKK9" s="279"/>
      <c r="VKL9" s="279"/>
      <c r="VKM9" s="279"/>
      <c r="VKN9" s="279"/>
      <c r="VKO9" s="279"/>
      <c r="VKP9" s="279"/>
      <c r="VKQ9" s="279"/>
      <c r="VKR9" s="279"/>
      <c r="VKS9" s="279"/>
      <c r="VKT9" s="279"/>
      <c r="VKU9" s="279"/>
      <c r="VKV9" s="279"/>
      <c r="VKW9" s="279"/>
      <c r="VKX9" s="279"/>
      <c r="VKY9" s="279"/>
      <c r="VKZ9" s="279"/>
      <c r="VLA9" s="279"/>
      <c r="VLB9" s="279"/>
      <c r="VLC9" s="279"/>
      <c r="VLD9" s="279"/>
      <c r="VLE9" s="279"/>
      <c r="VLF9" s="279"/>
      <c r="VLG9" s="279"/>
      <c r="VLH9" s="279"/>
      <c r="VLI9" s="279"/>
      <c r="VLJ9" s="279"/>
      <c r="VLK9" s="279"/>
      <c r="VLL9" s="279"/>
      <c r="VLM9" s="279"/>
      <c r="VLN9" s="279"/>
      <c r="VLO9" s="279"/>
      <c r="VLP9" s="279"/>
      <c r="VLQ9" s="279"/>
      <c r="VLR9" s="279"/>
      <c r="VLS9" s="279"/>
      <c r="VLT9" s="279"/>
      <c r="VLU9" s="279"/>
      <c r="VLV9" s="279"/>
      <c r="VLW9" s="279"/>
      <c r="VLX9" s="279"/>
      <c r="VLY9" s="279"/>
      <c r="VLZ9" s="279"/>
      <c r="VMA9" s="279"/>
      <c r="VMB9" s="279"/>
      <c r="VMC9" s="279"/>
      <c r="VMD9" s="279"/>
      <c r="VME9" s="279"/>
      <c r="VMF9" s="279"/>
      <c r="VMG9" s="279"/>
      <c r="VMH9" s="279"/>
      <c r="VMI9" s="279"/>
      <c r="VMJ9" s="279"/>
      <c r="VMK9" s="279"/>
      <c r="VML9" s="279"/>
      <c r="VMM9" s="279"/>
      <c r="VMN9" s="279"/>
      <c r="VMO9" s="279"/>
      <c r="VMP9" s="279"/>
      <c r="VMQ9" s="279"/>
      <c r="VMR9" s="279"/>
      <c r="VMS9" s="279"/>
      <c r="VMT9" s="279"/>
      <c r="VMU9" s="279"/>
      <c r="VMV9" s="279"/>
      <c r="VMW9" s="279"/>
      <c r="VMX9" s="279"/>
      <c r="VMY9" s="279"/>
      <c r="VMZ9" s="279"/>
      <c r="VNA9" s="279"/>
      <c r="VNB9" s="279"/>
      <c r="VNC9" s="279"/>
      <c r="VND9" s="279"/>
      <c r="VNE9" s="279"/>
      <c r="VNF9" s="279"/>
      <c r="VNG9" s="279"/>
      <c r="VNH9" s="279"/>
      <c r="VNI9" s="279"/>
      <c r="VNJ9" s="279"/>
      <c r="VNK9" s="279"/>
      <c r="VNL9" s="279"/>
      <c r="VNM9" s="279"/>
      <c r="VNN9" s="279"/>
      <c r="VNO9" s="279"/>
      <c r="VNP9" s="279"/>
      <c r="VNQ9" s="279"/>
      <c r="VNR9" s="279"/>
      <c r="VNS9" s="279"/>
      <c r="VNT9" s="279"/>
      <c r="VNU9" s="279"/>
      <c r="VNV9" s="279"/>
      <c r="VNW9" s="279"/>
      <c r="VNX9" s="279"/>
      <c r="VNY9" s="279"/>
      <c r="VNZ9" s="279"/>
      <c r="VOA9" s="279"/>
      <c r="VOB9" s="279"/>
      <c r="VOC9" s="279"/>
      <c r="VOD9" s="279"/>
      <c r="VOE9" s="279"/>
      <c r="VOF9" s="279"/>
      <c r="VOG9" s="279"/>
      <c r="VOH9" s="279"/>
      <c r="VOI9" s="279"/>
      <c r="VOJ9" s="279"/>
      <c r="VOK9" s="279"/>
      <c r="VOL9" s="279"/>
      <c r="VOM9" s="279"/>
      <c r="VON9" s="279"/>
      <c r="VOO9" s="279"/>
      <c r="VOP9" s="279"/>
      <c r="VOQ9" s="279"/>
      <c r="VOR9" s="279"/>
      <c r="VOS9" s="279"/>
      <c r="VOT9" s="279"/>
      <c r="VOU9" s="279"/>
      <c r="VOV9" s="279"/>
      <c r="VOW9" s="279"/>
      <c r="VOX9" s="279"/>
      <c r="VOY9" s="279"/>
      <c r="VOZ9" s="279"/>
      <c r="VPA9" s="279"/>
      <c r="VPB9" s="279"/>
      <c r="VPC9" s="279"/>
      <c r="VPD9" s="279"/>
      <c r="VPE9" s="279"/>
      <c r="VPF9" s="279"/>
      <c r="VPG9" s="279"/>
      <c r="VPH9" s="279"/>
      <c r="VPI9" s="279"/>
      <c r="VPJ9" s="279"/>
      <c r="VPK9" s="279"/>
      <c r="VPL9" s="279"/>
      <c r="VPM9" s="279"/>
      <c r="VPN9" s="279"/>
      <c r="VPO9" s="279"/>
      <c r="VPP9" s="279"/>
      <c r="VPQ9" s="279"/>
      <c r="VPR9" s="279"/>
      <c r="VPS9" s="279"/>
      <c r="VPT9" s="279"/>
      <c r="VPU9" s="279"/>
      <c r="VPV9" s="279"/>
      <c r="VPW9" s="279"/>
      <c r="VPX9" s="279"/>
      <c r="VPY9" s="279"/>
      <c r="VPZ9" s="279"/>
      <c r="VQA9" s="279"/>
      <c r="VQB9" s="279"/>
      <c r="VQC9" s="279"/>
      <c r="VQD9" s="279"/>
      <c r="VQE9" s="279"/>
      <c r="VQF9" s="279"/>
      <c r="VQG9" s="279"/>
      <c r="VQH9" s="279"/>
      <c r="VQI9" s="279"/>
      <c r="VQJ9" s="279"/>
      <c r="VQK9" s="279"/>
      <c r="VQL9" s="279"/>
      <c r="VQM9" s="279"/>
      <c r="VQN9" s="279"/>
      <c r="VQO9" s="279"/>
      <c r="VQP9" s="279"/>
      <c r="VQQ9" s="279"/>
      <c r="VQR9" s="279"/>
      <c r="VQS9" s="279"/>
      <c r="VQT9" s="279"/>
      <c r="VQU9" s="279"/>
      <c r="VQV9" s="279"/>
      <c r="VQW9" s="279"/>
      <c r="VQX9" s="279"/>
      <c r="VQY9" s="279"/>
      <c r="VQZ9" s="279"/>
      <c r="VRA9" s="279"/>
      <c r="VRB9" s="279"/>
      <c r="VRC9" s="279"/>
      <c r="VRD9" s="279"/>
      <c r="VRE9" s="279"/>
      <c r="VRF9" s="279"/>
      <c r="VRG9" s="279"/>
      <c r="VRH9" s="279"/>
      <c r="VRI9" s="279"/>
      <c r="VRJ9" s="279"/>
      <c r="VRK9" s="279"/>
      <c r="VRL9" s="279"/>
      <c r="VRM9" s="279"/>
      <c r="VRN9" s="279"/>
      <c r="VRO9" s="279"/>
      <c r="VRP9" s="279"/>
      <c r="VRQ9" s="279"/>
      <c r="VRR9" s="279"/>
      <c r="VRS9" s="279"/>
      <c r="VRT9" s="279"/>
      <c r="VRU9" s="279"/>
      <c r="VRV9" s="279"/>
      <c r="VRW9" s="279"/>
      <c r="VRX9" s="279"/>
      <c r="VRY9" s="279"/>
      <c r="VRZ9" s="279"/>
      <c r="VSA9" s="279"/>
      <c r="VSB9" s="279"/>
      <c r="VSC9" s="279"/>
      <c r="VSD9" s="279"/>
      <c r="VSE9" s="279"/>
      <c r="VSF9" s="279"/>
      <c r="VSG9" s="279"/>
      <c r="VSH9" s="279"/>
      <c r="VSI9" s="279"/>
      <c r="VSJ9" s="279"/>
      <c r="VSK9" s="279"/>
      <c r="VSL9" s="279"/>
      <c r="VSM9" s="279"/>
      <c r="VSN9" s="279"/>
      <c r="VSO9" s="279"/>
      <c r="VSP9" s="279"/>
      <c r="VSQ9" s="279"/>
      <c r="VSR9" s="279"/>
      <c r="VSS9" s="279"/>
      <c r="VST9" s="279"/>
      <c r="VSU9" s="279"/>
      <c r="VSV9" s="279"/>
      <c r="VSW9" s="279"/>
      <c r="VSX9" s="279"/>
      <c r="VSY9" s="279"/>
      <c r="VSZ9" s="279"/>
      <c r="VTA9" s="279"/>
      <c r="VTB9" s="279"/>
      <c r="VTC9" s="279"/>
      <c r="VTD9" s="279"/>
      <c r="VTE9" s="279"/>
      <c r="VTF9" s="279"/>
      <c r="VTG9" s="279"/>
      <c r="VTH9" s="279"/>
      <c r="VTI9" s="279"/>
      <c r="VTJ9" s="279"/>
      <c r="VTK9" s="279"/>
      <c r="VTL9" s="279"/>
      <c r="VTM9" s="279"/>
      <c r="VTN9" s="279"/>
      <c r="VTO9" s="279"/>
      <c r="VTP9" s="279"/>
      <c r="VTQ9" s="279"/>
      <c r="VTR9" s="279"/>
      <c r="VTS9" s="279"/>
      <c r="VTT9" s="279"/>
      <c r="VTU9" s="279"/>
      <c r="VTV9" s="279"/>
      <c r="VTW9" s="279"/>
      <c r="VTX9" s="279"/>
      <c r="VTY9" s="279"/>
      <c r="VTZ9" s="279"/>
      <c r="VUA9" s="279"/>
      <c r="VUB9" s="279"/>
      <c r="VUC9" s="279"/>
      <c r="VUD9" s="279"/>
      <c r="VUE9" s="279"/>
      <c r="VUF9" s="279"/>
      <c r="VUG9" s="279"/>
      <c r="VUH9" s="279"/>
      <c r="VUI9" s="279"/>
      <c r="VUJ9" s="279"/>
      <c r="VUK9" s="279"/>
      <c r="VUL9" s="279"/>
      <c r="VUM9" s="279"/>
      <c r="VUN9" s="279"/>
      <c r="VUO9" s="279"/>
      <c r="VUP9" s="279"/>
      <c r="VUQ9" s="279"/>
      <c r="VUR9" s="279"/>
      <c r="VUS9" s="279"/>
      <c r="VUT9" s="279"/>
      <c r="VUU9" s="279"/>
      <c r="VUV9" s="279"/>
      <c r="VUW9" s="279"/>
      <c r="VUX9" s="279"/>
      <c r="VUY9" s="279"/>
      <c r="VUZ9" s="279"/>
      <c r="VVA9" s="279"/>
      <c r="VVB9" s="279"/>
      <c r="VVC9" s="279"/>
      <c r="VVD9" s="279"/>
      <c r="VVE9" s="279"/>
      <c r="VVF9" s="279"/>
      <c r="VVG9" s="279"/>
      <c r="VVH9" s="279"/>
      <c r="VVI9" s="279"/>
      <c r="VVJ9" s="279"/>
      <c r="VVK9" s="279"/>
      <c r="VVL9" s="279"/>
      <c r="VVM9" s="279"/>
      <c r="VVN9" s="279"/>
      <c r="VVO9" s="279"/>
      <c r="VVP9" s="279"/>
      <c r="VVQ9" s="279"/>
      <c r="VVR9" s="279"/>
      <c r="VVS9" s="279"/>
      <c r="VVT9" s="279"/>
      <c r="VVU9" s="279"/>
      <c r="VVV9" s="279"/>
      <c r="VVW9" s="279"/>
      <c r="VVX9" s="279"/>
      <c r="VVY9" s="279"/>
      <c r="VVZ9" s="279"/>
      <c r="VWA9" s="279"/>
      <c r="VWB9" s="279"/>
      <c r="VWC9" s="279"/>
      <c r="VWD9" s="279"/>
      <c r="VWE9" s="279"/>
      <c r="VWF9" s="279"/>
      <c r="VWG9" s="279"/>
      <c r="VWH9" s="279"/>
      <c r="VWI9" s="279"/>
      <c r="VWJ9" s="279"/>
      <c r="VWK9" s="279"/>
      <c r="VWL9" s="279"/>
      <c r="VWM9" s="279"/>
      <c r="VWN9" s="279"/>
      <c r="VWO9" s="279"/>
      <c r="VWP9" s="279"/>
      <c r="VWQ9" s="279"/>
      <c r="VWR9" s="279"/>
      <c r="VWS9" s="279"/>
      <c r="VWT9" s="279"/>
      <c r="VWU9" s="279"/>
      <c r="VWV9" s="279"/>
      <c r="VWW9" s="279"/>
      <c r="VWX9" s="279"/>
      <c r="VWY9" s="279"/>
      <c r="VWZ9" s="279"/>
      <c r="VXA9" s="279"/>
      <c r="VXB9" s="279"/>
      <c r="VXC9" s="279"/>
      <c r="VXD9" s="279"/>
      <c r="VXE9" s="279"/>
      <c r="VXF9" s="279"/>
      <c r="VXG9" s="279"/>
      <c r="VXH9" s="279"/>
      <c r="VXI9" s="279"/>
      <c r="VXJ9" s="279"/>
      <c r="VXK9" s="279"/>
      <c r="VXL9" s="279"/>
      <c r="VXM9" s="279"/>
      <c r="VXN9" s="279"/>
      <c r="VXO9" s="279"/>
      <c r="VXP9" s="279"/>
      <c r="VXQ9" s="279"/>
      <c r="VXR9" s="279"/>
      <c r="VXS9" s="279"/>
      <c r="VXT9" s="279"/>
      <c r="VXU9" s="279"/>
      <c r="VXV9" s="279"/>
      <c r="VXW9" s="279"/>
      <c r="VXX9" s="279"/>
      <c r="VXY9" s="279"/>
      <c r="VXZ9" s="279"/>
      <c r="VYA9" s="279"/>
      <c r="VYB9" s="279"/>
      <c r="VYC9" s="279"/>
      <c r="VYD9" s="279"/>
      <c r="VYE9" s="279"/>
      <c r="VYF9" s="279"/>
      <c r="VYG9" s="279"/>
      <c r="VYH9" s="279"/>
      <c r="VYI9" s="279"/>
      <c r="VYJ9" s="279"/>
      <c r="VYK9" s="279"/>
      <c r="VYL9" s="279"/>
      <c r="VYM9" s="279"/>
      <c r="VYN9" s="279"/>
      <c r="VYO9" s="279"/>
      <c r="VYP9" s="279"/>
      <c r="VYQ9" s="279"/>
      <c r="VYR9" s="279"/>
      <c r="VYS9" s="279"/>
      <c r="VYT9" s="279"/>
      <c r="VYU9" s="279"/>
      <c r="VYV9" s="279"/>
      <c r="VYW9" s="279"/>
      <c r="VYX9" s="279"/>
      <c r="VYY9" s="279"/>
      <c r="VYZ9" s="279"/>
      <c r="VZA9" s="279"/>
      <c r="VZB9" s="279"/>
      <c r="VZC9" s="279"/>
      <c r="VZD9" s="279"/>
      <c r="VZE9" s="279"/>
      <c r="VZF9" s="279"/>
      <c r="VZG9" s="279"/>
      <c r="VZH9" s="279"/>
      <c r="VZI9" s="279"/>
      <c r="VZJ9" s="279"/>
      <c r="VZK9" s="279"/>
      <c r="VZL9" s="279"/>
      <c r="VZM9" s="279"/>
      <c r="VZN9" s="279"/>
      <c r="VZO9" s="279"/>
      <c r="VZP9" s="279"/>
      <c r="VZQ9" s="279"/>
      <c r="VZR9" s="279"/>
      <c r="VZS9" s="279"/>
      <c r="VZT9" s="279"/>
      <c r="VZU9" s="279"/>
      <c r="VZV9" s="279"/>
      <c r="VZW9" s="279"/>
      <c r="VZX9" s="279"/>
      <c r="VZY9" s="279"/>
      <c r="VZZ9" s="279"/>
      <c r="WAA9" s="279"/>
      <c r="WAB9" s="279"/>
      <c r="WAC9" s="279"/>
      <c r="WAD9" s="279"/>
      <c r="WAE9" s="279"/>
      <c r="WAF9" s="279"/>
      <c r="WAG9" s="279"/>
      <c r="WAH9" s="279"/>
      <c r="WAI9" s="279"/>
      <c r="WAJ9" s="279"/>
      <c r="WAK9" s="279"/>
      <c r="WAL9" s="279"/>
      <c r="WAM9" s="279"/>
      <c r="WAN9" s="279"/>
      <c r="WAO9" s="279"/>
      <c r="WAP9" s="279"/>
      <c r="WAQ9" s="279"/>
      <c r="WAR9" s="279"/>
      <c r="WAS9" s="279"/>
      <c r="WAT9" s="279"/>
      <c r="WAU9" s="279"/>
      <c r="WAV9" s="279"/>
      <c r="WAW9" s="279"/>
      <c r="WAX9" s="279"/>
      <c r="WAY9" s="279"/>
      <c r="WAZ9" s="279"/>
      <c r="WBA9" s="279"/>
      <c r="WBB9" s="279"/>
      <c r="WBC9" s="279"/>
      <c r="WBD9" s="279"/>
      <c r="WBE9" s="279"/>
      <c r="WBF9" s="279"/>
      <c r="WBG9" s="279"/>
      <c r="WBH9" s="279"/>
      <c r="WBI9" s="279"/>
      <c r="WBJ9" s="279"/>
      <c r="WBK9" s="279"/>
      <c r="WBL9" s="279"/>
      <c r="WBM9" s="279"/>
      <c r="WBN9" s="279"/>
      <c r="WBO9" s="279"/>
      <c r="WBP9" s="279"/>
      <c r="WBQ9" s="279"/>
      <c r="WBR9" s="279"/>
      <c r="WBS9" s="279"/>
      <c r="WBT9" s="279"/>
      <c r="WBU9" s="279"/>
      <c r="WBV9" s="279"/>
      <c r="WBW9" s="279"/>
      <c r="WBX9" s="279"/>
      <c r="WBY9" s="279"/>
      <c r="WBZ9" s="279"/>
      <c r="WCA9" s="279"/>
      <c r="WCB9" s="279"/>
      <c r="WCC9" s="279"/>
      <c r="WCD9" s="279"/>
      <c r="WCE9" s="279"/>
      <c r="WCF9" s="279"/>
      <c r="WCG9" s="279"/>
      <c r="WCH9" s="279"/>
      <c r="WCI9" s="279"/>
      <c r="WCJ9" s="279"/>
      <c r="WCK9" s="279"/>
      <c r="WCL9" s="279"/>
      <c r="WCM9" s="279"/>
      <c r="WCN9" s="279"/>
      <c r="WCO9" s="279"/>
      <c r="WCP9" s="279"/>
      <c r="WCQ9" s="279"/>
      <c r="WCR9" s="279"/>
      <c r="WCS9" s="279"/>
      <c r="WCT9" s="279"/>
      <c r="WCU9" s="279"/>
      <c r="WCV9" s="279"/>
      <c r="WCW9" s="279"/>
      <c r="WCX9" s="279"/>
      <c r="WCY9" s="279"/>
      <c r="WCZ9" s="279"/>
      <c r="WDA9" s="279"/>
      <c r="WDB9" s="279"/>
      <c r="WDC9" s="279"/>
      <c r="WDD9" s="279"/>
      <c r="WDE9" s="279"/>
      <c r="WDF9" s="279"/>
      <c r="WDG9" s="279"/>
      <c r="WDH9" s="279"/>
      <c r="WDI9" s="279"/>
      <c r="WDJ9" s="279"/>
      <c r="WDK9" s="279"/>
      <c r="WDL9" s="279"/>
      <c r="WDM9" s="279"/>
      <c r="WDN9" s="279"/>
      <c r="WDO9" s="279"/>
      <c r="WDP9" s="279"/>
      <c r="WDQ9" s="279"/>
      <c r="WDR9" s="279"/>
      <c r="WDS9" s="279"/>
      <c r="WDT9" s="279"/>
      <c r="WDU9" s="279"/>
      <c r="WDV9" s="279"/>
      <c r="WDW9" s="279"/>
      <c r="WDX9" s="279"/>
      <c r="WDY9" s="279"/>
      <c r="WDZ9" s="279"/>
      <c r="WEA9" s="279"/>
      <c r="WEB9" s="279"/>
      <c r="WEC9" s="279"/>
      <c r="WED9" s="279"/>
      <c r="WEE9" s="279"/>
      <c r="WEF9" s="279"/>
      <c r="WEG9" s="279"/>
      <c r="WEH9" s="279"/>
      <c r="WEI9" s="279"/>
      <c r="WEJ9" s="279"/>
      <c r="WEK9" s="279"/>
      <c r="WEL9" s="279"/>
      <c r="WEM9" s="279"/>
      <c r="WEN9" s="279"/>
      <c r="WEO9" s="279"/>
      <c r="WEP9" s="279"/>
      <c r="WEQ9" s="279"/>
      <c r="WER9" s="279"/>
      <c r="WES9" s="279"/>
      <c r="WET9" s="279"/>
      <c r="WEU9" s="279"/>
      <c r="WEV9" s="279"/>
      <c r="WEW9" s="279"/>
      <c r="WEX9" s="279"/>
      <c r="WEY9" s="279"/>
      <c r="WEZ9" s="279"/>
      <c r="WFA9" s="279"/>
      <c r="WFB9" s="279"/>
      <c r="WFC9" s="279"/>
      <c r="WFD9" s="279"/>
      <c r="WFE9" s="279"/>
      <c r="WFF9" s="279"/>
      <c r="WFG9" s="279"/>
      <c r="WFH9" s="279"/>
      <c r="WFI9" s="279"/>
      <c r="WFJ9" s="279"/>
      <c r="WFK9" s="279"/>
      <c r="WFL9" s="279"/>
      <c r="WFM9" s="279"/>
      <c r="WFN9" s="279"/>
      <c r="WFO9" s="279"/>
      <c r="WFP9" s="279"/>
      <c r="WFQ9" s="279"/>
      <c r="WFR9" s="279"/>
      <c r="WFS9" s="279"/>
      <c r="WFT9" s="279"/>
      <c r="WFU9" s="279"/>
      <c r="WFV9" s="279"/>
      <c r="WFW9" s="279"/>
      <c r="WFX9" s="279"/>
      <c r="WFY9" s="279"/>
      <c r="WFZ9" s="279"/>
      <c r="WGA9" s="279"/>
      <c r="WGB9" s="279"/>
      <c r="WGC9" s="279"/>
      <c r="WGD9" s="279"/>
      <c r="WGE9" s="279"/>
      <c r="WGF9" s="279"/>
      <c r="WGG9" s="279"/>
      <c r="WGH9" s="279"/>
      <c r="WGI9" s="279"/>
      <c r="WGJ9" s="279"/>
      <c r="WGK9" s="279"/>
      <c r="WGL9" s="279"/>
      <c r="WGM9" s="279"/>
      <c r="WGN9" s="279"/>
      <c r="WGO9" s="279"/>
      <c r="WGP9" s="279"/>
      <c r="WGQ9" s="279"/>
      <c r="WGR9" s="279"/>
      <c r="WGS9" s="279"/>
      <c r="WGT9" s="279"/>
      <c r="WGU9" s="279"/>
      <c r="WGV9" s="279"/>
      <c r="WGW9" s="279"/>
      <c r="WGX9" s="279"/>
      <c r="WGY9" s="279"/>
      <c r="WGZ9" s="279"/>
      <c r="WHA9" s="279"/>
      <c r="WHB9" s="279"/>
      <c r="WHC9" s="279"/>
      <c r="WHD9" s="279"/>
      <c r="WHE9" s="279"/>
      <c r="WHF9" s="279"/>
      <c r="WHG9" s="279"/>
      <c r="WHH9" s="279"/>
      <c r="WHI9" s="279"/>
      <c r="WHJ9" s="279"/>
      <c r="WHK9" s="279"/>
      <c r="WHL9" s="279"/>
      <c r="WHM9" s="279"/>
      <c r="WHN9" s="279"/>
      <c r="WHO9" s="279"/>
      <c r="WHP9" s="279"/>
      <c r="WHQ9" s="279"/>
      <c r="WHR9" s="279"/>
      <c r="WHS9" s="279"/>
      <c r="WHT9" s="279"/>
      <c r="WHU9" s="279"/>
      <c r="WHV9" s="279"/>
      <c r="WHW9" s="279"/>
      <c r="WHX9" s="279"/>
      <c r="WHY9" s="279"/>
      <c r="WHZ9" s="279"/>
      <c r="WIA9" s="279"/>
      <c r="WIB9" s="279"/>
      <c r="WIC9" s="279"/>
      <c r="WID9" s="279"/>
      <c r="WIE9" s="279"/>
      <c r="WIF9" s="279"/>
      <c r="WIG9" s="279"/>
      <c r="WIH9" s="279"/>
      <c r="WII9" s="279"/>
      <c r="WIJ9" s="279"/>
      <c r="WIK9" s="279"/>
      <c r="WIL9" s="279"/>
      <c r="WIM9" s="279"/>
      <c r="WIN9" s="279"/>
      <c r="WIO9" s="279"/>
      <c r="WIP9" s="279"/>
      <c r="WIQ9" s="279"/>
      <c r="WIR9" s="279"/>
      <c r="WIS9" s="279"/>
      <c r="WIT9" s="279"/>
      <c r="WIU9" s="279"/>
      <c r="WIV9" s="279"/>
      <c r="WIW9" s="279"/>
      <c r="WIX9" s="279"/>
      <c r="WIY9" s="279"/>
      <c r="WIZ9" s="279"/>
      <c r="WJA9" s="279"/>
      <c r="WJB9" s="279"/>
      <c r="WJC9" s="279"/>
      <c r="WJD9" s="279"/>
      <c r="WJE9" s="279"/>
      <c r="WJF9" s="279"/>
      <c r="WJG9" s="279"/>
      <c r="WJH9" s="279"/>
      <c r="WJI9" s="279"/>
      <c r="WJJ9" s="279"/>
      <c r="WJK9" s="279"/>
      <c r="WJL9" s="279"/>
      <c r="WJM9" s="279"/>
      <c r="WJN9" s="279"/>
      <c r="WJO9" s="279"/>
      <c r="WJP9" s="279"/>
      <c r="WJQ9" s="279"/>
      <c r="WJR9" s="279"/>
      <c r="WJS9" s="279"/>
      <c r="WJT9" s="279"/>
      <c r="WJU9" s="279"/>
      <c r="WJV9" s="279"/>
      <c r="WJW9" s="279"/>
      <c r="WJX9" s="279"/>
      <c r="WJY9" s="279"/>
      <c r="WJZ9" s="279"/>
      <c r="WKA9" s="279"/>
      <c r="WKB9" s="279"/>
      <c r="WKC9" s="279"/>
      <c r="WKD9" s="279"/>
      <c r="WKE9" s="279"/>
      <c r="WKF9" s="279"/>
      <c r="WKG9" s="279"/>
      <c r="WKH9" s="279"/>
      <c r="WKI9" s="279"/>
      <c r="WKJ9" s="279"/>
      <c r="WKK9" s="279"/>
      <c r="WKL9" s="279"/>
      <c r="WKM9" s="279"/>
      <c r="WKN9" s="279"/>
      <c r="WKO9" s="279"/>
      <c r="WKP9" s="279"/>
      <c r="WKQ9" s="279"/>
      <c r="WKR9" s="279"/>
      <c r="WKS9" s="279"/>
      <c r="WKT9" s="279"/>
      <c r="WKU9" s="279"/>
      <c r="WKV9" s="279"/>
      <c r="WKW9" s="279"/>
      <c r="WKX9" s="279"/>
      <c r="WKY9" s="279"/>
      <c r="WKZ9" s="279"/>
      <c r="WLA9" s="279"/>
      <c r="WLB9" s="279"/>
      <c r="WLC9" s="279"/>
      <c r="WLD9" s="279"/>
      <c r="WLE9" s="279"/>
      <c r="WLF9" s="279"/>
      <c r="WLG9" s="279"/>
      <c r="WLH9" s="279"/>
      <c r="WLI9" s="279"/>
      <c r="WLJ9" s="279"/>
      <c r="WLK9" s="279"/>
      <c r="WLL9" s="279"/>
      <c r="WLM9" s="279"/>
      <c r="WLN9" s="279"/>
      <c r="WLO9" s="279"/>
      <c r="WLP9" s="279"/>
      <c r="WLQ9" s="279"/>
      <c r="WLR9" s="279"/>
      <c r="WLS9" s="279"/>
      <c r="WLT9" s="279"/>
      <c r="WLU9" s="279"/>
      <c r="WLV9" s="279"/>
      <c r="WLW9" s="279"/>
      <c r="WLX9" s="279"/>
      <c r="WLY9" s="279"/>
      <c r="WLZ9" s="279"/>
      <c r="WMA9" s="279"/>
      <c r="WMB9" s="279"/>
      <c r="WMC9" s="279"/>
      <c r="WMD9" s="279"/>
      <c r="WME9" s="279"/>
      <c r="WMF9" s="279"/>
      <c r="WMG9" s="279"/>
      <c r="WMH9" s="279"/>
      <c r="WMI9" s="279"/>
      <c r="WMJ9" s="279"/>
      <c r="WMK9" s="279"/>
      <c r="WML9" s="279"/>
      <c r="WMM9" s="279"/>
      <c r="WMN9" s="279"/>
      <c r="WMO9" s="279"/>
      <c r="WMP9" s="279"/>
      <c r="WMQ9" s="279"/>
      <c r="WMR9" s="279"/>
      <c r="WMS9" s="279"/>
      <c r="WMT9" s="279"/>
      <c r="WMU9" s="279"/>
      <c r="WMV9" s="279"/>
      <c r="WMW9" s="279"/>
      <c r="WMX9" s="279"/>
      <c r="WMY9" s="279"/>
      <c r="WMZ9" s="279"/>
      <c r="WNA9" s="279"/>
      <c r="WNB9" s="279"/>
      <c r="WNC9" s="279"/>
      <c r="WND9" s="279"/>
      <c r="WNE9" s="279"/>
      <c r="WNF9" s="279"/>
      <c r="WNG9" s="279"/>
      <c r="WNH9" s="279"/>
      <c r="WNI9" s="279"/>
      <c r="WNJ9" s="279"/>
      <c r="WNK9" s="279"/>
      <c r="WNL9" s="279"/>
      <c r="WNM9" s="279"/>
      <c r="WNN9" s="279"/>
      <c r="WNO9" s="279"/>
      <c r="WNP9" s="279"/>
      <c r="WNQ9" s="279"/>
      <c r="WNR9" s="279"/>
      <c r="WNS9" s="279"/>
      <c r="WNT9" s="279"/>
      <c r="WNU9" s="279"/>
      <c r="WNV9" s="279"/>
      <c r="WNW9" s="279"/>
      <c r="WNX9" s="279"/>
      <c r="WNY9" s="279"/>
      <c r="WNZ9" s="279"/>
      <c r="WOA9" s="279"/>
      <c r="WOB9" s="279"/>
      <c r="WOC9" s="279"/>
      <c r="WOD9" s="279"/>
      <c r="WOE9" s="279"/>
      <c r="WOF9" s="279"/>
      <c r="WOG9" s="279"/>
      <c r="WOH9" s="279"/>
      <c r="WOI9" s="279"/>
      <c r="WOJ9" s="279"/>
      <c r="WOK9" s="279"/>
      <c r="WOL9" s="279"/>
      <c r="WOM9" s="279"/>
      <c r="WON9" s="279"/>
      <c r="WOO9" s="279"/>
      <c r="WOP9" s="279"/>
      <c r="WOQ9" s="279"/>
      <c r="WOR9" s="279"/>
      <c r="WOS9" s="279"/>
      <c r="WOT9" s="279"/>
      <c r="WOU9" s="279"/>
      <c r="WOV9" s="279"/>
      <c r="WOW9" s="279"/>
      <c r="WOX9" s="279"/>
      <c r="WOY9" s="279"/>
      <c r="WOZ9" s="279"/>
      <c r="WPA9" s="279"/>
      <c r="WPB9" s="279"/>
      <c r="WPC9" s="279"/>
      <c r="WPD9" s="279"/>
      <c r="WPE9" s="279"/>
      <c r="WPF9" s="279"/>
      <c r="WPG9" s="279"/>
      <c r="WPH9" s="279"/>
      <c r="WPI9" s="279"/>
      <c r="WPJ9" s="279"/>
      <c r="WPK9" s="279"/>
      <c r="WPL9" s="279"/>
      <c r="WPM9" s="279"/>
      <c r="WPN9" s="279"/>
      <c r="WPO9" s="279"/>
      <c r="WPP9" s="279"/>
      <c r="WPQ9" s="279"/>
      <c r="WPR9" s="279"/>
      <c r="WPS9" s="279"/>
      <c r="WPT9" s="279"/>
      <c r="WPU9" s="279"/>
      <c r="WPV9" s="279"/>
      <c r="WPW9" s="279"/>
      <c r="WPX9" s="279"/>
      <c r="WPY9" s="279"/>
      <c r="WPZ9" s="279"/>
      <c r="WQA9" s="279"/>
      <c r="WQB9" s="279"/>
      <c r="WQC9" s="279"/>
      <c r="WQD9" s="279"/>
      <c r="WQE9" s="279"/>
      <c r="WQF9" s="279"/>
      <c r="WQG9" s="279"/>
      <c r="WQH9" s="279"/>
      <c r="WQI9" s="279"/>
      <c r="WQJ9" s="279"/>
      <c r="WQK9" s="279"/>
      <c r="WQL9" s="279"/>
      <c r="WQM9" s="279"/>
      <c r="WQN9" s="279"/>
      <c r="WQO9" s="279"/>
      <c r="WQP9" s="279"/>
      <c r="WQQ9" s="279"/>
      <c r="WQR9" s="279"/>
      <c r="WQS9" s="279"/>
      <c r="WQT9" s="279"/>
      <c r="WQU9" s="279"/>
      <c r="WQV9" s="279"/>
      <c r="WQW9" s="279"/>
      <c r="WQX9" s="279"/>
      <c r="WQY9" s="279"/>
      <c r="WQZ9" s="279"/>
      <c r="WRA9" s="279"/>
      <c r="WRB9" s="279"/>
      <c r="WRC9" s="279"/>
      <c r="WRD9" s="279"/>
      <c r="WRE9" s="279"/>
      <c r="WRF9" s="279"/>
      <c r="WRG9" s="279"/>
      <c r="WRH9" s="279"/>
      <c r="WRI9" s="279"/>
      <c r="WRJ9" s="279"/>
      <c r="WRK9" s="279"/>
      <c r="WRL9" s="279"/>
      <c r="WRM9" s="279"/>
      <c r="WRN9" s="279"/>
      <c r="WRO9" s="279"/>
      <c r="WRP9" s="279"/>
      <c r="WRQ9" s="279"/>
      <c r="WRR9" s="279"/>
      <c r="WRS9" s="279"/>
      <c r="WRT9" s="279"/>
      <c r="WRU9" s="279"/>
      <c r="WRV9" s="279"/>
      <c r="WRW9" s="279"/>
      <c r="WRX9" s="279"/>
      <c r="WRY9" s="279"/>
      <c r="WRZ9" s="279"/>
      <c r="WSA9" s="279"/>
      <c r="WSB9" s="279"/>
      <c r="WSC9" s="279"/>
      <c r="WSD9" s="279"/>
      <c r="WSE9" s="279"/>
      <c r="WSF9" s="279"/>
      <c r="WSG9" s="279"/>
      <c r="WSH9" s="279"/>
      <c r="WSI9" s="279"/>
      <c r="WSJ9" s="279"/>
      <c r="WSK9" s="279"/>
      <c r="WSL9" s="279"/>
      <c r="WSM9" s="279"/>
      <c r="WSN9" s="279"/>
      <c r="WSO9" s="279"/>
      <c r="WSP9" s="279"/>
      <c r="WSQ9" s="279"/>
      <c r="WSR9" s="279"/>
      <c r="WSS9" s="279"/>
      <c r="WST9" s="279"/>
      <c r="WSU9" s="279"/>
      <c r="WSV9" s="279"/>
      <c r="WSW9" s="279"/>
      <c r="WSX9" s="279"/>
      <c r="WSY9" s="279"/>
      <c r="WSZ9" s="279"/>
      <c r="WTA9" s="279"/>
      <c r="WTB9" s="279"/>
      <c r="WTC9" s="279"/>
      <c r="WTD9" s="279"/>
      <c r="WTE9" s="279"/>
      <c r="WTF9" s="279"/>
      <c r="WTG9" s="279"/>
      <c r="WTH9" s="279"/>
      <c r="WTI9" s="279"/>
      <c r="WTJ9" s="279"/>
      <c r="WTK9" s="279"/>
      <c r="WTL9" s="279"/>
      <c r="WTM9" s="279"/>
      <c r="WTN9" s="279"/>
      <c r="WTO9" s="279"/>
      <c r="WTP9" s="279"/>
      <c r="WTQ9" s="279"/>
      <c r="WTR9" s="279"/>
      <c r="WTS9" s="279"/>
      <c r="WTT9" s="279"/>
      <c r="WTU9" s="279"/>
      <c r="WTV9" s="279"/>
      <c r="WTW9" s="279"/>
      <c r="WTX9" s="279"/>
      <c r="WTY9" s="279"/>
      <c r="WTZ9" s="279"/>
      <c r="WUA9" s="279"/>
      <c r="WUB9" s="279"/>
      <c r="WUC9" s="279"/>
      <c r="WUD9" s="279"/>
      <c r="WUE9" s="279"/>
      <c r="WUF9" s="279"/>
      <c r="WUG9" s="279"/>
      <c r="WUH9" s="279"/>
      <c r="WUI9" s="279"/>
      <c r="WUJ9" s="279"/>
      <c r="WUK9" s="279"/>
      <c r="WUL9" s="279"/>
      <c r="WUM9" s="279"/>
      <c r="WUN9" s="279"/>
      <c r="WUO9" s="279"/>
      <c r="WUP9" s="279"/>
      <c r="WUQ9" s="279"/>
      <c r="WUR9" s="279"/>
      <c r="WUS9" s="279"/>
      <c r="WUT9" s="279"/>
      <c r="WUU9" s="279"/>
      <c r="WUV9" s="279"/>
      <c r="WUW9" s="279"/>
      <c r="WUX9" s="279"/>
      <c r="WUY9" s="279"/>
      <c r="WUZ9" s="279"/>
      <c r="WVA9" s="279"/>
      <c r="WVB9" s="279"/>
      <c r="WVC9" s="279"/>
      <c r="WVD9" s="279"/>
      <c r="WVE9" s="279"/>
      <c r="WVF9" s="279"/>
      <c r="WVG9" s="279"/>
      <c r="WVH9" s="279"/>
      <c r="WVI9" s="279"/>
      <c r="WVJ9" s="279"/>
      <c r="WVK9" s="279"/>
      <c r="WVL9" s="279"/>
      <c r="WVM9" s="279"/>
      <c r="WVN9" s="279"/>
      <c r="WVO9" s="279"/>
      <c r="WVP9" s="279"/>
      <c r="WVQ9" s="279"/>
      <c r="WVR9" s="279"/>
      <c r="WVS9" s="279"/>
      <c r="WVT9" s="279"/>
      <c r="WVU9" s="279"/>
      <c r="WVV9" s="279"/>
      <c r="WVW9" s="279"/>
      <c r="WVX9" s="279"/>
      <c r="WVY9" s="279"/>
      <c r="WVZ9" s="279"/>
      <c r="WWA9" s="279"/>
      <c r="WWB9" s="279"/>
      <c r="WWC9" s="279"/>
      <c r="WWD9" s="279"/>
      <c r="WWE9" s="279"/>
      <c r="WWF9" s="279"/>
      <c r="WWG9" s="279"/>
      <c r="WWH9" s="279"/>
      <c r="WWI9" s="279"/>
      <c r="WWJ9" s="279"/>
      <c r="WWK9" s="279"/>
      <c r="WWL9" s="279"/>
      <c r="WWM9" s="279"/>
      <c r="WWN9" s="279"/>
      <c r="WWO9" s="279"/>
      <c r="WWP9" s="279"/>
      <c r="WWQ9" s="279"/>
      <c r="WWR9" s="279"/>
      <c r="WWS9" s="279"/>
      <c r="WWT9" s="279"/>
      <c r="WWU9" s="279"/>
      <c r="WWV9" s="279"/>
      <c r="WWW9" s="279"/>
      <c r="WWX9" s="279"/>
      <c r="WWY9" s="279"/>
      <c r="WWZ9" s="279"/>
      <c r="WXA9" s="279"/>
      <c r="WXB9" s="279"/>
      <c r="WXC9" s="279"/>
      <c r="WXD9" s="279"/>
      <c r="WXE9" s="279"/>
      <c r="WXF9" s="279"/>
      <c r="WXG9" s="279"/>
      <c r="WXH9" s="279"/>
      <c r="WXI9" s="279"/>
      <c r="WXJ9" s="279"/>
      <c r="WXK9" s="279"/>
      <c r="WXL9" s="279"/>
      <c r="WXM9" s="279"/>
      <c r="WXN9" s="279"/>
      <c r="WXO9" s="279"/>
      <c r="WXP9" s="279"/>
      <c r="WXQ9" s="279"/>
      <c r="WXR9" s="279"/>
      <c r="WXS9" s="279"/>
      <c r="WXT9" s="279"/>
      <c r="WXU9" s="279"/>
      <c r="WXV9" s="279"/>
      <c r="WXW9" s="279"/>
      <c r="WXX9" s="279"/>
      <c r="WXY9" s="279"/>
      <c r="WXZ9" s="279"/>
      <c r="WYA9" s="279"/>
      <c r="WYB9" s="279"/>
      <c r="WYC9" s="279"/>
      <c r="WYD9" s="279"/>
      <c r="WYE9" s="279"/>
      <c r="WYF9" s="279"/>
      <c r="WYG9" s="279"/>
      <c r="WYH9" s="279"/>
      <c r="WYI9" s="279"/>
      <c r="WYJ9" s="279"/>
      <c r="WYK9" s="279"/>
      <c r="WYL9" s="279"/>
      <c r="WYM9" s="279"/>
      <c r="WYN9" s="279"/>
      <c r="WYO9" s="279"/>
      <c r="WYP9" s="279"/>
      <c r="WYQ9" s="279"/>
      <c r="WYR9" s="279"/>
      <c r="WYS9" s="279"/>
      <c r="WYT9" s="279"/>
      <c r="WYU9" s="279"/>
      <c r="WYV9" s="279"/>
      <c r="WYW9" s="279"/>
      <c r="WYX9" s="279"/>
      <c r="WYY9" s="279"/>
      <c r="WYZ9" s="279"/>
      <c r="WZA9" s="279"/>
      <c r="WZB9" s="279"/>
      <c r="WZC9" s="279"/>
      <c r="WZD9" s="279"/>
      <c r="WZE9" s="279"/>
      <c r="WZF9" s="279"/>
      <c r="WZG9" s="279"/>
      <c r="WZH9" s="279"/>
      <c r="WZI9" s="279"/>
      <c r="WZJ9" s="279"/>
      <c r="WZK9" s="279"/>
      <c r="WZL9" s="279"/>
      <c r="WZM9" s="279"/>
      <c r="WZN9" s="279"/>
      <c r="WZO9" s="279"/>
      <c r="WZP9" s="279"/>
      <c r="WZQ9" s="279"/>
      <c r="WZR9" s="279"/>
      <c r="WZS9" s="279"/>
      <c r="WZT9" s="279"/>
      <c r="WZU9" s="279"/>
      <c r="WZV9" s="279"/>
      <c r="WZW9" s="279"/>
      <c r="WZX9" s="279"/>
      <c r="WZY9" s="279"/>
      <c r="WZZ9" s="279"/>
      <c r="XAA9" s="279"/>
      <c r="XAB9" s="279"/>
      <c r="XAC9" s="279"/>
      <c r="XAD9" s="279"/>
      <c r="XAE9" s="279"/>
      <c r="XAF9" s="279"/>
      <c r="XAG9" s="279"/>
      <c r="XAH9" s="279"/>
      <c r="XAI9" s="279"/>
      <c r="XAJ9" s="279"/>
      <c r="XAK9" s="279"/>
      <c r="XAL9" s="279"/>
      <c r="XAM9" s="279"/>
      <c r="XAN9" s="279"/>
      <c r="XAO9" s="279"/>
      <c r="XAP9" s="279"/>
      <c r="XAQ9" s="279"/>
      <c r="XAR9" s="279"/>
      <c r="XAS9" s="279"/>
      <c r="XAT9" s="279"/>
      <c r="XAU9" s="279"/>
      <c r="XAV9" s="279"/>
      <c r="XAW9" s="279"/>
      <c r="XAX9" s="279"/>
      <c r="XAY9" s="279"/>
      <c r="XAZ9" s="279"/>
      <c r="XBA9" s="279"/>
      <c r="XBB9" s="279"/>
      <c r="XBC9" s="279"/>
      <c r="XBD9" s="279"/>
      <c r="XBE9" s="279"/>
      <c r="XBF9" s="279"/>
      <c r="XBG9" s="279"/>
      <c r="XBH9" s="279"/>
      <c r="XBI9" s="279"/>
      <c r="XBJ9" s="279"/>
      <c r="XBK9" s="279"/>
      <c r="XBL9" s="279"/>
      <c r="XBM9" s="279"/>
      <c r="XBN9" s="279"/>
      <c r="XBO9" s="279"/>
      <c r="XBP9" s="279"/>
      <c r="XBQ9" s="279"/>
      <c r="XBR9" s="279"/>
      <c r="XBS9" s="279"/>
      <c r="XBT9" s="279"/>
      <c r="XBU9" s="279"/>
      <c r="XBV9" s="279"/>
      <c r="XBW9" s="279"/>
      <c r="XBX9" s="279"/>
      <c r="XBY9" s="279"/>
      <c r="XBZ9" s="279"/>
      <c r="XCA9" s="279"/>
      <c r="XCB9" s="279"/>
      <c r="XCC9" s="279"/>
      <c r="XCD9" s="279"/>
      <c r="XCE9" s="279"/>
      <c r="XCF9" s="279"/>
      <c r="XCG9" s="279"/>
      <c r="XCH9" s="279"/>
      <c r="XCI9" s="279"/>
      <c r="XCJ9" s="279"/>
      <c r="XCK9" s="279"/>
      <c r="XCL9" s="279"/>
      <c r="XCM9" s="279"/>
      <c r="XCN9" s="279"/>
      <c r="XCO9" s="279"/>
      <c r="XCP9" s="279"/>
      <c r="XCQ9" s="279"/>
      <c r="XCR9" s="279"/>
      <c r="XCS9" s="279"/>
      <c r="XCT9" s="279"/>
      <c r="XCU9" s="279"/>
      <c r="XCV9" s="279"/>
      <c r="XCW9" s="279"/>
      <c r="XCX9" s="279"/>
      <c r="XCY9" s="279"/>
      <c r="XCZ9" s="279"/>
      <c r="XDA9" s="279"/>
      <c r="XDB9" s="279"/>
      <c r="XDC9" s="279"/>
      <c r="XDD9" s="279"/>
      <c r="XDE9" s="279"/>
      <c r="XDF9" s="279"/>
      <c r="XDG9" s="279"/>
      <c r="XDH9" s="279"/>
      <c r="XDI9" s="279"/>
      <c r="XDJ9" s="279"/>
      <c r="XDK9" s="279"/>
      <c r="XDL9" s="279"/>
      <c r="XDM9" s="279"/>
      <c r="XDN9" s="279"/>
      <c r="XDO9" s="279"/>
      <c r="XDP9" s="279"/>
      <c r="XDQ9" s="279"/>
      <c r="XDR9" s="279"/>
      <c r="XDS9" s="279"/>
      <c r="XDT9" s="279"/>
      <c r="XDU9" s="279"/>
      <c r="XDV9" s="279"/>
      <c r="XDW9" s="279"/>
      <c r="XDX9" s="279"/>
      <c r="XDY9" s="279"/>
      <c r="XDZ9" s="279"/>
      <c r="XEA9" s="279"/>
      <c r="XEB9" s="279"/>
      <c r="XEC9" s="279"/>
      <c r="XED9" s="279"/>
      <c r="XEE9" s="279"/>
      <c r="XEF9" s="279"/>
      <c r="XEG9" s="279"/>
      <c r="XEH9" s="279"/>
      <c r="XEI9" s="279"/>
      <c r="XEJ9" s="279"/>
      <c r="XEK9" s="279"/>
      <c r="XEL9" s="279"/>
      <c r="XEM9" s="279"/>
      <c r="XEN9" s="279"/>
      <c r="XEO9" s="279"/>
      <c r="XEP9" s="279"/>
      <c r="XEQ9" s="279"/>
      <c r="XER9" s="279"/>
      <c r="XES9" s="279"/>
      <c r="XET9" s="279"/>
      <c r="XEU9" s="279"/>
      <c r="XEV9" s="279"/>
      <c r="XEW9" s="279"/>
      <c r="XEX9" s="279"/>
      <c r="XEY9" s="279"/>
      <c r="XEZ9" s="279"/>
      <c r="XFA9" s="279"/>
      <c r="XFB9" s="279"/>
      <c r="XFC9" s="279"/>
      <c r="XFD9" s="279"/>
    </row>
    <row r="10" spans="1:16384" s="2" customFormat="1" ht="14.45" customHeight="1" x14ac:dyDescent="0.25">
      <c r="B10" s="568" t="s">
        <v>610</v>
      </c>
      <c r="C10" s="568"/>
      <c r="D10" s="568"/>
      <c r="E10" s="568"/>
      <c r="F10" s="568"/>
      <c r="G10" s="568"/>
      <c r="H10" s="568"/>
      <c r="I10" s="568"/>
      <c r="J10" s="568"/>
      <c r="K10" s="568"/>
      <c r="L10" s="568"/>
      <c r="M10" s="568"/>
      <c r="O10" s="252"/>
    </row>
    <row r="11" spans="1:16384" ht="39.200000000000003" customHeight="1" x14ac:dyDescent="0.25">
      <c r="B11" s="568"/>
      <c r="C11" s="568"/>
      <c r="D11" s="568"/>
      <c r="E11" s="568"/>
      <c r="F11" s="568"/>
      <c r="G11" s="568"/>
      <c r="H11" s="568"/>
      <c r="I11" s="568"/>
      <c r="J11" s="568"/>
      <c r="K11" s="568"/>
      <c r="L11" s="568"/>
      <c r="M11" s="568"/>
      <c r="P11" s="2"/>
      <c r="Q11" s="2"/>
      <c r="R11" s="2"/>
      <c r="S11" s="2"/>
      <c r="T11" s="2"/>
      <c r="U11" s="2"/>
      <c r="V11" s="2"/>
      <c r="W11" s="2"/>
    </row>
    <row r="12" spans="1:16384" s="101" customFormat="1" ht="30" customHeight="1" x14ac:dyDescent="0.25">
      <c r="B12" s="256"/>
      <c r="C12" s="256"/>
      <c r="D12" s="256"/>
      <c r="E12" s="256"/>
      <c r="F12" s="256"/>
      <c r="G12" s="256"/>
      <c r="H12" s="256"/>
      <c r="I12" s="256"/>
      <c r="J12" s="256"/>
      <c r="K12" s="256"/>
      <c r="L12" s="256"/>
      <c r="M12" s="256"/>
      <c r="O12" s="257"/>
      <c r="P12" s="258"/>
      <c r="Q12" s="258"/>
      <c r="R12" s="258"/>
      <c r="S12" s="258"/>
      <c r="T12" s="258"/>
      <c r="U12" s="258"/>
      <c r="V12" s="258"/>
      <c r="W12" s="258"/>
    </row>
    <row r="13" spans="1:16384" s="93" customFormat="1" ht="26.25" customHeight="1" thickBot="1" x14ac:dyDescent="0.3">
      <c r="A13"/>
      <c r="B13" s="356">
        <v>1</v>
      </c>
      <c r="C13" s="357" t="s">
        <v>578</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c r="IW13" s="279"/>
      <c r="IX13" s="279"/>
      <c r="IY13" s="279"/>
      <c r="IZ13" s="279"/>
      <c r="JA13" s="279"/>
      <c r="JB13" s="279"/>
      <c r="JC13" s="279"/>
      <c r="JD13" s="279"/>
      <c r="JE13" s="279"/>
      <c r="JF13" s="279"/>
      <c r="JG13" s="279"/>
      <c r="JH13" s="279"/>
      <c r="JI13" s="279"/>
      <c r="JJ13" s="279"/>
      <c r="JK13" s="279"/>
      <c r="JL13" s="279"/>
      <c r="JM13" s="279"/>
      <c r="JN13" s="279"/>
      <c r="JO13" s="279"/>
      <c r="JP13" s="279"/>
      <c r="JQ13" s="279"/>
      <c r="JR13" s="279"/>
      <c r="JS13" s="279"/>
      <c r="JT13" s="279"/>
      <c r="JU13" s="279"/>
      <c r="JV13" s="279"/>
      <c r="JW13" s="279"/>
      <c r="JX13" s="279"/>
      <c r="JY13" s="279"/>
      <c r="JZ13" s="279"/>
      <c r="KA13" s="279"/>
      <c r="KB13" s="279"/>
      <c r="KC13" s="279"/>
      <c r="KD13" s="279"/>
      <c r="KE13" s="279"/>
      <c r="KF13" s="279"/>
      <c r="KG13" s="279"/>
      <c r="KH13" s="279"/>
      <c r="KI13" s="279"/>
      <c r="KJ13" s="279"/>
      <c r="KK13" s="279"/>
      <c r="KL13" s="279"/>
      <c r="KM13" s="279"/>
      <c r="KN13" s="279"/>
      <c r="KO13" s="279"/>
      <c r="KP13" s="279"/>
      <c r="KQ13" s="279"/>
      <c r="KR13" s="279"/>
      <c r="KS13" s="279"/>
      <c r="KT13" s="279"/>
      <c r="KU13" s="279"/>
      <c r="KV13" s="279"/>
      <c r="KW13" s="279"/>
      <c r="KX13" s="279"/>
      <c r="KY13" s="279"/>
      <c r="KZ13" s="279"/>
      <c r="LA13" s="279"/>
      <c r="LB13" s="279"/>
      <c r="LC13" s="279"/>
      <c r="LD13" s="279"/>
      <c r="LE13" s="279"/>
      <c r="LF13" s="279"/>
      <c r="LG13" s="279"/>
      <c r="LH13" s="279"/>
      <c r="LI13" s="279"/>
      <c r="LJ13" s="279"/>
      <c r="LK13" s="279"/>
      <c r="LL13" s="279"/>
      <c r="LM13" s="279"/>
      <c r="LN13" s="279"/>
      <c r="LO13" s="279"/>
      <c r="LP13" s="279"/>
      <c r="LQ13" s="279"/>
      <c r="LR13" s="279"/>
      <c r="LS13" s="279"/>
      <c r="LT13" s="279"/>
      <c r="LU13" s="279"/>
      <c r="LV13" s="279"/>
      <c r="LW13" s="279"/>
      <c r="LX13" s="279"/>
      <c r="LY13" s="279"/>
      <c r="LZ13" s="279"/>
      <c r="MA13" s="279"/>
      <c r="MB13" s="279"/>
      <c r="MC13" s="279"/>
      <c r="MD13" s="279"/>
      <c r="ME13" s="279"/>
      <c r="MF13" s="279"/>
      <c r="MG13" s="279"/>
      <c r="MH13" s="279"/>
      <c r="MI13" s="279"/>
      <c r="MJ13" s="279"/>
      <c r="MK13" s="279"/>
      <c r="ML13" s="279"/>
      <c r="MM13" s="279"/>
      <c r="MN13" s="279"/>
      <c r="MO13" s="279"/>
      <c r="MP13" s="279"/>
      <c r="MQ13" s="279"/>
      <c r="MR13" s="279"/>
      <c r="MS13" s="279"/>
      <c r="MT13" s="279"/>
      <c r="MU13" s="279"/>
      <c r="MV13" s="279"/>
      <c r="MW13" s="279"/>
      <c r="MX13" s="279"/>
      <c r="MY13" s="279"/>
      <c r="MZ13" s="279"/>
      <c r="NA13" s="279"/>
      <c r="NB13" s="279"/>
      <c r="NC13" s="279"/>
      <c r="ND13" s="279"/>
      <c r="NE13" s="279"/>
      <c r="NF13" s="279"/>
      <c r="NG13" s="279"/>
      <c r="NH13" s="279"/>
      <c r="NI13" s="279"/>
      <c r="NJ13" s="279"/>
      <c r="NK13" s="279"/>
      <c r="NL13" s="279"/>
      <c r="NM13" s="279"/>
      <c r="NN13" s="279"/>
      <c r="NO13" s="279"/>
      <c r="NP13" s="279"/>
      <c r="NQ13" s="279"/>
      <c r="NR13" s="279"/>
      <c r="NS13" s="279"/>
      <c r="NT13" s="279"/>
      <c r="NU13" s="279"/>
      <c r="NV13" s="279"/>
      <c r="NW13" s="279"/>
      <c r="NX13" s="279"/>
      <c r="NY13" s="279"/>
      <c r="NZ13" s="279"/>
      <c r="OA13" s="279"/>
      <c r="OB13" s="279"/>
      <c r="OC13" s="279"/>
      <c r="OD13" s="279"/>
      <c r="OE13" s="279"/>
      <c r="OF13" s="279"/>
      <c r="OG13" s="279"/>
      <c r="OH13" s="279"/>
      <c r="OI13" s="279"/>
      <c r="OJ13" s="279"/>
      <c r="OK13" s="279"/>
      <c r="OL13" s="279"/>
      <c r="OM13" s="279"/>
      <c r="ON13" s="279"/>
      <c r="OO13" s="279"/>
      <c r="OP13" s="279"/>
      <c r="OQ13" s="279"/>
      <c r="OR13" s="279"/>
      <c r="OS13" s="279"/>
      <c r="OT13" s="279"/>
      <c r="OU13" s="279"/>
      <c r="OV13" s="279"/>
      <c r="OW13" s="279"/>
      <c r="OX13" s="279"/>
      <c r="OY13" s="279"/>
      <c r="OZ13" s="279"/>
      <c r="PA13" s="279"/>
      <c r="PB13" s="279"/>
      <c r="PC13" s="279"/>
      <c r="PD13" s="279"/>
      <c r="PE13" s="279"/>
      <c r="PF13" s="279"/>
      <c r="PG13" s="279"/>
      <c r="PH13" s="279"/>
      <c r="PI13" s="279"/>
      <c r="PJ13" s="279"/>
      <c r="PK13" s="279"/>
      <c r="PL13" s="279"/>
      <c r="PM13" s="279"/>
      <c r="PN13" s="279"/>
      <c r="PO13" s="279"/>
      <c r="PP13" s="279"/>
      <c r="PQ13" s="279"/>
      <c r="PR13" s="279"/>
      <c r="PS13" s="279"/>
      <c r="PT13" s="279"/>
      <c r="PU13" s="279"/>
      <c r="PV13" s="279"/>
      <c r="PW13" s="279"/>
      <c r="PX13" s="279"/>
      <c r="PY13" s="279"/>
      <c r="PZ13" s="279"/>
      <c r="QA13" s="279"/>
      <c r="QB13" s="279"/>
      <c r="QC13" s="279"/>
      <c r="QD13" s="279"/>
      <c r="QE13" s="279"/>
      <c r="QF13" s="279"/>
      <c r="QG13" s="279"/>
      <c r="QH13" s="279"/>
      <c r="QI13" s="279"/>
      <c r="QJ13" s="279"/>
      <c r="QK13" s="279"/>
      <c r="QL13" s="279"/>
      <c r="QM13" s="279"/>
      <c r="QN13" s="279"/>
      <c r="QO13" s="279"/>
      <c r="QP13" s="279"/>
      <c r="QQ13" s="279"/>
      <c r="QR13" s="279"/>
      <c r="QS13" s="279"/>
      <c r="QT13" s="279"/>
      <c r="QU13" s="279"/>
      <c r="QV13" s="279"/>
      <c r="QW13" s="279"/>
      <c r="QX13" s="279"/>
      <c r="QY13" s="279"/>
      <c r="QZ13" s="279"/>
      <c r="RA13" s="279"/>
      <c r="RB13" s="279"/>
      <c r="RC13" s="279"/>
      <c r="RD13" s="279"/>
      <c r="RE13" s="279"/>
      <c r="RF13" s="279"/>
      <c r="RG13" s="279"/>
      <c r="RH13" s="279"/>
      <c r="RI13" s="279"/>
      <c r="RJ13" s="279"/>
      <c r="RK13" s="279"/>
      <c r="RL13" s="279"/>
      <c r="RM13" s="279"/>
      <c r="RN13" s="279"/>
      <c r="RO13" s="279"/>
      <c r="RP13" s="279"/>
      <c r="RQ13" s="279"/>
      <c r="RR13" s="279"/>
      <c r="RS13" s="279"/>
      <c r="RT13" s="279"/>
      <c r="RU13" s="279"/>
      <c r="RV13" s="279"/>
      <c r="RW13" s="279"/>
      <c r="RX13" s="279"/>
      <c r="RY13" s="279"/>
      <c r="RZ13" s="279"/>
      <c r="SA13" s="279"/>
      <c r="SB13" s="279"/>
      <c r="SC13" s="279"/>
      <c r="SD13" s="279"/>
      <c r="SE13" s="279"/>
      <c r="SF13" s="279"/>
      <c r="SG13" s="279"/>
      <c r="SH13" s="279"/>
      <c r="SI13" s="279"/>
      <c r="SJ13" s="279"/>
      <c r="SK13" s="279"/>
      <c r="SL13" s="279"/>
      <c r="SM13" s="279"/>
      <c r="SN13" s="279"/>
      <c r="SO13" s="279"/>
      <c r="SP13" s="279"/>
      <c r="SQ13" s="279"/>
      <c r="SR13" s="279"/>
      <c r="SS13" s="279"/>
      <c r="ST13" s="279"/>
      <c r="SU13" s="279"/>
      <c r="SV13" s="279"/>
      <c r="SW13" s="279"/>
      <c r="SX13" s="279"/>
      <c r="SY13" s="279"/>
      <c r="SZ13" s="279"/>
      <c r="TA13" s="279"/>
      <c r="TB13" s="279"/>
      <c r="TC13" s="279"/>
      <c r="TD13" s="279"/>
      <c r="TE13" s="279"/>
      <c r="TF13" s="279"/>
      <c r="TG13" s="279"/>
      <c r="TH13" s="279"/>
      <c r="TI13" s="279"/>
      <c r="TJ13" s="279"/>
      <c r="TK13" s="279"/>
      <c r="TL13" s="279"/>
      <c r="TM13" s="279"/>
      <c r="TN13" s="279"/>
      <c r="TO13" s="279"/>
      <c r="TP13" s="279"/>
      <c r="TQ13" s="279"/>
      <c r="TR13" s="279"/>
      <c r="TS13" s="279"/>
      <c r="TT13" s="279"/>
      <c r="TU13" s="279"/>
      <c r="TV13" s="279"/>
      <c r="TW13" s="279"/>
      <c r="TX13" s="279"/>
      <c r="TY13" s="279"/>
      <c r="TZ13" s="279"/>
      <c r="UA13" s="279"/>
      <c r="UB13" s="279"/>
      <c r="UC13" s="279"/>
      <c r="UD13" s="279"/>
      <c r="UE13" s="279"/>
      <c r="UF13" s="279"/>
      <c r="UG13" s="279"/>
      <c r="UH13" s="279"/>
      <c r="UI13" s="279"/>
      <c r="UJ13" s="279"/>
      <c r="UK13" s="279"/>
      <c r="UL13" s="279"/>
      <c r="UM13" s="279"/>
      <c r="UN13" s="279"/>
      <c r="UO13" s="279"/>
      <c r="UP13" s="279"/>
      <c r="UQ13" s="279"/>
      <c r="UR13" s="279"/>
      <c r="US13" s="279"/>
      <c r="UT13" s="279"/>
      <c r="UU13" s="279"/>
      <c r="UV13" s="279"/>
      <c r="UW13" s="279"/>
      <c r="UX13" s="279"/>
      <c r="UY13" s="279"/>
      <c r="UZ13" s="279"/>
      <c r="VA13" s="279"/>
      <c r="VB13" s="279"/>
      <c r="VC13" s="279"/>
      <c r="VD13" s="279"/>
      <c r="VE13" s="279"/>
      <c r="VF13" s="279"/>
      <c r="VG13" s="279"/>
      <c r="VH13" s="279"/>
      <c r="VI13" s="279"/>
      <c r="VJ13" s="279"/>
      <c r="VK13" s="279"/>
      <c r="VL13" s="279"/>
      <c r="VM13" s="279"/>
      <c r="VN13" s="279"/>
      <c r="VO13" s="279"/>
      <c r="VP13" s="279"/>
      <c r="VQ13" s="279"/>
      <c r="VR13" s="279"/>
      <c r="VS13" s="279"/>
      <c r="VT13" s="279"/>
      <c r="VU13" s="279"/>
      <c r="VV13" s="279"/>
      <c r="VW13" s="279"/>
      <c r="VX13" s="279"/>
      <c r="VY13" s="279"/>
      <c r="VZ13" s="279"/>
      <c r="WA13" s="279"/>
      <c r="WB13" s="279"/>
      <c r="WC13" s="279"/>
      <c r="WD13" s="279"/>
      <c r="WE13" s="279"/>
      <c r="WF13" s="279"/>
      <c r="WG13" s="279"/>
      <c r="WH13" s="279"/>
      <c r="WI13" s="279"/>
      <c r="WJ13" s="279"/>
      <c r="WK13" s="279"/>
      <c r="WL13" s="279"/>
      <c r="WM13" s="279"/>
      <c r="WN13" s="279"/>
      <c r="WO13" s="279"/>
      <c r="WP13" s="279"/>
      <c r="WQ13" s="279"/>
      <c r="WR13" s="279"/>
      <c r="WS13" s="279"/>
      <c r="WT13" s="279"/>
      <c r="WU13" s="279"/>
      <c r="WV13" s="279"/>
      <c r="WW13" s="279"/>
      <c r="WX13" s="279"/>
      <c r="WY13" s="279"/>
      <c r="WZ13" s="279"/>
      <c r="XA13" s="279"/>
      <c r="XB13" s="279"/>
      <c r="XC13" s="279"/>
      <c r="XD13" s="279"/>
      <c r="XE13" s="279"/>
      <c r="XF13" s="279"/>
      <c r="XG13" s="279"/>
      <c r="XH13" s="279"/>
      <c r="XI13" s="279"/>
      <c r="XJ13" s="279"/>
      <c r="XK13" s="279"/>
      <c r="XL13" s="279"/>
      <c r="XM13" s="279"/>
      <c r="XN13" s="279"/>
      <c r="XO13" s="279"/>
      <c r="XP13" s="279"/>
      <c r="XQ13" s="279"/>
      <c r="XR13" s="279"/>
      <c r="XS13" s="279"/>
      <c r="XT13" s="279"/>
      <c r="XU13" s="279"/>
      <c r="XV13" s="279"/>
      <c r="XW13" s="279"/>
      <c r="XX13" s="279"/>
      <c r="XY13" s="279"/>
      <c r="XZ13" s="279"/>
      <c r="YA13" s="279"/>
      <c r="YB13" s="279"/>
      <c r="YC13" s="279"/>
      <c r="YD13" s="279"/>
      <c r="YE13" s="279"/>
      <c r="YF13" s="279"/>
      <c r="YG13" s="279"/>
      <c r="YH13" s="279"/>
      <c r="YI13" s="279"/>
      <c r="YJ13" s="279"/>
      <c r="YK13" s="279"/>
      <c r="YL13" s="279"/>
      <c r="YM13" s="279"/>
      <c r="YN13" s="279"/>
      <c r="YO13" s="279"/>
      <c r="YP13" s="279"/>
      <c r="YQ13" s="279"/>
      <c r="YR13" s="279"/>
      <c r="YS13" s="279"/>
      <c r="YT13" s="279"/>
      <c r="YU13" s="279"/>
      <c r="YV13" s="279"/>
      <c r="YW13" s="279"/>
      <c r="YX13" s="279"/>
      <c r="YY13" s="279"/>
      <c r="YZ13" s="279"/>
      <c r="ZA13" s="279"/>
      <c r="ZB13" s="279"/>
      <c r="ZC13" s="279"/>
      <c r="ZD13" s="279"/>
      <c r="ZE13" s="279"/>
      <c r="ZF13" s="279"/>
      <c r="ZG13" s="279"/>
      <c r="ZH13" s="279"/>
      <c r="ZI13" s="279"/>
      <c r="ZJ13" s="279"/>
      <c r="ZK13" s="279"/>
      <c r="ZL13" s="279"/>
      <c r="ZM13" s="279"/>
      <c r="ZN13" s="279"/>
      <c r="ZO13" s="279"/>
      <c r="ZP13" s="279"/>
      <c r="ZQ13" s="279"/>
      <c r="ZR13" s="279"/>
      <c r="ZS13" s="279"/>
      <c r="ZT13" s="279"/>
      <c r="ZU13" s="279"/>
      <c r="ZV13" s="279"/>
      <c r="ZW13" s="279"/>
      <c r="ZX13" s="279"/>
      <c r="ZY13" s="279"/>
      <c r="ZZ13" s="279"/>
      <c r="AAA13" s="279"/>
      <c r="AAB13" s="279"/>
      <c r="AAC13" s="279"/>
      <c r="AAD13" s="279"/>
      <c r="AAE13" s="279"/>
      <c r="AAF13" s="279"/>
      <c r="AAG13" s="279"/>
      <c r="AAH13" s="279"/>
      <c r="AAI13" s="279"/>
      <c r="AAJ13" s="279"/>
      <c r="AAK13" s="279"/>
      <c r="AAL13" s="279"/>
      <c r="AAM13" s="279"/>
      <c r="AAN13" s="279"/>
      <c r="AAO13" s="279"/>
      <c r="AAP13" s="279"/>
      <c r="AAQ13" s="279"/>
      <c r="AAR13" s="279"/>
      <c r="AAS13" s="279"/>
      <c r="AAT13" s="279"/>
      <c r="AAU13" s="279"/>
      <c r="AAV13" s="279"/>
      <c r="AAW13" s="279"/>
      <c r="AAX13" s="279"/>
      <c r="AAY13" s="279"/>
      <c r="AAZ13" s="279"/>
      <c r="ABA13" s="279"/>
      <c r="ABB13" s="279"/>
      <c r="ABC13" s="279"/>
      <c r="ABD13" s="279"/>
      <c r="ABE13" s="279"/>
      <c r="ABF13" s="279"/>
      <c r="ABG13" s="279"/>
      <c r="ABH13" s="279"/>
      <c r="ABI13" s="279"/>
      <c r="ABJ13" s="279"/>
      <c r="ABK13" s="279"/>
      <c r="ABL13" s="279"/>
      <c r="ABM13" s="279"/>
      <c r="ABN13" s="279"/>
      <c r="ABO13" s="279"/>
      <c r="ABP13" s="279"/>
      <c r="ABQ13" s="279"/>
      <c r="ABR13" s="279"/>
      <c r="ABS13" s="279"/>
      <c r="ABT13" s="279"/>
      <c r="ABU13" s="279"/>
      <c r="ABV13" s="279"/>
      <c r="ABW13" s="279"/>
      <c r="ABX13" s="279"/>
      <c r="ABY13" s="279"/>
      <c r="ABZ13" s="279"/>
      <c r="ACA13" s="279"/>
      <c r="ACB13" s="279"/>
      <c r="ACC13" s="279"/>
      <c r="ACD13" s="279"/>
      <c r="ACE13" s="279"/>
      <c r="ACF13" s="279"/>
      <c r="ACG13" s="279"/>
      <c r="ACH13" s="279"/>
      <c r="ACI13" s="279"/>
      <c r="ACJ13" s="279"/>
      <c r="ACK13" s="279"/>
      <c r="ACL13" s="279"/>
      <c r="ACM13" s="279"/>
      <c r="ACN13" s="279"/>
      <c r="ACO13" s="279"/>
      <c r="ACP13" s="279"/>
      <c r="ACQ13" s="279"/>
      <c r="ACR13" s="279"/>
      <c r="ACS13" s="279"/>
      <c r="ACT13" s="279"/>
      <c r="ACU13" s="279"/>
      <c r="ACV13" s="279"/>
      <c r="ACW13" s="279"/>
      <c r="ACX13" s="279"/>
      <c r="ACY13" s="279"/>
      <c r="ACZ13" s="279"/>
      <c r="ADA13" s="279"/>
      <c r="ADB13" s="279"/>
      <c r="ADC13" s="279"/>
      <c r="ADD13" s="279"/>
      <c r="ADE13" s="279"/>
      <c r="ADF13" s="279"/>
      <c r="ADG13" s="279"/>
      <c r="ADH13" s="279"/>
      <c r="ADI13" s="279"/>
      <c r="ADJ13" s="279"/>
      <c r="ADK13" s="279"/>
      <c r="ADL13" s="279"/>
      <c r="ADM13" s="279"/>
      <c r="ADN13" s="279"/>
      <c r="ADO13" s="279"/>
      <c r="ADP13" s="279"/>
      <c r="ADQ13" s="279"/>
      <c r="ADR13" s="279"/>
      <c r="ADS13" s="279"/>
      <c r="ADT13" s="279"/>
      <c r="ADU13" s="279"/>
      <c r="ADV13" s="279"/>
      <c r="ADW13" s="279"/>
      <c r="ADX13" s="279"/>
      <c r="ADY13" s="279"/>
      <c r="ADZ13" s="279"/>
      <c r="AEA13" s="279"/>
      <c r="AEB13" s="279"/>
      <c r="AEC13" s="279"/>
      <c r="AED13" s="279"/>
      <c r="AEE13" s="279"/>
      <c r="AEF13" s="279"/>
      <c r="AEG13" s="279"/>
      <c r="AEH13" s="279"/>
      <c r="AEI13" s="279"/>
      <c r="AEJ13" s="279"/>
      <c r="AEK13" s="279"/>
      <c r="AEL13" s="279"/>
      <c r="AEM13" s="279"/>
      <c r="AEN13" s="279"/>
      <c r="AEO13" s="279"/>
      <c r="AEP13" s="279"/>
      <c r="AEQ13" s="279"/>
      <c r="AER13" s="279"/>
      <c r="AES13" s="279"/>
      <c r="AET13" s="279"/>
      <c r="AEU13" s="279"/>
      <c r="AEV13" s="279"/>
      <c r="AEW13" s="279"/>
      <c r="AEX13" s="279"/>
      <c r="AEY13" s="279"/>
      <c r="AEZ13" s="279"/>
      <c r="AFA13" s="279"/>
      <c r="AFB13" s="279"/>
      <c r="AFC13" s="279"/>
      <c r="AFD13" s="279"/>
      <c r="AFE13" s="279"/>
      <c r="AFF13" s="279"/>
      <c r="AFG13" s="279"/>
      <c r="AFH13" s="279"/>
      <c r="AFI13" s="279"/>
      <c r="AFJ13" s="279"/>
      <c r="AFK13" s="279"/>
      <c r="AFL13" s="279"/>
      <c r="AFM13" s="279"/>
      <c r="AFN13" s="279"/>
      <c r="AFO13" s="279"/>
      <c r="AFP13" s="279"/>
      <c r="AFQ13" s="279"/>
      <c r="AFR13" s="279"/>
      <c r="AFS13" s="279"/>
      <c r="AFT13" s="279"/>
      <c r="AFU13" s="279"/>
      <c r="AFV13" s="279"/>
      <c r="AFW13" s="279"/>
      <c r="AFX13" s="279"/>
      <c r="AFY13" s="279"/>
      <c r="AFZ13" s="279"/>
      <c r="AGA13" s="279"/>
      <c r="AGB13" s="279"/>
      <c r="AGC13" s="279"/>
      <c r="AGD13" s="279"/>
      <c r="AGE13" s="279"/>
      <c r="AGF13" s="279"/>
      <c r="AGG13" s="279"/>
      <c r="AGH13" s="279"/>
      <c r="AGI13" s="279"/>
      <c r="AGJ13" s="279"/>
      <c r="AGK13" s="279"/>
      <c r="AGL13" s="279"/>
      <c r="AGM13" s="279"/>
      <c r="AGN13" s="279"/>
      <c r="AGO13" s="279"/>
      <c r="AGP13" s="279"/>
      <c r="AGQ13" s="279"/>
      <c r="AGR13" s="279"/>
      <c r="AGS13" s="279"/>
      <c r="AGT13" s="279"/>
      <c r="AGU13" s="279"/>
      <c r="AGV13" s="279"/>
      <c r="AGW13" s="279"/>
      <c r="AGX13" s="279"/>
      <c r="AGY13" s="279"/>
      <c r="AGZ13" s="279"/>
      <c r="AHA13" s="279"/>
      <c r="AHB13" s="279"/>
      <c r="AHC13" s="279"/>
      <c r="AHD13" s="279"/>
      <c r="AHE13" s="279"/>
      <c r="AHF13" s="279"/>
      <c r="AHG13" s="279"/>
      <c r="AHH13" s="279"/>
      <c r="AHI13" s="279"/>
      <c r="AHJ13" s="279"/>
      <c r="AHK13" s="279"/>
      <c r="AHL13" s="279"/>
      <c r="AHM13" s="279"/>
      <c r="AHN13" s="279"/>
      <c r="AHO13" s="279"/>
      <c r="AHP13" s="279"/>
      <c r="AHQ13" s="279"/>
      <c r="AHR13" s="279"/>
      <c r="AHS13" s="279"/>
      <c r="AHT13" s="279"/>
      <c r="AHU13" s="279"/>
      <c r="AHV13" s="279"/>
      <c r="AHW13" s="279"/>
      <c r="AHX13" s="279"/>
      <c r="AHY13" s="279"/>
      <c r="AHZ13" s="279"/>
      <c r="AIA13" s="279"/>
      <c r="AIB13" s="279"/>
      <c r="AIC13" s="279"/>
      <c r="AID13" s="279"/>
      <c r="AIE13" s="279"/>
      <c r="AIF13" s="279"/>
      <c r="AIG13" s="279"/>
      <c r="AIH13" s="279"/>
      <c r="AII13" s="279"/>
      <c r="AIJ13" s="279"/>
      <c r="AIK13" s="279"/>
      <c r="AIL13" s="279"/>
      <c r="AIM13" s="279"/>
      <c r="AIN13" s="279"/>
      <c r="AIO13" s="279"/>
      <c r="AIP13" s="279"/>
      <c r="AIQ13" s="279"/>
      <c r="AIR13" s="279"/>
      <c r="AIS13" s="279"/>
      <c r="AIT13" s="279"/>
      <c r="AIU13" s="279"/>
      <c r="AIV13" s="279"/>
      <c r="AIW13" s="279"/>
      <c r="AIX13" s="279"/>
      <c r="AIY13" s="279"/>
      <c r="AIZ13" s="279"/>
      <c r="AJA13" s="279"/>
      <c r="AJB13" s="279"/>
      <c r="AJC13" s="279"/>
      <c r="AJD13" s="279"/>
      <c r="AJE13" s="279"/>
      <c r="AJF13" s="279"/>
      <c r="AJG13" s="279"/>
      <c r="AJH13" s="279"/>
      <c r="AJI13" s="279"/>
      <c r="AJJ13" s="279"/>
      <c r="AJK13" s="279"/>
      <c r="AJL13" s="279"/>
      <c r="AJM13" s="279"/>
      <c r="AJN13" s="279"/>
      <c r="AJO13" s="279"/>
      <c r="AJP13" s="279"/>
      <c r="AJQ13" s="279"/>
      <c r="AJR13" s="279"/>
      <c r="AJS13" s="279"/>
      <c r="AJT13" s="279"/>
      <c r="AJU13" s="279"/>
      <c r="AJV13" s="279"/>
      <c r="AJW13" s="279"/>
      <c r="AJX13" s="279"/>
      <c r="AJY13" s="279"/>
      <c r="AJZ13" s="279"/>
      <c r="AKA13" s="279"/>
      <c r="AKB13" s="279"/>
      <c r="AKC13" s="279"/>
      <c r="AKD13" s="279"/>
      <c r="AKE13" s="279"/>
      <c r="AKF13" s="279"/>
      <c r="AKG13" s="279"/>
      <c r="AKH13" s="279"/>
      <c r="AKI13" s="279"/>
      <c r="AKJ13" s="279"/>
      <c r="AKK13" s="279"/>
      <c r="AKL13" s="279"/>
      <c r="AKM13" s="279"/>
      <c r="AKN13" s="279"/>
      <c r="AKO13" s="279"/>
      <c r="AKP13" s="279"/>
      <c r="AKQ13" s="279"/>
      <c r="AKR13" s="279"/>
      <c r="AKS13" s="279"/>
      <c r="AKT13" s="279"/>
      <c r="AKU13" s="279"/>
      <c r="AKV13" s="279"/>
      <c r="AKW13" s="279"/>
      <c r="AKX13" s="279"/>
      <c r="AKY13" s="279"/>
      <c r="AKZ13" s="279"/>
      <c r="ALA13" s="279"/>
      <c r="ALB13" s="279"/>
      <c r="ALC13" s="279"/>
      <c r="ALD13" s="279"/>
      <c r="ALE13" s="279"/>
      <c r="ALF13" s="279"/>
      <c r="ALG13" s="279"/>
      <c r="ALH13" s="279"/>
      <c r="ALI13" s="279"/>
      <c r="ALJ13" s="279"/>
      <c r="ALK13" s="279"/>
      <c r="ALL13" s="279"/>
      <c r="ALM13" s="279"/>
      <c r="ALN13" s="279"/>
      <c r="ALO13" s="279"/>
      <c r="ALP13" s="279"/>
      <c r="ALQ13" s="279"/>
      <c r="ALR13" s="279"/>
      <c r="ALS13" s="279"/>
      <c r="ALT13" s="279"/>
      <c r="ALU13" s="279"/>
      <c r="ALV13" s="279"/>
      <c r="ALW13" s="279"/>
      <c r="ALX13" s="279"/>
      <c r="ALY13" s="279"/>
      <c r="ALZ13" s="279"/>
      <c r="AMA13" s="279"/>
      <c r="AMB13" s="279"/>
      <c r="AMC13" s="279"/>
      <c r="AMD13" s="279"/>
      <c r="AME13" s="279"/>
      <c r="AMF13" s="279"/>
      <c r="AMG13" s="279"/>
      <c r="AMH13" s="279"/>
      <c r="AMI13" s="279"/>
      <c r="AMJ13" s="279"/>
      <c r="AMK13" s="279"/>
      <c r="AML13" s="279"/>
      <c r="AMM13" s="279"/>
      <c r="AMN13" s="279"/>
      <c r="AMO13" s="279"/>
      <c r="AMP13" s="279"/>
      <c r="AMQ13" s="279"/>
      <c r="AMR13" s="279"/>
      <c r="AMS13" s="279"/>
      <c r="AMT13" s="279"/>
      <c r="AMU13" s="279"/>
      <c r="AMV13" s="279"/>
      <c r="AMW13" s="279"/>
      <c r="AMX13" s="279"/>
      <c r="AMY13" s="279"/>
      <c r="AMZ13" s="279"/>
      <c r="ANA13" s="279"/>
      <c r="ANB13" s="279"/>
      <c r="ANC13" s="279"/>
      <c r="AND13" s="279"/>
      <c r="ANE13" s="279"/>
      <c r="ANF13" s="279"/>
      <c r="ANG13" s="279"/>
      <c r="ANH13" s="279"/>
      <c r="ANI13" s="279"/>
      <c r="ANJ13" s="279"/>
      <c r="ANK13" s="279"/>
      <c r="ANL13" s="279"/>
      <c r="ANM13" s="279"/>
      <c r="ANN13" s="279"/>
      <c r="ANO13" s="279"/>
      <c r="ANP13" s="279"/>
      <c r="ANQ13" s="279"/>
      <c r="ANR13" s="279"/>
      <c r="ANS13" s="279"/>
      <c r="ANT13" s="279"/>
      <c r="ANU13" s="279"/>
      <c r="ANV13" s="279"/>
      <c r="ANW13" s="279"/>
      <c r="ANX13" s="279"/>
      <c r="ANY13" s="279"/>
      <c r="ANZ13" s="279"/>
      <c r="AOA13" s="279"/>
      <c r="AOB13" s="279"/>
      <c r="AOC13" s="279"/>
      <c r="AOD13" s="279"/>
      <c r="AOE13" s="279"/>
      <c r="AOF13" s="279"/>
      <c r="AOG13" s="279"/>
      <c r="AOH13" s="279"/>
      <c r="AOI13" s="279"/>
      <c r="AOJ13" s="279"/>
      <c r="AOK13" s="279"/>
      <c r="AOL13" s="279"/>
      <c r="AOM13" s="279"/>
      <c r="AON13" s="279"/>
      <c r="AOO13" s="279"/>
      <c r="AOP13" s="279"/>
      <c r="AOQ13" s="279"/>
      <c r="AOR13" s="279"/>
      <c r="AOS13" s="279"/>
      <c r="AOT13" s="279"/>
      <c r="AOU13" s="279"/>
      <c r="AOV13" s="279"/>
      <c r="AOW13" s="279"/>
      <c r="AOX13" s="279"/>
      <c r="AOY13" s="279"/>
      <c r="AOZ13" s="279"/>
      <c r="APA13" s="279"/>
      <c r="APB13" s="279"/>
      <c r="APC13" s="279"/>
      <c r="APD13" s="279"/>
      <c r="APE13" s="279"/>
      <c r="APF13" s="279"/>
      <c r="APG13" s="279"/>
      <c r="APH13" s="279"/>
      <c r="API13" s="279"/>
      <c r="APJ13" s="279"/>
      <c r="APK13" s="279"/>
      <c r="APL13" s="279"/>
      <c r="APM13" s="279"/>
      <c r="APN13" s="279"/>
      <c r="APO13" s="279"/>
      <c r="APP13" s="279"/>
      <c r="APQ13" s="279"/>
      <c r="APR13" s="279"/>
      <c r="APS13" s="279"/>
      <c r="APT13" s="279"/>
      <c r="APU13" s="279"/>
      <c r="APV13" s="279"/>
      <c r="APW13" s="279"/>
      <c r="APX13" s="279"/>
      <c r="APY13" s="279"/>
      <c r="APZ13" s="279"/>
      <c r="AQA13" s="279"/>
      <c r="AQB13" s="279"/>
      <c r="AQC13" s="279"/>
      <c r="AQD13" s="279"/>
      <c r="AQE13" s="279"/>
      <c r="AQF13" s="279"/>
      <c r="AQG13" s="279"/>
      <c r="AQH13" s="279"/>
      <c r="AQI13" s="279"/>
      <c r="AQJ13" s="279"/>
      <c r="AQK13" s="279"/>
      <c r="AQL13" s="279"/>
      <c r="AQM13" s="279"/>
      <c r="AQN13" s="279"/>
      <c r="AQO13" s="279"/>
      <c r="AQP13" s="279"/>
      <c r="AQQ13" s="279"/>
      <c r="AQR13" s="279"/>
      <c r="AQS13" s="279"/>
      <c r="AQT13" s="279"/>
      <c r="AQU13" s="279"/>
      <c r="AQV13" s="279"/>
      <c r="AQW13" s="279"/>
      <c r="AQX13" s="279"/>
      <c r="AQY13" s="279"/>
      <c r="AQZ13" s="279"/>
      <c r="ARA13" s="279"/>
      <c r="ARB13" s="279"/>
      <c r="ARC13" s="279"/>
      <c r="ARD13" s="279"/>
      <c r="ARE13" s="279"/>
      <c r="ARF13" s="279"/>
      <c r="ARG13" s="279"/>
      <c r="ARH13" s="279"/>
      <c r="ARI13" s="279"/>
      <c r="ARJ13" s="279"/>
      <c r="ARK13" s="279"/>
      <c r="ARL13" s="279"/>
      <c r="ARM13" s="279"/>
      <c r="ARN13" s="279"/>
      <c r="ARO13" s="279"/>
      <c r="ARP13" s="279"/>
      <c r="ARQ13" s="279"/>
      <c r="ARR13" s="279"/>
      <c r="ARS13" s="279"/>
      <c r="ART13" s="279"/>
      <c r="ARU13" s="279"/>
      <c r="ARV13" s="279"/>
      <c r="ARW13" s="279"/>
      <c r="ARX13" s="279"/>
      <c r="ARY13" s="279"/>
      <c r="ARZ13" s="279"/>
      <c r="ASA13" s="279"/>
      <c r="ASB13" s="279"/>
      <c r="ASC13" s="279"/>
      <c r="ASD13" s="279"/>
      <c r="ASE13" s="279"/>
      <c r="ASF13" s="279"/>
      <c r="ASG13" s="279"/>
      <c r="ASH13" s="279"/>
      <c r="ASI13" s="279"/>
      <c r="ASJ13" s="279"/>
      <c r="ASK13" s="279"/>
      <c r="ASL13" s="279"/>
      <c r="ASM13" s="279"/>
      <c r="ASN13" s="279"/>
      <c r="ASO13" s="279"/>
      <c r="ASP13" s="279"/>
      <c r="ASQ13" s="279"/>
      <c r="ASR13" s="279"/>
      <c r="ASS13" s="279"/>
      <c r="AST13" s="279"/>
      <c r="ASU13" s="279"/>
      <c r="ASV13" s="279"/>
      <c r="ASW13" s="279"/>
      <c r="ASX13" s="279"/>
      <c r="ASY13" s="279"/>
      <c r="ASZ13" s="279"/>
      <c r="ATA13" s="279"/>
      <c r="ATB13" s="279"/>
      <c r="ATC13" s="279"/>
      <c r="ATD13" s="279"/>
      <c r="ATE13" s="279"/>
      <c r="ATF13" s="279"/>
      <c r="ATG13" s="279"/>
      <c r="ATH13" s="279"/>
      <c r="ATI13" s="279"/>
      <c r="ATJ13" s="279"/>
      <c r="ATK13" s="279"/>
      <c r="ATL13" s="279"/>
      <c r="ATM13" s="279"/>
      <c r="ATN13" s="279"/>
      <c r="ATO13" s="279"/>
      <c r="ATP13" s="279"/>
      <c r="ATQ13" s="279"/>
      <c r="ATR13" s="279"/>
      <c r="ATS13" s="279"/>
      <c r="ATT13" s="279"/>
      <c r="ATU13" s="279"/>
      <c r="ATV13" s="279"/>
      <c r="ATW13" s="279"/>
      <c r="ATX13" s="279"/>
      <c r="ATY13" s="279"/>
      <c r="ATZ13" s="279"/>
      <c r="AUA13" s="279"/>
      <c r="AUB13" s="279"/>
      <c r="AUC13" s="279"/>
      <c r="AUD13" s="279"/>
      <c r="AUE13" s="279"/>
      <c r="AUF13" s="279"/>
      <c r="AUG13" s="279"/>
      <c r="AUH13" s="279"/>
      <c r="AUI13" s="279"/>
      <c r="AUJ13" s="279"/>
      <c r="AUK13" s="279"/>
      <c r="AUL13" s="279"/>
      <c r="AUM13" s="279"/>
      <c r="AUN13" s="279"/>
      <c r="AUO13" s="279"/>
      <c r="AUP13" s="279"/>
      <c r="AUQ13" s="279"/>
      <c r="AUR13" s="279"/>
      <c r="AUS13" s="279"/>
      <c r="AUT13" s="279"/>
      <c r="AUU13" s="279"/>
      <c r="AUV13" s="279"/>
      <c r="AUW13" s="279"/>
      <c r="AUX13" s="279"/>
      <c r="AUY13" s="279"/>
      <c r="AUZ13" s="279"/>
      <c r="AVA13" s="279"/>
      <c r="AVB13" s="279"/>
      <c r="AVC13" s="279"/>
      <c r="AVD13" s="279"/>
      <c r="AVE13" s="279"/>
      <c r="AVF13" s="279"/>
      <c r="AVG13" s="279"/>
      <c r="AVH13" s="279"/>
      <c r="AVI13" s="279"/>
      <c r="AVJ13" s="279"/>
      <c r="AVK13" s="279"/>
      <c r="AVL13" s="279"/>
      <c r="AVM13" s="279"/>
      <c r="AVN13" s="279"/>
      <c r="AVO13" s="279"/>
      <c r="AVP13" s="279"/>
      <c r="AVQ13" s="279"/>
      <c r="AVR13" s="279"/>
      <c r="AVS13" s="279"/>
      <c r="AVT13" s="279"/>
      <c r="AVU13" s="279"/>
      <c r="AVV13" s="279"/>
      <c r="AVW13" s="279"/>
      <c r="AVX13" s="279"/>
      <c r="AVY13" s="279"/>
      <c r="AVZ13" s="279"/>
      <c r="AWA13" s="279"/>
      <c r="AWB13" s="279"/>
      <c r="AWC13" s="279"/>
      <c r="AWD13" s="279"/>
      <c r="AWE13" s="279"/>
      <c r="AWF13" s="279"/>
      <c r="AWG13" s="279"/>
      <c r="AWH13" s="279"/>
      <c r="AWI13" s="279"/>
      <c r="AWJ13" s="279"/>
      <c r="AWK13" s="279"/>
      <c r="AWL13" s="279"/>
      <c r="AWM13" s="279"/>
      <c r="AWN13" s="279"/>
      <c r="AWO13" s="279"/>
      <c r="AWP13" s="279"/>
      <c r="AWQ13" s="279"/>
      <c r="AWR13" s="279"/>
      <c r="AWS13" s="279"/>
      <c r="AWT13" s="279"/>
      <c r="AWU13" s="279"/>
      <c r="AWV13" s="279"/>
      <c r="AWW13" s="279"/>
      <c r="AWX13" s="279"/>
      <c r="AWY13" s="279"/>
      <c r="AWZ13" s="279"/>
      <c r="AXA13" s="279"/>
      <c r="AXB13" s="279"/>
      <c r="AXC13" s="279"/>
      <c r="AXD13" s="279"/>
      <c r="AXE13" s="279"/>
      <c r="AXF13" s="279"/>
      <c r="AXG13" s="279"/>
      <c r="AXH13" s="279"/>
      <c r="AXI13" s="279"/>
      <c r="AXJ13" s="279"/>
      <c r="AXK13" s="279"/>
      <c r="AXL13" s="279"/>
      <c r="AXM13" s="279"/>
      <c r="AXN13" s="279"/>
      <c r="AXO13" s="279"/>
      <c r="AXP13" s="279"/>
      <c r="AXQ13" s="279"/>
      <c r="AXR13" s="279"/>
      <c r="AXS13" s="279"/>
      <c r="AXT13" s="279"/>
      <c r="AXU13" s="279"/>
      <c r="AXV13" s="279"/>
      <c r="AXW13" s="279"/>
      <c r="AXX13" s="279"/>
      <c r="AXY13" s="279"/>
      <c r="AXZ13" s="279"/>
      <c r="AYA13" s="279"/>
      <c r="AYB13" s="279"/>
      <c r="AYC13" s="279"/>
      <c r="AYD13" s="279"/>
      <c r="AYE13" s="279"/>
      <c r="AYF13" s="279"/>
      <c r="AYG13" s="279"/>
      <c r="AYH13" s="279"/>
      <c r="AYI13" s="279"/>
      <c r="AYJ13" s="279"/>
      <c r="AYK13" s="279"/>
      <c r="AYL13" s="279"/>
      <c r="AYM13" s="279"/>
      <c r="AYN13" s="279"/>
      <c r="AYO13" s="279"/>
      <c r="AYP13" s="279"/>
      <c r="AYQ13" s="279"/>
      <c r="AYR13" s="279"/>
      <c r="AYS13" s="279"/>
      <c r="AYT13" s="279"/>
      <c r="AYU13" s="279"/>
      <c r="AYV13" s="279"/>
      <c r="AYW13" s="279"/>
      <c r="AYX13" s="279"/>
      <c r="AYY13" s="279"/>
      <c r="AYZ13" s="279"/>
      <c r="AZA13" s="279"/>
      <c r="AZB13" s="279"/>
      <c r="AZC13" s="279"/>
      <c r="AZD13" s="279"/>
      <c r="AZE13" s="279"/>
      <c r="AZF13" s="279"/>
      <c r="AZG13" s="279"/>
      <c r="AZH13" s="279"/>
      <c r="AZI13" s="279"/>
      <c r="AZJ13" s="279"/>
      <c r="AZK13" s="279"/>
      <c r="AZL13" s="279"/>
      <c r="AZM13" s="279"/>
      <c r="AZN13" s="279"/>
      <c r="AZO13" s="279"/>
      <c r="AZP13" s="279"/>
      <c r="AZQ13" s="279"/>
      <c r="AZR13" s="279"/>
      <c r="AZS13" s="279"/>
      <c r="AZT13" s="279"/>
      <c r="AZU13" s="279"/>
      <c r="AZV13" s="279"/>
      <c r="AZW13" s="279"/>
      <c r="AZX13" s="279"/>
      <c r="AZY13" s="279"/>
      <c r="AZZ13" s="279"/>
      <c r="BAA13" s="279"/>
      <c r="BAB13" s="279"/>
      <c r="BAC13" s="279"/>
      <c r="BAD13" s="279"/>
      <c r="BAE13" s="279"/>
      <c r="BAF13" s="279"/>
      <c r="BAG13" s="279"/>
      <c r="BAH13" s="279"/>
      <c r="BAI13" s="279"/>
      <c r="BAJ13" s="279"/>
      <c r="BAK13" s="279"/>
      <c r="BAL13" s="279"/>
      <c r="BAM13" s="279"/>
      <c r="BAN13" s="279"/>
      <c r="BAO13" s="279"/>
      <c r="BAP13" s="279"/>
      <c r="BAQ13" s="279"/>
      <c r="BAR13" s="279"/>
      <c r="BAS13" s="279"/>
      <c r="BAT13" s="279"/>
      <c r="BAU13" s="279"/>
      <c r="BAV13" s="279"/>
      <c r="BAW13" s="279"/>
      <c r="BAX13" s="279"/>
      <c r="BAY13" s="279"/>
      <c r="BAZ13" s="279"/>
      <c r="BBA13" s="279"/>
      <c r="BBB13" s="279"/>
      <c r="BBC13" s="279"/>
      <c r="BBD13" s="279"/>
      <c r="BBE13" s="279"/>
      <c r="BBF13" s="279"/>
      <c r="BBG13" s="279"/>
      <c r="BBH13" s="279"/>
      <c r="BBI13" s="279"/>
      <c r="BBJ13" s="279"/>
      <c r="BBK13" s="279"/>
      <c r="BBL13" s="279"/>
      <c r="BBM13" s="279"/>
      <c r="BBN13" s="279"/>
      <c r="BBO13" s="279"/>
      <c r="BBP13" s="279"/>
      <c r="BBQ13" s="279"/>
      <c r="BBR13" s="279"/>
      <c r="BBS13" s="279"/>
      <c r="BBT13" s="279"/>
      <c r="BBU13" s="279"/>
      <c r="BBV13" s="279"/>
      <c r="BBW13" s="279"/>
      <c r="BBX13" s="279"/>
      <c r="BBY13" s="279"/>
      <c r="BBZ13" s="279"/>
      <c r="BCA13" s="279"/>
      <c r="BCB13" s="279"/>
      <c r="BCC13" s="279"/>
      <c r="BCD13" s="279"/>
      <c r="BCE13" s="279"/>
      <c r="BCF13" s="279"/>
      <c r="BCG13" s="279"/>
      <c r="BCH13" s="279"/>
      <c r="BCI13" s="279"/>
      <c r="BCJ13" s="279"/>
      <c r="BCK13" s="279"/>
      <c r="BCL13" s="279"/>
      <c r="BCM13" s="279"/>
      <c r="BCN13" s="279"/>
      <c r="BCO13" s="279"/>
      <c r="BCP13" s="279"/>
      <c r="BCQ13" s="279"/>
      <c r="BCR13" s="279"/>
      <c r="BCS13" s="279"/>
      <c r="BCT13" s="279"/>
      <c r="BCU13" s="279"/>
      <c r="BCV13" s="279"/>
      <c r="BCW13" s="279"/>
      <c r="BCX13" s="279"/>
      <c r="BCY13" s="279"/>
      <c r="BCZ13" s="279"/>
      <c r="BDA13" s="279"/>
      <c r="BDB13" s="279"/>
      <c r="BDC13" s="279"/>
      <c r="BDD13" s="279"/>
      <c r="BDE13" s="279"/>
      <c r="BDF13" s="279"/>
      <c r="BDG13" s="279"/>
      <c r="BDH13" s="279"/>
      <c r="BDI13" s="279"/>
      <c r="BDJ13" s="279"/>
      <c r="BDK13" s="279"/>
      <c r="BDL13" s="279"/>
      <c r="BDM13" s="279"/>
      <c r="BDN13" s="279"/>
      <c r="BDO13" s="279"/>
      <c r="BDP13" s="279"/>
      <c r="BDQ13" s="279"/>
      <c r="BDR13" s="279"/>
      <c r="BDS13" s="279"/>
      <c r="BDT13" s="279"/>
      <c r="BDU13" s="279"/>
      <c r="BDV13" s="279"/>
      <c r="BDW13" s="279"/>
      <c r="BDX13" s="279"/>
      <c r="BDY13" s="279"/>
      <c r="BDZ13" s="279"/>
      <c r="BEA13" s="279"/>
      <c r="BEB13" s="279"/>
      <c r="BEC13" s="279"/>
      <c r="BED13" s="279"/>
      <c r="BEE13" s="279"/>
      <c r="BEF13" s="279"/>
      <c r="BEG13" s="279"/>
      <c r="BEH13" s="279"/>
      <c r="BEI13" s="279"/>
      <c r="BEJ13" s="279"/>
      <c r="BEK13" s="279"/>
      <c r="BEL13" s="279"/>
      <c r="BEM13" s="279"/>
      <c r="BEN13" s="279"/>
      <c r="BEO13" s="279"/>
      <c r="BEP13" s="279"/>
      <c r="BEQ13" s="279"/>
      <c r="BER13" s="279"/>
      <c r="BES13" s="279"/>
      <c r="BET13" s="279"/>
      <c r="BEU13" s="279"/>
      <c r="BEV13" s="279"/>
      <c r="BEW13" s="279"/>
      <c r="BEX13" s="279"/>
      <c r="BEY13" s="279"/>
      <c r="BEZ13" s="279"/>
      <c r="BFA13" s="279"/>
      <c r="BFB13" s="279"/>
      <c r="BFC13" s="279"/>
      <c r="BFD13" s="279"/>
      <c r="BFE13" s="279"/>
      <c r="BFF13" s="279"/>
      <c r="BFG13" s="279"/>
      <c r="BFH13" s="279"/>
      <c r="BFI13" s="279"/>
      <c r="BFJ13" s="279"/>
      <c r="BFK13" s="279"/>
      <c r="BFL13" s="279"/>
      <c r="BFM13" s="279"/>
      <c r="BFN13" s="279"/>
      <c r="BFO13" s="279"/>
      <c r="BFP13" s="279"/>
      <c r="BFQ13" s="279"/>
      <c r="BFR13" s="279"/>
      <c r="BFS13" s="279"/>
      <c r="BFT13" s="279"/>
      <c r="BFU13" s="279"/>
      <c r="BFV13" s="279"/>
      <c r="BFW13" s="279"/>
      <c r="BFX13" s="279"/>
      <c r="BFY13" s="279"/>
      <c r="BFZ13" s="279"/>
      <c r="BGA13" s="279"/>
      <c r="BGB13" s="279"/>
      <c r="BGC13" s="279"/>
      <c r="BGD13" s="279"/>
      <c r="BGE13" s="279"/>
      <c r="BGF13" s="279"/>
      <c r="BGG13" s="279"/>
      <c r="BGH13" s="279"/>
      <c r="BGI13" s="279"/>
      <c r="BGJ13" s="279"/>
      <c r="BGK13" s="279"/>
      <c r="BGL13" s="279"/>
      <c r="BGM13" s="279"/>
      <c r="BGN13" s="279"/>
      <c r="BGO13" s="279"/>
      <c r="BGP13" s="279"/>
      <c r="BGQ13" s="279"/>
      <c r="BGR13" s="279"/>
      <c r="BGS13" s="279"/>
      <c r="BGT13" s="279"/>
      <c r="BGU13" s="279"/>
      <c r="BGV13" s="279"/>
      <c r="BGW13" s="279"/>
      <c r="BGX13" s="279"/>
      <c r="BGY13" s="279"/>
      <c r="BGZ13" s="279"/>
      <c r="BHA13" s="279"/>
      <c r="BHB13" s="279"/>
      <c r="BHC13" s="279"/>
      <c r="BHD13" s="279"/>
      <c r="BHE13" s="279"/>
      <c r="BHF13" s="279"/>
      <c r="BHG13" s="279"/>
      <c r="BHH13" s="279"/>
      <c r="BHI13" s="279"/>
      <c r="BHJ13" s="279"/>
      <c r="BHK13" s="279"/>
      <c r="BHL13" s="279"/>
      <c r="BHM13" s="279"/>
      <c r="BHN13" s="279"/>
      <c r="BHO13" s="279"/>
      <c r="BHP13" s="279"/>
      <c r="BHQ13" s="279"/>
      <c r="BHR13" s="279"/>
      <c r="BHS13" s="279"/>
      <c r="BHT13" s="279"/>
      <c r="BHU13" s="279"/>
      <c r="BHV13" s="279"/>
      <c r="BHW13" s="279"/>
      <c r="BHX13" s="279"/>
      <c r="BHY13" s="279"/>
      <c r="BHZ13" s="279"/>
      <c r="BIA13" s="279"/>
      <c r="BIB13" s="279"/>
      <c r="BIC13" s="279"/>
      <c r="BID13" s="279"/>
      <c r="BIE13" s="279"/>
      <c r="BIF13" s="279"/>
      <c r="BIG13" s="279"/>
      <c r="BIH13" s="279"/>
      <c r="BII13" s="279"/>
      <c r="BIJ13" s="279"/>
      <c r="BIK13" s="279"/>
      <c r="BIL13" s="279"/>
      <c r="BIM13" s="279"/>
      <c r="BIN13" s="279"/>
      <c r="BIO13" s="279"/>
      <c r="BIP13" s="279"/>
      <c r="BIQ13" s="279"/>
      <c r="BIR13" s="279"/>
      <c r="BIS13" s="279"/>
      <c r="BIT13" s="279"/>
      <c r="BIU13" s="279"/>
      <c r="BIV13" s="279"/>
      <c r="BIW13" s="279"/>
      <c r="BIX13" s="279"/>
      <c r="BIY13" s="279"/>
      <c r="BIZ13" s="279"/>
      <c r="BJA13" s="279"/>
      <c r="BJB13" s="279"/>
      <c r="BJC13" s="279"/>
      <c r="BJD13" s="279"/>
      <c r="BJE13" s="279"/>
      <c r="BJF13" s="279"/>
      <c r="BJG13" s="279"/>
      <c r="BJH13" s="279"/>
      <c r="BJI13" s="279"/>
      <c r="BJJ13" s="279"/>
      <c r="BJK13" s="279"/>
      <c r="BJL13" s="279"/>
      <c r="BJM13" s="279"/>
      <c r="BJN13" s="279"/>
      <c r="BJO13" s="279"/>
      <c r="BJP13" s="279"/>
      <c r="BJQ13" s="279"/>
      <c r="BJR13" s="279"/>
      <c r="BJS13" s="279"/>
      <c r="BJT13" s="279"/>
      <c r="BJU13" s="279"/>
      <c r="BJV13" s="279"/>
      <c r="BJW13" s="279"/>
      <c r="BJX13" s="279"/>
      <c r="BJY13" s="279"/>
      <c r="BJZ13" s="279"/>
      <c r="BKA13" s="279"/>
      <c r="BKB13" s="279"/>
      <c r="BKC13" s="279"/>
      <c r="BKD13" s="279"/>
      <c r="BKE13" s="279"/>
      <c r="BKF13" s="279"/>
      <c r="BKG13" s="279"/>
      <c r="BKH13" s="279"/>
      <c r="BKI13" s="279"/>
      <c r="BKJ13" s="279"/>
      <c r="BKK13" s="279"/>
      <c r="BKL13" s="279"/>
      <c r="BKM13" s="279"/>
      <c r="BKN13" s="279"/>
      <c r="BKO13" s="279"/>
      <c r="BKP13" s="279"/>
      <c r="BKQ13" s="279"/>
      <c r="BKR13" s="279"/>
      <c r="BKS13" s="279"/>
      <c r="BKT13" s="279"/>
      <c r="BKU13" s="279"/>
      <c r="BKV13" s="279"/>
      <c r="BKW13" s="279"/>
      <c r="BKX13" s="279"/>
      <c r="BKY13" s="279"/>
      <c r="BKZ13" s="279"/>
      <c r="BLA13" s="279"/>
      <c r="BLB13" s="279"/>
      <c r="BLC13" s="279"/>
      <c r="BLD13" s="279"/>
      <c r="BLE13" s="279"/>
      <c r="BLF13" s="279"/>
      <c r="BLG13" s="279"/>
      <c r="BLH13" s="279"/>
      <c r="BLI13" s="279"/>
      <c r="BLJ13" s="279"/>
      <c r="BLK13" s="279"/>
      <c r="BLL13" s="279"/>
      <c r="BLM13" s="279"/>
      <c r="BLN13" s="279"/>
      <c r="BLO13" s="279"/>
      <c r="BLP13" s="279"/>
      <c r="BLQ13" s="279"/>
      <c r="BLR13" s="279"/>
      <c r="BLS13" s="279"/>
      <c r="BLT13" s="279"/>
      <c r="BLU13" s="279"/>
      <c r="BLV13" s="279"/>
      <c r="BLW13" s="279"/>
      <c r="BLX13" s="279"/>
      <c r="BLY13" s="279"/>
      <c r="BLZ13" s="279"/>
      <c r="BMA13" s="279"/>
      <c r="BMB13" s="279"/>
      <c r="BMC13" s="279"/>
      <c r="BMD13" s="279"/>
      <c r="BME13" s="279"/>
      <c r="BMF13" s="279"/>
      <c r="BMG13" s="279"/>
      <c r="BMH13" s="279"/>
      <c r="BMI13" s="279"/>
      <c r="BMJ13" s="279"/>
      <c r="BMK13" s="279"/>
      <c r="BML13" s="279"/>
      <c r="BMM13" s="279"/>
      <c r="BMN13" s="279"/>
      <c r="BMO13" s="279"/>
      <c r="BMP13" s="279"/>
      <c r="BMQ13" s="279"/>
      <c r="BMR13" s="279"/>
      <c r="BMS13" s="279"/>
      <c r="BMT13" s="279"/>
      <c r="BMU13" s="279"/>
      <c r="BMV13" s="279"/>
      <c r="BMW13" s="279"/>
      <c r="BMX13" s="279"/>
      <c r="BMY13" s="279"/>
      <c r="BMZ13" s="279"/>
      <c r="BNA13" s="279"/>
      <c r="BNB13" s="279"/>
      <c r="BNC13" s="279"/>
      <c r="BND13" s="279"/>
      <c r="BNE13" s="279"/>
      <c r="BNF13" s="279"/>
      <c r="BNG13" s="279"/>
      <c r="BNH13" s="279"/>
      <c r="BNI13" s="279"/>
      <c r="BNJ13" s="279"/>
      <c r="BNK13" s="279"/>
      <c r="BNL13" s="279"/>
      <c r="BNM13" s="279"/>
      <c r="BNN13" s="279"/>
      <c r="BNO13" s="279"/>
      <c r="BNP13" s="279"/>
      <c r="BNQ13" s="279"/>
      <c r="BNR13" s="279"/>
      <c r="BNS13" s="279"/>
      <c r="BNT13" s="279"/>
      <c r="BNU13" s="279"/>
      <c r="BNV13" s="279"/>
      <c r="BNW13" s="279"/>
      <c r="BNX13" s="279"/>
      <c r="BNY13" s="279"/>
      <c r="BNZ13" s="279"/>
      <c r="BOA13" s="279"/>
      <c r="BOB13" s="279"/>
      <c r="BOC13" s="279"/>
      <c r="BOD13" s="279"/>
      <c r="BOE13" s="279"/>
      <c r="BOF13" s="279"/>
      <c r="BOG13" s="279"/>
      <c r="BOH13" s="279"/>
      <c r="BOI13" s="279"/>
      <c r="BOJ13" s="279"/>
      <c r="BOK13" s="279"/>
      <c r="BOL13" s="279"/>
      <c r="BOM13" s="279"/>
      <c r="BON13" s="279"/>
      <c r="BOO13" s="279"/>
      <c r="BOP13" s="279"/>
      <c r="BOQ13" s="279"/>
      <c r="BOR13" s="279"/>
      <c r="BOS13" s="279"/>
      <c r="BOT13" s="279"/>
      <c r="BOU13" s="279"/>
      <c r="BOV13" s="279"/>
      <c r="BOW13" s="279"/>
      <c r="BOX13" s="279"/>
      <c r="BOY13" s="279"/>
      <c r="BOZ13" s="279"/>
      <c r="BPA13" s="279"/>
      <c r="BPB13" s="279"/>
      <c r="BPC13" s="279"/>
      <c r="BPD13" s="279"/>
      <c r="BPE13" s="279"/>
      <c r="BPF13" s="279"/>
      <c r="BPG13" s="279"/>
      <c r="BPH13" s="279"/>
      <c r="BPI13" s="279"/>
      <c r="BPJ13" s="279"/>
      <c r="BPK13" s="279"/>
      <c r="BPL13" s="279"/>
      <c r="BPM13" s="279"/>
      <c r="BPN13" s="279"/>
      <c r="BPO13" s="279"/>
      <c r="BPP13" s="279"/>
      <c r="BPQ13" s="279"/>
      <c r="BPR13" s="279"/>
      <c r="BPS13" s="279"/>
      <c r="BPT13" s="279"/>
      <c r="BPU13" s="279"/>
      <c r="BPV13" s="279"/>
      <c r="BPW13" s="279"/>
      <c r="BPX13" s="279"/>
      <c r="BPY13" s="279"/>
      <c r="BPZ13" s="279"/>
      <c r="BQA13" s="279"/>
      <c r="BQB13" s="279"/>
      <c r="BQC13" s="279"/>
      <c r="BQD13" s="279"/>
      <c r="BQE13" s="279"/>
      <c r="BQF13" s="279"/>
      <c r="BQG13" s="279"/>
      <c r="BQH13" s="279"/>
      <c r="BQI13" s="279"/>
      <c r="BQJ13" s="279"/>
      <c r="BQK13" s="279"/>
      <c r="BQL13" s="279"/>
      <c r="BQM13" s="279"/>
      <c r="BQN13" s="279"/>
      <c r="BQO13" s="279"/>
      <c r="BQP13" s="279"/>
      <c r="BQQ13" s="279"/>
      <c r="BQR13" s="279"/>
      <c r="BQS13" s="279"/>
      <c r="BQT13" s="279"/>
      <c r="BQU13" s="279"/>
      <c r="BQV13" s="279"/>
      <c r="BQW13" s="279"/>
      <c r="BQX13" s="279"/>
      <c r="BQY13" s="279"/>
      <c r="BQZ13" s="279"/>
      <c r="BRA13" s="279"/>
      <c r="BRB13" s="279"/>
      <c r="BRC13" s="279"/>
      <c r="BRD13" s="279"/>
      <c r="BRE13" s="279"/>
      <c r="BRF13" s="279"/>
      <c r="BRG13" s="279"/>
      <c r="BRH13" s="279"/>
      <c r="BRI13" s="279"/>
      <c r="BRJ13" s="279"/>
      <c r="BRK13" s="279"/>
      <c r="BRL13" s="279"/>
      <c r="BRM13" s="279"/>
      <c r="BRN13" s="279"/>
      <c r="BRO13" s="279"/>
      <c r="BRP13" s="279"/>
      <c r="BRQ13" s="279"/>
      <c r="BRR13" s="279"/>
      <c r="BRS13" s="279"/>
      <c r="BRT13" s="279"/>
      <c r="BRU13" s="279"/>
      <c r="BRV13" s="279"/>
      <c r="BRW13" s="279"/>
      <c r="BRX13" s="279"/>
      <c r="BRY13" s="279"/>
      <c r="BRZ13" s="279"/>
      <c r="BSA13" s="279"/>
      <c r="BSB13" s="279"/>
      <c r="BSC13" s="279"/>
      <c r="BSD13" s="279"/>
      <c r="BSE13" s="279"/>
      <c r="BSF13" s="279"/>
      <c r="BSG13" s="279"/>
      <c r="BSH13" s="279"/>
      <c r="BSI13" s="279"/>
      <c r="BSJ13" s="279"/>
      <c r="BSK13" s="279"/>
      <c r="BSL13" s="279"/>
      <c r="BSM13" s="279"/>
      <c r="BSN13" s="279"/>
      <c r="BSO13" s="279"/>
      <c r="BSP13" s="279"/>
      <c r="BSQ13" s="279"/>
      <c r="BSR13" s="279"/>
      <c r="BSS13" s="279"/>
      <c r="BST13" s="279"/>
      <c r="BSU13" s="279"/>
      <c r="BSV13" s="279"/>
      <c r="BSW13" s="279"/>
      <c r="BSX13" s="279"/>
      <c r="BSY13" s="279"/>
      <c r="BSZ13" s="279"/>
      <c r="BTA13" s="279"/>
      <c r="BTB13" s="279"/>
      <c r="BTC13" s="279"/>
      <c r="BTD13" s="279"/>
      <c r="BTE13" s="279"/>
      <c r="BTF13" s="279"/>
      <c r="BTG13" s="279"/>
      <c r="BTH13" s="279"/>
      <c r="BTI13" s="279"/>
      <c r="BTJ13" s="279"/>
      <c r="BTK13" s="279"/>
      <c r="BTL13" s="279"/>
      <c r="BTM13" s="279"/>
      <c r="BTN13" s="279"/>
      <c r="BTO13" s="279"/>
      <c r="BTP13" s="279"/>
      <c r="BTQ13" s="279"/>
      <c r="BTR13" s="279"/>
      <c r="BTS13" s="279"/>
      <c r="BTT13" s="279"/>
      <c r="BTU13" s="279"/>
      <c r="BTV13" s="279"/>
      <c r="BTW13" s="279"/>
      <c r="BTX13" s="279"/>
      <c r="BTY13" s="279"/>
      <c r="BTZ13" s="279"/>
      <c r="BUA13" s="279"/>
      <c r="BUB13" s="279"/>
      <c r="BUC13" s="279"/>
      <c r="BUD13" s="279"/>
      <c r="BUE13" s="279"/>
      <c r="BUF13" s="279"/>
      <c r="BUG13" s="279"/>
      <c r="BUH13" s="279"/>
      <c r="BUI13" s="279"/>
      <c r="BUJ13" s="279"/>
      <c r="BUK13" s="279"/>
      <c r="BUL13" s="279"/>
      <c r="BUM13" s="279"/>
      <c r="BUN13" s="279"/>
      <c r="BUO13" s="279"/>
      <c r="BUP13" s="279"/>
      <c r="BUQ13" s="279"/>
      <c r="BUR13" s="279"/>
      <c r="BUS13" s="279"/>
      <c r="BUT13" s="279"/>
      <c r="BUU13" s="279"/>
      <c r="BUV13" s="279"/>
      <c r="BUW13" s="279"/>
      <c r="BUX13" s="279"/>
      <c r="BUY13" s="279"/>
      <c r="BUZ13" s="279"/>
      <c r="BVA13" s="279"/>
      <c r="BVB13" s="279"/>
      <c r="BVC13" s="279"/>
      <c r="BVD13" s="279"/>
      <c r="BVE13" s="279"/>
      <c r="BVF13" s="279"/>
      <c r="BVG13" s="279"/>
      <c r="BVH13" s="279"/>
      <c r="BVI13" s="279"/>
      <c r="BVJ13" s="279"/>
      <c r="BVK13" s="279"/>
      <c r="BVL13" s="279"/>
      <c r="BVM13" s="279"/>
      <c r="BVN13" s="279"/>
      <c r="BVO13" s="279"/>
      <c r="BVP13" s="279"/>
      <c r="BVQ13" s="279"/>
      <c r="BVR13" s="279"/>
      <c r="BVS13" s="279"/>
      <c r="BVT13" s="279"/>
      <c r="BVU13" s="279"/>
      <c r="BVV13" s="279"/>
      <c r="BVW13" s="279"/>
      <c r="BVX13" s="279"/>
      <c r="BVY13" s="279"/>
      <c r="BVZ13" s="279"/>
      <c r="BWA13" s="279"/>
      <c r="BWB13" s="279"/>
      <c r="BWC13" s="279"/>
      <c r="BWD13" s="279"/>
      <c r="BWE13" s="279"/>
      <c r="BWF13" s="279"/>
      <c r="BWG13" s="279"/>
      <c r="BWH13" s="279"/>
      <c r="BWI13" s="279"/>
      <c r="BWJ13" s="279"/>
      <c r="BWK13" s="279"/>
      <c r="BWL13" s="279"/>
      <c r="BWM13" s="279"/>
      <c r="BWN13" s="279"/>
      <c r="BWO13" s="279"/>
      <c r="BWP13" s="279"/>
      <c r="BWQ13" s="279"/>
      <c r="BWR13" s="279"/>
      <c r="BWS13" s="279"/>
      <c r="BWT13" s="279"/>
      <c r="BWU13" s="279"/>
      <c r="BWV13" s="279"/>
      <c r="BWW13" s="279"/>
      <c r="BWX13" s="279"/>
      <c r="BWY13" s="279"/>
      <c r="BWZ13" s="279"/>
      <c r="BXA13" s="279"/>
      <c r="BXB13" s="279"/>
      <c r="BXC13" s="279"/>
      <c r="BXD13" s="279"/>
      <c r="BXE13" s="279"/>
      <c r="BXF13" s="279"/>
      <c r="BXG13" s="279"/>
      <c r="BXH13" s="279"/>
      <c r="BXI13" s="279"/>
      <c r="BXJ13" s="279"/>
      <c r="BXK13" s="279"/>
      <c r="BXL13" s="279"/>
      <c r="BXM13" s="279"/>
      <c r="BXN13" s="279"/>
      <c r="BXO13" s="279"/>
      <c r="BXP13" s="279"/>
      <c r="BXQ13" s="279"/>
      <c r="BXR13" s="279"/>
      <c r="BXS13" s="279"/>
      <c r="BXT13" s="279"/>
      <c r="BXU13" s="279"/>
      <c r="BXV13" s="279"/>
      <c r="BXW13" s="279"/>
      <c r="BXX13" s="279"/>
      <c r="BXY13" s="279"/>
      <c r="BXZ13" s="279"/>
      <c r="BYA13" s="279"/>
      <c r="BYB13" s="279"/>
      <c r="BYC13" s="279"/>
      <c r="BYD13" s="279"/>
      <c r="BYE13" s="279"/>
      <c r="BYF13" s="279"/>
      <c r="BYG13" s="279"/>
      <c r="BYH13" s="279"/>
      <c r="BYI13" s="279"/>
      <c r="BYJ13" s="279"/>
      <c r="BYK13" s="279"/>
      <c r="BYL13" s="279"/>
      <c r="BYM13" s="279"/>
      <c r="BYN13" s="279"/>
      <c r="BYO13" s="279"/>
      <c r="BYP13" s="279"/>
      <c r="BYQ13" s="279"/>
      <c r="BYR13" s="279"/>
      <c r="BYS13" s="279"/>
      <c r="BYT13" s="279"/>
      <c r="BYU13" s="279"/>
      <c r="BYV13" s="279"/>
      <c r="BYW13" s="279"/>
      <c r="BYX13" s="279"/>
      <c r="BYY13" s="279"/>
      <c r="BYZ13" s="279"/>
      <c r="BZA13" s="279"/>
      <c r="BZB13" s="279"/>
      <c r="BZC13" s="279"/>
      <c r="BZD13" s="279"/>
      <c r="BZE13" s="279"/>
      <c r="BZF13" s="279"/>
      <c r="BZG13" s="279"/>
      <c r="BZH13" s="279"/>
      <c r="BZI13" s="279"/>
      <c r="BZJ13" s="279"/>
      <c r="BZK13" s="279"/>
      <c r="BZL13" s="279"/>
      <c r="BZM13" s="279"/>
      <c r="BZN13" s="279"/>
      <c r="BZO13" s="279"/>
      <c r="BZP13" s="279"/>
      <c r="BZQ13" s="279"/>
      <c r="BZR13" s="279"/>
      <c r="BZS13" s="279"/>
      <c r="BZT13" s="279"/>
      <c r="BZU13" s="279"/>
      <c r="BZV13" s="279"/>
      <c r="BZW13" s="279"/>
      <c r="BZX13" s="279"/>
      <c r="BZY13" s="279"/>
      <c r="BZZ13" s="279"/>
      <c r="CAA13" s="279"/>
      <c r="CAB13" s="279"/>
      <c r="CAC13" s="279"/>
      <c r="CAD13" s="279"/>
      <c r="CAE13" s="279"/>
      <c r="CAF13" s="279"/>
      <c r="CAG13" s="279"/>
      <c r="CAH13" s="279"/>
      <c r="CAI13" s="279"/>
      <c r="CAJ13" s="279"/>
      <c r="CAK13" s="279"/>
      <c r="CAL13" s="279"/>
      <c r="CAM13" s="279"/>
      <c r="CAN13" s="279"/>
      <c r="CAO13" s="279"/>
      <c r="CAP13" s="279"/>
      <c r="CAQ13" s="279"/>
      <c r="CAR13" s="279"/>
      <c r="CAS13" s="279"/>
      <c r="CAT13" s="279"/>
      <c r="CAU13" s="279"/>
      <c r="CAV13" s="279"/>
      <c r="CAW13" s="279"/>
      <c r="CAX13" s="279"/>
      <c r="CAY13" s="279"/>
      <c r="CAZ13" s="279"/>
      <c r="CBA13" s="279"/>
      <c r="CBB13" s="279"/>
      <c r="CBC13" s="279"/>
      <c r="CBD13" s="279"/>
      <c r="CBE13" s="279"/>
      <c r="CBF13" s="279"/>
      <c r="CBG13" s="279"/>
      <c r="CBH13" s="279"/>
      <c r="CBI13" s="279"/>
      <c r="CBJ13" s="279"/>
      <c r="CBK13" s="279"/>
      <c r="CBL13" s="279"/>
      <c r="CBM13" s="279"/>
      <c r="CBN13" s="279"/>
      <c r="CBO13" s="279"/>
      <c r="CBP13" s="279"/>
      <c r="CBQ13" s="279"/>
      <c r="CBR13" s="279"/>
      <c r="CBS13" s="279"/>
      <c r="CBT13" s="279"/>
      <c r="CBU13" s="279"/>
      <c r="CBV13" s="279"/>
      <c r="CBW13" s="279"/>
      <c r="CBX13" s="279"/>
      <c r="CBY13" s="279"/>
      <c r="CBZ13" s="279"/>
      <c r="CCA13" s="279"/>
      <c r="CCB13" s="279"/>
      <c r="CCC13" s="279"/>
      <c r="CCD13" s="279"/>
      <c r="CCE13" s="279"/>
      <c r="CCF13" s="279"/>
      <c r="CCG13" s="279"/>
      <c r="CCH13" s="279"/>
      <c r="CCI13" s="279"/>
      <c r="CCJ13" s="279"/>
      <c r="CCK13" s="279"/>
      <c r="CCL13" s="279"/>
      <c r="CCM13" s="279"/>
      <c r="CCN13" s="279"/>
      <c r="CCO13" s="279"/>
      <c r="CCP13" s="279"/>
      <c r="CCQ13" s="279"/>
      <c r="CCR13" s="279"/>
      <c r="CCS13" s="279"/>
      <c r="CCT13" s="279"/>
      <c r="CCU13" s="279"/>
      <c r="CCV13" s="279"/>
      <c r="CCW13" s="279"/>
      <c r="CCX13" s="279"/>
      <c r="CCY13" s="279"/>
      <c r="CCZ13" s="279"/>
      <c r="CDA13" s="279"/>
      <c r="CDB13" s="279"/>
      <c r="CDC13" s="279"/>
      <c r="CDD13" s="279"/>
      <c r="CDE13" s="279"/>
      <c r="CDF13" s="279"/>
      <c r="CDG13" s="279"/>
      <c r="CDH13" s="279"/>
      <c r="CDI13" s="279"/>
      <c r="CDJ13" s="279"/>
      <c r="CDK13" s="279"/>
      <c r="CDL13" s="279"/>
      <c r="CDM13" s="279"/>
      <c r="CDN13" s="279"/>
      <c r="CDO13" s="279"/>
      <c r="CDP13" s="279"/>
      <c r="CDQ13" s="279"/>
      <c r="CDR13" s="279"/>
      <c r="CDS13" s="279"/>
      <c r="CDT13" s="279"/>
      <c r="CDU13" s="279"/>
      <c r="CDV13" s="279"/>
      <c r="CDW13" s="279"/>
      <c r="CDX13" s="279"/>
      <c r="CDY13" s="279"/>
      <c r="CDZ13" s="279"/>
      <c r="CEA13" s="279"/>
      <c r="CEB13" s="279"/>
      <c r="CEC13" s="279"/>
      <c r="CED13" s="279"/>
      <c r="CEE13" s="279"/>
      <c r="CEF13" s="279"/>
      <c r="CEG13" s="279"/>
      <c r="CEH13" s="279"/>
      <c r="CEI13" s="279"/>
      <c r="CEJ13" s="279"/>
      <c r="CEK13" s="279"/>
      <c r="CEL13" s="279"/>
      <c r="CEM13" s="279"/>
      <c r="CEN13" s="279"/>
      <c r="CEO13" s="279"/>
      <c r="CEP13" s="279"/>
      <c r="CEQ13" s="279"/>
      <c r="CER13" s="279"/>
      <c r="CES13" s="279"/>
      <c r="CET13" s="279"/>
      <c r="CEU13" s="279"/>
      <c r="CEV13" s="279"/>
      <c r="CEW13" s="279"/>
      <c r="CEX13" s="279"/>
      <c r="CEY13" s="279"/>
      <c r="CEZ13" s="279"/>
      <c r="CFA13" s="279"/>
      <c r="CFB13" s="279"/>
      <c r="CFC13" s="279"/>
      <c r="CFD13" s="279"/>
      <c r="CFE13" s="279"/>
      <c r="CFF13" s="279"/>
      <c r="CFG13" s="279"/>
      <c r="CFH13" s="279"/>
      <c r="CFI13" s="279"/>
      <c r="CFJ13" s="279"/>
      <c r="CFK13" s="279"/>
      <c r="CFL13" s="279"/>
      <c r="CFM13" s="279"/>
      <c r="CFN13" s="279"/>
      <c r="CFO13" s="279"/>
      <c r="CFP13" s="279"/>
      <c r="CFQ13" s="279"/>
      <c r="CFR13" s="279"/>
      <c r="CFS13" s="279"/>
      <c r="CFT13" s="279"/>
      <c r="CFU13" s="279"/>
      <c r="CFV13" s="279"/>
      <c r="CFW13" s="279"/>
      <c r="CFX13" s="279"/>
      <c r="CFY13" s="279"/>
      <c r="CFZ13" s="279"/>
      <c r="CGA13" s="279"/>
      <c r="CGB13" s="279"/>
      <c r="CGC13" s="279"/>
      <c r="CGD13" s="279"/>
      <c r="CGE13" s="279"/>
      <c r="CGF13" s="279"/>
      <c r="CGG13" s="279"/>
      <c r="CGH13" s="279"/>
      <c r="CGI13" s="279"/>
      <c r="CGJ13" s="279"/>
      <c r="CGK13" s="279"/>
      <c r="CGL13" s="279"/>
      <c r="CGM13" s="279"/>
      <c r="CGN13" s="279"/>
      <c r="CGO13" s="279"/>
      <c r="CGP13" s="279"/>
      <c r="CGQ13" s="279"/>
      <c r="CGR13" s="279"/>
      <c r="CGS13" s="279"/>
      <c r="CGT13" s="279"/>
      <c r="CGU13" s="279"/>
      <c r="CGV13" s="279"/>
      <c r="CGW13" s="279"/>
      <c r="CGX13" s="279"/>
      <c r="CGY13" s="279"/>
      <c r="CGZ13" s="279"/>
      <c r="CHA13" s="279"/>
      <c r="CHB13" s="279"/>
      <c r="CHC13" s="279"/>
      <c r="CHD13" s="279"/>
      <c r="CHE13" s="279"/>
      <c r="CHF13" s="279"/>
      <c r="CHG13" s="279"/>
      <c r="CHH13" s="279"/>
      <c r="CHI13" s="279"/>
      <c r="CHJ13" s="279"/>
      <c r="CHK13" s="279"/>
      <c r="CHL13" s="279"/>
      <c r="CHM13" s="279"/>
      <c r="CHN13" s="279"/>
      <c r="CHO13" s="279"/>
      <c r="CHP13" s="279"/>
      <c r="CHQ13" s="279"/>
      <c r="CHR13" s="279"/>
      <c r="CHS13" s="279"/>
      <c r="CHT13" s="279"/>
      <c r="CHU13" s="279"/>
      <c r="CHV13" s="279"/>
      <c r="CHW13" s="279"/>
      <c r="CHX13" s="279"/>
      <c r="CHY13" s="279"/>
      <c r="CHZ13" s="279"/>
      <c r="CIA13" s="279"/>
      <c r="CIB13" s="279"/>
      <c r="CIC13" s="279"/>
      <c r="CID13" s="279"/>
      <c r="CIE13" s="279"/>
      <c r="CIF13" s="279"/>
      <c r="CIG13" s="279"/>
      <c r="CIH13" s="279"/>
      <c r="CII13" s="279"/>
      <c r="CIJ13" s="279"/>
      <c r="CIK13" s="279"/>
      <c r="CIL13" s="279"/>
      <c r="CIM13" s="279"/>
      <c r="CIN13" s="279"/>
      <c r="CIO13" s="279"/>
      <c r="CIP13" s="279"/>
      <c r="CIQ13" s="279"/>
      <c r="CIR13" s="279"/>
      <c r="CIS13" s="279"/>
      <c r="CIT13" s="279"/>
      <c r="CIU13" s="279"/>
      <c r="CIV13" s="279"/>
      <c r="CIW13" s="279"/>
      <c r="CIX13" s="279"/>
      <c r="CIY13" s="279"/>
      <c r="CIZ13" s="279"/>
      <c r="CJA13" s="279"/>
      <c r="CJB13" s="279"/>
      <c r="CJC13" s="279"/>
      <c r="CJD13" s="279"/>
      <c r="CJE13" s="279"/>
      <c r="CJF13" s="279"/>
      <c r="CJG13" s="279"/>
      <c r="CJH13" s="279"/>
      <c r="CJI13" s="279"/>
      <c r="CJJ13" s="279"/>
      <c r="CJK13" s="279"/>
      <c r="CJL13" s="279"/>
      <c r="CJM13" s="279"/>
      <c r="CJN13" s="279"/>
      <c r="CJO13" s="279"/>
      <c r="CJP13" s="279"/>
      <c r="CJQ13" s="279"/>
      <c r="CJR13" s="279"/>
      <c r="CJS13" s="279"/>
      <c r="CJT13" s="279"/>
      <c r="CJU13" s="279"/>
      <c r="CJV13" s="279"/>
      <c r="CJW13" s="279"/>
      <c r="CJX13" s="279"/>
      <c r="CJY13" s="279"/>
      <c r="CJZ13" s="279"/>
      <c r="CKA13" s="279"/>
      <c r="CKB13" s="279"/>
      <c r="CKC13" s="279"/>
      <c r="CKD13" s="279"/>
      <c r="CKE13" s="279"/>
      <c r="CKF13" s="279"/>
      <c r="CKG13" s="279"/>
      <c r="CKH13" s="279"/>
      <c r="CKI13" s="279"/>
      <c r="CKJ13" s="279"/>
      <c r="CKK13" s="279"/>
      <c r="CKL13" s="279"/>
      <c r="CKM13" s="279"/>
      <c r="CKN13" s="279"/>
      <c r="CKO13" s="279"/>
      <c r="CKP13" s="279"/>
      <c r="CKQ13" s="279"/>
      <c r="CKR13" s="279"/>
      <c r="CKS13" s="279"/>
      <c r="CKT13" s="279"/>
      <c r="CKU13" s="279"/>
      <c r="CKV13" s="279"/>
      <c r="CKW13" s="279"/>
      <c r="CKX13" s="279"/>
      <c r="CKY13" s="279"/>
      <c r="CKZ13" s="279"/>
      <c r="CLA13" s="279"/>
      <c r="CLB13" s="279"/>
      <c r="CLC13" s="279"/>
      <c r="CLD13" s="279"/>
      <c r="CLE13" s="279"/>
      <c r="CLF13" s="279"/>
      <c r="CLG13" s="279"/>
      <c r="CLH13" s="279"/>
      <c r="CLI13" s="279"/>
      <c r="CLJ13" s="279"/>
      <c r="CLK13" s="279"/>
      <c r="CLL13" s="279"/>
      <c r="CLM13" s="279"/>
      <c r="CLN13" s="279"/>
      <c r="CLO13" s="279"/>
      <c r="CLP13" s="279"/>
      <c r="CLQ13" s="279"/>
      <c r="CLR13" s="279"/>
      <c r="CLS13" s="279"/>
      <c r="CLT13" s="279"/>
      <c r="CLU13" s="279"/>
      <c r="CLV13" s="279"/>
      <c r="CLW13" s="279"/>
      <c r="CLX13" s="279"/>
      <c r="CLY13" s="279"/>
      <c r="CLZ13" s="279"/>
      <c r="CMA13" s="279"/>
      <c r="CMB13" s="279"/>
      <c r="CMC13" s="279"/>
      <c r="CMD13" s="279"/>
      <c r="CME13" s="279"/>
      <c r="CMF13" s="279"/>
      <c r="CMG13" s="279"/>
      <c r="CMH13" s="279"/>
      <c r="CMI13" s="279"/>
      <c r="CMJ13" s="279"/>
      <c r="CMK13" s="279"/>
      <c r="CML13" s="279"/>
      <c r="CMM13" s="279"/>
      <c r="CMN13" s="279"/>
      <c r="CMO13" s="279"/>
      <c r="CMP13" s="279"/>
      <c r="CMQ13" s="279"/>
      <c r="CMR13" s="279"/>
      <c r="CMS13" s="279"/>
      <c r="CMT13" s="279"/>
      <c r="CMU13" s="279"/>
      <c r="CMV13" s="279"/>
      <c r="CMW13" s="279"/>
      <c r="CMX13" s="279"/>
      <c r="CMY13" s="279"/>
      <c r="CMZ13" s="279"/>
      <c r="CNA13" s="279"/>
      <c r="CNB13" s="279"/>
      <c r="CNC13" s="279"/>
      <c r="CND13" s="279"/>
      <c r="CNE13" s="279"/>
      <c r="CNF13" s="279"/>
      <c r="CNG13" s="279"/>
      <c r="CNH13" s="279"/>
      <c r="CNI13" s="279"/>
      <c r="CNJ13" s="279"/>
      <c r="CNK13" s="279"/>
      <c r="CNL13" s="279"/>
      <c r="CNM13" s="279"/>
      <c r="CNN13" s="279"/>
      <c r="CNO13" s="279"/>
      <c r="CNP13" s="279"/>
      <c r="CNQ13" s="279"/>
      <c r="CNR13" s="279"/>
      <c r="CNS13" s="279"/>
      <c r="CNT13" s="279"/>
      <c r="CNU13" s="279"/>
      <c r="CNV13" s="279"/>
      <c r="CNW13" s="279"/>
      <c r="CNX13" s="279"/>
      <c r="CNY13" s="279"/>
      <c r="CNZ13" s="279"/>
      <c r="COA13" s="279"/>
      <c r="COB13" s="279"/>
      <c r="COC13" s="279"/>
      <c r="COD13" s="279"/>
      <c r="COE13" s="279"/>
      <c r="COF13" s="279"/>
      <c r="COG13" s="279"/>
      <c r="COH13" s="279"/>
      <c r="COI13" s="279"/>
      <c r="COJ13" s="279"/>
      <c r="COK13" s="279"/>
      <c r="COL13" s="279"/>
      <c r="COM13" s="279"/>
      <c r="CON13" s="279"/>
      <c r="COO13" s="279"/>
      <c r="COP13" s="279"/>
      <c r="COQ13" s="279"/>
      <c r="COR13" s="279"/>
      <c r="COS13" s="279"/>
      <c r="COT13" s="279"/>
      <c r="COU13" s="279"/>
      <c r="COV13" s="279"/>
      <c r="COW13" s="279"/>
      <c r="COX13" s="279"/>
      <c r="COY13" s="279"/>
      <c r="COZ13" s="279"/>
      <c r="CPA13" s="279"/>
      <c r="CPB13" s="279"/>
      <c r="CPC13" s="279"/>
      <c r="CPD13" s="279"/>
      <c r="CPE13" s="279"/>
      <c r="CPF13" s="279"/>
      <c r="CPG13" s="279"/>
      <c r="CPH13" s="279"/>
      <c r="CPI13" s="279"/>
      <c r="CPJ13" s="279"/>
      <c r="CPK13" s="279"/>
      <c r="CPL13" s="279"/>
      <c r="CPM13" s="279"/>
      <c r="CPN13" s="279"/>
      <c r="CPO13" s="279"/>
      <c r="CPP13" s="279"/>
      <c r="CPQ13" s="279"/>
      <c r="CPR13" s="279"/>
      <c r="CPS13" s="279"/>
      <c r="CPT13" s="279"/>
      <c r="CPU13" s="279"/>
      <c r="CPV13" s="279"/>
      <c r="CPW13" s="279"/>
      <c r="CPX13" s="279"/>
      <c r="CPY13" s="279"/>
      <c r="CPZ13" s="279"/>
      <c r="CQA13" s="279"/>
      <c r="CQB13" s="279"/>
      <c r="CQC13" s="279"/>
      <c r="CQD13" s="279"/>
      <c r="CQE13" s="279"/>
      <c r="CQF13" s="279"/>
      <c r="CQG13" s="279"/>
      <c r="CQH13" s="279"/>
      <c r="CQI13" s="279"/>
      <c r="CQJ13" s="279"/>
      <c r="CQK13" s="279"/>
      <c r="CQL13" s="279"/>
      <c r="CQM13" s="279"/>
      <c r="CQN13" s="279"/>
      <c r="CQO13" s="279"/>
      <c r="CQP13" s="279"/>
      <c r="CQQ13" s="279"/>
      <c r="CQR13" s="279"/>
      <c r="CQS13" s="279"/>
      <c r="CQT13" s="279"/>
      <c r="CQU13" s="279"/>
      <c r="CQV13" s="279"/>
      <c r="CQW13" s="279"/>
      <c r="CQX13" s="279"/>
      <c r="CQY13" s="279"/>
      <c r="CQZ13" s="279"/>
      <c r="CRA13" s="279"/>
      <c r="CRB13" s="279"/>
      <c r="CRC13" s="279"/>
      <c r="CRD13" s="279"/>
      <c r="CRE13" s="279"/>
      <c r="CRF13" s="279"/>
      <c r="CRG13" s="279"/>
      <c r="CRH13" s="279"/>
      <c r="CRI13" s="279"/>
      <c r="CRJ13" s="279"/>
      <c r="CRK13" s="279"/>
      <c r="CRL13" s="279"/>
      <c r="CRM13" s="279"/>
      <c r="CRN13" s="279"/>
      <c r="CRO13" s="279"/>
      <c r="CRP13" s="279"/>
      <c r="CRQ13" s="279"/>
      <c r="CRR13" s="279"/>
      <c r="CRS13" s="279"/>
      <c r="CRT13" s="279"/>
      <c r="CRU13" s="279"/>
      <c r="CRV13" s="279"/>
      <c r="CRW13" s="279"/>
      <c r="CRX13" s="279"/>
      <c r="CRY13" s="279"/>
      <c r="CRZ13" s="279"/>
      <c r="CSA13" s="279"/>
      <c r="CSB13" s="279"/>
      <c r="CSC13" s="279"/>
      <c r="CSD13" s="279"/>
      <c r="CSE13" s="279"/>
      <c r="CSF13" s="279"/>
      <c r="CSG13" s="279"/>
      <c r="CSH13" s="279"/>
      <c r="CSI13" s="279"/>
      <c r="CSJ13" s="279"/>
      <c r="CSK13" s="279"/>
      <c r="CSL13" s="279"/>
      <c r="CSM13" s="279"/>
      <c r="CSN13" s="279"/>
      <c r="CSO13" s="279"/>
      <c r="CSP13" s="279"/>
      <c r="CSQ13" s="279"/>
      <c r="CSR13" s="279"/>
      <c r="CSS13" s="279"/>
      <c r="CST13" s="279"/>
      <c r="CSU13" s="279"/>
      <c r="CSV13" s="279"/>
      <c r="CSW13" s="279"/>
      <c r="CSX13" s="279"/>
      <c r="CSY13" s="279"/>
      <c r="CSZ13" s="279"/>
      <c r="CTA13" s="279"/>
      <c r="CTB13" s="279"/>
      <c r="CTC13" s="279"/>
      <c r="CTD13" s="279"/>
      <c r="CTE13" s="279"/>
      <c r="CTF13" s="279"/>
      <c r="CTG13" s="279"/>
      <c r="CTH13" s="279"/>
      <c r="CTI13" s="279"/>
      <c r="CTJ13" s="279"/>
      <c r="CTK13" s="279"/>
      <c r="CTL13" s="279"/>
      <c r="CTM13" s="279"/>
      <c r="CTN13" s="279"/>
      <c r="CTO13" s="279"/>
      <c r="CTP13" s="279"/>
      <c r="CTQ13" s="279"/>
      <c r="CTR13" s="279"/>
      <c r="CTS13" s="279"/>
      <c r="CTT13" s="279"/>
      <c r="CTU13" s="279"/>
      <c r="CTV13" s="279"/>
      <c r="CTW13" s="279"/>
      <c r="CTX13" s="279"/>
      <c r="CTY13" s="279"/>
      <c r="CTZ13" s="279"/>
      <c r="CUA13" s="279"/>
      <c r="CUB13" s="279"/>
      <c r="CUC13" s="279"/>
      <c r="CUD13" s="279"/>
      <c r="CUE13" s="279"/>
      <c r="CUF13" s="279"/>
      <c r="CUG13" s="279"/>
      <c r="CUH13" s="279"/>
      <c r="CUI13" s="279"/>
      <c r="CUJ13" s="279"/>
      <c r="CUK13" s="279"/>
      <c r="CUL13" s="279"/>
      <c r="CUM13" s="279"/>
      <c r="CUN13" s="279"/>
      <c r="CUO13" s="279"/>
      <c r="CUP13" s="279"/>
      <c r="CUQ13" s="279"/>
      <c r="CUR13" s="279"/>
      <c r="CUS13" s="279"/>
      <c r="CUT13" s="279"/>
      <c r="CUU13" s="279"/>
      <c r="CUV13" s="279"/>
      <c r="CUW13" s="279"/>
      <c r="CUX13" s="279"/>
      <c r="CUY13" s="279"/>
      <c r="CUZ13" s="279"/>
      <c r="CVA13" s="279"/>
      <c r="CVB13" s="279"/>
      <c r="CVC13" s="279"/>
      <c r="CVD13" s="279"/>
      <c r="CVE13" s="279"/>
      <c r="CVF13" s="279"/>
      <c r="CVG13" s="279"/>
      <c r="CVH13" s="279"/>
      <c r="CVI13" s="279"/>
      <c r="CVJ13" s="279"/>
      <c r="CVK13" s="279"/>
      <c r="CVL13" s="279"/>
      <c r="CVM13" s="279"/>
      <c r="CVN13" s="279"/>
      <c r="CVO13" s="279"/>
      <c r="CVP13" s="279"/>
      <c r="CVQ13" s="279"/>
      <c r="CVR13" s="279"/>
      <c r="CVS13" s="279"/>
      <c r="CVT13" s="279"/>
      <c r="CVU13" s="279"/>
      <c r="CVV13" s="279"/>
      <c r="CVW13" s="279"/>
      <c r="CVX13" s="279"/>
      <c r="CVY13" s="279"/>
      <c r="CVZ13" s="279"/>
      <c r="CWA13" s="279"/>
      <c r="CWB13" s="279"/>
      <c r="CWC13" s="279"/>
      <c r="CWD13" s="279"/>
      <c r="CWE13" s="279"/>
      <c r="CWF13" s="279"/>
      <c r="CWG13" s="279"/>
      <c r="CWH13" s="279"/>
      <c r="CWI13" s="279"/>
      <c r="CWJ13" s="279"/>
      <c r="CWK13" s="279"/>
      <c r="CWL13" s="279"/>
      <c r="CWM13" s="279"/>
      <c r="CWN13" s="279"/>
      <c r="CWO13" s="279"/>
      <c r="CWP13" s="279"/>
      <c r="CWQ13" s="279"/>
      <c r="CWR13" s="279"/>
      <c r="CWS13" s="279"/>
      <c r="CWT13" s="279"/>
      <c r="CWU13" s="279"/>
      <c r="CWV13" s="279"/>
      <c r="CWW13" s="279"/>
      <c r="CWX13" s="279"/>
      <c r="CWY13" s="279"/>
      <c r="CWZ13" s="279"/>
      <c r="CXA13" s="279"/>
      <c r="CXB13" s="279"/>
      <c r="CXC13" s="279"/>
      <c r="CXD13" s="279"/>
      <c r="CXE13" s="279"/>
      <c r="CXF13" s="279"/>
      <c r="CXG13" s="279"/>
      <c r="CXH13" s="279"/>
      <c r="CXI13" s="279"/>
      <c r="CXJ13" s="279"/>
      <c r="CXK13" s="279"/>
      <c r="CXL13" s="279"/>
      <c r="CXM13" s="279"/>
      <c r="CXN13" s="279"/>
      <c r="CXO13" s="279"/>
      <c r="CXP13" s="279"/>
      <c r="CXQ13" s="279"/>
      <c r="CXR13" s="279"/>
      <c r="CXS13" s="279"/>
      <c r="CXT13" s="279"/>
      <c r="CXU13" s="279"/>
      <c r="CXV13" s="279"/>
      <c r="CXW13" s="279"/>
      <c r="CXX13" s="279"/>
      <c r="CXY13" s="279"/>
      <c r="CXZ13" s="279"/>
      <c r="CYA13" s="279"/>
      <c r="CYB13" s="279"/>
      <c r="CYC13" s="279"/>
      <c r="CYD13" s="279"/>
      <c r="CYE13" s="279"/>
      <c r="CYF13" s="279"/>
      <c r="CYG13" s="279"/>
      <c r="CYH13" s="279"/>
      <c r="CYI13" s="279"/>
      <c r="CYJ13" s="279"/>
      <c r="CYK13" s="279"/>
      <c r="CYL13" s="279"/>
      <c r="CYM13" s="279"/>
      <c r="CYN13" s="279"/>
      <c r="CYO13" s="279"/>
      <c r="CYP13" s="279"/>
      <c r="CYQ13" s="279"/>
      <c r="CYR13" s="279"/>
      <c r="CYS13" s="279"/>
      <c r="CYT13" s="279"/>
      <c r="CYU13" s="279"/>
      <c r="CYV13" s="279"/>
      <c r="CYW13" s="279"/>
      <c r="CYX13" s="279"/>
      <c r="CYY13" s="279"/>
      <c r="CYZ13" s="279"/>
      <c r="CZA13" s="279"/>
      <c r="CZB13" s="279"/>
      <c r="CZC13" s="279"/>
      <c r="CZD13" s="279"/>
      <c r="CZE13" s="279"/>
      <c r="CZF13" s="279"/>
      <c r="CZG13" s="279"/>
      <c r="CZH13" s="279"/>
      <c r="CZI13" s="279"/>
      <c r="CZJ13" s="279"/>
      <c r="CZK13" s="279"/>
      <c r="CZL13" s="279"/>
      <c r="CZM13" s="279"/>
      <c r="CZN13" s="279"/>
      <c r="CZO13" s="279"/>
      <c r="CZP13" s="279"/>
      <c r="CZQ13" s="279"/>
      <c r="CZR13" s="279"/>
      <c r="CZS13" s="279"/>
      <c r="CZT13" s="279"/>
      <c r="CZU13" s="279"/>
      <c r="CZV13" s="279"/>
      <c r="CZW13" s="279"/>
      <c r="CZX13" s="279"/>
      <c r="CZY13" s="279"/>
      <c r="CZZ13" s="279"/>
      <c r="DAA13" s="279"/>
      <c r="DAB13" s="279"/>
      <c r="DAC13" s="279"/>
      <c r="DAD13" s="279"/>
      <c r="DAE13" s="279"/>
      <c r="DAF13" s="279"/>
      <c r="DAG13" s="279"/>
      <c r="DAH13" s="279"/>
      <c r="DAI13" s="279"/>
      <c r="DAJ13" s="279"/>
      <c r="DAK13" s="279"/>
      <c r="DAL13" s="279"/>
      <c r="DAM13" s="279"/>
      <c r="DAN13" s="279"/>
      <c r="DAO13" s="279"/>
      <c r="DAP13" s="279"/>
      <c r="DAQ13" s="279"/>
      <c r="DAR13" s="279"/>
      <c r="DAS13" s="279"/>
      <c r="DAT13" s="279"/>
      <c r="DAU13" s="279"/>
      <c r="DAV13" s="279"/>
      <c r="DAW13" s="279"/>
      <c r="DAX13" s="279"/>
      <c r="DAY13" s="279"/>
      <c r="DAZ13" s="279"/>
      <c r="DBA13" s="279"/>
      <c r="DBB13" s="279"/>
      <c r="DBC13" s="279"/>
      <c r="DBD13" s="279"/>
      <c r="DBE13" s="279"/>
      <c r="DBF13" s="279"/>
      <c r="DBG13" s="279"/>
      <c r="DBH13" s="279"/>
      <c r="DBI13" s="279"/>
      <c r="DBJ13" s="279"/>
      <c r="DBK13" s="279"/>
      <c r="DBL13" s="279"/>
      <c r="DBM13" s="279"/>
      <c r="DBN13" s="279"/>
      <c r="DBO13" s="279"/>
      <c r="DBP13" s="279"/>
      <c r="DBQ13" s="279"/>
      <c r="DBR13" s="279"/>
      <c r="DBS13" s="279"/>
      <c r="DBT13" s="279"/>
      <c r="DBU13" s="279"/>
      <c r="DBV13" s="279"/>
      <c r="DBW13" s="279"/>
      <c r="DBX13" s="279"/>
      <c r="DBY13" s="279"/>
      <c r="DBZ13" s="279"/>
      <c r="DCA13" s="279"/>
      <c r="DCB13" s="279"/>
      <c r="DCC13" s="279"/>
      <c r="DCD13" s="279"/>
      <c r="DCE13" s="279"/>
      <c r="DCF13" s="279"/>
      <c r="DCG13" s="279"/>
      <c r="DCH13" s="279"/>
      <c r="DCI13" s="279"/>
      <c r="DCJ13" s="279"/>
      <c r="DCK13" s="279"/>
      <c r="DCL13" s="279"/>
      <c r="DCM13" s="279"/>
      <c r="DCN13" s="279"/>
      <c r="DCO13" s="279"/>
      <c r="DCP13" s="279"/>
      <c r="DCQ13" s="279"/>
      <c r="DCR13" s="279"/>
      <c r="DCS13" s="279"/>
      <c r="DCT13" s="279"/>
      <c r="DCU13" s="279"/>
      <c r="DCV13" s="279"/>
      <c r="DCW13" s="279"/>
      <c r="DCX13" s="279"/>
      <c r="DCY13" s="279"/>
      <c r="DCZ13" s="279"/>
      <c r="DDA13" s="279"/>
      <c r="DDB13" s="279"/>
      <c r="DDC13" s="279"/>
      <c r="DDD13" s="279"/>
      <c r="DDE13" s="279"/>
      <c r="DDF13" s="279"/>
      <c r="DDG13" s="279"/>
      <c r="DDH13" s="279"/>
      <c r="DDI13" s="279"/>
      <c r="DDJ13" s="279"/>
      <c r="DDK13" s="279"/>
      <c r="DDL13" s="279"/>
      <c r="DDM13" s="279"/>
      <c r="DDN13" s="279"/>
      <c r="DDO13" s="279"/>
      <c r="DDP13" s="279"/>
      <c r="DDQ13" s="279"/>
      <c r="DDR13" s="279"/>
      <c r="DDS13" s="279"/>
      <c r="DDT13" s="279"/>
      <c r="DDU13" s="279"/>
      <c r="DDV13" s="279"/>
      <c r="DDW13" s="279"/>
      <c r="DDX13" s="279"/>
      <c r="DDY13" s="279"/>
      <c r="DDZ13" s="279"/>
      <c r="DEA13" s="279"/>
      <c r="DEB13" s="279"/>
      <c r="DEC13" s="279"/>
      <c r="DED13" s="279"/>
      <c r="DEE13" s="279"/>
      <c r="DEF13" s="279"/>
      <c r="DEG13" s="279"/>
      <c r="DEH13" s="279"/>
      <c r="DEI13" s="279"/>
      <c r="DEJ13" s="279"/>
      <c r="DEK13" s="279"/>
      <c r="DEL13" s="279"/>
      <c r="DEM13" s="279"/>
      <c r="DEN13" s="279"/>
      <c r="DEO13" s="279"/>
      <c r="DEP13" s="279"/>
      <c r="DEQ13" s="279"/>
      <c r="DER13" s="279"/>
      <c r="DES13" s="279"/>
      <c r="DET13" s="279"/>
      <c r="DEU13" s="279"/>
      <c r="DEV13" s="279"/>
      <c r="DEW13" s="279"/>
      <c r="DEX13" s="279"/>
      <c r="DEY13" s="279"/>
      <c r="DEZ13" s="279"/>
      <c r="DFA13" s="279"/>
      <c r="DFB13" s="279"/>
      <c r="DFC13" s="279"/>
      <c r="DFD13" s="279"/>
      <c r="DFE13" s="279"/>
      <c r="DFF13" s="279"/>
      <c r="DFG13" s="279"/>
      <c r="DFH13" s="279"/>
      <c r="DFI13" s="279"/>
      <c r="DFJ13" s="279"/>
      <c r="DFK13" s="279"/>
      <c r="DFL13" s="279"/>
      <c r="DFM13" s="279"/>
      <c r="DFN13" s="279"/>
      <c r="DFO13" s="279"/>
      <c r="DFP13" s="279"/>
      <c r="DFQ13" s="279"/>
      <c r="DFR13" s="279"/>
      <c r="DFS13" s="279"/>
      <c r="DFT13" s="279"/>
      <c r="DFU13" s="279"/>
      <c r="DFV13" s="279"/>
      <c r="DFW13" s="279"/>
      <c r="DFX13" s="279"/>
      <c r="DFY13" s="279"/>
      <c r="DFZ13" s="279"/>
      <c r="DGA13" s="279"/>
      <c r="DGB13" s="279"/>
      <c r="DGC13" s="279"/>
      <c r="DGD13" s="279"/>
      <c r="DGE13" s="279"/>
      <c r="DGF13" s="279"/>
      <c r="DGG13" s="279"/>
      <c r="DGH13" s="279"/>
      <c r="DGI13" s="279"/>
      <c r="DGJ13" s="279"/>
      <c r="DGK13" s="279"/>
      <c r="DGL13" s="279"/>
      <c r="DGM13" s="279"/>
      <c r="DGN13" s="279"/>
      <c r="DGO13" s="279"/>
      <c r="DGP13" s="279"/>
      <c r="DGQ13" s="279"/>
      <c r="DGR13" s="279"/>
      <c r="DGS13" s="279"/>
      <c r="DGT13" s="279"/>
      <c r="DGU13" s="279"/>
      <c r="DGV13" s="279"/>
      <c r="DGW13" s="279"/>
      <c r="DGX13" s="279"/>
      <c r="DGY13" s="279"/>
      <c r="DGZ13" s="279"/>
      <c r="DHA13" s="279"/>
      <c r="DHB13" s="279"/>
      <c r="DHC13" s="279"/>
      <c r="DHD13" s="279"/>
      <c r="DHE13" s="279"/>
      <c r="DHF13" s="279"/>
      <c r="DHG13" s="279"/>
      <c r="DHH13" s="279"/>
      <c r="DHI13" s="279"/>
      <c r="DHJ13" s="279"/>
      <c r="DHK13" s="279"/>
      <c r="DHL13" s="279"/>
      <c r="DHM13" s="279"/>
      <c r="DHN13" s="279"/>
      <c r="DHO13" s="279"/>
      <c r="DHP13" s="279"/>
      <c r="DHQ13" s="279"/>
      <c r="DHR13" s="279"/>
      <c r="DHS13" s="279"/>
      <c r="DHT13" s="279"/>
      <c r="DHU13" s="279"/>
      <c r="DHV13" s="279"/>
      <c r="DHW13" s="279"/>
      <c r="DHX13" s="279"/>
      <c r="DHY13" s="279"/>
      <c r="DHZ13" s="279"/>
      <c r="DIA13" s="279"/>
      <c r="DIB13" s="279"/>
      <c r="DIC13" s="279"/>
      <c r="DID13" s="279"/>
      <c r="DIE13" s="279"/>
      <c r="DIF13" s="279"/>
      <c r="DIG13" s="279"/>
      <c r="DIH13" s="279"/>
      <c r="DII13" s="279"/>
      <c r="DIJ13" s="279"/>
      <c r="DIK13" s="279"/>
      <c r="DIL13" s="279"/>
      <c r="DIM13" s="279"/>
      <c r="DIN13" s="279"/>
      <c r="DIO13" s="279"/>
      <c r="DIP13" s="279"/>
      <c r="DIQ13" s="279"/>
      <c r="DIR13" s="279"/>
      <c r="DIS13" s="279"/>
      <c r="DIT13" s="279"/>
      <c r="DIU13" s="279"/>
      <c r="DIV13" s="279"/>
      <c r="DIW13" s="279"/>
      <c r="DIX13" s="279"/>
      <c r="DIY13" s="279"/>
      <c r="DIZ13" s="279"/>
      <c r="DJA13" s="279"/>
      <c r="DJB13" s="279"/>
      <c r="DJC13" s="279"/>
      <c r="DJD13" s="279"/>
      <c r="DJE13" s="279"/>
      <c r="DJF13" s="279"/>
      <c r="DJG13" s="279"/>
      <c r="DJH13" s="279"/>
      <c r="DJI13" s="279"/>
      <c r="DJJ13" s="279"/>
      <c r="DJK13" s="279"/>
      <c r="DJL13" s="279"/>
      <c r="DJM13" s="279"/>
      <c r="DJN13" s="279"/>
      <c r="DJO13" s="279"/>
      <c r="DJP13" s="279"/>
      <c r="DJQ13" s="279"/>
      <c r="DJR13" s="279"/>
      <c r="DJS13" s="279"/>
      <c r="DJT13" s="279"/>
      <c r="DJU13" s="279"/>
      <c r="DJV13" s="279"/>
      <c r="DJW13" s="279"/>
      <c r="DJX13" s="279"/>
      <c r="DJY13" s="279"/>
      <c r="DJZ13" s="279"/>
      <c r="DKA13" s="279"/>
      <c r="DKB13" s="279"/>
      <c r="DKC13" s="279"/>
      <c r="DKD13" s="279"/>
      <c r="DKE13" s="279"/>
      <c r="DKF13" s="279"/>
      <c r="DKG13" s="279"/>
      <c r="DKH13" s="279"/>
      <c r="DKI13" s="279"/>
      <c r="DKJ13" s="279"/>
      <c r="DKK13" s="279"/>
      <c r="DKL13" s="279"/>
      <c r="DKM13" s="279"/>
      <c r="DKN13" s="279"/>
      <c r="DKO13" s="279"/>
      <c r="DKP13" s="279"/>
      <c r="DKQ13" s="279"/>
      <c r="DKR13" s="279"/>
      <c r="DKS13" s="279"/>
      <c r="DKT13" s="279"/>
      <c r="DKU13" s="279"/>
      <c r="DKV13" s="279"/>
      <c r="DKW13" s="279"/>
      <c r="DKX13" s="279"/>
      <c r="DKY13" s="279"/>
      <c r="DKZ13" s="279"/>
      <c r="DLA13" s="279"/>
      <c r="DLB13" s="279"/>
      <c r="DLC13" s="279"/>
      <c r="DLD13" s="279"/>
      <c r="DLE13" s="279"/>
      <c r="DLF13" s="279"/>
      <c r="DLG13" s="279"/>
      <c r="DLH13" s="279"/>
      <c r="DLI13" s="279"/>
      <c r="DLJ13" s="279"/>
      <c r="DLK13" s="279"/>
      <c r="DLL13" s="279"/>
      <c r="DLM13" s="279"/>
      <c r="DLN13" s="279"/>
      <c r="DLO13" s="279"/>
      <c r="DLP13" s="279"/>
      <c r="DLQ13" s="279"/>
      <c r="DLR13" s="279"/>
      <c r="DLS13" s="279"/>
      <c r="DLT13" s="279"/>
      <c r="DLU13" s="279"/>
      <c r="DLV13" s="279"/>
      <c r="DLW13" s="279"/>
      <c r="DLX13" s="279"/>
      <c r="DLY13" s="279"/>
      <c r="DLZ13" s="279"/>
      <c r="DMA13" s="279"/>
      <c r="DMB13" s="279"/>
      <c r="DMC13" s="279"/>
      <c r="DMD13" s="279"/>
      <c r="DME13" s="279"/>
      <c r="DMF13" s="279"/>
      <c r="DMG13" s="279"/>
      <c r="DMH13" s="279"/>
      <c r="DMI13" s="279"/>
      <c r="DMJ13" s="279"/>
      <c r="DMK13" s="279"/>
      <c r="DML13" s="279"/>
      <c r="DMM13" s="279"/>
      <c r="DMN13" s="279"/>
      <c r="DMO13" s="279"/>
      <c r="DMP13" s="279"/>
      <c r="DMQ13" s="279"/>
      <c r="DMR13" s="279"/>
      <c r="DMS13" s="279"/>
      <c r="DMT13" s="279"/>
      <c r="DMU13" s="279"/>
      <c r="DMV13" s="279"/>
      <c r="DMW13" s="279"/>
      <c r="DMX13" s="279"/>
      <c r="DMY13" s="279"/>
      <c r="DMZ13" s="279"/>
      <c r="DNA13" s="279"/>
      <c r="DNB13" s="279"/>
      <c r="DNC13" s="279"/>
      <c r="DND13" s="279"/>
      <c r="DNE13" s="279"/>
      <c r="DNF13" s="279"/>
      <c r="DNG13" s="279"/>
      <c r="DNH13" s="279"/>
      <c r="DNI13" s="279"/>
      <c r="DNJ13" s="279"/>
      <c r="DNK13" s="279"/>
      <c r="DNL13" s="279"/>
      <c r="DNM13" s="279"/>
      <c r="DNN13" s="279"/>
      <c r="DNO13" s="279"/>
      <c r="DNP13" s="279"/>
      <c r="DNQ13" s="279"/>
      <c r="DNR13" s="279"/>
      <c r="DNS13" s="279"/>
      <c r="DNT13" s="279"/>
      <c r="DNU13" s="279"/>
      <c r="DNV13" s="279"/>
      <c r="DNW13" s="279"/>
      <c r="DNX13" s="279"/>
      <c r="DNY13" s="279"/>
      <c r="DNZ13" s="279"/>
      <c r="DOA13" s="279"/>
      <c r="DOB13" s="279"/>
      <c r="DOC13" s="279"/>
      <c r="DOD13" s="279"/>
      <c r="DOE13" s="279"/>
      <c r="DOF13" s="279"/>
      <c r="DOG13" s="279"/>
      <c r="DOH13" s="279"/>
      <c r="DOI13" s="279"/>
      <c r="DOJ13" s="279"/>
      <c r="DOK13" s="279"/>
      <c r="DOL13" s="279"/>
      <c r="DOM13" s="279"/>
      <c r="DON13" s="279"/>
      <c r="DOO13" s="279"/>
      <c r="DOP13" s="279"/>
      <c r="DOQ13" s="279"/>
      <c r="DOR13" s="279"/>
      <c r="DOS13" s="279"/>
      <c r="DOT13" s="279"/>
      <c r="DOU13" s="279"/>
      <c r="DOV13" s="279"/>
      <c r="DOW13" s="279"/>
      <c r="DOX13" s="279"/>
      <c r="DOY13" s="279"/>
      <c r="DOZ13" s="279"/>
      <c r="DPA13" s="279"/>
      <c r="DPB13" s="279"/>
      <c r="DPC13" s="279"/>
      <c r="DPD13" s="279"/>
      <c r="DPE13" s="279"/>
      <c r="DPF13" s="279"/>
      <c r="DPG13" s="279"/>
      <c r="DPH13" s="279"/>
      <c r="DPI13" s="279"/>
      <c r="DPJ13" s="279"/>
      <c r="DPK13" s="279"/>
      <c r="DPL13" s="279"/>
      <c r="DPM13" s="279"/>
      <c r="DPN13" s="279"/>
      <c r="DPO13" s="279"/>
      <c r="DPP13" s="279"/>
      <c r="DPQ13" s="279"/>
      <c r="DPR13" s="279"/>
      <c r="DPS13" s="279"/>
      <c r="DPT13" s="279"/>
      <c r="DPU13" s="279"/>
      <c r="DPV13" s="279"/>
      <c r="DPW13" s="279"/>
      <c r="DPX13" s="279"/>
      <c r="DPY13" s="279"/>
      <c r="DPZ13" s="279"/>
      <c r="DQA13" s="279"/>
      <c r="DQB13" s="279"/>
      <c r="DQC13" s="279"/>
      <c r="DQD13" s="279"/>
      <c r="DQE13" s="279"/>
      <c r="DQF13" s="279"/>
      <c r="DQG13" s="279"/>
      <c r="DQH13" s="279"/>
      <c r="DQI13" s="279"/>
      <c r="DQJ13" s="279"/>
      <c r="DQK13" s="279"/>
      <c r="DQL13" s="279"/>
      <c r="DQM13" s="279"/>
      <c r="DQN13" s="279"/>
      <c r="DQO13" s="279"/>
      <c r="DQP13" s="279"/>
      <c r="DQQ13" s="279"/>
      <c r="DQR13" s="279"/>
      <c r="DQS13" s="279"/>
      <c r="DQT13" s="279"/>
      <c r="DQU13" s="279"/>
      <c r="DQV13" s="279"/>
      <c r="DQW13" s="279"/>
      <c r="DQX13" s="279"/>
      <c r="DQY13" s="279"/>
      <c r="DQZ13" s="279"/>
      <c r="DRA13" s="279"/>
      <c r="DRB13" s="279"/>
      <c r="DRC13" s="279"/>
      <c r="DRD13" s="279"/>
      <c r="DRE13" s="279"/>
      <c r="DRF13" s="279"/>
      <c r="DRG13" s="279"/>
      <c r="DRH13" s="279"/>
      <c r="DRI13" s="279"/>
      <c r="DRJ13" s="279"/>
      <c r="DRK13" s="279"/>
      <c r="DRL13" s="279"/>
      <c r="DRM13" s="279"/>
      <c r="DRN13" s="279"/>
      <c r="DRO13" s="279"/>
      <c r="DRP13" s="279"/>
      <c r="DRQ13" s="279"/>
      <c r="DRR13" s="279"/>
      <c r="DRS13" s="279"/>
      <c r="DRT13" s="279"/>
      <c r="DRU13" s="279"/>
      <c r="DRV13" s="279"/>
      <c r="DRW13" s="279"/>
      <c r="DRX13" s="279"/>
      <c r="DRY13" s="279"/>
      <c r="DRZ13" s="279"/>
      <c r="DSA13" s="279"/>
      <c r="DSB13" s="279"/>
      <c r="DSC13" s="279"/>
      <c r="DSD13" s="279"/>
      <c r="DSE13" s="279"/>
      <c r="DSF13" s="279"/>
      <c r="DSG13" s="279"/>
      <c r="DSH13" s="279"/>
      <c r="DSI13" s="279"/>
      <c r="DSJ13" s="279"/>
      <c r="DSK13" s="279"/>
      <c r="DSL13" s="279"/>
      <c r="DSM13" s="279"/>
      <c r="DSN13" s="279"/>
      <c r="DSO13" s="279"/>
      <c r="DSP13" s="279"/>
      <c r="DSQ13" s="279"/>
      <c r="DSR13" s="279"/>
      <c r="DSS13" s="279"/>
      <c r="DST13" s="279"/>
      <c r="DSU13" s="279"/>
      <c r="DSV13" s="279"/>
      <c r="DSW13" s="279"/>
      <c r="DSX13" s="279"/>
      <c r="DSY13" s="279"/>
      <c r="DSZ13" s="279"/>
      <c r="DTA13" s="279"/>
      <c r="DTB13" s="279"/>
      <c r="DTC13" s="279"/>
      <c r="DTD13" s="279"/>
      <c r="DTE13" s="279"/>
      <c r="DTF13" s="279"/>
      <c r="DTG13" s="279"/>
      <c r="DTH13" s="279"/>
      <c r="DTI13" s="279"/>
      <c r="DTJ13" s="279"/>
      <c r="DTK13" s="279"/>
      <c r="DTL13" s="279"/>
      <c r="DTM13" s="279"/>
      <c r="DTN13" s="279"/>
      <c r="DTO13" s="279"/>
      <c r="DTP13" s="279"/>
      <c r="DTQ13" s="279"/>
      <c r="DTR13" s="279"/>
      <c r="DTS13" s="279"/>
      <c r="DTT13" s="279"/>
      <c r="DTU13" s="279"/>
      <c r="DTV13" s="279"/>
      <c r="DTW13" s="279"/>
      <c r="DTX13" s="279"/>
      <c r="DTY13" s="279"/>
      <c r="DTZ13" s="279"/>
      <c r="DUA13" s="279"/>
      <c r="DUB13" s="279"/>
      <c r="DUC13" s="279"/>
      <c r="DUD13" s="279"/>
      <c r="DUE13" s="279"/>
      <c r="DUF13" s="279"/>
      <c r="DUG13" s="279"/>
      <c r="DUH13" s="279"/>
      <c r="DUI13" s="279"/>
      <c r="DUJ13" s="279"/>
      <c r="DUK13" s="279"/>
      <c r="DUL13" s="279"/>
      <c r="DUM13" s="279"/>
      <c r="DUN13" s="279"/>
      <c r="DUO13" s="279"/>
      <c r="DUP13" s="279"/>
      <c r="DUQ13" s="279"/>
      <c r="DUR13" s="279"/>
      <c r="DUS13" s="279"/>
      <c r="DUT13" s="279"/>
      <c r="DUU13" s="279"/>
      <c r="DUV13" s="279"/>
      <c r="DUW13" s="279"/>
      <c r="DUX13" s="279"/>
      <c r="DUY13" s="279"/>
      <c r="DUZ13" s="279"/>
      <c r="DVA13" s="279"/>
      <c r="DVB13" s="279"/>
      <c r="DVC13" s="279"/>
      <c r="DVD13" s="279"/>
      <c r="DVE13" s="279"/>
      <c r="DVF13" s="279"/>
      <c r="DVG13" s="279"/>
      <c r="DVH13" s="279"/>
      <c r="DVI13" s="279"/>
      <c r="DVJ13" s="279"/>
      <c r="DVK13" s="279"/>
      <c r="DVL13" s="279"/>
      <c r="DVM13" s="279"/>
      <c r="DVN13" s="279"/>
      <c r="DVO13" s="279"/>
      <c r="DVP13" s="279"/>
      <c r="DVQ13" s="279"/>
      <c r="DVR13" s="279"/>
      <c r="DVS13" s="279"/>
      <c r="DVT13" s="279"/>
      <c r="DVU13" s="279"/>
      <c r="DVV13" s="279"/>
      <c r="DVW13" s="279"/>
      <c r="DVX13" s="279"/>
      <c r="DVY13" s="279"/>
      <c r="DVZ13" s="279"/>
      <c r="DWA13" s="279"/>
      <c r="DWB13" s="279"/>
      <c r="DWC13" s="279"/>
      <c r="DWD13" s="279"/>
      <c r="DWE13" s="279"/>
      <c r="DWF13" s="279"/>
      <c r="DWG13" s="279"/>
      <c r="DWH13" s="279"/>
      <c r="DWI13" s="279"/>
      <c r="DWJ13" s="279"/>
      <c r="DWK13" s="279"/>
      <c r="DWL13" s="279"/>
      <c r="DWM13" s="279"/>
      <c r="DWN13" s="279"/>
      <c r="DWO13" s="279"/>
      <c r="DWP13" s="279"/>
      <c r="DWQ13" s="279"/>
      <c r="DWR13" s="279"/>
      <c r="DWS13" s="279"/>
      <c r="DWT13" s="279"/>
      <c r="DWU13" s="279"/>
      <c r="DWV13" s="279"/>
      <c r="DWW13" s="279"/>
      <c r="DWX13" s="279"/>
      <c r="DWY13" s="279"/>
      <c r="DWZ13" s="279"/>
      <c r="DXA13" s="279"/>
      <c r="DXB13" s="279"/>
      <c r="DXC13" s="279"/>
      <c r="DXD13" s="279"/>
      <c r="DXE13" s="279"/>
      <c r="DXF13" s="279"/>
      <c r="DXG13" s="279"/>
      <c r="DXH13" s="279"/>
      <c r="DXI13" s="279"/>
      <c r="DXJ13" s="279"/>
      <c r="DXK13" s="279"/>
      <c r="DXL13" s="279"/>
      <c r="DXM13" s="279"/>
      <c r="DXN13" s="279"/>
      <c r="DXO13" s="279"/>
      <c r="DXP13" s="279"/>
      <c r="DXQ13" s="279"/>
      <c r="DXR13" s="279"/>
      <c r="DXS13" s="279"/>
      <c r="DXT13" s="279"/>
      <c r="DXU13" s="279"/>
      <c r="DXV13" s="279"/>
      <c r="DXW13" s="279"/>
      <c r="DXX13" s="279"/>
      <c r="DXY13" s="279"/>
      <c r="DXZ13" s="279"/>
      <c r="DYA13" s="279"/>
      <c r="DYB13" s="279"/>
      <c r="DYC13" s="279"/>
      <c r="DYD13" s="279"/>
      <c r="DYE13" s="279"/>
      <c r="DYF13" s="279"/>
      <c r="DYG13" s="279"/>
      <c r="DYH13" s="279"/>
      <c r="DYI13" s="279"/>
      <c r="DYJ13" s="279"/>
      <c r="DYK13" s="279"/>
      <c r="DYL13" s="279"/>
      <c r="DYM13" s="279"/>
      <c r="DYN13" s="279"/>
      <c r="DYO13" s="279"/>
      <c r="DYP13" s="279"/>
      <c r="DYQ13" s="279"/>
      <c r="DYR13" s="279"/>
      <c r="DYS13" s="279"/>
      <c r="DYT13" s="279"/>
      <c r="DYU13" s="279"/>
      <c r="DYV13" s="279"/>
      <c r="DYW13" s="279"/>
      <c r="DYX13" s="279"/>
      <c r="DYY13" s="279"/>
      <c r="DYZ13" s="279"/>
      <c r="DZA13" s="279"/>
      <c r="DZB13" s="279"/>
      <c r="DZC13" s="279"/>
      <c r="DZD13" s="279"/>
      <c r="DZE13" s="279"/>
      <c r="DZF13" s="279"/>
      <c r="DZG13" s="279"/>
      <c r="DZH13" s="279"/>
      <c r="DZI13" s="279"/>
      <c r="DZJ13" s="279"/>
      <c r="DZK13" s="279"/>
      <c r="DZL13" s="279"/>
      <c r="DZM13" s="279"/>
      <c r="DZN13" s="279"/>
      <c r="DZO13" s="279"/>
      <c r="DZP13" s="279"/>
      <c r="DZQ13" s="279"/>
      <c r="DZR13" s="279"/>
      <c r="DZS13" s="279"/>
      <c r="DZT13" s="279"/>
      <c r="DZU13" s="279"/>
      <c r="DZV13" s="279"/>
      <c r="DZW13" s="279"/>
      <c r="DZX13" s="279"/>
      <c r="DZY13" s="279"/>
      <c r="DZZ13" s="279"/>
      <c r="EAA13" s="279"/>
      <c r="EAB13" s="279"/>
      <c r="EAC13" s="279"/>
      <c r="EAD13" s="279"/>
      <c r="EAE13" s="279"/>
      <c r="EAF13" s="279"/>
      <c r="EAG13" s="279"/>
      <c r="EAH13" s="279"/>
      <c r="EAI13" s="279"/>
      <c r="EAJ13" s="279"/>
      <c r="EAK13" s="279"/>
      <c r="EAL13" s="279"/>
      <c r="EAM13" s="279"/>
      <c r="EAN13" s="279"/>
      <c r="EAO13" s="279"/>
      <c r="EAP13" s="279"/>
      <c r="EAQ13" s="279"/>
      <c r="EAR13" s="279"/>
      <c r="EAS13" s="279"/>
      <c r="EAT13" s="279"/>
      <c r="EAU13" s="279"/>
      <c r="EAV13" s="279"/>
      <c r="EAW13" s="279"/>
      <c r="EAX13" s="279"/>
      <c r="EAY13" s="279"/>
      <c r="EAZ13" s="279"/>
      <c r="EBA13" s="279"/>
      <c r="EBB13" s="279"/>
      <c r="EBC13" s="279"/>
      <c r="EBD13" s="279"/>
      <c r="EBE13" s="279"/>
      <c r="EBF13" s="279"/>
      <c r="EBG13" s="279"/>
      <c r="EBH13" s="279"/>
      <c r="EBI13" s="279"/>
      <c r="EBJ13" s="279"/>
      <c r="EBK13" s="279"/>
      <c r="EBL13" s="279"/>
      <c r="EBM13" s="279"/>
      <c r="EBN13" s="279"/>
      <c r="EBO13" s="279"/>
      <c r="EBP13" s="279"/>
      <c r="EBQ13" s="279"/>
      <c r="EBR13" s="279"/>
      <c r="EBS13" s="279"/>
      <c r="EBT13" s="279"/>
      <c r="EBU13" s="279"/>
      <c r="EBV13" s="279"/>
      <c r="EBW13" s="279"/>
      <c r="EBX13" s="279"/>
      <c r="EBY13" s="279"/>
      <c r="EBZ13" s="279"/>
      <c r="ECA13" s="279"/>
      <c r="ECB13" s="279"/>
      <c r="ECC13" s="279"/>
      <c r="ECD13" s="279"/>
      <c r="ECE13" s="279"/>
      <c r="ECF13" s="279"/>
      <c r="ECG13" s="279"/>
      <c r="ECH13" s="279"/>
      <c r="ECI13" s="279"/>
      <c r="ECJ13" s="279"/>
      <c r="ECK13" s="279"/>
      <c r="ECL13" s="279"/>
      <c r="ECM13" s="279"/>
      <c r="ECN13" s="279"/>
      <c r="ECO13" s="279"/>
      <c r="ECP13" s="279"/>
      <c r="ECQ13" s="279"/>
      <c r="ECR13" s="279"/>
      <c r="ECS13" s="279"/>
      <c r="ECT13" s="279"/>
      <c r="ECU13" s="279"/>
      <c r="ECV13" s="279"/>
      <c r="ECW13" s="279"/>
      <c r="ECX13" s="279"/>
      <c r="ECY13" s="279"/>
      <c r="ECZ13" s="279"/>
      <c r="EDA13" s="279"/>
      <c r="EDB13" s="279"/>
      <c r="EDC13" s="279"/>
      <c r="EDD13" s="279"/>
      <c r="EDE13" s="279"/>
      <c r="EDF13" s="279"/>
      <c r="EDG13" s="279"/>
      <c r="EDH13" s="279"/>
      <c r="EDI13" s="279"/>
      <c r="EDJ13" s="279"/>
      <c r="EDK13" s="279"/>
      <c r="EDL13" s="279"/>
      <c r="EDM13" s="279"/>
      <c r="EDN13" s="279"/>
      <c r="EDO13" s="279"/>
      <c r="EDP13" s="279"/>
      <c r="EDQ13" s="279"/>
      <c r="EDR13" s="279"/>
      <c r="EDS13" s="279"/>
      <c r="EDT13" s="279"/>
      <c r="EDU13" s="279"/>
      <c r="EDV13" s="279"/>
      <c r="EDW13" s="279"/>
      <c r="EDX13" s="279"/>
      <c r="EDY13" s="279"/>
      <c r="EDZ13" s="279"/>
      <c r="EEA13" s="279"/>
      <c r="EEB13" s="279"/>
      <c r="EEC13" s="279"/>
      <c r="EED13" s="279"/>
      <c r="EEE13" s="279"/>
      <c r="EEF13" s="279"/>
      <c r="EEG13" s="279"/>
      <c r="EEH13" s="279"/>
      <c r="EEI13" s="279"/>
      <c r="EEJ13" s="279"/>
      <c r="EEK13" s="279"/>
      <c r="EEL13" s="279"/>
      <c r="EEM13" s="279"/>
      <c r="EEN13" s="279"/>
      <c r="EEO13" s="279"/>
      <c r="EEP13" s="279"/>
      <c r="EEQ13" s="279"/>
      <c r="EER13" s="279"/>
      <c r="EES13" s="279"/>
      <c r="EET13" s="279"/>
      <c r="EEU13" s="279"/>
      <c r="EEV13" s="279"/>
      <c r="EEW13" s="279"/>
      <c r="EEX13" s="279"/>
      <c r="EEY13" s="279"/>
      <c r="EEZ13" s="279"/>
      <c r="EFA13" s="279"/>
      <c r="EFB13" s="279"/>
      <c r="EFC13" s="279"/>
      <c r="EFD13" s="279"/>
      <c r="EFE13" s="279"/>
      <c r="EFF13" s="279"/>
      <c r="EFG13" s="279"/>
      <c r="EFH13" s="279"/>
      <c r="EFI13" s="279"/>
      <c r="EFJ13" s="279"/>
      <c r="EFK13" s="279"/>
      <c r="EFL13" s="279"/>
      <c r="EFM13" s="279"/>
      <c r="EFN13" s="279"/>
      <c r="EFO13" s="279"/>
      <c r="EFP13" s="279"/>
      <c r="EFQ13" s="279"/>
      <c r="EFR13" s="279"/>
      <c r="EFS13" s="279"/>
      <c r="EFT13" s="279"/>
      <c r="EFU13" s="279"/>
      <c r="EFV13" s="279"/>
      <c r="EFW13" s="279"/>
      <c r="EFX13" s="279"/>
      <c r="EFY13" s="279"/>
      <c r="EFZ13" s="279"/>
      <c r="EGA13" s="279"/>
      <c r="EGB13" s="279"/>
      <c r="EGC13" s="279"/>
      <c r="EGD13" s="279"/>
      <c r="EGE13" s="279"/>
      <c r="EGF13" s="279"/>
      <c r="EGG13" s="279"/>
      <c r="EGH13" s="279"/>
      <c r="EGI13" s="279"/>
      <c r="EGJ13" s="279"/>
      <c r="EGK13" s="279"/>
      <c r="EGL13" s="279"/>
      <c r="EGM13" s="279"/>
      <c r="EGN13" s="279"/>
      <c r="EGO13" s="279"/>
      <c r="EGP13" s="279"/>
      <c r="EGQ13" s="279"/>
      <c r="EGR13" s="279"/>
      <c r="EGS13" s="279"/>
      <c r="EGT13" s="279"/>
      <c r="EGU13" s="279"/>
      <c r="EGV13" s="279"/>
      <c r="EGW13" s="279"/>
      <c r="EGX13" s="279"/>
      <c r="EGY13" s="279"/>
      <c r="EGZ13" s="279"/>
      <c r="EHA13" s="279"/>
      <c r="EHB13" s="279"/>
      <c r="EHC13" s="279"/>
      <c r="EHD13" s="279"/>
      <c r="EHE13" s="279"/>
      <c r="EHF13" s="279"/>
      <c r="EHG13" s="279"/>
      <c r="EHH13" s="279"/>
      <c r="EHI13" s="279"/>
      <c r="EHJ13" s="279"/>
      <c r="EHK13" s="279"/>
      <c r="EHL13" s="279"/>
      <c r="EHM13" s="279"/>
      <c r="EHN13" s="279"/>
      <c r="EHO13" s="279"/>
      <c r="EHP13" s="279"/>
      <c r="EHQ13" s="279"/>
      <c r="EHR13" s="279"/>
      <c r="EHS13" s="279"/>
      <c r="EHT13" s="279"/>
      <c r="EHU13" s="279"/>
      <c r="EHV13" s="279"/>
      <c r="EHW13" s="279"/>
      <c r="EHX13" s="279"/>
      <c r="EHY13" s="279"/>
      <c r="EHZ13" s="279"/>
      <c r="EIA13" s="279"/>
      <c r="EIB13" s="279"/>
      <c r="EIC13" s="279"/>
      <c r="EID13" s="279"/>
      <c r="EIE13" s="279"/>
      <c r="EIF13" s="279"/>
      <c r="EIG13" s="279"/>
      <c r="EIH13" s="279"/>
      <c r="EII13" s="279"/>
      <c r="EIJ13" s="279"/>
      <c r="EIK13" s="279"/>
      <c r="EIL13" s="279"/>
      <c r="EIM13" s="279"/>
      <c r="EIN13" s="279"/>
      <c r="EIO13" s="279"/>
      <c r="EIP13" s="279"/>
      <c r="EIQ13" s="279"/>
      <c r="EIR13" s="279"/>
      <c r="EIS13" s="279"/>
      <c r="EIT13" s="279"/>
      <c r="EIU13" s="279"/>
      <c r="EIV13" s="279"/>
      <c r="EIW13" s="279"/>
      <c r="EIX13" s="279"/>
      <c r="EIY13" s="279"/>
      <c r="EIZ13" s="279"/>
      <c r="EJA13" s="279"/>
      <c r="EJB13" s="279"/>
      <c r="EJC13" s="279"/>
      <c r="EJD13" s="279"/>
      <c r="EJE13" s="279"/>
      <c r="EJF13" s="279"/>
      <c r="EJG13" s="279"/>
      <c r="EJH13" s="279"/>
      <c r="EJI13" s="279"/>
      <c r="EJJ13" s="279"/>
      <c r="EJK13" s="279"/>
      <c r="EJL13" s="279"/>
      <c r="EJM13" s="279"/>
      <c r="EJN13" s="279"/>
      <c r="EJO13" s="279"/>
      <c r="EJP13" s="279"/>
      <c r="EJQ13" s="279"/>
      <c r="EJR13" s="279"/>
      <c r="EJS13" s="279"/>
      <c r="EJT13" s="279"/>
      <c r="EJU13" s="279"/>
      <c r="EJV13" s="279"/>
      <c r="EJW13" s="279"/>
      <c r="EJX13" s="279"/>
      <c r="EJY13" s="279"/>
      <c r="EJZ13" s="279"/>
      <c r="EKA13" s="279"/>
      <c r="EKB13" s="279"/>
      <c r="EKC13" s="279"/>
      <c r="EKD13" s="279"/>
      <c r="EKE13" s="279"/>
      <c r="EKF13" s="279"/>
      <c r="EKG13" s="279"/>
      <c r="EKH13" s="279"/>
      <c r="EKI13" s="279"/>
      <c r="EKJ13" s="279"/>
      <c r="EKK13" s="279"/>
      <c r="EKL13" s="279"/>
      <c r="EKM13" s="279"/>
      <c r="EKN13" s="279"/>
      <c r="EKO13" s="279"/>
      <c r="EKP13" s="279"/>
      <c r="EKQ13" s="279"/>
      <c r="EKR13" s="279"/>
      <c r="EKS13" s="279"/>
      <c r="EKT13" s="279"/>
      <c r="EKU13" s="279"/>
      <c r="EKV13" s="279"/>
      <c r="EKW13" s="279"/>
      <c r="EKX13" s="279"/>
      <c r="EKY13" s="279"/>
      <c r="EKZ13" s="279"/>
      <c r="ELA13" s="279"/>
      <c r="ELB13" s="279"/>
      <c r="ELC13" s="279"/>
      <c r="ELD13" s="279"/>
      <c r="ELE13" s="279"/>
      <c r="ELF13" s="279"/>
      <c r="ELG13" s="279"/>
      <c r="ELH13" s="279"/>
      <c r="ELI13" s="279"/>
      <c r="ELJ13" s="279"/>
      <c r="ELK13" s="279"/>
      <c r="ELL13" s="279"/>
      <c r="ELM13" s="279"/>
      <c r="ELN13" s="279"/>
      <c r="ELO13" s="279"/>
      <c r="ELP13" s="279"/>
      <c r="ELQ13" s="279"/>
      <c r="ELR13" s="279"/>
      <c r="ELS13" s="279"/>
      <c r="ELT13" s="279"/>
      <c r="ELU13" s="279"/>
      <c r="ELV13" s="279"/>
      <c r="ELW13" s="279"/>
      <c r="ELX13" s="279"/>
      <c r="ELY13" s="279"/>
      <c r="ELZ13" s="279"/>
      <c r="EMA13" s="279"/>
      <c r="EMB13" s="279"/>
      <c r="EMC13" s="279"/>
      <c r="EMD13" s="279"/>
      <c r="EME13" s="279"/>
      <c r="EMF13" s="279"/>
      <c r="EMG13" s="279"/>
      <c r="EMH13" s="279"/>
      <c r="EMI13" s="279"/>
      <c r="EMJ13" s="279"/>
      <c r="EMK13" s="279"/>
      <c r="EML13" s="279"/>
      <c r="EMM13" s="279"/>
      <c r="EMN13" s="279"/>
      <c r="EMO13" s="279"/>
      <c r="EMP13" s="279"/>
      <c r="EMQ13" s="279"/>
      <c r="EMR13" s="279"/>
      <c r="EMS13" s="279"/>
      <c r="EMT13" s="279"/>
      <c r="EMU13" s="279"/>
      <c r="EMV13" s="279"/>
      <c r="EMW13" s="279"/>
      <c r="EMX13" s="279"/>
      <c r="EMY13" s="279"/>
      <c r="EMZ13" s="279"/>
      <c r="ENA13" s="279"/>
      <c r="ENB13" s="279"/>
      <c r="ENC13" s="279"/>
      <c r="END13" s="279"/>
      <c r="ENE13" s="279"/>
      <c r="ENF13" s="279"/>
      <c r="ENG13" s="279"/>
      <c r="ENH13" s="279"/>
      <c r="ENI13" s="279"/>
      <c r="ENJ13" s="279"/>
      <c r="ENK13" s="279"/>
      <c r="ENL13" s="279"/>
      <c r="ENM13" s="279"/>
      <c r="ENN13" s="279"/>
      <c r="ENO13" s="279"/>
      <c r="ENP13" s="279"/>
      <c r="ENQ13" s="279"/>
      <c r="ENR13" s="279"/>
      <c r="ENS13" s="279"/>
      <c r="ENT13" s="279"/>
      <c r="ENU13" s="279"/>
      <c r="ENV13" s="279"/>
      <c r="ENW13" s="279"/>
      <c r="ENX13" s="279"/>
      <c r="ENY13" s="279"/>
      <c r="ENZ13" s="279"/>
      <c r="EOA13" s="279"/>
      <c r="EOB13" s="279"/>
      <c r="EOC13" s="279"/>
      <c r="EOD13" s="279"/>
      <c r="EOE13" s="279"/>
      <c r="EOF13" s="279"/>
      <c r="EOG13" s="279"/>
      <c r="EOH13" s="279"/>
      <c r="EOI13" s="279"/>
      <c r="EOJ13" s="279"/>
      <c r="EOK13" s="279"/>
      <c r="EOL13" s="279"/>
      <c r="EOM13" s="279"/>
      <c r="EON13" s="279"/>
      <c r="EOO13" s="279"/>
      <c r="EOP13" s="279"/>
      <c r="EOQ13" s="279"/>
      <c r="EOR13" s="279"/>
      <c r="EOS13" s="279"/>
      <c r="EOT13" s="279"/>
      <c r="EOU13" s="279"/>
      <c r="EOV13" s="279"/>
      <c r="EOW13" s="279"/>
      <c r="EOX13" s="279"/>
      <c r="EOY13" s="279"/>
      <c r="EOZ13" s="279"/>
      <c r="EPA13" s="279"/>
      <c r="EPB13" s="279"/>
      <c r="EPC13" s="279"/>
      <c r="EPD13" s="279"/>
      <c r="EPE13" s="279"/>
      <c r="EPF13" s="279"/>
      <c r="EPG13" s="279"/>
      <c r="EPH13" s="279"/>
      <c r="EPI13" s="279"/>
      <c r="EPJ13" s="279"/>
      <c r="EPK13" s="279"/>
      <c r="EPL13" s="279"/>
      <c r="EPM13" s="279"/>
      <c r="EPN13" s="279"/>
      <c r="EPO13" s="279"/>
      <c r="EPP13" s="279"/>
      <c r="EPQ13" s="279"/>
      <c r="EPR13" s="279"/>
      <c r="EPS13" s="279"/>
      <c r="EPT13" s="279"/>
      <c r="EPU13" s="279"/>
      <c r="EPV13" s="279"/>
      <c r="EPW13" s="279"/>
      <c r="EPX13" s="279"/>
      <c r="EPY13" s="279"/>
      <c r="EPZ13" s="279"/>
      <c r="EQA13" s="279"/>
      <c r="EQB13" s="279"/>
      <c r="EQC13" s="279"/>
      <c r="EQD13" s="279"/>
      <c r="EQE13" s="279"/>
      <c r="EQF13" s="279"/>
      <c r="EQG13" s="279"/>
      <c r="EQH13" s="279"/>
      <c r="EQI13" s="279"/>
      <c r="EQJ13" s="279"/>
      <c r="EQK13" s="279"/>
      <c r="EQL13" s="279"/>
      <c r="EQM13" s="279"/>
      <c r="EQN13" s="279"/>
      <c r="EQO13" s="279"/>
      <c r="EQP13" s="279"/>
      <c r="EQQ13" s="279"/>
      <c r="EQR13" s="279"/>
      <c r="EQS13" s="279"/>
      <c r="EQT13" s="279"/>
      <c r="EQU13" s="279"/>
      <c r="EQV13" s="279"/>
      <c r="EQW13" s="279"/>
      <c r="EQX13" s="279"/>
      <c r="EQY13" s="279"/>
      <c r="EQZ13" s="279"/>
      <c r="ERA13" s="279"/>
      <c r="ERB13" s="279"/>
      <c r="ERC13" s="279"/>
      <c r="ERD13" s="279"/>
      <c r="ERE13" s="279"/>
      <c r="ERF13" s="279"/>
      <c r="ERG13" s="279"/>
      <c r="ERH13" s="279"/>
      <c r="ERI13" s="279"/>
      <c r="ERJ13" s="279"/>
      <c r="ERK13" s="279"/>
      <c r="ERL13" s="279"/>
      <c r="ERM13" s="279"/>
      <c r="ERN13" s="279"/>
      <c r="ERO13" s="279"/>
      <c r="ERP13" s="279"/>
      <c r="ERQ13" s="279"/>
      <c r="ERR13" s="279"/>
      <c r="ERS13" s="279"/>
      <c r="ERT13" s="279"/>
      <c r="ERU13" s="279"/>
      <c r="ERV13" s="279"/>
      <c r="ERW13" s="279"/>
      <c r="ERX13" s="279"/>
      <c r="ERY13" s="279"/>
      <c r="ERZ13" s="279"/>
      <c r="ESA13" s="279"/>
      <c r="ESB13" s="279"/>
      <c r="ESC13" s="279"/>
      <c r="ESD13" s="279"/>
      <c r="ESE13" s="279"/>
      <c r="ESF13" s="279"/>
      <c r="ESG13" s="279"/>
      <c r="ESH13" s="279"/>
      <c r="ESI13" s="279"/>
      <c r="ESJ13" s="279"/>
      <c r="ESK13" s="279"/>
      <c r="ESL13" s="279"/>
      <c r="ESM13" s="279"/>
      <c r="ESN13" s="279"/>
      <c r="ESO13" s="279"/>
      <c r="ESP13" s="279"/>
      <c r="ESQ13" s="279"/>
      <c r="ESR13" s="279"/>
      <c r="ESS13" s="279"/>
      <c r="EST13" s="279"/>
      <c r="ESU13" s="279"/>
      <c r="ESV13" s="279"/>
      <c r="ESW13" s="279"/>
      <c r="ESX13" s="279"/>
      <c r="ESY13" s="279"/>
      <c r="ESZ13" s="279"/>
      <c r="ETA13" s="279"/>
      <c r="ETB13" s="279"/>
      <c r="ETC13" s="279"/>
      <c r="ETD13" s="279"/>
      <c r="ETE13" s="279"/>
      <c r="ETF13" s="279"/>
      <c r="ETG13" s="279"/>
      <c r="ETH13" s="279"/>
      <c r="ETI13" s="279"/>
      <c r="ETJ13" s="279"/>
      <c r="ETK13" s="279"/>
      <c r="ETL13" s="279"/>
      <c r="ETM13" s="279"/>
      <c r="ETN13" s="279"/>
      <c r="ETO13" s="279"/>
      <c r="ETP13" s="279"/>
      <c r="ETQ13" s="279"/>
      <c r="ETR13" s="279"/>
      <c r="ETS13" s="279"/>
      <c r="ETT13" s="279"/>
      <c r="ETU13" s="279"/>
      <c r="ETV13" s="279"/>
      <c r="ETW13" s="279"/>
      <c r="ETX13" s="279"/>
      <c r="ETY13" s="279"/>
      <c r="ETZ13" s="279"/>
      <c r="EUA13" s="279"/>
      <c r="EUB13" s="279"/>
      <c r="EUC13" s="279"/>
      <c r="EUD13" s="279"/>
      <c r="EUE13" s="279"/>
      <c r="EUF13" s="279"/>
      <c r="EUG13" s="279"/>
      <c r="EUH13" s="279"/>
      <c r="EUI13" s="279"/>
      <c r="EUJ13" s="279"/>
      <c r="EUK13" s="279"/>
      <c r="EUL13" s="279"/>
      <c r="EUM13" s="279"/>
      <c r="EUN13" s="279"/>
      <c r="EUO13" s="279"/>
      <c r="EUP13" s="279"/>
      <c r="EUQ13" s="279"/>
      <c r="EUR13" s="279"/>
      <c r="EUS13" s="279"/>
      <c r="EUT13" s="279"/>
      <c r="EUU13" s="279"/>
      <c r="EUV13" s="279"/>
      <c r="EUW13" s="279"/>
      <c r="EUX13" s="279"/>
      <c r="EUY13" s="279"/>
      <c r="EUZ13" s="279"/>
      <c r="EVA13" s="279"/>
      <c r="EVB13" s="279"/>
      <c r="EVC13" s="279"/>
      <c r="EVD13" s="279"/>
      <c r="EVE13" s="279"/>
      <c r="EVF13" s="279"/>
      <c r="EVG13" s="279"/>
      <c r="EVH13" s="279"/>
      <c r="EVI13" s="279"/>
      <c r="EVJ13" s="279"/>
      <c r="EVK13" s="279"/>
      <c r="EVL13" s="279"/>
      <c r="EVM13" s="279"/>
      <c r="EVN13" s="279"/>
      <c r="EVO13" s="279"/>
      <c r="EVP13" s="279"/>
      <c r="EVQ13" s="279"/>
      <c r="EVR13" s="279"/>
      <c r="EVS13" s="279"/>
      <c r="EVT13" s="279"/>
      <c r="EVU13" s="279"/>
      <c r="EVV13" s="279"/>
      <c r="EVW13" s="279"/>
      <c r="EVX13" s="279"/>
      <c r="EVY13" s="279"/>
      <c r="EVZ13" s="279"/>
      <c r="EWA13" s="279"/>
      <c r="EWB13" s="279"/>
      <c r="EWC13" s="279"/>
      <c r="EWD13" s="279"/>
      <c r="EWE13" s="279"/>
      <c r="EWF13" s="279"/>
      <c r="EWG13" s="279"/>
      <c r="EWH13" s="279"/>
      <c r="EWI13" s="279"/>
      <c r="EWJ13" s="279"/>
      <c r="EWK13" s="279"/>
      <c r="EWL13" s="279"/>
      <c r="EWM13" s="279"/>
      <c r="EWN13" s="279"/>
      <c r="EWO13" s="279"/>
      <c r="EWP13" s="279"/>
      <c r="EWQ13" s="279"/>
      <c r="EWR13" s="279"/>
      <c r="EWS13" s="279"/>
      <c r="EWT13" s="279"/>
      <c r="EWU13" s="279"/>
      <c r="EWV13" s="279"/>
      <c r="EWW13" s="279"/>
      <c r="EWX13" s="279"/>
      <c r="EWY13" s="279"/>
      <c r="EWZ13" s="279"/>
      <c r="EXA13" s="279"/>
      <c r="EXB13" s="279"/>
      <c r="EXC13" s="279"/>
      <c r="EXD13" s="279"/>
      <c r="EXE13" s="279"/>
      <c r="EXF13" s="279"/>
      <c r="EXG13" s="279"/>
      <c r="EXH13" s="279"/>
      <c r="EXI13" s="279"/>
      <c r="EXJ13" s="279"/>
      <c r="EXK13" s="279"/>
      <c r="EXL13" s="279"/>
      <c r="EXM13" s="279"/>
      <c r="EXN13" s="279"/>
      <c r="EXO13" s="279"/>
      <c r="EXP13" s="279"/>
      <c r="EXQ13" s="279"/>
      <c r="EXR13" s="279"/>
      <c r="EXS13" s="279"/>
      <c r="EXT13" s="279"/>
      <c r="EXU13" s="279"/>
      <c r="EXV13" s="279"/>
      <c r="EXW13" s="279"/>
      <c r="EXX13" s="279"/>
      <c r="EXY13" s="279"/>
      <c r="EXZ13" s="279"/>
      <c r="EYA13" s="279"/>
      <c r="EYB13" s="279"/>
      <c r="EYC13" s="279"/>
      <c r="EYD13" s="279"/>
      <c r="EYE13" s="279"/>
      <c r="EYF13" s="279"/>
      <c r="EYG13" s="279"/>
      <c r="EYH13" s="279"/>
      <c r="EYI13" s="279"/>
      <c r="EYJ13" s="279"/>
      <c r="EYK13" s="279"/>
      <c r="EYL13" s="279"/>
      <c r="EYM13" s="279"/>
      <c r="EYN13" s="279"/>
      <c r="EYO13" s="279"/>
      <c r="EYP13" s="279"/>
      <c r="EYQ13" s="279"/>
      <c r="EYR13" s="279"/>
      <c r="EYS13" s="279"/>
      <c r="EYT13" s="279"/>
      <c r="EYU13" s="279"/>
      <c r="EYV13" s="279"/>
      <c r="EYW13" s="279"/>
      <c r="EYX13" s="279"/>
      <c r="EYY13" s="279"/>
      <c r="EYZ13" s="279"/>
      <c r="EZA13" s="279"/>
      <c r="EZB13" s="279"/>
      <c r="EZC13" s="279"/>
      <c r="EZD13" s="279"/>
      <c r="EZE13" s="279"/>
      <c r="EZF13" s="279"/>
      <c r="EZG13" s="279"/>
      <c r="EZH13" s="279"/>
      <c r="EZI13" s="279"/>
      <c r="EZJ13" s="279"/>
      <c r="EZK13" s="279"/>
      <c r="EZL13" s="279"/>
      <c r="EZM13" s="279"/>
      <c r="EZN13" s="279"/>
      <c r="EZO13" s="279"/>
      <c r="EZP13" s="279"/>
      <c r="EZQ13" s="279"/>
      <c r="EZR13" s="279"/>
      <c r="EZS13" s="279"/>
      <c r="EZT13" s="279"/>
      <c r="EZU13" s="279"/>
      <c r="EZV13" s="279"/>
      <c r="EZW13" s="279"/>
      <c r="EZX13" s="279"/>
      <c r="EZY13" s="279"/>
      <c r="EZZ13" s="279"/>
      <c r="FAA13" s="279"/>
      <c r="FAB13" s="279"/>
      <c r="FAC13" s="279"/>
      <c r="FAD13" s="279"/>
      <c r="FAE13" s="279"/>
      <c r="FAF13" s="279"/>
      <c r="FAG13" s="279"/>
      <c r="FAH13" s="279"/>
      <c r="FAI13" s="279"/>
      <c r="FAJ13" s="279"/>
      <c r="FAK13" s="279"/>
      <c r="FAL13" s="279"/>
      <c r="FAM13" s="279"/>
      <c r="FAN13" s="279"/>
      <c r="FAO13" s="279"/>
      <c r="FAP13" s="279"/>
      <c r="FAQ13" s="279"/>
      <c r="FAR13" s="279"/>
      <c r="FAS13" s="279"/>
      <c r="FAT13" s="279"/>
      <c r="FAU13" s="279"/>
      <c r="FAV13" s="279"/>
      <c r="FAW13" s="279"/>
      <c r="FAX13" s="279"/>
      <c r="FAY13" s="279"/>
      <c r="FAZ13" s="279"/>
      <c r="FBA13" s="279"/>
      <c r="FBB13" s="279"/>
      <c r="FBC13" s="279"/>
      <c r="FBD13" s="279"/>
      <c r="FBE13" s="279"/>
      <c r="FBF13" s="279"/>
      <c r="FBG13" s="279"/>
      <c r="FBH13" s="279"/>
      <c r="FBI13" s="279"/>
      <c r="FBJ13" s="279"/>
      <c r="FBK13" s="279"/>
      <c r="FBL13" s="279"/>
      <c r="FBM13" s="279"/>
      <c r="FBN13" s="279"/>
      <c r="FBO13" s="279"/>
      <c r="FBP13" s="279"/>
      <c r="FBQ13" s="279"/>
      <c r="FBR13" s="279"/>
      <c r="FBS13" s="279"/>
      <c r="FBT13" s="279"/>
      <c r="FBU13" s="279"/>
      <c r="FBV13" s="279"/>
      <c r="FBW13" s="279"/>
      <c r="FBX13" s="279"/>
      <c r="FBY13" s="279"/>
      <c r="FBZ13" s="279"/>
      <c r="FCA13" s="279"/>
      <c r="FCB13" s="279"/>
      <c r="FCC13" s="279"/>
      <c r="FCD13" s="279"/>
      <c r="FCE13" s="279"/>
      <c r="FCF13" s="279"/>
      <c r="FCG13" s="279"/>
      <c r="FCH13" s="279"/>
      <c r="FCI13" s="279"/>
      <c r="FCJ13" s="279"/>
      <c r="FCK13" s="279"/>
      <c r="FCL13" s="279"/>
      <c r="FCM13" s="279"/>
      <c r="FCN13" s="279"/>
      <c r="FCO13" s="279"/>
      <c r="FCP13" s="279"/>
      <c r="FCQ13" s="279"/>
      <c r="FCR13" s="279"/>
      <c r="FCS13" s="279"/>
      <c r="FCT13" s="279"/>
      <c r="FCU13" s="279"/>
      <c r="FCV13" s="279"/>
      <c r="FCW13" s="279"/>
      <c r="FCX13" s="279"/>
      <c r="FCY13" s="279"/>
      <c r="FCZ13" s="279"/>
      <c r="FDA13" s="279"/>
      <c r="FDB13" s="279"/>
      <c r="FDC13" s="279"/>
      <c r="FDD13" s="279"/>
      <c r="FDE13" s="279"/>
      <c r="FDF13" s="279"/>
      <c r="FDG13" s="279"/>
      <c r="FDH13" s="279"/>
      <c r="FDI13" s="279"/>
      <c r="FDJ13" s="279"/>
      <c r="FDK13" s="279"/>
      <c r="FDL13" s="279"/>
      <c r="FDM13" s="279"/>
      <c r="FDN13" s="279"/>
      <c r="FDO13" s="279"/>
      <c r="FDP13" s="279"/>
      <c r="FDQ13" s="279"/>
      <c r="FDR13" s="279"/>
      <c r="FDS13" s="279"/>
      <c r="FDT13" s="279"/>
      <c r="FDU13" s="279"/>
      <c r="FDV13" s="279"/>
      <c r="FDW13" s="279"/>
      <c r="FDX13" s="279"/>
      <c r="FDY13" s="279"/>
      <c r="FDZ13" s="279"/>
      <c r="FEA13" s="279"/>
      <c r="FEB13" s="279"/>
      <c r="FEC13" s="279"/>
      <c r="FED13" s="279"/>
      <c r="FEE13" s="279"/>
      <c r="FEF13" s="279"/>
      <c r="FEG13" s="279"/>
      <c r="FEH13" s="279"/>
      <c r="FEI13" s="279"/>
      <c r="FEJ13" s="279"/>
      <c r="FEK13" s="279"/>
      <c r="FEL13" s="279"/>
      <c r="FEM13" s="279"/>
      <c r="FEN13" s="279"/>
      <c r="FEO13" s="279"/>
      <c r="FEP13" s="279"/>
      <c r="FEQ13" s="279"/>
      <c r="FER13" s="279"/>
      <c r="FES13" s="279"/>
      <c r="FET13" s="279"/>
      <c r="FEU13" s="279"/>
      <c r="FEV13" s="279"/>
      <c r="FEW13" s="279"/>
      <c r="FEX13" s="279"/>
      <c r="FEY13" s="279"/>
      <c r="FEZ13" s="279"/>
      <c r="FFA13" s="279"/>
      <c r="FFB13" s="279"/>
      <c r="FFC13" s="279"/>
      <c r="FFD13" s="279"/>
      <c r="FFE13" s="279"/>
      <c r="FFF13" s="279"/>
      <c r="FFG13" s="279"/>
      <c r="FFH13" s="279"/>
      <c r="FFI13" s="279"/>
      <c r="FFJ13" s="279"/>
      <c r="FFK13" s="279"/>
      <c r="FFL13" s="279"/>
      <c r="FFM13" s="279"/>
      <c r="FFN13" s="279"/>
      <c r="FFO13" s="279"/>
      <c r="FFP13" s="279"/>
      <c r="FFQ13" s="279"/>
      <c r="FFR13" s="279"/>
      <c r="FFS13" s="279"/>
      <c r="FFT13" s="279"/>
      <c r="FFU13" s="279"/>
      <c r="FFV13" s="279"/>
      <c r="FFW13" s="279"/>
      <c r="FFX13" s="279"/>
      <c r="FFY13" s="279"/>
      <c r="FFZ13" s="279"/>
      <c r="FGA13" s="279"/>
      <c r="FGB13" s="279"/>
      <c r="FGC13" s="279"/>
      <c r="FGD13" s="279"/>
      <c r="FGE13" s="279"/>
      <c r="FGF13" s="279"/>
      <c r="FGG13" s="279"/>
      <c r="FGH13" s="279"/>
      <c r="FGI13" s="279"/>
      <c r="FGJ13" s="279"/>
      <c r="FGK13" s="279"/>
      <c r="FGL13" s="279"/>
      <c r="FGM13" s="279"/>
      <c r="FGN13" s="279"/>
      <c r="FGO13" s="279"/>
      <c r="FGP13" s="279"/>
      <c r="FGQ13" s="279"/>
      <c r="FGR13" s="279"/>
      <c r="FGS13" s="279"/>
      <c r="FGT13" s="279"/>
      <c r="FGU13" s="279"/>
      <c r="FGV13" s="279"/>
      <c r="FGW13" s="279"/>
      <c r="FGX13" s="279"/>
      <c r="FGY13" s="279"/>
      <c r="FGZ13" s="279"/>
      <c r="FHA13" s="279"/>
      <c r="FHB13" s="279"/>
      <c r="FHC13" s="279"/>
      <c r="FHD13" s="279"/>
      <c r="FHE13" s="279"/>
      <c r="FHF13" s="279"/>
      <c r="FHG13" s="279"/>
      <c r="FHH13" s="279"/>
      <c r="FHI13" s="279"/>
      <c r="FHJ13" s="279"/>
      <c r="FHK13" s="279"/>
      <c r="FHL13" s="279"/>
      <c r="FHM13" s="279"/>
      <c r="FHN13" s="279"/>
      <c r="FHO13" s="279"/>
      <c r="FHP13" s="279"/>
      <c r="FHQ13" s="279"/>
      <c r="FHR13" s="279"/>
      <c r="FHS13" s="279"/>
      <c r="FHT13" s="279"/>
      <c r="FHU13" s="279"/>
      <c r="FHV13" s="279"/>
      <c r="FHW13" s="279"/>
      <c r="FHX13" s="279"/>
      <c r="FHY13" s="279"/>
      <c r="FHZ13" s="279"/>
      <c r="FIA13" s="279"/>
      <c r="FIB13" s="279"/>
      <c r="FIC13" s="279"/>
      <c r="FID13" s="279"/>
      <c r="FIE13" s="279"/>
      <c r="FIF13" s="279"/>
      <c r="FIG13" s="279"/>
      <c r="FIH13" s="279"/>
      <c r="FII13" s="279"/>
      <c r="FIJ13" s="279"/>
      <c r="FIK13" s="279"/>
      <c r="FIL13" s="279"/>
      <c r="FIM13" s="279"/>
      <c r="FIN13" s="279"/>
      <c r="FIO13" s="279"/>
      <c r="FIP13" s="279"/>
      <c r="FIQ13" s="279"/>
      <c r="FIR13" s="279"/>
      <c r="FIS13" s="279"/>
      <c r="FIT13" s="279"/>
      <c r="FIU13" s="279"/>
      <c r="FIV13" s="279"/>
      <c r="FIW13" s="279"/>
      <c r="FIX13" s="279"/>
      <c r="FIY13" s="279"/>
      <c r="FIZ13" s="279"/>
      <c r="FJA13" s="279"/>
      <c r="FJB13" s="279"/>
      <c r="FJC13" s="279"/>
      <c r="FJD13" s="279"/>
      <c r="FJE13" s="279"/>
      <c r="FJF13" s="279"/>
      <c r="FJG13" s="279"/>
      <c r="FJH13" s="279"/>
      <c r="FJI13" s="279"/>
      <c r="FJJ13" s="279"/>
      <c r="FJK13" s="279"/>
      <c r="FJL13" s="279"/>
      <c r="FJM13" s="279"/>
      <c r="FJN13" s="279"/>
      <c r="FJO13" s="279"/>
      <c r="FJP13" s="279"/>
      <c r="FJQ13" s="279"/>
      <c r="FJR13" s="279"/>
      <c r="FJS13" s="279"/>
      <c r="FJT13" s="279"/>
      <c r="FJU13" s="279"/>
      <c r="FJV13" s="279"/>
      <c r="FJW13" s="279"/>
      <c r="FJX13" s="279"/>
      <c r="FJY13" s="279"/>
      <c r="FJZ13" s="279"/>
      <c r="FKA13" s="279"/>
      <c r="FKB13" s="279"/>
      <c r="FKC13" s="279"/>
      <c r="FKD13" s="279"/>
      <c r="FKE13" s="279"/>
      <c r="FKF13" s="279"/>
      <c r="FKG13" s="279"/>
      <c r="FKH13" s="279"/>
      <c r="FKI13" s="279"/>
      <c r="FKJ13" s="279"/>
      <c r="FKK13" s="279"/>
      <c r="FKL13" s="279"/>
      <c r="FKM13" s="279"/>
      <c r="FKN13" s="279"/>
      <c r="FKO13" s="279"/>
      <c r="FKP13" s="279"/>
      <c r="FKQ13" s="279"/>
      <c r="FKR13" s="279"/>
      <c r="FKS13" s="279"/>
      <c r="FKT13" s="279"/>
      <c r="FKU13" s="279"/>
      <c r="FKV13" s="279"/>
      <c r="FKW13" s="279"/>
      <c r="FKX13" s="279"/>
      <c r="FKY13" s="279"/>
      <c r="FKZ13" s="279"/>
      <c r="FLA13" s="279"/>
      <c r="FLB13" s="279"/>
      <c r="FLC13" s="279"/>
      <c r="FLD13" s="279"/>
      <c r="FLE13" s="279"/>
      <c r="FLF13" s="279"/>
      <c r="FLG13" s="279"/>
      <c r="FLH13" s="279"/>
      <c r="FLI13" s="279"/>
      <c r="FLJ13" s="279"/>
      <c r="FLK13" s="279"/>
      <c r="FLL13" s="279"/>
      <c r="FLM13" s="279"/>
      <c r="FLN13" s="279"/>
      <c r="FLO13" s="279"/>
      <c r="FLP13" s="279"/>
      <c r="FLQ13" s="279"/>
      <c r="FLR13" s="279"/>
      <c r="FLS13" s="279"/>
      <c r="FLT13" s="279"/>
      <c r="FLU13" s="279"/>
      <c r="FLV13" s="279"/>
      <c r="FLW13" s="279"/>
      <c r="FLX13" s="279"/>
      <c r="FLY13" s="279"/>
      <c r="FLZ13" s="279"/>
      <c r="FMA13" s="279"/>
      <c r="FMB13" s="279"/>
      <c r="FMC13" s="279"/>
      <c r="FMD13" s="279"/>
      <c r="FME13" s="279"/>
      <c r="FMF13" s="279"/>
      <c r="FMG13" s="279"/>
      <c r="FMH13" s="279"/>
      <c r="FMI13" s="279"/>
      <c r="FMJ13" s="279"/>
      <c r="FMK13" s="279"/>
      <c r="FML13" s="279"/>
      <c r="FMM13" s="279"/>
      <c r="FMN13" s="279"/>
      <c r="FMO13" s="279"/>
      <c r="FMP13" s="279"/>
      <c r="FMQ13" s="279"/>
      <c r="FMR13" s="279"/>
      <c r="FMS13" s="279"/>
      <c r="FMT13" s="279"/>
      <c r="FMU13" s="279"/>
      <c r="FMV13" s="279"/>
      <c r="FMW13" s="279"/>
      <c r="FMX13" s="279"/>
      <c r="FMY13" s="279"/>
      <c r="FMZ13" s="279"/>
      <c r="FNA13" s="279"/>
      <c r="FNB13" s="279"/>
      <c r="FNC13" s="279"/>
      <c r="FND13" s="279"/>
      <c r="FNE13" s="279"/>
      <c r="FNF13" s="279"/>
      <c r="FNG13" s="279"/>
      <c r="FNH13" s="279"/>
      <c r="FNI13" s="279"/>
      <c r="FNJ13" s="279"/>
      <c r="FNK13" s="279"/>
      <c r="FNL13" s="279"/>
      <c r="FNM13" s="279"/>
      <c r="FNN13" s="279"/>
      <c r="FNO13" s="279"/>
      <c r="FNP13" s="279"/>
      <c r="FNQ13" s="279"/>
      <c r="FNR13" s="279"/>
      <c r="FNS13" s="279"/>
      <c r="FNT13" s="279"/>
      <c r="FNU13" s="279"/>
      <c r="FNV13" s="279"/>
      <c r="FNW13" s="279"/>
      <c r="FNX13" s="279"/>
      <c r="FNY13" s="279"/>
      <c r="FNZ13" s="279"/>
      <c r="FOA13" s="279"/>
      <c r="FOB13" s="279"/>
      <c r="FOC13" s="279"/>
      <c r="FOD13" s="279"/>
      <c r="FOE13" s="279"/>
      <c r="FOF13" s="279"/>
      <c r="FOG13" s="279"/>
      <c r="FOH13" s="279"/>
      <c r="FOI13" s="279"/>
      <c r="FOJ13" s="279"/>
      <c r="FOK13" s="279"/>
      <c r="FOL13" s="279"/>
      <c r="FOM13" s="279"/>
      <c r="FON13" s="279"/>
      <c r="FOO13" s="279"/>
      <c r="FOP13" s="279"/>
      <c r="FOQ13" s="279"/>
      <c r="FOR13" s="279"/>
      <c r="FOS13" s="279"/>
      <c r="FOT13" s="279"/>
      <c r="FOU13" s="279"/>
      <c r="FOV13" s="279"/>
      <c r="FOW13" s="279"/>
      <c r="FOX13" s="279"/>
      <c r="FOY13" s="279"/>
      <c r="FOZ13" s="279"/>
      <c r="FPA13" s="279"/>
      <c r="FPB13" s="279"/>
      <c r="FPC13" s="279"/>
      <c r="FPD13" s="279"/>
      <c r="FPE13" s="279"/>
      <c r="FPF13" s="279"/>
      <c r="FPG13" s="279"/>
      <c r="FPH13" s="279"/>
      <c r="FPI13" s="279"/>
      <c r="FPJ13" s="279"/>
      <c r="FPK13" s="279"/>
      <c r="FPL13" s="279"/>
      <c r="FPM13" s="279"/>
      <c r="FPN13" s="279"/>
      <c r="FPO13" s="279"/>
      <c r="FPP13" s="279"/>
      <c r="FPQ13" s="279"/>
      <c r="FPR13" s="279"/>
      <c r="FPS13" s="279"/>
      <c r="FPT13" s="279"/>
      <c r="FPU13" s="279"/>
      <c r="FPV13" s="279"/>
      <c r="FPW13" s="279"/>
      <c r="FPX13" s="279"/>
      <c r="FPY13" s="279"/>
      <c r="FPZ13" s="279"/>
      <c r="FQA13" s="279"/>
      <c r="FQB13" s="279"/>
      <c r="FQC13" s="279"/>
      <c r="FQD13" s="279"/>
      <c r="FQE13" s="279"/>
      <c r="FQF13" s="279"/>
      <c r="FQG13" s="279"/>
      <c r="FQH13" s="279"/>
      <c r="FQI13" s="279"/>
      <c r="FQJ13" s="279"/>
      <c r="FQK13" s="279"/>
      <c r="FQL13" s="279"/>
      <c r="FQM13" s="279"/>
      <c r="FQN13" s="279"/>
      <c r="FQO13" s="279"/>
      <c r="FQP13" s="279"/>
      <c r="FQQ13" s="279"/>
      <c r="FQR13" s="279"/>
      <c r="FQS13" s="279"/>
      <c r="FQT13" s="279"/>
      <c r="FQU13" s="279"/>
      <c r="FQV13" s="279"/>
      <c r="FQW13" s="279"/>
      <c r="FQX13" s="279"/>
      <c r="FQY13" s="279"/>
      <c r="FQZ13" s="279"/>
      <c r="FRA13" s="279"/>
      <c r="FRB13" s="279"/>
      <c r="FRC13" s="279"/>
      <c r="FRD13" s="279"/>
      <c r="FRE13" s="279"/>
      <c r="FRF13" s="279"/>
      <c r="FRG13" s="279"/>
      <c r="FRH13" s="279"/>
      <c r="FRI13" s="279"/>
      <c r="FRJ13" s="279"/>
      <c r="FRK13" s="279"/>
      <c r="FRL13" s="279"/>
      <c r="FRM13" s="279"/>
      <c r="FRN13" s="279"/>
      <c r="FRO13" s="279"/>
      <c r="FRP13" s="279"/>
      <c r="FRQ13" s="279"/>
      <c r="FRR13" s="279"/>
      <c r="FRS13" s="279"/>
      <c r="FRT13" s="279"/>
      <c r="FRU13" s="279"/>
      <c r="FRV13" s="279"/>
      <c r="FRW13" s="279"/>
      <c r="FRX13" s="279"/>
      <c r="FRY13" s="279"/>
      <c r="FRZ13" s="279"/>
      <c r="FSA13" s="279"/>
      <c r="FSB13" s="279"/>
      <c r="FSC13" s="279"/>
      <c r="FSD13" s="279"/>
      <c r="FSE13" s="279"/>
      <c r="FSF13" s="279"/>
      <c r="FSG13" s="279"/>
      <c r="FSH13" s="279"/>
      <c r="FSI13" s="279"/>
      <c r="FSJ13" s="279"/>
      <c r="FSK13" s="279"/>
      <c r="FSL13" s="279"/>
      <c r="FSM13" s="279"/>
      <c r="FSN13" s="279"/>
      <c r="FSO13" s="279"/>
      <c r="FSP13" s="279"/>
      <c r="FSQ13" s="279"/>
      <c r="FSR13" s="279"/>
      <c r="FSS13" s="279"/>
      <c r="FST13" s="279"/>
      <c r="FSU13" s="279"/>
      <c r="FSV13" s="279"/>
      <c r="FSW13" s="279"/>
      <c r="FSX13" s="279"/>
      <c r="FSY13" s="279"/>
      <c r="FSZ13" s="279"/>
      <c r="FTA13" s="279"/>
      <c r="FTB13" s="279"/>
      <c r="FTC13" s="279"/>
      <c r="FTD13" s="279"/>
      <c r="FTE13" s="279"/>
      <c r="FTF13" s="279"/>
      <c r="FTG13" s="279"/>
      <c r="FTH13" s="279"/>
      <c r="FTI13" s="279"/>
      <c r="FTJ13" s="279"/>
      <c r="FTK13" s="279"/>
      <c r="FTL13" s="279"/>
      <c r="FTM13" s="279"/>
      <c r="FTN13" s="279"/>
      <c r="FTO13" s="279"/>
      <c r="FTP13" s="279"/>
      <c r="FTQ13" s="279"/>
      <c r="FTR13" s="279"/>
      <c r="FTS13" s="279"/>
      <c r="FTT13" s="279"/>
      <c r="FTU13" s="279"/>
      <c r="FTV13" s="279"/>
      <c r="FTW13" s="279"/>
      <c r="FTX13" s="279"/>
      <c r="FTY13" s="279"/>
      <c r="FTZ13" s="279"/>
      <c r="FUA13" s="279"/>
      <c r="FUB13" s="279"/>
      <c r="FUC13" s="279"/>
      <c r="FUD13" s="279"/>
      <c r="FUE13" s="279"/>
      <c r="FUF13" s="279"/>
      <c r="FUG13" s="279"/>
      <c r="FUH13" s="279"/>
      <c r="FUI13" s="279"/>
      <c r="FUJ13" s="279"/>
      <c r="FUK13" s="279"/>
      <c r="FUL13" s="279"/>
      <c r="FUM13" s="279"/>
      <c r="FUN13" s="279"/>
      <c r="FUO13" s="279"/>
      <c r="FUP13" s="279"/>
      <c r="FUQ13" s="279"/>
      <c r="FUR13" s="279"/>
      <c r="FUS13" s="279"/>
      <c r="FUT13" s="279"/>
      <c r="FUU13" s="279"/>
      <c r="FUV13" s="279"/>
      <c r="FUW13" s="279"/>
      <c r="FUX13" s="279"/>
      <c r="FUY13" s="279"/>
      <c r="FUZ13" s="279"/>
      <c r="FVA13" s="279"/>
      <c r="FVB13" s="279"/>
      <c r="FVC13" s="279"/>
      <c r="FVD13" s="279"/>
      <c r="FVE13" s="279"/>
      <c r="FVF13" s="279"/>
      <c r="FVG13" s="279"/>
      <c r="FVH13" s="279"/>
      <c r="FVI13" s="279"/>
      <c r="FVJ13" s="279"/>
      <c r="FVK13" s="279"/>
      <c r="FVL13" s="279"/>
      <c r="FVM13" s="279"/>
      <c r="FVN13" s="279"/>
      <c r="FVO13" s="279"/>
      <c r="FVP13" s="279"/>
      <c r="FVQ13" s="279"/>
      <c r="FVR13" s="279"/>
      <c r="FVS13" s="279"/>
      <c r="FVT13" s="279"/>
      <c r="FVU13" s="279"/>
      <c r="FVV13" s="279"/>
      <c r="FVW13" s="279"/>
      <c r="FVX13" s="279"/>
      <c r="FVY13" s="279"/>
      <c r="FVZ13" s="279"/>
      <c r="FWA13" s="279"/>
      <c r="FWB13" s="279"/>
      <c r="FWC13" s="279"/>
      <c r="FWD13" s="279"/>
      <c r="FWE13" s="279"/>
      <c r="FWF13" s="279"/>
      <c r="FWG13" s="279"/>
      <c r="FWH13" s="279"/>
      <c r="FWI13" s="279"/>
      <c r="FWJ13" s="279"/>
      <c r="FWK13" s="279"/>
      <c r="FWL13" s="279"/>
      <c r="FWM13" s="279"/>
      <c r="FWN13" s="279"/>
      <c r="FWO13" s="279"/>
      <c r="FWP13" s="279"/>
      <c r="FWQ13" s="279"/>
      <c r="FWR13" s="279"/>
      <c r="FWS13" s="279"/>
      <c r="FWT13" s="279"/>
      <c r="FWU13" s="279"/>
      <c r="FWV13" s="279"/>
      <c r="FWW13" s="279"/>
      <c r="FWX13" s="279"/>
      <c r="FWY13" s="279"/>
      <c r="FWZ13" s="279"/>
      <c r="FXA13" s="279"/>
      <c r="FXB13" s="279"/>
      <c r="FXC13" s="279"/>
      <c r="FXD13" s="279"/>
      <c r="FXE13" s="279"/>
      <c r="FXF13" s="279"/>
      <c r="FXG13" s="279"/>
      <c r="FXH13" s="279"/>
      <c r="FXI13" s="279"/>
      <c r="FXJ13" s="279"/>
      <c r="FXK13" s="279"/>
      <c r="FXL13" s="279"/>
      <c r="FXM13" s="279"/>
      <c r="FXN13" s="279"/>
      <c r="FXO13" s="279"/>
      <c r="FXP13" s="279"/>
      <c r="FXQ13" s="279"/>
      <c r="FXR13" s="279"/>
      <c r="FXS13" s="279"/>
      <c r="FXT13" s="279"/>
      <c r="FXU13" s="279"/>
      <c r="FXV13" s="279"/>
      <c r="FXW13" s="279"/>
      <c r="FXX13" s="279"/>
      <c r="FXY13" s="279"/>
      <c r="FXZ13" s="279"/>
      <c r="FYA13" s="279"/>
      <c r="FYB13" s="279"/>
      <c r="FYC13" s="279"/>
      <c r="FYD13" s="279"/>
      <c r="FYE13" s="279"/>
      <c r="FYF13" s="279"/>
      <c r="FYG13" s="279"/>
      <c r="FYH13" s="279"/>
      <c r="FYI13" s="279"/>
      <c r="FYJ13" s="279"/>
      <c r="FYK13" s="279"/>
      <c r="FYL13" s="279"/>
      <c r="FYM13" s="279"/>
      <c r="FYN13" s="279"/>
      <c r="FYO13" s="279"/>
      <c r="FYP13" s="279"/>
      <c r="FYQ13" s="279"/>
      <c r="FYR13" s="279"/>
      <c r="FYS13" s="279"/>
      <c r="FYT13" s="279"/>
      <c r="FYU13" s="279"/>
      <c r="FYV13" s="279"/>
      <c r="FYW13" s="279"/>
      <c r="FYX13" s="279"/>
      <c r="FYY13" s="279"/>
      <c r="FYZ13" s="279"/>
      <c r="FZA13" s="279"/>
      <c r="FZB13" s="279"/>
      <c r="FZC13" s="279"/>
      <c r="FZD13" s="279"/>
      <c r="FZE13" s="279"/>
      <c r="FZF13" s="279"/>
      <c r="FZG13" s="279"/>
      <c r="FZH13" s="279"/>
      <c r="FZI13" s="279"/>
      <c r="FZJ13" s="279"/>
      <c r="FZK13" s="279"/>
      <c r="FZL13" s="279"/>
      <c r="FZM13" s="279"/>
      <c r="FZN13" s="279"/>
      <c r="FZO13" s="279"/>
      <c r="FZP13" s="279"/>
      <c r="FZQ13" s="279"/>
      <c r="FZR13" s="279"/>
      <c r="FZS13" s="279"/>
      <c r="FZT13" s="279"/>
      <c r="FZU13" s="279"/>
      <c r="FZV13" s="279"/>
      <c r="FZW13" s="279"/>
      <c r="FZX13" s="279"/>
      <c r="FZY13" s="279"/>
      <c r="FZZ13" s="279"/>
      <c r="GAA13" s="279"/>
      <c r="GAB13" s="279"/>
      <c r="GAC13" s="279"/>
      <c r="GAD13" s="279"/>
      <c r="GAE13" s="279"/>
      <c r="GAF13" s="279"/>
      <c r="GAG13" s="279"/>
      <c r="GAH13" s="279"/>
      <c r="GAI13" s="279"/>
      <c r="GAJ13" s="279"/>
      <c r="GAK13" s="279"/>
      <c r="GAL13" s="279"/>
      <c r="GAM13" s="279"/>
      <c r="GAN13" s="279"/>
      <c r="GAO13" s="279"/>
      <c r="GAP13" s="279"/>
      <c r="GAQ13" s="279"/>
      <c r="GAR13" s="279"/>
      <c r="GAS13" s="279"/>
      <c r="GAT13" s="279"/>
      <c r="GAU13" s="279"/>
      <c r="GAV13" s="279"/>
      <c r="GAW13" s="279"/>
      <c r="GAX13" s="279"/>
      <c r="GAY13" s="279"/>
      <c r="GAZ13" s="279"/>
      <c r="GBA13" s="279"/>
      <c r="GBB13" s="279"/>
      <c r="GBC13" s="279"/>
      <c r="GBD13" s="279"/>
      <c r="GBE13" s="279"/>
      <c r="GBF13" s="279"/>
      <c r="GBG13" s="279"/>
      <c r="GBH13" s="279"/>
      <c r="GBI13" s="279"/>
      <c r="GBJ13" s="279"/>
      <c r="GBK13" s="279"/>
      <c r="GBL13" s="279"/>
      <c r="GBM13" s="279"/>
      <c r="GBN13" s="279"/>
      <c r="GBO13" s="279"/>
      <c r="GBP13" s="279"/>
      <c r="GBQ13" s="279"/>
      <c r="GBR13" s="279"/>
      <c r="GBS13" s="279"/>
      <c r="GBT13" s="279"/>
      <c r="GBU13" s="279"/>
      <c r="GBV13" s="279"/>
      <c r="GBW13" s="279"/>
      <c r="GBX13" s="279"/>
      <c r="GBY13" s="279"/>
      <c r="GBZ13" s="279"/>
      <c r="GCA13" s="279"/>
      <c r="GCB13" s="279"/>
      <c r="GCC13" s="279"/>
      <c r="GCD13" s="279"/>
      <c r="GCE13" s="279"/>
      <c r="GCF13" s="279"/>
      <c r="GCG13" s="279"/>
      <c r="GCH13" s="279"/>
      <c r="GCI13" s="279"/>
      <c r="GCJ13" s="279"/>
      <c r="GCK13" s="279"/>
      <c r="GCL13" s="279"/>
      <c r="GCM13" s="279"/>
      <c r="GCN13" s="279"/>
      <c r="GCO13" s="279"/>
      <c r="GCP13" s="279"/>
      <c r="GCQ13" s="279"/>
      <c r="GCR13" s="279"/>
      <c r="GCS13" s="279"/>
      <c r="GCT13" s="279"/>
      <c r="GCU13" s="279"/>
      <c r="GCV13" s="279"/>
      <c r="GCW13" s="279"/>
      <c r="GCX13" s="279"/>
      <c r="GCY13" s="279"/>
      <c r="GCZ13" s="279"/>
      <c r="GDA13" s="279"/>
      <c r="GDB13" s="279"/>
      <c r="GDC13" s="279"/>
      <c r="GDD13" s="279"/>
      <c r="GDE13" s="279"/>
      <c r="GDF13" s="279"/>
      <c r="GDG13" s="279"/>
      <c r="GDH13" s="279"/>
      <c r="GDI13" s="279"/>
      <c r="GDJ13" s="279"/>
      <c r="GDK13" s="279"/>
      <c r="GDL13" s="279"/>
      <c r="GDM13" s="279"/>
      <c r="GDN13" s="279"/>
      <c r="GDO13" s="279"/>
      <c r="GDP13" s="279"/>
      <c r="GDQ13" s="279"/>
      <c r="GDR13" s="279"/>
      <c r="GDS13" s="279"/>
      <c r="GDT13" s="279"/>
      <c r="GDU13" s="279"/>
      <c r="GDV13" s="279"/>
      <c r="GDW13" s="279"/>
      <c r="GDX13" s="279"/>
      <c r="GDY13" s="279"/>
      <c r="GDZ13" s="279"/>
      <c r="GEA13" s="279"/>
      <c r="GEB13" s="279"/>
      <c r="GEC13" s="279"/>
      <c r="GED13" s="279"/>
      <c r="GEE13" s="279"/>
      <c r="GEF13" s="279"/>
      <c r="GEG13" s="279"/>
      <c r="GEH13" s="279"/>
      <c r="GEI13" s="279"/>
      <c r="GEJ13" s="279"/>
      <c r="GEK13" s="279"/>
      <c r="GEL13" s="279"/>
      <c r="GEM13" s="279"/>
      <c r="GEN13" s="279"/>
      <c r="GEO13" s="279"/>
      <c r="GEP13" s="279"/>
      <c r="GEQ13" s="279"/>
      <c r="GER13" s="279"/>
      <c r="GES13" s="279"/>
      <c r="GET13" s="279"/>
      <c r="GEU13" s="279"/>
      <c r="GEV13" s="279"/>
      <c r="GEW13" s="279"/>
      <c r="GEX13" s="279"/>
      <c r="GEY13" s="279"/>
      <c r="GEZ13" s="279"/>
      <c r="GFA13" s="279"/>
      <c r="GFB13" s="279"/>
      <c r="GFC13" s="279"/>
      <c r="GFD13" s="279"/>
      <c r="GFE13" s="279"/>
      <c r="GFF13" s="279"/>
      <c r="GFG13" s="279"/>
      <c r="GFH13" s="279"/>
      <c r="GFI13" s="279"/>
      <c r="GFJ13" s="279"/>
      <c r="GFK13" s="279"/>
      <c r="GFL13" s="279"/>
      <c r="GFM13" s="279"/>
      <c r="GFN13" s="279"/>
      <c r="GFO13" s="279"/>
      <c r="GFP13" s="279"/>
      <c r="GFQ13" s="279"/>
      <c r="GFR13" s="279"/>
      <c r="GFS13" s="279"/>
      <c r="GFT13" s="279"/>
      <c r="GFU13" s="279"/>
      <c r="GFV13" s="279"/>
      <c r="GFW13" s="279"/>
      <c r="GFX13" s="279"/>
      <c r="GFY13" s="279"/>
      <c r="GFZ13" s="279"/>
      <c r="GGA13" s="279"/>
      <c r="GGB13" s="279"/>
      <c r="GGC13" s="279"/>
      <c r="GGD13" s="279"/>
      <c r="GGE13" s="279"/>
      <c r="GGF13" s="279"/>
      <c r="GGG13" s="279"/>
      <c r="GGH13" s="279"/>
      <c r="GGI13" s="279"/>
      <c r="GGJ13" s="279"/>
      <c r="GGK13" s="279"/>
      <c r="GGL13" s="279"/>
      <c r="GGM13" s="279"/>
      <c r="GGN13" s="279"/>
      <c r="GGO13" s="279"/>
      <c r="GGP13" s="279"/>
      <c r="GGQ13" s="279"/>
      <c r="GGR13" s="279"/>
      <c r="GGS13" s="279"/>
      <c r="GGT13" s="279"/>
      <c r="GGU13" s="279"/>
      <c r="GGV13" s="279"/>
      <c r="GGW13" s="279"/>
      <c r="GGX13" s="279"/>
      <c r="GGY13" s="279"/>
      <c r="GGZ13" s="279"/>
      <c r="GHA13" s="279"/>
      <c r="GHB13" s="279"/>
      <c r="GHC13" s="279"/>
      <c r="GHD13" s="279"/>
      <c r="GHE13" s="279"/>
      <c r="GHF13" s="279"/>
      <c r="GHG13" s="279"/>
      <c r="GHH13" s="279"/>
      <c r="GHI13" s="279"/>
      <c r="GHJ13" s="279"/>
      <c r="GHK13" s="279"/>
      <c r="GHL13" s="279"/>
      <c r="GHM13" s="279"/>
      <c r="GHN13" s="279"/>
      <c r="GHO13" s="279"/>
      <c r="GHP13" s="279"/>
      <c r="GHQ13" s="279"/>
      <c r="GHR13" s="279"/>
      <c r="GHS13" s="279"/>
      <c r="GHT13" s="279"/>
      <c r="GHU13" s="279"/>
      <c r="GHV13" s="279"/>
      <c r="GHW13" s="279"/>
      <c r="GHX13" s="279"/>
      <c r="GHY13" s="279"/>
      <c r="GHZ13" s="279"/>
      <c r="GIA13" s="279"/>
      <c r="GIB13" s="279"/>
      <c r="GIC13" s="279"/>
      <c r="GID13" s="279"/>
      <c r="GIE13" s="279"/>
      <c r="GIF13" s="279"/>
      <c r="GIG13" s="279"/>
      <c r="GIH13" s="279"/>
      <c r="GII13" s="279"/>
      <c r="GIJ13" s="279"/>
      <c r="GIK13" s="279"/>
      <c r="GIL13" s="279"/>
      <c r="GIM13" s="279"/>
      <c r="GIN13" s="279"/>
      <c r="GIO13" s="279"/>
      <c r="GIP13" s="279"/>
      <c r="GIQ13" s="279"/>
      <c r="GIR13" s="279"/>
      <c r="GIS13" s="279"/>
      <c r="GIT13" s="279"/>
      <c r="GIU13" s="279"/>
      <c r="GIV13" s="279"/>
      <c r="GIW13" s="279"/>
      <c r="GIX13" s="279"/>
      <c r="GIY13" s="279"/>
      <c r="GIZ13" s="279"/>
      <c r="GJA13" s="279"/>
      <c r="GJB13" s="279"/>
      <c r="GJC13" s="279"/>
      <c r="GJD13" s="279"/>
      <c r="GJE13" s="279"/>
      <c r="GJF13" s="279"/>
      <c r="GJG13" s="279"/>
      <c r="GJH13" s="279"/>
      <c r="GJI13" s="279"/>
      <c r="GJJ13" s="279"/>
      <c r="GJK13" s="279"/>
      <c r="GJL13" s="279"/>
      <c r="GJM13" s="279"/>
      <c r="GJN13" s="279"/>
      <c r="GJO13" s="279"/>
      <c r="GJP13" s="279"/>
      <c r="GJQ13" s="279"/>
      <c r="GJR13" s="279"/>
      <c r="GJS13" s="279"/>
      <c r="GJT13" s="279"/>
      <c r="GJU13" s="279"/>
      <c r="GJV13" s="279"/>
      <c r="GJW13" s="279"/>
      <c r="GJX13" s="279"/>
      <c r="GJY13" s="279"/>
      <c r="GJZ13" s="279"/>
      <c r="GKA13" s="279"/>
      <c r="GKB13" s="279"/>
      <c r="GKC13" s="279"/>
      <c r="GKD13" s="279"/>
      <c r="GKE13" s="279"/>
      <c r="GKF13" s="279"/>
      <c r="GKG13" s="279"/>
      <c r="GKH13" s="279"/>
      <c r="GKI13" s="279"/>
      <c r="GKJ13" s="279"/>
      <c r="GKK13" s="279"/>
      <c r="GKL13" s="279"/>
      <c r="GKM13" s="279"/>
      <c r="GKN13" s="279"/>
      <c r="GKO13" s="279"/>
      <c r="GKP13" s="279"/>
      <c r="GKQ13" s="279"/>
      <c r="GKR13" s="279"/>
      <c r="GKS13" s="279"/>
      <c r="GKT13" s="279"/>
      <c r="GKU13" s="279"/>
      <c r="GKV13" s="279"/>
      <c r="GKW13" s="279"/>
      <c r="GKX13" s="279"/>
      <c r="GKY13" s="279"/>
      <c r="GKZ13" s="279"/>
      <c r="GLA13" s="279"/>
      <c r="GLB13" s="279"/>
      <c r="GLC13" s="279"/>
      <c r="GLD13" s="279"/>
      <c r="GLE13" s="279"/>
      <c r="GLF13" s="279"/>
      <c r="GLG13" s="279"/>
      <c r="GLH13" s="279"/>
      <c r="GLI13" s="279"/>
      <c r="GLJ13" s="279"/>
      <c r="GLK13" s="279"/>
      <c r="GLL13" s="279"/>
      <c r="GLM13" s="279"/>
      <c r="GLN13" s="279"/>
      <c r="GLO13" s="279"/>
      <c r="GLP13" s="279"/>
      <c r="GLQ13" s="279"/>
      <c r="GLR13" s="279"/>
      <c r="GLS13" s="279"/>
      <c r="GLT13" s="279"/>
      <c r="GLU13" s="279"/>
      <c r="GLV13" s="279"/>
      <c r="GLW13" s="279"/>
      <c r="GLX13" s="279"/>
      <c r="GLY13" s="279"/>
      <c r="GLZ13" s="279"/>
      <c r="GMA13" s="279"/>
      <c r="GMB13" s="279"/>
      <c r="GMC13" s="279"/>
      <c r="GMD13" s="279"/>
      <c r="GME13" s="279"/>
      <c r="GMF13" s="279"/>
      <c r="GMG13" s="279"/>
      <c r="GMH13" s="279"/>
      <c r="GMI13" s="279"/>
      <c r="GMJ13" s="279"/>
      <c r="GMK13" s="279"/>
      <c r="GML13" s="279"/>
      <c r="GMM13" s="279"/>
      <c r="GMN13" s="279"/>
      <c r="GMO13" s="279"/>
      <c r="GMP13" s="279"/>
      <c r="GMQ13" s="279"/>
      <c r="GMR13" s="279"/>
      <c r="GMS13" s="279"/>
      <c r="GMT13" s="279"/>
      <c r="GMU13" s="279"/>
      <c r="GMV13" s="279"/>
      <c r="GMW13" s="279"/>
      <c r="GMX13" s="279"/>
      <c r="GMY13" s="279"/>
      <c r="GMZ13" s="279"/>
      <c r="GNA13" s="279"/>
      <c r="GNB13" s="279"/>
      <c r="GNC13" s="279"/>
      <c r="GND13" s="279"/>
      <c r="GNE13" s="279"/>
      <c r="GNF13" s="279"/>
      <c r="GNG13" s="279"/>
      <c r="GNH13" s="279"/>
      <c r="GNI13" s="279"/>
      <c r="GNJ13" s="279"/>
      <c r="GNK13" s="279"/>
      <c r="GNL13" s="279"/>
      <c r="GNM13" s="279"/>
      <c r="GNN13" s="279"/>
      <c r="GNO13" s="279"/>
      <c r="GNP13" s="279"/>
      <c r="GNQ13" s="279"/>
      <c r="GNR13" s="279"/>
      <c r="GNS13" s="279"/>
      <c r="GNT13" s="279"/>
      <c r="GNU13" s="279"/>
      <c r="GNV13" s="279"/>
      <c r="GNW13" s="279"/>
      <c r="GNX13" s="279"/>
      <c r="GNY13" s="279"/>
      <c r="GNZ13" s="279"/>
      <c r="GOA13" s="279"/>
      <c r="GOB13" s="279"/>
      <c r="GOC13" s="279"/>
      <c r="GOD13" s="279"/>
      <c r="GOE13" s="279"/>
      <c r="GOF13" s="279"/>
      <c r="GOG13" s="279"/>
      <c r="GOH13" s="279"/>
      <c r="GOI13" s="279"/>
      <c r="GOJ13" s="279"/>
      <c r="GOK13" s="279"/>
      <c r="GOL13" s="279"/>
      <c r="GOM13" s="279"/>
      <c r="GON13" s="279"/>
      <c r="GOO13" s="279"/>
      <c r="GOP13" s="279"/>
      <c r="GOQ13" s="279"/>
      <c r="GOR13" s="279"/>
      <c r="GOS13" s="279"/>
      <c r="GOT13" s="279"/>
      <c r="GOU13" s="279"/>
      <c r="GOV13" s="279"/>
      <c r="GOW13" s="279"/>
      <c r="GOX13" s="279"/>
      <c r="GOY13" s="279"/>
      <c r="GOZ13" s="279"/>
      <c r="GPA13" s="279"/>
      <c r="GPB13" s="279"/>
      <c r="GPC13" s="279"/>
      <c r="GPD13" s="279"/>
      <c r="GPE13" s="279"/>
      <c r="GPF13" s="279"/>
      <c r="GPG13" s="279"/>
      <c r="GPH13" s="279"/>
      <c r="GPI13" s="279"/>
      <c r="GPJ13" s="279"/>
      <c r="GPK13" s="279"/>
      <c r="GPL13" s="279"/>
      <c r="GPM13" s="279"/>
      <c r="GPN13" s="279"/>
      <c r="GPO13" s="279"/>
      <c r="GPP13" s="279"/>
      <c r="GPQ13" s="279"/>
      <c r="GPR13" s="279"/>
      <c r="GPS13" s="279"/>
      <c r="GPT13" s="279"/>
      <c r="GPU13" s="279"/>
      <c r="GPV13" s="279"/>
      <c r="GPW13" s="279"/>
      <c r="GPX13" s="279"/>
      <c r="GPY13" s="279"/>
      <c r="GPZ13" s="279"/>
      <c r="GQA13" s="279"/>
      <c r="GQB13" s="279"/>
      <c r="GQC13" s="279"/>
      <c r="GQD13" s="279"/>
      <c r="GQE13" s="279"/>
      <c r="GQF13" s="279"/>
      <c r="GQG13" s="279"/>
      <c r="GQH13" s="279"/>
      <c r="GQI13" s="279"/>
      <c r="GQJ13" s="279"/>
      <c r="GQK13" s="279"/>
      <c r="GQL13" s="279"/>
      <c r="GQM13" s="279"/>
      <c r="GQN13" s="279"/>
      <c r="GQO13" s="279"/>
      <c r="GQP13" s="279"/>
      <c r="GQQ13" s="279"/>
      <c r="GQR13" s="279"/>
      <c r="GQS13" s="279"/>
      <c r="GQT13" s="279"/>
      <c r="GQU13" s="279"/>
      <c r="GQV13" s="279"/>
      <c r="GQW13" s="279"/>
      <c r="GQX13" s="279"/>
      <c r="GQY13" s="279"/>
      <c r="GQZ13" s="279"/>
      <c r="GRA13" s="279"/>
      <c r="GRB13" s="279"/>
      <c r="GRC13" s="279"/>
      <c r="GRD13" s="279"/>
      <c r="GRE13" s="279"/>
      <c r="GRF13" s="279"/>
      <c r="GRG13" s="279"/>
      <c r="GRH13" s="279"/>
      <c r="GRI13" s="279"/>
      <c r="GRJ13" s="279"/>
      <c r="GRK13" s="279"/>
      <c r="GRL13" s="279"/>
      <c r="GRM13" s="279"/>
      <c r="GRN13" s="279"/>
      <c r="GRO13" s="279"/>
      <c r="GRP13" s="279"/>
      <c r="GRQ13" s="279"/>
      <c r="GRR13" s="279"/>
      <c r="GRS13" s="279"/>
      <c r="GRT13" s="279"/>
      <c r="GRU13" s="279"/>
      <c r="GRV13" s="279"/>
      <c r="GRW13" s="279"/>
      <c r="GRX13" s="279"/>
      <c r="GRY13" s="279"/>
      <c r="GRZ13" s="279"/>
      <c r="GSA13" s="279"/>
      <c r="GSB13" s="279"/>
      <c r="GSC13" s="279"/>
      <c r="GSD13" s="279"/>
      <c r="GSE13" s="279"/>
      <c r="GSF13" s="279"/>
      <c r="GSG13" s="279"/>
      <c r="GSH13" s="279"/>
      <c r="GSI13" s="279"/>
      <c r="GSJ13" s="279"/>
      <c r="GSK13" s="279"/>
      <c r="GSL13" s="279"/>
      <c r="GSM13" s="279"/>
      <c r="GSN13" s="279"/>
      <c r="GSO13" s="279"/>
      <c r="GSP13" s="279"/>
      <c r="GSQ13" s="279"/>
      <c r="GSR13" s="279"/>
      <c r="GSS13" s="279"/>
      <c r="GST13" s="279"/>
      <c r="GSU13" s="279"/>
      <c r="GSV13" s="279"/>
      <c r="GSW13" s="279"/>
      <c r="GSX13" s="279"/>
      <c r="GSY13" s="279"/>
      <c r="GSZ13" s="279"/>
      <c r="GTA13" s="279"/>
      <c r="GTB13" s="279"/>
      <c r="GTC13" s="279"/>
      <c r="GTD13" s="279"/>
      <c r="GTE13" s="279"/>
      <c r="GTF13" s="279"/>
      <c r="GTG13" s="279"/>
      <c r="GTH13" s="279"/>
      <c r="GTI13" s="279"/>
      <c r="GTJ13" s="279"/>
      <c r="GTK13" s="279"/>
      <c r="GTL13" s="279"/>
      <c r="GTM13" s="279"/>
      <c r="GTN13" s="279"/>
      <c r="GTO13" s="279"/>
      <c r="GTP13" s="279"/>
      <c r="GTQ13" s="279"/>
      <c r="GTR13" s="279"/>
      <c r="GTS13" s="279"/>
      <c r="GTT13" s="279"/>
      <c r="GTU13" s="279"/>
      <c r="GTV13" s="279"/>
      <c r="GTW13" s="279"/>
      <c r="GTX13" s="279"/>
      <c r="GTY13" s="279"/>
      <c r="GTZ13" s="279"/>
      <c r="GUA13" s="279"/>
      <c r="GUB13" s="279"/>
      <c r="GUC13" s="279"/>
      <c r="GUD13" s="279"/>
      <c r="GUE13" s="279"/>
      <c r="GUF13" s="279"/>
      <c r="GUG13" s="279"/>
      <c r="GUH13" s="279"/>
      <c r="GUI13" s="279"/>
      <c r="GUJ13" s="279"/>
      <c r="GUK13" s="279"/>
      <c r="GUL13" s="279"/>
      <c r="GUM13" s="279"/>
      <c r="GUN13" s="279"/>
      <c r="GUO13" s="279"/>
      <c r="GUP13" s="279"/>
      <c r="GUQ13" s="279"/>
      <c r="GUR13" s="279"/>
      <c r="GUS13" s="279"/>
      <c r="GUT13" s="279"/>
      <c r="GUU13" s="279"/>
      <c r="GUV13" s="279"/>
      <c r="GUW13" s="279"/>
      <c r="GUX13" s="279"/>
      <c r="GUY13" s="279"/>
      <c r="GUZ13" s="279"/>
      <c r="GVA13" s="279"/>
      <c r="GVB13" s="279"/>
      <c r="GVC13" s="279"/>
      <c r="GVD13" s="279"/>
      <c r="GVE13" s="279"/>
      <c r="GVF13" s="279"/>
      <c r="GVG13" s="279"/>
      <c r="GVH13" s="279"/>
      <c r="GVI13" s="279"/>
      <c r="GVJ13" s="279"/>
      <c r="GVK13" s="279"/>
      <c r="GVL13" s="279"/>
      <c r="GVM13" s="279"/>
      <c r="GVN13" s="279"/>
      <c r="GVO13" s="279"/>
      <c r="GVP13" s="279"/>
      <c r="GVQ13" s="279"/>
      <c r="GVR13" s="279"/>
      <c r="GVS13" s="279"/>
      <c r="GVT13" s="279"/>
      <c r="GVU13" s="279"/>
      <c r="GVV13" s="279"/>
      <c r="GVW13" s="279"/>
      <c r="GVX13" s="279"/>
      <c r="GVY13" s="279"/>
      <c r="GVZ13" s="279"/>
      <c r="GWA13" s="279"/>
      <c r="GWB13" s="279"/>
      <c r="GWC13" s="279"/>
      <c r="GWD13" s="279"/>
      <c r="GWE13" s="279"/>
      <c r="GWF13" s="279"/>
      <c r="GWG13" s="279"/>
      <c r="GWH13" s="279"/>
      <c r="GWI13" s="279"/>
      <c r="GWJ13" s="279"/>
      <c r="GWK13" s="279"/>
      <c r="GWL13" s="279"/>
      <c r="GWM13" s="279"/>
      <c r="GWN13" s="279"/>
      <c r="GWO13" s="279"/>
      <c r="GWP13" s="279"/>
      <c r="GWQ13" s="279"/>
      <c r="GWR13" s="279"/>
      <c r="GWS13" s="279"/>
      <c r="GWT13" s="279"/>
      <c r="GWU13" s="279"/>
      <c r="GWV13" s="279"/>
      <c r="GWW13" s="279"/>
      <c r="GWX13" s="279"/>
      <c r="GWY13" s="279"/>
      <c r="GWZ13" s="279"/>
      <c r="GXA13" s="279"/>
      <c r="GXB13" s="279"/>
      <c r="GXC13" s="279"/>
      <c r="GXD13" s="279"/>
      <c r="GXE13" s="279"/>
      <c r="GXF13" s="279"/>
      <c r="GXG13" s="279"/>
      <c r="GXH13" s="279"/>
      <c r="GXI13" s="279"/>
      <c r="GXJ13" s="279"/>
      <c r="GXK13" s="279"/>
      <c r="GXL13" s="279"/>
      <c r="GXM13" s="279"/>
      <c r="GXN13" s="279"/>
      <c r="GXO13" s="279"/>
      <c r="GXP13" s="279"/>
      <c r="GXQ13" s="279"/>
      <c r="GXR13" s="279"/>
      <c r="GXS13" s="279"/>
      <c r="GXT13" s="279"/>
      <c r="GXU13" s="279"/>
      <c r="GXV13" s="279"/>
      <c r="GXW13" s="279"/>
      <c r="GXX13" s="279"/>
      <c r="GXY13" s="279"/>
      <c r="GXZ13" s="279"/>
      <c r="GYA13" s="279"/>
      <c r="GYB13" s="279"/>
      <c r="GYC13" s="279"/>
      <c r="GYD13" s="279"/>
      <c r="GYE13" s="279"/>
      <c r="GYF13" s="279"/>
      <c r="GYG13" s="279"/>
      <c r="GYH13" s="279"/>
      <c r="GYI13" s="279"/>
      <c r="GYJ13" s="279"/>
      <c r="GYK13" s="279"/>
      <c r="GYL13" s="279"/>
      <c r="GYM13" s="279"/>
      <c r="GYN13" s="279"/>
      <c r="GYO13" s="279"/>
      <c r="GYP13" s="279"/>
      <c r="GYQ13" s="279"/>
      <c r="GYR13" s="279"/>
      <c r="GYS13" s="279"/>
      <c r="GYT13" s="279"/>
      <c r="GYU13" s="279"/>
      <c r="GYV13" s="279"/>
      <c r="GYW13" s="279"/>
      <c r="GYX13" s="279"/>
      <c r="GYY13" s="279"/>
      <c r="GYZ13" s="279"/>
      <c r="GZA13" s="279"/>
      <c r="GZB13" s="279"/>
      <c r="GZC13" s="279"/>
      <c r="GZD13" s="279"/>
      <c r="GZE13" s="279"/>
      <c r="GZF13" s="279"/>
      <c r="GZG13" s="279"/>
      <c r="GZH13" s="279"/>
      <c r="GZI13" s="279"/>
      <c r="GZJ13" s="279"/>
      <c r="GZK13" s="279"/>
      <c r="GZL13" s="279"/>
      <c r="GZM13" s="279"/>
      <c r="GZN13" s="279"/>
      <c r="GZO13" s="279"/>
      <c r="GZP13" s="279"/>
      <c r="GZQ13" s="279"/>
      <c r="GZR13" s="279"/>
      <c r="GZS13" s="279"/>
      <c r="GZT13" s="279"/>
      <c r="GZU13" s="279"/>
      <c r="GZV13" s="279"/>
      <c r="GZW13" s="279"/>
      <c r="GZX13" s="279"/>
      <c r="GZY13" s="279"/>
      <c r="GZZ13" s="279"/>
      <c r="HAA13" s="279"/>
      <c r="HAB13" s="279"/>
      <c r="HAC13" s="279"/>
      <c r="HAD13" s="279"/>
      <c r="HAE13" s="279"/>
      <c r="HAF13" s="279"/>
      <c r="HAG13" s="279"/>
      <c r="HAH13" s="279"/>
      <c r="HAI13" s="279"/>
      <c r="HAJ13" s="279"/>
      <c r="HAK13" s="279"/>
      <c r="HAL13" s="279"/>
      <c r="HAM13" s="279"/>
      <c r="HAN13" s="279"/>
      <c r="HAO13" s="279"/>
      <c r="HAP13" s="279"/>
      <c r="HAQ13" s="279"/>
      <c r="HAR13" s="279"/>
      <c r="HAS13" s="279"/>
      <c r="HAT13" s="279"/>
      <c r="HAU13" s="279"/>
      <c r="HAV13" s="279"/>
      <c r="HAW13" s="279"/>
      <c r="HAX13" s="279"/>
      <c r="HAY13" s="279"/>
      <c r="HAZ13" s="279"/>
      <c r="HBA13" s="279"/>
      <c r="HBB13" s="279"/>
      <c r="HBC13" s="279"/>
      <c r="HBD13" s="279"/>
      <c r="HBE13" s="279"/>
      <c r="HBF13" s="279"/>
      <c r="HBG13" s="279"/>
      <c r="HBH13" s="279"/>
      <c r="HBI13" s="279"/>
      <c r="HBJ13" s="279"/>
      <c r="HBK13" s="279"/>
      <c r="HBL13" s="279"/>
      <c r="HBM13" s="279"/>
      <c r="HBN13" s="279"/>
      <c r="HBO13" s="279"/>
      <c r="HBP13" s="279"/>
      <c r="HBQ13" s="279"/>
      <c r="HBR13" s="279"/>
      <c r="HBS13" s="279"/>
      <c r="HBT13" s="279"/>
      <c r="HBU13" s="279"/>
      <c r="HBV13" s="279"/>
      <c r="HBW13" s="279"/>
      <c r="HBX13" s="279"/>
      <c r="HBY13" s="279"/>
      <c r="HBZ13" s="279"/>
      <c r="HCA13" s="279"/>
      <c r="HCB13" s="279"/>
      <c r="HCC13" s="279"/>
      <c r="HCD13" s="279"/>
      <c r="HCE13" s="279"/>
      <c r="HCF13" s="279"/>
      <c r="HCG13" s="279"/>
      <c r="HCH13" s="279"/>
      <c r="HCI13" s="279"/>
      <c r="HCJ13" s="279"/>
      <c r="HCK13" s="279"/>
      <c r="HCL13" s="279"/>
      <c r="HCM13" s="279"/>
      <c r="HCN13" s="279"/>
      <c r="HCO13" s="279"/>
      <c r="HCP13" s="279"/>
      <c r="HCQ13" s="279"/>
      <c r="HCR13" s="279"/>
      <c r="HCS13" s="279"/>
      <c r="HCT13" s="279"/>
      <c r="HCU13" s="279"/>
      <c r="HCV13" s="279"/>
      <c r="HCW13" s="279"/>
      <c r="HCX13" s="279"/>
      <c r="HCY13" s="279"/>
      <c r="HCZ13" s="279"/>
      <c r="HDA13" s="279"/>
      <c r="HDB13" s="279"/>
      <c r="HDC13" s="279"/>
      <c r="HDD13" s="279"/>
      <c r="HDE13" s="279"/>
      <c r="HDF13" s="279"/>
      <c r="HDG13" s="279"/>
      <c r="HDH13" s="279"/>
      <c r="HDI13" s="279"/>
      <c r="HDJ13" s="279"/>
      <c r="HDK13" s="279"/>
      <c r="HDL13" s="279"/>
      <c r="HDM13" s="279"/>
      <c r="HDN13" s="279"/>
      <c r="HDO13" s="279"/>
      <c r="HDP13" s="279"/>
      <c r="HDQ13" s="279"/>
      <c r="HDR13" s="279"/>
      <c r="HDS13" s="279"/>
      <c r="HDT13" s="279"/>
      <c r="HDU13" s="279"/>
      <c r="HDV13" s="279"/>
      <c r="HDW13" s="279"/>
      <c r="HDX13" s="279"/>
      <c r="HDY13" s="279"/>
      <c r="HDZ13" s="279"/>
      <c r="HEA13" s="279"/>
      <c r="HEB13" s="279"/>
      <c r="HEC13" s="279"/>
      <c r="HED13" s="279"/>
      <c r="HEE13" s="279"/>
      <c r="HEF13" s="279"/>
      <c r="HEG13" s="279"/>
      <c r="HEH13" s="279"/>
      <c r="HEI13" s="279"/>
      <c r="HEJ13" s="279"/>
      <c r="HEK13" s="279"/>
      <c r="HEL13" s="279"/>
      <c r="HEM13" s="279"/>
      <c r="HEN13" s="279"/>
      <c r="HEO13" s="279"/>
      <c r="HEP13" s="279"/>
      <c r="HEQ13" s="279"/>
      <c r="HER13" s="279"/>
      <c r="HES13" s="279"/>
      <c r="HET13" s="279"/>
      <c r="HEU13" s="279"/>
      <c r="HEV13" s="279"/>
      <c r="HEW13" s="279"/>
      <c r="HEX13" s="279"/>
      <c r="HEY13" s="279"/>
      <c r="HEZ13" s="279"/>
      <c r="HFA13" s="279"/>
      <c r="HFB13" s="279"/>
      <c r="HFC13" s="279"/>
      <c r="HFD13" s="279"/>
      <c r="HFE13" s="279"/>
      <c r="HFF13" s="279"/>
      <c r="HFG13" s="279"/>
      <c r="HFH13" s="279"/>
      <c r="HFI13" s="279"/>
      <c r="HFJ13" s="279"/>
      <c r="HFK13" s="279"/>
      <c r="HFL13" s="279"/>
      <c r="HFM13" s="279"/>
      <c r="HFN13" s="279"/>
      <c r="HFO13" s="279"/>
      <c r="HFP13" s="279"/>
      <c r="HFQ13" s="279"/>
      <c r="HFR13" s="279"/>
      <c r="HFS13" s="279"/>
      <c r="HFT13" s="279"/>
      <c r="HFU13" s="279"/>
      <c r="HFV13" s="279"/>
      <c r="HFW13" s="279"/>
      <c r="HFX13" s="279"/>
      <c r="HFY13" s="279"/>
      <c r="HFZ13" s="279"/>
      <c r="HGA13" s="279"/>
      <c r="HGB13" s="279"/>
      <c r="HGC13" s="279"/>
      <c r="HGD13" s="279"/>
      <c r="HGE13" s="279"/>
      <c r="HGF13" s="279"/>
      <c r="HGG13" s="279"/>
      <c r="HGH13" s="279"/>
      <c r="HGI13" s="279"/>
      <c r="HGJ13" s="279"/>
      <c r="HGK13" s="279"/>
      <c r="HGL13" s="279"/>
      <c r="HGM13" s="279"/>
      <c r="HGN13" s="279"/>
      <c r="HGO13" s="279"/>
      <c r="HGP13" s="279"/>
      <c r="HGQ13" s="279"/>
      <c r="HGR13" s="279"/>
      <c r="HGS13" s="279"/>
      <c r="HGT13" s="279"/>
      <c r="HGU13" s="279"/>
      <c r="HGV13" s="279"/>
      <c r="HGW13" s="279"/>
      <c r="HGX13" s="279"/>
      <c r="HGY13" s="279"/>
      <c r="HGZ13" s="279"/>
      <c r="HHA13" s="279"/>
      <c r="HHB13" s="279"/>
      <c r="HHC13" s="279"/>
      <c r="HHD13" s="279"/>
      <c r="HHE13" s="279"/>
      <c r="HHF13" s="279"/>
      <c r="HHG13" s="279"/>
      <c r="HHH13" s="279"/>
      <c r="HHI13" s="279"/>
      <c r="HHJ13" s="279"/>
      <c r="HHK13" s="279"/>
      <c r="HHL13" s="279"/>
      <c r="HHM13" s="279"/>
      <c r="HHN13" s="279"/>
      <c r="HHO13" s="279"/>
      <c r="HHP13" s="279"/>
      <c r="HHQ13" s="279"/>
      <c r="HHR13" s="279"/>
      <c r="HHS13" s="279"/>
      <c r="HHT13" s="279"/>
      <c r="HHU13" s="279"/>
      <c r="HHV13" s="279"/>
      <c r="HHW13" s="279"/>
      <c r="HHX13" s="279"/>
      <c r="HHY13" s="279"/>
      <c r="HHZ13" s="279"/>
      <c r="HIA13" s="279"/>
      <c r="HIB13" s="279"/>
      <c r="HIC13" s="279"/>
      <c r="HID13" s="279"/>
      <c r="HIE13" s="279"/>
      <c r="HIF13" s="279"/>
      <c r="HIG13" s="279"/>
      <c r="HIH13" s="279"/>
      <c r="HII13" s="279"/>
      <c r="HIJ13" s="279"/>
      <c r="HIK13" s="279"/>
      <c r="HIL13" s="279"/>
      <c r="HIM13" s="279"/>
      <c r="HIN13" s="279"/>
      <c r="HIO13" s="279"/>
      <c r="HIP13" s="279"/>
      <c r="HIQ13" s="279"/>
      <c r="HIR13" s="279"/>
      <c r="HIS13" s="279"/>
      <c r="HIT13" s="279"/>
      <c r="HIU13" s="279"/>
      <c r="HIV13" s="279"/>
      <c r="HIW13" s="279"/>
      <c r="HIX13" s="279"/>
      <c r="HIY13" s="279"/>
      <c r="HIZ13" s="279"/>
      <c r="HJA13" s="279"/>
      <c r="HJB13" s="279"/>
      <c r="HJC13" s="279"/>
      <c r="HJD13" s="279"/>
      <c r="HJE13" s="279"/>
      <c r="HJF13" s="279"/>
      <c r="HJG13" s="279"/>
      <c r="HJH13" s="279"/>
      <c r="HJI13" s="279"/>
      <c r="HJJ13" s="279"/>
      <c r="HJK13" s="279"/>
      <c r="HJL13" s="279"/>
      <c r="HJM13" s="279"/>
      <c r="HJN13" s="279"/>
      <c r="HJO13" s="279"/>
      <c r="HJP13" s="279"/>
      <c r="HJQ13" s="279"/>
      <c r="HJR13" s="279"/>
      <c r="HJS13" s="279"/>
      <c r="HJT13" s="279"/>
      <c r="HJU13" s="279"/>
      <c r="HJV13" s="279"/>
      <c r="HJW13" s="279"/>
      <c r="HJX13" s="279"/>
      <c r="HJY13" s="279"/>
      <c r="HJZ13" s="279"/>
      <c r="HKA13" s="279"/>
      <c r="HKB13" s="279"/>
      <c r="HKC13" s="279"/>
      <c r="HKD13" s="279"/>
      <c r="HKE13" s="279"/>
      <c r="HKF13" s="279"/>
      <c r="HKG13" s="279"/>
      <c r="HKH13" s="279"/>
      <c r="HKI13" s="279"/>
      <c r="HKJ13" s="279"/>
      <c r="HKK13" s="279"/>
      <c r="HKL13" s="279"/>
      <c r="HKM13" s="279"/>
      <c r="HKN13" s="279"/>
      <c r="HKO13" s="279"/>
      <c r="HKP13" s="279"/>
      <c r="HKQ13" s="279"/>
      <c r="HKR13" s="279"/>
      <c r="HKS13" s="279"/>
      <c r="HKT13" s="279"/>
      <c r="HKU13" s="279"/>
      <c r="HKV13" s="279"/>
      <c r="HKW13" s="279"/>
      <c r="HKX13" s="279"/>
      <c r="HKY13" s="279"/>
      <c r="HKZ13" s="279"/>
      <c r="HLA13" s="279"/>
      <c r="HLB13" s="279"/>
      <c r="HLC13" s="279"/>
      <c r="HLD13" s="279"/>
      <c r="HLE13" s="279"/>
      <c r="HLF13" s="279"/>
      <c r="HLG13" s="279"/>
      <c r="HLH13" s="279"/>
      <c r="HLI13" s="279"/>
      <c r="HLJ13" s="279"/>
      <c r="HLK13" s="279"/>
      <c r="HLL13" s="279"/>
      <c r="HLM13" s="279"/>
      <c r="HLN13" s="279"/>
      <c r="HLO13" s="279"/>
      <c r="HLP13" s="279"/>
      <c r="HLQ13" s="279"/>
      <c r="HLR13" s="279"/>
      <c r="HLS13" s="279"/>
      <c r="HLT13" s="279"/>
      <c r="HLU13" s="279"/>
      <c r="HLV13" s="279"/>
      <c r="HLW13" s="279"/>
      <c r="HLX13" s="279"/>
      <c r="HLY13" s="279"/>
      <c r="HLZ13" s="279"/>
      <c r="HMA13" s="279"/>
      <c r="HMB13" s="279"/>
      <c r="HMC13" s="279"/>
      <c r="HMD13" s="279"/>
      <c r="HME13" s="279"/>
      <c r="HMF13" s="279"/>
      <c r="HMG13" s="279"/>
      <c r="HMH13" s="279"/>
      <c r="HMI13" s="279"/>
      <c r="HMJ13" s="279"/>
      <c r="HMK13" s="279"/>
      <c r="HML13" s="279"/>
      <c r="HMM13" s="279"/>
      <c r="HMN13" s="279"/>
      <c r="HMO13" s="279"/>
      <c r="HMP13" s="279"/>
      <c r="HMQ13" s="279"/>
      <c r="HMR13" s="279"/>
      <c r="HMS13" s="279"/>
      <c r="HMT13" s="279"/>
      <c r="HMU13" s="279"/>
      <c r="HMV13" s="279"/>
      <c r="HMW13" s="279"/>
      <c r="HMX13" s="279"/>
      <c r="HMY13" s="279"/>
      <c r="HMZ13" s="279"/>
      <c r="HNA13" s="279"/>
      <c r="HNB13" s="279"/>
      <c r="HNC13" s="279"/>
      <c r="HND13" s="279"/>
      <c r="HNE13" s="279"/>
      <c r="HNF13" s="279"/>
      <c r="HNG13" s="279"/>
      <c r="HNH13" s="279"/>
      <c r="HNI13" s="279"/>
      <c r="HNJ13" s="279"/>
      <c r="HNK13" s="279"/>
      <c r="HNL13" s="279"/>
      <c r="HNM13" s="279"/>
      <c r="HNN13" s="279"/>
      <c r="HNO13" s="279"/>
      <c r="HNP13" s="279"/>
      <c r="HNQ13" s="279"/>
      <c r="HNR13" s="279"/>
      <c r="HNS13" s="279"/>
      <c r="HNT13" s="279"/>
      <c r="HNU13" s="279"/>
      <c r="HNV13" s="279"/>
      <c r="HNW13" s="279"/>
      <c r="HNX13" s="279"/>
      <c r="HNY13" s="279"/>
      <c r="HNZ13" s="279"/>
      <c r="HOA13" s="279"/>
      <c r="HOB13" s="279"/>
      <c r="HOC13" s="279"/>
      <c r="HOD13" s="279"/>
      <c r="HOE13" s="279"/>
      <c r="HOF13" s="279"/>
      <c r="HOG13" s="279"/>
      <c r="HOH13" s="279"/>
      <c r="HOI13" s="279"/>
      <c r="HOJ13" s="279"/>
      <c r="HOK13" s="279"/>
      <c r="HOL13" s="279"/>
      <c r="HOM13" s="279"/>
      <c r="HON13" s="279"/>
      <c r="HOO13" s="279"/>
      <c r="HOP13" s="279"/>
      <c r="HOQ13" s="279"/>
      <c r="HOR13" s="279"/>
      <c r="HOS13" s="279"/>
      <c r="HOT13" s="279"/>
      <c r="HOU13" s="279"/>
      <c r="HOV13" s="279"/>
      <c r="HOW13" s="279"/>
      <c r="HOX13" s="279"/>
      <c r="HOY13" s="279"/>
      <c r="HOZ13" s="279"/>
      <c r="HPA13" s="279"/>
      <c r="HPB13" s="279"/>
      <c r="HPC13" s="279"/>
      <c r="HPD13" s="279"/>
      <c r="HPE13" s="279"/>
      <c r="HPF13" s="279"/>
      <c r="HPG13" s="279"/>
      <c r="HPH13" s="279"/>
      <c r="HPI13" s="279"/>
      <c r="HPJ13" s="279"/>
      <c r="HPK13" s="279"/>
      <c r="HPL13" s="279"/>
      <c r="HPM13" s="279"/>
      <c r="HPN13" s="279"/>
      <c r="HPO13" s="279"/>
      <c r="HPP13" s="279"/>
      <c r="HPQ13" s="279"/>
      <c r="HPR13" s="279"/>
      <c r="HPS13" s="279"/>
      <c r="HPT13" s="279"/>
      <c r="HPU13" s="279"/>
      <c r="HPV13" s="279"/>
      <c r="HPW13" s="279"/>
      <c r="HPX13" s="279"/>
      <c r="HPY13" s="279"/>
      <c r="HPZ13" s="279"/>
      <c r="HQA13" s="279"/>
      <c r="HQB13" s="279"/>
      <c r="HQC13" s="279"/>
      <c r="HQD13" s="279"/>
      <c r="HQE13" s="279"/>
      <c r="HQF13" s="279"/>
      <c r="HQG13" s="279"/>
      <c r="HQH13" s="279"/>
      <c r="HQI13" s="279"/>
      <c r="HQJ13" s="279"/>
      <c r="HQK13" s="279"/>
      <c r="HQL13" s="279"/>
      <c r="HQM13" s="279"/>
      <c r="HQN13" s="279"/>
      <c r="HQO13" s="279"/>
      <c r="HQP13" s="279"/>
      <c r="HQQ13" s="279"/>
      <c r="HQR13" s="279"/>
      <c r="HQS13" s="279"/>
      <c r="HQT13" s="279"/>
      <c r="HQU13" s="279"/>
      <c r="HQV13" s="279"/>
      <c r="HQW13" s="279"/>
      <c r="HQX13" s="279"/>
      <c r="HQY13" s="279"/>
      <c r="HQZ13" s="279"/>
      <c r="HRA13" s="279"/>
      <c r="HRB13" s="279"/>
      <c r="HRC13" s="279"/>
      <c r="HRD13" s="279"/>
      <c r="HRE13" s="279"/>
      <c r="HRF13" s="279"/>
      <c r="HRG13" s="279"/>
      <c r="HRH13" s="279"/>
      <c r="HRI13" s="279"/>
      <c r="HRJ13" s="279"/>
      <c r="HRK13" s="279"/>
      <c r="HRL13" s="279"/>
      <c r="HRM13" s="279"/>
      <c r="HRN13" s="279"/>
      <c r="HRO13" s="279"/>
      <c r="HRP13" s="279"/>
      <c r="HRQ13" s="279"/>
      <c r="HRR13" s="279"/>
      <c r="HRS13" s="279"/>
      <c r="HRT13" s="279"/>
      <c r="HRU13" s="279"/>
      <c r="HRV13" s="279"/>
      <c r="HRW13" s="279"/>
      <c r="HRX13" s="279"/>
      <c r="HRY13" s="279"/>
      <c r="HRZ13" s="279"/>
      <c r="HSA13" s="279"/>
      <c r="HSB13" s="279"/>
      <c r="HSC13" s="279"/>
      <c r="HSD13" s="279"/>
      <c r="HSE13" s="279"/>
      <c r="HSF13" s="279"/>
      <c r="HSG13" s="279"/>
      <c r="HSH13" s="279"/>
      <c r="HSI13" s="279"/>
      <c r="HSJ13" s="279"/>
      <c r="HSK13" s="279"/>
      <c r="HSL13" s="279"/>
      <c r="HSM13" s="279"/>
      <c r="HSN13" s="279"/>
      <c r="HSO13" s="279"/>
      <c r="HSP13" s="279"/>
      <c r="HSQ13" s="279"/>
      <c r="HSR13" s="279"/>
      <c r="HSS13" s="279"/>
      <c r="HST13" s="279"/>
      <c r="HSU13" s="279"/>
      <c r="HSV13" s="279"/>
      <c r="HSW13" s="279"/>
      <c r="HSX13" s="279"/>
      <c r="HSY13" s="279"/>
      <c r="HSZ13" s="279"/>
      <c r="HTA13" s="279"/>
      <c r="HTB13" s="279"/>
      <c r="HTC13" s="279"/>
      <c r="HTD13" s="279"/>
      <c r="HTE13" s="279"/>
      <c r="HTF13" s="279"/>
      <c r="HTG13" s="279"/>
      <c r="HTH13" s="279"/>
      <c r="HTI13" s="279"/>
      <c r="HTJ13" s="279"/>
      <c r="HTK13" s="279"/>
      <c r="HTL13" s="279"/>
      <c r="HTM13" s="279"/>
      <c r="HTN13" s="279"/>
      <c r="HTO13" s="279"/>
      <c r="HTP13" s="279"/>
      <c r="HTQ13" s="279"/>
      <c r="HTR13" s="279"/>
      <c r="HTS13" s="279"/>
      <c r="HTT13" s="279"/>
      <c r="HTU13" s="279"/>
      <c r="HTV13" s="279"/>
      <c r="HTW13" s="279"/>
      <c r="HTX13" s="279"/>
      <c r="HTY13" s="279"/>
      <c r="HTZ13" s="279"/>
      <c r="HUA13" s="279"/>
      <c r="HUB13" s="279"/>
      <c r="HUC13" s="279"/>
      <c r="HUD13" s="279"/>
      <c r="HUE13" s="279"/>
      <c r="HUF13" s="279"/>
      <c r="HUG13" s="279"/>
      <c r="HUH13" s="279"/>
      <c r="HUI13" s="279"/>
      <c r="HUJ13" s="279"/>
      <c r="HUK13" s="279"/>
      <c r="HUL13" s="279"/>
      <c r="HUM13" s="279"/>
      <c r="HUN13" s="279"/>
      <c r="HUO13" s="279"/>
      <c r="HUP13" s="279"/>
      <c r="HUQ13" s="279"/>
      <c r="HUR13" s="279"/>
      <c r="HUS13" s="279"/>
      <c r="HUT13" s="279"/>
      <c r="HUU13" s="279"/>
      <c r="HUV13" s="279"/>
      <c r="HUW13" s="279"/>
      <c r="HUX13" s="279"/>
      <c r="HUY13" s="279"/>
      <c r="HUZ13" s="279"/>
      <c r="HVA13" s="279"/>
      <c r="HVB13" s="279"/>
      <c r="HVC13" s="279"/>
      <c r="HVD13" s="279"/>
      <c r="HVE13" s="279"/>
      <c r="HVF13" s="279"/>
      <c r="HVG13" s="279"/>
      <c r="HVH13" s="279"/>
      <c r="HVI13" s="279"/>
      <c r="HVJ13" s="279"/>
      <c r="HVK13" s="279"/>
      <c r="HVL13" s="279"/>
      <c r="HVM13" s="279"/>
      <c r="HVN13" s="279"/>
      <c r="HVO13" s="279"/>
      <c r="HVP13" s="279"/>
      <c r="HVQ13" s="279"/>
      <c r="HVR13" s="279"/>
      <c r="HVS13" s="279"/>
      <c r="HVT13" s="279"/>
      <c r="HVU13" s="279"/>
      <c r="HVV13" s="279"/>
      <c r="HVW13" s="279"/>
      <c r="HVX13" s="279"/>
      <c r="HVY13" s="279"/>
      <c r="HVZ13" s="279"/>
      <c r="HWA13" s="279"/>
      <c r="HWB13" s="279"/>
      <c r="HWC13" s="279"/>
      <c r="HWD13" s="279"/>
      <c r="HWE13" s="279"/>
      <c r="HWF13" s="279"/>
      <c r="HWG13" s="279"/>
      <c r="HWH13" s="279"/>
      <c r="HWI13" s="279"/>
      <c r="HWJ13" s="279"/>
      <c r="HWK13" s="279"/>
      <c r="HWL13" s="279"/>
      <c r="HWM13" s="279"/>
      <c r="HWN13" s="279"/>
      <c r="HWO13" s="279"/>
      <c r="HWP13" s="279"/>
      <c r="HWQ13" s="279"/>
      <c r="HWR13" s="279"/>
      <c r="HWS13" s="279"/>
      <c r="HWT13" s="279"/>
      <c r="HWU13" s="279"/>
      <c r="HWV13" s="279"/>
      <c r="HWW13" s="279"/>
      <c r="HWX13" s="279"/>
      <c r="HWY13" s="279"/>
      <c r="HWZ13" s="279"/>
      <c r="HXA13" s="279"/>
      <c r="HXB13" s="279"/>
      <c r="HXC13" s="279"/>
      <c r="HXD13" s="279"/>
      <c r="HXE13" s="279"/>
      <c r="HXF13" s="279"/>
      <c r="HXG13" s="279"/>
      <c r="HXH13" s="279"/>
      <c r="HXI13" s="279"/>
      <c r="HXJ13" s="279"/>
      <c r="HXK13" s="279"/>
      <c r="HXL13" s="279"/>
      <c r="HXM13" s="279"/>
      <c r="HXN13" s="279"/>
      <c r="HXO13" s="279"/>
      <c r="HXP13" s="279"/>
      <c r="HXQ13" s="279"/>
      <c r="HXR13" s="279"/>
      <c r="HXS13" s="279"/>
      <c r="HXT13" s="279"/>
      <c r="HXU13" s="279"/>
      <c r="HXV13" s="279"/>
      <c r="HXW13" s="279"/>
      <c r="HXX13" s="279"/>
      <c r="HXY13" s="279"/>
      <c r="HXZ13" s="279"/>
      <c r="HYA13" s="279"/>
      <c r="HYB13" s="279"/>
      <c r="HYC13" s="279"/>
      <c r="HYD13" s="279"/>
      <c r="HYE13" s="279"/>
      <c r="HYF13" s="279"/>
      <c r="HYG13" s="279"/>
      <c r="HYH13" s="279"/>
      <c r="HYI13" s="279"/>
      <c r="HYJ13" s="279"/>
      <c r="HYK13" s="279"/>
      <c r="HYL13" s="279"/>
      <c r="HYM13" s="279"/>
      <c r="HYN13" s="279"/>
      <c r="HYO13" s="279"/>
      <c r="HYP13" s="279"/>
      <c r="HYQ13" s="279"/>
      <c r="HYR13" s="279"/>
      <c r="HYS13" s="279"/>
      <c r="HYT13" s="279"/>
      <c r="HYU13" s="279"/>
      <c r="HYV13" s="279"/>
      <c r="HYW13" s="279"/>
      <c r="HYX13" s="279"/>
      <c r="HYY13" s="279"/>
      <c r="HYZ13" s="279"/>
      <c r="HZA13" s="279"/>
      <c r="HZB13" s="279"/>
      <c r="HZC13" s="279"/>
      <c r="HZD13" s="279"/>
      <c r="HZE13" s="279"/>
      <c r="HZF13" s="279"/>
      <c r="HZG13" s="279"/>
      <c r="HZH13" s="279"/>
      <c r="HZI13" s="279"/>
      <c r="HZJ13" s="279"/>
      <c r="HZK13" s="279"/>
      <c r="HZL13" s="279"/>
      <c r="HZM13" s="279"/>
      <c r="HZN13" s="279"/>
      <c r="HZO13" s="279"/>
      <c r="HZP13" s="279"/>
      <c r="HZQ13" s="279"/>
      <c r="HZR13" s="279"/>
      <c r="HZS13" s="279"/>
      <c r="HZT13" s="279"/>
      <c r="HZU13" s="279"/>
      <c r="HZV13" s="279"/>
      <c r="HZW13" s="279"/>
      <c r="HZX13" s="279"/>
      <c r="HZY13" s="279"/>
      <c r="HZZ13" s="279"/>
      <c r="IAA13" s="279"/>
      <c r="IAB13" s="279"/>
      <c r="IAC13" s="279"/>
      <c r="IAD13" s="279"/>
      <c r="IAE13" s="279"/>
      <c r="IAF13" s="279"/>
      <c r="IAG13" s="279"/>
      <c r="IAH13" s="279"/>
      <c r="IAI13" s="279"/>
      <c r="IAJ13" s="279"/>
      <c r="IAK13" s="279"/>
      <c r="IAL13" s="279"/>
      <c r="IAM13" s="279"/>
      <c r="IAN13" s="279"/>
      <c r="IAO13" s="279"/>
      <c r="IAP13" s="279"/>
      <c r="IAQ13" s="279"/>
      <c r="IAR13" s="279"/>
      <c r="IAS13" s="279"/>
      <c r="IAT13" s="279"/>
      <c r="IAU13" s="279"/>
      <c r="IAV13" s="279"/>
      <c r="IAW13" s="279"/>
      <c r="IAX13" s="279"/>
      <c r="IAY13" s="279"/>
      <c r="IAZ13" s="279"/>
      <c r="IBA13" s="279"/>
      <c r="IBB13" s="279"/>
      <c r="IBC13" s="279"/>
      <c r="IBD13" s="279"/>
      <c r="IBE13" s="279"/>
      <c r="IBF13" s="279"/>
      <c r="IBG13" s="279"/>
      <c r="IBH13" s="279"/>
      <c r="IBI13" s="279"/>
      <c r="IBJ13" s="279"/>
      <c r="IBK13" s="279"/>
      <c r="IBL13" s="279"/>
      <c r="IBM13" s="279"/>
      <c r="IBN13" s="279"/>
      <c r="IBO13" s="279"/>
      <c r="IBP13" s="279"/>
      <c r="IBQ13" s="279"/>
      <c r="IBR13" s="279"/>
      <c r="IBS13" s="279"/>
      <c r="IBT13" s="279"/>
      <c r="IBU13" s="279"/>
      <c r="IBV13" s="279"/>
      <c r="IBW13" s="279"/>
      <c r="IBX13" s="279"/>
      <c r="IBY13" s="279"/>
      <c r="IBZ13" s="279"/>
      <c r="ICA13" s="279"/>
      <c r="ICB13" s="279"/>
      <c r="ICC13" s="279"/>
      <c r="ICD13" s="279"/>
      <c r="ICE13" s="279"/>
      <c r="ICF13" s="279"/>
      <c r="ICG13" s="279"/>
      <c r="ICH13" s="279"/>
      <c r="ICI13" s="279"/>
      <c r="ICJ13" s="279"/>
      <c r="ICK13" s="279"/>
      <c r="ICL13" s="279"/>
      <c r="ICM13" s="279"/>
      <c r="ICN13" s="279"/>
      <c r="ICO13" s="279"/>
      <c r="ICP13" s="279"/>
      <c r="ICQ13" s="279"/>
      <c r="ICR13" s="279"/>
      <c r="ICS13" s="279"/>
      <c r="ICT13" s="279"/>
      <c r="ICU13" s="279"/>
      <c r="ICV13" s="279"/>
      <c r="ICW13" s="279"/>
      <c r="ICX13" s="279"/>
      <c r="ICY13" s="279"/>
      <c r="ICZ13" s="279"/>
      <c r="IDA13" s="279"/>
      <c r="IDB13" s="279"/>
      <c r="IDC13" s="279"/>
      <c r="IDD13" s="279"/>
      <c r="IDE13" s="279"/>
      <c r="IDF13" s="279"/>
      <c r="IDG13" s="279"/>
      <c r="IDH13" s="279"/>
      <c r="IDI13" s="279"/>
      <c r="IDJ13" s="279"/>
      <c r="IDK13" s="279"/>
      <c r="IDL13" s="279"/>
      <c r="IDM13" s="279"/>
      <c r="IDN13" s="279"/>
      <c r="IDO13" s="279"/>
      <c r="IDP13" s="279"/>
      <c r="IDQ13" s="279"/>
      <c r="IDR13" s="279"/>
      <c r="IDS13" s="279"/>
      <c r="IDT13" s="279"/>
      <c r="IDU13" s="279"/>
      <c r="IDV13" s="279"/>
      <c r="IDW13" s="279"/>
      <c r="IDX13" s="279"/>
      <c r="IDY13" s="279"/>
      <c r="IDZ13" s="279"/>
      <c r="IEA13" s="279"/>
      <c r="IEB13" s="279"/>
      <c r="IEC13" s="279"/>
      <c r="IED13" s="279"/>
      <c r="IEE13" s="279"/>
      <c r="IEF13" s="279"/>
      <c r="IEG13" s="279"/>
      <c r="IEH13" s="279"/>
      <c r="IEI13" s="279"/>
      <c r="IEJ13" s="279"/>
      <c r="IEK13" s="279"/>
      <c r="IEL13" s="279"/>
      <c r="IEM13" s="279"/>
      <c r="IEN13" s="279"/>
      <c r="IEO13" s="279"/>
      <c r="IEP13" s="279"/>
      <c r="IEQ13" s="279"/>
      <c r="IER13" s="279"/>
      <c r="IES13" s="279"/>
      <c r="IET13" s="279"/>
      <c r="IEU13" s="279"/>
      <c r="IEV13" s="279"/>
      <c r="IEW13" s="279"/>
      <c r="IEX13" s="279"/>
      <c r="IEY13" s="279"/>
      <c r="IEZ13" s="279"/>
      <c r="IFA13" s="279"/>
      <c r="IFB13" s="279"/>
      <c r="IFC13" s="279"/>
      <c r="IFD13" s="279"/>
      <c r="IFE13" s="279"/>
      <c r="IFF13" s="279"/>
      <c r="IFG13" s="279"/>
      <c r="IFH13" s="279"/>
      <c r="IFI13" s="279"/>
      <c r="IFJ13" s="279"/>
      <c r="IFK13" s="279"/>
      <c r="IFL13" s="279"/>
      <c r="IFM13" s="279"/>
      <c r="IFN13" s="279"/>
      <c r="IFO13" s="279"/>
      <c r="IFP13" s="279"/>
      <c r="IFQ13" s="279"/>
      <c r="IFR13" s="279"/>
      <c r="IFS13" s="279"/>
      <c r="IFT13" s="279"/>
      <c r="IFU13" s="279"/>
      <c r="IFV13" s="279"/>
      <c r="IFW13" s="279"/>
      <c r="IFX13" s="279"/>
      <c r="IFY13" s="279"/>
      <c r="IFZ13" s="279"/>
      <c r="IGA13" s="279"/>
      <c r="IGB13" s="279"/>
      <c r="IGC13" s="279"/>
      <c r="IGD13" s="279"/>
      <c r="IGE13" s="279"/>
      <c r="IGF13" s="279"/>
      <c r="IGG13" s="279"/>
      <c r="IGH13" s="279"/>
      <c r="IGI13" s="279"/>
      <c r="IGJ13" s="279"/>
      <c r="IGK13" s="279"/>
      <c r="IGL13" s="279"/>
      <c r="IGM13" s="279"/>
      <c r="IGN13" s="279"/>
      <c r="IGO13" s="279"/>
      <c r="IGP13" s="279"/>
      <c r="IGQ13" s="279"/>
      <c r="IGR13" s="279"/>
      <c r="IGS13" s="279"/>
      <c r="IGT13" s="279"/>
      <c r="IGU13" s="279"/>
      <c r="IGV13" s="279"/>
      <c r="IGW13" s="279"/>
      <c r="IGX13" s="279"/>
      <c r="IGY13" s="279"/>
      <c r="IGZ13" s="279"/>
      <c r="IHA13" s="279"/>
      <c r="IHB13" s="279"/>
      <c r="IHC13" s="279"/>
      <c r="IHD13" s="279"/>
      <c r="IHE13" s="279"/>
      <c r="IHF13" s="279"/>
      <c r="IHG13" s="279"/>
      <c r="IHH13" s="279"/>
      <c r="IHI13" s="279"/>
      <c r="IHJ13" s="279"/>
      <c r="IHK13" s="279"/>
      <c r="IHL13" s="279"/>
      <c r="IHM13" s="279"/>
      <c r="IHN13" s="279"/>
      <c r="IHO13" s="279"/>
      <c r="IHP13" s="279"/>
      <c r="IHQ13" s="279"/>
      <c r="IHR13" s="279"/>
      <c r="IHS13" s="279"/>
      <c r="IHT13" s="279"/>
      <c r="IHU13" s="279"/>
      <c r="IHV13" s="279"/>
      <c r="IHW13" s="279"/>
      <c r="IHX13" s="279"/>
      <c r="IHY13" s="279"/>
      <c r="IHZ13" s="279"/>
      <c r="IIA13" s="279"/>
      <c r="IIB13" s="279"/>
      <c r="IIC13" s="279"/>
      <c r="IID13" s="279"/>
      <c r="IIE13" s="279"/>
      <c r="IIF13" s="279"/>
      <c r="IIG13" s="279"/>
      <c r="IIH13" s="279"/>
      <c r="III13" s="279"/>
      <c r="IIJ13" s="279"/>
      <c r="IIK13" s="279"/>
      <c r="IIL13" s="279"/>
      <c r="IIM13" s="279"/>
      <c r="IIN13" s="279"/>
      <c r="IIO13" s="279"/>
      <c r="IIP13" s="279"/>
      <c r="IIQ13" s="279"/>
      <c r="IIR13" s="279"/>
      <c r="IIS13" s="279"/>
      <c r="IIT13" s="279"/>
      <c r="IIU13" s="279"/>
      <c r="IIV13" s="279"/>
      <c r="IIW13" s="279"/>
      <c r="IIX13" s="279"/>
      <c r="IIY13" s="279"/>
      <c r="IIZ13" s="279"/>
      <c r="IJA13" s="279"/>
      <c r="IJB13" s="279"/>
      <c r="IJC13" s="279"/>
      <c r="IJD13" s="279"/>
      <c r="IJE13" s="279"/>
      <c r="IJF13" s="279"/>
      <c r="IJG13" s="279"/>
      <c r="IJH13" s="279"/>
      <c r="IJI13" s="279"/>
      <c r="IJJ13" s="279"/>
      <c r="IJK13" s="279"/>
      <c r="IJL13" s="279"/>
      <c r="IJM13" s="279"/>
      <c r="IJN13" s="279"/>
      <c r="IJO13" s="279"/>
      <c r="IJP13" s="279"/>
      <c r="IJQ13" s="279"/>
      <c r="IJR13" s="279"/>
      <c r="IJS13" s="279"/>
      <c r="IJT13" s="279"/>
      <c r="IJU13" s="279"/>
      <c r="IJV13" s="279"/>
      <c r="IJW13" s="279"/>
      <c r="IJX13" s="279"/>
      <c r="IJY13" s="279"/>
      <c r="IJZ13" s="279"/>
      <c r="IKA13" s="279"/>
      <c r="IKB13" s="279"/>
      <c r="IKC13" s="279"/>
      <c r="IKD13" s="279"/>
      <c r="IKE13" s="279"/>
      <c r="IKF13" s="279"/>
      <c r="IKG13" s="279"/>
      <c r="IKH13" s="279"/>
      <c r="IKI13" s="279"/>
      <c r="IKJ13" s="279"/>
      <c r="IKK13" s="279"/>
      <c r="IKL13" s="279"/>
      <c r="IKM13" s="279"/>
      <c r="IKN13" s="279"/>
      <c r="IKO13" s="279"/>
      <c r="IKP13" s="279"/>
      <c r="IKQ13" s="279"/>
      <c r="IKR13" s="279"/>
      <c r="IKS13" s="279"/>
      <c r="IKT13" s="279"/>
      <c r="IKU13" s="279"/>
      <c r="IKV13" s="279"/>
      <c r="IKW13" s="279"/>
      <c r="IKX13" s="279"/>
      <c r="IKY13" s="279"/>
      <c r="IKZ13" s="279"/>
      <c r="ILA13" s="279"/>
      <c r="ILB13" s="279"/>
      <c r="ILC13" s="279"/>
      <c r="ILD13" s="279"/>
      <c r="ILE13" s="279"/>
      <c r="ILF13" s="279"/>
      <c r="ILG13" s="279"/>
      <c r="ILH13" s="279"/>
      <c r="ILI13" s="279"/>
      <c r="ILJ13" s="279"/>
      <c r="ILK13" s="279"/>
      <c r="ILL13" s="279"/>
      <c r="ILM13" s="279"/>
      <c r="ILN13" s="279"/>
      <c r="ILO13" s="279"/>
      <c r="ILP13" s="279"/>
      <c r="ILQ13" s="279"/>
      <c r="ILR13" s="279"/>
      <c r="ILS13" s="279"/>
      <c r="ILT13" s="279"/>
      <c r="ILU13" s="279"/>
      <c r="ILV13" s="279"/>
      <c r="ILW13" s="279"/>
      <c r="ILX13" s="279"/>
      <c r="ILY13" s="279"/>
      <c r="ILZ13" s="279"/>
      <c r="IMA13" s="279"/>
      <c r="IMB13" s="279"/>
      <c r="IMC13" s="279"/>
      <c r="IMD13" s="279"/>
      <c r="IME13" s="279"/>
      <c r="IMF13" s="279"/>
      <c r="IMG13" s="279"/>
      <c r="IMH13" s="279"/>
      <c r="IMI13" s="279"/>
      <c r="IMJ13" s="279"/>
      <c r="IMK13" s="279"/>
      <c r="IML13" s="279"/>
      <c r="IMM13" s="279"/>
      <c r="IMN13" s="279"/>
      <c r="IMO13" s="279"/>
      <c r="IMP13" s="279"/>
      <c r="IMQ13" s="279"/>
      <c r="IMR13" s="279"/>
      <c r="IMS13" s="279"/>
      <c r="IMT13" s="279"/>
      <c r="IMU13" s="279"/>
      <c r="IMV13" s="279"/>
      <c r="IMW13" s="279"/>
      <c r="IMX13" s="279"/>
      <c r="IMY13" s="279"/>
      <c r="IMZ13" s="279"/>
      <c r="INA13" s="279"/>
      <c r="INB13" s="279"/>
      <c r="INC13" s="279"/>
      <c r="IND13" s="279"/>
      <c r="INE13" s="279"/>
      <c r="INF13" s="279"/>
      <c r="ING13" s="279"/>
      <c r="INH13" s="279"/>
      <c r="INI13" s="279"/>
      <c r="INJ13" s="279"/>
      <c r="INK13" s="279"/>
      <c r="INL13" s="279"/>
      <c r="INM13" s="279"/>
      <c r="INN13" s="279"/>
      <c r="INO13" s="279"/>
      <c r="INP13" s="279"/>
      <c r="INQ13" s="279"/>
      <c r="INR13" s="279"/>
      <c r="INS13" s="279"/>
      <c r="INT13" s="279"/>
      <c r="INU13" s="279"/>
      <c r="INV13" s="279"/>
      <c r="INW13" s="279"/>
      <c r="INX13" s="279"/>
      <c r="INY13" s="279"/>
      <c r="INZ13" s="279"/>
      <c r="IOA13" s="279"/>
      <c r="IOB13" s="279"/>
      <c r="IOC13" s="279"/>
      <c r="IOD13" s="279"/>
      <c r="IOE13" s="279"/>
      <c r="IOF13" s="279"/>
      <c r="IOG13" s="279"/>
      <c r="IOH13" s="279"/>
      <c r="IOI13" s="279"/>
      <c r="IOJ13" s="279"/>
      <c r="IOK13" s="279"/>
      <c r="IOL13" s="279"/>
      <c r="IOM13" s="279"/>
      <c r="ION13" s="279"/>
      <c r="IOO13" s="279"/>
      <c r="IOP13" s="279"/>
      <c r="IOQ13" s="279"/>
      <c r="IOR13" s="279"/>
      <c r="IOS13" s="279"/>
      <c r="IOT13" s="279"/>
      <c r="IOU13" s="279"/>
      <c r="IOV13" s="279"/>
      <c r="IOW13" s="279"/>
      <c r="IOX13" s="279"/>
      <c r="IOY13" s="279"/>
      <c r="IOZ13" s="279"/>
      <c r="IPA13" s="279"/>
      <c r="IPB13" s="279"/>
      <c r="IPC13" s="279"/>
      <c r="IPD13" s="279"/>
      <c r="IPE13" s="279"/>
      <c r="IPF13" s="279"/>
      <c r="IPG13" s="279"/>
      <c r="IPH13" s="279"/>
      <c r="IPI13" s="279"/>
      <c r="IPJ13" s="279"/>
      <c r="IPK13" s="279"/>
      <c r="IPL13" s="279"/>
      <c r="IPM13" s="279"/>
      <c r="IPN13" s="279"/>
      <c r="IPO13" s="279"/>
      <c r="IPP13" s="279"/>
      <c r="IPQ13" s="279"/>
      <c r="IPR13" s="279"/>
      <c r="IPS13" s="279"/>
      <c r="IPT13" s="279"/>
      <c r="IPU13" s="279"/>
      <c r="IPV13" s="279"/>
      <c r="IPW13" s="279"/>
      <c r="IPX13" s="279"/>
      <c r="IPY13" s="279"/>
      <c r="IPZ13" s="279"/>
      <c r="IQA13" s="279"/>
      <c r="IQB13" s="279"/>
      <c r="IQC13" s="279"/>
      <c r="IQD13" s="279"/>
      <c r="IQE13" s="279"/>
      <c r="IQF13" s="279"/>
      <c r="IQG13" s="279"/>
      <c r="IQH13" s="279"/>
      <c r="IQI13" s="279"/>
      <c r="IQJ13" s="279"/>
      <c r="IQK13" s="279"/>
      <c r="IQL13" s="279"/>
      <c r="IQM13" s="279"/>
      <c r="IQN13" s="279"/>
      <c r="IQO13" s="279"/>
      <c r="IQP13" s="279"/>
      <c r="IQQ13" s="279"/>
      <c r="IQR13" s="279"/>
      <c r="IQS13" s="279"/>
      <c r="IQT13" s="279"/>
      <c r="IQU13" s="279"/>
      <c r="IQV13" s="279"/>
      <c r="IQW13" s="279"/>
      <c r="IQX13" s="279"/>
      <c r="IQY13" s="279"/>
      <c r="IQZ13" s="279"/>
      <c r="IRA13" s="279"/>
      <c r="IRB13" s="279"/>
      <c r="IRC13" s="279"/>
      <c r="IRD13" s="279"/>
      <c r="IRE13" s="279"/>
      <c r="IRF13" s="279"/>
      <c r="IRG13" s="279"/>
      <c r="IRH13" s="279"/>
      <c r="IRI13" s="279"/>
      <c r="IRJ13" s="279"/>
      <c r="IRK13" s="279"/>
      <c r="IRL13" s="279"/>
      <c r="IRM13" s="279"/>
      <c r="IRN13" s="279"/>
      <c r="IRO13" s="279"/>
      <c r="IRP13" s="279"/>
      <c r="IRQ13" s="279"/>
      <c r="IRR13" s="279"/>
      <c r="IRS13" s="279"/>
      <c r="IRT13" s="279"/>
      <c r="IRU13" s="279"/>
      <c r="IRV13" s="279"/>
      <c r="IRW13" s="279"/>
      <c r="IRX13" s="279"/>
      <c r="IRY13" s="279"/>
      <c r="IRZ13" s="279"/>
      <c r="ISA13" s="279"/>
      <c r="ISB13" s="279"/>
      <c r="ISC13" s="279"/>
      <c r="ISD13" s="279"/>
      <c r="ISE13" s="279"/>
      <c r="ISF13" s="279"/>
      <c r="ISG13" s="279"/>
      <c r="ISH13" s="279"/>
      <c r="ISI13" s="279"/>
      <c r="ISJ13" s="279"/>
      <c r="ISK13" s="279"/>
      <c r="ISL13" s="279"/>
      <c r="ISM13" s="279"/>
      <c r="ISN13" s="279"/>
      <c r="ISO13" s="279"/>
      <c r="ISP13" s="279"/>
      <c r="ISQ13" s="279"/>
      <c r="ISR13" s="279"/>
      <c r="ISS13" s="279"/>
      <c r="IST13" s="279"/>
      <c r="ISU13" s="279"/>
      <c r="ISV13" s="279"/>
      <c r="ISW13" s="279"/>
      <c r="ISX13" s="279"/>
      <c r="ISY13" s="279"/>
      <c r="ISZ13" s="279"/>
      <c r="ITA13" s="279"/>
      <c r="ITB13" s="279"/>
      <c r="ITC13" s="279"/>
      <c r="ITD13" s="279"/>
      <c r="ITE13" s="279"/>
      <c r="ITF13" s="279"/>
      <c r="ITG13" s="279"/>
      <c r="ITH13" s="279"/>
      <c r="ITI13" s="279"/>
      <c r="ITJ13" s="279"/>
      <c r="ITK13" s="279"/>
      <c r="ITL13" s="279"/>
      <c r="ITM13" s="279"/>
      <c r="ITN13" s="279"/>
      <c r="ITO13" s="279"/>
      <c r="ITP13" s="279"/>
      <c r="ITQ13" s="279"/>
      <c r="ITR13" s="279"/>
      <c r="ITS13" s="279"/>
      <c r="ITT13" s="279"/>
      <c r="ITU13" s="279"/>
      <c r="ITV13" s="279"/>
      <c r="ITW13" s="279"/>
      <c r="ITX13" s="279"/>
      <c r="ITY13" s="279"/>
      <c r="ITZ13" s="279"/>
      <c r="IUA13" s="279"/>
      <c r="IUB13" s="279"/>
      <c r="IUC13" s="279"/>
      <c r="IUD13" s="279"/>
      <c r="IUE13" s="279"/>
      <c r="IUF13" s="279"/>
      <c r="IUG13" s="279"/>
      <c r="IUH13" s="279"/>
      <c r="IUI13" s="279"/>
      <c r="IUJ13" s="279"/>
      <c r="IUK13" s="279"/>
      <c r="IUL13" s="279"/>
      <c r="IUM13" s="279"/>
      <c r="IUN13" s="279"/>
      <c r="IUO13" s="279"/>
      <c r="IUP13" s="279"/>
      <c r="IUQ13" s="279"/>
      <c r="IUR13" s="279"/>
      <c r="IUS13" s="279"/>
      <c r="IUT13" s="279"/>
      <c r="IUU13" s="279"/>
      <c r="IUV13" s="279"/>
      <c r="IUW13" s="279"/>
      <c r="IUX13" s="279"/>
      <c r="IUY13" s="279"/>
      <c r="IUZ13" s="279"/>
      <c r="IVA13" s="279"/>
      <c r="IVB13" s="279"/>
      <c r="IVC13" s="279"/>
      <c r="IVD13" s="279"/>
      <c r="IVE13" s="279"/>
      <c r="IVF13" s="279"/>
      <c r="IVG13" s="279"/>
      <c r="IVH13" s="279"/>
      <c r="IVI13" s="279"/>
      <c r="IVJ13" s="279"/>
      <c r="IVK13" s="279"/>
      <c r="IVL13" s="279"/>
      <c r="IVM13" s="279"/>
      <c r="IVN13" s="279"/>
      <c r="IVO13" s="279"/>
      <c r="IVP13" s="279"/>
      <c r="IVQ13" s="279"/>
      <c r="IVR13" s="279"/>
      <c r="IVS13" s="279"/>
      <c r="IVT13" s="279"/>
      <c r="IVU13" s="279"/>
      <c r="IVV13" s="279"/>
      <c r="IVW13" s="279"/>
      <c r="IVX13" s="279"/>
      <c r="IVY13" s="279"/>
      <c r="IVZ13" s="279"/>
      <c r="IWA13" s="279"/>
      <c r="IWB13" s="279"/>
      <c r="IWC13" s="279"/>
      <c r="IWD13" s="279"/>
      <c r="IWE13" s="279"/>
      <c r="IWF13" s="279"/>
      <c r="IWG13" s="279"/>
      <c r="IWH13" s="279"/>
      <c r="IWI13" s="279"/>
      <c r="IWJ13" s="279"/>
      <c r="IWK13" s="279"/>
      <c r="IWL13" s="279"/>
      <c r="IWM13" s="279"/>
      <c r="IWN13" s="279"/>
      <c r="IWO13" s="279"/>
      <c r="IWP13" s="279"/>
      <c r="IWQ13" s="279"/>
      <c r="IWR13" s="279"/>
      <c r="IWS13" s="279"/>
      <c r="IWT13" s="279"/>
      <c r="IWU13" s="279"/>
      <c r="IWV13" s="279"/>
      <c r="IWW13" s="279"/>
      <c r="IWX13" s="279"/>
      <c r="IWY13" s="279"/>
      <c r="IWZ13" s="279"/>
      <c r="IXA13" s="279"/>
      <c r="IXB13" s="279"/>
      <c r="IXC13" s="279"/>
      <c r="IXD13" s="279"/>
      <c r="IXE13" s="279"/>
      <c r="IXF13" s="279"/>
      <c r="IXG13" s="279"/>
      <c r="IXH13" s="279"/>
      <c r="IXI13" s="279"/>
      <c r="IXJ13" s="279"/>
      <c r="IXK13" s="279"/>
      <c r="IXL13" s="279"/>
      <c r="IXM13" s="279"/>
      <c r="IXN13" s="279"/>
      <c r="IXO13" s="279"/>
      <c r="IXP13" s="279"/>
      <c r="IXQ13" s="279"/>
      <c r="IXR13" s="279"/>
      <c r="IXS13" s="279"/>
      <c r="IXT13" s="279"/>
      <c r="IXU13" s="279"/>
      <c r="IXV13" s="279"/>
      <c r="IXW13" s="279"/>
      <c r="IXX13" s="279"/>
      <c r="IXY13" s="279"/>
      <c r="IXZ13" s="279"/>
      <c r="IYA13" s="279"/>
      <c r="IYB13" s="279"/>
      <c r="IYC13" s="279"/>
      <c r="IYD13" s="279"/>
      <c r="IYE13" s="279"/>
      <c r="IYF13" s="279"/>
      <c r="IYG13" s="279"/>
      <c r="IYH13" s="279"/>
      <c r="IYI13" s="279"/>
      <c r="IYJ13" s="279"/>
      <c r="IYK13" s="279"/>
      <c r="IYL13" s="279"/>
      <c r="IYM13" s="279"/>
      <c r="IYN13" s="279"/>
      <c r="IYO13" s="279"/>
      <c r="IYP13" s="279"/>
      <c r="IYQ13" s="279"/>
      <c r="IYR13" s="279"/>
      <c r="IYS13" s="279"/>
      <c r="IYT13" s="279"/>
      <c r="IYU13" s="279"/>
      <c r="IYV13" s="279"/>
      <c r="IYW13" s="279"/>
      <c r="IYX13" s="279"/>
      <c r="IYY13" s="279"/>
      <c r="IYZ13" s="279"/>
      <c r="IZA13" s="279"/>
      <c r="IZB13" s="279"/>
      <c r="IZC13" s="279"/>
      <c r="IZD13" s="279"/>
      <c r="IZE13" s="279"/>
      <c r="IZF13" s="279"/>
      <c r="IZG13" s="279"/>
      <c r="IZH13" s="279"/>
      <c r="IZI13" s="279"/>
      <c r="IZJ13" s="279"/>
      <c r="IZK13" s="279"/>
      <c r="IZL13" s="279"/>
      <c r="IZM13" s="279"/>
      <c r="IZN13" s="279"/>
      <c r="IZO13" s="279"/>
      <c r="IZP13" s="279"/>
      <c r="IZQ13" s="279"/>
      <c r="IZR13" s="279"/>
      <c r="IZS13" s="279"/>
      <c r="IZT13" s="279"/>
      <c r="IZU13" s="279"/>
      <c r="IZV13" s="279"/>
      <c r="IZW13" s="279"/>
      <c r="IZX13" s="279"/>
      <c r="IZY13" s="279"/>
      <c r="IZZ13" s="279"/>
      <c r="JAA13" s="279"/>
      <c r="JAB13" s="279"/>
      <c r="JAC13" s="279"/>
      <c r="JAD13" s="279"/>
      <c r="JAE13" s="279"/>
      <c r="JAF13" s="279"/>
      <c r="JAG13" s="279"/>
      <c r="JAH13" s="279"/>
      <c r="JAI13" s="279"/>
      <c r="JAJ13" s="279"/>
      <c r="JAK13" s="279"/>
      <c r="JAL13" s="279"/>
      <c r="JAM13" s="279"/>
      <c r="JAN13" s="279"/>
      <c r="JAO13" s="279"/>
      <c r="JAP13" s="279"/>
      <c r="JAQ13" s="279"/>
      <c r="JAR13" s="279"/>
      <c r="JAS13" s="279"/>
      <c r="JAT13" s="279"/>
      <c r="JAU13" s="279"/>
      <c r="JAV13" s="279"/>
      <c r="JAW13" s="279"/>
      <c r="JAX13" s="279"/>
      <c r="JAY13" s="279"/>
      <c r="JAZ13" s="279"/>
      <c r="JBA13" s="279"/>
      <c r="JBB13" s="279"/>
      <c r="JBC13" s="279"/>
      <c r="JBD13" s="279"/>
      <c r="JBE13" s="279"/>
      <c r="JBF13" s="279"/>
      <c r="JBG13" s="279"/>
      <c r="JBH13" s="279"/>
      <c r="JBI13" s="279"/>
      <c r="JBJ13" s="279"/>
      <c r="JBK13" s="279"/>
      <c r="JBL13" s="279"/>
      <c r="JBM13" s="279"/>
      <c r="JBN13" s="279"/>
      <c r="JBO13" s="279"/>
      <c r="JBP13" s="279"/>
      <c r="JBQ13" s="279"/>
      <c r="JBR13" s="279"/>
      <c r="JBS13" s="279"/>
      <c r="JBT13" s="279"/>
      <c r="JBU13" s="279"/>
      <c r="JBV13" s="279"/>
      <c r="JBW13" s="279"/>
      <c r="JBX13" s="279"/>
      <c r="JBY13" s="279"/>
      <c r="JBZ13" s="279"/>
      <c r="JCA13" s="279"/>
      <c r="JCB13" s="279"/>
      <c r="JCC13" s="279"/>
      <c r="JCD13" s="279"/>
      <c r="JCE13" s="279"/>
      <c r="JCF13" s="279"/>
      <c r="JCG13" s="279"/>
      <c r="JCH13" s="279"/>
      <c r="JCI13" s="279"/>
      <c r="JCJ13" s="279"/>
      <c r="JCK13" s="279"/>
      <c r="JCL13" s="279"/>
      <c r="JCM13" s="279"/>
      <c r="JCN13" s="279"/>
      <c r="JCO13" s="279"/>
      <c r="JCP13" s="279"/>
      <c r="JCQ13" s="279"/>
      <c r="JCR13" s="279"/>
      <c r="JCS13" s="279"/>
      <c r="JCT13" s="279"/>
      <c r="JCU13" s="279"/>
      <c r="JCV13" s="279"/>
      <c r="JCW13" s="279"/>
      <c r="JCX13" s="279"/>
      <c r="JCY13" s="279"/>
      <c r="JCZ13" s="279"/>
      <c r="JDA13" s="279"/>
      <c r="JDB13" s="279"/>
      <c r="JDC13" s="279"/>
      <c r="JDD13" s="279"/>
      <c r="JDE13" s="279"/>
      <c r="JDF13" s="279"/>
      <c r="JDG13" s="279"/>
      <c r="JDH13" s="279"/>
      <c r="JDI13" s="279"/>
      <c r="JDJ13" s="279"/>
      <c r="JDK13" s="279"/>
      <c r="JDL13" s="279"/>
      <c r="JDM13" s="279"/>
      <c r="JDN13" s="279"/>
      <c r="JDO13" s="279"/>
      <c r="JDP13" s="279"/>
      <c r="JDQ13" s="279"/>
      <c r="JDR13" s="279"/>
      <c r="JDS13" s="279"/>
      <c r="JDT13" s="279"/>
      <c r="JDU13" s="279"/>
      <c r="JDV13" s="279"/>
      <c r="JDW13" s="279"/>
      <c r="JDX13" s="279"/>
      <c r="JDY13" s="279"/>
      <c r="JDZ13" s="279"/>
      <c r="JEA13" s="279"/>
      <c r="JEB13" s="279"/>
      <c r="JEC13" s="279"/>
      <c r="JED13" s="279"/>
      <c r="JEE13" s="279"/>
      <c r="JEF13" s="279"/>
      <c r="JEG13" s="279"/>
      <c r="JEH13" s="279"/>
      <c r="JEI13" s="279"/>
      <c r="JEJ13" s="279"/>
      <c r="JEK13" s="279"/>
      <c r="JEL13" s="279"/>
      <c r="JEM13" s="279"/>
      <c r="JEN13" s="279"/>
      <c r="JEO13" s="279"/>
      <c r="JEP13" s="279"/>
      <c r="JEQ13" s="279"/>
      <c r="JER13" s="279"/>
      <c r="JES13" s="279"/>
      <c r="JET13" s="279"/>
      <c r="JEU13" s="279"/>
      <c r="JEV13" s="279"/>
      <c r="JEW13" s="279"/>
      <c r="JEX13" s="279"/>
      <c r="JEY13" s="279"/>
      <c r="JEZ13" s="279"/>
      <c r="JFA13" s="279"/>
      <c r="JFB13" s="279"/>
      <c r="JFC13" s="279"/>
      <c r="JFD13" s="279"/>
      <c r="JFE13" s="279"/>
      <c r="JFF13" s="279"/>
      <c r="JFG13" s="279"/>
      <c r="JFH13" s="279"/>
      <c r="JFI13" s="279"/>
      <c r="JFJ13" s="279"/>
      <c r="JFK13" s="279"/>
      <c r="JFL13" s="279"/>
      <c r="JFM13" s="279"/>
      <c r="JFN13" s="279"/>
      <c r="JFO13" s="279"/>
      <c r="JFP13" s="279"/>
      <c r="JFQ13" s="279"/>
      <c r="JFR13" s="279"/>
      <c r="JFS13" s="279"/>
      <c r="JFT13" s="279"/>
      <c r="JFU13" s="279"/>
      <c r="JFV13" s="279"/>
      <c r="JFW13" s="279"/>
      <c r="JFX13" s="279"/>
      <c r="JFY13" s="279"/>
      <c r="JFZ13" s="279"/>
      <c r="JGA13" s="279"/>
      <c r="JGB13" s="279"/>
      <c r="JGC13" s="279"/>
      <c r="JGD13" s="279"/>
      <c r="JGE13" s="279"/>
      <c r="JGF13" s="279"/>
      <c r="JGG13" s="279"/>
      <c r="JGH13" s="279"/>
      <c r="JGI13" s="279"/>
      <c r="JGJ13" s="279"/>
      <c r="JGK13" s="279"/>
      <c r="JGL13" s="279"/>
      <c r="JGM13" s="279"/>
      <c r="JGN13" s="279"/>
      <c r="JGO13" s="279"/>
      <c r="JGP13" s="279"/>
      <c r="JGQ13" s="279"/>
      <c r="JGR13" s="279"/>
      <c r="JGS13" s="279"/>
      <c r="JGT13" s="279"/>
      <c r="JGU13" s="279"/>
      <c r="JGV13" s="279"/>
      <c r="JGW13" s="279"/>
      <c r="JGX13" s="279"/>
      <c r="JGY13" s="279"/>
      <c r="JGZ13" s="279"/>
      <c r="JHA13" s="279"/>
      <c r="JHB13" s="279"/>
      <c r="JHC13" s="279"/>
      <c r="JHD13" s="279"/>
      <c r="JHE13" s="279"/>
      <c r="JHF13" s="279"/>
      <c r="JHG13" s="279"/>
      <c r="JHH13" s="279"/>
      <c r="JHI13" s="279"/>
      <c r="JHJ13" s="279"/>
      <c r="JHK13" s="279"/>
      <c r="JHL13" s="279"/>
      <c r="JHM13" s="279"/>
      <c r="JHN13" s="279"/>
      <c r="JHO13" s="279"/>
      <c r="JHP13" s="279"/>
      <c r="JHQ13" s="279"/>
      <c r="JHR13" s="279"/>
      <c r="JHS13" s="279"/>
      <c r="JHT13" s="279"/>
      <c r="JHU13" s="279"/>
      <c r="JHV13" s="279"/>
      <c r="JHW13" s="279"/>
      <c r="JHX13" s="279"/>
      <c r="JHY13" s="279"/>
      <c r="JHZ13" s="279"/>
      <c r="JIA13" s="279"/>
      <c r="JIB13" s="279"/>
      <c r="JIC13" s="279"/>
      <c r="JID13" s="279"/>
      <c r="JIE13" s="279"/>
      <c r="JIF13" s="279"/>
      <c r="JIG13" s="279"/>
      <c r="JIH13" s="279"/>
      <c r="JII13" s="279"/>
      <c r="JIJ13" s="279"/>
      <c r="JIK13" s="279"/>
      <c r="JIL13" s="279"/>
      <c r="JIM13" s="279"/>
      <c r="JIN13" s="279"/>
      <c r="JIO13" s="279"/>
      <c r="JIP13" s="279"/>
      <c r="JIQ13" s="279"/>
      <c r="JIR13" s="279"/>
      <c r="JIS13" s="279"/>
      <c r="JIT13" s="279"/>
      <c r="JIU13" s="279"/>
      <c r="JIV13" s="279"/>
      <c r="JIW13" s="279"/>
      <c r="JIX13" s="279"/>
      <c r="JIY13" s="279"/>
      <c r="JIZ13" s="279"/>
      <c r="JJA13" s="279"/>
      <c r="JJB13" s="279"/>
      <c r="JJC13" s="279"/>
      <c r="JJD13" s="279"/>
      <c r="JJE13" s="279"/>
      <c r="JJF13" s="279"/>
      <c r="JJG13" s="279"/>
      <c r="JJH13" s="279"/>
      <c r="JJI13" s="279"/>
      <c r="JJJ13" s="279"/>
      <c r="JJK13" s="279"/>
      <c r="JJL13" s="279"/>
      <c r="JJM13" s="279"/>
      <c r="JJN13" s="279"/>
      <c r="JJO13" s="279"/>
      <c r="JJP13" s="279"/>
      <c r="JJQ13" s="279"/>
      <c r="JJR13" s="279"/>
      <c r="JJS13" s="279"/>
      <c r="JJT13" s="279"/>
      <c r="JJU13" s="279"/>
      <c r="JJV13" s="279"/>
      <c r="JJW13" s="279"/>
      <c r="JJX13" s="279"/>
      <c r="JJY13" s="279"/>
      <c r="JJZ13" s="279"/>
      <c r="JKA13" s="279"/>
      <c r="JKB13" s="279"/>
      <c r="JKC13" s="279"/>
      <c r="JKD13" s="279"/>
      <c r="JKE13" s="279"/>
      <c r="JKF13" s="279"/>
      <c r="JKG13" s="279"/>
      <c r="JKH13" s="279"/>
      <c r="JKI13" s="279"/>
      <c r="JKJ13" s="279"/>
      <c r="JKK13" s="279"/>
      <c r="JKL13" s="279"/>
      <c r="JKM13" s="279"/>
      <c r="JKN13" s="279"/>
      <c r="JKO13" s="279"/>
      <c r="JKP13" s="279"/>
      <c r="JKQ13" s="279"/>
      <c r="JKR13" s="279"/>
      <c r="JKS13" s="279"/>
      <c r="JKT13" s="279"/>
      <c r="JKU13" s="279"/>
      <c r="JKV13" s="279"/>
      <c r="JKW13" s="279"/>
      <c r="JKX13" s="279"/>
      <c r="JKY13" s="279"/>
      <c r="JKZ13" s="279"/>
      <c r="JLA13" s="279"/>
      <c r="JLB13" s="279"/>
      <c r="JLC13" s="279"/>
      <c r="JLD13" s="279"/>
      <c r="JLE13" s="279"/>
      <c r="JLF13" s="279"/>
      <c r="JLG13" s="279"/>
      <c r="JLH13" s="279"/>
      <c r="JLI13" s="279"/>
      <c r="JLJ13" s="279"/>
      <c r="JLK13" s="279"/>
      <c r="JLL13" s="279"/>
      <c r="JLM13" s="279"/>
      <c r="JLN13" s="279"/>
      <c r="JLO13" s="279"/>
      <c r="JLP13" s="279"/>
      <c r="JLQ13" s="279"/>
      <c r="JLR13" s="279"/>
      <c r="JLS13" s="279"/>
      <c r="JLT13" s="279"/>
      <c r="JLU13" s="279"/>
      <c r="JLV13" s="279"/>
      <c r="JLW13" s="279"/>
      <c r="JLX13" s="279"/>
      <c r="JLY13" s="279"/>
      <c r="JLZ13" s="279"/>
      <c r="JMA13" s="279"/>
      <c r="JMB13" s="279"/>
      <c r="JMC13" s="279"/>
      <c r="JMD13" s="279"/>
      <c r="JME13" s="279"/>
      <c r="JMF13" s="279"/>
      <c r="JMG13" s="279"/>
      <c r="JMH13" s="279"/>
      <c r="JMI13" s="279"/>
      <c r="JMJ13" s="279"/>
      <c r="JMK13" s="279"/>
      <c r="JML13" s="279"/>
      <c r="JMM13" s="279"/>
      <c r="JMN13" s="279"/>
      <c r="JMO13" s="279"/>
      <c r="JMP13" s="279"/>
      <c r="JMQ13" s="279"/>
      <c r="JMR13" s="279"/>
      <c r="JMS13" s="279"/>
      <c r="JMT13" s="279"/>
      <c r="JMU13" s="279"/>
      <c r="JMV13" s="279"/>
      <c r="JMW13" s="279"/>
      <c r="JMX13" s="279"/>
      <c r="JMY13" s="279"/>
      <c r="JMZ13" s="279"/>
      <c r="JNA13" s="279"/>
      <c r="JNB13" s="279"/>
      <c r="JNC13" s="279"/>
      <c r="JND13" s="279"/>
      <c r="JNE13" s="279"/>
      <c r="JNF13" s="279"/>
      <c r="JNG13" s="279"/>
      <c r="JNH13" s="279"/>
      <c r="JNI13" s="279"/>
      <c r="JNJ13" s="279"/>
      <c r="JNK13" s="279"/>
      <c r="JNL13" s="279"/>
      <c r="JNM13" s="279"/>
      <c r="JNN13" s="279"/>
      <c r="JNO13" s="279"/>
      <c r="JNP13" s="279"/>
      <c r="JNQ13" s="279"/>
      <c r="JNR13" s="279"/>
      <c r="JNS13" s="279"/>
      <c r="JNT13" s="279"/>
      <c r="JNU13" s="279"/>
      <c r="JNV13" s="279"/>
      <c r="JNW13" s="279"/>
      <c r="JNX13" s="279"/>
      <c r="JNY13" s="279"/>
      <c r="JNZ13" s="279"/>
      <c r="JOA13" s="279"/>
      <c r="JOB13" s="279"/>
      <c r="JOC13" s="279"/>
      <c r="JOD13" s="279"/>
      <c r="JOE13" s="279"/>
      <c r="JOF13" s="279"/>
      <c r="JOG13" s="279"/>
      <c r="JOH13" s="279"/>
      <c r="JOI13" s="279"/>
      <c r="JOJ13" s="279"/>
      <c r="JOK13" s="279"/>
      <c r="JOL13" s="279"/>
      <c r="JOM13" s="279"/>
      <c r="JON13" s="279"/>
      <c r="JOO13" s="279"/>
      <c r="JOP13" s="279"/>
      <c r="JOQ13" s="279"/>
      <c r="JOR13" s="279"/>
      <c r="JOS13" s="279"/>
      <c r="JOT13" s="279"/>
      <c r="JOU13" s="279"/>
      <c r="JOV13" s="279"/>
      <c r="JOW13" s="279"/>
      <c r="JOX13" s="279"/>
      <c r="JOY13" s="279"/>
      <c r="JOZ13" s="279"/>
      <c r="JPA13" s="279"/>
      <c r="JPB13" s="279"/>
      <c r="JPC13" s="279"/>
      <c r="JPD13" s="279"/>
      <c r="JPE13" s="279"/>
      <c r="JPF13" s="279"/>
      <c r="JPG13" s="279"/>
      <c r="JPH13" s="279"/>
      <c r="JPI13" s="279"/>
      <c r="JPJ13" s="279"/>
      <c r="JPK13" s="279"/>
      <c r="JPL13" s="279"/>
      <c r="JPM13" s="279"/>
      <c r="JPN13" s="279"/>
      <c r="JPO13" s="279"/>
      <c r="JPP13" s="279"/>
      <c r="JPQ13" s="279"/>
      <c r="JPR13" s="279"/>
      <c r="JPS13" s="279"/>
      <c r="JPT13" s="279"/>
      <c r="JPU13" s="279"/>
      <c r="JPV13" s="279"/>
      <c r="JPW13" s="279"/>
      <c r="JPX13" s="279"/>
      <c r="JPY13" s="279"/>
      <c r="JPZ13" s="279"/>
      <c r="JQA13" s="279"/>
      <c r="JQB13" s="279"/>
      <c r="JQC13" s="279"/>
      <c r="JQD13" s="279"/>
      <c r="JQE13" s="279"/>
      <c r="JQF13" s="279"/>
      <c r="JQG13" s="279"/>
      <c r="JQH13" s="279"/>
      <c r="JQI13" s="279"/>
      <c r="JQJ13" s="279"/>
      <c r="JQK13" s="279"/>
      <c r="JQL13" s="279"/>
      <c r="JQM13" s="279"/>
      <c r="JQN13" s="279"/>
      <c r="JQO13" s="279"/>
      <c r="JQP13" s="279"/>
      <c r="JQQ13" s="279"/>
      <c r="JQR13" s="279"/>
      <c r="JQS13" s="279"/>
      <c r="JQT13" s="279"/>
      <c r="JQU13" s="279"/>
      <c r="JQV13" s="279"/>
      <c r="JQW13" s="279"/>
      <c r="JQX13" s="279"/>
      <c r="JQY13" s="279"/>
      <c r="JQZ13" s="279"/>
      <c r="JRA13" s="279"/>
      <c r="JRB13" s="279"/>
      <c r="JRC13" s="279"/>
      <c r="JRD13" s="279"/>
      <c r="JRE13" s="279"/>
      <c r="JRF13" s="279"/>
      <c r="JRG13" s="279"/>
      <c r="JRH13" s="279"/>
      <c r="JRI13" s="279"/>
      <c r="JRJ13" s="279"/>
      <c r="JRK13" s="279"/>
      <c r="JRL13" s="279"/>
      <c r="JRM13" s="279"/>
      <c r="JRN13" s="279"/>
      <c r="JRO13" s="279"/>
      <c r="JRP13" s="279"/>
      <c r="JRQ13" s="279"/>
      <c r="JRR13" s="279"/>
      <c r="JRS13" s="279"/>
      <c r="JRT13" s="279"/>
      <c r="JRU13" s="279"/>
      <c r="JRV13" s="279"/>
      <c r="JRW13" s="279"/>
      <c r="JRX13" s="279"/>
      <c r="JRY13" s="279"/>
      <c r="JRZ13" s="279"/>
      <c r="JSA13" s="279"/>
      <c r="JSB13" s="279"/>
      <c r="JSC13" s="279"/>
      <c r="JSD13" s="279"/>
      <c r="JSE13" s="279"/>
      <c r="JSF13" s="279"/>
      <c r="JSG13" s="279"/>
      <c r="JSH13" s="279"/>
      <c r="JSI13" s="279"/>
      <c r="JSJ13" s="279"/>
      <c r="JSK13" s="279"/>
      <c r="JSL13" s="279"/>
      <c r="JSM13" s="279"/>
      <c r="JSN13" s="279"/>
      <c r="JSO13" s="279"/>
      <c r="JSP13" s="279"/>
      <c r="JSQ13" s="279"/>
      <c r="JSR13" s="279"/>
      <c r="JSS13" s="279"/>
      <c r="JST13" s="279"/>
      <c r="JSU13" s="279"/>
      <c r="JSV13" s="279"/>
      <c r="JSW13" s="279"/>
      <c r="JSX13" s="279"/>
      <c r="JSY13" s="279"/>
      <c r="JSZ13" s="279"/>
      <c r="JTA13" s="279"/>
      <c r="JTB13" s="279"/>
      <c r="JTC13" s="279"/>
      <c r="JTD13" s="279"/>
      <c r="JTE13" s="279"/>
      <c r="JTF13" s="279"/>
      <c r="JTG13" s="279"/>
      <c r="JTH13" s="279"/>
      <c r="JTI13" s="279"/>
      <c r="JTJ13" s="279"/>
      <c r="JTK13" s="279"/>
      <c r="JTL13" s="279"/>
      <c r="JTM13" s="279"/>
      <c r="JTN13" s="279"/>
      <c r="JTO13" s="279"/>
      <c r="JTP13" s="279"/>
      <c r="JTQ13" s="279"/>
      <c r="JTR13" s="279"/>
      <c r="JTS13" s="279"/>
      <c r="JTT13" s="279"/>
      <c r="JTU13" s="279"/>
      <c r="JTV13" s="279"/>
      <c r="JTW13" s="279"/>
      <c r="JTX13" s="279"/>
      <c r="JTY13" s="279"/>
      <c r="JTZ13" s="279"/>
      <c r="JUA13" s="279"/>
      <c r="JUB13" s="279"/>
      <c r="JUC13" s="279"/>
      <c r="JUD13" s="279"/>
      <c r="JUE13" s="279"/>
      <c r="JUF13" s="279"/>
      <c r="JUG13" s="279"/>
      <c r="JUH13" s="279"/>
      <c r="JUI13" s="279"/>
      <c r="JUJ13" s="279"/>
      <c r="JUK13" s="279"/>
      <c r="JUL13" s="279"/>
      <c r="JUM13" s="279"/>
      <c r="JUN13" s="279"/>
      <c r="JUO13" s="279"/>
      <c r="JUP13" s="279"/>
      <c r="JUQ13" s="279"/>
      <c r="JUR13" s="279"/>
      <c r="JUS13" s="279"/>
      <c r="JUT13" s="279"/>
      <c r="JUU13" s="279"/>
      <c r="JUV13" s="279"/>
      <c r="JUW13" s="279"/>
      <c r="JUX13" s="279"/>
      <c r="JUY13" s="279"/>
      <c r="JUZ13" s="279"/>
      <c r="JVA13" s="279"/>
      <c r="JVB13" s="279"/>
      <c r="JVC13" s="279"/>
      <c r="JVD13" s="279"/>
      <c r="JVE13" s="279"/>
      <c r="JVF13" s="279"/>
      <c r="JVG13" s="279"/>
      <c r="JVH13" s="279"/>
      <c r="JVI13" s="279"/>
      <c r="JVJ13" s="279"/>
      <c r="JVK13" s="279"/>
      <c r="JVL13" s="279"/>
      <c r="JVM13" s="279"/>
      <c r="JVN13" s="279"/>
      <c r="JVO13" s="279"/>
      <c r="JVP13" s="279"/>
      <c r="JVQ13" s="279"/>
      <c r="JVR13" s="279"/>
      <c r="JVS13" s="279"/>
      <c r="JVT13" s="279"/>
      <c r="JVU13" s="279"/>
      <c r="JVV13" s="279"/>
      <c r="JVW13" s="279"/>
      <c r="JVX13" s="279"/>
      <c r="JVY13" s="279"/>
      <c r="JVZ13" s="279"/>
      <c r="JWA13" s="279"/>
      <c r="JWB13" s="279"/>
      <c r="JWC13" s="279"/>
      <c r="JWD13" s="279"/>
      <c r="JWE13" s="279"/>
      <c r="JWF13" s="279"/>
      <c r="JWG13" s="279"/>
      <c r="JWH13" s="279"/>
      <c r="JWI13" s="279"/>
      <c r="JWJ13" s="279"/>
      <c r="JWK13" s="279"/>
      <c r="JWL13" s="279"/>
      <c r="JWM13" s="279"/>
      <c r="JWN13" s="279"/>
      <c r="JWO13" s="279"/>
      <c r="JWP13" s="279"/>
      <c r="JWQ13" s="279"/>
      <c r="JWR13" s="279"/>
      <c r="JWS13" s="279"/>
      <c r="JWT13" s="279"/>
      <c r="JWU13" s="279"/>
      <c r="JWV13" s="279"/>
      <c r="JWW13" s="279"/>
      <c r="JWX13" s="279"/>
      <c r="JWY13" s="279"/>
      <c r="JWZ13" s="279"/>
      <c r="JXA13" s="279"/>
      <c r="JXB13" s="279"/>
      <c r="JXC13" s="279"/>
      <c r="JXD13" s="279"/>
      <c r="JXE13" s="279"/>
      <c r="JXF13" s="279"/>
      <c r="JXG13" s="279"/>
      <c r="JXH13" s="279"/>
      <c r="JXI13" s="279"/>
      <c r="JXJ13" s="279"/>
      <c r="JXK13" s="279"/>
      <c r="JXL13" s="279"/>
      <c r="JXM13" s="279"/>
      <c r="JXN13" s="279"/>
      <c r="JXO13" s="279"/>
      <c r="JXP13" s="279"/>
      <c r="JXQ13" s="279"/>
      <c r="JXR13" s="279"/>
      <c r="JXS13" s="279"/>
      <c r="JXT13" s="279"/>
      <c r="JXU13" s="279"/>
      <c r="JXV13" s="279"/>
      <c r="JXW13" s="279"/>
      <c r="JXX13" s="279"/>
      <c r="JXY13" s="279"/>
      <c r="JXZ13" s="279"/>
      <c r="JYA13" s="279"/>
      <c r="JYB13" s="279"/>
      <c r="JYC13" s="279"/>
      <c r="JYD13" s="279"/>
      <c r="JYE13" s="279"/>
      <c r="JYF13" s="279"/>
      <c r="JYG13" s="279"/>
      <c r="JYH13" s="279"/>
      <c r="JYI13" s="279"/>
      <c r="JYJ13" s="279"/>
      <c r="JYK13" s="279"/>
      <c r="JYL13" s="279"/>
      <c r="JYM13" s="279"/>
      <c r="JYN13" s="279"/>
      <c r="JYO13" s="279"/>
      <c r="JYP13" s="279"/>
      <c r="JYQ13" s="279"/>
      <c r="JYR13" s="279"/>
      <c r="JYS13" s="279"/>
      <c r="JYT13" s="279"/>
      <c r="JYU13" s="279"/>
      <c r="JYV13" s="279"/>
      <c r="JYW13" s="279"/>
      <c r="JYX13" s="279"/>
      <c r="JYY13" s="279"/>
      <c r="JYZ13" s="279"/>
      <c r="JZA13" s="279"/>
      <c r="JZB13" s="279"/>
      <c r="JZC13" s="279"/>
      <c r="JZD13" s="279"/>
      <c r="JZE13" s="279"/>
      <c r="JZF13" s="279"/>
      <c r="JZG13" s="279"/>
      <c r="JZH13" s="279"/>
      <c r="JZI13" s="279"/>
      <c r="JZJ13" s="279"/>
      <c r="JZK13" s="279"/>
      <c r="JZL13" s="279"/>
      <c r="JZM13" s="279"/>
      <c r="JZN13" s="279"/>
      <c r="JZO13" s="279"/>
      <c r="JZP13" s="279"/>
      <c r="JZQ13" s="279"/>
      <c r="JZR13" s="279"/>
      <c r="JZS13" s="279"/>
      <c r="JZT13" s="279"/>
      <c r="JZU13" s="279"/>
      <c r="JZV13" s="279"/>
      <c r="JZW13" s="279"/>
      <c r="JZX13" s="279"/>
      <c r="JZY13" s="279"/>
      <c r="JZZ13" s="279"/>
      <c r="KAA13" s="279"/>
      <c r="KAB13" s="279"/>
      <c r="KAC13" s="279"/>
      <c r="KAD13" s="279"/>
      <c r="KAE13" s="279"/>
      <c r="KAF13" s="279"/>
      <c r="KAG13" s="279"/>
      <c r="KAH13" s="279"/>
      <c r="KAI13" s="279"/>
      <c r="KAJ13" s="279"/>
      <c r="KAK13" s="279"/>
      <c r="KAL13" s="279"/>
      <c r="KAM13" s="279"/>
      <c r="KAN13" s="279"/>
      <c r="KAO13" s="279"/>
      <c r="KAP13" s="279"/>
      <c r="KAQ13" s="279"/>
      <c r="KAR13" s="279"/>
      <c r="KAS13" s="279"/>
      <c r="KAT13" s="279"/>
      <c r="KAU13" s="279"/>
      <c r="KAV13" s="279"/>
      <c r="KAW13" s="279"/>
      <c r="KAX13" s="279"/>
      <c r="KAY13" s="279"/>
      <c r="KAZ13" s="279"/>
      <c r="KBA13" s="279"/>
      <c r="KBB13" s="279"/>
      <c r="KBC13" s="279"/>
      <c r="KBD13" s="279"/>
      <c r="KBE13" s="279"/>
      <c r="KBF13" s="279"/>
      <c r="KBG13" s="279"/>
      <c r="KBH13" s="279"/>
      <c r="KBI13" s="279"/>
      <c r="KBJ13" s="279"/>
      <c r="KBK13" s="279"/>
      <c r="KBL13" s="279"/>
      <c r="KBM13" s="279"/>
      <c r="KBN13" s="279"/>
      <c r="KBO13" s="279"/>
      <c r="KBP13" s="279"/>
      <c r="KBQ13" s="279"/>
      <c r="KBR13" s="279"/>
      <c r="KBS13" s="279"/>
      <c r="KBT13" s="279"/>
      <c r="KBU13" s="279"/>
      <c r="KBV13" s="279"/>
      <c r="KBW13" s="279"/>
      <c r="KBX13" s="279"/>
      <c r="KBY13" s="279"/>
      <c r="KBZ13" s="279"/>
      <c r="KCA13" s="279"/>
      <c r="KCB13" s="279"/>
      <c r="KCC13" s="279"/>
      <c r="KCD13" s="279"/>
      <c r="KCE13" s="279"/>
      <c r="KCF13" s="279"/>
      <c r="KCG13" s="279"/>
      <c r="KCH13" s="279"/>
      <c r="KCI13" s="279"/>
      <c r="KCJ13" s="279"/>
      <c r="KCK13" s="279"/>
      <c r="KCL13" s="279"/>
      <c r="KCM13" s="279"/>
      <c r="KCN13" s="279"/>
      <c r="KCO13" s="279"/>
      <c r="KCP13" s="279"/>
      <c r="KCQ13" s="279"/>
      <c r="KCR13" s="279"/>
      <c r="KCS13" s="279"/>
      <c r="KCT13" s="279"/>
      <c r="KCU13" s="279"/>
      <c r="KCV13" s="279"/>
      <c r="KCW13" s="279"/>
      <c r="KCX13" s="279"/>
      <c r="KCY13" s="279"/>
      <c r="KCZ13" s="279"/>
      <c r="KDA13" s="279"/>
      <c r="KDB13" s="279"/>
      <c r="KDC13" s="279"/>
      <c r="KDD13" s="279"/>
      <c r="KDE13" s="279"/>
      <c r="KDF13" s="279"/>
      <c r="KDG13" s="279"/>
      <c r="KDH13" s="279"/>
      <c r="KDI13" s="279"/>
      <c r="KDJ13" s="279"/>
      <c r="KDK13" s="279"/>
      <c r="KDL13" s="279"/>
      <c r="KDM13" s="279"/>
      <c r="KDN13" s="279"/>
      <c r="KDO13" s="279"/>
      <c r="KDP13" s="279"/>
      <c r="KDQ13" s="279"/>
      <c r="KDR13" s="279"/>
      <c r="KDS13" s="279"/>
      <c r="KDT13" s="279"/>
      <c r="KDU13" s="279"/>
      <c r="KDV13" s="279"/>
      <c r="KDW13" s="279"/>
      <c r="KDX13" s="279"/>
      <c r="KDY13" s="279"/>
      <c r="KDZ13" s="279"/>
      <c r="KEA13" s="279"/>
      <c r="KEB13" s="279"/>
      <c r="KEC13" s="279"/>
      <c r="KED13" s="279"/>
      <c r="KEE13" s="279"/>
      <c r="KEF13" s="279"/>
      <c r="KEG13" s="279"/>
      <c r="KEH13" s="279"/>
      <c r="KEI13" s="279"/>
      <c r="KEJ13" s="279"/>
      <c r="KEK13" s="279"/>
      <c r="KEL13" s="279"/>
      <c r="KEM13" s="279"/>
      <c r="KEN13" s="279"/>
      <c r="KEO13" s="279"/>
      <c r="KEP13" s="279"/>
      <c r="KEQ13" s="279"/>
      <c r="KER13" s="279"/>
      <c r="KES13" s="279"/>
      <c r="KET13" s="279"/>
      <c r="KEU13" s="279"/>
      <c r="KEV13" s="279"/>
      <c r="KEW13" s="279"/>
      <c r="KEX13" s="279"/>
      <c r="KEY13" s="279"/>
      <c r="KEZ13" s="279"/>
      <c r="KFA13" s="279"/>
      <c r="KFB13" s="279"/>
      <c r="KFC13" s="279"/>
      <c r="KFD13" s="279"/>
      <c r="KFE13" s="279"/>
      <c r="KFF13" s="279"/>
      <c r="KFG13" s="279"/>
      <c r="KFH13" s="279"/>
      <c r="KFI13" s="279"/>
      <c r="KFJ13" s="279"/>
      <c r="KFK13" s="279"/>
      <c r="KFL13" s="279"/>
      <c r="KFM13" s="279"/>
      <c r="KFN13" s="279"/>
      <c r="KFO13" s="279"/>
      <c r="KFP13" s="279"/>
      <c r="KFQ13" s="279"/>
      <c r="KFR13" s="279"/>
      <c r="KFS13" s="279"/>
      <c r="KFT13" s="279"/>
      <c r="KFU13" s="279"/>
      <c r="KFV13" s="279"/>
      <c r="KFW13" s="279"/>
      <c r="KFX13" s="279"/>
      <c r="KFY13" s="279"/>
      <c r="KFZ13" s="279"/>
      <c r="KGA13" s="279"/>
      <c r="KGB13" s="279"/>
      <c r="KGC13" s="279"/>
      <c r="KGD13" s="279"/>
      <c r="KGE13" s="279"/>
      <c r="KGF13" s="279"/>
      <c r="KGG13" s="279"/>
      <c r="KGH13" s="279"/>
      <c r="KGI13" s="279"/>
      <c r="KGJ13" s="279"/>
      <c r="KGK13" s="279"/>
      <c r="KGL13" s="279"/>
      <c r="KGM13" s="279"/>
      <c r="KGN13" s="279"/>
      <c r="KGO13" s="279"/>
      <c r="KGP13" s="279"/>
      <c r="KGQ13" s="279"/>
      <c r="KGR13" s="279"/>
      <c r="KGS13" s="279"/>
      <c r="KGT13" s="279"/>
      <c r="KGU13" s="279"/>
      <c r="KGV13" s="279"/>
      <c r="KGW13" s="279"/>
      <c r="KGX13" s="279"/>
      <c r="KGY13" s="279"/>
      <c r="KGZ13" s="279"/>
      <c r="KHA13" s="279"/>
      <c r="KHB13" s="279"/>
      <c r="KHC13" s="279"/>
      <c r="KHD13" s="279"/>
      <c r="KHE13" s="279"/>
      <c r="KHF13" s="279"/>
      <c r="KHG13" s="279"/>
      <c r="KHH13" s="279"/>
      <c r="KHI13" s="279"/>
      <c r="KHJ13" s="279"/>
      <c r="KHK13" s="279"/>
      <c r="KHL13" s="279"/>
      <c r="KHM13" s="279"/>
      <c r="KHN13" s="279"/>
      <c r="KHO13" s="279"/>
      <c r="KHP13" s="279"/>
      <c r="KHQ13" s="279"/>
      <c r="KHR13" s="279"/>
      <c r="KHS13" s="279"/>
      <c r="KHT13" s="279"/>
      <c r="KHU13" s="279"/>
      <c r="KHV13" s="279"/>
      <c r="KHW13" s="279"/>
      <c r="KHX13" s="279"/>
      <c r="KHY13" s="279"/>
      <c r="KHZ13" s="279"/>
      <c r="KIA13" s="279"/>
      <c r="KIB13" s="279"/>
      <c r="KIC13" s="279"/>
      <c r="KID13" s="279"/>
      <c r="KIE13" s="279"/>
      <c r="KIF13" s="279"/>
      <c r="KIG13" s="279"/>
      <c r="KIH13" s="279"/>
      <c r="KII13" s="279"/>
      <c r="KIJ13" s="279"/>
      <c r="KIK13" s="279"/>
      <c r="KIL13" s="279"/>
      <c r="KIM13" s="279"/>
      <c r="KIN13" s="279"/>
      <c r="KIO13" s="279"/>
      <c r="KIP13" s="279"/>
      <c r="KIQ13" s="279"/>
      <c r="KIR13" s="279"/>
      <c r="KIS13" s="279"/>
      <c r="KIT13" s="279"/>
      <c r="KIU13" s="279"/>
      <c r="KIV13" s="279"/>
      <c r="KIW13" s="279"/>
      <c r="KIX13" s="279"/>
      <c r="KIY13" s="279"/>
      <c r="KIZ13" s="279"/>
      <c r="KJA13" s="279"/>
      <c r="KJB13" s="279"/>
      <c r="KJC13" s="279"/>
      <c r="KJD13" s="279"/>
      <c r="KJE13" s="279"/>
      <c r="KJF13" s="279"/>
      <c r="KJG13" s="279"/>
      <c r="KJH13" s="279"/>
      <c r="KJI13" s="279"/>
      <c r="KJJ13" s="279"/>
      <c r="KJK13" s="279"/>
      <c r="KJL13" s="279"/>
      <c r="KJM13" s="279"/>
      <c r="KJN13" s="279"/>
      <c r="KJO13" s="279"/>
      <c r="KJP13" s="279"/>
      <c r="KJQ13" s="279"/>
      <c r="KJR13" s="279"/>
      <c r="KJS13" s="279"/>
      <c r="KJT13" s="279"/>
      <c r="KJU13" s="279"/>
      <c r="KJV13" s="279"/>
      <c r="KJW13" s="279"/>
      <c r="KJX13" s="279"/>
      <c r="KJY13" s="279"/>
      <c r="KJZ13" s="279"/>
      <c r="KKA13" s="279"/>
      <c r="KKB13" s="279"/>
      <c r="KKC13" s="279"/>
      <c r="KKD13" s="279"/>
      <c r="KKE13" s="279"/>
      <c r="KKF13" s="279"/>
      <c r="KKG13" s="279"/>
      <c r="KKH13" s="279"/>
      <c r="KKI13" s="279"/>
      <c r="KKJ13" s="279"/>
      <c r="KKK13" s="279"/>
      <c r="KKL13" s="279"/>
      <c r="KKM13" s="279"/>
      <c r="KKN13" s="279"/>
      <c r="KKO13" s="279"/>
      <c r="KKP13" s="279"/>
      <c r="KKQ13" s="279"/>
      <c r="KKR13" s="279"/>
      <c r="KKS13" s="279"/>
      <c r="KKT13" s="279"/>
      <c r="KKU13" s="279"/>
      <c r="KKV13" s="279"/>
      <c r="KKW13" s="279"/>
      <c r="KKX13" s="279"/>
      <c r="KKY13" s="279"/>
      <c r="KKZ13" s="279"/>
      <c r="KLA13" s="279"/>
      <c r="KLB13" s="279"/>
      <c r="KLC13" s="279"/>
      <c r="KLD13" s="279"/>
      <c r="KLE13" s="279"/>
      <c r="KLF13" s="279"/>
      <c r="KLG13" s="279"/>
      <c r="KLH13" s="279"/>
      <c r="KLI13" s="279"/>
      <c r="KLJ13" s="279"/>
      <c r="KLK13" s="279"/>
      <c r="KLL13" s="279"/>
      <c r="KLM13" s="279"/>
      <c r="KLN13" s="279"/>
      <c r="KLO13" s="279"/>
      <c r="KLP13" s="279"/>
      <c r="KLQ13" s="279"/>
      <c r="KLR13" s="279"/>
      <c r="KLS13" s="279"/>
      <c r="KLT13" s="279"/>
      <c r="KLU13" s="279"/>
      <c r="KLV13" s="279"/>
      <c r="KLW13" s="279"/>
      <c r="KLX13" s="279"/>
      <c r="KLY13" s="279"/>
      <c r="KLZ13" s="279"/>
      <c r="KMA13" s="279"/>
      <c r="KMB13" s="279"/>
      <c r="KMC13" s="279"/>
      <c r="KMD13" s="279"/>
      <c r="KME13" s="279"/>
      <c r="KMF13" s="279"/>
      <c r="KMG13" s="279"/>
      <c r="KMH13" s="279"/>
      <c r="KMI13" s="279"/>
      <c r="KMJ13" s="279"/>
      <c r="KMK13" s="279"/>
      <c r="KML13" s="279"/>
      <c r="KMM13" s="279"/>
      <c r="KMN13" s="279"/>
      <c r="KMO13" s="279"/>
      <c r="KMP13" s="279"/>
      <c r="KMQ13" s="279"/>
      <c r="KMR13" s="279"/>
      <c r="KMS13" s="279"/>
      <c r="KMT13" s="279"/>
      <c r="KMU13" s="279"/>
      <c r="KMV13" s="279"/>
      <c r="KMW13" s="279"/>
      <c r="KMX13" s="279"/>
      <c r="KMY13" s="279"/>
      <c r="KMZ13" s="279"/>
      <c r="KNA13" s="279"/>
      <c r="KNB13" s="279"/>
      <c r="KNC13" s="279"/>
      <c r="KND13" s="279"/>
      <c r="KNE13" s="279"/>
      <c r="KNF13" s="279"/>
      <c r="KNG13" s="279"/>
      <c r="KNH13" s="279"/>
      <c r="KNI13" s="279"/>
      <c r="KNJ13" s="279"/>
      <c r="KNK13" s="279"/>
      <c r="KNL13" s="279"/>
      <c r="KNM13" s="279"/>
      <c r="KNN13" s="279"/>
      <c r="KNO13" s="279"/>
      <c r="KNP13" s="279"/>
      <c r="KNQ13" s="279"/>
      <c r="KNR13" s="279"/>
      <c r="KNS13" s="279"/>
      <c r="KNT13" s="279"/>
      <c r="KNU13" s="279"/>
      <c r="KNV13" s="279"/>
      <c r="KNW13" s="279"/>
      <c r="KNX13" s="279"/>
      <c r="KNY13" s="279"/>
      <c r="KNZ13" s="279"/>
      <c r="KOA13" s="279"/>
      <c r="KOB13" s="279"/>
      <c r="KOC13" s="279"/>
      <c r="KOD13" s="279"/>
      <c r="KOE13" s="279"/>
      <c r="KOF13" s="279"/>
      <c r="KOG13" s="279"/>
      <c r="KOH13" s="279"/>
      <c r="KOI13" s="279"/>
      <c r="KOJ13" s="279"/>
      <c r="KOK13" s="279"/>
      <c r="KOL13" s="279"/>
      <c r="KOM13" s="279"/>
      <c r="KON13" s="279"/>
      <c r="KOO13" s="279"/>
      <c r="KOP13" s="279"/>
      <c r="KOQ13" s="279"/>
      <c r="KOR13" s="279"/>
      <c r="KOS13" s="279"/>
      <c r="KOT13" s="279"/>
      <c r="KOU13" s="279"/>
      <c r="KOV13" s="279"/>
      <c r="KOW13" s="279"/>
      <c r="KOX13" s="279"/>
      <c r="KOY13" s="279"/>
      <c r="KOZ13" s="279"/>
      <c r="KPA13" s="279"/>
      <c r="KPB13" s="279"/>
      <c r="KPC13" s="279"/>
      <c r="KPD13" s="279"/>
      <c r="KPE13" s="279"/>
      <c r="KPF13" s="279"/>
      <c r="KPG13" s="279"/>
      <c r="KPH13" s="279"/>
      <c r="KPI13" s="279"/>
      <c r="KPJ13" s="279"/>
      <c r="KPK13" s="279"/>
      <c r="KPL13" s="279"/>
      <c r="KPM13" s="279"/>
      <c r="KPN13" s="279"/>
      <c r="KPO13" s="279"/>
      <c r="KPP13" s="279"/>
      <c r="KPQ13" s="279"/>
      <c r="KPR13" s="279"/>
      <c r="KPS13" s="279"/>
      <c r="KPT13" s="279"/>
      <c r="KPU13" s="279"/>
      <c r="KPV13" s="279"/>
      <c r="KPW13" s="279"/>
      <c r="KPX13" s="279"/>
      <c r="KPY13" s="279"/>
      <c r="KPZ13" s="279"/>
      <c r="KQA13" s="279"/>
      <c r="KQB13" s="279"/>
      <c r="KQC13" s="279"/>
      <c r="KQD13" s="279"/>
      <c r="KQE13" s="279"/>
      <c r="KQF13" s="279"/>
      <c r="KQG13" s="279"/>
      <c r="KQH13" s="279"/>
      <c r="KQI13" s="279"/>
      <c r="KQJ13" s="279"/>
      <c r="KQK13" s="279"/>
      <c r="KQL13" s="279"/>
      <c r="KQM13" s="279"/>
      <c r="KQN13" s="279"/>
      <c r="KQO13" s="279"/>
      <c r="KQP13" s="279"/>
      <c r="KQQ13" s="279"/>
      <c r="KQR13" s="279"/>
      <c r="KQS13" s="279"/>
      <c r="KQT13" s="279"/>
      <c r="KQU13" s="279"/>
      <c r="KQV13" s="279"/>
      <c r="KQW13" s="279"/>
      <c r="KQX13" s="279"/>
      <c r="KQY13" s="279"/>
      <c r="KQZ13" s="279"/>
      <c r="KRA13" s="279"/>
      <c r="KRB13" s="279"/>
      <c r="KRC13" s="279"/>
      <c r="KRD13" s="279"/>
      <c r="KRE13" s="279"/>
      <c r="KRF13" s="279"/>
      <c r="KRG13" s="279"/>
      <c r="KRH13" s="279"/>
      <c r="KRI13" s="279"/>
      <c r="KRJ13" s="279"/>
      <c r="KRK13" s="279"/>
      <c r="KRL13" s="279"/>
      <c r="KRM13" s="279"/>
      <c r="KRN13" s="279"/>
      <c r="KRO13" s="279"/>
      <c r="KRP13" s="279"/>
      <c r="KRQ13" s="279"/>
      <c r="KRR13" s="279"/>
      <c r="KRS13" s="279"/>
      <c r="KRT13" s="279"/>
      <c r="KRU13" s="279"/>
      <c r="KRV13" s="279"/>
      <c r="KRW13" s="279"/>
      <c r="KRX13" s="279"/>
      <c r="KRY13" s="279"/>
      <c r="KRZ13" s="279"/>
      <c r="KSA13" s="279"/>
      <c r="KSB13" s="279"/>
      <c r="KSC13" s="279"/>
      <c r="KSD13" s="279"/>
      <c r="KSE13" s="279"/>
      <c r="KSF13" s="279"/>
      <c r="KSG13" s="279"/>
      <c r="KSH13" s="279"/>
      <c r="KSI13" s="279"/>
      <c r="KSJ13" s="279"/>
      <c r="KSK13" s="279"/>
      <c r="KSL13" s="279"/>
      <c r="KSM13" s="279"/>
      <c r="KSN13" s="279"/>
      <c r="KSO13" s="279"/>
      <c r="KSP13" s="279"/>
      <c r="KSQ13" s="279"/>
      <c r="KSR13" s="279"/>
      <c r="KSS13" s="279"/>
      <c r="KST13" s="279"/>
      <c r="KSU13" s="279"/>
      <c r="KSV13" s="279"/>
      <c r="KSW13" s="279"/>
      <c r="KSX13" s="279"/>
      <c r="KSY13" s="279"/>
      <c r="KSZ13" s="279"/>
      <c r="KTA13" s="279"/>
      <c r="KTB13" s="279"/>
      <c r="KTC13" s="279"/>
      <c r="KTD13" s="279"/>
      <c r="KTE13" s="279"/>
      <c r="KTF13" s="279"/>
      <c r="KTG13" s="279"/>
      <c r="KTH13" s="279"/>
      <c r="KTI13" s="279"/>
      <c r="KTJ13" s="279"/>
      <c r="KTK13" s="279"/>
      <c r="KTL13" s="279"/>
      <c r="KTM13" s="279"/>
      <c r="KTN13" s="279"/>
      <c r="KTO13" s="279"/>
      <c r="KTP13" s="279"/>
      <c r="KTQ13" s="279"/>
      <c r="KTR13" s="279"/>
      <c r="KTS13" s="279"/>
      <c r="KTT13" s="279"/>
      <c r="KTU13" s="279"/>
      <c r="KTV13" s="279"/>
      <c r="KTW13" s="279"/>
      <c r="KTX13" s="279"/>
      <c r="KTY13" s="279"/>
      <c r="KTZ13" s="279"/>
      <c r="KUA13" s="279"/>
      <c r="KUB13" s="279"/>
      <c r="KUC13" s="279"/>
      <c r="KUD13" s="279"/>
      <c r="KUE13" s="279"/>
      <c r="KUF13" s="279"/>
      <c r="KUG13" s="279"/>
      <c r="KUH13" s="279"/>
      <c r="KUI13" s="279"/>
      <c r="KUJ13" s="279"/>
      <c r="KUK13" s="279"/>
      <c r="KUL13" s="279"/>
      <c r="KUM13" s="279"/>
      <c r="KUN13" s="279"/>
      <c r="KUO13" s="279"/>
      <c r="KUP13" s="279"/>
      <c r="KUQ13" s="279"/>
      <c r="KUR13" s="279"/>
      <c r="KUS13" s="279"/>
      <c r="KUT13" s="279"/>
      <c r="KUU13" s="279"/>
      <c r="KUV13" s="279"/>
      <c r="KUW13" s="279"/>
      <c r="KUX13" s="279"/>
      <c r="KUY13" s="279"/>
      <c r="KUZ13" s="279"/>
      <c r="KVA13" s="279"/>
      <c r="KVB13" s="279"/>
      <c r="KVC13" s="279"/>
      <c r="KVD13" s="279"/>
      <c r="KVE13" s="279"/>
      <c r="KVF13" s="279"/>
      <c r="KVG13" s="279"/>
      <c r="KVH13" s="279"/>
      <c r="KVI13" s="279"/>
      <c r="KVJ13" s="279"/>
      <c r="KVK13" s="279"/>
      <c r="KVL13" s="279"/>
      <c r="KVM13" s="279"/>
      <c r="KVN13" s="279"/>
      <c r="KVO13" s="279"/>
      <c r="KVP13" s="279"/>
      <c r="KVQ13" s="279"/>
      <c r="KVR13" s="279"/>
      <c r="KVS13" s="279"/>
      <c r="KVT13" s="279"/>
      <c r="KVU13" s="279"/>
      <c r="KVV13" s="279"/>
      <c r="KVW13" s="279"/>
      <c r="KVX13" s="279"/>
      <c r="KVY13" s="279"/>
      <c r="KVZ13" s="279"/>
      <c r="KWA13" s="279"/>
      <c r="KWB13" s="279"/>
      <c r="KWC13" s="279"/>
      <c r="KWD13" s="279"/>
      <c r="KWE13" s="279"/>
      <c r="KWF13" s="279"/>
      <c r="KWG13" s="279"/>
      <c r="KWH13" s="279"/>
      <c r="KWI13" s="279"/>
      <c r="KWJ13" s="279"/>
      <c r="KWK13" s="279"/>
      <c r="KWL13" s="279"/>
      <c r="KWM13" s="279"/>
      <c r="KWN13" s="279"/>
      <c r="KWO13" s="279"/>
      <c r="KWP13" s="279"/>
      <c r="KWQ13" s="279"/>
      <c r="KWR13" s="279"/>
      <c r="KWS13" s="279"/>
      <c r="KWT13" s="279"/>
      <c r="KWU13" s="279"/>
      <c r="KWV13" s="279"/>
      <c r="KWW13" s="279"/>
      <c r="KWX13" s="279"/>
      <c r="KWY13" s="279"/>
      <c r="KWZ13" s="279"/>
      <c r="KXA13" s="279"/>
      <c r="KXB13" s="279"/>
      <c r="KXC13" s="279"/>
      <c r="KXD13" s="279"/>
      <c r="KXE13" s="279"/>
      <c r="KXF13" s="279"/>
      <c r="KXG13" s="279"/>
      <c r="KXH13" s="279"/>
      <c r="KXI13" s="279"/>
      <c r="KXJ13" s="279"/>
      <c r="KXK13" s="279"/>
      <c r="KXL13" s="279"/>
      <c r="KXM13" s="279"/>
      <c r="KXN13" s="279"/>
      <c r="KXO13" s="279"/>
      <c r="KXP13" s="279"/>
      <c r="KXQ13" s="279"/>
      <c r="KXR13" s="279"/>
      <c r="KXS13" s="279"/>
      <c r="KXT13" s="279"/>
      <c r="KXU13" s="279"/>
      <c r="KXV13" s="279"/>
      <c r="KXW13" s="279"/>
      <c r="KXX13" s="279"/>
      <c r="KXY13" s="279"/>
      <c r="KXZ13" s="279"/>
      <c r="KYA13" s="279"/>
      <c r="KYB13" s="279"/>
      <c r="KYC13" s="279"/>
      <c r="KYD13" s="279"/>
      <c r="KYE13" s="279"/>
      <c r="KYF13" s="279"/>
      <c r="KYG13" s="279"/>
      <c r="KYH13" s="279"/>
      <c r="KYI13" s="279"/>
      <c r="KYJ13" s="279"/>
      <c r="KYK13" s="279"/>
      <c r="KYL13" s="279"/>
      <c r="KYM13" s="279"/>
      <c r="KYN13" s="279"/>
      <c r="KYO13" s="279"/>
      <c r="KYP13" s="279"/>
      <c r="KYQ13" s="279"/>
      <c r="KYR13" s="279"/>
      <c r="KYS13" s="279"/>
      <c r="KYT13" s="279"/>
      <c r="KYU13" s="279"/>
      <c r="KYV13" s="279"/>
      <c r="KYW13" s="279"/>
      <c r="KYX13" s="279"/>
      <c r="KYY13" s="279"/>
      <c r="KYZ13" s="279"/>
      <c r="KZA13" s="279"/>
      <c r="KZB13" s="279"/>
      <c r="KZC13" s="279"/>
      <c r="KZD13" s="279"/>
      <c r="KZE13" s="279"/>
      <c r="KZF13" s="279"/>
      <c r="KZG13" s="279"/>
      <c r="KZH13" s="279"/>
      <c r="KZI13" s="279"/>
      <c r="KZJ13" s="279"/>
      <c r="KZK13" s="279"/>
      <c r="KZL13" s="279"/>
      <c r="KZM13" s="279"/>
      <c r="KZN13" s="279"/>
      <c r="KZO13" s="279"/>
      <c r="KZP13" s="279"/>
      <c r="KZQ13" s="279"/>
      <c r="KZR13" s="279"/>
      <c r="KZS13" s="279"/>
      <c r="KZT13" s="279"/>
      <c r="KZU13" s="279"/>
      <c r="KZV13" s="279"/>
      <c r="KZW13" s="279"/>
      <c r="KZX13" s="279"/>
      <c r="KZY13" s="279"/>
      <c r="KZZ13" s="279"/>
      <c r="LAA13" s="279"/>
      <c r="LAB13" s="279"/>
      <c r="LAC13" s="279"/>
      <c r="LAD13" s="279"/>
      <c r="LAE13" s="279"/>
      <c r="LAF13" s="279"/>
      <c r="LAG13" s="279"/>
      <c r="LAH13" s="279"/>
      <c r="LAI13" s="279"/>
      <c r="LAJ13" s="279"/>
      <c r="LAK13" s="279"/>
      <c r="LAL13" s="279"/>
      <c r="LAM13" s="279"/>
      <c r="LAN13" s="279"/>
      <c r="LAO13" s="279"/>
      <c r="LAP13" s="279"/>
      <c r="LAQ13" s="279"/>
      <c r="LAR13" s="279"/>
      <c r="LAS13" s="279"/>
      <c r="LAT13" s="279"/>
      <c r="LAU13" s="279"/>
      <c r="LAV13" s="279"/>
      <c r="LAW13" s="279"/>
      <c r="LAX13" s="279"/>
      <c r="LAY13" s="279"/>
      <c r="LAZ13" s="279"/>
      <c r="LBA13" s="279"/>
      <c r="LBB13" s="279"/>
      <c r="LBC13" s="279"/>
      <c r="LBD13" s="279"/>
      <c r="LBE13" s="279"/>
      <c r="LBF13" s="279"/>
      <c r="LBG13" s="279"/>
      <c r="LBH13" s="279"/>
      <c r="LBI13" s="279"/>
      <c r="LBJ13" s="279"/>
      <c r="LBK13" s="279"/>
      <c r="LBL13" s="279"/>
      <c r="LBM13" s="279"/>
      <c r="LBN13" s="279"/>
      <c r="LBO13" s="279"/>
      <c r="LBP13" s="279"/>
      <c r="LBQ13" s="279"/>
      <c r="LBR13" s="279"/>
      <c r="LBS13" s="279"/>
      <c r="LBT13" s="279"/>
      <c r="LBU13" s="279"/>
      <c r="LBV13" s="279"/>
      <c r="LBW13" s="279"/>
      <c r="LBX13" s="279"/>
      <c r="LBY13" s="279"/>
      <c r="LBZ13" s="279"/>
      <c r="LCA13" s="279"/>
      <c r="LCB13" s="279"/>
      <c r="LCC13" s="279"/>
      <c r="LCD13" s="279"/>
      <c r="LCE13" s="279"/>
      <c r="LCF13" s="279"/>
      <c r="LCG13" s="279"/>
      <c r="LCH13" s="279"/>
      <c r="LCI13" s="279"/>
      <c r="LCJ13" s="279"/>
      <c r="LCK13" s="279"/>
      <c r="LCL13" s="279"/>
      <c r="LCM13" s="279"/>
      <c r="LCN13" s="279"/>
      <c r="LCO13" s="279"/>
      <c r="LCP13" s="279"/>
      <c r="LCQ13" s="279"/>
      <c r="LCR13" s="279"/>
      <c r="LCS13" s="279"/>
      <c r="LCT13" s="279"/>
      <c r="LCU13" s="279"/>
      <c r="LCV13" s="279"/>
      <c r="LCW13" s="279"/>
      <c r="LCX13" s="279"/>
      <c r="LCY13" s="279"/>
      <c r="LCZ13" s="279"/>
      <c r="LDA13" s="279"/>
      <c r="LDB13" s="279"/>
      <c r="LDC13" s="279"/>
      <c r="LDD13" s="279"/>
      <c r="LDE13" s="279"/>
      <c r="LDF13" s="279"/>
      <c r="LDG13" s="279"/>
      <c r="LDH13" s="279"/>
      <c r="LDI13" s="279"/>
      <c r="LDJ13" s="279"/>
      <c r="LDK13" s="279"/>
      <c r="LDL13" s="279"/>
      <c r="LDM13" s="279"/>
      <c r="LDN13" s="279"/>
      <c r="LDO13" s="279"/>
      <c r="LDP13" s="279"/>
      <c r="LDQ13" s="279"/>
      <c r="LDR13" s="279"/>
      <c r="LDS13" s="279"/>
      <c r="LDT13" s="279"/>
      <c r="LDU13" s="279"/>
      <c r="LDV13" s="279"/>
      <c r="LDW13" s="279"/>
      <c r="LDX13" s="279"/>
      <c r="LDY13" s="279"/>
      <c r="LDZ13" s="279"/>
      <c r="LEA13" s="279"/>
      <c r="LEB13" s="279"/>
      <c r="LEC13" s="279"/>
      <c r="LED13" s="279"/>
      <c r="LEE13" s="279"/>
      <c r="LEF13" s="279"/>
      <c r="LEG13" s="279"/>
      <c r="LEH13" s="279"/>
      <c r="LEI13" s="279"/>
      <c r="LEJ13" s="279"/>
      <c r="LEK13" s="279"/>
      <c r="LEL13" s="279"/>
      <c r="LEM13" s="279"/>
      <c r="LEN13" s="279"/>
      <c r="LEO13" s="279"/>
      <c r="LEP13" s="279"/>
      <c r="LEQ13" s="279"/>
      <c r="LER13" s="279"/>
      <c r="LES13" s="279"/>
      <c r="LET13" s="279"/>
      <c r="LEU13" s="279"/>
      <c r="LEV13" s="279"/>
      <c r="LEW13" s="279"/>
      <c r="LEX13" s="279"/>
      <c r="LEY13" s="279"/>
      <c r="LEZ13" s="279"/>
      <c r="LFA13" s="279"/>
      <c r="LFB13" s="279"/>
      <c r="LFC13" s="279"/>
      <c r="LFD13" s="279"/>
      <c r="LFE13" s="279"/>
      <c r="LFF13" s="279"/>
      <c r="LFG13" s="279"/>
      <c r="LFH13" s="279"/>
      <c r="LFI13" s="279"/>
      <c r="LFJ13" s="279"/>
      <c r="LFK13" s="279"/>
      <c r="LFL13" s="279"/>
      <c r="LFM13" s="279"/>
      <c r="LFN13" s="279"/>
      <c r="LFO13" s="279"/>
      <c r="LFP13" s="279"/>
      <c r="LFQ13" s="279"/>
      <c r="LFR13" s="279"/>
      <c r="LFS13" s="279"/>
      <c r="LFT13" s="279"/>
      <c r="LFU13" s="279"/>
      <c r="LFV13" s="279"/>
      <c r="LFW13" s="279"/>
      <c r="LFX13" s="279"/>
      <c r="LFY13" s="279"/>
      <c r="LFZ13" s="279"/>
      <c r="LGA13" s="279"/>
      <c r="LGB13" s="279"/>
      <c r="LGC13" s="279"/>
      <c r="LGD13" s="279"/>
      <c r="LGE13" s="279"/>
      <c r="LGF13" s="279"/>
      <c r="LGG13" s="279"/>
      <c r="LGH13" s="279"/>
      <c r="LGI13" s="279"/>
      <c r="LGJ13" s="279"/>
      <c r="LGK13" s="279"/>
      <c r="LGL13" s="279"/>
      <c r="LGM13" s="279"/>
      <c r="LGN13" s="279"/>
      <c r="LGO13" s="279"/>
      <c r="LGP13" s="279"/>
      <c r="LGQ13" s="279"/>
      <c r="LGR13" s="279"/>
      <c r="LGS13" s="279"/>
      <c r="LGT13" s="279"/>
      <c r="LGU13" s="279"/>
      <c r="LGV13" s="279"/>
      <c r="LGW13" s="279"/>
      <c r="LGX13" s="279"/>
      <c r="LGY13" s="279"/>
      <c r="LGZ13" s="279"/>
      <c r="LHA13" s="279"/>
      <c r="LHB13" s="279"/>
      <c r="LHC13" s="279"/>
      <c r="LHD13" s="279"/>
      <c r="LHE13" s="279"/>
      <c r="LHF13" s="279"/>
      <c r="LHG13" s="279"/>
      <c r="LHH13" s="279"/>
      <c r="LHI13" s="279"/>
      <c r="LHJ13" s="279"/>
      <c r="LHK13" s="279"/>
      <c r="LHL13" s="279"/>
      <c r="LHM13" s="279"/>
      <c r="LHN13" s="279"/>
      <c r="LHO13" s="279"/>
      <c r="LHP13" s="279"/>
      <c r="LHQ13" s="279"/>
      <c r="LHR13" s="279"/>
      <c r="LHS13" s="279"/>
      <c r="LHT13" s="279"/>
      <c r="LHU13" s="279"/>
      <c r="LHV13" s="279"/>
      <c r="LHW13" s="279"/>
      <c r="LHX13" s="279"/>
      <c r="LHY13" s="279"/>
      <c r="LHZ13" s="279"/>
      <c r="LIA13" s="279"/>
      <c r="LIB13" s="279"/>
      <c r="LIC13" s="279"/>
      <c r="LID13" s="279"/>
      <c r="LIE13" s="279"/>
      <c r="LIF13" s="279"/>
      <c r="LIG13" s="279"/>
      <c r="LIH13" s="279"/>
      <c r="LII13" s="279"/>
      <c r="LIJ13" s="279"/>
      <c r="LIK13" s="279"/>
      <c r="LIL13" s="279"/>
      <c r="LIM13" s="279"/>
      <c r="LIN13" s="279"/>
      <c r="LIO13" s="279"/>
      <c r="LIP13" s="279"/>
      <c r="LIQ13" s="279"/>
      <c r="LIR13" s="279"/>
      <c r="LIS13" s="279"/>
      <c r="LIT13" s="279"/>
      <c r="LIU13" s="279"/>
      <c r="LIV13" s="279"/>
      <c r="LIW13" s="279"/>
      <c r="LIX13" s="279"/>
      <c r="LIY13" s="279"/>
      <c r="LIZ13" s="279"/>
      <c r="LJA13" s="279"/>
      <c r="LJB13" s="279"/>
      <c r="LJC13" s="279"/>
      <c r="LJD13" s="279"/>
      <c r="LJE13" s="279"/>
      <c r="LJF13" s="279"/>
      <c r="LJG13" s="279"/>
      <c r="LJH13" s="279"/>
      <c r="LJI13" s="279"/>
      <c r="LJJ13" s="279"/>
      <c r="LJK13" s="279"/>
      <c r="LJL13" s="279"/>
      <c r="LJM13" s="279"/>
      <c r="LJN13" s="279"/>
      <c r="LJO13" s="279"/>
      <c r="LJP13" s="279"/>
      <c r="LJQ13" s="279"/>
      <c r="LJR13" s="279"/>
      <c r="LJS13" s="279"/>
      <c r="LJT13" s="279"/>
      <c r="LJU13" s="279"/>
      <c r="LJV13" s="279"/>
      <c r="LJW13" s="279"/>
      <c r="LJX13" s="279"/>
      <c r="LJY13" s="279"/>
      <c r="LJZ13" s="279"/>
      <c r="LKA13" s="279"/>
      <c r="LKB13" s="279"/>
      <c r="LKC13" s="279"/>
      <c r="LKD13" s="279"/>
      <c r="LKE13" s="279"/>
      <c r="LKF13" s="279"/>
      <c r="LKG13" s="279"/>
      <c r="LKH13" s="279"/>
      <c r="LKI13" s="279"/>
      <c r="LKJ13" s="279"/>
      <c r="LKK13" s="279"/>
      <c r="LKL13" s="279"/>
      <c r="LKM13" s="279"/>
      <c r="LKN13" s="279"/>
      <c r="LKO13" s="279"/>
      <c r="LKP13" s="279"/>
      <c r="LKQ13" s="279"/>
      <c r="LKR13" s="279"/>
      <c r="LKS13" s="279"/>
      <c r="LKT13" s="279"/>
      <c r="LKU13" s="279"/>
      <c r="LKV13" s="279"/>
      <c r="LKW13" s="279"/>
      <c r="LKX13" s="279"/>
      <c r="LKY13" s="279"/>
      <c r="LKZ13" s="279"/>
      <c r="LLA13" s="279"/>
      <c r="LLB13" s="279"/>
      <c r="LLC13" s="279"/>
      <c r="LLD13" s="279"/>
      <c r="LLE13" s="279"/>
      <c r="LLF13" s="279"/>
      <c r="LLG13" s="279"/>
      <c r="LLH13" s="279"/>
      <c r="LLI13" s="279"/>
      <c r="LLJ13" s="279"/>
      <c r="LLK13" s="279"/>
      <c r="LLL13" s="279"/>
      <c r="LLM13" s="279"/>
      <c r="LLN13" s="279"/>
      <c r="LLO13" s="279"/>
      <c r="LLP13" s="279"/>
      <c r="LLQ13" s="279"/>
      <c r="LLR13" s="279"/>
      <c r="LLS13" s="279"/>
      <c r="LLT13" s="279"/>
      <c r="LLU13" s="279"/>
      <c r="LLV13" s="279"/>
      <c r="LLW13" s="279"/>
      <c r="LLX13" s="279"/>
      <c r="LLY13" s="279"/>
      <c r="LLZ13" s="279"/>
      <c r="LMA13" s="279"/>
      <c r="LMB13" s="279"/>
      <c r="LMC13" s="279"/>
      <c r="LMD13" s="279"/>
      <c r="LME13" s="279"/>
      <c r="LMF13" s="279"/>
      <c r="LMG13" s="279"/>
      <c r="LMH13" s="279"/>
      <c r="LMI13" s="279"/>
      <c r="LMJ13" s="279"/>
      <c r="LMK13" s="279"/>
      <c r="LML13" s="279"/>
      <c r="LMM13" s="279"/>
      <c r="LMN13" s="279"/>
      <c r="LMO13" s="279"/>
      <c r="LMP13" s="279"/>
      <c r="LMQ13" s="279"/>
      <c r="LMR13" s="279"/>
      <c r="LMS13" s="279"/>
      <c r="LMT13" s="279"/>
      <c r="LMU13" s="279"/>
      <c r="LMV13" s="279"/>
      <c r="LMW13" s="279"/>
      <c r="LMX13" s="279"/>
      <c r="LMY13" s="279"/>
      <c r="LMZ13" s="279"/>
      <c r="LNA13" s="279"/>
      <c r="LNB13" s="279"/>
      <c r="LNC13" s="279"/>
      <c r="LND13" s="279"/>
      <c r="LNE13" s="279"/>
      <c r="LNF13" s="279"/>
      <c r="LNG13" s="279"/>
      <c r="LNH13" s="279"/>
      <c r="LNI13" s="279"/>
      <c r="LNJ13" s="279"/>
      <c r="LNK13" s="279"/>
      <c r="LNL13" s="279"/>
      <c r="LNM13" s="279"/>
      <c r="LNN13" s="279"/>
      <c r="LNO13" s="279"/>
      <c r="LNP13" s="279"/>
      <c r="LNQ13" s="279"/>
      <c r="LNR13" s="279"/>
      <c r="LNS13" s="279"/>
      <c r="LNT13" s="279"/>
      <c r="LNU13" s="279"/>
      <c r="LNV13" s="279"/>
      <c r="LNW13" s="279"/>
      <c r="LNX13" s="279"/>
      <c r="LNY13" s="279"/>
      <c r="LNZ13" s="279"/>
      <c r="LOA13" s="279"/>
      <c r="LOB13" s="279"/>
      <c r="LOC13" s="279"/>
      <c r="LOD13" s="279"/>
      <c r="LOE13" s="279"/>
      <c r="LOF13" s="279"/>
      <c r="LOG13" s="279"/>
      <c r="LOH13" s="279"/>
      <c r="LOI13" s="279"/>
      <c r="LOJ13" s="279"/>
      <c r="LOK13" s="279"/>
      <c r="LOL13" s="279"/>
      <c r="LOM13" s="279"/>
      <c r="LON13" s="279"/>
      <c r="LOO13" s="279"/>
      <c r="LOP13" s="279"/>
      <c r="LOQ13" s="279"/>
      <c r="LOR13" s="279"/>
      <c r="LOS13" s="279"/>
      <c r="LOT13" s="279"/>
      <c r="LOU13" s="279"/>
      <c r="LOV13" s="279"/>
      <c r="LOW13" s="279"/>
      <c r="LOX13" s="279"/>
      <c r="LOY13" s="279"/>
      <c r="LOZ13" s="279"/>
      <c r="LPA13" s="279"/>
      <c r="LPB13" s="279"/>
      <c r="LPC13" s="279"/>
      <c r="LPD13" s="279"/>
      <c r="LPE13" s="279"/>
      <c r="LPF13" s="279"/>
      <c r="LPG13" s="279"/>
      <c r="LPH13" s="279"/>
      <c r="LPI13" s="279"/>
      <c r="LPJ13" s="279"/>
      <c r="LPK13" s="279"/>
      <c r="LPL13" s="279"/>
      <c r="LPM13" s="279"/>
      <c r="LPN13" s="279"/>
      <c r="LPO13" s="279"/>
      <c r="LPP13" s="279"/>
      <c r="LPQ13" s="279"/>
      <c r="LPR13" s="279"/>
      <c r="LPS13" s="279"/>
      <c r="LPT13" s="279"/>
      <c r="LPU13" s="279"/>
      <c r="LPV13" s="279"/>
      <c r="LPW13" s="279"/>
      <c r="LPX13" s="279"/>
      <c r="LPY13" s="279"/>
      <c r="LPZ13" s="279"/>
      <c r="LQA13" s="279"/>
      <c r="LQB13" s="279"/>
      <c r="LQC13" s="279"/>
      <c r="LQD13" s="279"/>
      <c r="LQE13" s="279"/>
      <c r="LQF13" s="279"/>
      <c r="LQG13" s="279"/>
      <c r="LQH13" s="279"/>
      <c r="LQI13" s="279"/>
      <c r="LQJ13" s="279"/>
      <c r="LQK13" s="279"/>
      <c r="LQL13" s="279"/>
      <c r="LQM13" s="279"/>
      <c r="LQN13" s="279"/>
      <c r="LQO13" s="279"/>
      <c r="LQP13" s="279"/>
      <c r="LQQ13" s="279"/>
      <c r="LQR13" s="279"/>
      <c r="LQS13" s="279"/>
      <c r="LQT13" s="279"/>
      <c r="LQU13" s="279"/>
      <c r="LQV13" s="279"/>
      <c r="LQW13" s="279"/>
      <c r="LQX13" s="279"/>
      <c r="LQY13" s="279"/>
      <c r="LQZ13" s="279"/>
      <c r="LRA13" s="279"/>
      <c r="LRB13" s="279"/>
      <c r="LRC13" s="279"/>
      <c r="LRD13" s="279"/>
      <c r="LRE13" s="279"/>
      <c r="LRF13" s="279"/>
      <c r="LRG13" s="279"/>
      <c r="LRH13" s="279"/>
      <c r="LRI13" s="279"/>
      <c r="LRJ13" s="279"/>
      <c r="LRK13" s="279"/>
      <c r="LRL13" s="279"/>
      <c r="LRM13" s="279"/>
      <c r="LRN13" s="279"/>
      <c r="LRO13" s="279"/>
      <c r="LRP13" s="279"/>
      <c r="LRQ13" s="279"/>
      <c r="LRR13" s="279"/>
      <c r="LRS13" s="279"/>
      <c r="LRT13" s="279"/>
      <c r="LRU13" s="279"/>
      <c r="LRV13" s="279"/>
      <c r="LRW13" s="279"/>
      <c r="LRX13" s="279"/>
      <c r="LRY13" s="279"/>
      <c r="LRZ13" s="279"/>
      <c r="LSA13" s="279"/>
      <c r="LSB13" s="279"/>
      <c r="LSC13" s="279"/>
      <c r="LSD13" s="279"/>
      <c r="LSE13" s="279"/>
      <c r="LSF13" s="279"/>
      <c r="LSG13" s="279"/>
      <c r="LSH13" s="279"/>
      <c r="LSI13" s="279"/>
      <c r="LSJ13" s="279"/>
      <c r="LSK13" s="279"/>
      <c r="LSL13" s="279"/>
      <c r="LSM13" s="279"/>
      <c r="LSN13" s="279"/>
      <c r="LSO13" s="279"/>
      <c r="LSP13" s="279"/>
      <c r="LSQ13" s="279"/>
      <c r="LSR13" s="279"/>
      <c r="LSS13" s="279"/>
      <c r="LST13" s="279"/>
      <c r="LSU13" s="279"/>
      <c r="LSV13" s="279"/>
      <c r="LSW13" s="279"/>
      <c r="LSX13" s="279"/>
      <c r="LSY13" s="279"/>
      <c r="LSZ13" s="279"/>
      <c r="LTA13" s="279"/>
      <c r="LTB13" s="279"/>
      <c r="LTC13" s="279"/>
      <c r="LTD13" s="279"/>
      <c r="LTE13" s="279"/>
      <c r="LTF13" s="279"/>
      <c r="LTG13" s="279"/>
      <c r="LTH13" s="279"/>
      <c r="LTI13" s="279"/>
      <c r="LTJ13" s="279"/>
      <c r="LTK13" s="279"/>
      <c r="LTL13" s="279"/>
      <c r="LTM13" s="279"/>
      <c r="LTN13" s="279"/>
      <c r="LTO13" s="279"/>
      <c r="LTP13" s="279"/>
      <c r="LTQ13" s="279"/>
      <c r="LTR13" s="279"/>
      <c r="LTS13" s="279"/>
      <c r="LTT13" s="279"/>
      <c r="LTU13" s="279"/>
      <c r="LTV13" s="279"/>
      <c r="LTW13" s="279"/>
      <c r="LTX13" s="279"/>
      <c r="LTY13" s="279"/>
      <c r="LTZ13" s="279"/>
      <c r="LUA13" s="279"/>
      <c r="LUB13" s="279"/>
      <c r="LUC13" s="279"/>
      <c r="LUD13" s="279"/>
      <c r="LUE13" s="279"/>
      <c r="LUF13" s="279"/>
      <c r="LUG13" s="279"/>
      <c r="LUH13" s="279"/>
      <c r="LUI13" s="279"/>
      <c r="LUJ13" s="279"/>
      <c r="LUK13" s="279"/>
      <c r="LUL13" s="279"/>
      <c r="LUM13" s="279"/>
      <c r="LUN13" s="279"/>
      <c r="LUO13" s="279"/>
      <c r="LUP13" s="279"/>
      <c r="LUQ13" s="279"/>
      <c r="LUR13" s="279"/>
      <c r="LUS13" s="279"/>
      <c r="LUT13" s="279"/>
      <c r="LUU13" s="279"/>
      <c r="LUV13" s="279"/>
      <c r="LUW13" s="279"/>
      <c r="LUX13" s="279"/>
      <c r="LUY13" s="279"/>
      <c r="LUZ13" s="279"/>
      <c r="LVA13" s="279"/>
      <c r="LVB13" s="279"/>
      <c r="LVC13" s="279"/>
      <c r="LVD13" s="279"/>
      <c r="LVE13" s="279"/>
      <c r="LVF13" s="279"/>
      <c r="LVG13" s="279"/>
      <c r="LVH13" s="279"/>
      <c r="LVI13" s="279"/>
      <c r="LVJ13" s="279"/>
      <c r="LVK13" s="279"/>
      <c r="LVL13" s="279"/>
      <c r="LVM13" s="279"/>
      <c r="LVN13" s="279"/>
      <c r="LVO13" s="279"/>
      <c r="LVP13" s="279"/>
      <c r="LVQ13" s="279"/>
      <c r="LVR13" s="279"/>
      <c r="LVS13" s="279"/>
      <c r="LVT13" s="279"/>
      <c r="LVU13" s="279"/>
      <c r="LVV13" s="279"/>
      <c r="LVW13" s="279"/>
      <c r="LVX13" s="279"/>
      <c r="LVY13" s="279"/>
      <c r="LVZ13" s="279"/>
      <c r="LWA13" s="279"/>
      <c r="LWB13" s="279"/>
      <c r="LWC13" s="279"/>
      <c r="LWD13" s="279"/>
      <c r="LWE13" s="279"/>
      <c r="LWF13" s="279"/>
      <c r="LWG13" s="279"/>
      <c r="LWH13" s="279"/>
      <c r="LWI13" s="279"/>
      <c r="LWJ13" s="279"/>
      <c r="LWK13" s="279"/>
      <c r="LWL13" s="279"/>
      <c r="LWM13" s="279"/>
      <c r="LWN13" s="279"/>
      <c r="LWO13" s="279"/>
      <c r="LWP13" s="279"/>
      <c r="LWQ13" s="279"/>
      <c r="LWR13" s="279"/>
      <c r="LWS13" s="279"/>
      <c r="LWT13" s="279"/>
      <c r="LWU13" s="279"/>
      <c r="LWV13" s="279"/>
      <c r="LWW13" s="279"/>
      <c r="LWX13" s="279"/>
      <c r="LWY13" s="279"/>
      <c r="LWZ13" s="279"/>
      <c r="LXA13" s="279"/>
      <c r="LXB13" s="279"/>
      <c r="LXC13" s="279"/>
      <c r="LXD13" s="279"/>
      <c r="LXE13" s="279"/>
      <c r="LXF13" s="279"/>
      <c r="LXG13" s="279"/>
      <c r="LXH13" s="279"/>
      <c r="LXI13" s="279"/>
      <c r="LXJ13" s="279"/>
      <c r="LXK13" s="279"/>
      <c r="LXL13" s="279"/>
      <c r="LXM13" s="279"/>
      <c r="LXN13" s="279"/>
      <c r="LXO13" s="279"/>
      <c r="LXP13" s="279"/>
      <c r="LXQ13" s="279"/>
      <c r="LXR13" s="279"/>
      <c r="LXS13" s="279"/>
      <c r="LXT13" s="279"/>
      <c r="LXU13" s="279"/>
      <c r="LXV13" s="279"/>
      <c r="LXW13" s="279"/>
      <c r="LXX13" s="279"/>
      <c r="LXY13" s="279"/>
      <c r="LXZ13" s="279"/>
      <c r="LYA13" s="279"/>
      <c r="LYB13" s="279"/>
      <c r="LYC13" s="279"/>
      <c r="LYD13" s="279"/>
      <c r="LYE13" s="279"/>
      <c r="LYF13" s="279"/>
      <c r="LYG13" s="279"/>
      <c r="LYH13" s="279"/>
      <c r="LYI13" s="279"/>
      <c r="LYJ13" s="279"/>
      <c r="LYK13" s="279"/>
      <c r="LYL13" s="279"/>
      <c r="LYM13" s="279"/>
      <c r="LYN13" s="279"/>
      <c r="LYO13" s="279"/>
      <c r="LYP13" s="279"/>
      <c r="LYQ13" s="279"/>
      <c r="LYR13" s="279"/>
      <c r="LYS13" s="279"/>
      <c r="LYT13" s="279"/>
      <c r="LYU13" s="279"/>
      <c r="LYV13" s="279"/>
      <c r="LYW13" s="279"/>
      <c r="LYX13" s="279"/>
      <c r="LYY13" s="279"/>
      <c r="LYZ13" s="279"/>
      <c r="LZA13" s="279"/>
      <c r="LZB13" s="279"/>
      <c r="LZC13" s="279"/>
      <c r="LZD13" s="279"/>
      <c r="LZE13" s="279"/>
      <c r="LZF13" s="279"/>
      <c r="LZG13" s="279"/>
      <c r="LZH13" s="279"/>
      <c r="LZI13" s="279"/>
      <c r="LZJ13" s="279"/>
      <c r="LZK13" s="279"/>
      <c r="LZL13" s="279"/>
      <c r="LZM13" s="279"/>
      <c r="LZN13" s="279"/>
      <c r="LZO13" s="279"/>
      <c r="LZP13" s="279"/>
      <c r="LZQ13" s="279"/>
      <c r="LZR13" s="279"/>
      <c r="LZS13" s="279"/>
      <c r="LZT13" s="279"/>
      <c r="LZU13" s="279"/>
      <c r="LZV13" s="279"/>
      <c r="LZW13" s="279"/>
      <c r="LZX13" s="279"/>
      <c r="LZY13" s="279"/>
      <c r="LZZ13" s="279"/>
      <c r="MAA13" s="279"/>
      <c r="MAB13" s="279"/>
      <c r="MAC13" s="279"/>
      <c r="MAD13" s="279"/>
      <c r="MAE13" s="279"/>
      <c r="MAF13" s="279"/>
      <c r="MAG13" s="279"/>
      <c r="MAH13" s="279"/>
      <c r="MAI13" s="279"/>
      <c r="MAJ13" s="279"/>
      <c r="MAK13" s="279"/>
      <c r="MAL13" s="279"/>
      <c r="MAM13" s="279"/>
      <c r="MAN13" s="279"/>
      <c r="MAO13" s="279"/>
      <c r="MAP13" s="279"/>
      <c r="MAQ13" s="279"/>
      <c r="MAR13" s="279"/>
      <c r="MAS13" s="279"/>
      <c r="MAT13" s="279"/>
      <c r="MAU13" s="279"/>
      <c r="MAV13" s="279"/>
      <c r="MAW13" s="279"/>
      <c r="MAX13" s="279"/>
      <c r="MAY13" s="279"/>
      <c r="MAZ13" s="279"/>
      <c r="MBA13" s="279"/>
      <c r="MBB13" s="279"/>
      <c r="MBC13" s="279"/>
      <c r="MBD13" s="279"/>
      <c r="MBE13" s="279"/>
      <c r="MBF13" s="279"/>
      <c r="MBG13" s="279"/>
      <c r="MBH13" s="279"/>
      <c r="MBI13" s="279"/>
      <c r="MBJ13" s="279"/>
      <c r="MBK13" s="279"/>
      <c r="MBL13" s="279"/>
      <c r="MBM13" s="279"/>
      <c r="MBN13" s="279"/>
      <c r="MBO13" s="279"/>
      <c r="MBP13" s="279"/>
      <c r="MBQ13" s="279"/>
      <c r="MBR13" s="279"/>
      <c r="MBS13" s="279"/>
      <c r="MBT13" s="279"/>
      <c r="MBU13" s="279"/>
      <c r="MBV13" s="279"/>
      <c r="MBW13" s="279"/>
      <c r="MBX13" s="279"/>
      <c r="MBY13" s="279"/>
      <c r="MBZ13" s="279"/>
      <c r="MCA13" s="279"/>
      <c r="MCB13" s="279"/>
      <c r="MCC13" s="279"/>
      <c r="MCD13" s="279"/>
      <c r="MCE13" s="279"/>
      <c r="MCF13" s="279"/>
      <c r="MCG13" s="279"/>
      <c r="MCH13" s="279"/>
      <c r="MCI13" s="279"/>
      <c r="MCJ13" s="279"/>
      <c r="MCK13" s="279"/>
      <c r="MCL13" s="279"/>
      <c r="MCM13" s="279"/>
      <c r="MCN13" s="279"/>
      <c r="MCO13" s="279"/>
      <c r="MCP13" s="279"/>
      <c r="MCQ13" s="279"/>
      <c r="MCR13" s="279"/>
      <c r="MCS13" s="279"/>
      <c r="MCT13" s="279"/>
      <c r="MCU13" s="279"/>
      <c r="MCV13" s="279"/>
      <c r="MCW13" s="279"/>
      <c r="MCX13" s="279"/>
      <c r="MCY13" s="279"/>
      <c r="MCZ13" s="279"/>
      <c r="MDA13" s="279"/>
      <c r="MDB13" s="279"/>
      <c r="MDC13" s="279"/>
      <c r="MDD13" s="279"/>
      <c r="MDE13" s="279"/>
      <c r="MDF13" s="279"/>
      <c r="MDG13" s="279"/>
      <c r="MDH13" s="279"/>
      <c r="MDI13" s="279"/>
      <c r="MDJ13" s="279"/>
      <c r="MDK13" s="279"/>
      <c r="MDL13" s="279"/>
      <c r="MDM13" s="279"/>
      <c r="MDN13" s="279"/>
      <c r="MDO13" s="279"/>
      <c r="MDP13" s="279"/>
      <c r="MDQ13" s="279"/>
      <c r="MDR13" s="279"/>
      <c r="MDS13" s="279"/>
      <c r="MDT13" s="279"/>
      <c r="MDU13" s="279"/>
      <c r="MDV13" s="279"/>
      <c r="MDW13" s="279"/>
      <c r="MDX13" s="279"/>
      <c r="MDY13" s="279"/>
      <c r="MDZ13" s="279"/>
      <c r="MEA13" s="279"/>
      <c r="MEB13" s="279"/>
      <c r="MEC13" s="279"/>
      <c r="MED13" s="279"/>
      <c r="MEE13" s="279"/>
      <c r="MEF13" s="279"/>
      <c r="MEG13" s="279"/>
      <c r="MEH13" s="279"/>
      <c r="MEI13" s="279"/>
      <c r="MEJ13" s="279"/>
      <c r="MEK13" s="279"/>
      <c r="MEL13" s="279"/>
      <c r="MEM13" s="279"/>
      <c r="MEN13" s="279"/>
      <c r="MEO13" s="279"/>
      <c r="MEP13" s="279"/>
      <c r="MEQ13" s="279"/>
      <c r="MER13" s="279"/>
      <c r="MES13" s="279"/>
      <c r="MET13" s="279"/>
      <c r="MEU13" s="279"/>
      <c r="MEV13" s="279"/>
      <c r="MEW13" s="279"/>
      <c r="MEX13" s="279"/>
      <c r="MEY13" s="279"/>
      <c r="MEZ13" s="279"/>
      <c r="MFA13" s="279"/>
      <c r="MFB13" s="279"/>
      <c r="MFC13" s="279"/>
      <c r="MFD13" s="279"/>
      <c r="MFE13" s="279"/>
      <c r="MFF13" s="279"/>
      <c r="MFG13" s="279"/>
      <c r="MFH13" s="279"/>
      <c r="MFI13" s="279"/>
      <c r="MFJ13" s="279"/>
      <c r="MFK13" s="279"/>
      <c r="MFL13" s="279"/>
      <c r="MFM13" s="279"/>
      <c r="MFN13" s="279"/>
      <c r="MFO13" s="279"/>
      <c r="MFP13" s="279"/>
      <c r="MFQ13" s="279"/>
      <c r="MFR13" s="279"/>
      <c r="MFS13" s="279"/>
      <c r="MFT13" s="279"/>
      <c r="MFU13" s="279"/>
      <c r="MFV13" s="279"/>
      <c r="MFW13" s="279"/>
      <c r="MFX13" s="279"/>
      <c r="MFY13" s="279"/>
      <c r="MFZ13" s="279"/>
      <c r="MGA13" s="279"/>
      <c r="MGB13" s="279"/>
      <c r="MGC13" s="279"/>
      <c r="MGD13" s="279"/>
      <c r="MGE13" s="279"/>
      <c r="MGF13" s="279"/>
      <c r="MGG13" s="279"/>
      <c r="MGH13" s="279"/>
      <c r="MGI13" s="279"/>
      <c r="MGJ13" s="279"/>
      <c r="MGK13" s="279"/>
      <c r="MGL13" s="279"/>
      <c r="MGM13" s="279"/>
      <c r="MGN13" s="279"/>
      <c r="MGO13" s="279"/>
      <c r="MGP13" s="279"/>
      <c r="MGQ13" s="279"/>
      <c r="MGR13" s="279"/>
      <c r="MGS13" s="279"/>
      <c r="MGT13" s="279"/>
      <c r="MGU13" s="279"/>
      <c r="MGV13" s="279"/>
      <c r="MGW13" s="279"/>
      <c r="MGX13" s="279"/>
      <c r="MGY13" s="279"/>
      <c r="MGZ13" s="279"/>
      <c r="MHA13" s="279"/>
      <c r="MHB13" s="279"/>
      <c r="MHC13" s="279"/>
      <c r="MHD13" s="279"/>
      <c r="MHE13" s="279"/>
      <c r="MHF13" s="279"/>
      <c r="MHG13" s="279"/>
      <c r="MHH13" s="279"/>
      <c r="MHI13" s="279"/>
      <c r="MHJ13" s="279"/>
      <c r="MHK13" s="279"/>
      <c r="MHL13" s="279"/>
      <c r="MHM13" s="279"/>
      <c r="MHN13" s="279"/>
      <c r="MHO13" s="279"/>
      <c r="MHP13" s="279"/>
      <c r="MHQ13" s="279"/>
      <c r="MHR13" s="279"/>
      <c r="MHS13" s="279"/>
      <c r="MHT13" s="279"/>
      <c r="MHU13" s="279"/>
      <c r="MHV13" s="279"/>
      <c r="MHW13" s="279"/>
      <c r="MHX13" s="279"/>
      <c r="MHY13" s="279"/>
      <c r="MHZ13" s="279"/>
      <c r="MIA13" s="279"/>
      <c r="MIB13" s="279"/>
      <c r="MIC13" s="279"/>
      <c r="MID13" s="279"/>
      <c r="MIE13" s="279"/>
      <c r="MIF13" s="279"/>
      <c r="MIG13" s="279"/>
      <c r="MIH13" s="279"/>
      <c r="MII13" s="279"/>
      <c r="MIJ13" s="279"/>
      <c r="MIK13" s="279"/>
      <c r="MIL13" s="279"/>
      <c r="MIM13" s="279"/>
      <c r="MIN13" s="279"/>
      <c r="MIO13" s="279"/>
      <c r="MIP13" s="279"/>
      <c r="MIQ13" s="279"/>
      <c r="MIR13" s="279"/>
      <c r="MIS13" s="279"/>
      <c r="MIT13" s="279"/>
      <c r="MIU13" s="279"/>
      <c r="MIV13" s="279"/>
      <c r="MIW13" s="279"/>
      <c r="MIX13" s="279"/>
      <c r="MIY13" s="279"/>
      <c r="MIZ13" s="279"/>
      <c r="MJA13" s="279"/>
      <c r="MJB13" s="279"/>
      <c r="MJC13" s="279"/>
      <c r="MJD13" s="279"/>
      <c r="MJE13" s="279"/>
      <c r="MJF13" s="279"/>
      <c r="MJG13" s="279"/>
      <c r="MJH13" s="279"/>
      <c r="MJI13" s="279"/>
      <c r="MJJ13" s="279"/>
      <c r="MJK13" s="279"/>
      <c r="MJL13" s="279"/>
      <c r="MJM13" s="279"/>
      <c r="MJN13" s="279"/>
      <c r="MJO13" s="279"/>
      <c r="MJP13" s="279"/>
      <c r="MJQ13" s="279"/>
      <c r="MJR13" s="279"/>
      <c r="MJS13" s="279"/>
      <c r="MJT13" s="279"/>
      <c r="MJU13" s="279"/>
      <c r="MJV13" s="279"/>
      <c r="MJW13" s="279"/>
      <c r="MJX13" s="279"/>
      <c r="MJY13" s="279"/>
      <c r="MJZ13" s="279"/>
      <c r="MKA13" s="279"/>
      <c r="MKB13" s="279"/>
      <c r="MKC13" s="279"/>
      <c r="MKD13" s="279"/>
      <c r="MKE13" s="279"/>
      <c r="MKF13" s="279"/>
      <c r="MKG13" s="279"/>
      <c r="MKH13" s="279"/>
      <c r="MKI13" s="279"/>
      <c r="MKJ13" s="279"/>
      <c r="MKK13" s="279"/>
      <c r="MKL13" s="279"/>
      <c r="MKM13" s="279"/>
      <c r="MKN13" s="279"/>
      <c r="MKO13" s="279"/>
      <c r="MKP13" s="279"/>
      <c r="MKQ13" s="279"/>
      <c r="MKR13" s="279"/>
      <c r="MKS13" s="279"/>
      <c r="MKT13" s="279"/>
      <c r="MKU13" s="279"/>
      <c r="MKV13" s="279"/>
      <c r="MKW13" s="279"/>
      <c r="MKX13" s="279"/>
      <c r="MKY13" s="279"/>
      <c r="MKZ13" s="279"/>
      <c r="MLA13" s="279"/>
      <c r="MLB13" s="279"/>
      <c r="MLC13" s="279"/>
      <c r="MLD13" s="279"/>
      <c r="MLE13" s="279"/>
      <c r="MLF13" s="279"/>
      <c r="MLG13" s="279"/>
      <c r="MLH13" s="279"/>
      <c r="MLI13" s="279"/>
      <c r="MLJ13" s="279"/>
      <c r="MLK13" s="279"/>
      <c r="MLL13" s="279"/>
      <c r="MLM13" s="279"/>
      <c r="MLN13" s="279"/>
      <c r="MLO13" s="279"/>
      <c r="MLP13" s="279"/>
      <c r="MLQ13" s="279"/>
      <c r="MLR13" s="279"/>
      <c r="MLS13" s="279"/>
      <c r="MLT13" s="279"/>
      <c r="MLU13" s="279"/>
      <c r="MLV13" s="279"/>
      <c r="MLW13" s="279"/>
      <c r="MLX13" s="279"/>
      <c r="MLY13" s="279"/>
      <c r="MLZ13" s="279"/>
      <c r="MMA13" s="279"/>
      <c r="MMB13" s="279"/>
      <c r="MMC13" s="279"/>
      <c r="MMD13" s="279"/>
      <c r="MME13" s="279"/>
      <c r="MMF13" s="279"/>
      <c r="MMG13" s="279"/>
      <c r="MMH13" s="279"/>
      <c r="MMI13" s="279"/>
      <c r="MMJ13" s="279"/>
      <c r="MMK13" s="279"/>
      <c r="MML13" s="279"/>
      <c r="MMM13" s="279"/>
      <c r="MMN13" s="279"/>
      <c r="MMO13" s="279"/>
      <c r="MMP13" s="279"/>
      <c r="MMQ13" s="279"/>
      <c r="MMR13" s="279"/>
      <c r="MMS13" s="279"/>
      <c r="MMT13" s="279"/>
      <c r="MMU13" s="279"/>
      <c r="MMV13" s="279"/>
      <c r="MMW13" s="279"/>
      <c r="MMX13" s="279"/>
      <c r="MMY13" s="279"/>
      <c r="MMZ13" s="279"/>
      <c r="MNA13" s="279"/>
      <c r="MNB13" s="279"/>
      <c r="MNC13" s="279"/>
      <c r="MND13" s="279"/>
      <c r="MNE13" s="279"/>
      <c r="MNF13" s="279"/>
      <c r="MNG13" s="279"/>
      <c r="MNH13" s="279"/>
      <c r="MNI13" s="279"/>
      <c r="MNJ13" s="279"/>
      <c r="MNK13" s="279"/>
      <c r="MNL13" s="279"/>
      <c r="MNM13" s="279"/>
      <c r="MNN13" s="279"/>
      <c r="MNO13" s="279"/>
      <c r="MNP13" s="279"/>
      <c r="MNQ13" s="279"/>
      <c r="MNR13" s="279"/>
      <c r="MNS13" s="279"/>
      <c r="MNT13" s="279"/>
      <c r="MNU13" s="279"/>
      <c r="MNV13" s="279"/>
      <c r="MNW13" s="279"/>
      <c r="MNX13" s="279"/>
      <c r="MNY13" s="279"/>
      <c r="MNZ13" s="279"/>
      <c r="MOA13" s="279"/>
      <c r="MOB13" s="279"/>
      <c r="MOC13" s="279"/>
      <c r="MOD13" s="279"/>
      <c r="MOE13" s="279"/>
      <c r="MOF13" s="279"/>
      <c r="MOG13" s="279"/>
      <c r="MOH13" s="279"/>
      <c r="MOI13" s="279"/>
      <c r="MOJ13" s="279"/>
      <c r="MOK13" s="279"/>
      <c r="MOL13" s="279"/>
      <c r="MOM13" s="279"/>
      <c r="MON13" s="279"/>
      <c r="MOO13" s="279"/>
      <c r="MOP13" s="279"/>
      <c r="MOQ13" s="279"/>
      <c r="MOR13" s="279"/>
      <c r="MOS13" s="279"/>
      <c r="MOT13" s="279"/>
      <c r="MOU13" s="279"/>
      <c r="MOV13" s="279"/>
      <c r="MOW13" s="279"/>
      <c r="MOX13" s="279"/>
      <c r="MOY13" s="279"/>
      <c r="MOZ13" s="279"/>
      <c r="MPA13" s="279"/>
      <c r="MPB13" s="279"/>
      <c r="MPC13" s="279"/>
      <c r="MPD13" s="279"/>
      <c r="MPE13" s="279"/>
      <c r="MPF13" s="279"/>
      <c r="MPG13" s="279"/>
      <c r="MPH13" s="279"/>
      <c r="MPI13" s="279"/>
      <c r="MPJ13" s="279"/>
      <c r="MPK13" s="279"/>
      <c r="MPL13" s="279"/>
      <c r="MPM13" s="279"/>
      <c r="MPN13" s="279"/>
      <c r="MPO13" s="279"/>
      <c r="MPP13" s="279"/>
      <c r="MPQ13" s="279"/>
      <c r="MPR13" s="279"/>
      <c r="MPS13" s="279"/>
      <c r="MPT13" s="279"/>
      <c r="MPU13" s="279"/>
      <c r="MPV13" s="279"/>
      <c r="MPW13" s="279"/>
      <c r="MPX13" s="279"/>
      <c r="MPY13" s="279"/>
      <c r="MPZ13" s="279"/>
      <c r="MQA13" s="279"/>
      <c r="MQB13" s="279"/>
      <c r="MQC13" s="279"/>
      <c r="MQD13" s="279"/>
      <c r="MQE13" s="279"/>
      <c r="MQF13" s="279"/>
      <c r="MQG13" s="279"/>
      <c r="MQH13" s="279"/>
      <c r="MQI13" s="279"/>
      <c r="MQJ13" s="279"/>
      <c r="MQK13" s="279"/>
      <c r="MQL13" s="279"/>
      <c r="MQM13" s="279"/>
      <c r="MQN13" s="279"/>
      <c r="MQO13" s="279"/>
      <c r="MQP13" s="279"/>
      <c r="MQQ13" s="279"/>
      <c r="MQR13" s="279"/>
      <c r="MQS13" s="279"/>
      <c r="MQT13" s="279"/>
      <c r="MQU13" s="279"/>
      <c r="MQV13" s="279"/>
      <c r="MQW13" s="279"/>
      <c r="MQX13" s="279"/>
      <c r="MQY13" s="279"/>
      <c r="MQZ13" s="279"/>
      <c r="MRA13" s="279"/>
      <c r="MRB13" s="279"/>
      <c r="MRC13" s="279"/>
      <c r="MRD13" s="279"/>
      <c r="MRE13" s="279"/>
      <c r="MRF13" s="279"/>
      <c r="MRG13" s="279"/>
      <c r="MRH13" s="279"/>
      <c r="MRI13" s="279"/>
      <c r="MRJ13" s="279"/>
      <c r="MRK13" s="279"/>
      <c r="MRL13" s="279"/>
      <c r="MRM13" s="279"/>
      <c r="MRN13" s="279"/>
      <c r="MRO13" s="279"/>
      <c r="MRP13" s="279"/>
      <c r="MRQ13" s="279"/>
      <c r="MRR13" s="279"/>
      <c r="MRS13" s="279"/>
      <c r="MRT13" s="279"/>
      <c r="MRU13" s="279"/>
      <c r="MRV13" s="279"/>
      <c r="MRW13" s="279"/>
      <c r="MRX13" s="279"/>
      <c r="MRY13" s="279"/>
      <c r="MRZ13" s="279"/>
      <c r="MSA13" s="279"/>
      <c r="MSB13" s="279"/>
      <c r="MSC13" s="279"/>
      <c r="MSD13" s="279"/>
      <c r="MSE13" s="279"/>
      <c r="MSF13" s="279"/>
      <c r="MSG13" s="279"/>
      <c r="MSH13" s="279"/>
      <c r="MSI13" s="279"/>
      <c r="MSJ13" s="279"/>
      <c r="MSK13" s="279"/>
      <c r="MSL13" s="279"/>
      <c r="MSM13" s="279"/>
      <c r="MSN13" s="279"/>
      <c r="MSO13" s="279"/>
      <c r="MSP13" s="279"/>
      <c r="MSQ13" s="279"/>
      <c r="MSR13" s="279"/>
      <c r="MSS13" s="279"/>
      <c r="MST13" s="279"/>
      <c r="MSU13" s="279"/>
      <c r="MSV13" s="279"/>
      <c r="MSW13" s="279"/>
      <c r="MSX13" s="279"/>
      <c r="MSY13" s="279"/>
      <c r="MSZ13" s="279"/>
      <c r="MTA13" s="279"/>
      <c r="MTB13" s="279"/>
      <c r="MTC13" s="279"/>
      <c r="MTD13" s="279"/>
      <c r="MTE13" s="279"/>
      <c r="MTF13" s="279"/>
      <c r="MTG13" s="279"/>
      <c r="MTH13" s="279"/>
      <c r="MTI13" s="279"/>
      <c r="MTJ13" s="279"/>
      <c r="MTK13" s="279"/>
      <c r="MTL13" s="279"/>
      <c r="MTM13" s="279"/>
      <c r="MTN13" s="279"/>
      <c r="MTO13" s="279"/>
      <c r="MTP13" s="279"/>
      <c r="MTQ13" s="279"/>
      <c r="MTR13" s="279"/>
      <c r="MTS13" s="279"/>
      <c r="MTT13" s="279"/>
      <c r="MTU13" s="279"/>
      <c r="MTV13" s="279"/>
      <c r="MTW13" s="279"/>
      <c r="MTX13" s="279"/>
      <c r="MTY13" s="279"/>
      <c r="MTZ13" s="279"/>
      <c r="MUA13" s="279"/>
      <c r="MUB13" s="279"/>
      <c r="MUC13" s="279"/>
      <c r="MUD13" s="279"/>
      <c r="MUE13" s="279"/>
      <c r="MUF13" s="279"/>
      <c r="MUG13" s="279"/>
      <c r="MUH13" s="279"/>
      <c r="MUI13" s="279"/>
      <c r="MUJ13" s="279"/>
      <c r="MUK13" s="279"/>
      <c r="MUL13" s="279"/>
      <c r="MUM13" s="279"/>
      <c r="MUN13" s="279"/>
      <c r="MUO13" s="279"/>
      <c r="MUP13" s="279"/>
      <c r="MUQ13" s="279"/>
      <c r="MUR13" s="279"/>
      <c r="MUS13" s="279"/>
      <c r="MUT13" s="279"/>
      <c r="MUU13" s="279"/>
      <c r="MUV13" s="279"/>
      <c r="MUW13" s="279"/>
      <c r="MUX13" s="279"/>
      <c r="MUY13" s="279"/>
      <c r="MUZ13" s="279"/>
      <c r="MVA13" s="279"/>
      <c r="MVB13" s="279"/>
      <c r="MVC13" s="279"/>
      <c r="MVD13" s="279"/>
      <c r="MVE13" s="279"/>
      <c r="MVF13" s="279"/>
      <c r="MVG13" s="279"/>
      <c r="MVH13" s="279"/>
      <c r="MVI13" s="279"/>
      <c r="MVJ13" s="279"/>
      <c r="MVK13" s="279"/>
      <c r="MVL13" s="279"/>
      <c r="MVM13" s="279"/>
      <c r="MVN13" s="279"/>
      <c r="MVO13" s="279"/>
      <c r="MVP13" s="279"/>
      <c r="MVQ13" s="279"/>
      <c r="MVR13" s="279"/>
      <c r="MVS13" s="279"/>
      <c r="MVT13" s="279"/>
      <c r="MVU13" s="279"/>
      <c r="MVV13" s="279"/>
      <c r="MVW13" s="279"/>
      <c r="MVX13" s="279"/>
      <c r="MVY13" s="279"/>
      <c r="MVZ13" s="279"/>
      <c r="MWA13" s="279"/>
      <c r="MWB13" s="279"/>
      <c r="MWC13" s="279"/>
      <c r="MWD13" s="279"/>
      <c r="MWE13" s="279"/>
      <c r="MWF13" s="279"/>
      <c r="MWG13" s="279"/>
      <c r="MWH13" s="279"/>
      <c r="MWI13" s="279"/>
      <c r="MWJ13" s="279"/>
      <c r="MWK13" s="279"/>
      <c r="MWL13" s="279"/>
      <c r="MWM13" s="279"/>
      <c r="MWN13" s="279"/>
      <c r="MWO13" s="279"/>
      <c r="MWP13" s="279"/>
      <c r="MWQ13" s="279"/>
      <c r="MWR13" s="279"/>
      <c r="MWS13" s="279"/>
      <c r="MWT13" s="279"/>
      <c r="MWU13" s="279"/>
      <c r="MWV13" s="279"/>
      <c r="MWW13" s="279"/>
      <c r="MWX13" s="279"/>
      <c r="MWY13" s="279"/>
      <c r="MWZ13" s="279"/>
      <c r="MXA13" s="279"/>
      <c r="MXB13" s="279"/>
      <c r="MXC13" s="279"/>
      <c r="MXD13" s="279"/>
      <c r="MXE13" s="279"/>
      <c r="MXF13" s="279"/>
      <c r="MXG13" s="279"/>
      <c r="MXH13" s="279"/>
      <c r="MXI13" s="279"/>
      <c r="MXJ13" s="279"/>
      <c r="MXK13" s="279"/>
      <c r="MXL13" s="279"/>
      <c r="MXM13" s="279"/>
      <c r="MXN13" s="279"/>
      <c r="MXO13" s="279"/>
      <c r="MXP13" s="279"/>
      <c r="MXQ13" s="279"/>
      <c r="MXR13" s="279"/>
      <c r="MXS13" s="279"/>
      <c r="MXT13" s="279"/>
      <c r="MXU13" s="279"/>
      <c r="MXV13" s="279"/>
      <c r="MXW13" s="279"/>
      <c r="MXX13" s="279"/>
      <c r="MXY13" s="279"/>
      <c r="MXZ13" s="279"/>
      <c r="MYA13" s="279"/>
      <c r="MYB13" s="279"/>
      <c r="MYC13" s="279"/>
      <c r="MYD13" s="279"/>
      <c r="MYE13" s="279"/>
      <c r="MYF13" s="279"/>
      <c r="MYG13" s="279"/>
      <c r="MYH13" s="279"/>
      <c r="MYI13" s="279"/>
      <c r="MYJ13" s="279"/>
      <c r="MYK13" s="279"/>
      <c r="MYL13" s="279"/>
      <c r="MYM13" s="279"/>
      <c r="MYN13" s="279"/>
      <c r="MYO13" s="279"/>
      <c r="MYP13" s="279"/>
      <c r="MYQ13" s="279"/>
      <c r="MYR13" s="279"/>
      <c r="MYS13" s="279"/>
      <c r="MYT13" s="279"/>
      <c r="MYU13" s="279"/>
      <c r="MYV13" s="279"/>
      <c r="MYW13" s="279"/>
      <c r="MYX13" s="279"/>
      <c r="MYY13" s="279"/>
      <c r="MYZ13" s="279"/>
      <c r="MZA13" s="279"/>
      <c r="MZB13" s="279"/>
      <c r="MZC13" s="279"/>
      <c r="MZD13" s="279"/>
      <c r="MZE13" s="279"/>
      <c r="MZF13" s="279"/>
      <c r="MZG13" s="279"/>
      <c r="MZH13" s="279"/>
      <c r="MZI13" s="279"/>
      <c r="MZJ13" s="279"/>
      <c r="MZK13" s="279"/>
      <c r="MZL13" s="279"/>
      <c r="MZM13" s="279"/>
      <c r="MZN13" s="279"/>
      <c r="MZO13" s="279"/>
      <c r="MZP13" s="279"/>
      <c r="MZQ13" s="279"/>
      <c r="MZR13" s="279"/>
      <c r="MZS13" s="279"/>
      <c r="MZT13" s="279"/>
      <c r="MZU13" s="279"/>
      <c r="MZV13" s="279"/>
      <c r="MZW13" s="279"/>
      <c r="MZX13" s="279"/>
      <c r="MZY13" s="279"/>
      <c r="MZZ13" s="279"/>
      <c r="NAA13" s="279"/>
      <c r="NAB13" s="279"/>
      <c r="NAC13" s="279"/>
      <c r="NAD13" s="279"/>
      <c r="NAE13" s="279"/>
      <c r="NAF13" s="279"/>
      <c r="NAG13" s="279"/>
      <c r="NAH13" s="279"/>
      <c r="NAI13" s="279"/>
      <c r="NAJ13" s="279"/>
      <c r="NAK13" s="279"/>
      <c r="NAL13" s="279"/>
      <c r="NAM13" s="279"/>
      <c r="NAN13" s="279"/>
      <c r="NAO13" s="279"/>
      <c r="NAP13" s="279"/>
      <c r="NAQ13" s="279"/>
      <c r="NAR13" s="279"/>
      <c r="NAS13" s="279"/>
      <c r="NAT13" s="279"/>
      <c r="NAU13" s="279"/>
      <c r="NAV13" s="279"/>
      <c r="NAW13" s="279"/>
      <c r="NAX13" s="279"/>
      <c r="NAY13" s="279"/>
      <c r="NAZ13" s="279"/>
      <c r="NBA13" s="279"/>
      <c r="NBB13" s="279"/>
      <c r="NBC13" s="279"/>
      <c r="NBD13" s="279"/>
      <c r="NBE13" s="279"/>
      <c r="NBF13" s="279"/>
      <c r="NBG13" s="279"/>
      <c r="NBH13" s="279"/>
      <c r="NBI13" s="279"/>
      <c r="NBJ13" s="279"/>
      <c r="NBK13" s="279"/>
      <c r="NBL13" s="279"/>
      <c r="NBM13" s="279"/>
      <c r="NBN13" s="279"/>
      <c r="NBO13" s="279"/>
      <c r="NBP13" s="279"/>
      <c r="NBQ13" s="279"/>
      <c r="NBR13" s="279"/>
      <c r="NBS13" s="279"/>
      <c r="NBT13" s="279"/>
      <c r="NBU13" s="279"/>
      <c r="NBV13" s="279"/>
      <c r="NBW13" s="279"/>
      <c r="NBX13" s="279"/>
      <c r="NBY13" s="279"/>
      <c r="NBZ13" s="279"/>
      <c r="NCA13" s="279"/>
      <c r="NCB13" s="279"/>
      <c r="NCC13" s="279"/>
      <c r="NCD13" s="279"/>
      <c r="NCE13" s="279"/>
      <c r="NCF13" s="279"/>
      <c r="NCG13" s="279"/>
      <c r="NCH13" s="279"/>
      <c r="NCI13" s="279"/>
      <c r="NCJ13" s="279"/>
      <c r="NCK13" s="279"/>
      <c r="NCL13" s="279"/>
      <c r="NCM13" s="279"/>
      <c r="NCN13" s="279"/>
      <c r="NCO13" s="279"/>
      <c r="NCP13" s="279"/>
      <c r="NCQ13" s="279"/>
      <c r="NCR13" s="279"/>
      <c r="NCS13" s="279"/>
      <c r="NCT13" s="279"/>
      <c r="NCU13" s="279"/>
      <c r="NCV13" s="279"/>
      <c r="NCW13" s="279"/>
      <c r="NCX13" s="279"/>
      <c r="NCY13" s="279"/>
      <c r="NCZ13" s="279"/>
      <c r="NDA13" s="279"/>
      <c r="NDB13" s="279"/>
      <c r="NDC13" s="279"/>
      <c r="NDD13" s="279"/>
      <c r="NDE13" s="279"/>
      <c r="NDF13" s="279"/>
      <c r="NDG13" s="279"/>
      <c r="NDH13" s="279"/>
      <c r="NDI13" s="279"/>
      <c r="NDJ13" s="279"/>
      <c r="NDK13" s="279"/>
      <c r="NDL13" s="279"/>
      <c r="NDM13" s="279"/>
      <c r="NDN13" s="279"/>
      <c r="NDO13" s="279"/>
      <c r="NDP13" s="279"/>
      <c r="NDQ13" s="279"/>
      <c r="NDR13" s="279"/>
      <c r="NDS13" s="279"/>
      <c r="NDT13" s="279"/>
      <c r="NDU13" s="279"/>
      <c r="NDV13" s="279"/>
      <c r="NDW13" s="279"/>
      <c r="NDX13" s="279"/>
      <c r="NDY13" s="279"/>
      <c r="NDZ13" s="279"/>
      <c r="NEA13" s="279"/>
      <c r="NEB13" s="279"/>
      <c r="NEC13" s="279"/>
      <c r="NED13" s="279"/>
      <c r="NEE13" s="279"/>
      <c r="NEF13" s="279"/>
      <c r="NEG13" s="279"/>
      <c r="NEH13" s="279"/>
      <c r="NEI13" s="279"/>
      <c r="NEJ13" s="279"/>
      <c r="NEK13" s="279"/>
      <c r="NEL13" s="279"/>
      <c r="NEM13" s="279"/>
      <c r="NEN13" s="279"/>
      <c r="NEO13" s="279"/>
      <c r="NEP13" s="279"/>
      <c r="NEQ13" s="279"/>
      <c r="NER13" s="279"/>
      <c r="NES13" s="279"/>
      <c r="NET13" s="279"/>
      <c r="NEU13" s="279"/>
      <c r="NEV13" s="279"/>
      <c r="NEW13" s="279"/>
      <c r="NEX13" s="279"/>
      <c r="NEY13" s="279"/>
      <c r="NEZ13" s="279"/>
      <c r="NFA13" s="279"/>
      <c r="NFB13" s="279"/>
      <c r="NFC13" s="279"/>
      <c r="NFD13" s="279"/>
      <c r="NFE13" s="279"/>
      <c r="NFF13" s="279"/>
      <c r="NFG13" s="279"/>
      <c r="NFH13" s="279"/>
      <c r="NFI13" s="279"/>
      <c r="NFJ13" s="279"/>
      <c r="NFK13" s="279"/>
      <c r="NFL13" s="279"/>
      <c r="NFM13" s="279"/>
      <c r="NFN13" s="279"/>
      <c r="NFO13" s="279"/>
      <c r="NFP13" s="279"/>
      <c r="NFQ13" s="279"/>
      <c r="NFR13" s="279"/>
      <c r="NFS13" s="279"/>
      <c r="NFT13" s="279"/>
      <c r="NFU13" s="279"/>
      <c r="NFV13" s="279"/>
      <c r="NFW13" s="279"/>
      <c r="NFX13" s="279"/>
      <c r="NFY13" s="279"/>
      <c r="NFZ13" s="279"/>
      <c r="NGA13" s="279"/>
      <c r="NGB13" s="279"/>
      <c r="NGC13" s="279"/>
      <c r="NGD13" s="279"/>
      <c r="NGE13" s="279"/>
      <c r="NGF13" s="279"/>
      <c r="NGG13" s="279"/>
      <c r="NGH13" s="279"/>
      <c r="NGI13" s="279"/>
      <c r="NGJ13" s="279"/>
      <c r="NGK13" s="279"/>
      <c r="NGL13" s="279"/>
      <c r="NGM13" s="279"/>
      <c r="NGN13" s="279"/>
      <c r="NGO13" s="279"/>
      <c r="NGP13" s="279"/>
      <c r="NGQ13" s="279"/>
      <c r="NGR13" s="279"/>
      <c r="NGS13" s="279"/>
      <c r="NGT13" s="279"/>
      <c r="NGU13" s="279"/>
      <c r="NGV13" s="279"/>
      <c r="NGW13" s="279"/>
      <c r="NGX13" s="279"/>
      <c r="NGY13" s="279"/>
      <c r="NGZ13" s="279"/>
      <c r="NHA13" s="279"/>
      <c r="NHB13" s="279"/>
      <c r="NHC13" s="279"/>
      <c r="NHD13" s="279"/>
      <c r="NHE13" s="279"/>
      <c r="NHF13" s="279"/>
      <c r="NHG13" s="279"/>
      <c r="NHH13" s="279"/>
      <c r="NHI13" s="279"/>
      <c r="NHJ13" s="279"/>
      <c r="NHK13" s="279"/>
      <c r="NHL13" s="279"/>
      <c r="NHM13" s="279"/>
      <c r="NHN13" s="279"/>
      <c r="NHO13" s="279"/>
      <c r="NHP13" s="279"/>
      <c r="NHQ13" s="279"/>
      <c r="NHR13" s="279"/>
      <c r="NHS13" s="279"/>
      <c r="NHT13" s="279"/>
      <c r="NHU13" s="279"/>
      <c r="NHV13" s="279"/>
      <c r="NHW13" s="279"/>
      <c r="NHX13" s="279"/>
      <c r="NHY13" s="279"/>
      <c r="NHZ13" s="279"/>
      <c r="NIA13" s="279"/>
      <c r="NIB13" s="279"/>
      <c r="NIC13" s="279"/>
      <c r="NID13" s="279"/>
      <c r="NIE13" s="279"/>
      <c r="NIF13" s="279"/>
      <c r="NIG13" s="279"/>
      <c r="NIH13" s="279"/>
      <c r="NII13" s="279"/>
      <c r="NIJ13" s="279"/>
      <c r="NIK13" s="279"/>
      <c r="NIL13" s="279"/>
      <c r="NIM13" s="279"/>
      <c r="NIN13" s="279"/>
      <c r="NIO13" s="279"/>
      <c r="NIP13" s="279"/>
      <c r="NIQ13" s="279"/>
      <c r="NIR13" s="279"/>
      <c r="NIS13" s="279"/>
      <c r="NIT13" s="279"/>
      <c r="NIU13" s="279"/>
      <c r="NIV13" s="279"/>
      <c r="NIW13" s="279"/>
      <c r="NIX13" s="279"/>
      <c r="NIY13" s="279"/>
      <c r="NIZ13" s="279"/>
      <c r="NJA13" s="279"/>
      <c r="NJB13" s="279"/>
      <c r="NJC13" s="279"/>
      <c r="NJD13" s="279"/>
      <c r="NJE13" s="279"/>
      <c r="NJF13" s="279"/>
      <c r="NJG13" s="279"/>
      <c r="NJH13" s="279"/>
      <c r="NJI13" s="279"/>
      <c r="NJJ13" s="279"/>
      <c r="NJK13" s="279"/>
      <c r="NJL13" s="279"/>
      <c r="NJM13" s="279"/>
      <c r="NJN13" s="279"/>
      <c r="NJO13" s="279"/>
      <c r="NJP13" s="279"/>
      <c r="NJQ13" s="279"/>
      <c r="NJR13" s="279"/>
      <c r="NJS13" s="279"/>
      <c r="NJT13" s="279"/>
      <c r="NJU13" s="279"/>
      <c r="NJV13" s="279"/>
      <c r="NJW13" s="279"/>
      <c r="NJX13" s="279"/>
      <c r="NJY13" s="279"/>
      <c r="NJZ13" s="279"/>
      <c r="NKA13" s="279"/>
      <c r="NKB13" s="279"/>
      <c r="NKC13" s="279"/>
      <c r="NKD13" s="279"/>
      <c r="NKE13" s="279"/>
      <c r="NKF13" s="279"/>
      <c r="NKG13" s="279"/>
      <c r="NKH13" s="279"/>
      <c r="NKI13" s="279"/>
      <c r="NKJ13" s="279"/>
      <c r="NKK13" s="279"/>
      <c r="NKL13" s="279"/>
      <c r="NKM13" s="279"/>
      <c r="NKN13" s="279"/>
      <c r="NKO13" s="279"/>
      <c r="NKP13" s="279"/>
      <c r="NKQ13" s="279"/>
      <c r="NKR13" s="279"/>
      <c r="NKS13" s="279"/>
      <c r="NKT13" s="279"/>
      <c r="NKU13" s="279"/>
      <c r="NKV13" s="279"/>
      <c r="NKW13" s="279"/>
      <c r="NKX13" s="279"/>
      <c r="NKY13" s="279"/>
      <c r="NKZ13" s="279"/>
      <c r="NLA13" s="279"/>
      <c r="NLB13" s="279"/>
      <c r="NLC13" s="279"/>
      <c r="NLD13" s="279"/>
      <c r="NLE13" s="279"/>
      <c r="NLF13" s="279"/>
      <c r="NLG13" s="279"/>
      <c r="NLH13" s="279"/>
      <c r="NLI13" s="279"/>
      <c r="NLJ13" s="279"/>
      <c r="NLK13" s="279"/>
      <c r="NLL13" s="279"/>
      <c r="NLM13" s="279"/>
      <c r="NLN13" s="279"/>
      <c r="NLO13" s="279"/>
      <c r="NLP13" s="279"/>
      <c r="NLQ13" s="279"/>
      <c r="NLR13" s="279"/>
      <c r="NLS13" s="279"/>
      <c r="NLT13" s="279"/>
      <c r="NLU13" s="279"/>
      <c r="NLV13" s="279"/>
      <c r="NLW13" s="279"/>
      <c r="NLX13" s="279"/>
      <c r="NLY13" s="279"/>
      <c r="NLZ13" s="279"/>
      <c r="NMA13" s="279"/>
      <c r="NMB13" s="279"/>
      <c r="NMC13" s="279"/>
      <c r="NMD13" s="279"/>
      <c r="NME13" s="279"/>
      <c r="NMF13" s="279"/>
      <c r="NMG13" s="279"/>
      <c r="NMH13" s="279"/>
      <c r="NMI13" s="279"/>
      <c r="NMJ13" s="279"/>
      <c r="NMK13" s="279"/>
      <c r="NML13" s="279"/>
      <c r="NMM13" s="279"/>
      <c r="NMN13" s="279"/>
      <c r="NMO13" s="279"/>
      <c r="NMP13" s="279"/>
      <c r="NMQ13" s="279"/>
      <c r="NMR13" s="279"/>
      <c r="NMS13" s="279"/>
      <c r="NMT13" s="279"/>
      <c r="NMU13" s="279"/>
      <c r="NMV13" s="279"/>
      <c r="NMW13" s="279"/>
      <c r="NMX13" s="279"/>
      <c r="NMY13" s="279"/>
      <c r="NMZ13" s="279"/>
      <c r="NNA13" s="279"/>
      <c r="NNB13" s="279"/>
      <c r="NNC13" s="279"/>
      <c r="NND13" s="279"/>
      <c r="NNE13" s="279"/>
      <c r="NNF13" s="279"/>
      <c r="NNG13" s="279"/>
      <c r="NNH13" s="279"/>
      <c r="NNI13" s="279"/>
      <c r="NNJ13" s="279"/>
      <c r="NNK13" s="279"/>
      <c r="NNL13" s="279"/>
      <c r="NNM13" s="279"/>
      <c r="NNN13" s="279"/>
      <c r="NNO13" s="279"/>
      <c r="NNP13" s="279"/>
      <c r="NNQ13" s="279"/>
      <c r="NNR13" s="279"/>
      <c r="NNS13" s="279"/>
      <c r="NNT13" s="279"/>
      <c r="NNU13" s="279"/>
      <c r="NNV13" s="279"/>
      <c r="NNW13" s="279"/>
      <c r="NNX13" s="279"/>
      <c r="NNY13" s="279"/>
      <c r="NNZ13" s="279"/>
      <c r="NOA13" s="279"/>
      <c r="NOB13" s="279"/>
      <c r="NOC13" s="279"/>
      <c r="NOD13" s="279"/>
      <c r="NOE13" s="279"/>
      <c r="NOF13" s="279"/>
      <c r="NOG13" s="279"/>
      <c r="NOH13" s="279"/>
      <c r="NOI13" s="279"/>
      <c r="NOJ13" s="279"/>
      <c r="NOK13" s="279"/>
      <c r="NOL13" s="279"/>
      <c r="NOM13" s="279"/>
      <c r="NON13" s="279"/>
      <c r="NOO13" s="279"/>
      <c r="NOP13" s="279"/>
      <c r="NOQ13" s="279"/>
      <c r="NOR13" s="279"/>
      <c r="NOS13" s="279"/>
      <c r="NOT13" s="279"/>
      <c r="NOU13" s="279"/>
      <c r="NOV13" s="279"/>
      <c r="NOW13" s="279"/>
      <c r="NOX13" s="279"/>
      <c r="NOY13" s="279"/>
      <c r="NOZ13" s="279"/>
      <c r="NPA13" s="279"/>
      <c r="NPB13" s="279"/>
      <c r="NPC13" s="279"/>
      <c r="NPD13" s="279"/>
      <c r="NPE13" s="279"/>
      <c r="NPF13" s="279"/>
      <c r="NPG13" s="279"/>
      <c r="NPH13" s="279"/>
      <c r="NPI13" s="279"/>
      <c r="NPJ13" s="279"/>
      <c r="NPK13" s="279"/>
      <c r="NPL13" s="279"/>
      <c r="NPM13" s="279"/>
      <c r="NPN13" s="279"/>
      <c r="NPO13" s="279"/>
      <c r="NPP13" s="279"/>
      <c r="NPQ13" s="279"/>
      <c r="NPR13" s="279"/>
      <c r="NPS13" s="279"/>
      <c r="NPT13" s="279"/>
      <c r="NPU13" s="279"/>
      <c r="NPV13" s="279"/>
      <c r="NPW13" s="279"/>
      <c r="NPX13" s="279"/>
      <c r="NPY13" s="279"/>
      <c r="NPZ13" s="279"/>
      <c r="NQA13" s="279"/>
      <c r="NQB13" s="279"/>
      <c r="NQC13" s="279"/>
      <c r="NQD13" s="279"/>
      <c r="NQE13" s="279"/>
      <c r="NQF13" s="279"/>
      <c r="NQG13" s="279"/>
      <c r="NQH13" s="279"/>
      <c r="NQI13" s="279"/>
      <c r="NQJ13" s="279"/>
      <c r="NQK13" s="279"/>
      <c r="NQL13" s="279"/>
      <c r="NQM13" s="279"/>
      <c r="NQN13" s="279"/>
      <c r="NQO13" s="279"/>
      <c r="NQP13" s="279"/>
      <c r="NQQ13" s="279"/>
      <c r="NQR13" s="279"/>
      <c r="NQS13" s="279"/>
      <c r="NQT13" s="279"/>
      <c r="NQU13" s="279"/>
      <c r="NQV13" s="279"/>
      <c r="NQW13" s="279"/>
      <c r="NQX13" s="279"/>
      <c r="NQY13" s="279"/>
      <c r="NQZ13" s="279"/>
      <c r="NRA13" s="279"/>
      <c r="NRB13" s="279"/>
      <c r="NRC13" s="279"/>
      <c r="NRD13" s="279"/>
      <c r="NRE13" s="279"/>
      <c r="NRF13" s="279"/>
      <c r="NRG13" s="279"/>
      <c r="NRH13" s="279"/>
      <c r="NRI13" s="279"/>
      <c r="NRJ13" s="279"/>
      <c r="NRK13" s="279"/>
      <c r="NRL13" s="279"/>
      <c r="NRM13" s="279"/>
      <c r="NRN13" s="279"/>
      <c r="NRO13" s="279"/>
      <c r="NRP13" s="279"/>
      <c r="NRQ13" s="279"/>
      <c r="NRR13" s="279"/>
      <c r="NRS13" s="279"/>
      <c r="NRT13" s="279"/>
      <c r="NRU13" s="279"/>
      <c r="NRV13" s="279"/>
      <c r="NRW13" s="279"/>
      <c r="NRX13" s="279"/>
      <c r="NRY13" s="279"/>
      <c r="NRZ13" s="279"/>
      <c r="NSA13" s="279"/>
      <c r="NSB13" s="279"/>
      <c r="NSC13" s="279"/>
      <c r="NSD13" s="279"/>
      <c r="NSE13" s="279"/>
      <c r="NSF13" s="279"/>
      <c r="NSG13" s="279"/>
      <c r="NSH13" s="279"/>
      <c r="NSI13" s="279"/>
      <c r="NSJ13" s="279"/>
      <c r="NSK13" s="279"/>
      <c r="NSL13" s="279"/>
      <c r="NSM13" s="279"/>
      <c r="NSN13" s="279"/>
      <c r="NSO13" s="279"/>
      <c r="NSP13" s="279"/>
      <c r="NSQ13" s="279"/>
      <c r="NSR13" s="279"/>
      <c r="NSS13" s="279"/>
      <c r="NST13" s="279"/>
      <c r="NSU13" s="279"/>
      <c r="NSV13" s="279"/>
      <c r="NSW13" s="279"/>
      <c r="NSX13" s="279"/>
      <c r="NSY13" s="279"/>
      <c r="NSZ13" s="279"/>
      <c r="NTA13" s="279"/>
      <c r="NTB13" s="279"/>
      <c r="NTC13" s="279"/>
      <c r="NTD13" s="279"/>
      <c r="NTE13" s="279"/>
      <c r="NTF13" s="279"/>
      <c r="NTG13" s="279"/>
      <c r="NTH13" s="279"/>
      <c r="NTI13" s="279"/>
      <c r="NTJ13" s="279"/>
      <c r="NTK13" s="279"/>
      <c r="NTL13" s="279"/>
      <c r="NTM13" s="279"/>
      <c r="NTN13" s="279"/>
      <c r="NTO13" s="279"/>
      <c r="NTP13" s="279"/>
      <c r="NTQ13" s="279"/>
      <c r="NTR13" s="279"/>
      <c r="NTS13" s="279"/>
      <c r="NTT13" s="279"/>
      <c r="NTU13" s="279"/>
      <c r="NTV13" s="279"/>
      <c r="NTW13" s="279"/>
      <c r="NTX13" s="279"/>
      <c r="NTY13" s="279"/>
      <c r="NTZ13" s="279"/>
      <c r="NUA13" s="279"/>
      <c r="NUB13" s="279"/>
      <c r="NUC13" s="279"/>
      <c r="NUD13" s="279"/>
      <c r="NUE13" s="279"/>
      <c r="NUF13" s="279"/>
      <c r="NUG13" s="279"/>
      <c r="NUH13" s="279"/>
      <c r="NUI13" s="279"/>
      <c r="NUJ13" s="279"/>
      <c r="NUK13" s="279"/>
      <c r="NUL13" s="279"/>
      <c r="NUM13" s="279"/>
      <c r="NUN13" s="279"/>
      <c r="NUO13" s="279"/>
      <c r="NUP13" s="279"/>
      <c r="NUQ13" s="279"/>
      <c r="NUR13" s="279"/>
      <c r="NUS13" s="279"/>
      <c r="NUT13" s="279"/>
      <c r="NUU13" s="279"/>
      <c r="NUV13" s="279"/>
      <c r="NUW13" s="279"/>
      <c r="NUX13" s="279"/>
      <c r="NUY13" s="279"/>
      <c r="NUZ13" s="279"/>
      <c r="NVA13" s="279"/>
      <c r="NVB13" s="279"/>
      <c r="NVC13" s="279"/>
      <c r="NVD13" s="279"/>
      <c r="NVE13" s="279"/>
      <c r="NVF13" s="279"/>
      <c r="NVG13" s="279"/>
      <c r="NVH13" s="279"/>
      <c r="NVI13" s="279"/>
      <c r="NVJ13" s="279"/>
      <c r="NVK13" s="279"/>
      <c r="NVL13" s="279"/>
      <c r="NVM13" s="279"/>
      <c r="NVN13" s="279"/>
      <c r="NVO13" s="279"/>
      <c r="NVP13" s="279"/>
      <c r="NVQ13" s="279"/>
      <c r="NVR13" s="279"/>
      <c r="NVS13" s="279"/>
      <c r="NVT13" s="279"/>
      <c r="NVU13" s="279"/>
      <c r="NVV13" s="279"/>
      <c r="NVW13" s="279"/>
      <c r="NVX13" s="279"/>
      <c r="NVY13" s="279"/>
      <c r="NVZ13" s="279"/>
      <c r="NWA13" s="279"/>
      <c r="NWB13" s="279"/>
      <c r="NWC13" s="279"/>
      <c r="NWD13" s="279"/>
      <c r="NWE13" s="279"/>
      <c r="NWF13" s="279"/>
      <c r="NWG13" s="279"/>
      <c r="NWH13" s="279"/>
      <c r="NWI13" s="279"/>
      <c r="NWJ13" s="279"/>
      <c r="NWK13" s="279"/>
      <c r="NWL13" s="279"/>
      <c r="NWM13" s="279"/>
      <c r="NWN13" s="279"/>
      <c r="NWO13" s="279"/>
      <c r="NWP13" s="279"/>
      <c r="NWQ13" s="279"/>
      <c r="NWR13" s="279"/>
      <c r="NWS13" s="279"/>
      <c r="NWT13" s="279"/>
      <c r="NWU13" s="279"/>
      <c r="NWV13" s="279"/>
      <c r="NWW13" s="279"/>
      <c r="NWX13" s="279"/>
      <c r="NWY13" s="279"/>
      <c r="NWZ13" s="279"/>
      <c r="NXA13" s="279"/>
      <c r="NXB13" s="279"/>
      <c r="NXC13" s="279"/>
      <c r="NXD13" s="279"/>
      <c r="NXE13" s="279"/>
      <c r="NXF13" s="279"/>
      <c r="NXG13" s="279"/>
      <c r="NXH13" s="279"/>
      <c r="NXI13" s="279"/>
      <c r="NXJ13" s="279"/>
      <c r="NXK13" s="279"/>
      <c r="NXL13" s="279"/>
      <c r="NXM13" s="279"/>
      <c r="NXN13" s="279"/>
      <c r="NXO13" s="279"/>
      <c r="NXP13" s="279"/>
      <c r="NXQ13" s="279"/>
      <c r="NXR13" s="279"/>
      <c r="NXS13" s="279"/>
      <c r="NXT13" s="279"/>
      <c r="NXU13" s="279"/>
      <c r="NXV13" s="279"/>
      <c r="NXW13" s="279"/>
      <c r="NXX13" s="279"/>
      <c r="NXY13" s="279"/>
      <c r="NXZ13" s="279"/>
      <c r="NYA13" s="279"/>
      <c r="NYB13" s="279"/>
      <c r="NYC13" s="279"/>
      <c r="NYD13" s="279"/>
      <c r="NYE13" s="279"/>
      <c r="NYF13" s="279"/>
      <c r="NYG13" s="279"/>
      <c r="NYH13" s="279"/>
      <c r="NYI13" s="279"/>
      <c r="NYJ13" s="279"/>
      <c r="NYK13" s="279"/>
      <c r="NYL13" s="279"/>
      <c r="NYM13" s="279"/>
      <c r="NYN13" s="279"/>
      <c r="NYO13" s="279"/>
      <c r="NYP13" s="279"/>
      <c r="NYQ13" s="279"/>
      <c r="NYR13" s="279"/>
      <c r="NYS13" s="279"/>
      <c r="NYT13" s="279"/>
      <c r="NYU13" s="279"/>
      <c r="NYV13" s="279"/>
      <c r="NYW13" s="279"/>
      <c r="NYX13" s="279"/>
      <c r="NYY13" s="279"/>
      <c r="NYZ13" s="279"/>
      <c r="NZA13" s="279"/>
      <c r="NZB13" s="279"/>
      <c r="NZC13" s="279"/>
      <c r="NZD13" s="279"/>
      <c r="NZE13" s="279"/>
      <c r="NZF13" s="279"/>
      <c r="NZG13" s="279"/>
      <c r="NZH13" s="279"/>
      <c r="NZI13" s="279"/>
      <c r="NZJ13" s="279"/>
      <c r="NZK13" s="279"/>
      <c r="NZL13" s="279"/>
      <c r="NZM13" s="279"/>
      <c r="NZN13" s="279"/>
      <c r="NZO13" s="279"/>
      <c r="NZP13" s="279"/>
      <c r="NZQ13" s="279"/>
      <c r="NZR13" s="279"/>
      <c r="NZS13" s="279"/>
      <c r="NZT13" s="279"/>
      <c r="NZU13" s="279"/>
      <c r="NZV13" s="279"/>
      <c r="NZW13" s="279"/>
      <c r="NZX13" s="279"/>
      <c r="NZY13" s="279"/>
      <c r="NZZ13" s="279"/>
      <c r="OAA13" s="279"/>
      <c r="OAB13" s="279"/>
      <c r="OAC13" s="279"/>
      <c r="OAD13" s="279"/>
      <c r="OAE13" s="279"/>
      <c r="OAF13" s="279"/>
      <c r="OAG13" s="279"/>
      <c r="OAH13" s="279"/>
      <c r="OAI13" s="279"/>
      <c r="OAJ13" s="279"/>
      <c r="OAK13" s="279"/>
      <c r="OAL13" s="279"/>
      <c r="OAM13" s="279"/>
      <c r="OAN13" s="279"/>
      <c r="OAO13" s="279"/>
      <c r="OAP13" s="279"/>
      <c r="OAQ13" s="279"/>
      <c r="OAR13" s="279"/>
      <c r="OAS13" s="279"/>
      <c r="OAT13" s="279"/>
      <c r="OAU13" s="279"/>
      <c r="OAV13" s="279"/>
      <c r="OAW13" s="279"/>
      <c r="OAX13" s="279"/>
      <c r="OAY13" s="279"/>
      <c r="OAZ13" s="279"/>
      <c r="OBA13" s="279"/>
      <c r="OBB13" s="279"/>
      <c r="OBC13" s="279"/>
      <c r="OBD13" s="279"/>
      <c r="OBE13" s="279"/>
      <c r="OBF13" s="279"/>
      <c r="OBG13" s="279"/>
      <c r="OBH13" s="279"/>
      <c r="OBI13" s="279"/>
      <c r="OBJ13" s="279"/>
      <c r="OBK13" s="279"/>
      <c r="OBL13" s="279"/>
      <c r="OBM13" s="279"/>
      <c r="OBN13" s="279"/>
      <c r="OBO13" s="279"/>
      <c r="OBP13" s="279"/>
      <c r="OBQ13" s="279"/>
      <c r="OBR13" s="279"/>
      <c r="OBS13" s="279"/>
      <c r="OBT13" s="279"/>
      <c r="OBU13" s="279"/>
      <c r="OBV13" s="279"/>
      <c r="OBW13" s="279"/>
      <c r="OBX13" s="279"/>
      <c r="OBY13" s="279"/>
      <c r="OBZ13" s="279"/>
      <c r="OCA13" s="279"/>
      <c r="OCB13" s="279"/>
      <c r="OCC13" s="279"/>
      <c r="OCD13" s="279"/>
      <c r="OCE13" s="279"/>
      <c r="OCF13" s="279"/>
      <c r="OCG13" s="279"/>
      <c r="OCH13" s="279"/>
      <c r="OCI13" s="279"/>
      <c r="OCJ13" s="279"/>
      <c r="OCK13" s="279"/>
      <c r="OCL13" s="279"/>
      <c r="OCM13" s="279"/>
      <c r="OCN13" s="279"/>
      <c r="OCO13" s="279"/>
      <c r="OCP13" s="279"/>
      <c r="OCQ13" s="279"/>
      <c r="OCR13" s="279"/>
      <c r="OCS13" s="279"/>
      <c r="OCT13" s="279"/>
      <c r="OCU13" s="279"/>
      <c r="OCV13" s="279"/>
      <c r="OCW13" s="279"/>
      <c r="OCX13" s="279"/>
      <c r="OCY13" s="279"/>
      <c r="OCZ13" s="279"/>
      <c r="ODA13" s="279"/>
      <c r="ODB13" s="279"/>
      <c r="ODC13" s="279"/>
      <c r="ODD13" s="279"/>
      <c r="ODE13" s="279"/>
      <c r="ODF13" s="279"/>
      <c r="ODG13" s="279"/>
      <c r="ODH13" s="279"/>
      <c r="ODI13" s="279"/>
      <c r="ODJ13" s="279"/>
      <c r="ODK13" s="279"/>
      <c r="ODL13" s="279"/>
      <c r="ODM13" s="279"/>
      <c r="ODN13" s="279"/>
      <c r="ODO13" s="279"/>
      <c r="ODP13" s="279"/>
      <c r="ODQ13" s="279"/>
      <c r="ODR13" s="279"/>
      <c r="ODS13" s="279"/>
      <c r="ODT13" s="279"/>
      <c r="ODU13" s="279"/>
      <c r="ODV13" s="279"/>
      <c r="ODW13" s="279"/>
      <c r="ODX13" s="279"/>
      <c r="ODY13" s="279"/>
      <c r="ODZ13" s="279"/>
      <c r="OEA13" s="279"/>
      <c r="OEB13" s="279"/>
      <c r="OEC13" s="279"/>
      <c r="OED13" s="279"/>
      <c r="OEE13" s="279"/>
      <c r="OEF13" s="279"/>
      <c r="OEG13" s="279"/>
      <c r="OEH13" s="279"/>
      <c r="OEI13" s="279"/>
      <c r="OEJ13" s="279"/>
      <c r="OEK13" s="279"/>
      <c r="OEL13" s="279"/>
      <c r="OEM13" s="279"/>
      <c r="OEN13" s="279"/>
      <c r="OEO13" s="279"/>
      <c r="OEP13" s="279"/>
      <c r="OEQ13" s="279"/>
      <c r="OER13" s="279"/>
      <c r="OES13" s="279"/>
      <c r="OET13" s="279"/>
      <c r="OEU13" s="279"/>
      <c r="OEV13" s="279"/>
      <c r="OEW13" s="279"/>
      <c r="OEX13" s="279"/>
      <c r="OEY13" s="279"/>
      <c r="OEZ13" s="279"/>
      <c r="OFA13" s="279"/>
      <c r="OFB13" s="279"/>
      <c r="OFC13" s="279"/>
      <c r="OFD13" s="279"/>
      <c r="OFE13" s="279"/>
      <c r="OFF13" s="279"/>
      <c r="OFG13" s="279"/>
      <c r="OFH13" s="279"/>
      <c r="OFI13" s="279"/>
      <c r="OFJ13" s="279"/>
      <c r="OFK13" s="279"/>
      <c r="OFL13" s="279"/>
      <c r="OFM13" s="279"/>
      <c r="OFN13" s="279"/>
      <c r="OFO13" s="279"/>
      <c r="OFP13" s="279"/>
      <c r="OFQ13" s="279"/>
      <c r="OFR13" s="279"/>
      <c r="OFS13" s="279"/>
      <c r="OFT13" s="279"/>
      <c r="OFU13" s="279"/>
      <c r="OFV13" s="279"/>
      <c r="OFW13" s="279"/>
      <c r="OFX13" s="279"/>
      <c r="OFY13" s="279"/>
      <c r="OFZ13" s="279"/>
      <c r="OGA13" s="279"/>
      <c r="OGB13" s="279"/>
      <c r="OGC13" s="279"/>
      <c r="OGD13" s="279"/>
      <c r="OGE13" s="279"/>
      <c r="OGF13" s="279"/>
      <c r="OGG13" s="279"/>
      <c r="OGH13" s="279"/>
      <c r="OGI13" s="279"/>
      <c r="OGJ13" s="279"/>
      <c r="OGK13" s="279"/>
      <c r="OGL13" s="279"/>
      <c r="OGM13" s="279"/>
      <c r="OGN13" s="279"/>
      <c r="OGO13" s="279"/>
      <c r="OGP13" s="279"/>
      <c r="OGQ13" s="279"/>
      <c r="OGR13" s="279"/>
      <c r="OGS13" s="279"/>
      <c r="OGT13" s="279"/>
      <c r="OGU13" s="279"/>
      <c r="OGV13" s="279"/>
      <c r="OGW13" s="279"/>
      <c r="OGX13" s="279"/>
      <c r="OGY13" s="279"/>
      <c r="OGZ13" s="279"/>
      <c r="OHA13" s="279"/>
      <c r="OHB13" s="279"/>
      <c r="OHC13" s="279"/>
      <c r="OHD13" s="279"/>
      <c r="OHE13" s="279"/>
      <c r="OHF13" s="279"/>
      <c r="OHG13" s="279"/>
      <c r="OHH13" s="279"/>
      <c r="OHI13" s="279"/>
      <c r="OHJ13" s="279"/>
      <c r="OHK13" s="279"/>
      <c r="OHL13" s="279"/>
      <c r="OHM13" s="279"/>
      <c r="OHN13" s="279"/>
      <c r="OHO13" s="279"/>
      <c r="OHP13" s="279"/>
      <c r="OHQ13" s="279"/>
      <c r="OHR13" s="279"/>
      <c r="OHS13" s="279"/>
      <c r="OHT13" s="279"/>
      <c r="OHU13" s="279"/>
      <c r="OHV13" s="279"/>
      <c r="OHW13" s="279"/>
      <c r="OHX13" s="279"/>
      <c r="OHY13" s="279"/>
      <c r="OHZ13" s="279"/>
      <c r="OIA13" s="279"/>
      <c r="OIB13" s="279"/>
      <c r="OIC13" s="279"/>
      <c r="OID13" s="279"/>
      <c r="OIE13" s="279"/>
      <c r="OIF13" s="279"/>
      <c r="OIG13" s="279"/>
      <c r="OIH13" s="279"/>
      <c r="OII13" s="279"/>
      <c r="OIJ13" s="279"/>
      <c r="OIK13" s="279"/>
      <c r="OIL13" s="279"/>
      <c r="OIM13" s="279"/>
      <c r="OIN13" s="279"/>
      <c r="OIO13" s="279"/>
      <c r="OIP13" s="279"/>
      <c r="OIQ13" s="279"/>
      <c r="OIR13" s="279"/>
      <c r="OIS13" s="279"/>
      <c r="OIT13" s="279"/>
      <c r="OIU13" s="279"/>
      <c r="OIV13" s="279"/>
      <c r="OIW13" s="279"/>
      <c r="OIX13" s="279"/>
      <c r="OIY13" s="279"/>
      <c r="OIZ13" s="279"/>
      <c r="OJA13" s="279"/>
      <c r="OJB13" s="279"/>
      <c r="OJC13" s="279"/>
      <c r="OJD13" s="279"/>
      <c r="OJE13" s="279"/>
      <c r="OJF13" s="279"/>
      <c r="OJG13" s="279"/>
      <c r="OJH13" s="279"/>
      <c r="OJI13" s="279"/>
      <c r="OJJ13" s="279"/>
      <c r="OJK13" s="279"/>
      <c r="OJL13" s="279"/>
      <c r="OJM13" s="279"/>
      <c r="OJN13" s="279"/>
      <c r="OJO13" s="279"/>
      <c r="OJP13" s="279"/>
      <c r="OJQ13" s="279"/>
      <c r="OJR13" s="279"/>
      <c r="OJS13" s="279"/>
      <c r="OJT13" s="279"/>
      <c r="OJU13" s="279"/>
      <c r="OJV13" s="279"/>
      <c r="OJW13" s="279"/>
      <c r="OJX13" s="279"/>
      <c r="OJY13" s="279"/>
      <c r="OJZ13" s="279"/>
      <c r="OKA13" s="279"/>
      <c r="OKB13" s="279"/>
      <c r="OKC13" s="279"/>
      <c r="OKD13" s="279"/>
      <c r="OKE13" s="279"/>
      <c r="OKF13" s="279"/>
      <c r="OKG13" s="279"/>
      <c r="OKH13" s="279"/>
      <c r="OKI13" s="279"/>
      <c r="OKJ13" s="279"/>
      <c r="OKK13" s="279"/>
      <c r="OKL13" s="279"/>
      <c r="OKM13" s="279"/>
      <c r="OKN13" s="279"/>
      <c r="OKO13" s="279"/>
      <c r="OKP13" s="279"/>
      <c r="OKQ13" s="279"/>
      <c r="OKR13" s="279"/>
      <c r="OKS13" s="279"/>
      <c r="OKT13" s="279"/>
      <c r="OKU13" s="279"/>
      <c r="OKV13" s="279"/>
      <c r="OKW13" s="279"/>
      <c r="OKX13" s="279"/>
      <c r="OKY13" s="279"/>
      <c r="OKZ13" s="279"/>
      <c r="OLA13" s="279"/>
      <c r="OLB13" s="279"/>
      <c r="OLC13" s="279"/>
      <c r="OLD13" s="279"/>
      <c r="OLE13" s="279"/>
      <c r="OLF13" s="279"/>
      <c r="OLG13" s="279"/>
      <c r="OLH13" s="279"/>
      <c r="OLI13" s="279"/>
      <c r="OLJ13" s="279"/>
      <c r="OLK13" s="279"/>
      <c r="OLL13" s="279"/>
      <c r="OLM13" s="279"/>
      <c r="OLN13" s="279"/>
      <c r="OLO13" s="279"/>
      <c r="OLP13" s="279"/>
      <c r="OLQ13" s="279"/>
      <c r="OLR13" s="279"/>
      <c r="OLS13" s="279"/>
      <c r="OLT13" s="279"/>
      <c r="OLU13" s="279"/>
      <c r="OLV13" s="279"/>
      <c r="OLW13" s="279"/>
      <c r="OLX13" s="279"/>
      <c r="OLY13" s="279"/>
      <c r="OLZ13" s="279"/>
      <c r="OMA13" s="279"/>
      <c r="OMB13" s="279"/>
      <c r="OMC13" s="279"/>
      <c r="OMD13" s="279"/>
      <c r="OME13" s="279"/>
      <c r="OMF13" s="279"/>
      <c r="OMG13" s="279"/>
      <c r="OMH13" s="279"/>
      <c r="OMI13" s="279"/>
      <c r="OMJ13" s="279"/>
      <c r="OMK13" s="279"/>
      <c r="OML13" s="279"/>
      <c r="OMM13" s="279"/>
      <c r="OMN13" s="279"/>
      <c r="OMO13" s="279"/>
      <c r="OMP13" s="279"/>
      <c r="OMQ13" s="279"/>
      <c r="OMR13" s="279"/>
      <c r="OMS13" s="279"/>
      <c r="OMT13" s="279"/>
      <c r="OMU13" s="279"/>
      <c r="OMV13" s="279"/>
      <c r="OMW13" s="279"/>
      <c r="OMX13" s="279"/>
      <c r="OMY13" s="279"/>
      <c r="OMZ13" s="279"/>
      <c r="ONA13" s="279"/>
      <c r="ONB13" s="279"/>
      <c r="ONC13" s="279"/>
      <c r="OND13" s="279"/>
      <c r="ONE13" s="279"/>
      <c r="ONF13" s="279"/>
      <c r="ONG13" s="279"/>
      <c r="ONH13" s="279"/>
      <c r="ONI13" s="279"/>
      <c r="ONJ13" s="279"/>
      <c r="ONK13" s="279"/>
      <c r="ONL13" s="279"/>
      <c r="ONM13" s="279"/>
      <c r="ONN13" s="279"/>
      <c r="ONO13" s="279"/>
      <c r="ONP13" s="279"/>
      <c r="ONQ13" s="279"/>
      <c r="ONR13" s="279"/>
      <c r="ONS13" s="279"/>
      <c r="ONT13" s="279"/>
      <c r="ONU13" s="279"/>
      <c r="ONV13" s="279"/>
      <c r="ONW13" s="279"/>
      <c r="ONX13" s="279"/>
      <c r="ONY13" s="279"/>
      <c r="ONZ13" s="279"/>
      <c r="OOA13" s="279"/>
      <c r="OOB13" s="279"/>
      <c r="OOC13" s="279"/>
      <c r="OOD13" s="279"/>
      <c r="OOE13" s="279"/>
      <c r="OOF13" s="279"/>
      <c r="OOG13" s="279"/>
      <c r="OOH13" s="279"/>
      <c r="OOI13" s="279"/>
      <c r="OOJ13" s="279"/>
      <c r="OOK13" s="279"/>
      <c r="OOL13" s="279"/>
      <c r="OOM13" s="279"/>
      <c r="OON13" s="279"/>
      <c r="OOO13" s="279"/>
      <c r="OOP13" s="279"/>
      <c r="OOQ13" s="279"/>
      <c r="OOR13" s="279"/>
      <c r="OOS13" s="279"/>
      <c r="OOT13" s="279"/>
      <c r="OOU13" s="279"/>
      <c r="OOV13" s="279"/>
      <c r="OOW13" s="279"/>
      <c r="OOX13" s="279"/>
      <c r="OOY13" s="279"/>
      <c r="OOZ13" s="279"/>
      <c r="OPA13" s="279"/>
      <c r="OPB13" s="279"/>
      <c r="OPC13" s="279"/>
      <c r="OPD13" s="279"/>
      <c r="OPE13" s="279"/>
      <c r="OPF13" s="279"/>
      <c r="OPG13" s="279"/>
      <c r="OPH13" s="279"/>
      <c r="OPI13" s="279"/>
      <c r="OPJ13" s="279"/>
      <c r="OPK13" s="279"/>
      <c r="OPL13" s="279"/>
      <c r="OPM13" s="279"/>
      <c r="OPN13" s="279"/>
      <c r="OPO13" s="279"/>
      <c r="OPP13" s="279"/>
      <c r="OPQ13" s="279"/>
      <c r="OPR13" s="279"/>
      <c r="OPS13" s="279"/>
      <c r="OPT13" s="279"/>
      <c r="OPU13" s="279"/>
      <c r="OPV13" s="279"/>
      <c r="OPW13" s="279"/>
      <c r="OPX13" s="279"/>
      <c r="OPY13" s="279"/>
      <c r="OPZ13" s="279"/>
      <c r="OQA13" s="279"/>
      <c r="OQB13" s="279"/>
      <c r="OQC13" s="279"/>
      <c r="OQD13" s="279"/>
      <c r="OQE13" s="279"/>
      <c r="OQF13" s="279"/>
      <c r="OQG13" s="279"/>
      <c r="OQH13" s="279"/>
      <c r="OQI13" s="279"/>
      <c r="OQJ13" s="279"/>
      <c r="OQK13" s="279"/>
      <c r="OQL13" s="279"/>
      <c r="OQM13" s="279"/>
      <c r="OQN13" s="279"/>
      <c r="OQO13" s="279"/>
      <c r="OQP13" s="279"/>
      <c r="OQQ13" s="279"/>
      <c r="OQR13" s="279"/>
      <c r="OQS13" s="279"/>
      <c r="OQT13" s="279"/>
      <c r="OQU13" s="279"/>
      <c r="OQV13" s="279"/>
      <c r="OQW13" s="279"/>
      <c r="OQX13" s="279"/>
      <c r="OQY13" s="279"/>
      <c r="OQZ13" s="279"/>
      <c r="ORA13" s="279"/>
      <c r="ORB13" s="279"/>
      <c r="ORC13" s="279"/>
      <c r="ORD13" s="279"/>
      <c r="ORE13" s="279"/>
      <c r="ORF13" s="279"/>
      <c r="ORG13" s="279"/>
      <c r="ORH13" s="279"/>
      <c r="ORI13" s="279"/>
      <c r="ORJ13" s="279"/>
      <c r="ORK13" s="279"/>
      <c r="ORL13" s="279"/>
      <c r="ORM13" s="279"/>
      <c r="ORN13" s="279"/>
      <c r="ORO13" s="279"/>
      <c r="ORP13" s="279"/>
      <c r="ORQ13" s="279"/>
      <c r="ORR13" s="279"/>
      <c r="ORS13" s="279"/>
      <c r="ORT13" s="279"/>
      <c r="ORU13" s="279"/>
      <c r="ORV13" s="279"/>
      <c r="ORW13" s="279"/>
      <c r="ORX13" s="279"/>
      <c r="ORY13" s="279"/>
      <c r="ORZ13" s="279"/>
      <c r="OSA13" s="279"/>
      <c r="OSB13" s="279"/>
      <c r="OSC13" s="279"/>
      <c r="OSD13" s="279"/>
      <c r="OSE13" s="279"/>
      <c r="OSF13" s="279"/>
      <c r="OSG13" s="279"/>
      <c r="OSH13" s="279"/>
      <c r="OSI13" s="279"/>
      <c r="OSJ13" s="279"/>
      <c r="OSK13" s="279"/>
      <c r="OSL13" s="279"/>
      <c r="OSM13" s="279"/>
      <c r="OSN13" s="279"/>
      <c r="OSO13" s="279"/>
      <c r="OSP13" s="279"/>
      <c r="OSQ13" s="279"/>
      <c r="OSR13" s="279"/>
      <c r="OSS13" s="279"/>
      <c r="OST13" s="279"/>
      <c r="OSU13" s="279"/>
      <c r="OSV13" s="279"/>
      <c r="OSW13" s="279"/>
      <c r="OSX13" s="279"/>
      <c r="OSY13" s="279"/>
      <c r="OSZ13" s="279"/>
      <c r="OTA13" s="279"/>
      <c r="OTB13" s="279"/>
      <c r="OTC13" s="279"/>
      <c r="OTD13" s="279"/>
      <c r="OTE13" s="279"/>
      <c r="OTF13" s="279"/>
      <c r="OTG13" s="279"/>
      <c r="OTH13" s="279"/>
      <c r="OTI13" s="279"/>
      <c r="OTJ13" s="279"/>
      <c r="OTK13" s="279"/>
      <c r="OTL13" s="279"/>
      <c r="OTM13" s="279"/>
      <c r="OTN13" s="279"/>
      <c r="OTO13" s="279"/>
      <c r="OTP13" s="279"/>
      <c r="OTQ13" s="279"/>
      <c r="OTR13" s="279"/>
      <c r="OTS13" s="279"/>
      <c r="OTT13" s="279"/>
      <c r="OTU13" s="279"/>
      <c r="OTV13" s="279"/>
      <c r="OTW13" s="279"/>
      <c r="OTX13" s="279"/>
      <c r="OTY13" s="279"/>
      <c r="OTZ13" s="279"/>
      <c r="OUA13" s="279"/>
      <c r="OUB13" s="279"/>
      <c r="OUC13" s="279"/>
      <c r="OUD13" s="279"/>
      <c r="OUE13" s="279"/>
      <c r="OUF13" s="279"/>
      <c r="OUG13" s="279"/>
      <c r="OUH13" s="279"/>
      <c r="OUI13" s="279"/>
      <c r="OUJ13" s="279"/>
      <c r="OUK13" s="279"/>
      <c r="OUL13" s="279"/>
      <c r="OUM13" s="279"/>
      <c r="OUN13" s="279"/>
      <c r="OUO13" s="279"/>
      <c r="OUP13" s="279"/>
      <c r="OUQ13" s="279"/>
      <c r="OUR13" s="279"/>
      <c r="OUS13" s="279"/>
      <c r="OUT13" s="279"/>
      <c r="OUU13" s="279"/>
      <c r="OUV13" s="279"/>
      <c r="OUW13" s="279"/>
      <c r="OUX13" s="279"/>
      <c r="OUY13" s="279"/>
      <c r="OUZ13" s="279"/>
      <c r="OVA13" s="279"/>
      <c r="OVB13" s="279"/>
      <c r="OVC13" s="279"/>
      <c r="OVD13" s="279"/>
      <c r="OVE13" s="279"/>
      <c r="OVF13" s="279"/>
      <c r="OVG13" s="279"/>
      <c r="OVH13" s="279"/>
      <c r="OVI13" s="279"/>
      <c r="OVJ13" s="279"/>
      <c r="OVK13" s="279"/>
      <c r="OVL13" s="279"/>
      <c r="OVM13" s="279"/>
      <c r="OVN13" s="279"/>
      <c r="OVO13" s="279"/>
      <c r="OVP13" s="279"/>
      <c r="OVQ13" s="279"/>
      <c r="OVR13" s="279"/>
      <c r="OVS13" s="279"/>
      <c r="OVT13" s="279"/>
      <c r="OVU13" s="279"/>
      <c r="OVV13" s="279"/>
      <c r="OVW13" s="279"/>
      <c r="OVX13" s="279"/>
      <c r="OVY13" s="279"/>
      <c r="OVZ13" s="279"/>
      <c r="OWA13" s="279"/>
      <c r="OWB13" s="279"/>
      <c r="OWC13" s="279"/>
      <c r="OWD13" s="279"/>
      <c r="OWE13" s="279"/>
      <c r="OWF13" s="279"/>
      <c r="OWG13" s="279"/>
      <c r="OWH13" s="279"/>
      <c r="OWI13" s="279"/>
      <c r="OWJ13" s="279"/>
      <c r="OWK13" s="279"/>
      <c r="OWL13" s="279"/>
      <c r="OWM13" s="279"/>
      <c r="OWN13" s="279"/>
      <c r="OWO13" s="279"/>
      <c r="OWP13" s="279"/>
      <c r="OWQ13" s="279"/>
      <c r="OWR13" s="279"/>
      <c r="OWS13" s="279"/>
      <c r="OWT13" s="279"/>
      <c r="OWU13" s="279"/>
      <c r="OWV13" s="279"/>
      <c r="OWW13" s="279"/>
      <c r="OWX13" s="279"/>
      <c r="OWY13" s="279"/>
      <c r="OWZ13" s="279"/>
      <c r="OXA13" s="279"/>
      <c r="OXB13" s="279"/>
      <c r="OXC13" s="279"/>
      <c r="OXD13" s="279"/>
      <c r="OXE13" s="279"/>
      <c r="OXF13" s="279"/>
      <c r="OXG13" s="279"/>
      <c r="OXH13" s="279"/>
      <c r="OXI13" s="279"/>
      <c r="OXJ13" s="279"/>
      <c r="OXK13" s="279"/>
      <c r="OXL13" s="279"/>
      <c r="OXM13" s="279"/>
      <c r="OXN13" s="279"/>
      <c r="OXO13" s="279"/>
      <c r="OXP13" s="279"/>
      <c r="OXQ13" s="279"/>
      <c r="OXR13" s="279"/>
      <c r="OXS13" s="279"/>
      <c r="OXT13" s="279"/>
      <c r="OXU13" s="279"/>
      <c r="OXV13" s="279"/>
      <c r="OXW13" s="279"/>
      <c r="OXX13" s="279"/>
      <c r="OXY13" s="279"/>
      <c r="OXZ13" s="279"/>
      <c r="OYA13" s="279"/>
      <c r="OYB13" s="279"/>
      <c r="OYC13" s="279"/>
      <c r="OYD13" s="279"/>
      <c r="OYE13" s="279"/>
      <c r="OYF13" s="279"/>
      <c r="OYG13" s="279"/>
      <c r="OYH13" s="279"/>
      <c r="OYI13" s="279"/>
      <c r="OYJ13" s="279"/>
      <c r="OYK13" s="279"/>
      <c r="OYL13" s="279"/>
      <c r="OYM13" s="279"/>
      <c r="OYN13" s="279"/>
      <c r="OYO13" s="279"/>
      <c r="OYP13" s="279"/>
      <c r="OYQ13" s="279"/>
      <c r="OYR13" s="279"/>
      <c r="OYS13" s="279"/>
      <c r="OYT13" s="279"/>
      <c r="OYU13" s="279"/>
      <c r="OYV13" s="279"/>
      <c r="OYW13" s="279"/>
      <c r="OYX13" s="279"/>
      <c r="OYY13" s="279"/>
      <c r="OYZ13" s="279"/>
      <c r="OZA13" s="279"/>
      <c r="OZB13" s="279"/>
      <c r="OZC13" s="279"/>
      <c r="OZD13" s="279"/>
      <c r="OZE13" s="279"/>
      <c r="OZF13" s="279"/>
      <c r="OZG13" s="279"/>
      <c r="OZH13" s="279"/>
      <c r="OZI13" s="279"/>
      <c r="OZJ13" s="279"/>
      <c r="OZK13" s="279"/>
      <c r="OZL13" s="279"/>
      <c r="OZM13" s="279"/>
      <c r="OZN13" s="279"/>
      <c r="OZO13" s="279"/>
      <c r="OZP13" s="279"/>
      <c r="OZQ13" s="279"/>
      <c r="OZR13" s="279"/>
      <c r="OZS13" s="279"/>
      <c r="OZT13" s="279"/>
      <c r="OZU13" s="279"/>
      <c r="OZV13" s="279"/>
      <c r="OZW13" s="279"/>
      <c r="OZX13" s="279"/>
      <c r="OZY13" s="279"/>
      <c r="OZZ13" s="279"/>
      <c r="PAA13" s="279"/>
      <c r="PAB13" s="279"/>
      <c r="PAC13" s="279"/>
      <c r="PAD13" s="279"/>
      <c r="PAE13" s="279"/>
      <c r="PAF13" s="279"/>
      <c r="PAG13" s="279"/>
      <c r="PAH13" s="279"/>
      <c r="PAI13" s="279"/>
      <c r="PAJ13" s="279"/>
      <c r="PAK13" s="279"/>
      <c r="PAL13" s="279"/>
      <c r="PAM13" s="279"/>
      <c r="PAN13" s="279"/>
      <c r="PAO13" s="279"/>
      <c r="PAP13" s="279"/>
      <c r="PAQ13" s="279"/>
      <c r="PAR13" s="279"/>
      <c r="PAS13" s="279"/>
      <c r="PAT13" s="279"/>
      <c r="PAU13" s="279"/>
      <c r="PAV13" s="279"/>
      <c r="PAW13" s="279"/>
      <c r="PAX13" s="279"/>
      <c r="PAY13" s="279"/>
      <c r="PAZ13" s="279"/>
      <c r="PBA13" s="279"/>
      <c r="PBB13" s="279"/>
      <c r="PBC13" s="279"/>
      <c r="PBD13" s="279"/>
      <c r="PBE13" s="279"/>
      <c r="PBF13" s="279"/>
      <c r="PBG13" s="279"/>
      <c r="PBH13" s="279"/>
      <c r="PBI13" s="279"/>
      <c r="PBJ13" s="279"/>
      <c r="PBK13" s="279"/>
      <c r="PBL13" s="279"/>
      <c r="PBM13" s="279"/>
      <c r="PBN13" s="279"/>
      <c r="PBO13" s="279"/>
      <c r="PBP13" s="279"/>
      <c r="PBQ13" s="279"/>
      <c r="PBR13" s="279"/>
      <c r="PBS13" s="279"/>
      <c r="PBT13" s="279"/>
      <c r="PBU13" s="279"/>
      <c r="PBV13" s="279"/>
      <c r="PBW13" s="279"/>
      <c r="PBX13" s="279"/>
      <c r="PBY13" s="279"/>
      <c r="PBZ13" s="279"/>
      <c r="PCA13" s="279"/>
      <c r="PCB13" s="279"/>
      <c r="PCC13" s="279"/>
      <c r="PCD13" s="279"/>
      <c r="PCE13" s="279"/>
      <c r="PCF13" s="279"/>
      <c r="PCG13" s="279"/>
      <c r="PCH13" s="279"/>
      <c r="PCI13" s="279"/>
      <c r="PCJ13" s="279"/>
      <c r="PCK13" s="279"/>
      <c r="PCL13" s="279"/>
      <c r="PCM13" s="279"/>
      <c r="PCN13" s="279"/>
      <c r="PCO13" s="279"/>
      <c r="PCP13" s="279"/>
      <c r="PCQ13" s="279"/>
      <c r="PCR13" s="279"/>
      <c r="PCS13" s="279"/>
      <c r="PCT13" s="279"/>
      <c r="PCU13" s="279"/>
      <c r="PCV13" s="279"/>
      <c r="PCW13" s="279"/>
      <c r="PCX13" s="279"/>
      <c r="PCY13" s="279"/>
      <c r="PCZ13" s="279"/>
      <c r="PDA13" s="279"/>
      <c r="PDB13" s="279"/>
      <c r="PDC13" s="279"/>
      <c r="PDD13" s="279"/>
      <c r="PDE13" s="279"/>
      <c r="PDF13" s="279"/>
      <c r="PDG13" s="279"/>
      <c r="PDH13" s="279"/>
      <c r="PDI13" s="279"/>
      <c r="PDJ13" s="279"/>
      <c r="PDK13" s="279"/>
      <c r="PDL13" s="279"/>
      <c r="PDM13" s="279"/>
      <c r="PDN13" s="279"/>
      <c r="PDO13" s="279"/>
      <c r="PDP13" s="279"/>
      <c r="PDQ13" s="279"/>
      <c r="PDR13" s="279"/>
      <c r="PDS13" s="279"/>
      <c r="PDT13" s="279"/>
      <c r="PDU13" s="279"/>
      <c r="PDV13" s="279"/>
      <c r="PDW13" s="279"/>
      <c r="PDX13" s="279"/>
      <c r="PDY13" s="279"/>
      <c r="PDZ13" s="279"/>
      <c r="PEA13" s="279"/>
      <c r="PEB13" s="279"/>
      <c r="PEC13" s="279"/>
      <c r="PED13" s="279"/>
      <c r="PEE13" s="279"/>
      <c r="PEF13" s="279"/>
      <c r="PEG13" s="279"/>
      <c r="PEH13" s="279"/>
      <c r="PEI13" s="279"/>
      <c r="PEJ13" s="279"/>
      <c r="PEK13" s="279"/>
      <c r="PEL13" s="279"/>
      <c r="PEM13" s="279"/>
      <c r="PEN13" s="279"/>
      <c r="PEO13" s="279"/>
      <c r="PEP13" s="279"/>
      <c r="PEQ13" s="279"/>
      <c r="PER13" s="279"/>
      <c r="PES13" s="279"/>
      <c r="PET13" s="279"/>
      <c r="PEU13" s="279"/>
      <c r="PEV13" s="279"/>
      <c r="PEW13" s="279"/>
      <c r="PEX13" s="279"/>
      <c r="PEY13" s="279"/>
      <c r="PEZ13" s="279"/>
      <c r="PFA13" s="279"/>
      <c r="PFB13" s="279"/>
      <c r="PFC13" s="279"/>
      <c r="PFD13" s="279"/>
      <c r="PFE13" s="279"/>
      <c r="PFF13" s="279"/>
      <c r="PFG13" s="279"/>
      <c r="PFH13" s="279"/>
      <c r="PFI13" s="279"/>
      <c r="PFJ13" s="279"/>
      <c r="PFK13" s="279"/>
      <c r="PFL13" s="279"/>
      <c r="PFM13" s="279"/>
      <c r="PFN13" s="279"/>
      <c r="PFO13" s="279"/>
      <c r="PFP13" s="279"/>
      <c r="PFQ13" s="279"/>
      <c r="PFR13" s="279"/>
      <c r="PFS13" s="279"/>
      <c r="PFT13" s="279"/>
      <c r="PFU13" s="279"/>
      <c r="PFV13" s="279"/>
      <c r="PFW13" s="279"/>
      <c r="PFX13" s="279"/>
      <c r="PFY13" s="279"/>
      <c r="PFZ13" s="279"/>
      <c r="PGA13" s="279"/>
      <c r="PGB13" s="279"/>
      <c r="PGC13" s="279"/>
      <c r="PGD13" s="279"/>
      <c r="PGE13" s="279"/>
      <c r="PGF13" s="279"/>
      <c r="PGG13" s="279"/>
      <c r="PGH13" s="279"/>
      <c r="PGI13" s="279"/>
      <c r="PGJ13" s="279"/>
      <c r="PGK13" s="279"/>
      <c r="PGL13" s="279"/>
      <c r="PGM13" s="279"/>
      <c r="PGN13" s="279"/>
      <c r="PGO13" s="279"/>
      <c r="PGP13" s="279"/>
      <c r="PGQ13" s="279"/>
      <c r="PGR13" s="279"/>
      <c r="PGS13" s="279"/>
      <c r="PGT13" s="279"/>
      <c r="PGU13" s="279"/>
      <c r="PGV13" s="279"/>
      <c r="PGW13" s="279"/>
      <c r="PGX13" s="279"/>
      <c r="PGY13" s="279"/>
      <c r="PGZ13" s="279"/>
      <c r="PHA13" s="279"/>
      <c r="PHB13" s="279"/>
      <c r="PHC13" s="279"/>
      <c r="PHD13" s="279"/>
      <c r="PHE13" s="279"/>
      <c r="PHF13" s="279"/>
      <c r="PHG13" s="279"/>
      <c r="PHH13" s="279"/>
      <c r="PHI13" s="279"/>
      <c r="PHJ13" s="279"/>
      <c r="PHK13" s="279"/>
      <c r="PHL13" s="279"/>
      <c r="PHM13" s="279"/>
      <c r="PHN13" s="279"/>
      <c r="PHO13" s="279"/>
      <c r="PHP13" s="279"/>
      <c r="PHQ13" s="279"/>
      <c r="PHR13" s="279"/>
      <c r="PHS13" s="279"/>
      <c r="PHT13" s="279"/>
      <c r="PHU13" s="279"/>
      <c r="PHV13" s="279"/>
      <c r="PHW13" s="279"/>
      <c r="PHX13" s="279"/>
      <c r="PHY13" s="279"/>
      <c r="PHZ13" s="279"/>
      <c r="PIA13" s="279"/>
      <c r="PIB13" s="279"/>
      <c r="PIC13" s="279"/>
      <c r="PID13" s="279"/>
      <c r="PIE13" s="279"/>
      <c r="PIF13" s="279"/>
      <c r="PIG13" s="279"/>
      <c r="PIH13" s="279"/>
      <c r="PII13" s="279"/>
      <c r="PIJ13" s="279"/>
      <c r="PIK13" s="279"/>
      <c r="PIL13" s="279"/>
      <c r="PIM13" s="279"/>
      <c r="PIN13" s="279"/>
      <c r="PIO13" s="279"/>
      <c r="PIP13" s="279"/>
      <c r="PIQ13" s="279"/>
      <c r="PIR13" s="279"/>
      <c r="PIS13" s="279"/>
      <c r="PIT13" s="279"/>
      <c r="PIU13" s="279"/>
      <c r="PIV13" s="279"/>
      <c r="PIW13" s="279"/>
      <c r="PIX13" s="279"/>
      <c r="PIY13" s="279"/>
      <c r="PIZ13" s="279"/>
      <c r="PJA13" s="279"/>
      <c r="PJB13" s="279"/>
      <c r="PJC13" s="279"/>
      <c r="PJD13" s="279"/>
      <c r="PJE13" s="279"/>
      <c r="PJF13" s="279"/>
      <c r="PJG13" s="279"/>
      <c r="PJH13" s="279"/>
      <c r="PJI13" s="279"/>
      <c r="PJJ13" s="279"/>
      <c r="PJK13" s="279"/>
      <c r="PJL13" s="279"/>
      <c r="PJM13" s="279"/>
      <c r="PJN13" s="279"/>
      <c r="PJO13" s="279"/>
      <c r="PJP13" s="279"/>
      <c r="PJQ13" s="279"/>
      <c r="PJR13" s="279"/>
      <c r="PJS13" s="279"/>
      <c r="PJT13" s="279"/>
      <c r="PJU13" s="279"/>
      <c r="PJV13" s="279"/>
      <c r="PJW13" s="279"/>
      <c r="PJX13" s="279"/>
      <c r="PJY13" s="279"/>
      <c r="PJZ13" s="279"/>
      <c r="PKA13" s="279"/>
      <c r="PKB13" s="279"/>
      <c r="PKC13" s="279"/>
      <c r="PKD13" s="279"/>
      <c r="PKE13" s="279"/>
      <c r="PKF13" s="279"/>
      <c r="PKG13" s="279"/>
      <c r="PKH13" s="279"/>
      <c r="PKI13" s="279"/>
      <c r="PKJ13" s="279"/>
      <c r="PKK13" s="279"/>
      <c r="PKL13" s="279"/>
      <c r="PKM13" s="279"/>
      <c r="PKN13" s="279"/>
      <c r="PKO13" s="279"/>
      <c r="PKP13" s="279"/>
      <c r="PKQ13" s="279"/>
      <c r="PKR13" s="279"/>
      <c r="PKS13" s="279"/>
      <c r="PKT13" s="279"/>
      <c r="PKU13" s="279"/>
      <c r="PKV13" s="279"/>
      <c r="PKW13" s="279"/>
      <c r="PKX13" s="279"/>
      <c r="PKY13" s="279"/>
      <c r="PKZ13" s="279"/>
      <c r="PLA13" s="279"/>
      <c r="PLB13" s="279"/>
      <c r="PLC13" s="279"/>
      <c r="PLD13" s="279"/>
      <c r="PLE13" s="279"/>
      <c r="PLF13" s="279"/>
      <c r="PLG13" s="279"/>
      <c r="PLH13" s="279"/>
      <c r="PLI13" s="279"/>
      <c r="PLJ13" s="279"/>
      <c r="PLK13" s="279"/>
      <c r="PLL13" s="279"/>
      <c r="PLM13" s="279"/>
      <c r="PLN13" s="279"/>
      <c r="PLO13" s="279"/>
      <c r="PLP13" s="279"/>
      <c r="PLQ13" s="279"/>
      <c r="PLR13" s="279"/>
      <c r="PLS13" s="279"/>
      <c r="PLT13" s="279"/>
      <c r="PLU13" s="279"/>
      <c r="PLV13" s="279"/>
      <c r="PLW13" s="279"/>
      <c r="PLX13" s="279"/>
      <c r="PLY13" s="279"/>
      <c r="PLZ13" s="279"/>
      <c r="PMA13" s="279"/>
      <c r="PMB13" s="279"/>
      <c r="PMC13" s="279"/>
      <c r="PMD13" s="279"/>
      <c r="PME13" s="279"/>
      <c r="PMF13" s="279"/>
      <c r="PMG13" s="279"/>
      <c r="PMH13" s="279"/>
      <c r="PMI13" s="279"/>
      <c r="PMJ13" s="279"/>
      <c r="PMK13" s="279"/>
      <c r="PML13" s="279"/>
      <c r="PMM13" s="279"/>
      <c r="PMN13" s="279"/>
      <c r="PMO13" s="279"/>
      <c r="PMP13" s="279"/>
      <c r="PMQ13" s="279"/>
      <c r="PMR13" s="279"/>
      <c r="PMS13" s="279"/>
      <c r="PMT13" s="279"/>
      <c r="PMU13" s="279"/>
      <c r="PMV13" s="279"/>
      <c r="PMW13" s="279"/>
      <c r="PMX13" s="279"/>
      <c r="PMY13" s="279"/>
      <c r="PMZ13" s="279"/>
      <c r="PNA13" s="279"/>
      <c r="PNB13" s="279"/>
      <c r="PNC13" s="279"/>
      <c r="PND13" s="279"/>
      <c r="PNE13" s="279"/>
      <c r="PNF13" s="279"/>
      <c r="PNG13" s="279"/>
      <c r="PNH13" s="279"/>
      <c r="PNI13" s="279"/>
      <c r="PNJ13" s="279"/>
      <c r="PNK13" s="279"/>
      <c r="PNL13" s="279"/>
      <c r="PNM13" s="279"/>
      <c r="PNN13" s="279"/>
      <c r="PNO13" s="279"/>
      <c r="PNP13" s="279"/>
      <c r="PNQ13" s="279"/>
      <c r="PNR13" s="279"/>
      <c r="PNS13" s="279"/>
      <c r="PNT13" s="279"/>
      <c r="PNU13" s="279"/>
      <c r="PNV13" s="279"/>
      <c r="PNW13" s="279"/>
      <c r="PNX13" s="279"/>
      <c r="PNY13" s="279"/>
      <c r="PNZ13" s="279"/>
      <c r="POA13" s="279"/>
      <c r="POB13" s="279"/>
      <c r="POC13" s="279"/>
      <c r="POD13" s="279"/>
      <c r="POE13" s="279"/>
      <c r="POF13" s="279"/>
      <c r="POG13" s="279"/>
      <c r="POH13" s="279"/>
      <c r="POI13" s="279"/>
      <c r="POJ13" s="279"/>
      <c r="POK13" s="279"/>
      <c r="POL13" s="279"/>
      <c r="POM13" s="279"/>
      <c r="PON13" s="279"/>
      <c r="POO13" s="279"/>
      <c r="POP13" s="279"/>
      <c r="POQ13" s="279"/>
      <c r="POR13" s="279"/>
      <c r="POS13" s="279"/>
      <c r="POT13" s="279"/>
      <c r="POU13" s="279"/>
      <c r="POV13" s="279"/>
      <c r="POW13" s="279"/>
      <c r="POX13" s="279"/>
      <c r="POY13" s="279"/>
      <c r="POZ13" s="279"/>
      <c r="PPA13" s="279"/>
      <c r="PPB13" s="279"/>
      <c r="PPC13" s="279"/>
      <c r="PPD13" s="279"/>
      <c r="PPE13" s="279"/>
      <c r="PPF13" s="279"/>
      <c r="PPG13" s="279"/>
      <c r="PPH13" s="279"/>
      <c r="PPI13" s="279"/>
      <c r="PPJ13" s="279"/>
      <c r="PPK13" s="279"/>
      <c r="PPL13" s="279"/>
      <c r="PPM13" s="279"/>
      <c r="PPN13" s="279"/>
      <c r="PPO13" s="279"/>
      <c r="PPP13" s="279"/>
      <c r="PPQ13" s="279"/>
      <c r="PPR13" s="279"/>
      <c r="PPS13" s="279"/>
      <c r="PPT13" s="279"/>
      <c r="PPU13" s="279"/>
      <c r="PPV13" s="279"/>
      <c r="PPW13" s="279"/>
      <c r="PPX13" s="279"/>
      <c r="PPY13" s="279"/>
      <c r="PPZ13" s="279"/>
      <c r="PQA13" s="279"/>
      <c r="PQB13" s="279"/>
      <c r="PQC13" s="279"/>
      <c r="PQD13" s="279"/>
      <c r="PQE13" s="279"/>
      <c r="PQF13" s="279"/>
      <c r="PQG13" s="279"/>
      <c r="PQH13" s="279"/>
      <c r="PQI13" s="279"/>
      <c r="PQJ13" s="279"/>
      <c r="PQK13" s="279"/>
      <c r="PQL13" s="279"/>
      <c r="PQM13" s="279"/>
      <c r="PQN13" s="279"/>
      <c r="PQO13" s="279"/>
      <c r="PQP13" s="279"/>
      <c r="PQQ13" s="279"/>
      <c r="PQR13" s="279"/>
      <c r="PQS13" s="279"/>
      <c r="PQT13" s="279"/>
      <c r="PQU13" s="279"/>
      <c r="PQV13" s="279"/>
      <c r="PQW13" s="279"/>
      <c r="PQX13" s="279"/>
      <c r="PQY13" s="279"/>
      <c r="PQZ13" s="279"/>
      <c r="PRA13" s="279"/>
      <c r="PRB13" s="279"/>
      <c r="PRC13" s="279"/>
      <c r="PRD13" s="279"/>
      <c r="PRE13" s="279"/>
      <c r="PRF13" s="279"/>
      <c r="PRG13" s="279"/>
      <c r="PRH13" s="279"/>
      <c r="PRI13" s="279"/>
      <c r="PRJ13" s="279"/>
      <c r="PRK13" s="279"/>
      <c r="PRL13" s="279"/>
      <c r="PRM13" s="279"/>
      <c r="PRN13" s="279"/>
      <c r="PRO13" s="279"/>
      <c r="PRP13" s="279"/>
      <c r="PRQ13" s="279"/>
      <c r="PRR13" s="279"/>
      <c r="PRS13" s="279"/>
      <c r="PRT13" s="279"/>
      <c r="PRU13" s="279"/>
      <c r="PRV13" s="279"/>
      <c r="PRW13" s="279"/>
      <c r="PRX13" s="279"/>
      <c r="PRY13" s="279"/>
      <c r="PRZ13" s="279"/>
      <c r="PSA13" s="279"/>
      <c r="PSB13" s="279"/>
      <c r="PSC13" s="279"/>
      <c r="PSD13" s="279"/>
      <c r="PSE13" s="279"/>
      <c r="PSF13" s="279"/>
      <c r="PSG13" s="279"/>
      <c r="PSH13" s="279"/>
      <c r="PSI13" s="279"/>
      <c r="PSJ13" s="279"/>
      <c r="PSK13" s="279"/>
      <c r="PSL13" s="279"/>
      <c r="PSM13" s="279"/>
      <c r="PSN13" s="279"/>
      <c r="PSO13" s="279"/>
      <c r="PSP13" s="279"/>
      <c r="PSQ13" s="279"/>
      <c r="PSR13" s="279"/>
      <c r="PSS13" s="279"/>
      <c r="PST13" s="279"/>
      <c r="PSU13" s="279"/>
      <c r="PSV13" s="279"/>
      <c r="PSW13" s="279"/>
      <c r="PSX13" s="279"/>
      <c r="PSY13" s="279"/>
      <c r="PSZ13" s="279"/>
      <c r="PTA13" s="279"/>
      <c r="PTB13" s="279"/>
      <c r="PTC13" s="279"/>
      <c r="PTD13" s="279"/>
      <c r="PTE13" s="279"/>
      <c r="PTF13" s="279"/>
      <c r="PTG13" s="279"/>
      <c r="PTH13" s="279"/>
      <c r="PTI13" s="279"/>
      <c r="PTJ13" s="279"/>
      <c r="PTK13" s="279"/>
      <c r="PTL13" s="279"/>
      <c r="PTM13" s="279"/>
      <c r="PTN13" s="279"/>
      <c r="PTO13" s="279"/>
      <c r="PTP13" s="279"/>
      <c r="PTQ13" s="279"/>
      <c r="PTR13" s="279"/>
      <c r="PTS13" s="279"/>
      <c r="PTT13" s="279"/>
      <c r="PTU13" s="279"/>
      <c r="PTV13" s="279"/>
      <c r="PTW13" s="279"/>
      <c r="PTX13" s="279"/>
      <c r="PTY13" s="279"/>
      <c r="PTZ13" s="279"/>
      <c r="PUA13" s="279"/>
      <c r="PUB13" s="279"/>
      <c r="PUC13" s="279"/>
      <c r="PUD13" s="279"/>
      <c r="PUE13" s="279"/>
      <c r="PUF13" s="279"/>
      <c r="PUG13" s="279"/>
      <c r="PUH13" s="279"/>
      <c r="PUI13" s="279"/>
      <c r="PUJ13" s="279"/>
      <c r="PUK13" s="279"/>
      <c r="PUL13" s="279"/>
      <c r="PUM13" s="279"/>
      <c r="PUN13" s="279"/>
      <c r="PUO13" s="279"/>
      <c r="PUP13" s="279"/>
      <c r="PUQ13" s="279"/>
      <c r="PUR13" s="279"/>
      <c r="PUS13" s="279"/>
      <c r="PUT13" s="279"/>
      <c r="PUU13" s="279"/>
      <c r="PUV13" s="279"/>
      <c r="PUW13" s="279"/>
      <c r="PUX13" s="279"/>
      <c r="PUY13" s="279"/>
      <c r="PUZ13" s="279"/>
      <c r="PVA13" s="279"/>
      <c r="PVB13" s="279"/>
      <c r="PVC13" s="279"/>
      <c r="PVD13" s="279"/>
      <c r="PVE13" s="279"/>
      <c r="PVF13" s="279"/>
      <c r="PVG13" s="279"/>
      <c r="PVH13" s="279"/>
      <c r="PVI13" s="279"/>
      <c r="PVJ13" s="279"/>
      <c r="PVK13" s="279"/>
      <c r="PVL13" s="279"/>
      <c r="PVM13" s="279"/>
      <c r="PVN13" s="279"/>
      <c r="PVO13" s="279"/>
      <c r="PVP13" s="279"/>
      <c r="PVQ13" s="279"/>
      <c r="PVR13" s="279"/>
      <c r="PVS13" s="279"/>
      <c r="PVT13" s="279"/>
      <c r="PVU13" s="279"/>
      <c r="PVV13" s="279"/>
      <c r="PVW13" s="279"/>
      <c r="PVX13" s="279"/>
      <c r="PVY13" s="279"/>
      <c r="PVZ13" s="279"/>
      <c r="PWA13" s="279"/>
      <c r="PWB13" s="279"/>
      <c r="PWC13" s="279"/>
      <c r="PWD13" s="279"/>
      <c r="PWE13" s="279"/>
      <c r="PWF13" s="279"/>
      <c r="PWG13" s="279"/>
      <c r="PWH13" s="279"/>
      <c r="PWI13" s="279"/>
      <c r="PWJ13" s="279"/>
      <c r="PWK13" s="279"/>
      <c r="PWL13" s="279"/>
      <c r="PWM13" s="279"/>
      <c r="PWN13" s="279"/>
      <c r="PWO13" s="279"/>
      <c r="PWP13" s="279"/>
      <c r="PWQ13" s="279"/>
      <c r="PWR13" s="279"/>
      <c r="PWS13" s="279"/>
      <c r="PWT13" s="279"/>
      <c r="PWU13" s="279"/>
      <c r="PWV13" s="279"/>
      <c r="PWW13" s="279"/>
      <c r="PWX13" s="279"/>
      <c r="PWY13" s="279"/>
      <c r="PWZ13" s="279"/>
      <c r="PXA13" s="279"/>
      <c r="PXB13" s="279"/>
      <c r="PXC13" s="279"/>
      <c r="PXD13" s="279"/>
      <c r="PXE13" s="279"/>
      <c r="PXF13" s="279"/>
      <c r="PXG13" s="279"/>
      <c r="PXH13" s="279"/>
      <c r="PXI13" s="279"/>
      <c r="PXJ13" s="279"/>
      <c r="PXK13" s="279"/>
      <c r="PXL13" s="279"/>
      <c r="PXM13" s="279"/>
      <c r="PXN13" s="279"/>
      <c r="PXO13" s="279"/>
      <c r="PXP13" s="279"/>
      <c r="PXQ13" s="279"/>
      <c r="PXR13" s="279"/>
      <c r="PXS13" s="279"/>
      <c r="PXT13" s="279"/>
      <c r="PXU13" s="279"/>
      <c r="PXV13" s="279"/>
      <c r="PXW13" s="279"/>
      <c r="PXX13" s="279"/>
      <c r="PXY13" s="279"/>
      <c r="PXZ13" s="279"/>
      <c r="PYA13" s="279"/>
      <c r="PYB13" s="279"/>
      <c r="PYC13" s="279"/>
      <c r="PYD13" s="279"/>
      <c r="PYE13" s="279"/>
      <c r="PYF13" s="279"/>
      <c r="PYG13" s="279"/>
      <c r="PYH13" s="279"/>
      <c r="PYI13" s="279"/>
      <c r="PYJ13" s="279"/>
      <c r="PYK13" s="279"/>
      <c r="PYL13" s="279"/>
      <c r="PYM13" s="279"/>
      <c r="PYN13" s="279"/>
      <c r="PYO13" s="279"/>
      <c r="PYP13" s="279"/>
      <c r="PYQ13" s="279"/>
      <c r="PYR13" s="279"/>
      <c r="PYS13" s="279"/>
      <c r="PYT13" s="279"/>
      <c r="PYU13" s="279"/>
      <c r="PYV13" s="279"/>
      <c r="PYW13" s="279"/>
      <c r="PYX13" s="279"/>
      <c r="PYY13" s="279"/>
      <c r="PYZ13" s="279"/>
      <c r="PZA13" s="279"/>
      <c r="PZB13" s="279"/>
      <c r="PZC13" s="279"/>
      <c r="PZD13" s="279"/>
      <c r="PZE13" s="279"/>
      <c r="PZF13" s="279"/>
      <c r="PZG13" s="279"/>
      <c r="PZH13" s="279"/>
      <c r="PZI13" s="279"/>
      <c r="PZJ13" s="279"/>
      <c r="PZK13" s="279"/>
      <c r="PZL13" s="279"/>
      <c r="PZM13" s="279"/>
      <c r="PZN13" s="279"/>
      <c r="PZO13" s="279"/>
      <c r="PZP13" s="279"/>
      <c r="PZQ13" s="279"/>
      <c r="PZR13" s="279"/>
      <c r="PZS13" s="279"/>
      <c r="PZT13" s="279"/>
      <c r="PZU13" s="279"/>
      <c r="PZV13" s="279"/>
      <c r="PZW13" s="279"/>
      <c r="PZX13" s="279"/>
      <c r="PZY13" s="279"/>
      <c r="PZZ13" s="279"/>
      <c r="QAA13" s="279"/>
      <c r="QAB13" s="279"/>
      <c r="QAC13" s="279"/>
      <c r="QAD13" s="279"/>
      <c r="QAE13" s="279"/>
      <c r="QAF13" s="279"/>
      <c r="QAG13" s="279"/>
      <c r="QAH13" s="279"/>
      <c r="QAI13" s="279"/>
      <c r="QAJ13" s="279"/>
      <c r="QAK13" s="279"/>
      <c r="QAL13" s="279"/>
      <c r="QAM13" s="279"/>
      <c r="QAN13" s="279"/>
      <c r="QAO13" s="279"/>
      <c r="QAP13" s="279"/>
      <c r="QAQ13" s="279"/>
      <c r="QAR13" s="279"/>
      <c r="QAS13" s="279"/>
      <c r="QAT13" s="279"/>
      <c r="QAU13" s="279"/>
      <c r="QAV13" s="279"/>
      <c r="QAW13" s="279"/>
      <c r="QAX13" s="279"/>
      <c r="QAY13" s="279"/>
      <c r="QAZ13" s="279"/>
      <c r="QBA13" s="279"/>
      <c r="QBB13" s="279"/>
      <c r="QBC13" s="279"/>
      <c r="QBD13" s="279"/>
      <c r="QBE13" s="279"/>
      <c r="QBF13" s="279"/>
      <c r="QBG13" s="279"/>
      <c r="QBH13" s="279"/>
      <c r="QBI13" s="279"/>
      <c r="QBJ13" s="279"/>
      <c r="QBK13" s="279"/>
      <c r="QBL13" s="279"/>
      <c r="QBM13" s="279"/>
      <c r="QBN13" s="279"/>
      <c r="QBO13" s="279"/>
      <c r="QBP13" s="279"/>
      <c r="QBQ13" s="279"/>
      <c r="QBR13" s="279"/>
      <c r="QBS13" s="279"/>
      <c r="QBT13" s="279"/>
      <c r="QBU13" s="279"/>
      <c r="QBV13" s="279"/>
      <c r="QBW13" s="279"/>
      <c r="QBX13" s="279"/>
      <c r="QBY13" s="279"/>
      <c r="QBZ13" s="279"/>
      <c r="QCA13" s="279"/>
      <c r="QCB13" s="279"/>
      <c r="QCC13" s="279"/>
      <c r="QCD13" s="279"/>
      <c r="QCE13" s="279"/>
      <c r="QCF13" s="279"/>
      <c r="QCG13" s="279"/>
      <c r="QCH13" s="279"/>
      <c r="QCI13" s="279"/>
      <c r="QCJ13" s="279"/>
      <c r="QCK13" s="279"/>
      <c r="QCL13" s="279"/>
      <c r="QCM13" s="279"/>
      <c r="QCN13" s="279"/>
      <c r="QCO13" s="279"/>
      <c r="QCP13" s="279"/>
      <c r="QCQ13" s="279"/>
      <c r="QCR13" s="279"/>
      <c r="QCS13" s="279"/>
      <c r="QCT13" s="279"/>
      <c r="QCU13" s="279"/>
      <c r="QCV13" s="279"/>
      <c r="QCW13" s="279"/>
      <c r="QCX13" s="279"/>
      <c r="QCY13" s="279"/>
      <c r="QCZ13" s="279"/>
      <c r="QDA13" s="279"/>
      <c r="QDB13" s="279"/>
      <c r="QDC13" s="279"/>
      <c r="QDD13" s="279"/>
      <c r="QDE13" s="279"/>
      <c r="QDF13" s="279"/>
      <c r="QDG13" s="279"/>
      <c r="QDH13" s="279"/>
      <c r="QDI13" s="279"/>
      <c r="QDJ13" s="279"/>
      <c r="QDK13" s="279"/>
      <c r="QDL13" s="279"/>
      <c r="QDM13" s="279"/>
      <c r="QDN13" s="279"/>
      <c r="QDO13" s="279"/>
      <c r="QDP13" s="279"/>
      <c r="QDQ13" s="279"/>
      <c r="QDR13" s="279"/>
      <c r="QDS13" s="279"/>
      <c r="QDT13" s="279"/>
      <c r="QDU13" s="279"/>
      <c r="QDV13" s="279"/>
      <c r="QDW13" s="279"/>
      <c r="QDX13" s="279"/>
      <c r="QDY13" s="279"/>
      <c r="QDZ13" s="279"/>
      <c r="QEA13" s="279"/>
      <c r="QEB13" s="279"/>
      <c r="QEC13" s="279"/>
      <c r="QED13" s="279"/>
      <c r="QEE13" s="279"/>
      <c r="QEF13" s="279"/>
      <c r="QEG13" s="279"/>
      <c r="QEH13" s="279"/>
      <c r="QEI13" s="279"/>
      <c r="QEJ13" s="279"/>
      <c r="QEK13" s="279"/>
      <c r="QEL13" s="279"/>
      <c r="QEM13" s="279"/>
      <c r="QEN13" s="279"/>
      <c r="QEO13" s="279"/>
      <c r="QEP13" s="279"/>
      <c r="QEQ13" s="279"/>
      <c r="QER13" s="279"/>
      <c r="QES13" s="279"/>
      <c r="QET13" s="279"/>
      <c r="QEU13" s="279"/>
      <c r="QEV13" s="279"/>
      <c r="QEW13" s="279"/>
      <c r="QEX13" s="279"/>
      <c r="QEY13" s="279"/>
      <c r="QEZ13" s="279"/>
      <c r="QFA13" s="279"/>
      <c r="QFB13" s="279"/>
      <c r="QFC13" s="279"/>
      <c r="QFD13" s="279"/>
      <c r="QFE13" s="279"/>
      <c r="QFF13" s="279"/>
      <c r="QFG13" s="279"/>
      <c r="QFH13" s="279"/>
      <c r="QFI13" s="279"/>
      <c r="QFJ13" s="279"/>
      <c r="QFK13" s="279"/>
      <c r="QFL13" s="279"/>
      <c r="QFM13" s="279"/>
      <c r="QFN13" s="279"/>
      <c r="QFO13" s="279"/>
      <c r="QFP13" s="279"/>
      <c r="QFQ13" s="279"/>
      <c r="QFR13" s="279"/>
      <c r="QFS13" s="279"/>
      <c r="QFT13" s="279"/>
      <c r="QFU13" s="279"/>
      <c r="QFV13" s="279"/>
      <c r="QFW13" s="279"/>
      <c r="QFX13" s="279"/>
      <c r="QFY13" s="279"/>
      <c r="QFZ13" s="279"/>
      <c r="QGA13" s="279"/>
      <c r="QGB13" s="279"/>
      <c r="QGC13" s="279"/>
      <c r="QGD13" s="279"/>
      <c r="QGE13" s="279"/>
      <c r="QGF13" s="279"/>
      <c r="QGG13" s="279"/>
      <c r="QGH13" s="279"/>
      <c r="QGI13" s="279"/>
      <c r="QGJ13" s="279"/>
      <c r="QGK13" s="279"/>
      <c r="QGL13" s="279"/>
      <c r="QGM13" s="279"/>
      <c r="QGN13" s="279"/>
      <c r="QGO13" s="279"/>
      <c r="QGP13" s="279"/>
      <c r="QGQ13" s="279"/>
      <c r="QGR13" s="279"/>
      <c r="QGS13" s="279"/>
      <c r="QGT13" s="279"/>
      <c r="QGU13" s="279"/>
      <c r="QGV13" s="279"/>
      <c r="QGW13" s="279"/>
      <c r="QGX13" s="279"/>
      <c r="QGY13" s="279"/>
      <c r="QGZ13" s="279"/>
      <c r="QHA13" s="279"/>
      <c r="QHB13" s="279"/>
      <c r="QHC13" s="279"/>
      <c r="QHD13" s="279"/>
      <c r="QHE13" s="279"/>
      <c r="QHF13" s="279"/>
      <c r="QHG13" s="279"/>
      <c r="QHH13" s="279"/>
      <c r="QHI13" s="279"/>
      <c r="QHJ13" s="279"/>
      <c r="QHK13" s="279"/>
      <c r="QHL13" s="279"/>
      <c r="QHM13" s="279"/>
      <c r="QHN13" s="279"/>
      <c r="QHO13" s="279"/>
      <c r="QHP13" s="279"/>
      <c r="QHQ13" s="279"/>
      <c r="QHR13" s="279"/>
      <c r="QHS13" s="279"/>
      <c r="QHT13" s="279"/>
      <c r="QHU13" s="279"/>
      <c r="QHV13" s="279"/>
      <c r="QHW13" s="279"/>
      <c r="QHX13" s="279"/>
      <c r="QHY13" s="279"/>
      <c r="QHZ13" s="279"/>
      <c r="QIA13" s="279"/>
      <c r="QIB13" s="279"/>
      <c r="QIC13" s="279"/>
      <c r="QID13" s="279"/>
      <c r="QIE13" s="279"/>
      <c r="QIF13" s="279"/>
      <c r="QIG13" s="279"/>
      <c r="QIH13" s="279"/>
      <c r="QII13" s="279"/>
      <c r="QIJ13" s="279"/>
      <c r="QIK13" s="279"/>
      <c r="QIL13" s="279"/>
      <c r="QIM13" s="279"/>
      <c r="QIN13" s="279"/>
      <c r="QIO13" s="279"/>
      <c r="QIP13" s="279"/>
      <c r="QIQ13" s="279"/>
      <c r="QIR13" s="279"/>
      <c r="QIS13" s="279"/>
      <c r="QIT13" s="279"/>
      <c r="QIU13" s="279"/>
      <c r="QIV13" s="279"/>
      <c r="QIW13" s="279"/>
      <c r="QIX13" s="279"/>
      <c r="QIY13" s="279"/>
      <c r="QIZ13" s="279"/>
      <c r="QJA13" s="279"/>
      <c r="QJB13" s="279"/>
      <c r="QJC13" s="279"/>
      <c r="QJD13" s="279"/>
      <c r="QJE13" s="279"/>
      <c r="QJF13" s="279"/>
      <c r="QJG13" s="279"/>
      <c r="QJH13" s="279"/>
      <c r="QJI13" s="279"/>
      <c r="QJJ13" s="279"/>
      <c r="QJK13" s="279"/>
      <c r="QJL13" s="279"/>
      <c r="QJM13" s="279"/>
      <c r="QJN13" s="279"/>
      <c r="QJO13" s="279"/>
      <c r="QJP13" s="279"/>
      <c r="QJQ13" s="279"/>
      <c r="QJR13" s="279"/>
      <c r="QJS13" s="279"/>
      <c r="QJT13" s="279"/>
      <c r="QJU13" s="279"/>
      <c r="QJV13" s="279"/>
      <c r="QJW13" s="279"/>
      <c r="QJX13" s="279"/>
      <c r="QJY13" s="279"/>
      <c r="QJZ13" s="279"/>
      <c r="QKA13" s="279"/>
      <c r="QKB13" s="279"/>
      <c r="QKC13" s="279"/>
      <c r="QKD13" s="279"/>
      <c r="QKE13" s="279"/>
      <c r="QKF13" s="279"/>
      <c r="QKG13" s="279"/>
      <c r="QKH13" s="279"/>
      <c r="QKI13" s="279"/>
      <c r="QKJ13" s="279"/>
      <c r="QKK13" s="279"/>
      <c r="QKL13" s="279"/>
      <c r="QKM13" s="279"/>
      <c r="QKN13" s="279"/>
      <c r="QKO13" s="279"/>
      <c r="QKP13" s="279"/>
      <c r="QKQ13" s="279"/>
      <c r="QKR13" s="279"/>
      <c r="QKS13" s="279"/>
      <c r="QKT13" s="279"/>
      <c r="QKU13" s="279"/>
      <c r="QKV13" s="279"/>
      <c r="QKW13" s="279"/>
      <c r="QKX13" s="279"/>
      <c r="QKY13" s="279"/>
      <c r="QKZ13" s="279"/>
      <c r="QLA13" s="279"/>
      <c r="QLB13" s="279"/>
      <c r="QLC13" s="279"/>
      <c r="QLD13" s="279"/>
      <c r="QLE13" s="279"/>
      <c r="QLF13" s="279"/>
      <c r="QLG13" s="279"/>
      <c r="QLH13" s="279"/>
      <c r="QLI13" s="279"/>
      <c r="QLJ13" s="279"/>
      <c r="QLK13" s="279"/>
      <c r="QLL13" s="279"/>
      <c r="QLM13" s="279"/>
      <c r="QLN13" s="279"/>
      <c r="QLO13" s="279"/>
      <c r="QLP13" s="279"/>
      <c r="QLQ13" s="279"/>
      <c r="QLR13" s="279"/>
      <c r="QLS13" s="279"/>
      <c r="QLT13" s="279"/>
      <c r="QLU13" s="279"/>
      <c r="QLV13" s="279"/>
      <c r="QLW13" s="279"/>
      <c r="QLX13" s="279"/>
      <c r="QLY13" s="279"/>
      <c r="QLZ13" s="279"/>
      <c r="QMA13" s="279"/>
      <c r="QMB13" s="279"/>
      <c r="QMC13" s="279"/>
      <c r="QMD13" s="279"/>
      <c r="QME13" s="279"/>
      <c r="QMF13" s="279"/>
      <c r="QMG13" s="279"/>
      <c r="QMH13" s="279"/>
      <c r="QMI13" s="279"/>
      <c r="QMJ13" s="279"/>
      <c r="QMK13" s="279"/>
      <c r="QML13" s="279"/>
      <c r="QMM13" s="279"/>
      <c r="QMN13" s="279"/>
      <c r="QMO13" s="279"/>
      <c r="QMP13" s="279"/>
      <c r="QMQ13" s="279"/>
      <c r="QMR13" s="279"/>
      <c r="QMS13" s="279"/>
      <c r="QMT13" s="279"/>
      <c r="QMU13" s="279"/>
      <c r="QMV13" s="279"/>
      <c r="QMW13" s="279"/>
      <c r="QMX13" s="279"/>
      <c r="QMY13" s="279"/>
      <c r="QMZ13" s="279"/>
      <c r="QNA13" s="279"/>
      <c r="QNB13" s="279"/>
      <c r="QNC13" s="279"/>
      <c r="QND13" s="279"/>
      <c r="QNE13" s="279"/>
      <c r="QNF13" s="279"/>
      <c r="QNG13" s="279"/>
      <c r="QNH13" s="279"/>
      <c r="QNI13" s="279"/>
      <c r="QNJ13" s="279"/>
      <c r="QNK13" s="279"/>
      <c r="QNL13" s="279"/>
      <c r="QNM13" s="279"/>
      <c r="QNN13" s="279"/>
      <c r="QNO13" s="279"/>
      <c r="QNP13" s="279"/>
      <c r="QNQ13" s="279"/>
      <c r="QNR13" s="279"/>
      <c r="QNS13" s="279"/>
      <c r="QNT13" s="279"/>
      <c r="QNU13" s="279"/>
      <c r="QNV13" s="279"/>
      <c r="QNW13" s="279"/>
      <c r="QNX13" s="279"/>
      <c r="QNY13" s="279"/>
      <c r="QNZ13" s="279"/>
      <c r="QOA13" s="279"/>
      <c r="QOB13" s="279"/>
      <c r="QOC13" s="279"/>
      <c r="QOD13" s="279"/>
      <c r="QOE13" s="279"/>
      <c r="QOF13" s="279"/>
      <c r="QOG13" s="279"/>
      <c r="QOH13" s="279"/>
      <c r="QOI13" s="279"/>
      <c r="QOJ13" s="279"/>
      <c r="QOK13" s="279"/>
      <c r="QOL13" s="279"/>
      <c r="QOM13" s="279"/>
      <c r="QON13" s="279"/>
      <c r="QOO13" s="279"/>
      <c r="QOP13" s="279"/>
      <c r="QOQ13" s="279"/>
      <c r="QOR13" s="279"/>
      <c r="QOS13" s="279"/>
      <c r="QOT13" s="279"/>
      <c r="QOU13" s="279"/>
      <c r="QOV13" s="279"/>
      <c r="QOW13" s="279"/>
      <c r="QOX13" s="279"/>
      <c r="QOY13" s="279"/>
      <c r="QOZ13" s="279"/>
      <c r="QPA13" s="279"/>
      <c r="QPB13" s="279"/>
      <c r="QPC13" s="279"/>
      <c r="QPD13" s="279"/>
      <c r="QPE13" s="279"/>
      <c r="QPF13" s="279"/>
      <c r="QPG13" s="279"/>
      <c r="QPH13" s="279"/>
      <c r="QPI13" s="279"/>
      <c r="QPJ13" s="279"/>
      <c r="QPK13" s="279"/>
      <c r="QPL13" s="279"/>
      <c r="QPM13" s="279"/>
      <c r="QPN13" s="279"/>
      <c r="QPO13" s="279"/>
      <c r="QPP13" s="279"/>
      <c r="QPQ13" s="279"/>
      <c r="QPR13" s="279"/>
      <c r="QPS13" s="279"/>
      <c r="QPT13" s="279"/>
      <c r="QPU13" s="279"/>
      <c r="QPV13" s="279"/>
      <c r="QPW13" s="279"/>
      <c r="QPX13" s="279"/>
      <c r="QPY13" s="279"/>
      <c r="QPZ13" s="279"/>
      <c r="QQA13" s="279"/>
      <c r="QQB13" s="279"/>
      <c r="QQC13" s="279"/>
      <c r="QQD13" s="279"/>
      <c r="QQE13" s="279"/>
      <c r="QQF13" s="279"/>
      <c r="QQG13" s="279"/>
      <c r="QQH13" s="279"/>
      <c r="QQI13" s="279"/>
      <c r="QQJ13" s="279"/>
      <c r="QQK13" s="279"/>
      <c r="QQL13" s="279"/>
      <c r="QQM13" s="279"/>
      <c r="QQN13" s="279"/>
      <c r="QQO13" s="279"/>
      <c r="QQP13" s="279"/>
      <c r="QQQ13" s="279"/>
      <c r="QQR13" s="279"/>
      <c r="QQS13" s="279"/>
      <c r="QQT13" s="279"/>
      <c r="QQU13" s="279"/>
      <c r="QQV13" s="279"/>
      <c r="QQW13" s="279"/>
      <c r="QQX13" s="279"/>
      <c r="QQY13" s="279"/>
      <c r="QQZ13" s="279"/>
      <c r="QRA13" s="279"/>
      <c r="QRB13" s="279"/>
      <c r="QRC13" s="279"/>
      <c r="QRD13" s="279"/>
      <c r="QRE13" s="279"/>
      <c r="QRF13" s="279"/>
      <c r="QRG13" s="279"/>
      <c r="QRH13" s="279"/>
      <c r="QRI13" s="279"/>
      <c r="QRJ13" s="279"/>
      <c r="QRK13" s="279"/>
      <c r="QRL13" s="279"/>
      <c r="QRM13" s="279"/>
      <c r="QRN13" s="279"/>
      <c r="QRO13" s="279"/>
      <c r="QRP13" s="279"/>
      <c r="QRQ13" s="279"/>
      <c r="QRR13" s="279"/>
      <c r="QRS13" s="279"/>
      <c r="QRT13" s="279"/>
      <c r="QRU13" s="279"/>
      <c r="QRV13" s="279"/>
      <c r="QRW13" s="279"/>
      <c r="QRX13" s="279"/>
      <c r="QRY13" s="279"/>
      <c r="QRZ13" s="279"/>
      <c r="QSA13" s="279"/>
      <c r="QSB13" s="279"/>
      <c r="QSC13" s="279"/>
      <c r="QSD13" s="279"/>
      <c r="QSE13" s="279"/>
      <c r="QSF13" s="279"/>
      <c r="QSG13" s="279"/>
      <c r="QSH13" s="279"/>
      <c r="QSI13" s="279"/>
      <c r="QSJ13" s="279"/>
      <c r="QSK13" s="279"/>
      <c r="QSL13" s="279"/>
      <c r="QSM13" s="279"/>
      <c r="QSN13" s="279"/>
      <c r="QSO13" s="279"/>
      <c r="QSP13" s="279"/>
      <c r="QSQ13" s="279"/>
      <c r="QSR13" s="279"/>
      <c r="QSS13" s="279"/>
      <c r="QST13" s="279"/>
      <c r="QSU13" s="279"/>
      <c r="QSV13" s="279"/>
      <c r="QSW13" s="279"/>
      <c r="QSX13" s="279"/>
      <c r="QSY13" s="279"/>
      <c r="QSZ13" s="279"/>
      <c r="QTA13" s="279"/>
      <c r="QTB13" s="279"/>
      <c r="QTC13" s="279"/>
      <c r="QTD13" s="279"/>
      <c r="QTE13" s="279"/>
      <c r="QTF13" s="279"/>
      <c r="QTG13" s="279"/>
      <c r="QTH13" s="279"/>
      <c r="QTI13" s="279"/>
      <c r="QTJ13" s="279"/>
      <c r="QTK13" s="279"/>
      <c r="QTL13" s="279"/>
      <c r="QTM13" s="279"/>
      <c r="QTN13" s="279"/>
      <c r="QTO13" s="279"/>
      <c r="QTP13" s="279"/>
      <c r="QTQ13" s="279"/>
      <c r="QTR13" s="279"/>
      <c r="QTS13" s="279"/>
      <c r="QTT13" s="279"/>
      <c r="QTU13" s="279"/>
      <c r="QTV13" s="279"/>
      <c r="QTW13" s="279"/>
      <c r="QTX13" s="279"/>
      <c r="QTY13" s="279"/>
      <c r="QTZ13" s="279"/>
      <c r="QUA13" s="279"/>
      <c r="QUB13" s="279"/>
      <c r="QUC13" s="279"/>
      <c r="QUD13" s="279"/>
      <c r="QUE13" s="279"/>
      <c r="QUF13" s="279"/>
      <c r="QUG13" s="279"/>
      <c r="QUH13" s="279"/>
      <c r="QUI13" s="279"/>
      <c r="QUJ13" s="279"/>
      <c r="QUK13" s="279"/>
      <c r="QUL13" s="279"/>
      <c r="QUM13" s="279"/>
      <c r="QUN13" s="279"/>
      <c r="QUO13" s="279"/>
      <c r="QUP13" s="279"/>
      <c r="QUQ13" s="279"/>
      <c r="QUR13" s="279"/>
      <c r="QUS13" s="279"/>
      <c r="QUT13" s="279"/>
      <c r="QUU13" s="279"/>
      <c r="QUV13" s="279"/>
      <c r="QUW13" s="279"/>
      <c r="QUX13" s="279"/>
      <c r="QUY13" s="279"/>
      <c r="QUZ13" s="279"/>
      <c r="QVA13" s="279"/>
      <c r="QVB13" s="279"/>
      <c r="QVC13" s="279"/>
      <c r="QVD13" s="279"/>
      <c r="QVE13" s="279"/>
      <c r="QVF13" s="279"/>
      <c r="QVG13" s="279"/>
      <c r="QVH13" s="279"/>
      <c r="QVI13" s="279"/>
      <c r="QVJ13" s="279"/>
      <c r="QVK13" s="279"/>
      <c r="QVL13" s="279"/>
      <c r="QVM13" s="279"/>
      <c r="QVN13" s="279"/>
      <c r="QVO13" s="279"/>
      <c r="QVP13" s="279"/>
      <c r="QVQ13" s="279"/>
      <c r="QVR13" s="279"/>
      <c r="QVS13" s="279"/>
      <c r="QVT13" s="279"/>
      <c r="QVU13" s="279"/>
      <c r="QVV13" s="279"/>
      <c r="QVW13" s="279"/>
      <c r="QVX13" s="279"/>
      <c r="QVY13" s="279"/>
      <c r="QVZ13" s="279"/>
      <c r="QWA13" s="279"/>
      <c r="QWB13" s="279"/>
      <c r="QWC13" s="279"/>
      <c r="QWD13" s="279"/>
      <c r="QWE13" s="279"/>
      <c r="QWF13" s="279"/>
      <c r="QWG13" s="279"/>
      <c r="QWH13" s="279"/>
      <c r="QWI13" s="279"/>
      <c r="QWJ13" s="279"/>
      <c r="QWK13" s="279"/>
      <c r="QWL13" s="279"/>
      <c r="QWM13" s="279"/>
      <c r="QWN13" s="279"/>
      <c r="QWO13" s="279"/>
      <c r="QWP13" s="279"/>
      <c r="QWQ13" s="279"/>
      <c r="QWR13" s="279"/>
      <c r="QWS13" s="279"/>
      <c r="QWT13" s="279"/>
      <c r="QWU13" s="279"/>
      <c r="QWV13" s="279"/>
      <c r="QWW13" s="279"/>
      <c r="QWX13" s="279"/>
      <c r="QWY13" s="279"/>
      <c r="QWZ13" s="279"/>
      <c r="QXA13" s="279"/>
      <c r="QXB13" s="279"/>
      <c r="QXC13" s="279"/>
      <c r="QXD13" s="279"/>
      <c r="QXE13" s="279"/>
      <c r="QXF13" s="279"/>
      <c r="QXG13" s="279"/>
      <c r="QXH13" s="279"/>
      <c r="QXI13" s="279"/>
      <c r="QXJ13" s="279"/>
      <c r="QXK13" s="279"/>
      <c r="QXL13" s="279"/>
      <c r="QXM13" s="279"/>
      <c r="QXN13" s="279"/>
      <c r="QXO13" s="279"/>
      <c r="QXP13" s="279"/>
      <c r="QXQ13" s="279"/>
      <c r="QXR13" s="279"/>
      <c r="QXS13" s="279"/>
      <c r="QXT13" s="279"/>
      <c r="QXU13" s="279"/>
      <c r="QXV13" s="279"/>
      <c r="QXW13" s="279"/>
      <c r="QXX13" s="279"/>
      <c r="QXY13" s="279"/>
      <c r="QXZ13" s="279"/>
      <c r="QYA13" s="279"/>
      <c r="QYB13" s="279"/>
      <c r="QYC13" s="279"/>
      <c r="QYD13" s="279"/>
      <c r="QYE13" s="279"/>
      <c r="QYF13" s="279"/>
      <c r="QYG13" s="279"/>
      <c r="QYH13" s="279"/>
      <c r="QYI13" s="279"/>
      <c r="QYJ13" s="279"/>
      <c r="QYK13" s="279"/>
      <c r="QYL13" s="279"/>
      <c r="QYM13" s="279"/>
      <c r="QYN13" s="279"/>
      <c r="QYO13" s="279"/>
      <c r="QYP13" s="279"/>
      <c r="QYQ13" s="279"/>
      <c r="QYR13" s="279"/>
      <c r="QYS13" s="279"/>
      <c r="QYT13" s="279"/>
      <c r="QYU13" s="279"/>
      <c r="QYV13" s="279"/>
      <c r="QYW13" s="279"/>
      <c r="QYX13" s="279"/>
      <c r="QYY13" s="279"/>
      <c r="QYZ13" s="279"/>
      <c r="QZA13" s="279"/>
      <c r="QZB13" s="279"/>
      <c r="QZC13" s="279"/>
      <c r="QZD13" s="279"/>
      <c r="QZE13" s="279"/>
      <c r="QZF13" s="279"/>
      <c r="QZG13" s="279"/>
      <c r="QZH13" s="279"/>
      <c r="QZI13" s="279"/>
      <c r="QZJ13" s="279"/>
      <c r="QZK13" s="279"/>
      <c r="QZL13" s="279"/>
      <c r="QZM13" s="279"/>
      <c r="QZN13" s="279"/>
      <c r="QZO13" s="279"/>
      <c r="QZP13" s="279"/>
      <c r="QZQ13" s="279"/>
      <c r="QZR13" s="279"/>
      <c r="QZS13" s="279"/>
      <c r="QZT13" s="279"/>
      <c r="QZU13" s="279"/>
      <c r="QZV13" s="279"/>
      <c r="QZW13" s="279"/>
      <c r="QZX13" s="279"/>
      <c r="QZY13" s="279"/>
      <c r="QZZ13" s="279"/>
      <c r="RAA13" s="279"/>
      <c r="RAB13" s="279"/>
      <c r="RAC13" s="279"/>
      <c r="RAD13" s="279"/>
      <c r="RAE13" s="279"/>
      <c r="RAF13" s="279"/>
      <c r="RAG13" s="279"/>
      <c r="RAH13" s="279"/>
      <c r="RAI13" s="279"/>
      <c r="RAJ13" s="279"/>
      <c r="RAK13" s="279"/>
      <c r="RAL13" s="279"/>
      <c r="RAM13" s="279"/>
      <c r="RAN13" s="279"/>
      <c r="RAO13" s="279"/>
      <c r="RAP13" s="279"/>
      <c r="RAQ13" s="279"/>
      <c r="RAR13" s="279"/>
      <c r="RAS13" s="279"/>
      <c r="RAT13" s="279"/>
      <c r="RAU13" s="279"/>
      <c r="RAV13" s="279"/>
      <c r="RAW13" s="279"/>
      <c r="RAX13" s="279"/>
      <c r="RAY13" s="279"/>
      <c r="RAZ13" s="279"/>
      <c r="RBA13" s="279"/>
      <c r="RBB13" s="279"/>
      <c r="RBC13" s="279"/>
      <c r="RBD13" s="279"/>
      <c r="RBE13" s="279"/>
      <c r="RBF13" s="279"/>
      <c r="RBG13" s="279"/>
      <c r="RBH13" s="279"/>
      <c r="RBI13" s="279"/>
      <c r="RBJ13" s="279"/>
      <c r="RBK13" s="279"/>
      <c r="RBL13" s="279"/>
      <c r="RBM13" s="279"/>
      <c r="RBN13" s="279"/>
      <c r="RBO13" s="279"/>
      <c r="RBP13" s="279"/>
      <c r="RBQ13" s="279"/>
      <c r="RBR13" s="279"/>
      <c r="RBS13" s="279"/>
      <c r="RBT13" s="279"/>
      <c r="RBU13" s="279"/>
      <c r="RBV13" s="279"/>
      <c r="RBW13" s="279"/>
      <c r="RBX13" s="279"/>
      <c r="RBY13" s="279"/>
      <c r="RBZ13" s="279"/>
      <c r="RCA13" s="279"/>
      <c r="RCB13" s="279"/>
      <c r="RCC13" s="279"/>
      <c r="RCD13" s="279"/>
      <c r="RCE13" s="279"/>
      <c r="RCF13" s="279"/>
      <c r="RCG13" s="279"/>
      <c r="RCH13" s="279"/>
      <c r="RCI13" s="279"/>
      <c r="RCJ13" s="279"/>
      <c r="RCK13" s="279"/>
      <c r="RCL13" s="279"/>
      <c r="RCM13" s="279"/>
      <c r="RCN13" s="279"/>
      <c r="RCO13" s="279"/>
      <c r="RCP13" s="279"/>
      <c r="RCQ13" s="279"/>
      <c r="RCR13" s="279"/>
      <c r="RCS13" s="279"/>
      <c r="RCT13" s="279"/>
      <c r="RCU13" s="279"/>
      <c r="RCV13" s="279"/>
      <c r="RCW13" s="279"/>
      <c r="RCX13" s="279"/>
      <c r="RCY13" s="279"/>
      <c r="RCZ13" s="279"/>
      <c r="RDA13" s="279"/>
      <c r="RDB13" s="279"/>
      <c r="RDC13" s="279"/>
      <c r="RDD13" s="279"/>
      <c r="RDE13" s="279"/>
      <c r="RDF13" s="279"/>
      <c r="RDG13" s="279"/>
      <c r="RDH13" s="279"/>
      <c r="RDI13" s="279"/>
      <c r="RDJ13" s="279"/>
      <c r="RDK13" s="279"/>
      <c r="RDL13" s="279"/>
      <c r="RDM13" s="279"/>
      <c r="RDN13" s="279"/>
      <c r="RDO13" s="279"/>
      <c r="RDP13" s="279"/>
      <c r="RDQ13" s="279"/>
      <c r="RDR13" s="279"/>
      <c r="RDS13" s="279"/>
      <c r="RDT13" s="279"/>
      <c r="RDU13" s="279"/>
      <c r="RDV13" s="279"/>
      <c r="RDW13" s="279"/>
      <c r="RDX13" s="279"/>
      <c r="RDY13" s="279"/>
      <c r="RDZ13" s="279"/>
      <c r="REA13" s="279"/>
      <c r="REB13" s="279"/>
      <c r="REC13" s="279"/>
      <c r="RED13" s="279"/>
      <c r="REE13" s="279"/>
      <c r="REF13" s="279"/>
      <c r="REG13" s="279"/>
      <c r="REH13" s="279"/>
      <c r="REI13" s="279"/>
      <c r="REJ13" s="279"/>
      <c r="REK13" s="279"/>
      <c r="REL13" s="279"/>
      <c r="REM13" s="279"/>
      <c r="REN13" s="279"/>
      <c r="REO13" s="279"/>
      <c r="REP13" s="279"/>
      <c r="REQ13" s="279"/>
      <c r="RER13" s="279"/>
      <c r="RES13" s="279"/>
      <c r="RET13" s="279"/>
      <c r="REU13" s="279"/>
      <c r="REV13" s="279"/>
      <c r="REW13" s="279"/>
      <c r="REX13" s="279"/>
      <c r="REY13" s="279"/>
      <c r="REZ13" s="279"/>
      <c r="RFA13" s="279"/>
      <c r="RFB13" s="279"/>
      <c r="RFC13" s="279"/>
      <c r="RFD13" s="279"/>
      <c r="RFE13" s="279"/>
      <c r="RFF13" s="279"/>
      <c r="RFG13" s="279"/>
      <c r="RFH13" s="279"/>
      <c r="RFI13" s="279"/>
      <c r="RFJ13" s="279"/>
      <c r="RFK13" s="279"/>
      <c r="RFL13" s="279"/>
      <c r="RFM13" s="279"/>
      <c r="RFN13" s="279"/>
      <c r="RFO13" s="279"/>
      <c r="RFP13" s="279"/>
      <c r="RFQ13" s="279"/>
      <c r="RFR13" s="279"/>
      <c r="RFS13" s="279"/>
      <c r="RFT13" s="279"/>
      <c r="RFU13" s="279"/>
      <c r="RFV13" s="279"/>
      <c r="RFW13" s="279"/>
      <c r="RFX13" s="279"/>
      <c r="RFY13" s="279"/>
      <c r="RFZ13" s="279"/>
      <c r="RGA13" s="279"/>
      <c r="RGB13" s="279"/>
      <c r="RGC13" s="279"/>
      <c r="RGD13" s="279"/>
      <c r="RGE13" s="279"/>
      <c r="RGF13" s="279"/>
      <c r="RGG13" s="279"/>
      <c r="RGH13" s="279"/>
      <c r="RGI13" s="279"/>
      <c r="RGJ13" s="279"/>
      <c r="RGK13" s="279"/>
      <c r="RGL13" s="279"/>
      <c r="RGM13" s="279"/>
      <c r="RGN13" s="279"/>
      <c r="RGO13" s="279"/>
      <c r="RGP13" s="279"/>
      <c r="RGQ13" s="279"/>
      <c r="RGR13" s="279"/>
      <c r="RGS13" s="279"/>
      <c r="RGT13" s="279"/>
      <c r="RGU13" s="279"/>
      <c r="RGV13" s="279"/>
      <c r="RGW13" s="279"/>
      <c r="RGX13" s="279"/>
      <c r="RGY13" s="279"/>
      <c r="RGZ13" s="279"/>
      <c r="RHA13" s="279"/>
      <c r="RHB13" s="279"/>
      <c r="RHC13" s="279"/>
      <c r="RHD13" s="279"/>
      <c r="RHE13" s="279"/>
      <c r="RHF13" s="279"/>
      <c r="RHG13" s="279"/>
      <c r="RHH13" s="279"/>
      <c r="RHI13" s="279"/>
      <c r="RHJ13" s="279"/>
      <c r="RHK13" s="279"/>
      <c r="RHL13" s="279"/>
      <c r="RHM13" s="279"/>
      <c r="RHN13" s="279"/>
      <c r="RHO13" s="279"/>
      <c r="RHP13" s="279"/>
      <c r="RHQ13" s="279"/>
      <c r="RHR13" s="279"/>
      <c r="RHS13" s="279"/>
      <c r="RHT13" s="279"/>
      <c r="RHU13" s="279"/>
      <c r="RHV13" s="279"/>
      <c r="RHW13" s="279"/>
      <c r="RHX13" s="279"/>
      <c r="RHY13" s="279"/>
      <c r="RHZ13" s="279"/>
      <c r="RIA13" s="279"/>
      <c r="RIB13" s="279"/>
      <c r="RIC13" s="279"/>
      <c r="RID13" s="279"/>
      <c r="RIE13" s="279"/>
      <c r="RIF13" s="279"/>
      <c r="RIG13" s="279"/>
      <c r="RIH13" s="279"/>
      <c r="RII13" s="279"/>
      <c r="RIJ13" s="279"/>
      <c r="RIK13" s="279"/>
      <c r="RIL13" s="279"/>
      <c r="RIM13" s="279"/>
      <c r="RIN13" s="279"/>
      <c r="RIO13" s="279"/>
      <c r="RIP13" s="279"/>
      <c r="RIQ13" s="279"/>
      <c r="RIR13" s="279"/>
      <c r="RIS13" s="279"/>
      <c r="RIT13" s="279"/>
      <c r="RIU13" s="279"/>
      <c r="RIV13" s="279"/>
      <c r="RIW13" s="279"/>
      <c r="RIX13" s="279"/>
      <c r="RIY13" s="279"/>
      <c r="RIZ13" s="279"/>
      <c r="RJA13" s="279"/>
      <c r="RJB13" s="279"/>
      <c r="RJC13" s="279"/>
      <c r="RJD13" s="279"/>
      <c r="RJE13" s="279"/>
      <c r="RJF13" s="279"/>
      <c r="RJG13" s="279"/>
      <c r="RJH13" s="279"/>
      <c r="RJI13" s="279"/>
      <c r="RJJ13" s="279"/>
      <c r="RJK13" s="279"/>
      <c r="RJL13" s="279"/>
      <c r="RJM13" s="279"/>
      <c r="RJN13" s="279"/>
      <c r="RJO13" s="279"/>
      <c r="RJP13" s="279"/>
      <c r="RJQ13" s="279"/>
      <c r="RJR13" s="279"/>
      <c r="RJS13" s="279"/>
      <c r="RJT13" s="279"/>
      <c r="RJU13" s="279"/>
      <c r="RJV13" s="279"/>
      <c r="RJW13" s="279"/>
      <c r="RJX13" s="279"/>
      <c r="RJY13" s="279"/>
      <c r="RJZ13" s="279"/>
      <c r="RKA13" s="279"/>
      <c r="RKB13" s="279"/>
      <c r="RKC13" s="279"/>
      <c r="RKD13" s="279"/>
      <c r="RKE13" s="279"/>
      <c r="RKF13" s="279"/>
      <c r="RKG13" s="279"/>
      <c r="RKH13" s="279"/>
      <c r="RKI13" s="279"/>
      <c r="RKJ13" s="279"/>
      <c r="RKK13" s="279"/>
      <c r="RKL13" s="279"/>
      <c r="RKM13" s="279"/>
      <c r="RKN13" s="279"/>
      <c r="RKO13" s="279"/>
      <c r="RKP13" s="279"/>
      <c r="RKQ13" s="279"/>
      <c r="RKR13" s="279"/>
      <c r="RKS13" s="279"/>
      <c r="RKT13" s="279"/>
      <c r="RKU13" s="279"/>
      <c r="RKV13" s="279"/>
      <c r="RKW13" s="279"/>
      <c r="RKX13" s="279"/>
      <c r="RKY13" s="279"/>
      <c r="RKZ13" s="279"/>
      <c r="RLA13" s="279"/>
      <c r="RLB13" s="279"/>
      <c r="RLC13" s="279"/>
      <c r="RLD13" s="279"/>
      <c r="RLE13" s="279"/>
      <c r="RLF13" s="279"/>
      <c r="RLG13" s="279"/>
      <c r="RLH13" s="279"/>
      <c r="RLI13" s="279"/>
      <c r="RLJ13" s="279"/>
      <c r="RLK13" s="279"/>
      <c r="RLL13" s="279"/>
      <c r="RLM13" s="279"/>
      <c r="RLN13" s="279"/>
      <c r="RLO13" s="279"/>
      <c r="RLP13" s="279"/>
      <c r="RLQ13" s="279"/>
      <c r="RLR13" s="279"/>
      <c r="RLS13" s="279"/>
      <c r="RLT13" s="279"/>
      <c r="RLU13" s="279"/>
      <c r="RLV13" s="279"/>
      <c r="RLW13" s="279"/>
      <c r="RLX13" s="279"/>
      <c r="RLY13" s="279"/>
      <c r="RLZ13" s="279"/>
      <c r="RMA13" s="279"/>
      <c r="RMB13" s="279"/>
      <c r="RMC13" s="279"/>
      <c r="RMD13" s="279"/>
      <c r="RME13" s="279"/>
      <c r="RMF13" s="279"/>
      <c r="RMG13" s="279"/>
      <c r="RMH13" s="279"/>
      <c r="RMI13" s="279"/>
      <c r="RMJ13" s="279"/>
      <c r="RMK13" s="279"/>
      <c r="RML13" s="279"/>
      <c r="RMM13" s="279"/>
      <c r="RMN13" s="279"/>
      <c r="RMO13" s="279"/>
      <c r="RMP13" s="279"/>
      <c r="RMQ13" s="279"/>
      <c r="RMR13" s="279"/>
      <c r="RMS13" s="279"/>
      <c r="RMT13" s="279"/>
      <c r="RMU13" s="279"/>
      <c r="RMV13" s="279"/>
      <c r="RMW13" s="279"/>
      <c r="RMX13" s="279"/>
      <c r="RMY13" s="279"/>
      <c r="RMZ13" s="279"/>
      <c r="RNA13" s="279"/>
      <c r="RNB13" s="279"/>
      <c r="RNC13" s="279"/>
      <c r="RND13" s="279"/>
      <c r="RNE13" s="279"/>
      <c r="RNF13" s="279"/>
      <c r="RNG13" s="279"/>
      <c r="RNH13" s="279"/>
      <c r="RNI13" s="279"/>
      <c r="RNJ13" s="279"/>
      <c r="RNK13" s="279"/>
      <c r="RNL13" s="279"/>
      <c r="RNM13" s="279"/>
      <c r="RNN13" s="279"/>
      <c r="RNO13" s="279"/>
      <c r="RNP13" s="279"/>
      <c r="RNQ13" s="279"/>
      <c r="RNR13" s="279"/>
      <c r="RNS13" s="279"/>
      <c r="RNT13" s="279"/>
      <c r="RNU13" s="279"/>
      <c r="RNV13" s="279"/>
      <c r="RNW13" s="279"/>
      <c r="RNX13" s="279"/>
      <c r="RNY13" s="279"/>
      <c r="RNZ13" s="279"/>
      <c r="ROA13" s="279"/>
      <c r="ROB13" s="279"/>
      <c r="ROC13" s="279"/>
      <c r="ROD13" s="279"/>
      <c r="ROE13" s="279"/>
      <c r="ROF13" s="279"/>
      <c r="ROG13" s="279"/>
      <c r="ROH13" s="279"/>
      <c r="ROI13" s="279"/>
      <c r="ROJ13" s="279"/>
      <c r="ROK13" s="279"/>
      <c r="ROL13" s="279"/>
      <c r="ROM13" s="279"/>
      <c r="RON13" s="279"/>
      <c r="ROO13" s="279"/>
      <c r="ROP13" s="279"/>
      <c r="ROQ13" s="279"/>
      <c r="ROR13" s="279"/>
      <c r="ROS13" s="279"/>
      <c r="ROT13" s="279"/>
      <c r="ROU13" s="279"/>
      <c r="ROV13" s="279"/>
      <c r="ROW13" s="279"/>
      <c r="ROX13" s="279"/>
      <c r="ROY13" s="279"/>
      <c r="ROZ13" s="279"/>
      <c r="RPA13" s="279"/>
      <c r="RPB13" s="279"/>
      <c r="RPC13" s="279"/>
      <c r="RPD13" s="279"/>
      <c r="RPE13" s="279"/>
      <c r="RPF13" s="279"/>
      <c r="RPG13" s="279"/>
      <c r="RPH13" s="279"/>
      <c r="RPI13" s="279"/>
      <c r="RPJ13" s="279"/>
      <c r="RPK13" s="279"/>
      <c r="RPL13" s="279"/>
      <c r="RPM13" s="279"/>
      <c r="RPN13" s="279"/>
      <c r="RPO13" s="279"/>
      <c r="RPP13" s="279"/>
      <c r="RPQ13" s="279"/>
      <c r="RPR13" s="279"/>
      <c r="RPS13" s="279"/>
      <c r="RPT13" s="279"/>
      <c r="RPU13" s="279"/>
      <c r="RPV13" s="279"/>
      <c r="RPW13" s="279"/>
      <c r="RPX13" s="279"/>
      <c r="RPY13" s="279"/>
      <c r="RPZ13" s="279"/>
      <c r="RQA13" s="279"/>
      <c r="RQB13" s="279"/>
      <c r="RQC13" s="279"/>
      <c r="RQD13" s="279"/>
      <c r="RQE13" s="279"/>
      <c r="RQF13" s="279"/>
      <c r="RQG13" s="279"/>
      <c r="RQH13" s="279"/>
      <c r="RQI13" s="279"/>
      <c r="RQJ13" s="279"/>
      <c r="RQK13" s="279"/>
      <c r="RQL13" s="279"/>
      <c r="RQM13" s="279"/>
      <c r="RQN13" s="279"/>
      <c r="RQO13" s="279"/>
      <c r="RQP13" s="279"/>
      <c r="RQQ13" s="279"/>
      <c r="RQR13" s="279"/>
      <c r="RQS13" s="279"/>
      <c r="RQT13" s="279"/>
      <c r="RQU13" s="279"/>
      <c r="RQV13" s="279"/>
      <c r="RQW13" s="279"/>
      <c r="RQX13" s="279"/>
      <c r="RQY13" s="279"/>
      <c r="RQZ13" s="279"/>
      <c r="RRA13" s="279"/>
      <c r="RRB13" s="279"/>
      <c r="RRC13" s="279"/>
      <c r="RRD13" s="279"/>
      <c r="RRE13" s="279"/>
      <c r="RRF13" s="279"/>
      <c r="RRG13" s="279"/>
      <c r="RRH13" s="279"/>
      <c r="RRI13" s="279"/>
      <c r="RRJ13" s="279"/>
      <c r="RRK13" s="279"/>
      <c r="RRL13" s="279"/>
      <c r="RRM13" s="279"/>
      <c r="RRN13" s="279"/>
      <c r="RRO13" s="279"/>
      <c r="RRP13" s="279"/>
      <c r="RRQ13" s="279"/>
      <c r="RRR13" s="279"/>
      <c r="RRS13" s="279"/>
      <c r="RRT13" s="279"/>
      <c r="RRU13" s="279"/>
      <c r="RRV13" s="279"/>
      <c r="RRW13" s="279"/>
      <c r="RRX13" s="279"/>
      <c r="RRY13" s="279"/>
      <c r="RRZ13" s="279"/>
      <c r="RSA13" s="279"/>
      <c r="RSB13" s="279"/>
      <c r="RSC13" s="279"/>
      <c r="RSD13" s="279"/>
      <c r="RSE13" s="279"/>
      <c r="RSF13" s="279"/>
      <c r="RSG13" s="279"/>
      <c r="RSH13" s="279"/>
      <c r="RSI13" s="279"/>
      <c r="RSJ13" s="279"/>
      <c r="RSK13" s="279"/>
      <c r="RSL13" s="279"/>
      <c r="RSM13" s="279"/>
      <c r="RSN13" s="279"/>
      <c r="RSO13" s="279"/>
      <c r="RSP13" s="279"/>
      <c r="RSQ13" s="279"/>
      <c r="RSR13" s="279"/>
      <c r="RSS13" s="279"/>
      <c r="RST13" s="279"/>
      <c r="RSU13" s="279"/>
      <c r="RSV13" s="279"/>
      <c r="RSW13" s="279"/>
      <c r="RSX13" s="279"/>
      <c r="RSY13" s="279"/>
      <c r="RSZ13" s="279"/>
      <c r="RTA13" s="279"/>
      <c r="RTB13" s="279"/>
      <c r="RTC13" s="279"/>
      <c r="RTD13" s="279"/>
      <c r="RTE13" s="279"/>
      <c r="RTF13" s="279"/>
      <c r="RTG13" s="279"/>
      <c r="RTH13" s="279"/>
      <c r="RTI13" s="279"/>
      <c r="RTJ13" s="279"/>
      <c r="RTK13" s="279"/>
      <c r="RTL13" s="279"/>
      <c r="RTM13" s="279"/>
      <c r="RTN13" s="279"/>
      <c r="RTO13" s="279"/>
      <c r="RTP13" s="279"/>
      <c r="RTQ13" s="279"/>
      <c r="RTR13" s="279"/>
      <c r="RTS13" s="279"/>
      <c r="RTT13" s="279"/>
      <c r="RTU13" s="279"/>
      <c r="RTV13" s="279"/>
      <c r="RTW13" s="279"/>
      <c r="RTX13" s="279"/>
      <c r="RTY13" s="279"/>
      <c r="RTZ13" s="279"/>
      <c r="RUA13" s="279"/>
      <c r="RUB13" s="279"/>
      <c r="RUC13" s="279"/>
      <c r="RUD13" s="279"/>
      <c r="RUE13" s="279"/>
      <c r="RUF13" s="279"/>
      <c r="RUG13" s="279"/>
      <c r="RUH13" s="279"/>
      <c r="RUI13" s="279"/>
      <c r="RUJ13" s="279"/>
      <c r="RUK13" s="279"/>
      <c r="RUL13" s="279"/>
      <c r="RUM13" s="279"/>
      <c r="RUN13" s="279"/>
      <c r="RUO13" s="279"/>
      <c r="RUP13" s="279"/>
      <c r="RUQ13" s="279"/>
      <c r="RUR13" s="279"/>
      <c r="RUS13" s="279"/>
      <c r="RUT13" s="279"/>
      <c r="RUU13" s="279"/>
      <c r="RUV13" s="279"/>
      <c r="RUW13" s="279"/>
      <c r="RUX13" s="279"/>
      <c r="RUY13" s="279"/>
      <c r="RUZ13" s="279"/>
      <c r="RVA13" s="279"/>
      <c r="RVB13" s="279"/>
      <c r="RVC13" s="279"/>
      <c r="RVD13" s="279"/>
      <c r="RVE13" s="279"/>
      <c r="RVF13" s="279"/>
      <c r="RVG13" s="279"/>
      <c r="RVH13" s="279"/>
      <c r="RVI13" s="279"/>
      <c r="RVJ13" s="279"/>
      <c r="RVK13" s="279"/>
      <c r="RVL13" s="279"/>
      <c r="RVM13" s="279"/>
      <c r="RVN13" s="279"/>
      <c r="RVO13" s="279"/>
      <c r="RVP13" s="279"/>
      <c r="RVQ13" s="279"/>
      <c r="RVR13" s="279"/>
      <c r="RVS13" s="279"/>
      <c r="RVT13" s="279"/>
      <c r="RVU13" s="279"/>
      <c r="RVV13" s="279"/>
      <c r="RVW13" s="279"/>
      <c r="RVX13" s="279"/>
      <c r="RVY13" s="279"/>
      <c r="RVZ13" s="279"/>
      <c r="RWA13" s="279"/>
      <c r="RWB13" s="279"/>
      <c r="RWC13" s="279"/>
      <c r="RWD13" s="279"/>
      <c r="RWE13" s="279"/>
      <c r="RWF13" s="279"/>
      <c r="RWG13" s="279"/>
      <c r="RWH13" s="279"/>
      <c r="RWI13" s="279"/>
      <c r="RWJ13" s="279"/>
      <c r="RWK13" s="279"/>
      <c r="RWL13" s="279"/>
      <c r="RWM13" s="279"/>
      <c r="RWN13" s="279"/>
      <c r="RWO13" s="279"/>
      <c r="RWP13" s="279"/>
      <c r="RWQ13" s="279"/>
      <c r="RWR13" s="279"/>
      <c r="RWS13" s="279"/>
      <c r="RWT13" s="279"/>
      <c r="RWU13" s="279"/>
      <c r="RWV13" s="279"/>
      <c r="RWW13" s="279"/>
      <c r="RWX13" s="279"/>
      <c r="RWY13" s="279"/>
      <c r="RWZ13" s="279"/>
      <c r="RXA13" s="279"/>
      <c r="RXB13" s="279"/>
      <c r="RXC13" s="279"/>
      <c r="RXD13" s="279"/>
      <c r="RXE13" s="279"/>
      <c r="RXF13" s="279"/>
      <c r="RXG13" s="279"/>
      <c r="RXH13" s="279"/>
      <c r="RXI13" s="279"/>
      <c r="RXJ13" s="279"/>
      <c r="RXK13" s="279"/>
      <c r="RXL13" s="279"/>
      <c r="RXM13" s="279"/>
      <c r="RXN13" s="279"/>
      <c r="RXO13" s="279"/>
      <c r="RXP13" s="279"/>
      <c r="RXQ13" s="279"/>
      <c r="RXR13" s="279"/>
      <c r="RXS13" s="279"/>
      <c r="RXT13" s="279"/>
      <c r="RXU13" s="279"/>
      <c r="RXV13" s="279"/>
      <c r="RXW13" s="279"/>
      <c r="RXX13" s="279"/>
      <c r="RXY13" s="279"/>
      <c r="RXZ13" s="279"/>
      <c r="RYA13" s="279"/>
      <c r="RYB13" s="279"/>
      <c r="RYC13" s="279"/>
      <c r="RYD13" s="279"/>
      <c r="RYE13" s="279"/>
      <c r="RYF13" s="279"/>
      <c r="RYG13" s="279"/>
      <c r="RYH13" s="279"/>
      <c r="RYI13" s="279"/>
      <c r="RYJ13" s="279"/>
      <c r="RYK13" s="279"/>
      <c r="RYL13" s="279"/>
      <c r="RYM13" s="279"/>
      <c r="RYN13" s="279"/>
      <c r="RYO13" s="279"/>
      <c r="RYP13" s="279"/>
      <c r="RYQ13" s="279"/>
      <c r="RYR13" s="279"/>
      <c r="RYS13" s="279"/>
      <c r="RYT13" s="279"/>
      <c r="RYU13" s="279"/>
      <c r="RYV13" s="279"/>
      <c r="RYW13" s="279"/>
      <c r="RYX13" s="279"/>
      <c r="RYY13" s="279"/>
      <c r="RYZ13" s="279"/>
      <c r="RZA13" s="279"/>
      <c r="RZB13" s="279"/>
      <c r="RZC13" s="279"/>
      <c r="RZD13" s="279"/>
      <c r="RZE13" s="279"/>
      <c r="RZF13" s="279"/>
      <c r="RZG13" s="279"/>
      <c r="RZH13" s="279"/>
      <c r="RZI13" s="279"/>
      <c r="RZJ13" s="279"/>
      <c r="RZK13" s="279"/>
      <c r="RZL13" s="279"/>
      <c r="RZM13" s="279"/>
      <c r="RZN13" s="279"/>
      <c r="RZO13" s="279"/>
      <c r="RZP13" s="279"/>
      <c r="RZQ13" s="279"/>
      <c r="RZR13" s="279"/>
      <c r="RZS13" s="279"/>
      <c r="RZT13" s="279"/>
      <c r="RZU13" s="279"/>
      <c r="RZV13" s="279"/>
      <c r="RZW13" s="279"/>
      <c r="RZX13" s="279"/>
      <c r="RZY13" s="279"/>
      <c r="RZZ13" s="279"/>
      <c r="SAA13" s="279"/>
      <c r="SAB13" s="279"/>
      <c r="SAC13" s="279"/>
      <c r="SAD13" s="279"/>
      <c r="SAE13" s="279"/>
      <c r="SAF13" s="279"/>
      <c r="SAG13" s="279"/>
      <c r="SAH13" s="279"/>
      <c r="SAI13" s="279"/>
      <c r="SAJ13" s="279"/>
      <c r="SAK13" s="279"/>
      <c r="SAL13" s="279"/>
      <c r="SAM13" s="279"/>
      <c r="SAN13" s="279"/>
      <c r="SAO13" s="279"/>
      <c r="SAP13" s="279"/>
      <c r="SAQ13" s="279"/>
      <c r="SAR13" s="279"/>
      <c r="SAS13" s="279"/>
      <c r="SAT13" s="279"/>
      <c r="SAU13" s="279"/>
      <c r="SAV13" s="279"/>
      <c r="SAW13" s="279"/>
      <c r="SAX13" s="279"/>
      <c r="SAY13" s="279"/>
      <c r="SAZ13" s="279"/>
      <c r="SBA13" s="279"/>
      <c r="SBB13" s="279"/>
      <c r="SBC13" s="279"/>
      <c r="SBD13" s="279"/>
      <c r="SBE13" s="279"/>
      <c r="SBF13" s="279"/>
      <c r="SBG13" s="279"/>
      <c r="SBH13" s="279"/>
      <c r="SBI13" s="279"/>
      <c r="SBJ13" s="279"/>
      <c r="SBK13" s="279"/>
      <c r="SBL13" s="279"/>
      <c r="SBM13" s="279"/>
      <c r="SBN13" s="279"/>
      <c r="SBO13" s="279"/>
      <c r="SBP13" s="279"/>
      <c r="SBQ13" s="279"/>
      <c r="SBR13" s="279"/>
      <c r="SBS13" s="279"/>
      <c r="SBT13" s="279"/>
      <c r="SBU13" s="279"/>
      <c r="SBV13" s="279"/>
      <c r="SBW13" s="279"/>
      <c r="SBX13" s="279"/>
      <c r="SBY13" s="279"/>
      <c r="SBZ13" s="279"/>
      <c r="SCA13" s="279"/>
      <c r="SCB13" s="279"/>
      <c r="SCC13" s="279"/>
      <c r="SCD13" s="279"/>
      <c r="SCE13" s="279"/>
      <c r="SCF13" s="279"/>
      <c r="SCG13" s="279"/>
      <c r="SCH13" s="279"/>
      <c r="SCI13" s="279"/>
      <c r="SCJ13" s="279"/>
      <c r="SCK13" s="279"/>
      <c r="SCL13" s="279"/>
      <c r="SCM13" s="279"/>
      <c r="SCN13" s="279"/>
      <c r="SCO13" s="279"/>
      <c r="SCP13" s="279"/>
      <c r="SCQ13" s="279"/>
      <c r="SCR13" s="279"/>
      <c r="SCS13" s="279"/>
      <c r="SCT13" s="279"/>
      <c r="SCU13" s="279"/>
      <c r="SCV13" s="279"/>
      <c r="SCW13" s="279"/>
      <c r="SCX13" s="279"/>
      <c r="SCY13" s="279"/>
      <c r="SCZ13" s="279"/>
      <c r="SDA13" s="279"/>
      <c r="SDB13" s="279"/>
      <c r="SDC13" s="279"/>
      <c r="SDD13" s="279"/>
      <c r="SDE13" s="279"/>
      <c r="SDF13" s="279"/>
      <c r="SDG13" s="279"/>
      <c r="SDH13" s="279"/>
      <c r="SDI13" s="279"/>
      <c r="SDJ13" s="279"/>
      <c r="SDK13" s="279"/>
      <c r="SDL13" s="279"/>
      <c r="SDM13" s="279"/>
      <c r="SDN13" s="279"/>
      <c r="SDO13" s="279"/>
      <c r="SDP13" s="279"/>
      <c r="SDQ13" s="279"/>
      <c r="SDR13" s="279"/>
      <c r="SDS13" s="279"/>
      <c r="SDT13" s="279"/>
      <c r="SDU13" s="279"/>
      <c r="SDV13" s="279"/>
      <c r="SDW13" s="279"/>
      <c r="SDX13" s="279"/>
      <c r="SDY13" s="279"/>
      <c r="SDZ13" s="279"/>
      <c r="SEA13" s="279"/>
      <c r="SEB13" s="279"/>
      <c r="SEC13" s="279"/>
      <c r="SED13" s="279"/>
      <c r="SEE13" s="279"/>
      <c r="SEF13" s="279"/>
      <c r="SEG13" s="279"/>
      <c r="SEH13" s="279"/>
      <c r="SEI13" s="279"/>
      <c r="SEJ13" s="279"/>
      <c r="SEK13" s="279"/>
      <c r="SEL13" s="279"/>
      <c r="SEM13" s="279"/>
      <c r="SEN13" s="279"/>
      <c r="SEO13" s="279"/>
      <c r="SEP13" s="279"/>
      <c r="SEQ13" s="279"/>
      <c r="SER13" s="279"/>
      <c r="SES13" s="279"/>
      <c r="SET13" s="279"/>
      <c r="SEU13" s="279"/>
      <c r="SEV13" s="279"/>
      <c r="SEW13" s="279"/>
      <c r="SEX13" s="279"/>
      <c r="SEY13" s="279"/>
      <c r="SEZ13" s="279"/>
      <c r="SFA13" s="279"/>
      <c r="SFB13" s="279"/>
      <c r="SFC13" s="279"/>
      <c r="SFD13" s="279"/>
      <c r="SFE13" s="279"/>
      <c r="SFF13" s="279"/>
      <c r="SFG13" s="279"/>
      <c r="SFH13" s="279"/>
      <c r="SFI13" s="279"/>
      <c r="SFJ13" s="279"/>
      <c r="SFK13" s="279"/>
      <c r="SFL13" s="279"/>
      <c r="SFM13" s="279"/>
      <c r="SFN13" s="279"/>
      <c r="SFO13" s="279"/>
      <c r="SFP13" s="279"/>
      <c r="SFQ13" s="279"/>
      <c r="SFR13" s="279"/>
      <c r="SFS13" s="279"/>
      <c r="SFT13" s="279"/>
      <c r="SFU13" s="279"/>
      <c r="SFV13" s="279"/>
      <c r="SFW13" s="279"/>
      <c r="SFX13" s="279"/>
      <c r="SFY13" s="279"/>
      <c r="SFZ13" s="279"/>
      <c r="SGA13" s="279"/>
      <c r="SGB13" s="279"/>
      <c r="SGC13" s="279"/>
      <c r="SGD13" s="279"/>
      <c r="SGE13" s="279"/>
      <c r="SGF13" s="279"/>
      <c r="SGG13" s="279"/>
      <c r="SGH13" s="279"/>
      <c r="SGI13" s="279"/>
      <c r="SGJ13" s="279"/>
      <c r="SGK13" s="279"/>
      <c r="SGL13" s="279"/>
      <c r="SGM13" s="279"/>
      <c r="SGN13" s="279"/>
      <c r="SGO13" s="279"/>
      <c r="SGP13" s="279"/>
      <c r="SGQ13" s="279"/>
      <c r="SGR13" s="279"/>
      <c r="SGS13" s="279"/>
      <c r="SGT13" s="279"/>
      <c r="SGU13" s="279"/>
      <c r="SGV13" s="279"/>
      <c r="SGW13" s="279"/>
      <c r="SGX13" s="279"/>
      <c r="SGY13" s="279"/>
      <c r="SGZ13" s="279"/>
      <c r="SHA13" s="279"/>
      <c r="SHB13" s="279"/>
      <c r="SHC13" s="279"/>
      <c r="SHD13" s="279"/>
      <c r="SHE13" s="279"/>
      <c r="SHF13" s="279"/>
      <c r="SHG13" s="279"/>
      <c r="SHH13" s="279"/>
      <c r="SHI13" s="279"/>
      <c r="SHJ13" s="279"/>
      <c r="SHK13" s="279"/>
      <c r="SHL13" s="279"/>
      <c r="SHM13" s="279"/>
      <c r="SHN13" s="279"/>
      <c r="SHO13" s="279"/>
      <c r="SHP13" s="279"/>
      <c r="SHQ13" s="279"/>
      <c r="SHR13" s="279"/>
      <c r="SHS13" s="279"/>
      <c r="SHT13" s="279"/>
      <c r="SHU13" s="279"/>
      <c r="SHV13" s="279"/>
      <c r="SHW13" s="279"/>
      <c r="SHX13" s="279"/>
      <c r="SHY13" s="279"/>
      <c r="SHZ13" s="279"/>
      <c r="SIA13" s="279"/>
      <c r="SIB13" s="279"/>
      <c r="SIC13" s="279"/>
      <c r="SID13" s="279"/>
      <c r="SIE13" s="279"/>
      <c r="SIF13" s="279"/>
      <c r="SIG13" s="279"/>
      <c r="SIH13" s="279"/>
      <c r="SII13" s="279"/>
      <c r="SIJ13" s="279"/>
      <c r="SIK13" s="279"/>
      <c r="SIL13" s="279"/>
      <c r="SIM13" s="279"/>
      <c r="SIN13" s="279"/>
      <c r="SIO13" s="279"/>
      <c r="SIP13" s="279"/>
      <c r="SIQ13" s="279"/>
      <c r="SIR13" s="279"/>
      <c r="SIS13" s="279"/>
      <c r="SIT13" s="279"/>
      <c r="SIU13" s="279"/>
      <c r="SIV13" s="279"/>
      <c r="SIW13" s="279"/>
      <c r="SIX13" s="279"/>
      <c r="SIY13" s="279"/>
      <c r="SIZ13" s="279"/>
      <c r="SJA13" s="279"/>
      <c r="SJB13" s="279"/>
      <c r="SJC13" s="279"/>
      <c r="SJD13" s="279"/>
      <c r="SJE13" s="279"/>
      <c r="SJF13" s="279"/>
      <c r="SJG13" s="279"/>
      <c r="SJH13" s="279"/>
      <c r="SJI13" s="279"/>
      <c r="SJJ13" s="279"/>
      <c r="SJK13" s="279"/>
      <c r="SJL13" s="279"/>
      <c r="SJM13" s="279"/>
      <c r="SJN13" s="279"/>
      <c r="SJO13" s="279"/>
      <c r="SJP13" s="279"/>
      <c r="SJQ13" s="279"/>
      <c r="SJR13" s="279"/>
      <c r="SJS13" s="279"/>
      <c r="SJT13" s="279"/>
      <c r="SJU13" s="279"/>
      <c r="SJV13" s="279"/>
      <c r="SJW13" s="279"/>
      <c r="SJX13" s="279"/>
      <c r="SJY13" s="279"/>
      <c r="SJZ13" s="279"/>
      <c r="SKA13" s="279"/>
      <c r="SKB13" s="279"/>
      <c r="SKC13" s="279"/>
      <c r="SKD13" s="279"/>
      <c r="SKE13" s="279"/>
      <c r="SKF13" s="279"/>
      <c r="SKG13" s="279"/>
      <c r="SKH13" s="279"/>
      <c r="SKI13" s="279"/>
      <c r="SKJ13" s="279"/>
      <c r="SKK13" s="279"/>
      <c r="SKL13" s="279"/>
      <c r="SKM13" s="279"/>
      <c r="SKN13" s="279"/>
      <c r="SKO13" s="279"/>
      <c r="SKP13" s="279"/>
      <c r="SKQ13" s="279"/>
      <c r="SKR13" s="279"/>
      <c r="SKS13" s="279"/>
      <c r="SKT13" s="279"/>
      <c r="SKU13" s="279"/>
      <c r="SKV13" s="279"/>
      <c r="SKW13" s="279"/>
      <c r="SKX13" s="279"/>
      <c r="SKY13" s="279"/>
      <c r="SKZ13" s="279"/>
      <c r="SLA13" s="279"/>
      <c r="SLB13" s="279"/>
      <c r="SLC13" s="279"/>
      <c r="SLD13" s="279"/>
      <c r="SLE13" s="279"/>
      <c r="SLF13" s="279"/>
      <c r="SLG13" s="279"/>
      <c r="SLH13" s="279"/>
      <c r="SLI13" s="279"/>
      <c r="SLJ13" s="279"/>
      <c r="SLK13" s="279"/>
      <c r="SLL13" s="279"/>
      <c r="SLM13" s="279"/>
      <c r="SLN13" s="279"/>
      <c r="SLO13" s="279"/>
      <c r="SLP13" s="279"/>
      <c r="SLQ13" s="279"/>
      <c r="SLR13" s="279"/>
      <c r="SLS13" s="279"/>
      <c r="SLT13" s="279"/>
      <c r="SLU13" s="279"/>
      <c r="SLV13" s="279"/>
      <c r="SLW13" s="279"/>
      <c r="SLX13" s="279"/>
      <c r="SLY13" s="279"/>
      <c r="SLZ13" s="279"/>
      <c r="SMA13" s="279"/>
      <c r="SMB13" s="279"/>
      <c r="SMC13" s="279"/>
      <c r="SMD13" s="279"/>
      <c r="SME13" s="279"/>
      <c r="SMF13" s="279"/>
      <c r="SMG13" s="279"/>
      <c r="SMH13" s="279"/>
      <c r="SMI13" s="279"/>
      <c r="SMJ13" s="279"/>
      <c r="SMK13" s="279"/>
      <c r="SML13" s="279"/>
      <c r="SMM13" s="279"/>
      <c r="SMN13" s="279"/>
      <c r="SMO13" s="279"/>
      <c r="SMP13" s="279"/>
      <c r="SMQ13" s="279"/>
      <c r="SMR13" s="279"/>
      <c r="SMS13" s="279"/>
      <c r="SMT13" s="279"/>
      <c r="SMU13" s="279"/>
      <c r="SMV13" s="279"/>
      <c r="SMW13" s="279"/>
      <c r="SMX13" s="279"/>
      <c r="SMY13" s="279"/>
      <c r="SMZ13" s="279"/>
      <c r="SNA13" s="279"/>
      <c r="SNB13" s="279"/>
      <c r="SNC13" s="279"/>
      <c r="SND13" s="279"/>
      <c r="SNE13" s="279"/>
      <c r="SNF13" s="279"/>
      <c r="SNG13" s="279"/>
      <c r="SNH13" s="279"/>
      <c r="SNI13" s="279"/>
      <c r="SNJ13" s="279"/>
      <c r="SNK13" s="279"/>
      <c r="SNL13" s="279"/>
      <c r="SNM13" s="279"/>
      <c r="SNN13" s="279"/>
      <c r="SNO13" s="279"/>
      <c r="SNP13" s="279"/>
      <c r="SNQ13" s="279"/>
      <c r="SNR13" s="279"/>
      <c r="SNS13" s="279"/>
      <c r="SNT13" s="279"/>
      <c r="SNU13" s="279"/>
      <c r="SNV13" s="279"/>
      <c r="SNW13" s="279"/>
      <c r="SNX13" s="279"/>
      <c r="SNY13" s="279"/>
      <c r="SNZ13" s="279"/>
      <c r="SOA13" s="279"/>
      <c r="SOB13" s="279"/>
      <c r="SOC13" s="279"/>
      <c r="SOD13" s="279"/>
      <c r="SOE13" s="279"/>
      <c r="SOF13" s="279"/>
      <c r="SOG13" s="279"/>
      <c r="SOH13" s="279"/>
      <c r="SOI13" s="279"/>
      <c r="SOJ13" s="279"/>
      <c r="SOK13" s="279"/>
      <c r="SOL13" s="279"/>
      <c r="SOM13" s="279"/>
      <c r="SON13" s="279"/>
      <c r="SOO13" s="279"/>
      <c r="SOP13" s="279"/>
      <c r="SOQ13" s="279"/>
      <c r="SOR13" s="279"/>
      <c r="SOS13" s="279"/>
      <c r="SOT13" s="279"/>
      <c r="SOU13" s="279"/>
      <c r="SOV13" s="279"/>
      <c r="SOW13" s="279"/>
      <c r="SOX13" s="279"/>
      <c r="SOY13" s="279"/>
      <c r="SOZ13" s="279"/>
      <c r="SPA13" s="279"/>
      <c r="SPB13" s="279"/>
      <c r="SPC13" s="279"/>
      <c r="SPD13" s="279"/>
      <c r="SPE13" s="279"/>
      <c r="SPF13" s="279"/>
      <c r="SPG13" s="279"/>
      <c r="SPH13" s="279"/>
      <c r="SPI13" s="279"/>
      <c r="SPJ13" s="279"/>
      <c r="SPK13" s="279"/>
      <c r="SPL13" s="279"/>
      <c r="SPM13" s="279"/>
      <c r="SPN13" s="279"/>
      <c r="SPO13" s="279"/>
      <c r="SPP13" s="279"/>
      <c r="SPQ13" s="279"/>
      <c r="SPR13" s="279"/>
      <c r="SPS13" s="279"/>
      <c r="SPT13" s="279"/>
      <c r="SPU13" s="279"/>
      <c r="SPV13" s="279"/>
      <c r="SPW13" s="279"/>
      <c r="SPX13" s="279"/>
      <c r="SPY13" s="279"/>
      <c r="SPZ13" s="279"/>
      <c r="SQA13" s="279"/>
      <c r="SQB13" s="279"/>
      <c r="SQC13" s="279"/>
      <c r="SQD13" s="279"/>
      <c r="SQE13" s="279"/>
      <c r="SQF13" s="279"/>
      <c r="SQG13" s="279"/>
      <c r="SQH13" s="279"/>
      <c r="SQI13" s="279"/>
      <c r="SQJ13" s="279"/>
      <c r="SQK13" s="279"/>
      <c r="SQL13" s="279"/>
      <c r="SQM13" s="279"/>
      <c r="SQN13" s="279"/>
      <c r="SQO13" s="279"/>
      <c r="SQP13" s="279"/>
      <c r="SQQ13" s="279"/>
      <c r="SQR13" s="279"/>
      <c r="SQS13" s="279"/>
      <c r="SQT13" s="279"/>
      <c r="SQU13" s="279"/>
      <c r="SQV13" s="279"/>
      <c r="SQW13" s="279"/>
      <c r="SQX13" s="279"/>
      <c r="SQY13" s="279"/>
      <c r="SQZ13" s="279"/>
      <c r="SRA13" s="279"/>
      <c r="SRB13" s="279"/>
      <c r="SRC13" s="279"/>
      <c r="SRD13" s="279"/>
      <c r="SRE13" s="279"/>
      <c r="SRF13" s="279"/>
      <c r="SRG13" s="279"/>
      <c r="SRH13" s="279"/>
      <c r="SRI13" s="279"/>
      <c r="SRJ13" s="279"/>
      <c r="SRK13" s="279"/>
      <c r="SRL13" s="279"/>
      <c r="SRM13" s="279"/>
      <c r="SRN13" s="279"/>
      <c r="SRO13" s="279"/>
      <c r="SRP13" s="279"/>
      <c r="SRQ13" s="279"/>
      <c r="SRR13" s="279"/>
      <c r="SRS13" s="279"/>
      <c r="SRT13" s="279"/>
      <c r="SRU13" s="279"/>
      <c r="SRV13" s="279"/>
      <c r="SRW13" s="279"/>
      <c r="SRX13" s="279"/>
      <c r="SRY13" s="279"/>
      <c r="SRZ13" s="279"/>
      <c r="SSA13" s="279"/>
      <c r="SSB13" s="279"/>
      <c r="SSC13" s="279"/>
      <c r="SSD13" s="279"/>
      <c r="SSE13" s="279"/>
      <c r="SSF13" s="279"/>
      <c r="SSG13" s="279"/>
      <c r="SSH13" s="279"/>
      <c r="SSI13" s="279"/>
      <c r="SSJ13" s="279"/>
      <c r="SSK13" s="279"/>
      <c r="SSL13" s="279"/>
      <c r="SSM13" s="279"/>
      <c r="SSN13" s="279"/>
      <c r="SSO13" s="279"/>
      <c r="SSP13" s="279"/>
      <c r="SSQ13" s="279"/>
      <c r="SSR13" s="279"/>
      <c r="SSS13" s="279"/>
      <c r="SST13" s="279"/>
      <c r="SSU13" s="279"/>
      <c r="SSV13" s="279"/>
      <c r="SSW13" s="279"/>
      <c r="SSX13" s="279"/>
      <c r="SSY13" s="279"/>
      <c r="SSZ13" s="279"/>
      <c r="STA13" s="279"/>
      <c r="STB13" s="279"/>
      <c r="STC13" s="279"/>
      <c r="STD13" s="279"/>
      <c r="STE13" s="279"/>
      <c r="STF13" s="279"/>
      <c r="STG13" s="279"/>
      <c r="STH13" s="279"/>
      <c r="STI13" s="279"/>
      <c r="STJ13" s="279"/>
      <c r="STK13" s="279"/>
      <c r="STL13" s="279"/>
      <c r="STM13" s="279"/>
      <c r="STN13" s="279"/>
      <c r="STO13" s="279"/>
      <c r="STP13" s="279"/>
      <c r="STQ13" s="279"/>
      <c r="STR13" s="279"/>
      <c r="STS13" s="279"/>
      <c r="STT13" s="279"/>
      <c r="STU13" s="279"/>
      <c r="STV13" s="279"/>
      <c r="STW13" s="279"/>
      <c r="STX13" s="279"/>
      <c r="STY13" s="279"/>
      <c r="STZ13" s="279"/>
      <c r="SUA13" s="279"/>
      <c r="SUB13" s="279"/>
      <c r="SUC13" s="279"/>
      <c r="SUD13" s="279"/>
      <c r="SUE13" s="279"/>
      <c r="SUF13" s="279"/>
      <c r="SUG13" s="279"/>
      <c r="SUH13" s="279"/>
      <c r="SUI13" s="279"/>
      <c r="SUJ13" s="279"/>
      <c r="SUK13" s="279"/>
      <c r="SUL13" s="279"/>
      <c r="SUM13" s="279"/>
      <c r="SUN13" s="279"/>
      <c r="SUO13" s="279"/>
      <c r="SUP13" s="279"/>
      <c r="SUQ13" s="279"/>
      <c r="SUR13" s="279"/>
      <c r="SUS13" s="279"/>
      <c r="SUT13" s="279"/>
      <c r="SUU13" s="279"/>
      <c r="SUV13" s="279"/>
      <c r="SUW13" s="279"/>
      <c r="SUX13" s="279"/>
      <c r="SUY13" s="279"/>
      <c r="SUZ13" s="279"/>
      <c r="SVA13" s="279"/>
      <c r="SVB13" s="279"/>
      <c r="SVC13" s="279"/>
      <c r="SVD13" s="279"/>
      <c r="SVE13" s="279"/>
      <c r="SVF13" s="279"/>
      <c r="SVG13" s="279"/>
      <c r="SVH13" s="279"/>
      <c r="SVI13" s="279"/>
      <c r="SVJ13" s="279"/>
      <c r="SVK13" s="279"/>
      <c r="SVL13" s="279"/>
      <c r="SVM13" s="279"/>
      <c r="SVN13" s="279"/>
      <c r="SVO13" s="279"/>
      <c r="SVP13" s="279"/>
      <c r="SVQ13" s="279"/>
      <c r="SVR13" s="279"/>
      <c r="SVS13" s="279"/>
      <c r="SVT13" s="279"/>
      <c r="SVU13" s="279"/>
      <c r="SVV13" s="279"/>
      <c r="SVW13" s="279"/>
      <c r="SVX13" s="279"/>
      <c r="SVY13" s="279"/>
      <c r="SVZ13" s="279"/>
      <c r="SWA13" s="279"/>
      <c r="SWB13" s="279"/>
      <c r="SWC13" s="279"/>
      <c r="SWD13" s="279"/>
      <c r="SWE13" s="279"/>
      <c r="SWF13" s="279"/>
      <c r="SWG13" s="279"/>
      <c r="SWH13" s="279"/>
      <c r="SWI13" s="279"/>
      <c r="SWJ13" s="279"/>
      <c r="SWK13" s="279"/>
      <c r="SWL13" s="279"/>
      <c r="SWM13" s="279"/>
      <c r="SWN13" s="279"/>
      <c r="SWO13" s="279"/>
      <c r="SWP13" s="279"/>
      <c r="SWQ13" s="279"/>
      <c r="SWR13" s="279"/>
      <c r="SWS13" s="279"/>
      <c r="SWT13" s="279"/>
      <c r="SWU13" s="279"/>
      <c r="SWV13" s="279"/>
      <c r="SWW13" s="279"/>
      <c r="SWX13" s="279"/>
      <c r="SWY13" s="279"/>
      <c r="SWZ13" s="279"/>
      <c r="SXA13" s="279"/>
      <c r="SXB13" s="279"/>
      <c r="SXC13" s="279"/>
      <c r="SXD13" s="279"/>
      <c r="SXE13" s="279"/>
      <c r="SXF13" s="279"/>
      <c r="SXG13" s="279"/>
      <c r="SXH13" s="279"/>
      <c r="SXI13" s="279"/>
      <c r="SXJ13" s="279"/>
      <c r="SXK13" s="279"/>
      <c r="SXL13" s="279"/>
      <c r="SXM13" s="279"/>
      <c r="SXN13" s="279"/>
      <c r="SXO13" s="279"/>
      <c r="SXP13" s="279"/>
      <c r="SXQ13" s="279"/>
      <c r="SXR13" s="279"/>
      <c r="SXS13" s="279"/>
      <c r="SXT13" s="279"/>
      <c r="SXU13" s="279"/>
      <c r="SXV13" s="279"/>
      <c r="SXW13" s="279"/>
      <c r="SXX13" s="279"/>
      <c r="SXY13" s="279"/>
      <c r="SXZ13" s="279"/>
      <c r="SYA13" s="279"/>
      <c r="SYB13" s="279"/>
      <c r="SYC13" s="279"/>
      <c r="SYD13" s="279"/>
      <c r="SYE13" s="279"/>
      <c r="SYF13" s="279"/>
      <c r="SYG13" s="279"/>
      <c r="SYH13" s="279"/>
      <c r="SYI13" s="279"/>
      <c r="SYJ13" s="279"/>
      <c r="SYK13" s="279"/>
      <c r="SYL13" s="279"/>
      <c r="SYM13" s="279"/>
      <c r="SYN13" s="279"/>
      <c r="SYO13" s="279"/>
      <c r="SYP13" s="279"/>
      <c r="SYQ13" s="279"/>
      <c r="SYR13" s="279"/>
      <c r="SYS13" s="279"/>
      <c r="SYT13" s="279"/>
      <c r="SYU13" s="279"/>
      <c r="SYV13" s="279"/>
      <c r="SYW13" s="279"/>
      <c r="SYX13" s="279"/>
      <c r="SYY13" s="279"/>
      <c r="SYZ13" s="279"/>
      <c r="SZA13" s="279"/>
      <c r="SZB13" s="279"/>
      <c r="SZC13" s="279"/>
      <c r="SZD13" s="279"/>
      <c r="SZE13" s="279"/>
      <c r="SZF13" s="279"/>
      <c r="SZG13" s="279"/>
      <c r="SZH13" s="279"/>
      <c r="SZI13" s="279"/>
      <c r="SZJ13" s="279"/>
      <c r="SZK13" s="279"/>
      <c r="SZL13" s="279"/>
      <c r="SZM13" s="279"/>
      <c r="SZN13" s="279"/>
      <c r="SZO13" s="279"/>
      <c r="SZP13" s="279"/>
      <c r="SZQ13" s="279"/>
      <c r="SZR13" s="279"/>
      <c r="SZS13" s="279"/>
      <c r="SZT13" s="279"/>
      <c r="SZU13" s="279"/>
      <c r="SZV13" s="279"/>
      <c r="SZW13" s="279"/>
      <c r="SZX13" s="279"/>
      <c r="SZY13" s="279"/>
      <c r="SZZ13" s="279"/>
      <c r="TAA13" s="279"/>
      <c r="TAB13" s="279"/>
      <c r="TAC13" s="279"/>
      <c r="TAD13" s="279"/>
      <c r="TAE13" s="279"/>
      <c r="TAF13" s="279"/>
      <c r="TAG13" s="279"/>
      <c r="TAH13" s="279"/>
      <c r="TAI13" s="279"/>
      <c r="TAJ13" s="279"/>
      <c r="TAK13" s="279"/>
      <c r="TAL13" s="279"/>
      <c r="TAM13" s="279"/>
      <c r="TAN13" s="279"/>
      <c r="TAO13" s="279"/>
      <c r="TAP13" s="279"/>
      <c r="TAQ13" s="279"/>
      <c r="TAR13" s="279"/>
      <c r="TAS13" s="279"/>
      <c r="TAT13" s="279"/>
      <c r="TAU13" s="279"/>
      <c r="TAV13" s="279"/>
      <c r="TAW13" s="279"/>
      <c r="TAX13" s="279"/>
      <c r="TAY13" s="279"/>
      <c r="TAZ13" s="279"/>
      <c r="TBA13" s="279"/>
      <c r="TBB13" s="279"/>
      <c r="TBC13" s="279"/>
      <c r="TBD13" s="279"/>
      <c r="TBE13" s="279"/>
      <c r="TBF13" s="279"/>
      <c r="TBG13" s="279"/>
      <c r="TBH13" s="279"/>
      <c r="TBI13" s="279"/>
      <c r="TBJ13" s="279"/>
      <c r="TBK13" s="279"/>
      <c r="TBL13" s="279"/>
      <c r="TBM13" s="279"/>
      <c r="TBN13" s="279"/>
      <c r="TBO13" s="279"/>
      <c r="TBP13" s="279"/>
      <c r="TBQ13" s="279"/>
      <c r="TBR13" s="279"/>
      <c r="TBS13" s="279"/>
      <c r="TBT13" s="279"/>
      <c r="TBU13" s="279"/>
      <c r="TBV13" s="279"/>
      <c r="TBW13" s="279"/>
      <c r="TBX13" s="279"/>
      <c r="TBY13" s="279"/>
      <c r="TBZ13" s="279"/>
      <c r="TCA13" s="279"/>
      <c r="TCB13" s="279"/>
      <c r="TCC13" s="279"/>
      <c r="TCD13" s="279"/>
      <c r="TCE13" s="279"/>
      <c r="TCF13" s="279"/>
      <c r="TCG13" s="279"/>
      <c r="TCH13" s="279"/>
      <c r="TCI13" s="279"/>
      <c r="TCJ13" s="279"/>
      <c r="TCK13" s="279"/>
      <c r="TCL13" s="279"/>
      <c r="TCM13" s="279"/>
      <c r="TCN13" s="279"/>
      <c r="TCO13" s="279"/>
      <c r="TCP13" s="279"/>
      <c r="TCQ13" s="279"/>
      <c r="TCR13" s="279"/>
      <c r="TCS13" s="279"/>
      <c r="TCT13" s="279"/>
      <c r="TCU13" s="279"/>
      <c r="TCV13" s="279"/>
      <c r="TCW13" s="279"/>
      <c r="TCX13" s="279"/>
      <c r="TCY13" s="279"/>
      <c r="TCZ13" s="279"/>
      <c r="TDA13" s="279"/>
      <c r="TDB13" s="279"/>
      <c r="TDC13" s="279"/>
      <c r="TDD13" s="279"/>
      <c r="TDE13" s="279"/>
      <c r="TDF13" s="279"/>
      <c r="TDG13" s="279"/>
      <c r="TDH13" s="279"/>
      <c r="TDI13" s="279"/>
      <c r="TDJ13" s="279"/>
      <c r="TDK13" s="279"/>
      <c r="TDL13" s="279"/>
      <c r="TDM13" s="279"/>
      <c r="TDN13" s="279"/>
      <c r="TDO13" s="279"/>
      <c r="TDP13" s="279"/>
      <c r="TDQ13" s="279"/>
      <c r="TDR13" s="279"/>
      <c r="TDS13" s="279"/>
      <c r="TDT13" s="279"/>
      <c r="TDU13" s="279"/>
      <c r="TDV13" s="279"/>
      <c r="TDW13" s="279"/>
      <c r="TDX13" s="279"/>
      <c r="TDY13" s="279"/>
      <c r="TDZ13" s="279"/>
      <c r="TEA13" s="279"/>
      <c r="TEB13" s="279"/>
      <c r="TEC13" s="279"/>
      <c r="TED13" s="279"/>
      <c r="TEE13" s="279"/>
      <c r="TEF13" s="279"/>
      <c r="TEG13" s="279"/>
      <c r="TEH13" s="279"/>
      <c r="TEI13" s="279"/>
      <c r="TEJ13" s="279"/>
      <c r="TEK13" s="279"/>
      <c r="TEL13" s="279"/>
      <c r="TEM13" s="279"/>
      <c r="TEN13" s="279"/>
      <c r="TEO13" s="279"/>
      <c r="TEP13" s="279"/>
      <c r="TEQ13" s="279"/>
      <c r="TER13" s="279"/>
      <c r="TES13" s="279"/>
      <c r="TET13" s="279"/>
      <c r="TEU13" s="279"/>
      <c r="TEV13" s="279"/>
      <c r="TEW13" s="279"/>
      <c r="TEX13" s="279"/>
      <c r="TEY13" s="279"/>
      <c r="TEZ13" s="279"/>
      <c r="TFA13" s="279"/>
      <c r="TFB13" s="279"/>
      <c r="TFC13" s="279"/>
      <c r="TFD13" s="279"/>
      <c r="TFE13" s="279"/>
      <c r="TFF13" s="279"/>
      <c r="TFG13" s="279"/>
      <c r="TFH13" s="279"/>
      <c r="TFI13" s="279"/>
      <c r="TFJ13" s="279"/>
      <c r="TFK13" s="279"/>
      <c r="TFL13" s="279"/>
      <c r="TFM13" s="279"/>
      <c r="TFN13" s="279"/>
      <c r="TFO13" s="279"/>
      <c r="TFP13" s="279"/>
      <c r="TFQ13" s="279"/>
      <c r="TFR13" s="279"/>
      <c r="TFS13" s="279"/>
      <c r="TFT13" s="279"/>
      <c r="TFU13" s="279"/>
      <c r="TFV13" s="279"/>
      <c r="TFW13" s="279"/>
      <c r="TFX13" s="279"/>
      <c r="TFY13" s="279"/>
      <c r="TFZ13" s="279"/>
      <c r="TGA13" s="279"/>
      <c r="TGB13" s="279"/>
      <c r="TGC13" s="279"/>
      <c r="TGD13" s="279"/>
      <c r="TGE13" s="279"/>
      <c r="TGF13" s="279"/>
      <c r="TGG13" s="279"/>
      <c r="TGH13" s="279"/>
      <c r="TGI13" s="279"/>
      <c r="TGJ13" s="279"/>
      <c r="TGK13" s="279"/>
      <c r="TGL13" s="279"/>
      <c r="TGM13" s="279"/>
      <c r="TGN13" s="279"/>
      <c r="TGO13" s="279"/>
      <c r="TGP13" s="279"/>
      <c r="TGQ13" s="279"/>
      <c r="TGR13" s="279"/>
      <c r="TGS13" s="279"/>
      <c r="TGT13" s="279"/>
      <c r="TGU13" s="279"/>
      <c r="TGV13" s="279"/>
      <c r="TGW13" s="279"/>
      <c r="TGX13" s="279"/>
      <c r="TGY13" s="279"/>
      <c r="TGZ13" s="279"/>
      <c r="THA13" s="279"/>
      <c r="THB13" s="279"/>
      <c r="THC13" s="279"/>
      <c r="THD13" s="279"/>
      <c r="THE13" s="279"/>
      <c r="THF13" s="279"/>
      <c r="THG13" s="279"/>
      <c r="THH13" s="279"/>
      <c r="THI13" s="279"/>
      <c r="THJ13" s="279"/>
      <c r="THK13" s="279"/>
      <c r="THL13" s="279"/>
      <c r="THM13" s="279"/>
      <c r="THN13" s="279"/>
      <c r="THO13" s="279"/>
      <c r="THP13" s="279"/>
      <c r="THQ13" s="279"/>
      <c r="THR13" s="279"/>
      <c r="THS13" s="279"/>
      <c r="THT13" s="279"/>
      <c r="THU13" s="279"/>
      <c r="THV13" s="279"/>
      <c r="THW13" s="279"/>
      <c r="THX13" s="279"/>
      <c r="THY13" s="279"/>
      <c r="THZ13" s="279"/>
      <c r="TIA13" s="279"/>
      <c r="TIB13" s="279"/>
      <c r="TIC13" s="279"/>
      <c r="TID13" s="279"/>
      <c r="TIE13" s="279"/>
      <c r="TIF13" s="279"/>
      <c r="TIG13" s="279"/>
      <c r="TIH13" s="279"/>
      <c r="TII13" s="279"/>
      <c r="TIJ13" s="279"/>
      <c r="TIK13" s="279"/>
      <c r="TIL13" s="279"/>
      <c r="TIM13" s="279"/>
      <c r="TIN13" s="279"/>
      <c r="TIO13" s="279"/>
      <c r="TIP13" s="279"/>
      <c r="TIQ13" s="279"/>
      <c r="TIR13" s="279"/>
      <c r="TIS13" s="279"/>
      <c r="TIT13" s="279"/>
      <c r="TIU13" s="279"/>
      <c r="TIV13" s="279"/>
      <c r="TIW13" s="279"/>
      <c r="TIX13" s="279"/>
      <c r="TIY13" s="279"/>
      <c r="TIZ13" s="279"/>
      <c r="TJA13" s="279"/>
      <c r="TJB13" s="279"/>
      <c r="TJC13" s="279"/>
      <c r="TJD13" s="279"/>
      <c r="TJE13" s="279"/>
      <c r="TJF13" s="279"/>
      <c r="TJG13" s="279"/>
      <c r="TJH13" s="279"/>
      <c r="TJI13" s="279"/>
      <c r="TJJ13" s="279"/>
      <c r="TJK13" s="279"/>
      <c r="TJL13" s="279"/>
      <c r="TJM13" s="279"/>
      <c r="TJN13" s="279"/>
      <c r="TJO13" s="279"/>
      <c r="TJP13" s="279"/>
      <c r="TJQ13" s="279"/>
      <c r="TJR13" s="279"/>
      <c r="TJS13" s="279"/>
      <c r="TJT13" s="279"/>
      <c r="TJU13" s="279"/>
      <c r="TJV13" s="279"/>
      <c r="TJW13" s="279"/>
      <c r="TJX13" s="279"/>
      <c r="TJY13" s="279"/>
      <c r="TJZ13" s="279"/>
      <c r="TKA13" s="279"/>
      <c r="TKB13" s="279"/>
      <c r="TKC13" s="279"/>
      <c r="TKD13" s="279"/>
      <c r="TKE13" s="279"/>
      <c r="TKF13" s="279"/>
      <c r="TKG13" s="279"/>
      <c r="TKH13" s="279"/>
      <c r="TKI13" s="279"/>
      <c r="TKJ13" s="279"/>
      <c r="TKK13" s="279"/>
      <c r="TKL13" s="279"/>
      <c r="TKM13" s="279"/>
      <c r="TKN13" s="279"/>
      <c r="TKO13" s="279"/>
      <c r="TKP13" s="279"/>
      <c r="TKQ13" s="279"/>
      <c r="TKR13" s="279"/>
      <c r="TKS13" s="279"/>
      <c r="TKT13" s="279"/>
      <c r="TKU13" s="279"/>
      <c r="TKV13" s="279"/>
      <c r="TKW13" s="279"/>
      <c r="TKX13" s="279"/>
      <c r="TKY13" s="279"/>
      <c r="TKZ13" s="279"/>
      <c r="TLA13" s="279"/>
      <c r="TLB13" s="279"/>
      <c r="TLC13" s="279"/>
      <c r="TLD13" s="279"/>
      <c r="TLE13" s="279"/>
      <c r="TLF13" s="279"/>
      <c r="TLG13" s="279"/>
      <c r="TLH13" s="279"/>
      <c r="TLI13" s="279"/>
      <c r="TLJ13" s="279"/>
      <c r="TLK13" s="279"/>
      <c r="TLL13" s="279"/>
      <c r="TLM13" s="279"/>
      <c r="TLN13" s="279"/>
      <c r="TLO13" s="279"/>
      <c r="TLP13" s="279"/>
      <c r="TLQ13" s="279"/>
      <c r="TLR13" s="279"/>
      <c r="TLS13" s="279"/>
      <c r="TLT13" s="279"/>
      <c r="TLU13" s="279"/>
      <c r="TLV13" s="279"/>
      <c r="TLW13" s="279"/>
      <c r="TLX13" s="279"/>
      <c r="TLY13" s="279"/>
      <c r="TLZ13" s="279"/>
      <c r="TMA13" s="279"/>
      <c r="TMB13" s="279"/>
      <c r="TMC13" s="279"/>
      <c r="TMD13" s="279"/>
      <c r="TME13" s="279"/>
      <c r="TMF13" s="279"/>
      <c r="TMG13" s="279"/>
      <c r="TMH13" s="279"/>
      <c r="TMI13" s="279"/>
      <c r="TMJ13" s="279"/>
      <c r="TMK13" s="279"/>
      <c r="TML13" s="279"/>
      <c r="TMM13" s="279"/>
      <c r="TMN13" s="279"/>
      <c r="TMO13" s="279"/>
      <c r="TMP13" s="279"/>
      <c r="TMQ13" s="279"/>
      <c r="TMR13" s="279"/>
      <c r="TMS13" s="279"/>
      <c r="TMT13" s="279"/>
      <c r="TMU13" s="279"/>
      <c r="TMV13" s="279"/>
      <c r="TMW13" s="279"/>
      <c r="TMX13" s="279"/>
      <c r="TMY13" s="279"/>
      <c r="TMZ13" s="279"/>
      <c r="TNA13" s="279"/>
      <c r="TNB13" s="279"/>
      <c r="TNC13" s="279"/>
      <c r="TND13" s="279"/>
      <c r="TNE13" s="279"/>
      <c r="TNF13" s="279"/>
      <c r="TNG13" s="279"/>
      <c r="TNH13" s="279"/>
      <c r="TNI13" s="279"/>
      <c r="TNJ13" s="279"/>
      <c r="TNK13" s="279"/>
      <c r="TNL13" s="279"/>
      <c r="TNM13" s="279"/>
      <c r="TNN13" s="279"/>
      <c r="TNO13" s="279"/>
      <c r="TNP13" s="279"/>
      <c r="TNQ13" s="279"/>
      <c r="TNR13" s="279"/>
      <c r="TNS13" s="279"/>
      <c r="TNT13" s="279"/>
      <c r="TNU13" s="279"/>
      <c r="TNV13" s="279"/>
      <c r="TNW13" s="279"/>
      <c r="TNX13" s="279"/>
      <c r="TNY13" s="279"/>
      <c r="TNZ13" s="279"/>
      <c r="TOA13" s="279"/>
      <c r="TOB13" s="279"/>
      <c r="TOC13" s="279"/>
      <c r="TOD13" s="279"/>
      <c r="TOE13" s="279"/>
      <c r="TOF13" s="279"/>
      <c r="TOG13" s="279"/>
      <c r="TOH13" s="279"/>
      <c r="TOI13" s="279"/>
      <c r="TOJ13" s="279"/>
      <c r="TOK13" s="279"/>
      <c r="TOL13" s="279"/>
      <c r="TOM13" s="279"/>
      <c r="TON13" s="279"/>
      <c r="TOO13" s="279"/>
      <c r="TOP13" s="279"/>
      <c r="TOQ13" s="279"/>
      <c r="TOR13" s="279"/>
      <c r="TOS13" s="279"/>
      <c r="TOT13" s="279"/>
      <c r="TOU13" s="279"/>
      <c r="TOV13" s="279"/>
      <c r="TOW13" s="279"/>
      <c r="TOX13" s="279"/>
      <c r="TOY13" s="279"/>
      <c r="TOZ13" s="279"/>
      <c r="TPA13" s="279"/>
      <c r="TPB13" s="279"/>
      <c r="TPC13" s="279"/>
      <c r="TPD13" s="279"/>
      <c r="TPE13" s="279"/>
      <c r="TPF13" s="279"/>
      <c r="TPG13" s="279"/>
      <c r="TPH13" s="279"/>
      <c r="TPI13" s="279"/>
      <c r="TPJ13" s="279"/>
      <c r="TPK13" s="279"/>
      <c r="TPL13" s="279"/>
      <c r="TPM13" s="279"/>
      <c r="TPN13" s="279"/>
      <c r="TPO13" s="279"/>
      <c r="TPP13" s="279"/>
      <c r="TPQ13" s="279"/>
      <c r="TPR13" s="279"/>
      <c r="TPS13" s="279"/>
      <c r="TPT13" s="279"/>
      <c r="TPU13" s="279"/>
      <c r="TPV13" s="279"/>
      <c r="TPW13" s="279"/>
      <c r="TPX13" s="279"/>
      <c r="TPY13" s="279"/>
      <c r="TPZ13" s="279"/>
      <c r="TQA13" s="279"/>
      <c r="TQB13" s="279"/>
      <c r="TQC13" s="279"/>
      <c r="TQD13" s="279"/>
      <c r="TQE13" s="279"/>
      <c r="TQF13" s="279"/>
      <c r="TQG13" s="279"/>
      <c r="TQH13" s="279"/>
      <c r="TQI13" s="279"/>
      <c r="TQJ13" s="279"/>
      <c r="TQK13" s="279"/>
      <c r="TQL13" s="279"/>
      <c r="TQM13" s="279"/>
      <c r="TQN13" s="279"/>
      <c r="TQO13" s="279"/>
      <c r="TQP13" s="279"/>
      <c r="TQQ13" s="279"/>
      <c r="TQR13" s="279"/>
      <c r="TQS13" s="279"/>
      <c r="TQT13" s="279"/>
      <c r="TQU13" s="279"/>
      <c r="TQV13" s="279"/>
      <c r="TQW13" s="279"/>
      <c r="TQX13" s="279"/>
      <c r="TQY13" s="279"/>
      <c r="TQZ13" s="279"/>
      <c r="TRA13" s="279"/>
      <c r="TRB13" s="279"/>
      <c r="TRC13" s="279"/>
      <c r="TRD13" s="279"/>
      <c r="TRE13" s="279"/>
      <c r="TRF13" s="279"/>
      <c r="TRG13" s="279"/>
      <c r="TRH13" s="279"/>
      <c r="TRI13" s="279"/>
      <c r="TRJ13" s="279"/>
      <c r="TRK13" s="279"/>
      <c r="TRL13" s="279"/>
      <c r="TRM13" s="279"/>
      <c r="TRN13" s="279"/>
      <c r="TRO13" s="279"/>
      <c r="TRP13" s="279"/>
      <c r="TRQ13" s="279"/>
      <c r="TRR13" s="279"/>
      <c r="TRS13" s="279"/>
      <c r="TRT13" s="279"/>
      <c r="TRU13" s="279"/>
      <c r="TRV13" s="279"/>
      <c r="TRW13" s="279"/>
      <c r="TRX13" s="279"/>
      <c r="TRY13" s="279"/>
      <c r="TRZ13" s="279"/>
      <c r="TSA13" s="279"/>
      <c r="TSB13" s="279"/>
      <c r="TSC13" s="279"/>
      <c r="TSD13" s="279"/>
      <c r="TSE13" s="279"/>
      <c r="TSF13" s="279"/>
      <c r="TSG13" s="279"/>
      <c r="TSH13" s="279"/>
      <c r="TSI13" s="279"/>
      <c r="TSJ13" s="279"/>
      <c r="TSK13" s="279"/>
      <c r="TSL13" s="279"/>
      <c r="TSM13" s="279"/>
      <c r="TSN13" s="279"/>
      <c r="TSO13" s="279"/>
      <c r="TSP13" s="279"/>
      <c r="TSQ13" s="279"/>
      <c r="TSR13" s="279"/>
      <c r="TSS13" s="279"/>
      <c r="TST13" s="279"/>
      <c r="TSU13" s="279"/>
      <c r="TSV13" s="279"/>
      <c r="TSW13" s="279"/>
      <c r="TSX13" s="279"/>
      <c r="TSY13" s="279"/>
      <c r="TSZ13" s="279"/>
      <c r="TTA13" s="279"/>
      <c r="TTB13" s="279"/>
      <c r="TTC13" s="279"/>
      <c r="TTD13" s="279"/>
      <c r="TTE13" s="279"/>
      <c r="TTF13" s="279"/>
      <c r="TTG13" s="279"/>
      <c r="TTH13" s="279"/>
      <c r="TTI13" s="279"/>
      <c r="TTJ13" s="279"/>
      <c r="TTK13" s="279"/>
      <c r="TTL13" s="279"/>
      <c r="TTM13" s="279"/>
      <c r="TTN13" s="279"/>
      <c r="TTO13" s="279"/>
      <c r="TTP13" s="279"/>
      <c r="TTQ13" s="279"/>
      <c r="TTR13" s="279"/>
      <c r="TTS13" s="279"/>
      <c r="TTT13" s="279"/>
      <c r="TTU13" s="279"/>
      <c r="TTV13" s="279"/>
      <c r="TTW13" s="279"/>
      <c r="TTX13" s="279"/>
      <c r="TTY13" s="279"/>
      <c r="TTZ13" s="279"/>
      <c r="TUA13" s="279"/>
      <c r="TUB13" s="279"/>
      <c r="TUC13" s="279"/>
      <c r="TUD13" s="279"/>
      <c r="TUE13" s="279"/>
      <c r="TUF13" s="279"/>
      <c r="TUG13" s="279"/>
      <c r="TUH13" s="279"/>
      <c r="TUI13" s="279"/>
      <c r="TUJ13" s="279"/>
      <c r="TUK13" s="279"/>
      <c r="TUL13" s="279"/>
      <c r="TUM13" s="279"/>
      <c r="TUN13" s="279"/>
      <c r="TUO13" s="279"/>
      <c r="TUP13" s="279"/>
      <c r="TUQ13" s="279"/>
      <c r="TUR13" s="279"/>
      <c r="TUS13" s="279"/>
      <c r="TUT13" s="279"/>
      <c r="TUU13" s="279"/>
      <c r="TUV13" s="279"/>
      <c r="TUW13" s="279"/>
      <c r="TUX13" s="279"/>
      <c r="TUY13" s="279"/>
      <c r="TUZ13" s="279"/>
      <c r="TVA13" s="279"/>
      <c r="TVB13" s="279"/>
      <c r="TVC13" s="279"/>
      <c r="TVD13" s="279"/>
      <c r="TVE13" s="279"/>
      <c r="TVF13" s="279"/>
      <c r="TVG13" s="279"/>
      <c r="TVH13" s="279"/>
      <c r="TVI13" s="279"/>
      <c r="TVJ13" s="279"/>
      <c r="TVK13" s="279"/>
      <c r="TVL13" s="279"/>
      <c r="TVM13" s="279"/>
      <c r="TVN13" s="279"/>
      <c r="TVO13" s="279"/>
      <c r="TVP13" s="279"/>
      <c r="TVQ13" s="279"/>
      <c r="TVR13" s="279"/>
      <c r="TVS13" s="279"/>
      <c r="TVT13" s="279"/>
      <c r="TVU13" s="279"/>
      <c r="TVV13" s="279"/>
      <c r="TVW13" s="279"/>
      <c r="TVX13" s="279"/>
      <c r="TVY13" s="279"/>
      <c r="TVZ13" s="279"/>
      <c r="TWA13" s="279"/>
      <c r="TWB13" s="279"/>
      <c r="TWC13" s="279"/>
      <c r="TWD13" s="279"/>
      <c r="TWE13" s="279"/>
      <c r="TWF13" s="279"/>
      <c r="TWG13" s="279"/>
      <c r="TWH13" s="279"/>
      <c r="TWI13" s="279"/>
      <c r="TWJ13" s="279"/>
      <c r="TWK13" s="279"/>
      <c r="TWL13" s="279"/>
      <c r="TWM13" s="279"/>
      <c r="TWN13" s="279"/>
      <c r="TWO13" s="279"/>
      <c r="TWP13" s="279"/>
      <c r="TWQ13" s="279"/>
      <c r="TWR13" s="279"/>
      <c r="TWS13" s="279"/>
      <c r="TWT13" s="279"/>
      <c r="TWU13" s="279"/>
      <c r="TWV13" s="279"/>
      <c r="TWW13" s="279"/>
      <c r="TWX13" s="279"/>
      <c r="TWY13" s="279"/>
      <c r="TWZ13" s="279"/>
      <c r="TXA13" s="279"/>
      <c r="TXB13" s="279"/>
      <c r="TXC13" s="279"/>
      <c r="TXD13" s="279"/>
      <c r="TXE13" s="279"/>
      <c r="TXF13" s="279"/>
      <c r="TXG13" s="279"/>
      <c r="TXH13" s="279"/>
      <c r="TXI13" s="279"/>
      <c r="TXJ13" s="279"/>
      <c r="TXK13" s="279"/>
      <c r="TXL13" s="279"/>
      <c r="TXM13" s="279"/>
      <c r="TXN13" s="279"/>
      <c r="TXO13" s="279"/>
      <c r="TXP13" s="279"/>
      <c r="TXQ13" s="279"/>
      <c r="TXR13" s="279"/>
      <c r="TXS13" s="279"/>
      <c r="TXT13" s="279"/>
      <c r="TXU13" s="279"/>
      <c r="TXV13" s="279"/>
      <c r="TXW13" s="279"/>
      <c r="TXX13" s="279"/>
      <c r="TXY13" s="279"/>
      <c r="TXZ13" s="279"/>
      <c r="TYA13" s="279"/>
      <c r="TYB13" s="279"/>
      <c r="TYC13" s="279"/>
      <c r="TYD13" s="279"/>
      <c r="TYE13" s="279"/>
      <c r="TYF13" s="279"/>
      <c r="TYG13" s="279"/>
      <c r="TYH13" s="279"/>
      <c r="TYI13" s="279"/>
      <c r="TYJ13" s="279"/>
      <c r="TYK13" s="279"/>
      <c r="TYL13" s="279"/>
      <c r="TYM13" s="279"/>
      <c r="TYN13" s="279"/>
      <c r="TYO13" s="279"/>
      <c r="TYP13" s="279"/>
      <c r="TYQ13" s="279"/>
      <c r="TYR13" s="279"/>
      <c r="TYS13" s="279"/>
      <c r="TYT13" s="279"/>
      <c r="TYU13" s="279"/>
      <c r="TYV13" s="279"/>
      <c r="TYW13" s="279"/>
      <c r="TYX13" s="279"/>
      <c r="TYY13" s="279"/>
      <c r="TYZ13" s="279"/>
      <c r="TZA13" s="279"/>
      <c r="TZB13" s="279"/>
      <c r="TZC13" s="279"/>
      <c r="TZD13" s="279"/>
      <c r="TZE13" s="279"/>
      <c r="TZF13" s="279"/>
      <c r="TZG13" s="279"/>
      <c r="TZH13" s="279"/>
      <c r="TZI13" s="279"/>
      <c r="TZJ13" s="279"/>
      <c r="TZK13" s="279"/>
      <c r="TZL13" s="279"/>
      <c r="TZM13" s="279"/>
      <c r="TZN13" s="279"/>
      <c r="TZO13" s="279"/>
      <c r="TZP13" s="279"/>
      <c r="TZQ13" s="279"/>
      <c r="TZR13" s="279"/>
      <c r="TZS13" s="279"/>
      <c r="TZT13" s="279"/>
      <c r="TZU13" s="279"/>
      <c r="TZV13" s="279"/>
      <c r="TZW13" s="279"/>
      <c r="TZX13" s="279"/>
      <c r="TZY13" s="279"/>
      <c r="TZZ13" s="279"/>
      <c r="UAA13" s="279"/>
      <c r="UAB13" s="279"/>
      <c r="UAC13" s="279"/>
      <c r="UAD13" s="279"/>
      <c r="UAE13" s="279"/>
      <c r="UAF13" s="279"/>
      <c r="UAG13" s="279"/>
      <c r="UAH13" s="279"/>
      <c r="UAI13" s="279"/>
      <c r="UAJ13" s="279"/>
      <c r="UAK13" s="279"/>
      <c r="UAL13" s="279"/>
      <c r="UAM13" s="279"/>
      <c r="UAN13" s="279"/>
      <c r="UAO13" s="279"/>
      <c r="UAP13" s="279"/>
      <c r="UAQ13" s="279"/>
      <c r="UAR13" s="279"/>
      <c r="UAS13" s="279"/>
      <c r="UAT13" s="279"/>
      <c r="UAU13" s="279"/>
      <c r="UAV13" s="279"/>
      <c r="UAW13" s="279"/>
      <c r="UAX13" s="279"/>
      <c r="UAY13" s="279"/>
      <c r="UAZ13" s="279"/>
      <c r="UBA13" s="279"/>
      <c r="UBB13" s="279"/>
      <c r="UBC13" s="279"/>
      <c r="UBD13" s="279"/>
      <c r="UBE13" s="279"/>
      <c r="UBF13" s="279"/>
      <c r="UBG13" s="279"/>
      <c r="UBH13" s="279"/>
      <c r="UBI13" s="279"/>
      <c r="UBJ13" s="279"/>
      <c r="UBK13" s="279"/>
      <c r="UBL13" s="279"/>
      <c r="UBM13" s="279"/>
      <c r="UBN13" s="279"/>
      <c r="UBO13" s="279"/>
      <c r="UBP13" s="279"/>
      <c r="UBQ13" s="279"/>
      <c r="UBR13" s="279"/>
      <c r="UBS13" s="279"/>
      <c r="UBT13" s="279"/>
      <c r="UBU13" s="279"/>
      <c r="UBV13" s="279"/>
      <c r="UBW13" s="279"/>
      <c r="UBX13" s="279"/>
      <c r="UBY13" s="279"/>
      <c r="UBZ13" s="279"/>
      <c r="UCA13" s="279"/>
      <c r="UCB13" s="279"/>
      <c r="UCC13" s="279"/>
      <c r="UCD13" s="279"/>
      <c r="UCE13" s="279"/>
      <c r="UCF13" s="279"/>
      <c r="UCG13" s="279"/>
      <c r="UCH13" s="279"/>
      <c r="UCI13" s="279"/>
      <c r="UCJ13" s="279"/>
      <c r="UCK13" s="279"/>
      <c r="UCL13" s="279"/>
      <c r="UCM13" s="279"/>
      <c r="UCN13" s="279"/>
      <c r="UCO13" s="279"/>
      <c r="UCP13" s="279"/>
      <c r="UCQ13" s="279"/>
      <c r="UCR13" s="279"/>
      <c r="UCS13" s="279"/>
      <c r="UCT13" s="279"/>
      <c r="UCU13" s="279"/>
      <c r="UCV13" s="279"/>
      <c r="UCW13" s="279"/>
      <c r="UCX13" s="279"/>
      <c r="UCY13" s="279"/>
      <c r="UCZ13" s="279"/>
      <c r="UDA13" s="279"/>
      <c r="UDB13" s="279"/>
      <c r="UDC13" s="279"/>
      <c r="UDD13" s="279"/>
      <c r="UDE13" s="279"/>
      <c r="UDF13" s="279"/>
      <c r="UDG13" s="279"/>
      <c r="UDH13" s="279"/>
      <c r="UDI13" s="279"/>
      <c r="UDJ13" s="279"/>
      <c r="UDK13" s="279"/>
      <c r="UDL13" s="279"/>
      <c r="UDM13" s="279"/>
      <c r="UDN13" s="279"/>
      <c r="UDO13" s="279"/>
      <c r="UDP13" s="279"/>
      <c r="UDQ13" s="279"/>
      <c r="UDR13" s="279"/>
      <c r="UDS13" s="279"/>
      <c r="UDT13" s="279"/>
      <c r="UDU13" s="279"/>
      <c r="UDV13" s="279"/>
      <c r="UDW13" s="279"/>
      <c r="UDX13" s="279"/>
      <c r="UDY13" s="279"/>
      <c r="UDZ13" s="279"/>
      <c r="UEA13" s="279"/>
      <c r="UEB13" s="279"/>
      <c r="UEC13" s="279"/>
      <c r="UED13" s="279"/>
      <c r="UEE13" s="279"/>
      <c r="UEF13" s="279"/>
      <c r="UEG13" s="279"/>
      <c r="UEH13" s="279"/>
      <c r="UEI13" s="279"/>
      <c r="UEJ13" s="279"/>
      <c r="UEK13" s="279"/>
      <c r="UEL13" s="279"/>
      <c r="UEM13" s="279"/>
      <c r="UEN13" s="279"/>
      <c r="UEO13" s="279"/>
      <c r="UEP13" s="279"/>
      <c r="UEQ13" s="279"/>
      <c r="UER13" s="279"/>
      <c r="UES13" s="279"/>
      <c r="UET13" s="279"/>
      <c r="UEU13" s="279"/>
      <c r="UEV13" s="279"/>
      <c r="UEW13" s="279"/>
      <c r="UEX13" s="279"/>
      <c r="UEY13" s="279"/>
      <c r="UEZ13" s="279"/>
      <c r="UFA13" s="279"/>
      <c r="UFB13" s="279"/>
      <c r="UFC13" s="279"/>
      <c r="UFD13" s="279"/>
      <c r="UFE13" s="279"/>
      <c r="UFF13" s="279"/>
      <c r="UFG13" s="279"/>
      <c r="UFH13" s="279"/>
      <c r="UFI13" s="279"/>
      <c r="UFJ13" s="279"/>
      <c r="UFK13" s="279"/>
      <c r="UFL13" s="279"/>
      <c r="UFM13" s="279"/>
      <c r="UFN13" s="279"/>
      <c r="UFO13" s="279"/>
      <c r="UFP13" s="279"/>
      <c r="UFQ13" s="279"/>
      <c r="UFR13" s="279"/>
      <c r="UFS13" s="279"/>
      <c r="UFT13" s="279"/>
      <c r="UFU13" s="279"/>
      <c r="UFV13" s="279"/>
      <c r="UFW13" s="279"/>
      <c r="UFX13" s="279"/>
      <c r="UFY13" s="279"/>
      <c r="UFZ13" s="279"/>
      <c r="UGA13" s="279"/>
      <c r="UGB13" s="279"/>
      <c r="UGC13" s="279"/>
      <c r="UGD13" s="279"/>
      <c r="UGE13" s="279"/>
      <c r="UGF13" s="279"/>
      <c r="UGG13" s="279"/>
      <c r="UGH13" s="279"/>
      <c r="UGI13" s="279"/>
      <c r="UGJ13" s="279"/>
      <c r="UGK13" s="279"/>
      <c r="UGL13" s="279"/>
      <c r="UGM13" s="279"/>
      <c r="UGN13" s="279"/>
      <c r="UGO13" s="279"/>
      <c r="UGP13" s="279"/>
      <c r="UGQ13" s="279"/>
      <c r="UGR13" s="279"/>
      <c r="UGS13" s="279"/>
      <c r="UGT13" s="279"/>
      <c r="UGU13" s="279"/>
      <c r="UGV13" s="279"/>
      <c r="UGW13" s="279"/>
      <c r="UGX13" s="279"/>
      <c r="UGY13" s="279"/>
      <c r="UGZ13" s="279"/>
      <c r="UHA13" s="279"/>
      <c r="UHB13" s="279"/>
      <c r="UHC13" s="279"/>
      <c r="UHD13" s="279"/>
      <c r="UHE13" s="279"/>
      <c r="UHF13" s="279"/>
      <c r="UHG13" s="279"/>
      <c r="UHH13" s="279"/>
      <c r="UHI13" s="279"/>
      <c r="UHJ13" s="279"/>
      <c r="UHK13" s="279"/>
      <c r="UHL13" s="279"/>
      <c r="UHM13" s="279"/>
      <c r="UHN13" s="279"/>
      <c r="UHO13" s="279"/>
      <c r="UHP13" s="279"/>
      <c r="UHQ13" s="279"/>
      <c r="UHR13" s="279"/>
      <c r="UHS13" s="279"/>
      <c r="UHT13" s="279"/>
      <c r="UHU13" s="279"/>
      <c r="UHV13" s="279"/>
      <c r="UHW13" s="279"/>
      <c r="UHX13" s="279"/>
      <c r="UHY13" s="279"/>
      <c r="UHZ13" s="279"/>
      <c r="UIA13" s="279"/>
      <c r="UIB13" s="279"/>
      <c r="UIC13" s="279"/>
      <c r="UID13" s="279"/>
      <c r="UIE13" s="279"/>
      <c r="UIF13" s="279"/>
      <c r="UIG13" s="279"/>
      <c r="UIH13" s="279"/>
      <c r="UII13" s="279"/>
      <c r="UIJ13" s="279"/>
      <c r="UIK13" s="279"/>
      <c r="UIL13" s="279"/>
      <c r="UIM13" s="279"/>
      <c r="UIN13" s="279"/>
      <c r="UIO13" s="279"/>
      <c r="UIP13" s="279"/>
      <c r="UIQ13" s="279"/>
      <c r="UIR13" s="279"/>
      <c r="UIS13" s="279"/>
      <c r="UIT13" s="279"/>
      <c r="UIU13" s="279"/>
      <c r="UIV13" s="279"/>
      <c r="UIW13" s="279"/>
      <c r="UIX13" s="279"/>
      <c r="UIY13" s="279"/>
      <c r="UIZ13" s="279"/>
      <c r="UJA13" s="279"/>
      <c r="UJB13" s="279"/>
      <c r="UJC13" s="279"/>
      <c r="UJD13" s="279"/>
      <c r="UJE13" s="279"/>
      <c r="UJF13" s="279"/>
      <c r="UJG13" s="279"/>
      <c r="UJH13" s="279"/>
      <c r="UJI13" s="279"/>
      <c r="UJJ13" s="279"/>
      <c r="UJK13" s="279"/>
      <c r="UJL13" s="279"/>
      <c r="UJM13" s="279"/>
      <c r="UJN13" s="279"/>
      <c r="UJO13" s="279"/>
      <c r="UJP13" s="279"/>
      <c r="UJQ13" s="279"/>
      <c r="UJR13" s="279"/>
      <c r="UJS13" s="279"/>
      <c r="UJT13" s="279"/>
      <c r="UJU13" s="279"/>
      <c r="UJV13" s="279"/>
      <c r="UJW13" s="279"/>
      <c r="UJX13" s="279"/>
      <c r="UJY13" s="279"/>
      <c r="UJZ13" s="279"/>
      <c r="UKA13" s="279"/>
      <c r="UKB13" s="279"/>
      <c r="UKC13" s="279"/>
      <c r="UKD13" s="279"/>
      <c r="UKE13" s="279"/>
      <c r="UKF13" s="279"/>
      <c r="UKG13" s="279"/>
      <c r="UKH13" s="279"/>
      <c r="UKI13" s="279"/>
      <c r="UKJ13" s="279"/>
      <c r="UKK13" s="279"/>
      <c r="UKL13" s="279"/>
      <c r="UKM13" s="279"/>
      <c r="UKN13" s="279"/>
      <c r="UKO13" s="279"/>
      <c r="UKP13" s="279"/>
      <c r="UKQ13" s="279"/>
      <c r="UKR13" s="279"/>
      <c r="UKS13" s="279"/>
      <c r="UKT13" s="279"/>
      <c r="UKU13" s="279"/>
      <c r="UKV13" s="279"/>
      <c r="UKW13" s="279"/>
      <c r="UKX13" s="279"/>
      <c r="UKY13" s="279"/>
      <c r="UKZ13" s="279"/>
      <c r="ULA13" s="279"/>
      <c r="ULB13" s="279"/>
      <c r="ULC13" s="279"/>
      <c r="ULD13" s="279"/>
      <c r="ULE13" s="279"/>
      <c r="ULF13" s="279"/>
      <c r="ULG13" s="279"/>
      <c r="ULH13" s="279"/>
      <c r="ULI13" s="279"/>
      <c r="ULJ13" s="279"/>
      <c r="ULK13" s="279"/>
      <c r="ULL13" s="279"/>
      <c r="ULM13" s="279"/>
      <c r="ULN13" s="279"/>
      <c r="ULO13" s="279"/>
      <c r="ULP13" s="279"/>
      <c r="ULQ13" s="279"/>
      <c r="ULR13" s="279"/>
      <c r="ULS13" s="279"/>
      <c r="ULT13" s="279"/>
      <c r="ULU13" s="279"/>
      <c r="ULV13" s="279"/>
      <c r="ULW13" s="279"/>
      <c r="ULX13" s="279"/>
      <c r="ULY13" s="279"/>
      <c r="ULZ13" s="279"/>
      <c r="UMA13" s="279"/>
      <c r="UMB13" s="279"/>
      <c r="UMC13" s="279"/>
      <c r="UMD13" s="279"/>
      <c r="UME13" s="279"/>
      <c r="UMF13" s="279"/>
      <c r="UMG13" s="279"/>
      <c r="UMH13" s="279"/>
      <c r="UMI13" s="279"/>
      <c r="UMJ13" s="279"/>
      <c r="UMK13" s="279"/>
      <c r="UML13" s="279"/>
      <c r="UMM13" s="279"/>
      <c r="UMN13" s="279"/>
      <c r="UMO13" s="279"/>
      <c r="UMP13" s="279"/>
      <c r="UMQ13" s="279"/>
      <c r="UMR13" s="279"/>
      <c r="UMS13" s="279"/>
      <c r="UMT13" s="279"/>
      <c r="UMU13" s="279"/>
      <c r="UMV13" s="279"/>
      <c r="UMW13" s="279"/>
      <c r="UMX13" s="279"/>
      <c r="UMY13" s="279"/>
      <c r="UMZ13" s="279"/>
      <c r="UNA13" s="279"/>
      <c r="UNB13" s="279"/>
      <c r="UNC13" s="279"/>
      <c r="UND13" s="279"/>
      <c r="UNE13" s="279"/>
      <c r="UNF13" s="279"/>
      <c r="UNG13" s="279"/>
      <c r="UNH13" s="279"/>
      <c r="UNI13" s="279"/>
      <c r="UNJ13" s="279"/>
      <c r="UNK13" s="279"/>
      <c r="UNL13" s="279"/>
      <c r="UNM13" s="279"/>
      <c r="UNN13" s="279"/>
      <c r="UNO13" s="279"/>
      <c r="UNP13" s="279"/>
      <c r="UNQ13" s="279"/>
      <c r="UNR13" s="279"/>
      <c r="UNS13" s="279"/>
      <c r="UNT13" s="279"/>
      <c r="UNU13" s="279"/>
      <c r="UNV13" s="279"/>
      <c r="UNW13" s="279"/>
      <c r="UNX13" s="279"/>
      <c r="UNY13" s="279"/>
      <c r="UNZ13" s="279"/>
      <c r="UOA13" s="279"/>
      <c r="UOB13" s="279"/>
      <c r="UOC13" s="279"/>
      <c r="UOD13" s="279"/>
      <c r="UOE13" s="279"/>
      <c r="UOF13" s="279"/>
      <c r="UOG13" s="279"/>
      <c r="UOH13" s="279"/>
      <c r="UOI13" s="279"/>
      <c r="UOJ13" s="279"/>
      <c r="UOK13" s="279"/>
      <c r="UOL13" s="279"/>
      <c r="UOM13" s="279"/>
      <c r="UON13" s="279"/>
      <c r="UOO13" s="279"/>
      <c r="UOP13" s="279"/>
      <c r="UOQ13" s="279"/>
      <c r="UOR13" s="279"/>
      <c r="UOS13" s="279"/>
      <c r="UOT13" s="279"/>
      <c r="UOU13" s="279"/>
      <c r="UOV13" s="279"/>
      <c r="UOW13" s="279"/>
      <c r="UOX13" s="279"/>
      <c r="UOY13" s="279"/>
      <c r="UOZ13" s="279"/>
      <c r="UPA13" s="279"/>
      <c r="UPB13" s="279"/>
      <c r="UPC13" s="279"/>
      <c r="UPD13" s="279"/>
      <c r="UPE13" s="279"/>
      <c r="UPF13" s="279"/>
      <c r="UPG13" s="279"/>
      <c r="UPH13" s="279"/>
      <c r="UPI13" s="279"/>
      <c r="UPJ13" s="279"/>
      <c r="UPK13" s="279"/>
      <c r="UPL13" s="279"/>
      <c r="UPM13" s="279"/>
      <c r="UPN13" s="279"/>
      <c r="UPO13" s="279"/>
      <c r="UPP13" s="279"/>
      <c r="UPQ13" s="279"/>
      <c r="UPR13" s="279"/>
      <c r="UPS13" s="279"/>
      <c r="UPT13" s="279"/>
      <c r="UPU13" s="279"/>
      <c r="UPV13" s="279"/>
      <c r="UPW13" s="279"/>
      <c r="UPX13" s="279"/>
      <c r="UPY13" s="279"/>
      <c r="UPZ13" s="279"/>
      <c r="UQA13" s="279"/>
      <c r="UQB13" s="279"/>
      <c r="UQC13" s="279"/>
      <c r="UQD13" s="279"/>
      <c r="UQE13" s="279"/>
      <c r="UQF13" s="279"/>
      <c r="UQG13" s="279"/>
      <c r="UQH13" s="279"/>
      <c r="UQI13" s="279"/>
      <c r="UQJ13" s="279"/>
      <c r="UQK13" s="279"/>
      <c r="UQL13" s="279"/>
      <c r="UQM13" s="279"/>
      <c r="UQN13" s="279"/>
      <c r="UQO13" s="279"/>
      <c r="UQP13" s="279"/>
      <c r="UQQ13" s="279"/>
      <c r="UQR13" s="279"/>
      <c r="UQS13" s="279"/>
      <c r="UQT13" s="279"/>
      <c r="UQU13" s="279"/>
      <c r="UQV13" s="279"/>
      <c r="UQW13" s="279"/>
      <c r="UQX13" s="279"/>
      <c r="UQY13" s="279"/>
      <c r="UQZ13" s="279"/>
      <c r="URA13" s="279"/>
      <c r="URB13" s="279"/>
      <c r="URC13" s="279"/>
      <c r="URD13" s="279"/>
      <c r="URE13" s="279"/>
      <c r="URF13" s="279"/>
      <c r="URG13" s="279"/>
      <c r="URH13" s="279"/>
      <c r="URI13" s="279"/>
      <c r="URJ13" s="279"/>
      <c r="URK13" s="279"/>
      <c r="URL13" s="279"/>
      <c r="URM13" s="279"/>
      <c r="URN13" s="279"/>
      <c r="URO13" s="279"/>
      <c r="URP13" s="279"/>
      <c r="URQ13" s="279"/>
      <c r="URR13" s="279"/>
      <c r="URS13" s="279"/>
      <c r="URT13" s="279"/>
      <c r="URU13" s="279"/>
      <c r="URV13" s="279"/>
      <c r="URW13" s="279"/>
      <c r="URX13" s="279"/>
      <c r="URY13" s="279"/>
      <c r="URZ13" s="279"/>
      <c r="USA13" s="279"/>
      <c r="USB13" s="279"/>
      <c r="USC13" s="279"/>
      <c r="USD13" s="279"/>
      <c r="USE13" s="279"/>
      <c r="USF13" s="279"/>
      <c r="USG13" s="279"/>
      <c r="USH13" s="279"/>
      <c r="USI13" s="279"/>
      <c r="USJ13" s="279"/>
      <c r="USK13" s="279"/>
      <c r="USL13" s="279"/>
      <c r="USM13" s="279"/>
      <c r="USN13" s="279"/>
      <c r="USO13" s="279"/>
      <c r="USP13" s="279"/>
      <c r="USQ13" s="279"/>
      <c r="USR13" s="279"/>
      <c r="USS13" s="279"/>
      <c r="UST13" s="279"/>
      <c r="USU13" s="279"/>
      <c r="USV13" s="279"/>
      <c r="USW13" s="279"/>
      <c r="USX13" s="279"/>
      <c r="USY13" s="279"/>
      <c r="USZ13" s="279"/>
      <c r="UTA13" s="279"/>
      <c r="UTB13" s="279"/>
      <c r="UTC13" s="279"/>
      <c r="UTD13" s="279"/>
      <c r="UTE13" s="279"/>
      <c r="UTF13" s="279"/>
      <c r="UTG13" s="279"/>
      <c r="UTH13" s="279"/>
      <c r="UTI13" s="279"/>
      <c r="UTJ13" s="279"/>
      <c r="UTK13" s="279"/>
      <c r="UTL13" s="279"/>
      <c r="UTM13" s="279"/>
      <c r="UTN13" s="279"/>
      <c r="UTO13" s="279"/>
      <c r="UTP13" s="279"/>
      <c r="UTQ13" s="279"/>
      <c r="UTR13" s="279"/>
      <c r="UTS13" s="279"/>
      <c r="UTT13" s="279"/>
      <c r="UTU13" s="279"/>
      <c r="UTV13" s="279"/>
      <c r="UTW13" s="279"/>
      <c r="UTX13" s="279"/>
      <c r="UTY13" s="279"/>
      <c r="UTZ13" s="279"/>
      <c r="UUA13" s="279"/>
      <c r="UUB13" s="279"/>
      <c r="UUC13" s="279"/>
      <c r="UUD13" s="279"/>
      <c r="UUE13" s="279"/>
      <c r="UUF13" s="279"/>
      <c r="UUG13" s="279"/>
      <c r="UUH13" s="279"/>
      <c r="UUI13" s="279"/>
      <c r="UUJ13" s="279"/>
      <c r="UUK13" s="279"/>
      <c r="UUL13" s="279"/>
      <c r="UUM13" s="279"/>
      <c r="UUN13" s="279"/>
      <c r="UUO13" s="279"/>
      <c r="UUP13" s="279"/>
      <c r="UUQ13" s="279"/>
      <c r="UUR13" s="279"/>
      <c r="UUS13" s="279"/>
      <c r="UUT13" s="279"/>
      <c r="UUU13" s="279"/>
      <c r="UUV13" s="279"/>
      <c r="UUW13" s="279"/>
      <c r="UUX13" s="279"/>
      <c r="UUY13" s="279"/>
      <c r="UUZ13" s="279"/>
      <c r="UVA13" s="279"/>
      <c r="UVB13" s="279"/>
      <c r="UVC13" s="279"/>
      <c r="UVD13" s="279"/>
      <c r="UVE13" s="279"/>
      <c r="UVF13" s="279"/>
      <c r="UVG13" s="279"/>
      <c r="UVH13" s="279"/>
      <c r="UVI13" s="279"/>
      <c r="UVJ13" s="279"/>
      <c r="UVK13" s="279"/>
      <c r="UVL13" s="279"/>
      <c r="UVM13" s="279"/>
      <c r="UVN13" s="279"/>
      <c r="UVO13" s="279"/>
      <c r="UVP13" s="279"/>
      <c r="UVQ13" s="279"/>
      <c r="UVR13" s="279"/>
      <c r="UVS13" s="279"/>
      <c r="UVT13" s="279"/>
      <c r="UVU13" s="279"/>
      <c r="UVV13" s="279"/>
      <c r="UVW13" s="279"/>
      <c r="UVX13" s="279"/>
      <c r="UVY13" s="279"/>
      <c r="UVZ13" s="279"/>
      <c r="UWA13" s="279"/>
      <c r="UWB13" s="279"/>
      <c r="UWC13" s="279"/>
      <c r="UWD13" s="279"/>
      <c r="UWE13" s="279"/>
      <c r="UWF13" s="279"/>
      <c r="UWG13" s="279"/>
      <c r="UWH13" s="279"/>
      <c r="UWI13" s="279"/>
      <c r="UWJ13" s="279"/>
      <c r="UWK13" s="279"/>
      <c r="UWL13" s="279"/>
      <c r="UWM13" s="279"/>
      <c r="UWN13" s="279"/>
      <c r="UWO13" s="279"/>
      <c r="UWP13" s="279"/>
      <c r="UWQ13" s="279"/>
      <c r="UWR13" s="279"/>
      <c r="UWS13" s="279"/>
      <c r="UWT13" s="279"/>
      <c r="UWU13" s="279"/>
      <c r="UWV13" s="279"/>
      <c r="UWW13" s="279"/>
      <c r="UWX13" s="279"/>
      <c r="UWY13" s="279"/>
      <c r="UWZ13" s="279"/>
      <c r="UXA13" s="279"/>
      <c r="UXB13" s="279"/>
      <c r="UXC13" s="279"/>
      <c r="UXD13" s="279"/>
      <c r="UXE13" s="279"/>
      <c r="UXF13" s="279"/>
      <c r="UXG13" s="279"/>
      <c r="UXH13" s="279"/>
      <c r="UXI13" s="279"/>
      <c r="UXJ13" s="279"/>
      <c r="UXK13" s="279"/>
      <c r="UXL13" s="279"/>
      <c r="UXM13" s="279"/>
      <c r="UXN13" s="279"/>
      <c r="UXO13" s="279"/>
      <c r="UXP13" s="279"/>
      <c r="UXQ13" s="279"/>
      <c r="UXR13" s="279"/>
      <c r="UXS13" s="279"/>
      <c r="UXT13" s="279"/>
      <c r="UXU13" s="279"/>
      <c r="UXV13" s="279"/>
      <c r="UXW13" s="279"/>
      <c r="UXX13" s="279"/>
      <c r="UXY13" s="279"/>
      <c r="UXZ13" s="279"/>
      <c r="UYA13" s="279"/>
      <c r="UYB13" s="279"/>
      <c r="UYC13" s="279"/>
      <c r="UYD13" s="279"/>
      <c r="UYE13" s="279"/>
      <c r="UYF13" s="279"/>
      <c r="UYG13" s="279"/>
      <c r="UYH13" s="279"/>
      <c r="UYI13" s="279"/>
      <c r="UYJ13" s="279"/>
      <c r="UYK13" s="279"/>
      <c r="UYL13" s="279"/>
      <c r="UYM13" s="279"/>
      <c r="UYN13" s="279"/>
      <c r="UYO13" s="279"/>
      <c r="UYP13" s="279"/>
      <c r="UYQ13" s="279"/>
      <c r="UYR13" s="279"/>
      <c r="UYS13" s="279"/>
      <c r="UYT13" s="279"/>
      <c r="UYU13" s="279"/>
      <c r="UYV13" s="279"/>
      <c r="UYW13" s="279"/>
      <c r="UYX13" s="279"/>
      <c r="UYY13" s="279"/>
      <c r="UYZ13" s="279"/>
      <c r="UZA13" s="279"/>
      <c r="UZB13" s="279"/>
      <c r="UZC13" s="279"/>
      <c r="UZD13" s="279"/>
      <c r="UZE13" s="279"/>
      <c r="UZF13" s="279"/>
      <c r="UZG13" s="279"/>
      <c r="UZH13" s="279"/>
      <c r="UZI13" s="279"/>
      <c r="UZJ13" s="279"/>
      <c r="UZK13" s="279"/>
      <c r="UZL13" s="279"/>
      <c r="UZM13" s="279"/>
      <c r="UZN13" s="279"/>
      <c r="UZO13" s="279"/>
      <c r="UZP13" s="279"/>
      <c r="UZQ13" s="279"/>
      <c r="UZR13" s="279"/>
      <c r="UZS13" s="279"/>
      <c r="UZT13" s="279"/>
      <c r="UZU13" s="279"/>
      <c r="UZV13" s="279"/>
      <c r="UZW13" s="279"/>
      <c r="UZX13" s="279"/>
      <c r="UZY13" s="279"/>
      <c r="UZZ13" s="279"/>
      <c r="VAA13" s="279"/>
      <c r="VAB13" s="279"/>
      <c r="VAC13" s="279"/>
      <c r="VAD13" s="279"/>
      <c r="VAE13" s="279"/>
      <c r="VAF13" s="279"/>
      <c r="VAG13" s="279"/>
      <c r="VAH13" s="279"/>
      <c r="VAI13" s="279"/>
      <c r="VAJ13" s="279"/>
      <c r="VAK13" s="279"/>
      <c r="VAL13" s="279"/>
      <c r="VAM13" s="279"/>
      <c r="VAN13" s="279"/>
      <c r="VAO13" s="279"/>
      <c r="VAP13" s="279"/>
      <c r="VAQ13" s="279"/>
      <c r="VAR13" s="279"/>
      <c r="VAS13" s="279"/>
      <c r="VAT13" s="279"/>
      <c r="VAU13" s="279"/>
      <c r="VAV13" s="279"/>
      <c r="VAW13" s="279"/>
      <c r="VAX13" s="279"/>
      <c r="VAY13" s="279"/>
      <c r="VAZ13" s="279"/>
      <c r="VBA13" s="279"/>
      <c r="VBB13" s="279"/>
      <c r="VBC13" s="279"/>
      <c r="VBD13" s="279"/>
      <c r="VBE13" s="279"/>
      <c r="VBF13" s="279"/>
      <c r="VBG13" s="279"/>
      <c r="VBH13" s="279"/>
      <c r="VBI13" s="279"/>
      <c r="VBJ13" s="279"/>
      <c r="VBK13" s="279"/>
      <c r="VBL13" s="279"/>
      <c r="VBM13" s="279"/>
      <c r="VBN13" s="279"/>
      <c r="VBO13" s="279"/>
      <c r="VBP13" s="279"/>
      <c r="VBQ13" s="279"/>
      <c r="VBR13" s="279"/>
      <c r="VBS13" s="279"/>
      <c r="VBT13" s="279"/>
      <c r="VBU13" s="279"/>
      <c r="VBV13" s="279"/>
      <c r="VBW13" s="279"/>
      <c r="VBX13" s="279"/>
      <c r="VBY13" s="279"/>
      <c r="VBZ13" s="279"/>
      <c r="VCA13" s="279"/>
      <c r="VCB13" s="279"/>
      <c r="VCC13" s="279"/>
      <c r="VCD13" s="279"/>
      <c r="VCE13" s="279"/>
      <c r="VCF13" s="279"/>
      <c r="VCG13" s="279"/>
      <c r="VCH13" s="279"/>
      <c r="VCI13" s="279"/>
      <c r="VCJ13" s="279"/>
      <c r="VCK13" s="279"/>
      <c r="VCL13" s="279"/>
      <c r="VCM13" s="279"/>
      <c r="VCN13" s="279"/>
      <c r="VCO13" s="279"/>
      <c r="VCP13" s="279"/>
      <c r="VCQ13" s="279"/>
      <c r="VCR13" s="279"/>
      <c r="VCS13" s="279"/>
      <c r="VCT13" s="279"/>
      <c r="VCU13" s="279"/>
      <c r="VCV13" s="279"/>
      <c r="VCW13" s="279"/>
      <c r="VCX13" s="279"/>
      <c r="VCY13" s="279"/>
      <c r="VCZ13" s="279"/>
      <c r="VDA13" s="279"/>
      <c r="VDB13" s="279"/>
      <c r="VDC13" s="279"/>
      <c r="VDD13" s="279"/>
      <c r="VDE13" s="279"/>
      <c r="VDF13" s="279"/>
      <c r="VDG13" s="279"/>
      <c r="VDH13" s="279"/>
      <c r="VDI13" s="279"/>
      <c r="VDJ13" s="279"/>
      <c r="VDK13" s="279"/>
      <c r="VDL13" s="279"/>
      <c r="VDM13" s="279"/>
      <c r="VDN13" s="279"/>
      <c r="VDO13" s="279"/>
      <c r="VDP13" s="279"/>
      <c r="VDQ13" s="279"/>
      <c r="VDR13" s="279"/>
      <c r="VDS13" s="279"/>
      <c r="VDT13" s="279"/>
      <c r="VDU13" s="279"/>
      <c r="VDV13" s="279"/>
      <c r="VDW13" s="279"/>
      <c r="VDX13" s="279"/>
      <c r="VDY13" s="279"/>
      <c r="VDZ13" s="279"/>
      <c r="VEA13" s="279"/>
      <c r="VEB13" s="279"/>
      <c r="VEC13" s="279"/>
      <c r="VED13" s="279"/>
      <c r="VEE13" s="279"/>
      <c r="VEF13" s="279"/>
      <c r="VEG13" s="279"/>
      <c r="VEH13" s="279"/>
      <c r="VEI13" s="279"/>
      <c r="VEJ13" s="279"/>
      <c r="VEK13" s="279"/>
      <c r="VEL13" s="279"/>
      <c r="VEM13" s="279"/>
      <c r="VEN13" s="279"/>
      <c r="VEO13" s="279"/>
      <c r="VEP13" s="279"/>
      <c r="VEQ13" s="279"/>
      <c r="VER13" s="279"/>
      <c r="VES13" s="279"/>
      <c r="VET13" s="279"/>
      <c r="VEU13" s="279"/>
      <c r="VEV13" s="279"/>
      <c r="VEW13" s="279"/>
      <c r="VEX13" s="279"/>
      <c r="VEY13" s="279"/>
      <c r="VEZ13" s="279"/>
      <c r="VFA13" s="279"/>
      <c r="VFB13" s="279"/>
      <c r="VFC13" s="279"/>
      <c r="VFD13" s="279"/>
      <c r="VFE13" s="279"/>
      <c r="VFF13" s="279"/>
      <c r="VFG13" s="279"/>
      <c r="VFH13" s="279"/>
      <c r="VFI13" s="279"/>
      <c r="VFJ13" s="279"/>
      <c r="VFK13" s="279"/>
      <c r="VFL13" s="279"/>
      <c r="VFM13" s="279"/>
      <c r="VFN13" s="279"/>
      <c r="VFO13" s="279"/>
      <c r="VFP13" s="279"/>
      <c r="VFQ13" s="279"/>
      <c r="VFR13" s="279"/>
      <c r="VFS13" s="279"/>
      <c r="VFT13" s="279"/>
      <c r="VFU13" s="279"/>
      <c r="VFV13" s="279"/>
      <c r="VFW13" s="279"/>
      <c r="VFX13" s="279"/>
      <c r="VFY13" s="279"/>
      <c r="VFZ13" s="279"/>
      <c r="VGA13" s="279"/>
      <c r="VGB13" s="279"/>
      <c r="VGC13" s="279"/>
      <c r="VGD13" s="279"/>
      <c r="VGE13" s="279"/>
      <c r="VGF13" s="279"/>
      <c r="VGG13" s="279"/>
      <c r="VGH13" s="279"/>
      <c r="VGI13" s="279"/>
      <c r="VGJ13" s="279"/>
      <c r="VGK13" s="279"/>
      <c r="VGL13" s="279"/>
      <c r="VGM13" s="279"/>
      <c r="VGN13" s="279"/>
      <c r="VGO13" s="279"/>
      <c r="VGP13" s="279"/>
      <c r="VGQ13" s="279"/>
      <c r="VGR13" s="279"/>
      <c r="VGS13" s="279"/>
      <c r="VGT13" s="279"/>
      <c r="VGU13" s="279"/>
      <c r="VGV13" s="279"/>
      <c r="VGW13" s="279"/>
      <c r="VGX13" s="279"/>
      <c r="VGY13" s="279"/>
      <c r="VGZ13" s="279"/>
      <c r="VHA13" s="279"/>
      <c r="VHB13" s="279"/>
      <c r="VHC13" s="279"/>
      <c r="VHD13" s="279"/>
      <c r="VHE13" s="279"/>
      <c r="VHF13" s="279"/>
      <c r="VHG13" s="279"/>
      <c r="VHH13" s="279"/>
      <c r="VHI13" s="279"/>
      <c r="VHJ13" s="279"/>
      <c r="VHK13" s="279"/>
      <c r="VHL13" s="279"/>
      <c r="VHM13" s="279"/>
      <c r="VHN13" s="279"/>
      <c r="VHO13" s="279"/>
      <c r="VHP13" s="279"/>
      <c r="VHQ13" s="279"/>
      <c r="VHR13" s="279"/>
      <c r="VHS13" s="279"/>
      <c r="VHT13" s="279"/>
      <c r="VHU13" s="279"/>
      <c r="VHV13" s="279"/>
      <c r="VHW13" s="279"/>
      <c r="VHX13" s="279"/>
      <c r="VHY13" s="279"/>
      <c r="VHZ13" s="279"/>
      <c r="VIA13" s="279"/>
      <c r="VIB13" s="279"/>
      <c r="VIC13" s="279"/>
      <c r="VID13" s="279"/>
      <c r="VIE13" s="279"/>
      <c r="VIF13" s="279"/>
      <c r="VIG13" s="279"/>
      <c r="VIH13" s="279"/>
      <c r="VII13" s="279"/>
      <c r="VIJ13" s="279"/>
      <c r="VIK13" s="279"/>
      <c r="VIL13" s="279"/>
      <c r="VIM13" s="279"/>
      <c r="VIN13" s="279"/>
      <c r="VIO13" s="279"/>
      <c r="VIP13" s="279"/>
      <c r="VIQ13" s="279"/>
      <c r="VIR13" s="279"/>
      <c r="VIS13" s="279"/>
      <c r="VIT13" s="279"/>
      <c r="VIU13" s="279"/>
      <c r="VIV13" s="279"/>
      <c r="VIW13" s="279"/>
      <c r="VIX13" s="279"/>
      <c r="VIY13" s="279"/>
      <c r="VIZ13" s="279"/>
      <c r="VJA13" s="279"/>
      <c r="VJB13" s="279"/>
      <c r="VJC13" s="279"/>
      <c r="VJD13" s="279"/>
      <c r="VJE13" s="279"/>
      <c r="VJF13" s="279"/>
      <c r="VJG13" s="279"/>
      <c r="VJH13" s="279"/>
      <c r="VJI13" s="279"/>
      <c r="VJJ13" s="279"/>
      <c r="VJK13" s="279"/>
      <c r="VJL13" s="279"/>
      <c r="VJM13" s="279"/>
      <c r="VJN13" s="279"/>
      <c r="VJO13" s="279"/>
      <c r="VJP13" s="279"/>
      <c r="VJQ13" s="279"/>
      <c r="VJR13" s="279"/>
      <c r="VJS13" s="279"/>
      <c r="VJT13" s="279"/>
      <c r="VJU13" s="279"/>
      <c r="VJV13" s="279"/>
      <c r="VJW13" s="279"/>
      <c r="VJX13" s="279"/>
      <c r="VJY13" s="279"/>
      <c r="VJZ13" s="279"/>
      <c r="VKA13" s="279"/>
      <c r="VKB13" s="279"/>
      <c r="VKC13" s="279"/>
      <c r="VKD13" s="279"/>
      <c r="VKE13" s="279"/>
      <c r="VKF13" s="279"/>
      <c r="VKG13" s="279"/>
      <c r="VKH13" s="279"/>
      <c r="VKI13" s="279"/>
      <c r="VKJ13" s="279"/>
      <c r="VKK13" s="279"/>
      <c r="VKL13" s="279"/>
      <c r="VKM13" s="279"/>
      <c r="VKN13" s="279"/>
      <c r="VKO13" s="279"/>
      <c r="VKP13" s="279"/>
      <c r="VKQ13" s="279"/>
      <c r="VKR13" s="279"/>
      <c r="VKS13" s="279"/>
      <c r="VKT13" s="279"/>
      <c r="VKU13" s="279"/>
      <c r="VKV13" s="279"/>
      <c r="VKW13" s="279"/>
      <c r="VKX13" s="279"/>
      <c r="VKY13" s="279"/>
      <c r="VKZ13" s="279"/>
      <c r="VLA13" s="279"/>
      <c r="VLB13" s="279"/>
      <c r="VLC13" s="279"/>
      <c r="VLD13" s="279"/>
      <c r="VLE13" s="279"/>
      <c r="VLF13" s="279"/>
      <c r="VLG13" s="279"/>
      <c r="VLH13" s="279"/>
      <c r="VLI13" s="279"/>
      <c r="VLJ13" s="279"/>
      <c r="VLK13" s="279"/>
      <c r="VLL13" s="279"/>
      <c r="VLM13" s="279"/>
      <c r="VLN13" s="279"/>
      <c r="VLO13" s="279"/>
      <c r="VLP13" s="279"/>
      <c r="VLQ13" s="279"/>
      <c r="VLR13" s="279"/>
      <c r="VLS13" s="279"/>
      <c r="VLT13" s="279"/>
      <c r="VLU13" s="279"/>
      <c r="VLV13" s="279"/>
      <c r="VLW13" s="279"/>
      <c r="VLX13" s="279"/>
      <c r="VLY13" s="279"/>
      <c r="VLZ13" s="279"/>
      <c r="VMA13" s="279"/>
      <c r="VMB13" s="279"/>
      <c r="VMC13" s="279"/>
      <c r="VMD13" s="279"/>
      <c r="VME13" s="279"/>
      <c r="VMF13" s="279"/>
      <c r="VMG13" s="279"/>
      <c r="VMH13" s="279"/>
      <c r="VMI13" s="279"/>
      <c r="VMJ13" s="279"/>
      <c r="VMK13" s="279"/>
      <c r="VML13" s="279"/>
      <c r="VMM13" s="279"/>
      <c r="VMN13" s="279"/>
      <c r="VMO13" s="279"/>
      <c r="VMP13" s="279"/>
      <c r="VMQ13" s="279"/>
      <c r="VMR13" s="279"/>
      <c r="VMS13" s="279"/>
      <c r="VMT13" s="279"/>
      <c r="VMU13" s="279"/>
      <c r="VMV13" s="279"/>
      <c r="VMW13" s="279"/>
      <c r="VMX13" s="279"/>
      <c r="VMY13" s="279"/>
      <c r="VMZ13" s="279"/>
      <c r="VNA13" s="279"/>
      <c r="VNB13" s="279"/>
      <c r="VNC13" s="279"/>
      <c r="VND13" s="279"/>
      <c r="VNE13" s="279"/>
      <c r="VNF13" s="279"/>
      <c r="VNG13" s="279"/>
      <c r="VNH13" s="279"/>
      <c r="VNI13" s="279"/>
      <c r="VNJ13" s="279"/>
      <c r="VNK13" s="279"/>
      <c r="VNL13" s="279"/>
      <c r="VNM13" s="279"/>
      <c r="VNN13" s="279"/>
      <c r="VNO13" s="279"/>
      <c r="VNP13" s="279"/>
      <c r="VNQ13" s="279"/>
      <c r="VNR13" s="279"/>
      <c r="VNS13" s="279"/>
      <c r="VNT13" s="279"/>
      <c r="VNU13" s="279"/>
      <c r="VNV13" s="279"/>
      <c r="VNW13" s="279"/>
      <c r="VNX13" s="279"/>
      <c r="VNY13" s="279"/>
      <c r="VNZ13" s="279"/>
      <c r="VOA13" s="279"/>
      <c r="VOB13" s="279"/>
      <c r="VOC13" s="279"/>
      <c r="VOD13" s="279"/>
      <c r="VOE13" s="279"/>
      <c r="VOF13" s="279"/>
      <c r="VOG13" s="279"/>
      <c r="VOH13" s="279"/>
      <c r="VOI13" s="279"/>
      <c r="VOJ13" s="279"/>
      <c r="VOK13" s="279"/>
      <c r="VOL13" s="279"/>
      <c r="VOM13" s="279"/>
      <c r="VON13" s="279"/>
      <c r="VOO13" s="279"/>
      <c r="VOP13" s="279"/>
      <c r="VOQ13" s="279"/>
      <c r="VOR13" s="279"/>
      <c r="VOS13" s="279"/>
      <c r="VOT13" s="279"/>
      <c r="VOU13" s="279"/>
      <c r="VOV13" s="279"/>
      <c r="VOW13" s="279"/>
      <c r="VOX13" s="279"/>
      <c r="VOY13" s="279"/>
      <c r="VOZ13" s="279"/>
      <c r="VPA13" s="279"/>
      <c r="VPB13" s="279"/>
      <c r="VPC13" s="279"/>
      <c r="VPD13" s="279"/>
      <c r="VPE13" s="279"/>
      <c r="VPF13" s="279"/>
      <c r="VPG13" s="279"/>
      <c r="VPH13" s="279"/>
      <c r="VPI13" s="279"/>
      <c r="VPJ13" s="279"/>
      <c r="VPK13" s="279"/>
      <c r="VPL13" s="279"/>
      <c r="VPM13" s="279"/>
      <c r="VPN13" s="279"/>
      <c r="VPO13" s="279"/>
      <c r="VPP13" s="279"/>
      <c r="VPQ13" s="279"/>
      <c r="VPR13" s="279"/>
      <c r="VPS13" s="279"/>
      <c r="VPT13" s="279"/>
      <c r="VPU13" s="279"/>
      <c r="VPV13" s="279"/>
      <c r="VPW13" s="279"/>
      <c r="VPX13" s="279"/>
      <c r="VPY13" s="279"/>
      <c r="VPZ13" s="279"/>
      <c r="VQA13" s="279"/>
      <c r="VQB13" s="279"/>
      <c r="VQC13" s="279"/>
      <c r="VQD13" s="279"/>
      <c r="VQE13" s="279"/>
      <c r="VQF13" s="279"/>
      <c r="VQG13" s="279"/>
      <c r="VQH13" s="279"/>
      <c r="VQI13" s="279"/>
      <c r="VQJ13" s="279"/>
      <c r="VQK13" s="279"/>
      <c r="VQL13" s="279"/>
      <c r="VQM13" s="279"/>
      <c r="VQN13" s="279"/>
      <c r="VQO13" s="279"/>
      <c r="VQP13" s="279"/>
      <c r="VQQ13" s="279"/>
      <c r="VQR13" s="279"/>
      <c r="VQS13" s="279"/>
      <c r="VQT13" s="279"/>
      <c r="VQU13" s="279"/>
      <c r="VQV13" s="279"/>
      <c r="VQW13" s="279"/>
      <c r="VQX13" s="279"/>
      <c r="VQY13" s="279"/>
      <c r="VQZ13" s="279"/>
      <c r="VRA13" s="279"/>
      <c r="VRB13" s="279"/>
      <c r="VRC13" s="279"/>
      <c r="VRD13" s="279"/>
      <c r="VRE13" s="279"/>
      <c r="VRF13" s="279"/>
      <c r="VRG13" s="279"/>
      <c r="VRH13" s="279"/>
      <c r="VRI13" s="279"/>
      <c r="VRJ13" s="279"/>
      <c r="VRK13" s="279"/>
      <c r="VRL13" s="279"/>
      <c r="VRM13" s="279"/>
      <c r="VRN13" s="279"/>
      <c r="VRO13" s="279"/>
      <c r="VRP13" s="279"/>
      <c r="VRQ13" s="279"/>
      <c r="VRR13" s="279"/>
      <c r="VRS13" s="279"/>
      <c r="VRT13" s="279"/>
      <c r="VRU13" s="279"/>
      <c r="VRV13" s="279"/>
      <c r="VRW13" s="279"/>
      <c r="VRX13" s="279"/>
      <c r="VRY13" s="279"/>
      <c r="VRZ13" s="279"/>
      <c r="VSA13" s="279"/>
      <c r="VSB13" s="279"/>
      <c r="VSC13" s="279"/>
      <c r="VSD13" s="279"/>
      <c r="VSE13" s="279"/>
      <c r="VSF13" s="279"/>
      <c r="VSG13" s="279"/>
      <c r="VSH13" s="279"/>
      <c r="VSI13" s="279"/>
      <c r="VSJ13" s="279"/>
      <c r="VSK13" s="279"/>
      <c r="VSL13" s="279"/>
      <c r="VSM13" s="279"/>
      <c r="VSN13" s="279"/>
      <c r="VSO13" s="279"/>
      <c r="VSP13" s="279"/>
      <c r="VSQ13" s="279"/>
      <c r="VSR13" s="279"/>
      <c r="VSS13" s="279"/>
      <c r="VST13" s="279"/>
      <c r="VSU13" s="279"/>
      <c r="VSV13" s="279"/>
      <c r="VSW13" s="279"/>
      <c r="VSX13" s="279"/>
      <c r="VSY13" s="279"/>
      <c r="VSZ13" s="279"/>
      <c r="VTA13" s="279"/>
      <c r="VTB13" s="279"/>
      <c r="VTC13" s="279"/>
      <c r="VTD13" s="279"/>
      <c r="VTE13" s="279"/>
      <c r="VTF13" s="279"/>
      <c r="VTG13" s="279"/>
      <c r="VTH13" s="279"/>
      <c r="VTI13" s="279"/>
      <c r="VTJ13" s="279"/>
      <c r="VTK13" s="279"/>
      <c r="VTL13" s="279"/>
      <c r="VTM13" s="279"/>
      <c r="VTN13" s="279"/>
      <c r="VTO13" s="279"/>
      <c r="VTP13" s="279"/>
      <c r="VTQ13" s="279"/>
      <c r="VTR13" s="279"/>
      <c r="VTS13" s="279"/>
      <c r="VTT13" s="279"/>
      <c r="VTU13" s="279"/>
      <c r="VTV13" s="279"/>
      <c r="VTW13" s="279"/>
      <c r="VTX13" s="279"/>
      <c r="VTY13" s="279"/>
      <c r="VTZ13" s="279"/>
      <c r="VUA13" s="279"/>
      <c r="VUB13" s="279"/>
      <c r="VUC13" s="279"/>
      <c r="VUD13" s="279"/>
      <c r="VUE13" s="279"/>
      <c r="VUF13" s="279"/>
      <c r="VUG13" s="279"/>
      <c r="VUH13" s="279"/>
      <c r="VUI13" s="279"/>
      <c r="VUJ13" s="279"/>
      <c r="VUK13" s="279"/>
      <c r="VUL13" s="279"/>
      <c r="VUM13" s="279"/>
      <c r="VUN13" s="279"/>
      <c r="VUO13" s="279"/>
      <c r="VUP13" s="279"/>
      <c r="VUQ13" s="279"/>
      <c r="VUR13" s="279"/>
      <c r="VUS13" s="279"/>
      <c r="VUT13" s="279"/>
      <c r="VUU13" s="279"/>
      <c r="VUV13" s="279"/>
      <c r="VUW13" s="279"/>
      <c r="VUX13" s="279"/>
      <c r="VUY13" s="279"/>
      <c r="VUZ13" s="279"/>
      <c r="VVA13" s="279"/>
      <c r="VVB13" s="279"/>
      <c r="VVC13" s="279"/>
      <c r="VVD13" s="279"/>
      <c r="VVE13" s="279"/>
      <c r="VVF13" s="279"/>
      <c r="VVG13" s="279"/>
      <c r="VVH13" s="279"/>
      <c r="VVI13" s="279"/>
      <c r="VVJ13" s="279"/>
      <c r="VVK13" s="279"/>
      <c r="VVL13" s="279"/>
      <c r="VVM13" s="279"/>
      <c r="VVN13" s="279"/>
      <c r="VVO13" s="279"/>
      <c r="VVP13" s="279"/>
      <c r="VVQ13" s="279"/>
      <c r="VVR13" s="279"/>
      <c r="VVS13" s="279"/>
      <c r="VVT13" s="279"/>
      <c r="VVU13" s="279"/>
      <c r="VVV13" s="279"/>
      <c r="VVW13" s="279"/>
      <c r="VVX13" s="279"/>
      <c r="VVY13" s="279"/>
      <c r="VVZ13" s="279"/>
      <c r="VWA13" s="279"/>
      <c r="VWB13" s="279"/>
      <c r="VWC13" s="279"/>
      <c r="VWD13" s="279"/>
      <c r="VWE13" s="279"/>
      <c r="VWF13" s="279"/>
      <c r="VWG13" s="279"/>
      <c r="VWH13" s="279"/>
      <c r="VWI13" s="279"/>
      <c r="VWJ13" s="279"/>
      <c r="VWK13" s="279"/>
      <c r="VWL13" s="279"/>
      <c r="VWM13" s="279"/>
      <c r="VWN13" s="279"/>
      <c r="VWO13" s="279"/>
      <c r="VWP13" s="279"/>
      <c r="VWQ13" s="279"/>
      <c r="VWR13" s="279"/>
      <c r="VWS13" s="279"/>
      <c r="VWT13" s="279"/>
      <c r="VWU13" s="279"/>
      <c r="VWV13" s="279"/>
      <c r="VWW13" s="279"/>
      <c r="VWX13" s="279"/>
      <c r="VWY13" s="279"/>
      <c r="VWZ13" s="279"/>
      <c r="VXA13" s="279"/>
      <c r="VXB13" s="279"/>
      <c r="VXC13" s="279"/>
      <c r="VXD13" s="279"/>
      <c r="VXE13" s="279"/>
      <c r="VXF13" s="279"/>
      <c r="VXG13" s="279"/>
      <c r="VXH13" s="279"/>
      <c r="VXI13" s="279"/>
      <c r="VXJ13" s="279"/>
      <c r="VXK13" s="279"/>
      <c r="VXL13" s="279"/>
      <c r="VXM13" s="279"/>
      <c r="VXN13" s="279"/>
      <c r="VXO13" s="279"/>
      <c r="VXP13" s="279"/>
      <c r="VXQ13" s="279"/>
      <c r="VXR13" s="279"/>
      <c r="VXS13" s="279"/>
      <c r="VXT13" s="279"/>
      <c r="VXU13" s="279"/>
      <c r="VXV13" s="279"/>
      <c r="VXW13" s="279"/>
      <c r="VXX13" s="279"/>
      <c r="VXY13" s="279"/>
      <c r="VXZ13" s="279"/>
      <c r="VYA13" s="279"/>
      <c r="VYB13" s="279"/>
      <c r="VYC13" s="279"/>
      <c r="VYD13" s="279"/>
      <c r="VYE13" s="279"/>
      <c r="VYF13" s="279"/>
      <c r="VYG13" s="279"/>
      <c r="VYH13" s="279"/>
      <c r="VYI13" s="279"/>
      <c r="VYJ13" s="279"/>
      <c r="VYK13" s="279"/>
      <c r="VYL13" s="279"/>
      <c r="VYM13" s="279"/>
      <c r="VYN13" s="279"/>
      <c r="VYO13" s="279"/>
      <c r="VYP13" s="279"/>
      <c r="VYQ13" s="279"/>
      <c r="VYR13" s="279"/>
      <c r="VYS13" s="279"/>
      <c r="VYT13" s="279"/>
      <c r="VYU13" s="279"/>
      <c r="VYV13" s="279"/>
      <c r="VYW13" s="279"/>
      <c r="VYX13" s="279"/>
      <c r="VYY13" s="279"/>
      <c r="VYZ13" s="279"/>
      <c r="VZA13" s="279"/>
      <c r="VZB13" s="279"/>
      <c r="VZC13" s="279"/>
      <c r="VZD13" s="279"/>
      <c r="VZE13" s="279"/>
      <c r="VZF13" s="279"/>
      <c r="VZG13" s="279"/>
      <c r="VZH13" s="279"/>
      <c r="VZI13" s="279"/>
      <c r="VZJ13" s="279"/>
      <c r="VZK13" s="279"/>
      <c r="VZL13" s="279"/>
      <c r="VZM13" s="279"/>
      <c r="VZN13" s="279"/>
      <c r="VZO13" s="279"/>
      <c r="VZP13" s="279"/>
      <c r="VZQ13" s="279"/>
      <c r="VZR13" s="279"/>
      <c r="VZS13" s="279"/>
      <c r="VZT13" s="279"/>
      <c r="VZU13" s="279"/>
      <c r="VZV13" s="279"/>
      <c r="VZW13" s="279"/>
      <c r="VZX13" s="279"/>
      <c r="VZY13" s="279"/>
      <c r="VZZ13" s="279"/>
      <c r="WAA13" s="279"/>
      <c r="WAB13" s="279"/>
      <c r="WAC13" s="279"/>
      <c r="WAD13" s="279"/>
      <c r="WAE13" s="279"/>
      <c r="WAF13" s="279"/>
      <c r="WAG13" s="279"/>
      <c r="WAH13" s="279"/>
      <c r="WAI13" s="279"/>
      <c r="WAJ13" s="279"/>
      <c r="WAK13" s="279"/>
      <c r="WAL13" s="279"/>
      <c r="WAM13" s="279"/>
      <c r="WAN13" s="279"/>
      <c r="WAO13" s="279"/>
      <c r="WAP13" s="279"/>
      <c r="WAQ13" s="279"/>
      <c r="WAR13" s="279"/>
      <c r="WAS13" s="279"/>
      <c r="WAT13" s="279"/>
      <c r="WAU13" s="279"/>
      <c r="WAV13" s="279"/>
      <c r="WAW13" s="279"/>
      <c r="WAX13" s="279"/>
      <c r="WAY13" s="279"/>
      <c r="WAZ13" s="279"/>
      <c r="WBA13" s="279"/>
      <c r="WBB13" s="279"/>
      <c r="WBC13" s="279"/>
      <c r="WBD13" s="279"/>
      <c r="WBE13" s="279"/>
      <c r="WBF13" s="279"/>
      <c r="WBG13" s="279"/>
      <c r="WBH13" s="279"/>
      <c r="WBI13" s="279"/>
      <c r="WBJ13" s="279"/>
      <c r="WBK13" s="279"/>
      <c r="WBL13" s="279"/>
      <c r="WBM13" s="279"/>
      <c r="WBN13" s="279"/>
      <c r="WBO13" s="279"/>
      <c r="WBP13" s="279"/>
      <c r="WBQ13" s="279"/>
      <c r="WBR13" s="279"/>
      <c r="WBS13" s="279"/>
      <c r="WBT13" s="279"/>
      <c r="WBU13" s="279"/>
      <c r="WBV13" s="279"/>
      <c r="WBW13" s="279"/>
      <c r="WBX13" s="279"/>
      <c r="WBY13" s="279"/>
      <c r="WBZ13" s="279"/>
      <c r="WCA13" s="279"/>
      <c r="WCB13" s="279"/>
      <c r="WCC13" s="279"/>
      <c r="WCD13" s="279"/>
      <c r="WCE13" s="279"/>
      <c r="WCF13" s="279"/>
      <c r="WCG13" s="279"/>
      <c r="WCH13" s="279"/>
      <c r="WCI13" s="279"/>
      <c r="WCJ13" s="279"/>
      <c r="WCK13" s="279"/>
      <c r="WCL13" s="279"/>
      <c r="WCM13" s="279"/>
      <c r="WCN13" s="279"/>
      <c r="WCO13" s="279"/>
      <c r="WCP13" s="279"/>
      <c r="WCQ13" s="279"/>
      <c r="WCR13" s="279"/>
      <c r="WCS13" s="279"/>
      <c r="WCT13" s="279"/>
      <c r="WCU13" s="279"/>
      <c r="WCV13" s="279"/>
      <c r="WCW13" s="279"/>
      <c r="WCX13" s="279"/>
      <c r="WCY13" s="279"/>
      <c r="WCZ13" s="279"/>
      <c r="WDA13" s="279"/>
      <c r="WDB13" s="279"/>
      <c r="WDC13" s="279"/>
      <c r="WDD13" s="279"/>
      <c r="WDE13" s="279"/>
      <c r="WDF13" s="279"/>
      <c r="WDG13" s="279"/>
      <c r="WDH13" s="279"/>
      <c r="WDI13" s="279"/>
      <c r="WDJ13" s="279"/>
      <c r="WDK13" s="279"/>
      <c r="WDL13" s="279"/>
      <c r="WDM13" s="279"/>
      <c r="WDN13" s="279"/>
      <c r="WDO13" s="279"/>
      <c r="WDP13" s="279"/>
      <c r="WDQ13" s="279"/>
      <c r="WDR13" s="279"/>
      <c r="WDS13" s="279"/>
      <c r="WDT13" s="279"/>
      <c r="WDU13" s="279"/>
      <c r="WDV13" s="279"/>
      <c r="WDW13" s="279"/>
      <c r="WDX13" s="279"/>
      <c r="WDY13" s="279"/>
      <c r="WDZ13" s="279"/>
      <c r="WEA13" s="279"/>
      <c r="WEB13" s="279"/>
      <c r="WEC13" s="279"/>
      <c r="WED13" s="279"/>
      <c r="WEE13" s="279"/>
      <c r="WEF13" s="279"/>
      <c r="WEG13" s="279"/>
      <c r="WEH13" s="279"/>
      <c r="WEI13" s="279"/>
      <c r="WEJ13" s="279"/>
      <c r="WEK13" s="279"/>
      <c r="WEL13" s="279"/>
      <c r="WEM13" s="279"/>
      <c r="WEN13" s="279"/>
      <c r="WEO13" s="279"/>
      <c r="WEP13" s="279"/>
      <c r="WEQ13" s="279"/>
      <c r="WER13" s="279"/>
      <c r="WES13" s="279"/>
      <c r="WET13" s="279"/>
      <c r="WEU13" s="279"/>
      <c r="WEV13" s="279"/>
      <c r="WEW13" s="279"/>
      <c r="WEX13" s="279"/>
      <c r="WEY13" s="279"/>
      <c r="WEZ13" s="279"/>
      <c r="WFA13" s="279"/>
      <c r="WFB13" s="279"/>
      <c r="WFC13" s="279"/>
      <c r="WFD13" s="279"/>
      <c r="WFE13" s="279"/>
      <c r="WFF13" s="279"/>
      <c r="WFG13" s="279"/>
      <c r="WFH13" s="279"/>
      <c r="WFI13" s="279"/>
      <c r="WFJ13" s="279"/>
      <c r="WFK13" s="279"/>
      <c r="WFL13" s="279"/>
      <c r="WFM13" s="279"/>
      <c r="WFN13" s="279"/>
      <c r="WFO13" s="279"/>
      <c r="WFP13" s="279"/>
      <c r="WFQ13" s="279"/>
      <c r="WFR13" s="279"/>
      <c r="WFS13" s="279"/>
      <c r="WFT13" s="279"/>
      <c r="WFU13" s="279"/>
      <c r="WFV13" s="279"/>
      <c r="WFW13" s="279"/>
      <c r="WFX13" s="279"/>
      <c r="WFY13" s="279"/>
      <c r="WFZ13" s="279"/>
      <c r="WGA13" s="279"/>
      <c r="WGB13" s="279"/>
      <c r="WGC13" s="279"/>
      <c r="WGD13" s="279"/>
      <c r="WGE13" s="279"/>
      <c r="WGF13" s="279"/>
      <c r="WGG13" s="279"/>
      <c r="WGH13" s="279"/>
      <c r="WGI13" s="279"/>
      <c r="WGJ13" s="279"/>
      <c r="WGK13" s="279"/>
      <c r="WGL13" s="279"/>
      <c r="WGM13" s="279"/>
      <c r="WGN13" s="279"/>
      <c r="WGO13" s="279"/>
      <c r="WGP13" s="279"/>
      <c r="WGQ13" s="279"/>
      <c r="WGR13" s="279"/>
      <c r="WGS13" s="279"/>
      <c r="WGT13" s="279"/>
      <c r="WGU13" s="279"/>
      <c r="WGV13" s="279"/>
      <c r="WGW13" s="279"/>
      <c r="WGX13" s="279"/>
      <c r="WGY13" s="279"/>
      <c r="WGZ13" s="279"/>
      <c r="WHA13" s="279"/>
      <c r="WHB13" s="279"/>
      <c r="WHC13" s="279"/>
      <c r="WHD13" s="279"/>
      <c r="WHE13" s="279"/>
      <c r="WHF13" s="279"/>
      <c r="WHG13" s="279"/>
      <c r="WHH13" s="279"/>
      <c r="WHI13" s="279"/>
      <c r="WHJ13" s="279"/>
      <c r="WHK13" s="279"/>
      <c r="WHL13" s="279"/>
      <c r="WHM13" s="279"/>
      <c r="WHN13" s="279"/>
      <c r="WHO13" s="279"/>
      <c r="WHP13" s="279"/>
      <c r="WHQ13" s="279"/>
      <c r="WHR13" s="279"/>
      <c r="WHS13" s="279"/>
      <c r="WHT13" s="279"/>
      <c r="WHU13" s="279"/>
      <c r="WHV13" s="279"/>
      <c r="WHW13" s="279"/>
      <c r="WHX13" s="279"/>
      <c r="WHY13" s="279"/>
      <c r="WHZ13" s="279"/>
      <c r="WIA13" s="279"/>
      <c r="WIB13" s="279"/>
      <c r="WIC13" s="279"/>
      <c r="WID13" s="279"/>
      <c r="WIE13" s="279"/>
      <c r="WIF13" s="279"/>
      <c r="WIG13" s="279"/>
      <c r="WIH13" s="279"/>
      <c r="WII13" s="279"/>
      <c r="WIJ13" s="279"/>
      <c r="WIK13" s="279"/>
      <c r="WIL13" s="279"/>
      <c r="WIM13" s="279"/>
      <c r="WIN13" s="279"/>
      <c r="WIO13" s="279"/>
      <c r="WIP13" s="279"/>
      <c r="WIQ13" s="279"/>
      <c r="WIR13" s="279"/>
      <c r="WIS13" s="279"/>
      <c r="WIT13" s="279"/>
      <c r="WIU13" s="279"/>
      <c r="WIV13" s="279"/>
      <c r="WIW13" s="279"/>
      <c r="WIX13" s="279"/>
      <c r="WIY13" s="279"/>
      <c r="WIZ13" s="279"/>
      <c r="WJA13" s="279"/>
      <c r="WJB13" s="279"/>
      <c r="WJC13" s="279"/>
      <c r="WJD13" s="279"/>
      <c r="WJE13" s="279"/>
      <c r="WJF13" s="279"/>
      <c r="WJG13" s="279"/>
      <c r="WJH13" s="279"/>
      <c r="WJI13" s="279"/>
      <c r="WJJ13" s="279"/>
      <c r="WJK13" s="279"/>
      <c r="WJL13" s="279"/>
      <c r="WJM13" s="279"/>
      <c r="WJN13" s="279"/>
      <c r="WJO13" s="279"/>
      <c r="WJP13" s="279"/>
      <c r="WJQ13" s="279"/>
      <c r="WJR13" s="279"/>
      <c r="WJS13" s="279"/>
      <c r="WJT13" s="279"/>
      <c r="WJU13" s="279"/>
      <c r="WJV13" s="279"/>
      <c r="WJW13" s="279"/>
      <c r="WJX13" s="279"/>
      <c r="WJY13" s="279"/>
      <c r="WJZ13" s="279"/>
      <c r="WKA13" s="279"/>
      <c r="WKB13" s="279"/>
      <c r="WKC13" s="279"/>
      <c r="WKD13" s="279"/>
      <c r="WKE13" s="279"/>
      <c r="WKF13" s="279"/>
      <c r="WKG13" s="279"/>
      <c r="WKH13" s="279"/>
      <c r="WKI13" s="279"/>
      <c r="WKJ13" s="279"/>
      <c r="WKK13" s="279"/>
      <c r="WKL13" s="279"/>
      <c r="WKM13" s="279"/>
      <c r="WKN13" s="279"/>
      <c r="WKO13" s="279"/>
      <c r="WKP13" s="279"/>
      <c r="WKQ13" s="279"/>
      <c r="WKR13" s="279"/>
      <c r="WKS13" s="279"/>
      <c r="WKT13" s="279"/>
      <c r="WKU13" s="279"/>
      <c r="WKV13" s="279"/>
      <c r="WKW13" s="279"/>
      <c r="WKX13" s="279"/>
      <c r="WKY13" s="279"/>
      <c r="WKZ13" s="279"/>
      <c r="WLA13" s="279"/>
      <c r="WLB13" s="279"/>
      <c r="WLC13" s="279"/>
      <c r="WLD13" s="279"/>
      <c r="WLE13" s="279"/>
      <c r="WLF13" s="279"/>
      <c r="WLG13" s="279"/>
      <c r="WLH13" s="279"/>
      <c r="WLI13" s="279"/>
      <c r="WLJ13" s="279"/>
      <c r="WLK13" s="279"/>
      <c r="WLL13" s="279"/>
      <c r="WLM13" s="279"/>
      <c r="WLN13" s="279"/>
      <c r="WLO13" s="279"/>
      <c r="WLP13" s="279"/>
      <c r="WLQ13" s="279"/>
      <c r="WLR13" s="279"/>
      <c r="WLS13" s="279"/>
      <c r="WLT13" s="279"/>
      <c r="WLU13" s="279"/>
      <c r="WLV13" s="279"/>
      <c r="WLW13" s="279"/>
      <c r="WLX13" s="279"/>
      <c r="WLY13" s="279"/>
      <c r="WLZ13" s="279"/>
      <c r="WMA13" s="279"/>
      <c r="WMB13" s="279"/>
      <c r="WMC13" s="279"/>
      <c r="WMD13" s="279"/>
      <c r="WME13" s="279"/>
      <c r="WMF13" s="279"/>
      <c r="WMG13" s="279"/>
      <c r="WMH13" s="279"/>
      <c r="WMI13" s="279"/>
      <c r="WMJ13" s="279"/>
      <c r="WMK13" s="279"/>
      <c r="WML13" s="279"/>
      <c r="WMM13" s="279"/>
      <c r="WMN13" s="279"/>
      <c r="WMO13" s="279"/>
      <c r="WMP13" s="279"/>
      <c r="WMQ13" s="279"/>
      <c r="WMR13" s="279"/>
      <c r="WMS13" s="279"/>
      <c r="WMT13" s="279"/>
      <c r="WMU13" s="279"/>
      <c r="WMV13" s="279"/>
      <c r="WMW13" s="279"/>
      <c r="WMX13" s="279"/>
      <c r="WMY13" s="279"/>
      <c r="WMZ13" s="279"/>
      <c r="WNA13" s="279"/>
      <c r="WNB13" s="279"/>
      <c r="WNC13" s="279"/>
      <c r="WND13" s="279"/>
      <c r="WNE13" s="279"/>
      <c r="WNF13" s="279"/>
      <c r="WNG13" s="279"/>
      <c r="WNH13" s="279"/>
      <c r="WNI13" s="279"/>
      <c r="WNJ13" s="279"/>
      <c r="WNK13" s="279"/>
      <c r="WNL13" s="279"/>
      <c r="WNM13" s="279"/>
      <c r="WNN13" s="279"/>
      <c r="WNO13" s="279"/>
      <c r="WNP13" s="279"/>
      <c r="WNQ13" s="279"/>
      <c r="WNR13" s="279"/>
      <c r="WNS13" s="279"/>
      <c r="WNT13" s="279"/>
      <c r="WNU13" s="279"/>
      <c r="WNV13" s="279"/>
      <c r="WNW13" s="279"/>
      <c r="WNX13" s="279"/>
      <c r="WNY13" s="279"/>
      <c r="WNZ13" s="279"/>
      <c r="WOA13" s="279"/>
      <c r="WOB13" s="279"/>
      <c r="WOC13" s="279"/>
      <c r="WOD13" s="279"/>
      <c r="WOE13" s="279"/>
      <c r="WOF13" s="279"/>
      <c r="WOG13" s="279"/>
      <c r="WOH13" s="279"/>
      <c r="WOI13" s="279"/>
      <c r="WOJ13" s="279"/>
      <c r="WOK13" s="279"/>
      <c r="WOL13" s="279"/>
      <c r="WOM13" s="279"/>
      <c r="WON13" s="279"/>
      <c r="WOO13" s="279"/>
      <c r="WOP13" s="279"/>
      <c r="WOQ13" s="279"/>
      <c r="WOR13" s="279"/>
      <c r="WOS13" s="279"/>
      <c r="WOT13" s="279"/>
      <c r="WOU13" s="279"/>
      <c r="WOV13" s="279"/>
      <c r="WOW13" s="279"/>
      <c r="WOX13" s="279"/>
      <c r="WOY13" s="279"/>
      <c r="WOZ13" s="279"/>
      <c r="WPA13" s="279"/>
      <c r="WPB13" s="279"/>
      <c r="WPC13" s="279"/>
      <c r="WPD13" s="279"/>
      <c r="WPE13" s="279"/>
      <c r="WPF13" s="279"/>
      <c r="WPG13" s="279"/>
      <c r="WPH13" s="279"/>
      <c r="WPI13" s="279"/>
      <c r="WPJ13" s="279"/>
      <c r="WPK13" s="279"/>
      <c r="WPL13" s="279"/>
      <c r="WPM13" s="279"/>
      <c r="WPN13" s="279"/>
      <c r="WPO13" s="279"/>
      <c r="WPP13" s="279"/>
      <c r="WPQ13" s="279"/>
      <c r="WPR13" s="279"/>
      <c r="WPS13" s="279"/>
      <c r="WPT13" s="279"/>
      <c r="WPU13" s="279"/>
      <c r="WPV13" s="279"/>
      <c r="WPW13" s="279"/>
      <c r="WPX13" s="279"/>
      <c r="WPY13" s="279"/>
      <c r="WPZ13" s="279"/>
      <c r="WQA13" s="279"/>
      <c r="WQB13" s="279"/>
      <c r="WQC13" s="279"/>
      <c r="WQD13" s="279"/>
      <c r="WQE13" s="279"/>
      <c r="WQF13" s="279"/>
      <c r="WQG13" s="279"/>
      <c r="WQH13" s="279"/>
      <c r="WQI13" s="279"/>
      <c r="WQJ13" s="279"/>
      <c r="WQK13" s="279"/>
      <c r="WQL13" s="279"/>
      <c r="WQM13" s="279"/>
      <c r="WQN13" s="279"/>
      <c r="WQO13" s="279"/>
      <c r="WQP13" s="279"/>
      <c r="WQQ13" s="279"/>
      <c r="WQR13" s="279"/>
      <c r="WQS13" s="279"/>
      <c r="WQT13" s="279"/>
      <c r="WQU13" s="279"/>
      <c r="WQV13" s="279"/>
      <c r="WQW13" s="279"/>
      <c r="WQX13" s="279"/>
      <c r="WQY13" s="279"/>
      <c r="WQZ13" s="279"/>
      <c r="WRA13" s="279"/>
      <c r="WRB13" s="279"/>
      <c r="WRC13" s="279"/>
      <c r="WRD13" s="279"/>
      <c r="WRE13" s="279"/>
      <c r="WRF13" s="279"/>
      <c r="WRG13" s="279"/>
      <c r="WRH13" s="279"/>
      <c r="WRI13" s="279"/>
      <c r="WRJ13" s="279"/>
      <c r="WRK13" s="279"/>
      <c r="WRL13" s="279"/>
      <c r="WRM13" s="279"/>
      <c r="WRN13" s="279"/>
      <c r="WRO13" s="279"/>
      <c r="WRP13" s="279"/>
      <c r="WRQ13" s="279"/>
      <c r="WRR13" s="279"/>
      <c r="WRS13" s="279"/>
      <c r="WRT13" s="279"/>
      <c r="WRU13" s="279"/>
      <c r="WRV13" s="279"/>
      <c r="WRW13" s="279"/>
      <c r="WRX13" s="279"/>
      <c r="WRY13" s="279"/>
      <c r="WRZ13" s="279"/>
      <c r="WSA13" s="279"/>
      <c r="WSB13" s="279"/>
      <c r="WSC13" s="279"/>
      <c r="WSD13" s="279"/>
      <c r="WSE13" s="279"/>
      <c r="WSF13" s="279"/>
      <c r="WSG13" s="279"/>
      <c r="WSH13" s="279"/>
      <c r="WSI13" s="279"/>
      <c r="WSJ13" s="279"/>
      <c r="WSK13" s="279"/>
      <c r="WSL13" s="279"/>
      <c r="WSM13" s="279"/>
      <c r="WSN13" s="279"/>
      <c r="WSO13" s="279"/>
      <c r="WSP13" s="279"/>
      <c r="WSQ13" s="279"/>
      <c r="WSR13" s="279"/>
      <c r="WSS13" s="279"/>
      <c r="WST13" s="279"/>
      <c r="WSU13" s="279"/>
      <c r="WSV13" s="279"/>
      <c r="WSW13" s="279"/>
      <c r="WSX13" s="279"/>
      <c r="WSY13" s="279"/>
      <c r="WSZ13" s="279"/>
      <c r="WTA13" s="279"/>
      <c r="WTB13" s="279"/>
      <c r="WTC13" s="279"/>
      <c r="WTD13" s="279"/>
      <c r="WTE13" s="279"/>
      <c r="WTF13" s="279"/>
      <c r="WTG13" s="279"/>
      <c r="WTH13" s="279"/>
      <c r="WTI13" s="279"/>
      <c r="WTJ13" s="279"/>
      <c r="WTK13" s="279"/>
      <c r="WTL13" s="279"/>
      <c r="WTM13" s="279"/>
      <c r="WTN13" s="279"/>
      <c r="WTO13" s="279"/>
      <c r="WTP13" s="279"/>
      <c r="WTQ13" s="279"/>
      <c r="WTR13" s="279"/>
      <c r="WTS13" s="279"/>
      <c r="WTT13" s="279"/>
      <c r="WTU13" s="279"/>
      <c r="WTV13" s="279"/>
      <c r="WTW13" s="279"/>
      <c r="WTX13" s="279"/>
      <c r="WTY13" s="279"/>
      <c r="WTZ13" s="279"/>
      <c r="WUA13" s="279"/>
      <c r="WUB13" s="279"/>
      <c r="WUC13" s="279"/>
      <c r="WUD13" s="279"/>
      <c r="WUE13" s="279"/>
      <c r="WUF13" s="279"/>
      <c r="WUG13" s="279"/>
      <c r="WUH13" s="279"/>
      <c r="WUI13" s="279"/>
      <c r="WUJ13" s="279"/>
      <c r="WUK13" s="279"/>
      <c r="WUL13" s="279"/>
      <c r="WUM13" s="279"/>
      <c r="WUN13" s="279"/>
      <c r="WUO13" s="279"/>
      <c r="WUP13" s="279"/>
      <c r="WUQ13" s="279"/>
      <c r="WUR13" s="279"/>
      <c r="WUS13" s="279"/>
      <c r="WUT13" s="279"/>
      <c r="WUU13" s="279"/>
      <c r="WUV13" s="279"/>
      <c r="WUW13" s="279"/>
      <c r="WUX13" s="279"/>
      <c r="WUY13" s="279"/>
      <c r="WUZ13" s="279"/>
      <c r="WVA13" s="279"/>
      <c r="WVB13" s="279"/>
      <c r="WVC13" s="279"/>
      <c r="WVD13" s="279"/>
      <c r="WVE13" s="279"/>
      <c r="WVF13" s="279"/>
      <c r="WVG13" s="279"/>
      <c r="WVH13" s="279"/>
      <c r="WVI13" s="279"/>
      <c r="WVJ13" s="279"/>
      <c r="WVK13" s="279"/>
      <c r="WVL13" s="279"/>
      <c r="WVM13" s="279"/>
      <c r="WVN13" s="279"/>
      <c r="WVO13" s="279"/>
      <c r="WVP13" s="279"/>
      <c r="WVQ13" s="279"/>
      <c r="WVR13" s="279"/>
      <c r="WVS13" s="279"/>
      <c r="WVT13" s="279"/>
      <c r="WVU13" s="279"/>
      <c r="WVV13" s="279"/>
      <c r="WVW13" s="279"/>
      <c r="WVX13" s="279"/>
      <c r="WVY13" s="279"/>
      <c r="WVZ13" s="279"/>
      <c r="WWA13" s="279"/>
      <c r="WWB13" s="279"/>
      <c r="WWC13" s="279"/>
      <c r="WWD13" s="279"/>
      <c r="WWE13" s="279"/>
      <c r="WWF13" s="279"/>
      <c r="WWG13" s="279"/>
      <c r="WWH13" s="279"/>
      <c r="WWI13" s="279"/>
      <c r="WWJ13" s="279"/>
      <c r="WWK13" s="279"/>
      <c r="WWL13" s="279"/>
      <c r="WWM13" s="279"/>
      <c r="WWN13" s="279"/>
      <c r="WWO13" s="279"/>
      <c r="WWP13" s="279"/>
      <c r="WWQ13" s="279"/>
      <c r="WWR13" s="279"/>
      <c r="WWS13" s="279"/>
      <c r="WWT13" s="279"/>
      <c r="WWU13" s="279"/>
      <c r="WWV13" s="279"/>
      <c r="WWW13" s="279"/>
      <c r="WWX13" s="279"/>
      <c r="WWY13" s="279"/>
      <c r="WWZ13" s="279"/>
      <c r="WXA13" s="279"/>
      <c r="WXB13" s="279"/>
      <c r="WXC13" s="279"/>
      <c r="WXD13" s="279"/>
      <c r="WXE13" s="279"/>
      <c r="WXF13" s="279"/>
      <c r="WXG13" s="279"/>
      <c r="WXH13" s="279"/>
      <c r="WXI13" s="279"/>
      <c r="WXJ13" s="279"/>
      <c r="WXK13" s="279"/>
      <c r="WXL13" s="279"/>
      <c r="WXM13" s="279"/>
      <c r="WXN13" s="279"/>
      <c r="WXO13" s="279"/>
      <c r="WXP13" s="279"/>
      <c r="WXQ13" s="279"/>
      <c r="WXR13" s="279"/>
      <c r="WXS13" s="279"/>
      <c r="WXT13" s="279"/>
      <c r="WXU13" s="279"/>
      <c r="WXV13" s="279"/>
      <c r="WXW13" s="279"/>
      <c r="WXX13" s="279"/>
      <c r="WXY13" s="279"/>
      <c r="WXZ13" s="279"/>
      <c r="WYA13" s="279"/>
      <c r="WYB13" s="279"/>
      <c r="WYC13" s="279"/>
      <c r="WYD13" s="279"/>
      <c r="WYE13" s="279"/>
      <c r="WYF13" s="279"/>
      <c r="WYG13" s="279"/>
      <c r="WYH13" s="279"/>
      <c r="WYI13" s="279"/>
      <c r="WYJ13" s="279"/>
      <c r="WYK13" s="279"/>
      <c r="WYL13" s="279"/>
      <c r="WYM13" s="279"/>
      <c r="WYN13" s="279"/>
      <c r="WYO13" s="279"/>
      <c r="WYP13" s="279"/>
      <c r="WYQ13" s="279"/>
      <c r="WYR13" s="279"/>
      <c r="WYS13" s="279"/>
      <c r="WYT13" s="279"/>
      <c r="WYU13" s="279"/>
      <c r="WYV13" s="279"/>
      <c r="WYW13" s="279"/>
      <c r="WYX13" s="279"/>
      <c r="WYY13" s="279"/>
      <c r="WYZ13" s="279"/>
      <c r="WZA13" s="279"/>
      <c r="WZB13" s="279"/>
      <c r="WZC13" s="279"/>
      <c r="WZD13" s="279"/>
      <c r="WZE13" s="279"/>
      <c r="WZF13" s="279"/>
      <c r="WZG13" s="279"/>
      <c r="WZH13" s="279"/>
      <c r="WZI13" s="279"/>
      <c r="WZJ13" s="279"/>
      <c r="WZK13" s="279"/>
      <c r="WZL13" s="279"/>
      <c r="WZM13" s="279"/>
      <c r="WZN13" s="279"/>
      <c r="WZO13" s="279"/>
      <c r="WZP13" s="279"/>
      <c r="WZQ13" s="279"/>
      <c r="WZR13" s="279"/>
      <c r="WZS13" s="279"/>
      <c r="WZT13" s="279"/>
      <c r="WZU13" s="279"/>
      <c r="WZV13" s="279"/>
      <c r="WZW13" s="279"/>
      <c r="WZX13" s="279"/>
      <c r="WZY13" s="279"/>
      <c r="WZZ13" s="279"/>
      <c r="XAA13" s="279"/>
      <c r="XAB13" s="279"/>
      <c r="XAC13" s="279"/>
      <c r="XAD13" s="279"/>
      <c r="XAE13" s="279"/>
      <c r="XAF13" s="279"/>
      <c r="XAG13" s="279"/>
      <c r="XAH13" s="279"/>
      <c r="XAI13" s="279"/>
      <c r="XAJ13" s="279"/>
      <c r="XAK13" s="279"/>
      <c r="XAL13" s="279"/>
      <c r="XAM13" s="279"/>
      <c r="XAN13" s="279"/>
      <c r="XAO13" s="279"/>
      <c r="XAP13" s="279"/>
      <c r="XAQ13" s="279"/>
      <c r="XAR13" s="279"/>
      <c r="XAS13" s="279"/>
      <c r="XAT13" s="279"/>
      <c r="XAU13" s="279"/>
      <c r="XAV13" s="279"/>
      <c r="XAW13" s="279"/>
      <c r="XAX13" s="279"/>
      <c r="XAY13" s="279"/>
      <c r="XAZ13" s="279"/>
      <c r="XBA13" s="279"/>
      <c r="XBB13" s="279"/>
      <c r="XBC13" s="279"/>
      <c r="XBD13" s="279"/>
      <c r="XBE13" s="279"/>
      <c r="XBF13" s="279"/>
      <c r="XBG13" s="279"/>
      <c r="XBH13" s="279"/>
      <c r="XBI13" s="279"/>
      <c r="XBJ13" s="279"/>
      <c r="XBK13" s="279"/>
      <c r="XBL13" s="279"/>
      <c r="XBM13" s="279"/>
      <c r="XBN13" s="279"/>
      <c r="XBO13" s="279"/>
      <c r="XBP13" s="279"/>
      <c r="XBQ13" s="279"/>
      <c r="XBR13" s="279"/>
      <c r="XBS13" s="279"/>
      <c r="XBT13" s="279"/>
      <c r="XBU13" s="279"/>
      <c r="XBV13" s="279"/>
      <c r="XBW13" s="279"/>
      <c r="XBX13" s="279"/>
      <c r="XBY13" s="279"/>
      <c r="XBZ13" s="279"/>
      <c r="XCA13" s="279"/>
      <c r="XCB13" s="279"/>
      <c r="XCC13" s="279"/>
      <c r="XCD13" s="279"/>
      <c r="XCE13" s="279"/>
      <c r="XCF13" s="279"/>
      <c r="XCG13" s="279"/>
      <c r="XCH13" s="279"/>
      <c r="XCI13" s="279"/>
      <c r="XCJ13" s="279"/>
      <c r="XCK13" s="279"/>
      <c r="XCL13" s="279"/>
      <c r="XCM13" s="279"/>
      <c r="XCN13" s="279"/>
      <c r="XCO13" s="279"/>
      <c r="XCP13" s="279"/>
      <c r="XCQ13" s="279"/>
      <c r="XCR13" s="279"/>
      <c r="XCS13" s="279"/>
      <c r="XCT13" s="279"/>
      <c r="XCU13" s="279"/>
      <c r="XCV13" s="279"/>
      <c r="XCW13" s="279"/>
      <c r="XCX13" s="279"/>
      <c r="XCY13" s="279"/>
      <c r="XCZ13" s="279"/>
      <c r="XDA13" s="279"/>
      <c r="XDB13" s="279"/>
      <c r="XDC13" s="279"/>
      <c r="XDD13" s="279"/>
      <c r="XDE13" s="279"/>
      <c r="XDF13" s="279"/>
      <c r="XDG13" s="279"/>
      <c r="XDH13" s="279"/>
      <c r="XDI13" s="279"/>
      <c r="XDJ13" s="279"/>
      <c r="XDK13" s="279"/>
      <c r="XDL13" s="279"/>
      <c r="XDM13" s="279"/>
      <c r="XDN13" s="279"/>
      <c r="XDO13" s="279"/>
      <c r="XDP13" s="279"/>
      <c r="XDQ13" s="279"/>
      <c r="XDR13" s="279"/>
      <c r="XDS13" s="279"/>
      <c r="XDT13" s="279"/>
      <c r="XDU13" s="279"/>
      <c r="XDV13" s="279"/>
      <c r="XDW13" s="279"/>
      <c r="XDX13" s="279"/>
      <c r="XDY13" s="279"/>
      <c r="XDZ13" s="279"/>
      <c r="XEA13" s="279"/>
      <c r="XEB13" s="279"/>
      <c r="XEC13" s="279"/>
      <c r="XED13" s="279"/>
      <c r="XEE13" s="279"/>
      <c r="XEF13" s="279"/>
      <c r="XEG13" s="279"/>
      <c r="XEH13" s="279"/>
      <c r="XEI13" s="279"/>
      <c r="XEJ13" s="279"/>
      <c r="XEK13" s="279"/>
      <c r="XEL13" s="279"/>
      <c r="XEM13" s="279"/>
      <c r="XEN13" s="279"/>
      <c r="XEO13" s="279"/>
      <c r="XEP13" s="279"/>
      <c r="XEQ13" s="279"/>
      <c r="XER13" s="279"/>
      <c r="XES13" s="279"/>
      <c r="XET13" s="279"/>
      <c r="XEU13" s="279"/>
      <c r="XEV13" s="279"/>
      <c r="XEW13" s="279"/>
      <c r="XEX13" s="279"/>
      <c r="XEY13" s="279"/>
      <c r="XEZ13" s="279"/>
      <c r="XFA13" s="279"/>
      <c r="XFB13" s="279"/>
      <c r="XFC13" s="279"/>
      <c r="XFD13" s="279"/>
    </row>
    <row r="14" spans="1:16384" ht="22.5" customHeight="1" thickBot="1" x14ac:dyDescent="0.3"/>
    <row r="15" spans="1:16384" ht="26.25" customHeight="1" thickBot="1" x14ac:dyDescent="0.3">
      <c r="D15" s="343" t="s">
        <v>24</v>
      </c>
      <c r="E15" s="562" t="s">
        <v>504</v>
      </c>
      <c r="F15" s="563"/>
    </row>
    <row r="16" spans="1:16384" ht="26.25" customHeight="1" thickBot="1" x14ac:dyDescent="0.3">
      <c r="D16" s="344" t="s">
        <v>0</v>
      </c>
      <c r="E16" s="562"/>
      <c r="F16" s="563"/>
    </row>
    <row r="17" spans="1:16384" ht="26.25" customHeight="1" thickBot="1" x14ac:dyDescent="0.3">
      <c r="D17" s="344" t="s">
        <v>1</v>
      </c>
      <c r="E17" s="562"/>
      <c r="F17" s="563"/>
      <c r="G17" s="262" t="str">
        <f ca="1">IF(S34_target&gt;YEAR(NOW())+15,"Target year must comply with SBTi target timeframe criteria","")</f>
        <v/>
      </c>
    </row>
    <row r="18" spans="1:16384" ht="26.25" customHeight="1" thickBot="1" x14ac:dyDescent="0.3">
      <c r="D18" s="344" t="s">
        <v>612</v>
      </c>
      <c r="E18" s="566" t="s">
        <v>497</v>
      </c>
      <c r="F18" s="567"/>
    </row>
    <row r="21" spans="1:16384" s="93" customFormat="1" ht="26.25" customHeight="1" thickBot="1" x14ac:dyDescent="0.3">
      <c r="A21"/>
      <c r="B21" s="356">
        <v>2</v>
      </c>
      <c r="C21" s="357" t="str">
        <f>"WTW Emissions in base year ("&amp;S34_base&amp;")"</f>
        <v>WTW Emissions in base year ()</v>
      </c>
      <c r="D21" s="279"/>
      <c r="E21" s="279"/>
      <c r="F21" s="279"/>
      <c r="G21" s="279"/>
      <c r="H21" s="279"/>
      <c r="I21" s="279"/>
      <c r="J21" s="279"/>
      <c r="K21" s="279"/>
      <c r="L21" s="279"/>
      <c r="M21" s="279"/>
      <c r="N21" s="279"/>
      <c r="O21" s="279"/>
      <c r="P21" s="279" t="s">
        <v>131</v>
      </c>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c r="IW21" s="279"/>
      <c r="IX21" s="279"/>
      <c r="IY21" s="279"/>
      <c r="IZ21" s="279"/>
      <c r="JA21" s="279"/>
      <c r="JB21" s="279"/>
      <c r="JC21" s="279"/>
      <c r="JD21" s="279"/>
      <c r="JE21" s="279"/>
      <c r="JF21" s="279"/>
      <c r="JG21" s="279"/>
      <c r="JH21" s="279"/>
      <c r="JI21" s="279"/>
      <c r="JJ21" s="279"/>
      <c r="JK21" s="279"/>
      <c r="JL21" s="279"/>
      <c r="JM21" s="279"/>
      <c r="JN21" s="279"/>
      <c r="JO21" s="279"/>
      <c r="JP21" s="279"/>
      <c r="JQ21" s="279"/>
      <c r="JR21" s="279"/>
      <c r="JS21" s="279"/>
      <c r="JT21" s="279"/>
      <c r="JU21" s="279"/>
      <c r="JV21" s="279"/>
      <c r="JW21" s="279"/>
      <c r="JX21" s="279"/>
      <c r="JY21" s="279"/>
      <c r="JZ21" s="279"/>
      <c r="KA21" s="279"/>
      <c r="KB21" s="279"/>
      <c r="KC21" s="279"/>
      <c r="KD21" s="279"/>
      <c r="KE21" s="279"/>
      <c r="KF21" s="279"/>
      <c r="KG21" s="279"/>
      <c r="KH21" s="279"/>
      <c r="KI21" s="279"/>
      <c r="KJ21" s="279"/>
      <c r="KK21" s="279"/>
      <c r="KL21" s="279"/>
      <c r="KM21" s="279"/>
      <c r="KN21" s="279"/>
      <c r="KO21" s="279"/>
      <c r="KP21" s="279"/>
      <c r="KQ21" s="279"/>
      <c r="KR21" s="279"/>
      <c r="KS21" s="279"/>
      <c r="KT21" s="279"/>
      <c r="KU21" s="279"/>
      <c r="KV21" s="279"/>
      <c r="KW21" s="279"/>
      <c r="KX21" s="279"/>
      <c r="KY21" s="279"/>
      <c r="KZ21" s="279"/>
      <c r="LA21" s="279"/>
      <c r="LB21" s="279"/>
      <c r="LC21" s="279"/>
      <c r="LD21" s="279"/>
      <c r="LE21" s="279"/>
      <c r="LF21" s="279"/>
      <c r="LG21" s="279"/>
      <c r="LH21" s="279"/>
      <c r="LI21" s="279"/>
      <c r="LJ21" s="279"/>
      <c r="LK21" s="279"/>
      <c r="LL21" s="279"/>
      <c r="LM21" s="279"/>
      <c r="LN21" s="279"/>
      <c r="LO21" s="279"/>
      <c r="LP21" s="279"/>
      <c r="LQ21" s="279"/>
      <c r="LR21" s="279"/>
      <c r="LS21" s="279"/>
      <c r="LT21" s="279"/>
      <c r="LU21" s="279"/>
      <c r="LV21" s="279"/>
      <c r="LW21" s="279"/>
      <c r="LX21" s="279"/>
      <c r="LY21" s="279"/>
      <c r="LZ21" s="279"/>
      <c r="MA21" s="279"/>
      <c r="MB21" s="279"/>
      <c r="MC21" s="279"/>
      <c r="MD21" s="279"/>
      <c r="ME21" s="279"/>
      <c r="MF21" s="279"/>
      <c r="MG21" s="279"/>
      <c r="MH21" s="279"/>
      <c r="MI21" s="279"/>
      <c r="MJ21" s="279"/>
      <c r="MK21" s="279"/>
      <c r="ML21" s="279"/>
      <c r="MM21" s="279"/>
      <c r="MN21" s="279"/>
      <c r="MO21" s="279"/>
      <c r="MP21" s="279"/>
      <c r="MQ21" s="279"/>
      <c r="MR21" s="279"/>
      <c r="MS21" s="279"/>
      <c r="MT21" s="279"/>
      <c r="MU21" s="279"/>
      <c r="MV21" s="279"/>
      <c r="MW21" s="279"/>
      <c r="MX21" s="279"/>
      <c r="MY21" s="279"/>
      <c r="MZ21" s="279"/>
      <c r="NA21" s="279"/>
      <c r="NB21" s="279"/>
      <c r="NC21" s="279"/>
      <c r="ND21" s="279"/>
      <c r="NE21" s="279"/>
      <c r="NF21" s="279"/>
      <c r="NG21" s="279"/>
      <c r="NH21" s="279"/>
      <c r="NI21" s="279"/>
      <c r="NJ21" s="279"/>
      <c r="NK21" s="279"/>
      <c r="NL21" s="279"/>
      <c r="NM21" s="279"/>
      <c r="NN21" s="279"/>
      <c r="NO21" s="279"/>
      <c r="NP21" s="279"/>
      <c r="NQ21" s="279"/>
      <c r="NR21" s="279"/>
      <c r="NS21" s="279"/>
      <c r="NT21" s="279"/>
      <c r="NU21" s="279"/>
      <c r="NV21" s="279"/>
      <c r="NW21" s="279"/>
      <c r="NX21" s="279"/>
      <c r="NY21" s="279"/>
      <c r="NZ21" s="279"/>
      <c r="OA21" s="279"/>
      <c r="OB21" s="279"/>
      <c r="OC21" s="279"/>
      <c r="OD21" s="279"/>
      <c r="OE21" s="279"/>
      <c r="OF21" s="279"/>
      <c r="OG21" s="279"/>
      <c r="OH21" s="279"/>
      <c r="OI21" s="279"/>
      <c r="OJ21" s="279"/>
      <c r="OK21" s="279"/>
      <c r="OL21" s="279"/>
      <c r="OM21" s="279"/>
      <c r="ON21" s="279"/>
      <c r="OO21" s="279"/>
      <c r="OP21" s="279"/>
      <c r="OQ21" s="279"/>
      <c r="OR21" s="279"/>
      <c r="OS21" s="279"/>
      <c r="OT21" s="279"/>
      <c r="OU21" s="279"/>
      <c r="OV21" s="279"/>
      <c r="OW21" s="279"/>
      <c r="OX21" s="279"/>
      <c r="OY21" s="279"/>
      <c r="OZ21" s="279"/>
      <c r="PA21" s="279"/>
      <c r="PB21" s="279"/>
      <c r="PC21" s="279"/>
      <c r="PD21" s="279"/>
      <c r="PE21" s="279"/>
      <c r="PF21" s="279"/>
      <c r="PG21" s="279"/>
      <c r="PH21" s="279"/>
      <c r="PI21" s="279"/>
      <c r="PJ21" s="279"/>
      <c r="PK21" s="279"/>
      <c r="PL21" s="279"/>
      <c r="PM21" s="279"/>
      <c r="PN21" s="279"/>
      <c r="PO21" s="279"/>
      <c r="PP21" s="279"/>
      <c r="PQ21" s="279"/>
      <c r="PR21" s="279"/>
      <c r="PS21" s="279"/>
      <c r="PT21" s="279"/>
      <c r="PU21" s="279"/>
      <c r="PV21" s="279"/>
      <c r="PW21" s="279"/>
      <c r="PX21" s="279"/>
      <c r="PY21" s="279"/>
      <c r="PZ21" s="279"/>
      <c r="QA21" s="279"/>
      <c r="QB21" s="279"/>
      <c r="QC21" s="279"/>
      <c r="QD21" s="279"/>
      <c r="QE21" s="279"/>
      <c r="QF21" s="279"/>
      <c r="QG21" s="279"/>
      <c r="QH21" s="279"/>
      <c r="QI21" s="279"/>
      <c r="QJ21" s="279"/>
      <c r="QK21" s="279"/>
      <c r="QL21" s="279"/>
      <c r="QM21" s="279"/>
      <c r="QN21" s="279"/>
      <c r="QO21" s="279"/>
      <c r="QP21" s="279"/>
      <c r="QQ21" s="279"/>
      <c r="QR21" s="279"/>
      <c r="QS21" s="279"/>
      <c r="QT21" s="279"/>
      <c r="QU21" s="279"/>
      <c r="QV21" s="279"/>
      <c r="QW21" s="279"/>
      <c r="QX21" s="279"/>
      <c r="QY21" s="279"/>
      <c r="QZ21" s="279"/>
      <c r="RA21" s="279"/>
      <c r="RB21" s="279"/>
      <c r="RC21" s="279"/>
      <c r="RD21" s="279"/>
      <c r="RE21" s="279"/>
      <c r="RF21" s="279"/>
      <c r="RG21" s="279"/>
      <c r="RH21" s="279"/>
      <c r="RI21" s="279"/>
      <c r="RJ21" s="279"/>
      <c r="RK21" s="279"/>
      <c r="RL21" s="279"/>
      <c r="RM21" s="279"/>
      <c r="RN21" s="279"/>
      <c r="RO21" s="279"/>
      <c r="RP21" s="279"/>
      <c r="RQ21" s="279"/>
      <c r="RR21" s="279"/>
      <c r="RS21" s="279"/>
      <c r="RT21" s="279"/>
      <c r="RU21" s="279"/>
      <c r="RV21" s="279"/>
      <c r="RW21" s="279"/>
      <c r="RX21" s="279"/>
      <c r="RY21" s="279"/>
      <c r="RZ21" s="279"/>
      <c r="SA21" s="279"/>
      <c r="SB21" s="279"/>
      <c r="SC21" s="279"/>
      <c r="SD21" s="279"/>
      <c r="SE21" s="279"/>
      <c r="SF21" s="279"/>
      <c r="SG21" s="279"/>
      <c r="SH21" s="279"/>
      <c r="SI21" s="279"/>
      <c r="SJ21" s="279"/>
      <c r="SK21" s="279"/>
      <c r="SL21" s="279"/>
      <c r="SM21" s="279"/>
      <c r="SN21" s="279"/>
      <c r="SO21" s="279"/>
      <c r="SP21" s="279"/>
      <c r="SQ21" s="279"/>
      <c r="SR21" s="279"/>
      <c r="SS21" s="279"/>
      <c r="ST21" s="279"/>
      <c r="SU21" s="279"/>
      <c r="SV21" s="279"/>
      <c r="SW21" s="279"/>
      <c r="SX21" s="279"/>
      <c r="SY21" s="279"/>
      <c r="SZ21" s="279"/>
      <c r="TA21" s="279"/>
      <c r="TB21" s="279"/>
      <c r="TC21" s="279"/>
      <c r="TD21" s="279"/>
      <c r="TE21" s="279"/>
      <c r="TF21" s="279"/>
      <c r="TG21" s="279"/>
      <c r="TH21" s="279"/>
      <c r="TI21" s="279"/>
      <c r="TJ21" s="279"/>
      <c r="TK21" s="279"/>
      <c r="TL21" s="279"/>
      <c r="TM21" s="279"/>
      <c r="TN21" s="279"/>
      <c r="TO21" s="279"/>
      <c r="TP21" s="279"/>
      <c r="TQ21" s="279"/>
      <c r="TR21" s="279"/>
      <c r="TS21" s="279"/>
      <c r="TT21" s="279"/>
      <c r="TU21" s="279"/>
      <c r="TV21" s="279"/>
      <c r="TW21" s="279"/>
      <c r="TX21" s="279"/>
      <c r="TY21" s="279"/>
      <c r="TZ21" s="279"/>
      <c r="UA21" s="279"/>
      <c r="UB21" s="279"/>
      <c r="UC21" s="279"/>
      <c r="UD21" s="279"/>
      <c r="UE21" s="279"/>
      <c r="UF21" s="279"/>
      <c r="UG21" s="279"/>
      <c r="UH21" s="279"/>
      <c r="UI21" s="279"/>
      <c r="UJ21" s="279"/>
      <c r="UK21" s="279"/>
      <c r="UL21" s="279"/>
      <c r="UM21" s="279"/>
      <c r="UN21" s="279"/>
      <c r="UO21" s="279"/>
      <c r="UP21" s="279"/>
      <c r="UQ21" s="279"/>
      <c r="UR21" s="279"/>
      <c r="US21" s="279"/>
      <c r="UT21" s="279"/>
      <c r="UU21" s="279"/>
      <c r="UV21" s="279"/>
      <c r="UW21" s="279"/>
      <c r="UX21" s="279"/>
      <c r="UY21" s="279"/>
      <c r="UZ21" s="279"/>
      <c r="VA21" s="279"/>
      <c r="VB21" s="279"/>
      <c r="VC21" s="279"/>
      <c r="VD21" s="279"/>
      <c r="VE21" s="279"/>
      <c r="VF21" s="279"/>
      <c r="VG21" s="279"/>
      <c r="VH21" s="279"/>
      <c r="VI21" s="279"/>
      <c r="VJ21" s="279"/>
      <c r="VK21" s="279"/>
      <c r="VL21" s="279"/>
      <c r="VM21" s="279"/>
      <c r="VN21" s="279"/>
      <c r="VO21" s="279"/>
      <c r="VP21" s="279"/>
      <c r="VQ21" s="279"/>
      <c r="VR21" s="279"/>
      <c r="VS21" s="279"/>
      <c r="VT21" s="279"/>
      <c r="VU21" s="279"/>
      <c r="VV21" s="279"/>
      <c r="VW21" s="279"/>
      <c r="VX21" s="279"/>
      <c r="VY21" s="279"/>
      <c r="VZ21" s="279"/>
      <c r="WA21" s="279"/>
      <c r="WB21" s="279"/>
      <c r="WC21" s="279"/>
      <c r="WD21" s="279"/>
      <c r="WE21" s="279"/>
      <c r="WF21" s="279"/>
      <c r="WG21" s="279"/>
      <c r="WH21" s="279"/>
      <c r="WI21" s="279"/>
      <c r="WJ21" s="279"/>
      <c r="WK21" s="279"/>
      <c r="WL21" s="279"/>
      <c r="WM21" s="279"/>
      <c r="WN21" s="279"/>
      <c r="WO21" s="279"/>
      <c r="WP21" s="279"/>
      <c r="WQ21" s="279"/>
      <c r="WR21" s="279"/>
      <c r="WS21" s="279"/>
      <c r="WT21" s="279"/>
      <c r="WU21" s="279"/>
      <c r="WV21" s="279"/>
      <c r="WW21" s="279"/>
      <c r="WX21" s="279"/>
      <c r="WY21" s="279"/>
      <c r="WZ21" s="279"/>
      <c r="XA21" s="279"/>
      <c r="XB21" s="279"/>
      <c r="XC21" s="279"/>
      <c r="XD21" s="279"/>
      <c r="XE21" s="279"/>
      <c r="XF21" s="279"/>
      <c r="XG21" s="279"/>
      <c r="XH21" s="279"/>
      <c r="XI21" s="279"/>
      <c r="XJ21" s="279"/>
      <c r="XK21" s="279"/>
      <c r="XL21" s="279"/>
      <c r="XM21" s="279"/>
      <c r="XN21" s="279"/>
      <c r="XO21" s="279"/>
      <c r="XP21" s="279"/>
      <c r="XQ21" s="279"/>
      <c r="XR21" s="279"/>
      <c r="XS21" s="279"/>
      <c r="XT21" s="279"/>
      <c r="XU21" s="279"/>
      <c r="XV21" s="279"/>
      <c r="XW21" s="279"/>
      <c r="XX21" s="279"/>
      <c r="XY21" s="279"/>
      <c r="XZ21" s="279"/>
      <c r="YA21" s="279"/>
      <c r="YB21" s="279"/>
      <c r="YC21" s="279"/>
      <c r="YD21" s="279"/>
      <c r="YE21" s="279"/>
      <c r="YF21" s="279"/>
      <c r="YG21" s="279"/>
      <c r="YH21" s="279"/>
      <c r="YI21" s="279"/>
      <c r="YJ21" s="279"/>
      <c r="YK21" s="279"/>
      <c r="YL21" s="279"/>
      <c r="YM21" s="279"/>
      <c r="YN21" s="279"/>
      <c r="YO21" s="279"/>
      <c r="YP21" s="279"/>
      <c r="YQ21" s="279"/>
      <c r="YR21" s="279"/>
      <c r="YS21" s="279"/>
      <c r="YT21" s="279"/>
      <c r="YU21" s="279"/>
      <c r="YV21" s="279"/>
      <c r="YW21" s="279"/>
      <c r="YX21" s="279"/>
      <c r="YY21" s="279"/>
      <c r="YZ21" s="279"/>
      <c r="ZA21" s="279"/>
      <c r="ZB21" s="279"/>
      <c r="ZC21" s="279"/>
      <c r="ZD21" s="279"/>
      <c r="ZE21" s="279"/>
      <c r="ZF21" s="279"/>
      <c r="ZG21" s="279"/>
      <c r="ZH21" s="279"/>
      <c r="ZI21" s="279"/>
      <c r="ZJ21" s="279"/>
      <c r="ZK21" s="279"/>
      <c r="ZL21" s="279"/>
      <c r="ZM21" s="279"/>
      <c r="ZN21" s="279"/>
      <c r="ZO21" s="279"/>
      <c r="ZP21" s="279"/>
      <c r="ZQ21" s="279"/>
      <c r="ZR21" s="279"/>
      <c r="ZS21" s="279"/>
      <c r="ZT21" s="279"/>
      <c r="ZU21" s="279"/>
      <c r="ZV21" s="279"/>
      <c r="ZW21" s="279"/>
      <c r="ZX21" s="279"/>
      <c r="ZY21" s="279"/>
      <c r="ZZ21" s="279"/>
      <c r="AAA21" s="279"/>
      <c r="AAB21" s="279"/>
      <c r="AAC21" s="279"/>
      <c r="AAD21" s="279"/>
      <c r="AAE21" s="279"/>
      <c r="AAF21" s="279"/>
      <c r="AAG21" s="279"/>
      <c r="AAH21" s="279"/>
      <c r="AAI21" s="279"/>
      <c r="AAJ21" s="279"/>
      <c r="AAK21" s="279"/>
      <c r="AAL21" s="279"/>
      <c r="AAM21" s="279"/>
      <c r="AAN21" s="279"/>
      <c r="AAO21" s="279"/>
      <c r="AAP21" s="279"/>
      <c r="AAQ21" s="279"/>
      <c r="AAR21" s="279"/>
      <c r="AAS21" s="279"/>
      <c r="AAT21" s="279"/>
      <c r="AAU21" s="279"/>
      <c r="AAV21" s="279"/>
      <c r="AAW21" s="279"/>
      <c r="AAX21" s="279"/>
      <c r="AAY21" s="279"/>
      <c r="AAZ21" s="279"/>
      <c r="ABA21" s="279"/>
      <c r="ABB21" s="279"/>
      <c r="ABC21" s="279"/>
      <c r="ABD21" s="279"/>
      <c r="ABE21" s="279"/>
      <c r="ABF21" s="279"/>
      <c r="ABG21" s="279"/>
      <c r="ABH21" s="279"/>
      <c r="ABI21" s="279"/>
      <c r="ABJ21" s="279"/>
      <c r="ABK21" s="279"/>
      <c r="ABL21" s="279"/>
      <c r="ABM21" s="279"/>
      <c r="ABN21" s="279"/>
      <c r="ABO21" s="279"/>
      <c r="ABP21" s="279"/>
      <c r="ABQ21" s="279"/>
      <c r="ABR21" s="279"/>
      <c r="ABS21" s="279"/>
      <c r="ABT21" s="279"/>
      <c r="ABU21" s="279"/>
      <c r="ABV21" s="279"/>
      <c r="ABW21" s="279"/>
      <c r="ABX21" s="279"/>
      <c r="ABY21" s="279"/>
      <c r="ABZ21" s="279"/>
      <c r="ACA21" s="279"/>
      <c r="ACB21" s="279"/>
      <c r="ACC21" s="279"/>
      <c r="ACD21" s="279"/>
      <c r="ACE21" s="279"/>
      <c r="ACF21" s="279"/>
      <c r="ACG21" s="279"/>
      <c r="ACH21" s="279"/>
      <c r="ACI21" s="279"/>
      <c r="ACJ21" s="279"/>
      <c r="ACK21" s="279"/>
      <c r="ACL21" s="279"/>
      <c r="ACM21" s="279"/>
      <c r="ACN21" s="279"/>
      <c r="ACO21" s="279"/>
      <c r="ACP21" s="279"/>
      <c r="ACQ21" s="279"/>
      <c r="ACR21" s="279"/>
      <c r="ACS21" s="279"/>
      <c r="ACT21" s="279"/>
      <c r="ACU21" s="279"/>
      <c r="ACV21" s="279"/>
      <c r="ACW21" s="279"/>
      <c r="ACX21" s="279"/>
      <c r="ACY21" s="279"/>
      <c r="ACZ21" s="279"/>
      <c r="ADA21" s="279"/>
      <c r="ADB21" s="279"/>
      <c r="ADC21" s="279"/>
      <c r="ADD21" s="279"/>
      <c r="ADE21" s="279"/>
      <c r="ADF21" s="279"/>
      <c r="ADG21" s="279"/>
      <c r="ADH21" s="279"/>
      <c r="ADI21" s="279"/>
      <c r="ADJ21" s="279"/>
      <c r="ADK21" s="279"/>
      <c r="ADL21" s="279"/>
      <c r="ADM21" s="279"/>
      <c r="ADN21" s="279"/>
      <c r="ADO21" s="279"/>
      <c r="ADP21" s="279"/>
      <c r="ADQ21" s="279"/>
      <c r="ADR21" s="279"/>
      <c r="ADS21" s="279"/>
      <c r="ADT21" s="279"/>
      <c r="ADU21" s="279"/>
      <c r="ADV21" s="279"/>
      <c r="ADW21" s="279"/>
      <c r="ADX21" s="279"/>
      <c r="ADY21" s="279"/>
      <c r="ADZ21" s="279"/>
      <c r="AEA21" s="279"/>
      <c r="AEB21" s="279"/>
      <c r="AEC21" s="279"/>
      <c r="AED21" s="279"/>
      <c r="AEE21" s="279"/>
      <c r="AEF21" s="279"/>
      <c r="AEG21" s="279"/>
      <c r="AEH21" s="279"/>
      <c r="AEI21" s="279"/>
      <c r="AEJ21" s="279"/>
      <c r="AEK21" s="279"/>
      <c r="AEL21" s="279"/>
      <c r="AEM21" s="279"/>
      <c r="AEN21" s="279"/>
      <c r="AEO21" s="279"/>
      <c r="AEP21" s="279"/>
      <c r="AEQ21" s="279"/>
      <c r="AER21" s="279"/>
      <c r="AES21" s="279"/>
      <c r="AET21" s="279"/>
      <c r="AEU21" s="279"/>
      <c r="AEV21" s="279"/>
      <c r="AEW21" s="279"/>
      <c r="AEX21" s="279"/>
      <c r="AEY21" s="279"/>
      <c r="AEZ21" s="279"/>
      <c r="AFA21" s="279"/>
      <c r="AFB21" s="279"/>
      <c r="AFC21" s="279"/>
      <c r="AFD21" s="279"/>
      <c r="AFE21" s="279"/>
      <c r="AFF21" s="279"/>
      <c r="AFG21" s="279"/>
      <c r="AFH21" s="279"/>
      <c r="AFI21" s="279"/>
      <c r="AFJ21" s="279"/>
      <c r="AFK21" s="279"/>
      <c r="AFL21" s="279"/>
      <c r="AFM21" s="279"/>
      <c r="AFN21" s="279"/>
      <c r="AFO21" s="279"/>
      <c r="AFP21" s="279"/>
      <c r="AFQ21" s="279"/>
      <c r="AFR21" s="279"/>
      <c r="AFS21" s="279"/>
      <c r="AFT21" s="279"/>
      <c r="AFU21" s="279"/>
      <c r="AFV21" s="279"/>
      <c r="AFW21" s="279"/>
      <c r="AFX21" s="279"/>
      <c r="AFY21" s="279"/>
      <c r="AFZ21" s="279"/>
      <c r="AGA21" s="279"/>
      <c r="AGB21" s="279"/>
      <c r="AGC21" s="279"/>
      <c r="AGD21" s="279"/>
      <c r="AGE21" s="279"/>
      <c r="AGF21" s="279"/>
      <c r="AGG21" s="279"/>
      <c r="AGH21" s="279"/>
      <c r="AGI21" s="279"/>
      <c r="AGJ21" s="279"/>
      <c r="AGK21" s="279"/>
      <c r="AGL21" s="279"/>
      <c r="AGM21" s="279"/>
      <c r="AGN21" s="279"/>
      <c r="AGO21" s="279"/>
      <c r="AGP21" s="279"/>
      <c r="AGQ21" s="279"/>
      <c r="AGR21" s="279"/>
      <c r="AGS21" s="279"/>
      <c r="AGT21" s="279"/>
      <c r="AGU21" s="279"/>
      <c r="AGV21" s="279"/>
      <c r="AGW21" s="279"/>
      <c r="AGX21" s="279"/>
      <c r="AGY21" s="279"/>
      <c r="AGZ21" s="279"/>
      <c r="AHA21" s="279"/>
      <c r="AHB21" s="279"/>
      <c r="AHC21" s="279"/>
      <c r="AHD21" s="279"/>
      <c r="AHE21" s="279"/>
      <c r="AHF21" s="279"/>
      <c r="AHG21" s="279"/>
      <c r="AHH21" s="279"/>
      <c r="AHI21" s="279"/>
      <c r="AHJ21" s="279"/>
      <c r="AHK21" s="279"/>
      <c r="AHL21" s="279"/>
      <c r="AHM21" s="279"/>
      <c r="AHN21" s="279"/>
      <c r="AHO21" s="279"/>
      <c r="AHP21" s="279"/>
      <c r="AHQ21" s="279"/>
      <c r="AHR21" s="279"/>
      <c r="AHS21" s="279"/>
      <c r="AHT21" s="279"/>
      <c r="AHU21" s="279"/>
      <c r="AHV21" s="279"/>
      <c r="AHW21" s="279"/>
      <c r="AHX21" s="279"/>
      <c r="AHY21" s="279"/>
      <c r="AHZ21" s="279"/>
      <c r="AIA21" s="279"/>
      <c r="AIB21" s="279"/>
      <c r="AIC21" s="279"/>
      <c r="AID21" s="279"/>
      <c r="AIE21" s="279"/>
      <c r="AIF21" s="279"/>
      <c r="AIG21" s="279"/>
      <c r="AIH21" s="279"/>
      <c r="AII21" s="279"/>
      <c r="AIJ21" s="279"/>
      <c r="AIK21" s="279"/>
      <c r="AIL21" s="279"/>
      <c r="AIM21" s="279"/>
      <c r="AIN21" s="279"/>
      <c r="AIO21" s="279"/>
      <c r="AIP21" s="279"/>
      <c r="AIQ21" s="279"/>
      <c r="AIR21" s="279"/>
      <c r="AIS21" s="279"/>
      <c r="AIT21" s="279"/>
      <c r="AIU21" s="279"/>
      <c r="AIV21" s="279"/>
      <c r="AIW21" s="279"/>
      <c r="AIX21" s="279"/>
      <c r="AIY21" s="279"/>
      <c r="AIZ21" s="279"/>
      <c r="AJA21" s="279"/>
      <c r="AJB21" s="279"/>
      <c r="AJC21" s="279"/>
      <c r="AJD21" s="279"/>
      <c r="AJE21" s="279"/>
      <c r="AJF21" s="279"/>
      <c r="AJG21" s="279"/>
      <c r="AJH21" s="279"/>
      <c r="AJI21" s="279"/>
      <c r="AJJ21" s="279"/>
      <c r="AJK21" s="279"/>
      <c r="AJL21" s="279"/>
      <c r="AJM21" s="279"/>
      <c r="AJN21" s="279"/>
      <c r="AJO21" s="279"/>
      <c r="AJP21" s="279"/>
      <c r="AJQ21" s="279"/>
      <c r="AJR21" s="279"/>
      <c r="AJS21" s="279"/>
      <c r="AJT21" s="279"/>
      <c r="AJU21" s="279"/>
      <c r="AJV21" s="279"/>
      <c r="AJW21" s="279"/>
      <c r="AJX21" s="279"/>
      <c r="AJY21" s="279"/>
      <c r="AJZ21" s="279"/>
      <c r="AKA21" s="279"/>
      <c r="AKB21" s="279"/>
      <c r="AKC21" s="279"/>
      <c r="AKD21" s="279"/>
      <c r="AKE21" s="279"/>
      <c r="AKF21" s="279"/>
      <c r="AKG21" s="279"/>
      <c r="AKH21" s="279"/>
      <c r="AKI21" s="279"/>
      <c r="AKJ21" s="279"/>
      <c r="AKK21" s="279"/>
      <c r="AKL21" s="279"/>
      <c r="AKM21" s="279"/>
      <c r="AKN21" s="279"/>
      <c r="AKO21" s="279"/>
      <c r="AKP21" s="279"/>
      <c r="AKQ21" s="279"/>
      <c r="AKR21" s="279"/>
      <c r="AKS21" s="279"/>
      <c r="AKT21" s="279"/>
      <c r="AKU21" s="279"/>
      <c r="AKV21" s="279"/>
      <c r="AKW21" s="279"/>
      <c r="AKX21" s="279"/>
      <c r="AKY21" s="279"/>
      <c r="AKZ21" s="279"/>
      <c r="ALA21" s="279"/>
      <c r="ALB21" s="279"/>
      <c r="ALC21" s="279"/>
      <c r="ALD21" s="279"/>
      <c r="ALE21" s="279"/>
      <c r="ALF21" s="279"/>
      <c r="ALG21" s="279"/>
      <c r="ALH21" s="279"/>
      <c r="ALI21" s="279"/>
      <c r="ALJ21" s="279"/>
      <c r="ALK21" s="279"/>
      <c r="ALL21" s="279"/>
      <c r="ALM21" s="279"/>
      <c r="ALN21" s="279"/>
      <c r="ALO21" s="279"/>
      <c r="ALP21" s="279"/>
      <c r="ALQ21" s="279"/>
      <c r="ALR21" s="279"/>
      <c r="ALS21" s="279"/>
      <c r="ALT21" s="279"/>
      <c r="ALU21" s="279"/>
      <c r="ALV21" s="279"/>
      <c r="ALW21" s="279"/>
      <c r="ALX21" s="279"/>
      <c r="ALY21" s="279"/>
      <c r="ALZ21" s="279"/>
      <c r="AMA21" s="279"/>
      <c r="AMB21" s="279"/>
      <c r="AMC21" s="279"/>
      <c r="AMD21" s="279"/>
      <c r="AME21" s="279"/>
      <c r="AMF21" s="279"/>
      <c r="AMG21" s="279"/>
      <c r="AMH21" s="279"/>
      <c r="AMI21" s="279"/>
      <c r="AMJ21" s="279"/>
      <c r="AMK21" s="279"/>
      <c r="AML21" s="279"/>
      <c r="AMM21" s="279"/>
      <c r="AMN21" s="279"/>
      <c r="AMO21" s="279"/>
      <c r="AMP21" s="279"/>
      <c r="AMQ21" s="279"/>
      <c r="AMR21" s="279"/>
      <c r="AMS21" s="279"/>
      <c r="AMT21" s="279"/>
      <c r="AMU21" s="279"/>
      <c r="AMV21" s="279"/>
      <c r="AMW21" s="279"/>
      <c r="AMX21" s="279"/>
      <c r="AMY21" s="279"/>
      <c r="AMZ21" s="279"/>
      <c r="ANA21" s="279"/>
      <c r="ANB21" s="279"/>
      <c r="ANC21" s="279"/>
      <c r="AND21" s="279"/>
      <c r="ANE21" s="279"/>
      <c r="ANF21" s="279"/>
      <c r="ANG21" s="279"/>
      <c r="ANH21" s="279"/>
      <c r="ANI21" s="279"/>
      <c r="ANJ21" s="279"/>
      <c r="ANK21" s="279"/>
      <c r="ANL21" s="279"/>
      <c r="ANM21" s="279"/>
      <c r="ANN21" s="279"/>
      <c r="ANO21" s="279"/>
      <c r="ANP21" s="279"/>
      <c r="ANQ21" s="279"/>
      <c r="ANR21" s="279"/>
      <c r="ANS21" s="279"/>
      <c r="ANT21" s="279"/>
      <c r="ANU21" s="279"/>
      <c r="ANV21" s="279"/>
      <c r="ANW21" s="279"/>
      <c r="ANX21" s="279"/>
      <c r="ANY21" s="279"/>
      <c r="ANZ21" s="279"/>
      <c r="AOA21" s="279"/>
      <c r="AOB21" s="279"/>
      <c r="AOC21" s="279"/>
      <c r="AOD21" s="279"/>
      <c r="AOE21" s="279"/>
      <c r="AOF21" s="279"/>
      <c r="AOG21" s="279"/>
      <c r="AOH21" s="279"/>
      <c r="AOI21" s="279"/>
      <c r="AOJ21" s="279"/>
      <c r="AOK21" s="279"/>
      <c r="AOL21" s="279"/>
      <c r="AOM21" s="279"/>
      <c r="AON21" s="279"/>
      <c r="AOO21" s="279"/>
      <c r="AOP21" s="279"/>
      <c r="AOQ21" s="279"/>
      <c r="AOR21" s="279"/>
      <c r="AOS21" s="279"/>
      <c r="AOT21" s="279"/>
      <c r="AOU21" s="279"/>
      <c r="AOV21" s="279"/>
      <c r="AOW21" s="279"/>
      <c r="AOX21" s="279"/>
      <c r="AOY21" s="279"/>
      <c r="AOZ21" s="279"/>
      <c r="APA21" s="279"/>
      <c r="APB21" s="279"/>
      <c r="APC21" s="279"/>
      <c r="APD21" s="279"/>
      <c r="APE21" s="279"/>
      <c r="APF21" s="279"/>
      <c r="APG21" s="279"/>
      <c r="APH21" s="279"/>
      <c r="API21" s="279"/>
      <c r="APJ21" s="279"/>
      <c r="APK21" s="279"/>
      <c r="APL21" s="279"/>
      <c r="APM21" s="279"/>
      <c r="APN21" s="279"/>
      <c r="APO21" s="279"/>
      <c r="APP21" s="279"/>
      <c r="APQ21" s="279"/>
      <c r="APR21" s="279"/>
      <c r="APS21" s="279"/>
      <c r="APT21" s="279"/>
      <c r="APU21" s="279"/>
      <c r="APV21" s="279"/>
      <c r="APW21" s="279"/>
      <c r="APX21" s="279"/>
      <c r="APY21" s="279"/>
      <c r="APZ21" s="279"/>
      <c r="AQA21" s="279"/>
      <c r="AQB21" s="279"/>
      <c r="AQC21" s="279"/>
      <c r="AQD21" s="279"/>
      <c r="AQE21" s="279"/>
      <c r="AQF21" s="279"/>
      <c r="AQG21" s="279"/>
      <c r="AQH21" s="279"/>
      <c r="AQI21" s="279"/>
      <c r="AQJ21" s="279"/>
      <c r="AQK21" s="279"/>
      <c r="AQL21" s="279"/>
      <c r="AQM21" s="279"/>
      <c r="AQN21" s="279"/>
      <c r="AQO21" s="279"/>
      <c r="AQP21" s="279"/>
      <c r="AQQ21" s="279"/>
      <c r="AQR21" s="279"/>
      <c r="AQS21" s="279"/>
      <c r="AQT21" s="279"/>
      <c r="AQU21" s="279"/>
      <c r="AQV21" s="279"/>
      <c r="AQW21" s="279"/>
      <c r="AQX21" s="279"/>
      <c r="AQY21" s="279"/>
      <c r="AQZ21" s="279"/>
      <c r="ARA21" s="279"/>
      <c r="ARB21" s="279"/>
      <c r="ARC21" s="279"/>
      <c r="ARD21" s="279"/>
      <c r="ARE21" s="279"/>
      <c r="ARF21" s="279"/>
      <c r="ARG21" s="279"/>
      <c r="ARH21" s="279"/>
      <c r="ARI21" s="279"/>
      <c r="ARJ21" s="279"/>
      <c r="ARK21" s="279"/>
      <c r="ARL21" s="279"/>
      <c r="ARM21" s="279"/>
      <c r="ARN21" s="279"/>
      <c r="ARO21" s="279"/>
      <c r="ARP21" s="279"/>
      <c r="ARQ21" s="279"/>
      <c r="ARR21" s="279"/>
      <c r="ARS21" s="279"/>
      <c r="ART21" s="279"/>
      <c r="ARU21" s="279"/>
      <c r="ARV21" s="279"/>
      <c r="ARW21" s="279"/>
      <c r="ARX21" s="279"/>
      <c r="ARY21" s="279"/>
      <c r="ARZ21" s="279"/>
      <c r="ASA21" s="279"/>
      <c r="ASB21" s="279"/>
      <c r="ASC21" s="279"/>
      <c r="ASD21" s="279"/>
      <c r="ASE21" s="279"/>
      <c r="ASF21" s="279"/>
      <c r="ASG21" s="279"/>
      <c r="ASH21" s="279"/>
      <c r="ASI21" s="279"/>
      <c r="ASJ21" s="279"/>
      <c r="ASK21" s="279"/>
      <c r="ASL21" s="279"/>
      <c r="ASM21" s="279"/>
      <c r="ASN21" s="279"/>
      <c r="ASO21" s="279"/>
      <c r="ASP21" s="279"/>
      <c r="ASQ21" s="279"/>
      <c r="ASR21" s="279"/>
      <c r="ASS21" s="279"/>
      <c r="AST21" s="279"/>
      <c r="ASU21" s="279"/>
      <c r="ASV21" s="279"/>
      <c r="ASW21" s="279"/>
      <c r="ASX21" s="279"/>
      <c r="ASY21" s="279"/>
      <c r="ASZ21" s="279"/>
      <c r="ATA21" s="279"/>
      <c r="ATB21" s="279"/>
      <c r="ATC21" s="279"/>
      <c r="ATD21" s="279"/>
      <c r="ATE21" s="279"/>
      <c r="ATF21" s="279"/>
      <c r="ATG21" s="279"/>
      <c r="ATH21" s="279"/>
      <c r="ATI21" s="279"/>
      <c r="ATJ21" s="279"/>
      <c r="ATK21" s="279"/>
      <c r="ATL21" s="279"/>
      <c r="ATM21" s="279"/>
      <c r="ATN21" s="279"/>
      <c r="ATO21" s="279"/>
      <c r="ATP21" s="279"/>
      <c r="ATQ21" s="279"/>
      <c r="ATR21" s="279"/>
      <c r="ATS21" s="279"/>
      <c r="ATT21" s="279"/>
      <c r="ATU21" s="279"/>
      <c r="ATV21" s="279"/>
      <c r="ATW21" s="279"/>
      <c r="ATX21" s="279"/>
      <c r="ATY21" s="279"/>
      <c r="ATZ21" s="279"/>
      <c r="AUA21" s="279"/>
      <c r="AUB21" s="279"/>
      <c r="AUC21" s="279"/>
      <c r="AUD21" s="279"/>
      <c r="AUE21" s="279"/>
      <c r="AUF21" s="279"/>
      <c r="AUG21" s="279"/>
      <c r="AUH21" s="279"/>
      <c r="AUI21" s="279"/>
      <c r="AUJ21" s="279"/>
      <c r="AUK21" s="279"/>
      <c r="AUL21" s="279"/>
      <c r="AUM21" s="279"/>
      <c r="AUN21" s="279"/>
      <c r="AUO21" s="279"/>
      <c r="AUP21" s="279"/>
      <c r="AUQ21" s="279"/>
      <c r="AUR21" s="279"/>
      <c r="AUS21" s="279"/>
      <c r="AUT21" s="279"/>
      <c r="AUU21" s="279"/>
      <c r="AUV21" s="279"/>
      <c r="AUW21" s="279"/>
      <c r="AUX21" s="279"/>
      <c r="AUY21" s="279"/>
      <c r="AUZ21" s="279"/>
      <c r="AVA21" s="279"/>
      <c r="AVB21" s="279"/>
      <c r="AVC21" s="279"/>
      <c r="AVD21" s="279"/>
      <c r="AVE21" s="279"/>
      <c r="AVF21" s="279"/>
      <c r="AVG21" s="279"/>
      <c r="AVH21" s="279"/>
      <c r="AVI21" s="279"/>
      <c r="AVJ21" s="279"/>
      <c r="AVK21" s="279"/>
      <c r="AVL21" s="279"/>
      <c r="AVM21" s="279"/>
      <c r="AVN21" s="279"/>
      <c r="AVO21" s="279"/>
      <c r="AVP21" s="279"/>
      <c r="AVQ21" s="279"/>
      <c r="AVR21" s="279"/>
      <c r="AVS21" s="279"/>
      <c r="AVT21" s="279"/>
      <c r="AVU21" s="279"/>
      <c r="AVV21" s="279"/>
      <c r="AVW21" s="279"/>
      <c r="AVX21" s="279"/>
      <c r="AVY21" s="279"/>
      <c r="AVZ21" s="279"/>
      <c r="AWA21" s="279"/>
      <c r="AWB21" s="279"/>
      <c r="AWC21" s="279"/>
      <c r="AWD21" s="279"/>
      <c r="AWE21" s="279"/>
      <c r="AWF21" s="279"/>
      <c r="AWG21" s="279"/>
      <c r="AWH21" s="279"/>
      <c r="AWI21" s="279"/>
      <c r="AWJ21" s="279"/>
      <c r="AWK21" s="279"/>
      <c r="AWL21" s="279"/>
      <c r="AWM21" s="279"/>
      <c r="AWN21" s="279"/>
      <c r="AWO21" s="279"/>
      <c r="AWP21" s="279"/>
      <c r="AWQ21" s="279"/>
      <c r="AWR21" s="279"/>
      <c r="AWS21" s="279"/>
      <c r="AWT21" s="279"/>
      <c r="AWU21" s="279"/>
      <c r="AWV21" s="279"/>
      <c r="AWW21" s="279"/>
      <c r="AWX21" s="279"/>
      <c r="AWY21" s="279"/>
      <c r="AWZ21" s="279"/>
      <c r="AXA21" s="279"/>
      <c r="AXB21" s="279"/>
      <c r="AXC21" s="279"/>
      <c r="AXD21" s="279"/>
      <c r="AXE21" s="279"/>
      <c r="AXF21" s="279"/>
      <c r="AXG21" s="279"/>
      <c r="AXH21" s="279"/>
      <c r="AXI21" s="279"/>
      <c r="AXJ21" s="279"/>
      <c r="AXK21" s="279"/>
      <c r="AXL21" s="279"/>
      <c r="AXM21" s="279"/>
      <c r="AXN21" s="279"/>
      <c r="AXO21" s="279"/>
      <c r="AXP21" s="279"/>
      <c r="AXQ21" s="279"/>
      <c r="AXR21" s="279"/>
      <c r="AXS21" s="279"/>
      <c r="AXT21" s="279"/>
      <c r="AXU21" s="279"/>
      <c r="AXV21" s="279"/>
      <c r="AXW21" s="279"/>
      <c r="AXX21" s="279"/>
      <c r="AXY21" s="279"/>
      <c r="AXZ21" s="279"/>
      <c r="AYA21" s="279"/>
      <c r="AYB21" s="279"/>
      <c r="AYC21" s="279"/>
      <c r="AYD21" s="279"/>
      <c r="AYE21" s="279"/>
      <c r="AYF21" s="279"/>
      <c r="AYG21" s="279"/>
      <c r="AYH21" s="279"/>
      <c r="AYI21" s="279"/>
      <c r="AYJ21" s="279"/>
      <c r="AYK21" s="279"/>
      <c r="AYL21" s="279"/>
      <c r="AYM21" s="279"/>
      <c r="AYN21" s="279"/>
      <c r="AYO21" s="279"/>
      <c r="AYP21" s="279"/>
      <c r="AYQ21" s="279"/>
      <c r="AYR21" s="279"/>
      <c r="AYS21" s="279"/>
      <c r="AYT21" s="279"/>
      <c r="AYU21" s="279"/>
      <c r="AYV21" s="279"/>
      <c r="AYW21" s="279"/>
      <c r="AYX21" s="279"/>
      <c r="AYY21" s="279"/>
      <c r="AYZ21" s="279"/>
      <c r="AZA21" s="279"/>
      <c r="AZB21" s="279"/>
      <c r="AZC21" s="279"/>
      <c r="AZD21" s="279"/>
      <c r="AZE21" s="279"/>
      <c r="AZF21" s="279"/>
      <c r="AZG21" s="279"/>
      <c r="AZH21" s="279"/>
      <c r="AZI21" s="279"/>
      <c r="AZJ21" s="279"/>
      <c r="AZK21" s="279"/>
      <c r="AZL21" s="279"/>
      <c r="AZM21" s="279"/>
      <c r="AZN21" s="279"/>
      <c r="AZO21" s="279"/>
      <c r="AZP21" s="279"/>
      <c r="AZQ21" s="279"/>
      <c r="AZR21" s="279"/>
      <c r="AZS21" s="279"/>
      <c r="AZT21" s="279"/>
      <c r="AZU21" s="279"/>
      <c r="AZV21" s="279"/>
      <c r="AZW21" s="279"/>
      <c r="AZX21" s="279"/>
      <c r="AZY21" s="279"/>
      <c r="AZZ21" s="279"/>
      <c r="BAA21" s="279"/>
      <c r="BAB21" s="279"/>
      <c r="BAC21" s="279"/>
      <c r="BAD21" s="279"/>
      <c r="BAE21" s="279"/>
      <c r="BAF21" s="279"/>
      <c r="BAG21" s="279"/>
      <c r="BAH21" s="279"/>
      <c r="BAI21" s="279"/>
      <c r="BAJ21" s="279"/>
      <c r="BAK21" s="279"/>
      <c r="BAL21" s="279"/>
      <c r="BAM21" s="279"/>
      <c r="BAN21" s="279"/>
      <c r="BAO21" s="279"/>
      <c r="BAP21" s="279"/>
      <c r="BAQ21" s="279"/>
      <c r="BAR21" s="279"/>
      <c r="BAS21" s="279"/>
      <c r="BAT21" s="279"/>
      <c r="BAU21" s="279"/>
      <c r="BAV21" s="279"/>
      <c r="BAW21" s="279"/>
      <c r="BAX21" s="279"/>
      <c r="BAY21" s="279"/>
      <c r="BAZ21" s="279"/>
      <c r="BBA21" s="279"/>
      <c r="BBB21" s="279"/>
      <c r="BBC21" s="279"/>
      <c r="BBD21" s="279"/>
      <c r="BBE21" s="279"/>
      <c r="BBF21" s="279"/>
      <c r="BBG21" s="279"/>
      <c r="BBH21" s="279"/>
      <c r="BBI21" s="279"/>
      <c r="BBJ21" s="279"/>
      <c r="BBK21" s="279"/>
      <c r="BBL21" s="279"/>
      <c r="BBM21" s="279"/>
      <c r="BBN21" s="279"/>
      <c r="BBO21" s="279"/>
      <c r="BBP21" s="279"/>
      <c r="BBQ21" s="279"/>
      <c r="BBR21" s="279"/>
      <c r="BBS21" s="279"/>
      <c r="BBT21" s="279"/>
      <c r="BBU21" s="279"/>
      <c r="BBV21" s="279"/>
      <c r="BBW21" s="279"/>
      <c r="BBX21" s="279"/>
      <c r="BBY21" s="279"/>
      <c r="BBZ21" s="279"/>
      <c r="BCA21" s="279"/>
      <c r="BCB21" s="279"/>
      <c r="BCC21" s="279"/>
      <c r="BCD21" s="279"/>
      <c r="BCE21" s="279"/>
      <c r="BCF21" s="279"/>
      <c r="BCG21" s="279"/>
      <c r="BCH21" s="279"/>
      <c r="BCI21" s="279"/>
      <c r="BCJ21" s="279"/>
      <c r="BCK21" s="279"/>
      <c r="BCL21" s="279"/>
      <c r="BCM21" s="279"/>
      <c r="BCN21" s="279"/>
      <c r="BCO21" s="279"/>
      <c r="BCP21" s="279"/>
      <c r="BCQ21" s="279"/>
      <c r="BCR21" s="279"/>
      <c r="BCS21" s="279"/>
      <c r="BCT21" s="279"/>
      <c r="BCU21" s="279"/>
      <c r="BCV21" s="279"/>
      <c r="BCW21" s="279"/>
      <c r="BCX21" s="279"/>
      <c r="BCY21" s="279"/>
      <c r="BCZ21" s="279"/>
      <c r="BDA21" s="279"/>
      <c r="BDB21" s="279"/>
      <c r="BDC21" s="279"/>
      <c r="BDD21" s="279"/>
      <c r="BDE21" s="279"/>
      <c r="BDF21" s="279"/>
      <c r="BDG21" s="279"/>
      <c r="BDH21" s="279"/>
      <c r="BDI21" s="279"/>
      <c r="BDJ21" s="279"/>
      <c r="BDK21" s="279"/>
      <c r="BDL21" s="279"/>
      <c r="BDM21" s="279"/>
      <c r="BDN21" s="279"/>
      <c r="BDO21" s="279"/>
      <c r="BDP21" s="279"/>
      <c r="BDQ21" s="279"/>
      <c r="BDR21" s="279"/>
      <c r="BDS21" s="279"/>
      <c r="BDT21" s="279"/>
      <c r="BDU21" s="279"/>
      <c r="BDV21" s="279"/>
      <c r="BDW21" s="279"/>
      <c r="BDX21" s="279"/>
      <c r="BDY21" s="279"/>
      <c r="BDZ21" s="279"/>
      <c r="BEA21" s="279"/>
      <c r="BEB21" s="279"/>
      <c r="BEC21" s="279"/>
      <c r="BED21" s="279"/>
      <c r="BEE21" s="279"/>
      <c r="BEF21" s="279"/>
      <c r="BEG21" s="279"/>
      <c r="BEH21" s="279"/>
      <c r="BEI21" s="279"/>
      <c r="BEJ21" s="279"/>
      <c r="BEK21" s="279"/>
      <c r="BEL21" s="279"/>
      <c r="BEM21" s="279"/>
      <c r="BEN21" s="279"/>
      <c r="BEO21" s="279"/>
      <c r="BEP21" s="279"/>
      <c r="BEQ21" s="279"/>
      <c r="BER21" s="279"/>
      <c r="BES21" s="279"/>
      <c r="BET21" s="279"/>
      <c r="BEU21" s="279"/>
      <c r="BEV21" s="279"/>
      <c r="BEW21" s="279"/>
      <c r="BEX21" s="279"/>
      <c r="BEY21" s="279"/>
      <c r="BEZ21" s="279"/>
      <c r="BFA21" s="279"/>
      <c r="BFB21" s="279"/>
      <c r="BFC21" s="279"/>
      <c r="BFD21" s="279"/>
      <c r="BFE21" s="279"/>
      <c r="BFF21" s="279"/>
      <c r="BFG21" s="279"/>
      <c r="BFH21" s="279"/>
      <c r="BFI21" s="279"/>
      <c r="BFJ21" s="279"/>
      <c r="BFK21" s="279"/>
      <c r="BFL21" s="279"/>
      <c r="BFM21" s="279"/>
      <c r="BFN21" s="279"/>
      <c r="BFO21" s="279"/>
      <c r="BFP21" s="279"/>
      <c r="BFQ21" s="279"/>
      <c r="BFR21" s="279"/>
      <c r="BFS21" s="279"/>
      <c r="BFT21" s="279"/>
      <c r="BFU21" s="279"/>
      <c r="BFV21" s="279"/>
      <c r="BFW21" s="279"/>
      <c r="BFX21" s="279"/>
      <c r="BFY21" s="279"/>
      <c r="BFZ21" s="279"/>
      <c r="BGA21" s="279"/>
      <c r="BGB21" s="279"/>
      <c r="BGC21" s="279"/>
      <c r="BGD21" s="279"/>
      <c r="BGE21" s="279"/>
      <c r="BGF21" s="279"/>
      <c r="BGG21" s="279"/>
      <c r="BGH21" s="279"/>
      <c r="BGI21" s="279"/>
      <c r="BGJ21" s="279"/>
      <c r="BGK21" s="279"/>
      <c r="BGL21" s="279"/>
      <c r="BGM21" s="279"/>
      <c r="BGN21" s="279"/>
      <c r="BGO21" s="279"/>
      <c r="BGP21" s="279"/>
      <c r="BGQ21" s="279"/>
      <c r="BGR21" s="279"/>
      <c r="BGS21" s="279"/>
      <c r="BGT21" s="279"/>
      <c r="BGU21" s="279"/>
      <c r="BGV21" s="279"/>
      <c r="BGW21" s="279"/>
      <c r="BGX21" s="279"/>
      <c r="BGY21" s="279"/>
      <c r="BGZ21" s="279"/>
      <c r="BHA21" s="279"/>
      <c r="BHB21" s="279"/>
      <c r="BHC21" s="279"/>
      <c r="BHD21" s="279"/>
      <c r="BHE21" s="279"/>
      <c r="BHF21" s="279"/>
      <c r="BHG21" s="279"/>
      <c r="BHH21" s="279"/>
      <c r="BHI21" s="279"/>
      <c r="BHJ21" s="279"/>
      <c r="BHK21" s="279"/>
      <c r="BHL21" s="279"/>
      <c r="BHM21" s="279"/>
      <c r="BHN21" s="279"/>
      <c r="BHO21" s="279"/>
      <c r="BHP21" s="279"/>
      <c r="BHQ21" s="279"/>
      <c r="BHR21" s="279"/>
      <c r="BHS21" s="279"/>
      <c r="BHT21" s="279"/>
      <c r="BHU21" s="279"/>
      <c r="BHV21" s="279"/>
      <c r="BHW21" s="279"/>
      <c r="BHX21" s="279"/>
      <c r="BHY21" s="279"/>
      <c r="BHZ21" s="279"/>
      <c r="BIA21" s="279"/>
      <c r="BIB21" s="279"/>
      <c r="BIC21" s="279"/>
      <c r="BID21" s="279"/>
      <c r="BIE21" s="279"/>
      <c r="BIF21" s="279"/>
      <c r="BIG21" s="279"/>
      <c r="BIH21" s="279"/>
      <c r="BII21" s="279"/>
      <c r="BIJ21" s="279"/>
      <c r="BIK21" s="279"/>
      <c r="BIL21" s="279"/>
      <c r="BIM21" s="279"/>
      <c r="BIN21" s="279"/>
      <c r="BIO21" s="279"/>
      <c r="BIP21" s="279"/>
      <c r="BIQ21" s="279"/>
      <c r="BIR21" s="279"/>
      <c r="BIS21" s="279"/>
      <c r="BIT21" s="279"/>
      <c r="BIU21" s="279"/>
      <c r="BIV21" s="279"/>
      <c r="BIW21" s="279"/>
      <c r="BIX21" s="279"/>
      <c r="BIY21" s="279"/>
      <c r="BIZ21" s="279"/>
      <c r="BJA21" s="279"/>
      <c r="BJB21" s="279"/>
      <c r="BJC21" s="279"/>
      <c r="BJD21" s="279"/>
      <c r="BJE21" s="279"/>
      <c r="BJF21" s="279"/>
      <c r="BJG21" s="279"/>
      <c r="BJH21" s="279"/>
      <c r="BJI21" s="279"/>
      <c r="BJJ21" s="279"/>
      <c r="BJK21" s="279"/>
      <c r="BJL21" s="279"/>
      <c r="BJM21" s="279"/>
      <c r="BJN21" s="279"/>
      <c r="BJO21" s="279"/>
      <c r="BJP21" s="279"/>
      <c r="BJQ21" s="279"/>
      <c r="BJR21" s="279"/>
      <c r="BJS21" s="279"/>
      <c r="BJT21" s="279"/>
      <c r="BJU21" s="279"/>
      <c r="BJV21" s="279"/>
      <c r="BJW21" s="279"/>
      <c r="BJX21" s="279"/>
      <c r="BJY21" s="279"/>
      <c r="BJZ21" s="279"/>
      <c r="BKA21" s="279"/>
      <c r="BKB21" s="279"/>
      <c r="BKC21" s="279"/>
      <c r="BKD21" s="279"/>
      <c r="BKE21" s="279"/>
      <c r="BKF21" s="279"/>
      <c r="BKG21" s="279"/>
      <c r="BKH21" s="279"/>
      <c r="BKI21" s="279"/>
      <c r="BKJ21" s="279"/>
      <c r="BKK21" s="279"/>
      <c r="BKL21" s="279"/>
      <c r="BKM21" s="279"/>
      <c r="BKN21" s="279"/>
      <c r="BKO21" s="279"/>
      <c r="BKP21" s="279"/>
      <c r="BKQ21" s="279"/>
      <c r="BKR21" s="279"/>
      <c r="BKS21" s="279"/>
      <c r="BKT21" s="279"/>
      <c r="BKU21" s="279"/>
      <c r="BKV21" s="279"/>
      <c r="BKW21" s="279"/>
      <c r="BKX21" s="279"/>
      <c r="BKY21" s="279"/>
      <c r="BKZ21" s="279"/>
      <c r="BLA21" s="279"/>
      <c r="BLB21" s="279"/>
      <c r="BLC21" s="279"/>
      <c r="BLD21" s="279"/>
      <c r="BLE21" s="279"/>
      <c r="BLF21" s="279"/>
      <c r="BLG21" s="279"/>
      <c r="BLH21" s="279"/>
      <c r="BLI21" s="279"/>
      <c r="BLJ21" s="279"/>
      <c r="BLK21" s="279"/>
      <c r="BLL21" s="279"/>
      <c r="BLM21" s="279"/>
      <c r="BLN21" s="279"/>
      <c r="BLO21" s="279"/>
      <c r="BLP21" s="279"/>
      <c r="BLQ21" s="279"/>
      <c r="BLR21" s="279"/>
      <c r="BLS21" s="279"/>
      <c r="BLT21" s="279"/>
      <c r="BLU21" s="279"/>
      <c r="BLV21" s="279"/>
      <c r="BLW21" s="279"/>
      <c r="BLX21" s="279"/>
      <c r="BLY21" s="279"/>
      <c r="BLZ21" s="279"/>
      <c r="BMA21" s="279"/>
      <c r="BMB21" s="279"/>
      <c r="BMC21" s="279"/>
      <c r="BMD21" s="279"/>
      <c r="BME21" s="279"/>
      <c r="BMF21" s="279"/>
      <c r="BMG21" s="279"/>
      <c r="BMH21" s="279"/>
      <c r="BMI21" s="279"/>
      <c r="BMJ21" s="279"/>
      <c r="BMK21" s="279"/>
      <c r="BML21" s="279"/>
      <c r="BMM21" s="279"/>
      <c r="BMN21" s="279"/>
      <c r="BMO21" s="279"/>
      <c r="BMP21" s="279"/>
      <c r="BMQ21" s="279"/>
      <c r="BMR21" s="279"/>
      <c r="BMS21" s="279"/>
      <c r="BMT21" s="279"/>
      <c r="BMU21" s="279"/>
      <c r="BMV21" s="279"/>
      <c r="BMW21" s="279"/>
      <c r="BMX21" s="279"/>
      <c r="BMY21" s="279"/>
      <c r="BMZ21" s="279"/>
      <c r="BNA21" s="279"/>
      <c r="BNB21" s="279"/>
      <c r="BNC21" s="279"/>
      <c r="BND21" s="279"/>
      <c r="BNE21" s="279"/>
      <c r="BNF21" s="279"/>
      <c r="BNG21" s="279"/>
      <c r="BNH21" s="279"/>
      <c r="BNI21" s="279"/>
      <c r="BNJ21" s="279"/>
      <c r="BNK21" s="279"/>
      <c r="BNL21" s="279"/>
      <c r="BNM21" s="279"/>
      <c r="BNN21" s="279"/>
      <c r="BNO21" s="279"/>
      <c r="BNP21" s="279"/>
      <c r="BNQ21" s="279"/>
      <c r="BNR21" s="279"/>
      <c r="BNS21" s="279"/>
      <c r="BNT21" s="279"/>
      <c r="BNU21" s="279"/>
      <c r="BNV21" s="279"/>
      <c r="BNW21" s="279"/>
      <c r="BNX21" s="279"/>
      <c r="BNY21" s="279"/>
      <c r="BNZ21" s="279"/>
      <c r="BOA21" s="279"/>
      <c r="BOB21" s="279"/>
      <c r="BOC21" s="279"/>
      <c r="BOD21" s="279"/>
      <c r="BOE21" s="279"/>
      <c r="BOF21" s="279"/>
      <c r="BOG21" s="279"/>
      <c r="BOH21" s="279"/>
      <c r="BOI21" s="279"/>
      <c r="BOJ21" s="279"/>
      <c r="BOK21" s="279"/>
      <c r="BOL21" s="279"/>
      <c r="BOM21" s="279"/>
      <c r="BON21" s="279"/>
      <c r="BOO21" s="279"/>
      <c r="BOP21" s="279"/>
      <c r="BOQ21" s="279"/>
      <c r="BOR21" s="279"/>
      <c r="BOS21" s="279"/>
      <c r="BOT21" s="279"/>
      <c r="BOU21" s="279"/>
      <c r="BOV21" s="279"/>
      <c r="BOW21" s="279"/>
      <c r="BOX21" s="279"/>
      <c r="BOY21" s="279"/>
      <c r="BOZ21" s="279"/>
      <c r="BPA21" s="279"/>
      <c r="BPB21" s="279"/>
      <c r="BPC21" s="279"/>
      <c r="BPD21" s="279"/>
      <c r="BPE21" s="279"/>
      <c r="BPF21" s="279"/>
      <c r="BPG21" s="279"/>
      <c r="BPH21" s="279"/>
      <c r="BPI21" s="279"/>
      <c r="BPJ21" s="279"/>
      <c r="BPK21" s="279"/>
      <c r="BPL21" s="279"/>
      <c r="BPM21" s="279"/>
      <c r="BPN21" s="279"/>
      <c r="BPO21" s="279"/>
      <c r="BPP21" s="279"/>
      <c r="BPQ21" s="279"/>
      <c r="BPR21" s="279"/>
      <c r="BPS21" s="279"/>
      <c r="BPT21" s="279"/>
      <c r="BPU21" s="279"/>
      <c r="BPV21" s="279"/>
      <c r="BPW21" s="279"/>
      <c r="BPX21" s="279"/>
      <c r="BPY21" s="279"/>
      <c r="BPZ21" s="279"/>
      <c r="BQA21" s="279"/>
      <c r="BQB21" s="279"/>
      <c r="BQC21" s="279"/>
      <c r="BQD21" s="279"/>
      <c r="BQE21" s="279"/>
      <c r="BQF21" s="279"/>
      <c r="BQG21" s="279"/>
      <c r="BQH21" s="279"/>
      <c r="BQI21" s="279"/>
      <c r="BQJ21" s="279"/>
      <c r="BQK21" s="279"/>
      <c r="BQL21" s="279"/>
      <c r="BQM21" s="279"/>
      <c r="BQN21" s="279"/>
      <c r="BQO21" s="279"/>
      <c r="BQP21" s="279"/>
      <c r="BQQ21" s="279"/>
      <c r="BQR21" s="279"/>
      <c r="BQS21" s="279"/>
      <c r="BQT21" s="279"/>
      <c r="BQU21" s="279"/>
      <c r="BQV21" s="279"/>
      <c r="BQW21" s="279"/>
      <c r="BQX21" s="279"/>
      <c r="BQY21" s="279"/>
      <c r="BQZ21" s="279"/>
      <c r="BRA21" s="279"/>
      <c r="BRB21" s="279"/>
      <c r="BRC21" s="279"/>
      <c r="BRD21" s="279"/>
      <c r="BRE21" s="279"/>
      <c r="BRF21" s="279"/>
      <c r="BRG21" s="279"/>
      <c r="BRH21" s="279"/>
      <c r="BRI21" s="279"/>
      <c r="BRJ21" s="279"/>
      <c r="BRK21" s="279"/>
      <c r="BRL21" s="279"/>
      <c r="BRM21" s="279"/>
      <c r="BRN21" s="279"/>
      <c r="BRO21" s="279"/>
      <c r="BRP21" s="279"/>
      <c r="BRQ21" s="279"/>
      <c r="BRR21" s="279"/>
      <c r="BRS21" s="279"/>
      <c r="BRT21" s="279"/>
      <c r="BRU21" s="279"/>
      <c r="BRV21" s="279"/>
      <c r="BRW21" s="279"/>
      <c r="BRX21" s="279"/>
      <c r="BRY21" s="279"/>
      <c r="BRZ21" s="279"/>
      <c r="BSA21" s="279"/>
      <c r="BSB21" s="279"/>
      <c r="BSC21" s="279"/>
      <c r="BSD21" s="279"/>
      <c r="BSE21" s="279"/>
      <c r="BSF21" s="279"/>
      <c r="BSG21" s="279"/>
      <c r="BSH21" s="279"/>
      <c r="BSI21" s="279"/>
      <c r="BSJ21" s="279"/>
      <c r="BSK21" s="279"/>
      <c r="BSL21" s="279"/>
      <c r="BSM21" s="279"/>
      <c r="BSN21" s="279"/>
      <c r="BSO21" s="279"/>
      <c r="BSP21" s="279"/>
      <c r="BSQ21" s="279"/>
      <c r="BSR21" s="279"/>
      <c r="BSS21" s="279"/>
      <c r="BST21" s="279"/>
      <c r="BSU21" s="279"/>
      <c r="BSV21" s="279"/>
      <c r="BSW21" s="279"/>
      <c r="BSX21" s="279"/>
      <c r="BSY21" s="279"/>
      <c r="BSZ21" s="279"/>
      <c r="BTA21" s="279"/>
      <c r="BTB21" s="279"/>
      <c r="BTC21" s="279"/>
      <c r="BTD21" s="279"/>
      <c r="BTE21" s="279"/>
      <c r="BTF21" s="279"/>
      <c r="BTG21" s="279"/>
      <c r="BTH21" s="279"/>
      <c r="BTI21" s="279"/>
      <c r="BTJ21" s="279"/>
      <c r="BTK21" s="279"/>
      <c r="BTL21" s="279"/>
      <c r="BTM21" s="279"/>
      <c r="BTN21" s="279"/>
      <c r="BTO21" s="279"/>
      <c r="BTP21" s="279"/>
      <c r="BTQ21" s="279"/>
      <c r="BTR21" s="279"/>
      <c r="BTS21" s="279"/>
      <c r="BTT21" s="279"/>
      <c r="BTU21" s="279"/>
      <c r="BTV21" s="279"/>
      <c r="BTW21" s="279"/>
      <c r="BTX21" s="279"/>
      <c r="BTY21" s="279"/>
      <c r="BTZ21" s="279"/>
      <c r="BUA21" s="279"/>
      <c r="BUB21" s="279"/>
      <c r="BUC21" s="279"/>
      <c r="BUD21" s="279"/>
      <c r="BUE21" s="279"/>
      <c r="BUF21" s="279"/>
      <c r="BUG21" s="279"/>
      <c r="BUH21" s="279"/>
      <c r="BUI21" s="279"/>
      <c r="BUJ21" s="279"/>
      <c r="BUK21" s="279"/>
      <c r="BUL21" s="279"/>
      <c r="BUM21" s="279"/>
      <c r="BUN21" s="279"/>
      <c r="BUO21" s="279"/>
      <c r="BUP21" s="279"/>
      <c r="BUQ21" s="279"/>
      <c r="BUR21" s="279"/>
      <c r="BUS21" s="279"/>
      <c r="BUT21" s="279"/>
      <c r="BUU21" s="279"/>
      <c r="BUV21" s="279"/>
      <c r="BUW21" s="279"/>
      <c r="BUX21" s="279"/>
      <c r="BUY21" s="279"/>
      <c r="BUZ21" s="279"/>
      <c r="BVA21" s="279"/>
      <c r="BVB21" s="279"/>
      <c r="BVC21" s="279"/>
      <c r="BVD21" s="279"/>
      <c r="BVE21" s="279"/>
      <c r="BVF21" s="279"/>
      <c r="BVG21" s="279"/>
      <c r="BVH21" s="279"/>
      <c r="BVI21" s="279"/>
      <c r="BVJ21" s="279"/>
      <c r="BVK21" s="279"/>
      <c r="BVL21" s="279"/>
      <c r="BVM21" s="279"/>
      <c r="BVN21" s="279"/>
      <c r="BVO21" s="279"/>
      <c r="BVP21" s="279"/>
      <c r="BVQ21" s="279"/>
      <c r="BVR21" s="279"/>
      <c r="BVS21" s="279"/>
      <c r="BVT21" s="279"/>
      <c r="BVU21" s="279"/>
      <c r="BVV21" s="279"/>
      <c r="BVW21" s="279"/>
      <c r="BVX21" s="279"/>
      <c r="BVY21" s="279"/>
      <c r="BVZ21" s="279"/>
      <c r="BWA21" s="279"/>
      <c r="BWB21" s="279"/>
      <c r="BWC21" s="279"/>
      <c r="BWD21" s="279"/>
      <c r="BWE21" s="279"/>
      <c r="BWF21" s="279"/>
      <c r="BWG21" s="279"/>
      <c r="BWH21" s="279"/>
      <c r="BWI21" s="279"/>
      <c r="BWJ21" s="279"/>
      <c r="BWK21" s="279"/>
      <c r="BWL21" s="279"/>
      <c r="BWM21" s="279"/>
      <c r="BWN21" s="279"/>
      <c r="BWO21" s="279"/>
      <c r="BWP21" s="279"/>
      <c r="BWQ21" s="279"/>
      <c r="BWR21" s="279"/>
      <c r="BWS21" s="279"/>
      <c r="BWT21" s="279"/>
      <c r="BWU21" s="279"/>
      <c r="BWV21" s="279"/>
      <c r="BWW21" s="279"/>
      <c r="BWX21" s="279"/>
      <c r="BWY21" s="279"/>
      <c r="BWZ21" s="279"/>
      <c r="BXA21" s="279"/>
      <c r="BXB21" s="279"/>
      <c r="BXC21" s="279"/>
      <c r="BXD21" s="279"/>
      <c r="BXE21" s="279"/>
      <c r="BXF21" s="279"/>
      <c r="BXG21" s="279"/>
      <c r="BXH21" s="279"/>
      <c r="BXI21" s="279"/>
      <c r="BXJ21" s="279"/>
      <c r="BXK21" s="279"/>
      <c r="BXL21" s="279"/>
      <c r="BXM21" s="279"/>
      <c r="BXN21" s="279"/>
      <c r="BXO21" s="279"/>
      <c r="BXP21" s="279"/>
      <c r="BXQ21" s="279"/>
      <c r="BXR21" s="279"/>
      <c r="BXS21" s="279"/>
      <c r="BXT21" s="279"/>
      <c r="BXU21" s="279"/>
      <c r="BXV21" s="279"/>
      <c r="BXW21" s="279"/>
      <c r="BXX21" s="279"/>
      <c r="BXY21" s="279"/>
      <c r="BXZ21" s="279"/>
      <c r="BYA21" s="279"/>
      <c r="BYB21" s="279"/>
      <c r="BYC21" s="279"/>
      <c r="BYD21" s="279"/>
      <c r="BYE21" s="279"/>
      <c r="BYF21" s="279"/>
      <c r="BYG21" s="279"/>
      <c r="BYH21" s="279"/>
      <c r="BYI21" s="279"/>
      <c r="BYJ21" s="279"/>
      <c r="BYK21" s="279"/>
      <c r="BYL21" s="279"/>
      <c r="BYM21" s="279"/>
      <c r="BYN21" s="279"/>
      <c r="BYO21" s="279"/>
      <c r="BYP21" s="279"/>
      <c r="BYQ21" s="279"/>
      <c r="BYR21" s="279"/>
      <c r="BYS21" s="279"/>
      <c r="BYT21" s="279"/>
      <c r="BYU21" s="279"/>
      <c r="BYV21" s="279"/>
      <c r="BYW21" s="279"/>
      <c r="BYX21" s="279"/>
      <c r="BYY21" s="279"/>
      <c r="BYZ21" s="279"/>
      <c r="BZA21" s="279"/>
      <c r="BZB21" s="279"/>
      <c r="BZC21" s="279"/>
      <c r="BZD21" s="279"/>
      <c r="BZE21" s="279"/>
      <c r="BZF21" s="279"/>
      <c r="BZG21" s="279"/>
      <c r="BZH21" s="279"/>
      <c r="BZI21" s="279"/>
      <c r="BZJ21" s="279"/>
      <c r="BZK21" s="279"/>
      <c r="BZL21" s="279"/>
      <c r="BZM21" s="279"/>
      <c r="BZN21" s="279"/>
      <c r="BZO21" s="279"/>
      <c r="BZP21" s="279"/>
      <c r="BZQ21" s="279"/>
      <c r="BZR21" s="279"/>
      <c r="BZS21" s="279"/>
      <c r="BZT21" s="279"/>
      <c r="BZU21" s="279"/>
      <c r="BZV21" s="279"/>
      <c r="BZW21" s="279"/>
      <c r="BZX21" s="279"/>
      <c r="BZY21" s="279"/>
      <c r="BZZ21" s="279"/>
      <c r="CAA21" s="279"/>
      <c r="CAB21" s="279"/>
      <c r="CAC21" s="279"/>
      <c r="CAD21" s="279"/>
      <c r="CAE21" s="279"/>
      <c r="CAF21" s="279"/>
      <c r="CAG21" s="279"/>
      <c r="CAH21" s="279"/>
      <c r="CAI21" s="279"/>
      <c r="CAJ21" s="279"/>
      <c r="CAK21" s="279"/>
      <c r="CAL21" s="279"/>
      <c r="CAM21" s="279"/>
      <c r="CAN21" s="279"/>
      <c r="CAO21" s="279"/>
      <c r="CAP21" s="279"/>
      <c r="CAQ21" s="279"/>
      <c r="CAR21" s="279"/>
      <c r="CAS21" s="279"/>
      <c r="CAT21" s="279"/>
      <c r="CAU21" s="279"/>
      <c r="CAV21" s="279"/>
      <c r="CAW21" s="279"/>
      <c r="CAX21" s="279"/>
      <c r="CAY21" s="279"/>
      <c r="CAZ21" s="279"/>
      <c r="CBA21" s="279"/>
      <c r="CBB21" s="279"/>
      <c r="CBC21" s="279"/>
      <c r="CBD21" s="279"/>
      <c r="CBE21" s="279"/>
      <c r="CBF21" s="279"/>
      <c r="CBG21" s="279"/>
      <c r="CBH21" s="279"/>
      <c r="CBI21" s="279"/>
      <c r="CBJ21" s="279"/>
      <c r="CBK21" s="279"/>
      <c r="CBL21" s="279"/>
      <c r="CBM21" s="279"/>
      <c r="CBN21" s="279"/>
      <c r="CBO21" s="279"/>
      <c r="CBP21" s="279"/>
      <c r="CBQ21" s="279"/>
      <c r="CBR21" s="279"/>
      <c r="CBS21" s="279"/>
      <c r="CBT21" s="279"/>
      <c r="CBU21" s="279"/>
      <c r="CBV21" s="279"/>
      <c r="CBW21" s="279"/>
      <c r="CBX21" s="279"/>
      <c r="CBY21" s="279"/>
      <c r="CBZ21" s="279"/>
      <c r="CCA21" s="279"/>
      <c r="CCB21" s="279"/>
      <c r="CCC21" s="279"/>
      <c r="CCD21" s="279"/>
      <c r="CCE21" s="279"/>
      <c r="CCF21" s="279"/>
      <c r="CCG21" s="279"/>
      <c r="CCH21" s="279"/>
      <c r="CCI21" s="279"/>
      <c r="CCJ21" s="279"/>
      <c r="CCK21" s="279"/>
      <c r="CCL21" s="279"/>
      <c r="CCM21" s="279"/>
      <c r="CCN21" s="279"/>
      <c r="CCO21" s="279"/>
      <c r="CCP21" s="279"/>
      <c r="CCQ21" s="279"/>
      <c r="CCR21" s="279"/>
      <c r="CCS21" s="279"/>
      <c r="CCT21" s="279"/>
      <c r="CCU21" s="279"/>
      <c r="CCV21" s="279"/>
      <c r="CCW21" s="279"/>
      <c r="CCX21" s="279"/>
      <c r="CCY21" s="279"/>
      <c r="CCZ21" s="279"/>
      <c r="CDA21" s="279"/>
      <c r="CDB21" s="279"/>
      <c r="CDC21" s="279"/>
      <c r="CDD21" s="279"/>
      <c r="CDE21" s="279"/>
      <c r="CDF21" s="279"/>
      <c r="CDG21" s="279"/>
      <c r="CDH21" s="279"/>
      <c r="CDI21" s="279"/>
      <c r="CDJ21" s="279"/>
      <c r="CDK21" s="279"/>
      <c r="CDL21" s="279"/>
      <c r="CDM21" s="279"/>
      <c r="CDN21" s="279"/>
      <c r="CDO21" s="279"/>
      <c r="CDP21" s="279"/>
      <c r="CDQ21" s="279"/>
      <c r="CDR21" s="279"/>
      <c r="CDS21" s="279"/>
      <c r="CDT21" s="279"/>
      <c r="CDU21" s="279"/>
      <c r="CDV21" s="279"/>
      <c r="CDW21" s="279"/>
      <c r="CDX21" s="279"/>
      <c r="CDY21" s="279"/>
      <c r="CDZ21" s="279"/>
      <c r="CEA21" s="279"/>
      <c r="CEB21" s="279"/>
      <c r="CEC21" s="279"/>
      <c r="CED21" s="279"/>
      <c r="CEE21" s="279"/>
      <c r="CEF21" s="279"/>
      <c r="CEG21" s="279"/>
      <c r="CEH21" s="279"/>
      <c r="CEI21" s="279"/>
      <c r="CEJ21" s="279"/>
      <c r="CEK21" s="279"/>
      <c r="CEL21" s="279"/>
      <c r="CEM21" s="279"/>
      <c r="CEN21" s="279"/>
      <c r="CEO21" s="279"/>
      <c r="CEP21" s="279"/>
      <c r="CEQ21" s="279"/>
      <c r="CER21" s="279"/>
      <c r="CES21" s="279"/>
      <c r="CET21" s="279"/>
      <c r="CEU21" s="279"/>
      <c r="CEV21" s="279"/>
      <c r="CEW21" s="279"/>
      <c r="CEX21" s="279"/>
      <c r="CEY21" s="279"/>
      <c r="CEZ21" s="279"/>
      <c r="CFA21" s="279"/>
      <c r="CFB21" s="279"/>
      <c r="CFC21" s="279"/>
      <c r="CFD21" s="279"/>
      <c r="CFE21" s="279"/>
      <c r="CFF21" s="279"/>
      <c r="CFG21" s="279"/>
      <c r="CFH21" s="279"/>
      <c r="CFI21" s="279"/>
      <c r="CFJ21" s="279"/>
      <c r="CFK21" s="279"/>
      <c r="CFL21" s="279"/>
      <c r="CFM21" s="279"/>
      <c r="CFN21" s="279"/>
      <c r="CFO21" s="279"/>
      <c r="CFP21" s="279"/>
      <c r="CFQ21" s="279"/>
      <c r="CFR21" s="279"/>
      <c r="CFS21" s="279"/>
      <c r="CFT21" s="279"/>
      <c r="CFU21" s="279"/>
      <c r="CFV21" s="279"/>
      <c r="CFW21" s="279"/>
      <c r="CFX21" s="279"/>
      <c r="CFY21" s="279"/>
      <c r="CFZ21" s="279"/>
      <c r="CGA21" s="279"/>
      <c r="CGB21" s="279"/>
      <c r="CGC21" s="279"/>
      <c r="CGD21" s="279"/>
      <c r="CGE21" s="279"/>
      <c r="CGF21" s="279"/>
      <c r="CGG21" s="279"/>
      <c r="CGH21" s="279"/>
      <c r="CGI21" s="279"/>
      <c r="CGJ21" s="279"/>
      <c r="CGK21" s="279"/>
      <c r="CGL21" s="279"/>
      <c r="CGM21" s="279"/>
      <c r="CGN21" s="279"/>
      <c r="CGO21" s="279"/>
      <c r="CGP21" s="279"/>
      <c r="CGQ21" s="279"/>
      <c r="CGR21" s="279"/>
      <c r="CGS21" s="279"/>
      <c r="CGT21" s="279"/>
      <c r="CGU21" s="279"/>
      <c r="CGV21" s="279"/>
      <c r="CGW21" s="279"/>
      <c r="CGX21" s="279"/>
      <c r="CGY21" s="279"/>
      <c r="CGZ21" s="279"/>
      <c r="CHA21" s="279"/>
      <c r="CHB21" s="279"/>
      <c r="CHC21" s="279"/>
      <c r="CHD21" s="279"/>
      <c r="CHE21" s="279"/>
      <c r="CHF21" s="279"/>
      <c r="CHG21" s="279"/>
      <c r="CHH21" s="279"/>
      <c r="CHI21" s="279"/>
      <c r="CHJ21" s="279"/>
      <c r="CHK21" s="279"/>
      <c r="CHL21" s="279"/>
      <c r="CHM21" s="279"/>
      <c r="CHN21" s="279"/>
      <c r="CHO21" s="279"/>
      <c r="CHP21" s="279"/>
      <c r="CHQ21" s="279"/>
      <c r="CHR21" s="279"/>
      <c r="CHS21" s="279"/>
      <c r="CHT21" s="279"/>
      <c r="CHU21" s="279"/>
      <c r="CHV21" s="279"/>
      <c r="CHW21" s="279"/>
      <c r="CHX21" s="279"/>
      <c r="CHY21" s="279"/>
      <c r="CHZ21" s="279"/>
      <c r="CIA21" s="279"/>
      <c r="CIB21" s="279"/>
      <c r="CIC21" s="279"/>
      <c r="CID21" s="279"/>
      <c r="CIE21" s="279"/>
      <c r="CIF21" s="279"/>
      <c r="CIG21" s="279"/>
      <c r="CIH21" s="279"/>
      <c r="CII21" s="279"/>
      <c r="CIJ21" s="279"/>
      <c r="CIK21" s="279"/>
      <c r="CIL21" s="279"/>
      <c r="CIM21" s="279"/>
      <c r="CIN21" s="279"/>
      <c r="CIO21" s="279"/>
      <c r="CIP21" s="279"/>
      <c r="CIQ21" s="279"/>
      <c r="CIR21" s="279"/>
      <c r="CIS21" s="279"/>
      <c r="CIT21" s="279"/>
      <c r="CIU21" s="279"/>
      <c r="CIV21" s="279"/>
      <c r="CIW21" s="279"/>
      <c r="CIX21" s="279"/>
      <c r="CIY21" s="279"/>
      <c r="CIZ21" s="279"/>
      <c r="CJA21" s="279"/>
      <c r="CJB21" s="279"/>
      <c r="CJC21" s="279"/>
      <c r="CJD21" s="279"/>
      <c r="CJE21" s="279"/>
      <c r="CJF21" s="279"/>
      <c r="CJG21" s="279"/>
      <c r="CJH21" s="279"/>
      <c r="CJI21" s="279"/>
      <c r="CJJ21" s="279"/>
      <c r="CJK21" s="279"/>
      <c r="CJL21" s="279"/>
      <c r="CJM21" s="279"/>
      <c r="CJN21" s="279"/>
      <c r="CJO21" s="279"/>
      <c r="CJP21" s="279"/>
      <c r="CJQ21" s="279"/>
      <c r="CJR21" s="279"/>
      <c r="CJS21" s="279"/>
      <c r="CJT21" s="279"/>
      <c r="CJU21" s="279"/>
      <c r="CJV21" s="279"/>
      <c r="CJW21" s="279"/>
      <c r="CJX21" s="279"/>
      <c r="CJY21" s="279"/>
      <c r="CJZ21" s="279"/>
      <c r="CKA21" s="279"/>
      <c r="CKB21" s="279"/>
      <c r="CKC21" s="279"/>
      <c r="CKD21" s="279"/>
      <c r="CKE21" s="279"/>
      <c r="CKF21" s="279"/>
      <c r="CKG21" s="279"/>
      <c r="CKH21" s="279"/>
      <c r="CKI21" s="279"/>
      <c r="CKJ21" s="279"/>
      <c r="CKK21" s="279"/>
      <c r="CKL21" s="279"/>
      <c r="CKM21" s="279"/>
      <c r="CKN21" s="279"/>
      <c r="CKO21" s="279"/>
      <c r="CKP21" s="279"/>
      <c r="CKQ21" s="279"/>
      <c r="CKR21" s="279"/>
      <c r="CKS21" s="279"/>
      <c r="CKT21" s="279"/>
      <c r="CKU21" s="279"/>
      <c r="CKV21" s="279"/>
      <c r="CKW21" s="279"/>
      <c r="CKX21" s="279"/>
      <c r="CKY21" s="279"/>
      <c r="CKZ21" s="279"/>
      <c r="CLA21" s="279"/>
      <c r="CLB21" s="279"/>
      <c r="CLC21" s="279"/>
      <c r="CLD21" s="279"/>
      <c r="CLE21" s="279"/>
      <c r="CLF21" s="279"/>
      <c r="CLG21" s="279"/>
      <c r="CLH21" s="279"/>
      <c r="CLI21" s="279"/>
      <c r="CLJ21" s="279"/>
      <c r="CLK21" s="279"/>
      <c r="CLL21" s="279"/>
      <c r="CLM21" s="279"/>
      <c r="CLN21" s="279"/>
      <c r="CLO21" s="279"/>
      <c r="CLP21" s="279"/>
      <c r="CLQ21" s="279"/>
      <c r="CLR21" s="279"/>
      <c r="CLS21" s="279"/>
      <c r="CLT21" s="279"/>
      <c r="CLU21" s="279"/>
      <c r="CLV21" s="279"/>
      <c r="CLW21" s="279"/>
      <c r="CLX21" s="279"/>
      <c r="CLY21" s="279"/>
      <c r="CLZ21" s="279"/>
      <c r="CMA21" s="279"/>
      <c r="CMB21" s="279"/>
      <c r="CMC21" s="279"/>
      <c r="CMD21" s="279"/>
      <c r="CME21" s="279"/>
      <c r="CMF21" s="279"/>
      <c r="CMG21" s="279"/>
      <c r="CMH21" s="279"/>
      <c r="CMI21" s="279"/>
      <c r="CMJ21" s="279"/>
      <c r="CMK21" s="279"/>
      <c r="CML21" s="279"/>
      <c r="CMM21" s="279"/>
      <c r="CMN21" s="279"/>
      <c r="CMO21" s="279"/>
      <c r="CMP21" s="279"/>
      <c r="CMQ21" s="279"/>
      <c r="CMR21" s="279"/>
      <c r="CMS21" s="279"/>
      <c r="CMT21" s="279"/>
      <c r="CMU21" s="279"/>
      <c r="CMV21" s="279"/>
      <c r="CMW21" s="279"/>
      <c r="CMX21" s="279"/>
      <c r="CMY21" s="279"/>
      <c r="CMZ21" s="279"/>
      <c r="CNA21" s="279"/>
      <c r="CNB21" s="279"/>
      <c r="CNC21" s="279"/>
      <c r="CND21" s="279"/>
      <c r="CNE21" s="279"/>
      <c r="CNF21" s="279"/>
      <c r="CNG21" s="279"/>
      <c r="CNH21" s="279"/>
      <c r="CNI21" s="279"/>
      <c r="CNJ21" s="279"/>
      <c r="CNK21" s="279"/>
      <c r="CNL21" s="279"/>
      <c r="CNM21" s="279"/>
      <c r="CNN21" s="279"/>
      <c r="CNO21" s="279"/>
      <c r="CNP21" s="279"/>
      <c r="CNQ21" s="279"/>
      <c r="CNR21" s="279"/>
      <c r="CNS21" s="279"/>
      <c r="CNT21" s="279"/>
      <c r="CNU21" s="279"/>
      <c r="CNV21" s="279"/>
      <c r="CNW21" s="279"/>
      <c r="CNX21" s="279"/>
      <c r="CNY21" s="279"/>
      <c r="CNZ21" s="279"/>
      <c r="COA21" s="279"/>
      <c r="COB21" s="279"/>
      <c r="COC21" s="279"/>
      <c r="COD21" s="279"/>
      <c r="COE21" s="279"/>
      <c r="COF21" s="279"/>
      <c r="COG21" s="279"/>
      <c r="COH21" s="279"/>
      <c r="COI21" s="279"/>
      <c r="COJ21" s="279"/>
      <c r="COK21" s="279"/>
      <c r="COL21" s="279"/>
      <c r="COM21" s="279"/>
      <c r="CON21" s="279"/>
      <c r="COO21" s="279"/>
      <c r="COP21" s="279"/>
      <c r="COQ21" s="279"/>
      <c r="COR21" s="279"/>
      <c r="COS21" s="279"/>
      <c r="COT21" s="279"/>
      <c r="COU21" s="279"/>
      <c r="COV21" s="279"/>
      <c r="COW21" s="279"/>
      <c r="COX21" s="279"/>
      <c r="COY21" s="279"/>
      <c r="COZ21" s="279"/>
      <c r="CPA21" s="279"/>
      <c r="CPB21" s="279"/>
      <c r="CPC21" s="279"/>
      <c r="CPD21" s="279"/>
      <c r="CPE21" s="279"/>
      <c r="CPF21" s="279"/>
      <c r="CPG21" s="279"/>
      <c r="CPH21" s="279"/>
      <c r="CPI21" s="279"/>
      <c r="CPJ21" s="279"/>
      <c r="CPK21" s="279"/>
      <c r="CPL21" s="279"/>
      <c r="CPM21" s="279"/>
      <c r="CPN21" s="279"/>
      <c r="CPO21" s="279"/>
      <c r="CPP21" s="279"/>
      <c r="CPQ21" s="279"/>
      <c r="CPR21" s="279"/>
      <c r="CPS21" s="279"/>
      <c r="CPT21" s="279"/>
      <c r="CPU21" s="279"/>
      <c r="CPV21" s="279"/>
      <c r="CPW21" s="279"/>
      <c r="CPX21" s="279"/>
      <c r="CPY21" s="279"/>
      <c r="CPZ21" s="279"/>
      <c r="CQA21" s="279"/>
      <c r="CQB21" s="279"/>
      <c r="CQC21" s="279"/>
      <c r="CQD21" s="279"/>
      <c r="CQE21" s="279"/>
      <c r="CQF21" s="279"/>
      <c r="CQG21" s="279"/>
      <c r="CQH21" s="279"/>
      <c r="CQI21" s="279"/>
      <c r="CQJ21" s="279"/>
      <c r="CQK21" s="279"/>
      <c r="CQL21" s="279"/>
      <c r="CQM21" s="279"/>
      <c r="CQN21" s="279"/>
      <c r="CQO21" s="279"/>
      <c r="CQP21" s="279"/>
      <c r="CQQ21" s="279"/>
      <c r="CQR21" s="279"/>
      <c r="CQS21" s="279"/>
      <c r="CQT21" s="279"/>
      <c r="CQU21" s="279"/>
      <c r="CQV21" s="279"/>
      <c r="CQW21" s="279"/>
      <c r="CQX21" s="279"/>
      <c r="CQY21" s="279"/>
      <c r="CQZ21" s="279"/>
      <c r="CRA21" s="279"/>
      <c r="CRB21" s="279"/>
      <c r="CRC21" s="279"/>
      <c r="CRD21" s="279"/>
      <c r="CRE21" s="279"/>
      <c r="CRF21" s="279"/>
      <c r="CRG21" s="279"/>
      <c r="CRH21" s="279"/>
      <c r="CRI21" s="279"/>
      <c r="CRJ21" s="279"/>
      <c r="CRK21" s="279"/>
      <c r="CRL21" s="279"/>
      <c r="CRM21" s="279"/>
      <c r="CRN21" s="279"/>
      <c r="CRO21" s="279"/>
      <c r="CRP21" s="279"/>
      <c r="CRQ21" s="279"/>
      <c r="CRR21" s="279"/>
      <c r="CRS21" s="279"/>
      <c r="CRT21" s="279"/>
      <c r="CRU21" s="279"/>
      <c r="CRV21" s="279"/>
      <c r="CRW21" s="279"/>
      <c r="CRX21" s="279"/>
      <c r="CRY21" s="279"/>
      <c r="CRZ21" s="279"/>
      <c r="CSA21" s="279"/>
      <c r="CSB21" s="279"/>
      <c r="CSC21" s="279"/>
      <c r="CSD21" s="279"/>
      <c r="CSE21" s="279"/>
      <c r="CSF21" s="279"/>
      <c r="CSG21" s="279"/>
      <c r="CSH21" s="279"/>
      <c r="CSI21" s="279"/>
      <c r="CSJ21" s="279"/>
      <c r="CSK21" s="279"/>
      <c r="CSL21" s="279"/>
      <c r="CSM21" s="279"/>
      <c r="CSN21" s="279"/>
      <c r="CSO21" s="279"/>
      <c r="CSP21" s="279"/>
      <c r="CSQ21" s="279"/>
      <c r="CSR21" s="279"/>
      <c r="CSS21" s="279"/>
      <c r="CST21" s="279"/>
      <c r="CSU21" s="279"/>
      <c r="CSV21" s="279"/>
      <c r="CSW21" s="279"/>
      <c r="CSX21" s="279"/>
      <c r="CSY21" s="279"/>
      <c r="CSZ21" s="279"/>
      <c r="CTA21" s="279"/>
      <c r="CTB21" s="279"/>
      <c r="CTC21" s="279"/>
      <c r="CTD21" s="279"/>
      <c r="CTE21" s="279"/>
      <c r="CTF21" s="279"/>
      <c r="CTG21" s="279"/>
      <c r="CTH21" s="279"/>
      <c r="CTI21" s="279"/>
      <c r="CTJ21" s="279"/>
      <c r="CTK21" s="279"/>
      <c r="CTL21" s="279"/>
      <c r="CTM21" s="279"/>
      <c r="CTN21" s="279"/>
      <c r="CTO21" s="279"/>
      <c r="CTP21" s="279"/>
      <c r="CTQ21" s="279"/>
      <c r="CTR21" s="279"/>
      <c r="CTS21" s="279"/>
      <c r="CTT21" s="279"/>
      <c r="CTU21" s="279"/>
      <c r="CTV21" s="279"/>
      <c r="CTW21" s="279"/>
      <c r="CTX21" s="279"/>
      <c r="CTY21" s="279"/>
      <c r="CTZ21" s="279"/>
      <c r="CUA21" s="279"/>
      <c r="CUB21" s="279"/>
      <c r="CUC21" s="279"/>
      <c r="CUD21" s="279"/>
      <c r="CUE21" s="279"/>
      <c r="CUF21" s="279"/>
      <c r="CUG21" s="279"/>
      <c r="CUH21" s="279"/>
      <c r="CUI21" s="279"/>
      <c r="CUJ21" s="279"/>
      <c r="CUK21" s="279"/>
      <c r="CUL21" s="279"/>
      <c r="CUM21" s="279"/>
      <c r="CUN21" s="279"/>
      <c r="CUO21" s="279"/>
      <c r="CUP21" s="279"/>
      <c r="CUQ21" s="279"/>
      <c r="CUR21" s="279"/>
      <c r="CUS21" s="279"/>
      <c r="CUT21" s="279"/>
      <c r="CUU21" s="279"/>
      <c r="CUV21" s="279"/>
      <c r="CUW21" s="279"/>
      <c r="CUX21" s="279"/>
      <c r="CUY21" s="279"/>
      <c r="CUZ21" s="279"/>
      <c r="CVA21" s="279"/>
      <c r="CVB21" s="279"/>
      <c r="CVC21" s="279"/>
      <c r="CVD21" s="279"/>
      <c r="CVE21" s="279"/>
      <c r="CVF21" s="279"/>
      <c r="CVG21" s="279"/>
      <c r="CVH21" s="279"/>
      <c r="CVI21" s="279"/>
      <c r="CVJ21" s="279"/>
      <c r="CVK21" s="279"/>
      <c r="CVL21" s="279"/>
      <c r="CVM21" s="279"/>
      <c r="CVN21" s="279"/>
      <c r="CVO21" s="279"/>
      <c r="CVP21" s="279"/>
      <c r="CVQ21" s="279"/>
      <c r="CVR21" s="279"/>
      <c r="CVS21" s="279"/>
      <c r="CVT21" s="279"/>
      <c r="CVU21" s="279"/>
      <c r="CVV21" s="279"/>
      <c r="CVW21" s="279"/>
      <c r="CVX21" s="279"/>
      <c r="CVY21" s="279"/>
      <c r="CVZ21" s="279"/>
      <c r="CWA21" s="279"/>
      <c r="CWB21" s="279"/>
      <c r="CWC21" s="279"/>
      <c r="CWD21" s="279"/>
      <c r="CWE21" s="279"/>
      <c r="CWF21" s="279"/>
      <c r="CWG21" s="279"/>
      <c r="CWH21" s="279"/>
      <c r="CWI21" s="279"/>
      <c r="CWJ21" s="279"/>
      <c r="CWK21" s="279"/>
      <c r="CWL21" s="279"/>
      <c r="CWM21" s="279"/>
      <c r="CWN21" s="279"/>
      <c r="CWO21" s="279"/>
      <c r="CWP21" s="279"/>
      <c r="CWQ21" s="279"/>
      <c r="CWR21" s="279"/>
      <c r="CWS21" s="279"/>
      <c r="CWT21" s="279"/>
      <c r="CWU21" s="279"/>
      <c r="CWV21" s="279"/>
      <c r="CWW21" s="279"/>
      <c r="CWX21" s="279"/>
      <c r="CWY21" s="279"/>
      <c r="CWZ21" s="279"/>
      <c r="CXA21" s="279"/>
      <c r="CXB21" s="279"/>
      <c r="CXC21" s="279"/>
      <c r="CXD21" s="279"/>
      <c r="CXE21" s="279"/>
      <c r="CXF21" s="279"/>
      <c r="CXG21" s="279"/>
      <c r="CXH21" s="279"/>
      <c r="CXI21" s="279"/>
      <c r="CXJ21" s="279"/>
      <c r="CXK21" s="279"/>
      <c r="CXL21" s="279"/>
      <c r="CXM21" s="279"/>
      <c r="CXN21" s="279"/>
      <c r="CXO21" s="279"/>
      <c r="CXP21" s="279"/>
      <c r="CXQ21" s="279"/>
      <c r="CXR21" s="279"/>
      <c r="CXS21" s="279"/>
      <c r="CXT21" s="279"/>
      <c r="CXU21" s="279"/>
      <c r="CXV21" s="279"/>
      <c r="CXW21" s="279"/>
      <c r="CXX21" s="279"/>
      <c r="CXY21" s="279"/>
      <c r="CXZ21" s="279"/>
      <c r="CYA21" s="279"/>
      <c r="CYB21" s="279"/>
      <c r="CYC21" s="279"/>
      <c r="CYD21" s="279"/>
      <c r="CYE21" s="279"/>
      <c r="CYF21" s="279"/>
      <c r="CYG21" s="279"/>
      <c r="CYH21" s="279"/>
      <c r="CYI21" s="279"/>
      <c r="CYJ21" s="279"/>
      <c r="CYK21" s="279"/>
      <c r="CYL21" s="279"/>
      <c r="CYM21" s="279"/>
      <c r="CYN21" s="279"/>
      <c r="CYO21" s="279"/>
      <c r="CYP21" s="279"/>
      <c r="CYQ21" s="279"/>
      <c r="CYR21" s="279"/>
      <c r="CYS21" s="279"/>
      <c r="CYT21" s="279"/>
      <c r="CYU21" s="279"/>
      <c r="CYV21" s="279"/>
      <c r="CYW21" s="279"/>
      <c r="CYX21" s="279"/>
      <c r="CYY21" s="279"/>
      <c r="CYZ21" s="279"/>
      <c r="CZA21" s="279"/>
      <c r="CZB21" s="279"/>
      <c r="CZC21" s="279"/>
      <c r="CZD21" s="279"/>
      <c r="CZE21" s="279"/>
      <c r="CZF21" s="279"/>
      <c r="CZG21" s="279"/>
      <c r="CZH21" s="279"/>
      <c r="CZI21" s="279"/>
      <c r="CZJ21" s="279"/>
      <c r="CZK21" s="279"/>
      <c r="CZL21" s="279"/>
      <c r="CZM21" s="279"/>
      <c r="CZN21" s="279"/>
      <c r="CZO21" s="279"/>
      <c r="CZP21" s="279"/>
      <c r="CZQ21" s="279"/>
      <c r="CZR21" s="279"/>
      <c r="CZS21" s="279"/>
      <c r="CZT21" s="279"/>
      <c r="CZU21" s="279"/>
      <c r="CZV21" s="279"/>
      <c r="CZW21" s="279"/>
      <c r="CZX21" s="279"/>
      <c r="CZY21" s="279"/>
      <c r="CZZ21" s="279"/>
      <c r="DAA21" s="279"/>
      <c r="DAB21" s="279"/>
      <c r="DAC21" s="279"/>
      <c r="DAD21" s="279"/>
      <c r="DAE21" s="279"/>
      <c r="DAF21" s="279"/>
      <c r="DAG21" s="279"/>
      <c r="DAH21" s="279"/>
      <c r="DAI21" s="279"/>
      <c r="DAJ21" s="279"/>
      <c r="DAK21" s="279"/>
      <c r="DAL21" s="279"/>
      <c r="DAM21" s="279"/>
      <c r="DAN21" s="279"/>
      <c r="DAO21" s="279"/>
      <c r="DAP21" s="279"/>
      <c r="DAQ21" s="279"/>
      <c r="DAR21" s="279"/>
      <c r="DAS21" s="279"/>
      <c r="DAT21" s="279"/>
      <c r="DAU21" s="279"/>
      <c r="DAV21" s="279"/>
      <c r="DAW21" s="279"/>
      <c r="DAX21" s="279"/>
      <c r="DAY21" s="279"/>
      <c r="DAZ21" s="279"/>
      <c r="DBA21" s="279"/>
      <c r="DBB21" s="279"/>
      <c r="DBC21" s="279"/>
      <c r="DBD21" s="279"/>
      <c r="DBE21" s="279"/>
      <c r="DBF21" s="279"/>
      <c r="DBG21" s="279"/>
      <c r="DBH21" s="279"/>
      <c r="DBI21" s="279"/>
      <c r="DBJ21" s="279"/>
      <c r="DBK21" s="279"/>
      <c r="DBL21" s="279"/>
      <c r="DBM21" s="279"/>
      <c r="DBN21" s="279"/>
      <c r="DBO21" s="279"/>
      <c r="DBP21" s="279"/>
      <c r="DBQ21" s="279"/>
      <c r="DBR21" s="279"/>
      <c r="DBS21" s="279"/>
      <c r="DBT21" s="279"/>
      <c r="DBU21" s="279"/>
      <c r="DBV21" s="279"/>
      <c r="DBW21" s="279"/>
      <c r="DBX21" s="279"/>
      <c r="DBY21" s="279"/>
      <c r="DBZ21" s="279"/>
      <c r="DCA21" s="279"/>
      <c r="DCB21" s="279"/>
      <c r="DCC21" s="279"/>
      <c r="DCD21" s="279"/>
      <c r="DCE21" s="279"/>
      <c r="DCF21" s="279"/>
      <c r="DCG21" s="279"/>
      <c r="DCH21" s="279"/>
      <c r="DCI21" s="279"/>
      <c r="DCJ21" s="279"/>
      <c r="DCK21" s="279"/>
      <c r="DCL21" s="279"/>
      <c r="DCM21" s="279"/>
      <c r="DCN21" s="279"/>
      <c r="DCO21" s="279"/>
      <c r="DCP21" s="279"/>
      <c r="DCQ21" s="279"/>
      <c r="DCR21" s="279"/>
      <c r="DCS21" s="279"/>
      <c r="DCT21" s="279"/>
      <c r="DCU21" s="279"/>
      <c r="DCV21" s="279"/>
      <c r="DCW21" s="279"/>
      <c r="DCX21" s="279"/>
      <c r="DCY21" s="279"/>
      <c r="DCZ21" s="279"/>
      <c r="DDA21" s="279"/>
      <c r="DDB21" s="279"/>
      <c r="DDC21" s="279"/>
      <c r="DDD21" s="279"/>
      <c r="DDE21" s="279"/>
      <c r="DDF21" s="279"/>
      <c r="DDG21" s="279"/>
      <c r="DDH21" s="279"/>
      <c r="DDI21" s="279"/>
      <c r="DDJ21" s="279"/>
      <c r="DDK21" s="279"/>
      <c r="DDL21" s="279"/>
      <c r="DDM21" s="279"/>
      <c r="DDN21" s="279"/>
      <c r="DDO21" s="279"/>
      <c r="DDP21" s="279"/>
      <c r="DDQ21" s="279"/>
      <c r="DDR21" s="279"/>
      <c r="DDS21" s="279"/>
      <c r="DDT21" s="279"/>
      <c r="DDU21" s="279"/>
      <c r="DDV21" s="279"/>
      <c r="DDW21" s="279"/>
      <c r="DDX21" s="279"/>
      <c r="DDY21" s="279"/>
      <c r="DDZ21" s="279"/>
      <c r="DEA21" s="279"/>
      <c r="DEB21" s="279"/>
      <c r="DEC21" s="279"/>
      <c r="DED21" s="279"/>
      <c r="DEE21" s="279"/>
      <c r="DEF21" s="279"/>
      <c r="DEG21" s="279"/>
      <c r="DEH21" s="279"/>
      <c r="DEI21" s="279"/>
      <c r="DEJ21" s="279"/>
      <c r="DEK21" s="279"/>
      <c r="DEL21" s="279"/>
      <c r="DEM21" s="279"/>
      <c r="DEN21" s="279"/>
      <c r="DEO21" s="279"/>
      <c r="DEP21" s="279"/>
      <c r="DEQ21" s="279"/>
      <c r="DER21" s="279"/>
      <c r="DES21" s="279"/>
      <c r="DET21" s="279"/>
      <c r="DEU21" s="279"/>
      <c r="DEV21" s="279"/>
      <c r="DEW21" s="279"/>
      <c r="DEX21" s="279"/>
      <c r="DEY21" s="279"/>
      <c r="DEZ21" s="279"/>
      <c r="DFA21" s="279"/>
      <c r="DFB21" s="279"/>
      <c r="DFC21" s="279"/>
      <c r="DFD21" s="279"/>
      <c r="DFE21" s="279"/>
      <c r="DFF21" s="279"/>
      <c r="DFG21" s="279"/>
      <c r="DFH21" s="279"/>
      <c r="DFI21" s="279"/>
      <c r="DFJ21" s="279"/>
      <c r="DFK21" s="279"/>
      <c r="DFL21" s="279"/>
      <c r="DFM21" s="279"/>
      <c r="DFN21" s="279"/>
      <c r="DFO21" s="279"/>
      <c r="DFP21" s="279"/>
      <c r="DFQ21" s="279"/>
      <c r="DFR21" s="279"/>
      <c r="DFS21" s="279"/>
      <c r="DFT21" s="279"/>
      <c r="DFU21" s="279"/>
      <c r="DFV21" s="279"/>
      <c r="DFW21" s="279"/>
      <c r="DFX21" s="279"/>
      <c r="DFY21" s="279"/>
      <c r="DFZ21" s="279"/>
      <c r="DGA21" s="279"/>
      <c r="DGB21" s="279"/>
      <c r="DGC21" s="279"/>
      <c r="DGD21" s="279"/>
      <c r="DGE21" s="279"/>
      <c r="DGF21" s="279"/>
      <c r="DGG21" s="279"/>
      <c r="DGH21" s="279"/>
      <c r="DGI21" s="279"/>
      <c r="DGJ21" s="279"/>
      <c r="DGK21" s="279"/>
      <c r="DGL21" s="279"/>
      <c r="DGM21" s="279"/>
      <c r="DGN21" s="279"/>
      <c r="DGO21" s="279"/>
      <c r="DGP21" s="279"/>
      <c r="DGQ21" s="279"/>
      <c r="DGR21" s="279"/>
      <c r="DGS21" s="279"/>
      <c r="DGT21" s="279"/>
      <c r="DGU21" s="279"/>
      <c r="DGV21" s="279"/>
      <c r="DGW21" s="279"/>
      <c r="DGX21" s="279"/>
      <c r="DGY21" s="279"/>
      <c r="DGZ21" s="279"/>
      <c r="DHA21" s="279"/>
      <c r="DHB21" s="279"/>
      <c r="DHC21" s="279"/>
      <c r="DHD21" s="279"/>
      <c r="DHE21" s="279"/>
      <c r="DHF21" s="279"/>
      <c r="DHG21" s="279"/>
      <c r="DHH21" s="279"/>
      <c r="DHI21" s="279"/>
      <c r="DHJ21" s="279"/>
      <c r="DHK21" s="279"/>
      <c r="DHL21" s="279"/>
      <c r="DHM21" s="279"/>
      <c r="DHN21" s="279"/>
      <c r="DHO21" s="279"/>
      <c r="DHP21" s="279"/>
      <c r="DHQ21" s="279"/>
      <c r="DHR21" s="279"/>
      <c r="DHS21" s="279"/>
      <c r="DHT21" s="279"/>
      <c r="DHU21" s="279"/>
      <c r="DHV21" s="279"/>
      <c r="DHW21" s="279"/>
      <c r="DHX21" s="279"/>
      <c r="DHY21" s="279"/>
      <c r="DHZ21" s="279"/>
      <c r="DIA21" s="279"/>
      <c r="DIB21" s="279"/>
      <c r="DIC21" s="279"/>
      <c r="DID21" s="279"/>
      <c r="DIE21" s="279"/>
      <c r="DIF21" s="279"/>
      <c r="DIG21" s="279"/>
      <c r="DIH21" s="279"/>
      <c r="DII21" s="279"/>
      <c r="DIJ21" s="279"/>
      <c r="DIK21" s="279"/>
      <c r="DIL21" s="279"/>
      <c r="DIM21" s="279"/>
      <c r="DIN21" s="279"/>
      <c r="DIO21" s="279"/>
      <c r="DIP21" s="279"/>
      <c r="DIQ21" s="279"/>
      <c r="DIR21" s="279"/>
      <c r="DIS21" s="279"/>
      <c r="DIT21" s="279"/>
      <c r="DIU21" s="279"/>
      <c r="DIV21" s="279"/>
      <c r="DIW21" s="279"/>
      <c r="DIX21" s="279"/>
      <c r="DIY21" s="279"/>
      <c r="DIZ21" s="279"/>
      <c r="DJA21" s="279"/>
      <c r="DJB21" s="279"/>
      <c r="DJC21" s="279"/>
      <c r="DJD21" s="279"/>
      <c r="DJE21" s="279"/>
      <c r="DJF21" s="279"/>
      <c r="DJG21" s="279"/>
      <c r="DJH21" s="279"/>
      <c r="DJI21" s="279"/>
      <c r="DJJ21" s="279"/>
      <c r="DJK21" s="279"/>
      <c r="DJL21" s="279"/>
      <c r="DJM21" s="279"/>
      <c r="DJN21" s="279"/>
      <c r="DJO21" s="279"/>
      <c r="DJP21" s="279"/>
      <c r="DJQ21" s="279"/>
      <c r="DJR21" s="279"/>
      <c r="DJS21" s="279"/>
      <c r="DJT21" s="279"/>
      <c r="DJU21" s="279"/>
      <c r="DJV21" s="279"/>
      <c r="DJW21" s="279"/>
      <c r="DJX21" s="279"/>
      <c r="DJY21" s="279"/>
      <c r="DJZ21" s="279"/>
      <c r="DKA21" s="279"/>
      <c r="DKB21" s="279"/>
      <c r="DKC21" s="279"/>
      <c r="DKD21" s="279"/>
      <c r="DKE21" s="279"/>
      <c r="DKF21" s="279"/>
      <c r="DKG21" s="279"/>
      <c r="DKH21" s="279"/>
      <c r="DKI21" s="279"/>
      <c r="DKJ21" s="279"/>
      <c r="DKK21" s="279"/>
      <c r="DKL21" s="279"/>
      <c r="DKM21" s="279"/>
      <c r="DKN21" s="279"/>
      <c r="DKO21" s="279"/>
      <c r="DKP21" s="279"/>
      <c r="DKQ21" s="279"/>
      <c r="DKR21" s="279"/>
      <c r="DKS21" s="279"/>
      <c r="DKT21" s="279"/>
      <c r="DKU21" s="279"/>
      <c r="DKV21" s="279"/>
      <c r="DKW21" s="279"/>
      <c r="DKX21" s="279"/>
      <c r="DKY21" s="279"/>
      <c r="DKZ21" s="279"/>
      <c r="DLA21" s="279"/>
      <c r="DLB21" s="279"/>
      <c r="DLC21" s="279"/>
      <c r="DLD21" s="279"/>
      <c r="DLE21" s="279"/>
      <c r="DLF21" s="279"/>
      <c r="DLG21" s="279"/>
      <c r="DLH21" s="279"/>
      <c r="DLI21" s="279"/>
      <c r="DLJ21" s="279"/>
      <c r="DLK21" s="279"/>
      <c r="DLL21" s="279"/>
      <c r="DLM21" s="279"/>
      <c r="DLN21" s="279"/>
      <c r="DLO21" s="279"/>
      <c r="DLP21" s="279"/>
      <c r="DLQ21" s="279"/>
      <c r="DLR21" s="279"/>
      <c r="DLS21" s="279"/>
      <c r="DLT21" s="279"/>
      <c r="DLU21" s="279"/>
      <c r="DLV21" s="279"/>
      <c r="DLW21" s="279"/>
      <c r="DLX21" s="279"/>
      <c r="DLY21" s="279"/>
      <c r="DLZ21" s="279"/>
      <c r="DMA21" s="279"/>
      <c r="DMB21" s="279"/>
      <c r="DMC21" s="279"/>
      <c r="DMD21" s="279"/>
      <c r="DME21" s="279"/>
      <c r="DMF21" s="279"/>
      <c r="DMG21" s="279"/>
      <c r="DMH21" s="279"/>
      <c r="DMI21" s="279"/>
      <c r="DMJ21" s="279"/>
      <c r="DMK21" s="279"/>
      <c r="DML21" s="279"/>
      <c r="DMM21" s="279"/>
      <c r="DMN21" s="279"/>
      <c r="DMO21" s="279"/>
      <c r="DMP21" s="279"/>
      <c r="DMQ21" s="279"/>
      <c r="DMR21" s="279"/>
      <c r="DMS21" s="279"/>
      <c r="DMT21" s="279"/>
      <c r="DMU21" s="279"/>
      <c r="DMV21" s="279"/>
      <c r="DMW21" s="279"/>
      <c r="DMX21" s="279"/>
      <c r="DMY21" s="279"/>
      <c r="DMZ21" s="279"/>
      <c r="DNA21" s="279"/>
      <c r="DNB21" s="279"/>
      <c r="DNC21" s="279"/>
      <c r="DND21" s="279"/>
      <c r="DNE21" s="279"/>
      <c r="DNF21" s="279"/>
      <c r="DNG21" s="279"/>
      <c r="DNH21" s="279"/>
      <c r="DNI21" s="279"/>
      <c r="DNJ21" s="279"/>
      <c r="DNK21" s="279"/>
      <c r="DNL21" s="279"/>
      <c r="DNM21" s="279"/>
      <c r="DNN21" s="279"/>
      <c r="DNO21" s="279"/>
      <c r="DNP21" s="279"/>
      <c r="DNQ21" s="279"/>
      <c r="DNR21" s="279"/>
      <c r="DNS21" s="279"/>
      <c r="DNT21" s="279"/>
      <c r="DNU21" s="279"/>
      <c r="DNV21" s="279"/>
      <c r="DNW21" s="279"/>
      <c r="DNX21" s="279"/>
      <c r="DNY21" s="279"/>
      <c r="DNZ21" s="279"/>
      <c r="DOA21" s="279"/>
      <c r="DOB21" s="279"/>
      <c r="DOC21" s="279"/>
      <c r="DOD21" s="279"/>
      <c r="DOE21" s="279"/>
      <c r="DOF21" s="279"/>
      <c r="DOG21" s="279"/>
      <c r="DOH21" s="279"/>
      <c r="DOI21" s="279"/>
      <c r="DOJ21" s="279"/>
      <c r="DOK21" s="279"/>
      <c r="DOL21" s="279"/>
      <c r="DOM21" s="279"/>
      <c r="DON21" s="279"/>
      <c r="DOO21" s="279"/>
      <c r="DOP21" s="279"/>
      <c r="DOQ21" s="279"/>
      <c r="DOR21" s="279"/>
      <c r="DOS21" s="279"/>
      <c r="DOT21" s="279"/>
      <c r="DOU21" s="279"/>
      <c r="DOV21" s="279"/>
      <c r="DOW21" s="279"/>
      <c r="DOX21" s="279"/>
      <c r="DOY21" s="279"/>
      <c r="DOZ21" s="279"/>
      <c r="DPA21" s="279"/>
      <c r="DPB21" s="279"/>
      <c r="DPC21" s="279"/>
      <c r="DPD21" s="279"/>
      <c r="DPE21" s="279"/>
      <c r="DPF21" s="279"/>
      <c r="DPG21" s="279"/>
      <c r="DPH21" s="279"/>
      <c r="DPI21" s="279"/>
      <c r="DPJ21" s="279"/>
      <c r="DPK21" s="279"/>
      <c r="DPL21" s="279"/>
      <c r="DPM21" s="279"/>
      <c r="DPN21" s="279"/>
      <c r="DPO21" s="279"/>
      <c r="DPP21" s="279"/>
      <c r="DPQ21" s="279"/>
      <c r="DPR21" s="279"/>
      <c r="DPS21" s="279"/>
      <c r="DPT21" s="279"/>
      <c r="DPU21" s="279"/>
      <c r="DPV21" s="279"/>
      <c r="DPW21" s="279"/>
      <c r="DPX21" s="279"/>
      <c r="DPY21" s="279"/>
      <c r="DPZ21" s="279"/>
      <c r="DQA21" s="279"/>
      <c r="DQB21" s="279"/>
      <c r="DQC21" s="279"/>
      <c r="DQD21" s="279"/>
      <c r="DQE21" s="279"/>
      <c r="DQF21" s="279"/>
      <c r="DQG21" s="279"/>
      <c r="DQH21" s="279"/>
      <c r="DQI21" s="279"/>
      <c r="DQJ21" s="279"/>
      <c r="DQK21" s="279"/>
      <c r="DQL21" s="279"/>
      <c r="DQM21" s="279"/>
      <c r="DQN21" s="279"/>
      <c r="DQO21" s="279"/>
      <c r="DQP21" s="279"/>
      <c r="DQQ21" s="279"/>
      <c r="DQR21" s="279"/>
      <c r="DQS21" s="279"/>
      <c r="DQT21" s="279"/>
      <c r="DQU21" s="279"/>
      <c r="DQV21" s="279"/>
      <c r="DQW21" s="279"/>
      <c r="DQX21" s="279"/>
      <c r="DQY21" s="279"/>
      <c r="DQZ21" s="279"/>
      <c r="DRA21" s="279"/>
      <c r="DRB21" s="279"/>
      <c r="DRC21" s="279"/>
      <c r="DRD21" s="279"/>
      <c r="DRE21" s="279"/>
      <c r="DRF21" s="279"/>
      <c r="DRG21" s="279"/>
      <c r="DRH21" s="279"/>
      <c r="DRI21" s="279"/>
      <c r="DRJ21" s="279"/>
      <c r="DRK21" s="279"/>
      <c r="DRL21" s="279"/>
      <c r="DRM21" s="279"/>
      <c r="DRN21" s="279"/>
      <c r="DRO21" s="279"/>
      <c r="DRP21" s="279"/>
      <c r="DRQ21" s="279"/>
      <c r="DRR21" s="279"/>
      <c r="DRS21" s="279"/>
      <c r="DRT21" s="279"/>
      <c r="DRU21" s="279"/>
      <c r="DRV21" s="279"/>
      <c r="DRW21" s="279"/>
      <c r="DRX21" s="279"/>
      <c r="DRY21" s="279"/>
      <c r="DRZ21" s="279"/>
      <c r="DSA21" s="279"/>
      <c r="DSB21" s="279"/>
      <c r="DSC21" s="279"/>
      <c r="DSD21" s="279"/>
      <c r="DSE21" s="279"/>
      <c r="DSF21" s="279"/>
      <c r="DSG21" s="279"/>
      <c r="DSH21" s="279"/>
      <c r="DSI21" s="279"/>
      <c r="DSJ21" s="279"/>
      <c r="DSK21" s="279"/>
      <c r="DSL21" s="279"/>
      <c r="DSM21" s="279"/>
      <c r="DSN21" s="279"/>
      <c r="DSO21" s="279"/>
      <c r="DSP21" s="279"/>
      <c r="DSQ21" s="279"/>
      <c r="DSR21" s="279"/>
      <c r="DSS21" s="279"/>
      <c r="DST21" s="279"/>
      <c r="DSU21" s="279"/>
      <c r="DSV21" s="279"/>
      <c r="DSW21" s="279"/>
      <c r="DSX21" s="279"/>
      <c r="DSY21" s="279"/>
      <c r="DSZ21" s="279"/>
      <c r="DTA21" s="279"/>
      <c r="DTB21" s="279"/>
      <c r="DTC21" s="279"/>
      <c r="DTD21" s="279"/>
      <c r="DTE21" s="279"/>
      <c r="DTF21" s="279"/>
      <c r="DTG21" s="279"/>
      <c r="DTH21" s="279"/>
      <c r="DTI21" s="279"/>
      <c r="DTJ21" s="279"/>
      <c r="DTK21" s="279"/>
      <c r="DTL21" s="279"/>
      <c r="DTM21" s="279"/>
      <c r="DTN21" s="279"/>
      <c r="DTO21" s="279"/>
      <c r="DTP21" s="279"/>
      <c r="DTQ21" s="279"/>
      <c r="DTR21" s="279"/>
      <c r="DTS21" s="279"/>
      <c r="DTT21" s="279"/>
      <c r="DTU21" s="279"/>
      <c r="DTV21" s="279"/>
      <c r="DTW21" s="279"/>
      <c r="DTX21" s="279"/>
      <c r="DTY21" s="279"/>
      <c r="DTZ21" s="279"/>
      <c r="DUA21" s="279"/>
      <c r="DUB21" s="279"/>
      <c r="DUC21" s="279"/>
      <c r="DUD21" s="279"/>
      <c r="DUE21" s="279"/>
      <c r="DUF21" s="279"/>
      <c r="DUG21" s="279"/>
      <c r="DUH21" s="279"/>
      <c r="DUI21" s="279"/>
      <c r="DUJ21" s="279"/>
      <c r="DUK21" s="279"/>
      <c r="DUL21" s="279"/>
      <c r="DUM21" s="279"/>
      <c r="DUN21" s="279"/>
      <c r="DUO21" s="279"/>
      <c r="DUP21" s="279"/>
      <c r="DUQ21" s="279"/>
      <c r="DUR21" s="279"/>
      <c r="DUS21" s="279"/>
      <c r="DUT21" s="279"/>
      <c r="DUU21" s="279"/>
      <c r="DUV21" s="279"/>
      <c r="DUW21" s="279"/>
      <c r="DUX21" s="279"/>
      <c r="DUY21" s="279"/>
      <c r="DUZ21" s="279"/>
      <c r="DVA21" s="279"/>
      <c r="DVB21" s="279"/>
      <c r="DVC21" s="279"/>
      <c r="DVD21" s="279"/>
      <c r="DVE21" s="279"/>
      <c r="DVF21" s="279"/>
      <c r="DVG21" s="279"/>
      <c r="DVH21" s="279"/>
      <c r="DVI21" s="279"/>
      <c r="DVJ21" s="279"/>
      <c r="DVK21" s="279"/>
      <c r="DVL21" s="279"/>
      <c r="DVM21" s="279"/>
      <c r="DVN21" s="279"/>
      <c r="DVO21" s="279"/>
      <c r="DVP21" s="279"/>
      <c r="DVQ21" s="279"/>
      <c r="DVR21" s="279"/>
      <c r="DVS21" s="279"/>
      <c r="DVT21" s="279"/>
      <c r="DVU21" s="279"/>
      <c r="DVV21" s="279"/>
      <c r="DVW21" s="279"/>
      <c r="DVX21" s="279"/>
      <c r="DVY21" s="279"/>
      <c r="DVZ21" s="279"/>
      <c r="DWA21" s="279"/>
      <c r="DWB21" s="279"/>
      <c r="DWC21" s="279"/>
      <c r="DWD21" s="279"/>
      <c r="DWE21" s="279"/>
      <c r="DWF21" s="279"/>
      <c r="DWG21" s="279"/>
      <c r="DWH21" s="279"/>
      <c r="DWI21" s="279"/>
      <c r="DWJ21" s="279"/>
      <c r="DWK21" s="279"/>
      <c r="DWL21" s="279"/>
      <c r="DWM21" s="279"/>
      <c r="DWN21" s="279"/>
      <c r="DWO21" s="279"/>
      <c r="DWP21" s="279"/>
      <c r="DWQ21" s="279"/>
      <c r="DWR21" s="279"/>
      <c r="DWS21" s="279"/>
      <c r="DWT21" s="279"/>
      <c r="DWU21" s="279"/>
      <c r="DWV21" s="279"/>
      <c r="DWW21" s="279"/>
      <c r="DWX21" s="279"/>
      <c r="DWY21" s="279"/>
      <c r="DWZ21" s="279"/>
      <c r="DXA21" s="279"/>
      <c r="DXB21" s="279"/>
      <c r="DXC21" s="279"/>
      <c r="DXD21" s="279"/>
      <c r="DXE21" s="279"/>
      <c r="DXF21" s="279"/>
      <c r="DXG21" s="279"/>
      <c r="DXH21" s="279"/>
      <c r="DXI21" s="279"/>
      <c r="DXJ21" s="279"/>
      <c r="DXK21" s="279"/>
      <c r="DXL21" s="279"/>
      <c r="DXM21" s="279"/>
      <c r="DXN21" s="279"/>
      <c r="DXO21" s="279"/>
      <c r="DXP21" s="279"/>
      <c r="DXQ21" s="279"/>
      <c r="DXR21" s="279"/>
      <c r="DXS21" s="279"/>
      <c r="DXT21" s="279"/>
      <c r="DXU21" s="279"/>
      <c r="DXV21" s="279"/>
      <c r="DXW21" s="279"/>
      <c r="DXX21" s="279"/>
      <c r="DXY21" s="279"/>
      <c r="DXZ21" s="279"/>
      <c r="DYA21" s="279"/>
      <c r="DYB21" s="279"/>
      <c r="DYC21" s="279"/>
      <c r="DYD21" s="279"/>
      <c r="DYE21" s="279"/>
      <c r="DYF21" s="279"/>
      <c r="DYG21" s="279"/>
      <c r="DYH21" s="279"/>
      <c r="DYI21" s="279"/>
      <c r="DYJ21" s="279"/>
      <c r="DYK21" s="279"/>
      <c r="DYL21" s="279"/>
      <c r="DYM21" s="279"/>
      <c r="DYN21" s="279"/>
      <c r="DYO21" s="279"/>
      <c r="DYP21" s="279"/>
      <c r="DYQ21" s="279"/>
      <c r="DYR21" s="279"/>
      <c r="DYS21" s="279"/>
      <c r="DYT21" s="279"/>
      <c r="DYU21" s="279"/>
      <c r="DYV21" s="279"/>
      <c r="DYW21" s="279"/>
      <c r="DYX21" s="279"/>
      <c r="DYY21" s="279"/>
      <c r="DYZ21" s="279"/>
      <c r="DZA21" s="279"/>
      <c r="DZB21" s="279"/>
      <c r="DZC21" s="279"/>
      <c r="DZD21" s="279"/>
      <c r="DZE21" s="279"/>
      <c r="DZF21" s="279"/>
      <c r="DZG21" s="279"/>
      <c r="DZH21" s="279"/>
      <c r="DZI21" s="279"/>
      <c r="DZJ21" s="279"/>
      <c r="DZK21" s="279"/>
      <c r="DZL21" s="279"/>
      <c r="DZM21" s="279"/>
      <c r="DZN21" s="279"/>
      <c r="DZO21" s="279"/>
      <c r="DZP21" s="279"/>
      <c r="DZQ21" s="279"/>
      <c r="DZR21" s="279"/>
      <c r="DZS21" s="279"/>
      <c r="DZT21" s="279"/>
      <c r="DZU21" s="279"/>
      <c r="DZV21" s="279"/>
      <c r="DZW21" s="279"/>
      <c r="DZX21" s="279"/>
      <c r="DZY21" s="279"/>
      <c r="DZZ21" s="279"/>
      <c r="EAA21" s="279"/>
      <c r="EAB21" s="279"/>
      <c r="EAC21" s="279"/>
      <c r="EAD21" s="279"/>
      <c r="EAE21" s="279"/>
      <c r="EAF21" s="279"/>
      <c r="EAG21" s="279"/>
      <c r="EAH21" s="279"/>
      <c r="EAI21" s="279"/>
      <c r="EAJ21" s="279"/>
      <c r="EAK21" s="279"/>
      <c r="EAL21" s="279"/>
      <c r="EAM21" s="279"/>
      <c r="EAN21" s="279"/>
      <c r="EAO21" s="279"/>
      <c r="EAP21" s="279"/>
      <c r="EAQ21" s="279"/>
      <c r="EAR21" s="279"/>
      <c r="EAS21" s="279"/>
      <c r="EAT21" s="279"/>
      <c r="EAU21" s="279"/>
      <c r="EAV21" s="279"/>
      <c r="EAW21" s="279"/>
      <c r="EAX21" s="279"/>
      <c r="EAY21" s="279"/>
      <c r="EAZ21" s="279"/>
      <c r="EBA21" s="279"/>
      <c r="EBB21" s="279"/>
      <c r="EBC21" s="279"/>
      <c r="EBD21" s="279"/>
      <c r="EBE21" s="279"/>
      <c r="EBF21" s="279"/>
      <c r="EBG21" s="279"/>
      <c r="EBH21" s="279"/>
      <c r="EBI21" s="279"/>
      <c r="EBJ21" s="279"/>
      <c r="EBK21" s="279"/>
      <c r="EBL21" s="279"/>
      <c r="EBM21" s="279"/>
      <c r="EBN21" s="279"/>
      <c r="EBO21" s="279"/>
      <c r="EBP21" s="279"/>
      <c r="EBQ21" s="279"/>
      <c r="EBR21" s="279"/>
      <c r="EBS21" s="279"/>
      <c r="EBT21" s="279"/>
      <c r="EBU21" s="279"/>
      <c r="EBV21" s="279"/>
      <c r="EBW21" s="279"/>
      <c r="EBX21" s="279"/>
      <c r="EBY21" s="279"/>
      <c r="EBZ21" s="279"/>
      <c r="ECA21" s="279"/>
      <c r="ECB21" s="279"/>
      <c r="ECC21" s="279"/>
      <c r="ECD21" s="279"/>
      <c r="ECE21" s="279"/>
      <c r="ECF21" s="279"/>
      <c r="ECG21" s="279"/>
      <c r="ECH21" s="279"/>
      <c r="ECI21" s="279"/>
      <c r="ECJ21" s="279"/>
      <c r="ECK21" s="279"/>
      <c r="ECL21" s="279"/>
      <c r="ECM21" s="279"/>
      <c r="ECN21" s="279"/>
      <c r="ECO21" s="279"/>
      <c r="ECP21" s="279"/>
      <c r="ECQ21" s="279"/>
      <c r="ECR21" s="279"/>
      <c r="ECS21" s="279"/>
      <c r="ECT21" s="279"/>
      <c r="ECU21" s="279"/>
      <c r="ECV21" s="279"/>
      <c r="ECW21" s="279"/>
      <c r="ECX21" s="279"/>
      <c r="ECY21" s="279"/>
      <c r="ECZ21" s="279"/>
      <c r="EDA21" s="279"/>
      <c r="EDB21" s="279"/>
      <c r="EDC21" s="279"/>
      <c r="EDD21" s="279"/>
      <c r="EDE21" s="279"/>
      <c r="EDF21" s="279"/>
      <c r="EDG21" s="279"/>
      <c r="EDH21" s="279"/>
      <c r="EDI21" s="279"/>
      <c r="EDJ21" s="279"/>
      <c r="EDK21" s="279"/>
      <c r="EDL21" s="279"/>
      <c r="EDM21" s="279"/>
      <c r="EDN21" s="279"/>
      <c r="EDO21" s="279"/>
      <c r="EDP21" s="279"/>
      <c r="EDQ21" s="279"/>
      <c r="EDR21" s="279"/>
      <c r="EDS21" s="279"/>
      <c r="EDT21" s="279"/>
      <c r="EDU21" s="279"/>
      <c r="EDV21" s="279"/>
      <c r="EDW21" s="279"/>
      <c r="EDX21" s="279"/>
      <c r="EDY21" s="279"/>
      <c r="EDZ21" s="279"/>
      <c r="EEA21" s="279"/>
      <c r="EEB21" s="279"/>
      <c r="EEC21" s="279"/>
      <c r="EED21" s="279"/>
      <c r="EEE21" s="279"/>
      <c r="EEF21" s="279"/>
      <c r="EEG21" s="279"/>
      <c r="EEH21" s="279"/>
      <c r="EEI21" s="279"/>
      <c r="EEJ21" s="279"/>
      <c r="EEK21" s="279"/>
      <c r="EEL21" s="279"/>
      <c r="EEM21" s="279"/>
      <c r="EEN21" s="279"/>
      <c r="EEO21" s="279"/>
      <c r="EEP21" s="279"/>
      <c r="EEQ21" s="279"/>
      <c r="EER21" s="279"/>
      <c r="EES21" s="279"/>
      <c r="EET21" s="279"/>
      <c r="EEU21" s="279"/>
      <c r="EEV21" s="279"/>
      <c r="EEW21" s="279"/>
      <c r="EEX21" s="279"/>
      <c r="EEY21" s="279"/>
      <c r="EEZ21" s="279"/>
      <c r="EFA21" s="279"/>
      <c r="EFB21" s="279"/>
      <c r="EFC21" s="279"/>
      <c r="EFD21" s="279"/>
      <c r="EFE21" s="279"/>
      <c r="EFF21" s="279"/>
      <c r="EFG21" s="279"/>
      <c r="EFH21" s="279"/>
      <c r="EFI21" s="279"/>
      <c r="EFJ21" s="279"/>
      <c r="EFK21" s="279"/>
      <c r="EFL21" s="279"/>
      <c r="EFM21" s="279"/>
      <c r="EFN21" s="279"/>
      <c r="EFO21" s="279"/>
      <c r="EFP21" s="279"/>
      <c r="EFQ21" s="279"/>
      <c r="EFR21" s="279"/>
      <c r="EFS21" s="279"/>
      <c r="EFT21" s="279"/>
      <c r="EFU21" s="279"/>
      <c r="EFV21" s="279"/>
      <c r="EFW21" s="279"/>
      <c r="EFX21" s="279"/>
      <c r="EFY21" s="279"/>
      <c r="EFZ21" s="279"/>
      <c r="EGA21" s="279"/>
      <c r="EGB21" s="279"/>
      <c r="EGC21" s="279"/>
      <c r="EGD21" s="279"/>
      <c r="EGE21" s="279"/>
      <c r="EGF21" s="279"/>
      <c r="EGG21" s="279"/>
      <c r="EGH21" s="279"/>
      <c r="EGI21" s="279"/>
      <c r="EGJ21" s="279"/>
      <c r="EGK21" s="279"/>
      <c r="EGL21" s="279"/>
      <c r="EGM21" s="279"/>
      <c r="EGN21" s="279"/>
      <c r="EGO21" s="279"/>
      <c r="EGP21" s="279"/>
      <c r="EGQ21" s="279"/>
      <c r="EGR21" s="279"/>
      <c r="EGS21" s="279"/>
      <c r="EGT21" s="279"/>
      <c r="EGU21" s="279"/>
      <c r="EGV21" s="279"/>
      <c r="EGW21" s="279"/>
      <c r="EGX21" s="279"/>
      <c r="EGY21" s="279"/>
      <c r="EGZ21" s="279"/>
      <c r="EHA21" s="279"/>
      <c r="EHB21" s="279"/>
      <c r="EHC21" s="279"/>
      <c r="EHD21" s="279"/>
      <c r="EHE21" s="279"/>
      <c r="EHF21" s="279"/>
      <c r="EHG21" s="279"/>
      <c r="EHH21" s="279"/>
      <c r="EHI21" s="279"/>
      <c r="EHJ21" s="279"/>
      <c r="EHK21" s="279"/>
      <c r="EHL21" s="279"/>
      <c r="EHM21" s="279"/>
      <c r="EHN21" s="279"/>
      <c r="EHO21" s="279"/>
      <c r="EHP21" s="279"/>
      <c r="EHQ21" s="279"/>
      <c r="EHR21" s="279"/>
      <c r="EHS21" s="279"/>
      <c r="EHT21" s="279"/>
      <c r="EHU21" s="279"/>
      <c r="EHV21" s="279"/>
      <c r="EHW21" s="279"/>
      <c r="EHX21" s="279"/>
      <c r="EHY21" s="279"/>
      <c r="EHZ21" s="279"/>
      <c r="EIA21" s="279"/>
      <c r="EIB21" s="279"/>
      <c r="EIC21" s="279"/>
      <c r="EID21" s="279"/>
      <c r="EIE21" s="279"/>
      <c r="EIF21" s="279"/>
      <c r="EIG21" s="279"/>
      <c r="EIH21" s="279"/>
      <c r="EII21" s="279"/>
      <c r="EIJ21" s="279"/>
      <c r="EIK21" s="279"/>
      <c r="EIL21" s="279"/>
      <c r="EIM21" s="279"/>
      <c r="EIN21" s="279"/>
      <c r="EIO21" s="279"/>
      <c r="EIP21" s="279"/>
      <c r="EIQ21" s="279"/>
      <c r="EIR21" s="279"/>
      <c r="EIS21" s="279"/>
      <c r="EIT21" s="279"/>
      <c r="EIU21" s="279"/>
      <c r="EIV21" s="279"/>
      <c r="EIW21" s="279"/>
      <c r="EIX21" s="279"/>
      <c r="EIY21" s="279"/>
      <c r="EIZ21" s="279"/>
      <c r="EJA21" s="279"/>
      <c r="EJB21" s="279"/>
      <c r="EJC21" s="279"/>
      <c r="EJD21" s="279"/>
      <c r="EJE21" s="279"/>
      <c r="EJF21" s="279"/>
      <c r="EJG21" s="279"/>
      <c r="EJH21" s="279"/>
      <c r="EJI21" s="279"/>
      <c r="EJJ21" s="279"/>
      <c r="EJK21" s="279"/>
      <c r="EJL21" s="279"/>
      <c r="EJM21" s="279"/>
      <c r="EJN21" s="279"/>
      <c r="EJO21" s="279"/>
      <c r="EJP21" s="279"/>
      <c r="EJQ21" s="279"/>
      <c r="EJR21" s="279"/>
      <c r="EJS21" s="279"/>
      <c r="EJT21" s="279"/>
      <c r="EJU21" s="279"/>
      <c r="EJV21" s="279"/>
      <c r="EJW21" s="279"/>
      <c r="EJX21" s="279"/>
      <c r="EJY21" s="279"/>
      <c r="EJZ21" s="279"/>
      <c r="EKA21" s="279"/>
      <c r="EKB21" s="279"/>
      <c r="EKC21" s="279"/>
      <c r="EKD21" s="279"/>
      <c r="EKE21" s="279"/>
      <c r="EKF21" s="279"/>
      <c r="EKG21" s="279"/>
      <c r="EKH21" s="279"/>
      <c r="EKI21" s="279"/>
      <c r="EKJ21" s="279"/>
      <c r="EKK21" s="279"/>
      <c r="EKL21" s="279"/>
      <c r="EKM21" s="279"/>
      <c r="EKN21" s="279"/>
      <c r="EKO21" s="279"/>
      <c r="EKP21" s="279"/>
      <c r="EKQ21" s="279"/>
      <c r="EKR21" s="279"/>
      <c r="EKS21" s="279"/>
      <c r="EKT21" s="279"/>
      <c r="EKU21" s="279"/>
      <c r="EKV21" s="279"/>
      <c r="EKW21" s="279"/>
      <c r="EKX21" s="279"/>
      <c r="EKY21" s="279"/>
      <c r="EKZ21" s="279"/>
      <c r="ELA21" s="279"/>
      <c r="ELB21" s="279"/>
      <c r="ELC21" s="279"/>
      <c r="ELD21" s="279"/>
      <c r="ELE21" s="279"/>
      <c r="ELF21" s="279"/>
      <c r="ELG21" s="279"/>
      <c r="ELH21" s="279"/>
      <c r="ELI21" s="279"/>
      <c r="ELJ21" s="279"/>
      <c r="ELK21" s="279"/>
      <c r="ELL21" s="279"/>
      <c r="ELM21" s="279"/>
      <c r="ELN21" s="279"/>
      <c r="ELO21" s="279"/>
      <c r="ELP21" s="279"/>
      <c r="ELQ21" s="279"/>
      <c r="ELR21" s="279"/>
      <c r="ELS21" s="279"/>
      <c r="ELT21" s="279"/>
      <c r="ELU21" s="279"/>
      <c r="ELV21" s="279"/>
      <c r="ELW21" s="279"/>
      <c r="ELX21" s="279"/>
      <c r="ELY21" s="279"/>
      <c r="ELZ21" s="279"/>
      <c r="EMA21" s="279"/>
      <c r="EMB21" s="279"/>
      <c r="EMC21" s="279"/>
      <c r="EMD21" s="279"/>
      <c r="EME21" s="279"/>
      <c r="EMF21" s="279"/>
      <c r="EMG21" s="279"/>
      <c r="EMH21" s="279"/>
      <c r="EMI21" s="279"/>
      <c r="EMJ21" s="279"/>
      <c r="EMK21" s="279"/>
      <c r="EML21" s="279"/>
      <c r="EMM21" s="279"/>
      <c r="EMN21" s="279"/>
      <c r="EMO21" s="279"/>
      <c r="EMP21" s="279"/>
      <c r="EMQ21" s="279"/>
      <c r="EMR21" s="279"/>
      <c r="EMS21" s="279"/>
      <c r="EMT21" s="279"/>
      <c r="EMU21" s="279"/>
      <c r="EMV21" s="279"/>
      <c r="EMW21" s="279"/>
      <c r="EMX21" s="279"/>
      <c r="EMY21" s="279"/>
      <c r="EMZ21" s="279"/>
      <c r="ENA21" s="279"/>
      <c r="ENB21" s="279"/>
      <c r="ENC21" s="279"/>
      <c r="END21" s="279"/>
      <c r="ENE21" s="279"/>
      <c r="ENF21" s="279"/>
      <c r="ENG21" s="279"/>
      <c r="ENH21" s="279"/>
      <c r="ENI21" s="279"/>
      <c r="ENJ21" s="279"/>
      <c r="ENK21" s="279"/>
      <c r="ENL21" s="279"/>
      <c r="ENM21" s="279"/>
      <c r="ENN21" s="279"/>
      <c r="ENO21" s="279"/>
      <c r="ENP21" s="279"/>
      <c r="ENQ21" s="279"/>
      <c r="ENR21" s="279"/>
      <c r="ENS21" s="279"/>
      <c r="ENT21" s="279"/>
      <c r="ENU21" s="279"/>
      <c r="ENV21" s="279"/>
      <c r="ENW21" s="279"/>
      <c r="ENX21" s="279"/>
      <c r="ENY21" s="279"/>
      <c r="ENZ21" s="279"/>
      <c r="EOA21" s="279"/>
      <c r="EOB21" s="279"/>
      <c r="EOC21" s="279"/>
      <c r="EOD21" s="279"/>
      <c r="EOE21" s="279"/>
      <c r="EOF21" s="279"/>
      <c r="EOG21" s="279"/>
      <c r="EOH21" s="279"/>
      <c r="EOI21" s="279"/>
      <c r="EOJ21" s="279"/>
      <c r="EOK21" s="279"/>
      <c r="EOL21" s="279"/>
      <c r="EOM21" s="279"/>
      <c r="EON21" s="279"/>
      <c r="EOO21" s="279"/>
      <c r="EOP21" s="279"/>
      <c r="EOQ21" s="279"/>
      <c r="EOR21" s="279"/>
      <c r="EOS21" s="279"/>
      <c r="EOT21" s="279"/>
      <c r="EOU21" s="279"/>
      <c r="EOV21" s="279"/>
      <c r="EOW21" s="279"/>
      <c r="EOX21" s="279"/>
      <c r="EOY21" s="279"/>
      <c r="EOZ21" s="279"/>
      <c r="EPA21" s="279"/>
      <c r="EPB21" s="279"/>
      <c r="EPC21" s="279"/>
      <c r="EPD21" s="279"/>
      <c r="EPE21" s="279"/>
      <c r="EPF21" s="279"/>
      <c r="EPG21" s="279"/>
      <c r="EPH21" s="279"/>
      <c r="EPI21" s="279"/>
      <c r="EPJ21" s="279"/>
      <c r="EPK21" s="279"/>
      <c r="EPL21" s="279"/>
      <c r="EPM21" s="279"/>
      <c r="EPN21" s="279"/>
      <c r="EPO21" s="279"/>
      <c r="EPP21" s="279"/>
      <c r="EPQ21" s="279"/>
      <c r="EPR21" s="279"/>
      <c r="EPS21" s="279"/>
      <c r="EPT21" s="279"/>
      <c r="EPU21" s="279"/>
      <c r="EPV21" s="279"/>
      <c r="EPW21" s="279"/>
      <c r="EPX21" s="279"/>
      <c r="EPY21" s="279"/>
      <c r="EPZ21" s="279"/>
      <c r="EQA21" s="279"/>
      <c r="EQB21" s="279"/>
      <c r="EQC21" s="279"/>
      <c r="EQD21" s="279"/>
      <c r="EQE21" s="279"/>
      <c r="EQF21" s="279"/>
      <c r="EQG21" s="279"/>
      <c r="EQH21" s="279"/>
      <c r="EQI21" s="279"/>
      <c r="EQJ21" s="279"/>
      <c r="EQK21" s="279"/>
      <c r="EQL21" s="279"/>
      <c r="EQM21" s="279"/>
      <c r="EQN21" s="279"/>
      <c r="EQO21" s="279"/>
      <c r="EQP21" s="279"/>
      <c r="EQQ21" s="279"/>
      <c r="EQR21" s="279"/>
      <c r="EQS21" s="279"/>
      <c r="EQT21" s="279"/>
      <c r="EQU21" s="279"/>
      <c r="EQV21" s="279"/>
      <c r="EQW21" s="279"/>
      <c r="EQX21" s="279"/>
      <c r="EQY21" s="279"/>
      <c r="EQZ21" s="279"/>
      <c r="ERA21" s="279"/>
      <c r="ERB21" s="279"/>
      <c r="ERC21" s="279"/>
      <c r="ERD21" s="279"/>
      <c r="ERE21" s="279"/>
      <c r="ERF21" s="279"/>
      <c r="ERG21" s="279"/>
      <c r="ERH21" s="279"/>
      <c r="ERI21" s="279"/>
      <c r="ERJ21" s="279"/>
      <c r="ERK21" s="279"/>
      <c r="ERL21" s="279"/>
      <c r="ERM21" s="279"/>
      <c r="ERN21" s="279"/>
      <c r="ERO21" s="279"/>
      <c r="ERP21" s="279"/>
      <c r="ERQ21" s="279"/>
      <c r="ERR21" s="279"/>
      <c r="ERS21" s="279"/>
      <c r="ERT21" s="279"/>
      <c r="ERU21" s="279"/>
      <c r="ERV21" s="279"/>
      <c r="ERW21" s="279"/>
      <c r="ERX21" s="279"/>
      <c r="ERY21" s="279"/>
      <c r="ERZ21" s="279"/>
      <c r="ESA21" s="279"/>
      <c r="ESB21" s="279"/>
      <c r="ESC21" s="279"/>
      <c r="ESD21" s="279"/>
      <c r="ESE21" s="279"/>
      <c r="ESF21" s="279"/>
      <c r="ESG21" s="279"/>
      <c r="ESH21" s="279"/>
      <c r="ESI21" s="279"/>
      <c r="ESJ21" s="279"/>
      <c r="ESK21" s="279"/>
      <c r="ESL21" s="279"/>
      <c r="ESM21" s="279"/>
      <c r="ESN21" s="279"/>
      <c r="ESO21" s="279"/>
      <c r="ESP21" s="279"/>
      <c r="ESQ21" s="279"/>
      <c r="ESR21" s="279"/>
      <c r="ESS21" s="279"/>
      <c r="EST21" s="279"/>
      <c r="ESU21" s="279"/>
      <c r="ESV21" s="279"/>
      <c r="ESW21" s="279"/>
      <c r="ESX21" s="279"/>
      <c r="ESY21" s="279"/>
      <c r="ESZ21" s="279"/>
      <c r="ETA21" s="279"/>
      <c r="ETB21" s="279"/>
      <c r="ETC21" s="279"/>
      <c r="ETD21" s="279"/>
      <c r="ETE21" s="279"/>
      <c r="ETF21" s="279"/>
      <c r="ETG21" s="279"/>
      <c r="ETH21" s="279"/>
      <c r="ETI21" s="279"/>
      <c r="ETJ21" s="279"/>
      <c r="ETK21" s="279"/>
      <c r="ETL21" s="279"/>
      <c r="ETM21" s="279"/>
      <c r="ETN21" s="279"/>
      <c r="ETO21" s="279"/>
      <c r="ETP21" s="279"/>
      <c r="ETQ21" s="279"/>
      <c r="ETR21" s="279"/>
      <c r="ETS21" s="279"/>
      <c r="ETT21" s="279"/>
      <c r="ETU21" s="279"/>
      <c r="ETV21" s="279"/>
      <c r="ETW21" s="279"/>
      <c r="ETX21" s="279"/>
      <c r="ETY21" s="279"/>
      <c r="ETZ21" s="279"/>
      <c r="EUA21" s="279"/>
      <c r="EUB21" s="279"/>
      <c r="EUC21" s="279"/>
      <c r="EUD21" s="279"/>
      <c r="EUE21" s="279"/>
      <c r="EUF21" s="279"/>
      <c r="EUG21" s="279"/>
      <c r="EUH21" s="279"/>
      <c r="EUI21" s="279"/>
      <c r="EUJ21" s="279"/>
      <c r="EUK21" s="279"/>
      <c r="EUL21" s="279"/>
      <c r="EUM21" s="279"/>
      <c r="EUN21" s="279"/>
      <c r="EUO21" s="279"/>
      <c r="EUP21" s="279"/>
      <c r="EUQ21" s="279"/>
      <c r="EUR21" s="279"/>
      <c r="EUS21" s="279"/>
      <c r="EUT21" s="279"/>
      <c r="EUU21" s="279"/>
      <c r="EUV21" s="279"/>
      <c r="EUW21" s="279"/>
      <c r="EUX21" s="279"/>
      <c r="EUY21" s="279"/>
      <c r="EUZ21" s="279"/>
      <c r="EVA21" s="279"/>
      <c r="EVB21" s="279"/>
      <c r="EVC21" s="279"/>
      <c r="EVD21" s="279"/>
      <c r="EVE21" s="279"/>
      <c r="EVF21" s="279"/>
      <c r="EVG21" s="279"/>
      <c r="EVH21" s="279"/>
      <c r="EVI21" s="279"/>
      <c r="EVJ21" s="279"/>
      <c r="EVK21" s="279"/>
      <c r="EVL21" s="279"/>
      <c r="EVM21" s="279"/>
      <c r="EVN21" s="279"/>
      <c r="EVO21" s="279"/>
      <c r="EVP21" s="279"/>
      <c r="EVQ21" s="279"/>
      <c r="EVR21" s="279"/>
      <c r="EVS21" s="279"/>
      <c r="EVT21" s="279"/>
      <c r="EVU21" s="279"/>
      <c r="EVV21" s="279"/>
      <c r="EVW21" s="279"/>
      <c r="EVX21" s="279"/>
      <c r="EVY21" s="279"/>
      <c r="EVZ21" s="279"/>
      <c r="EWA21" s="279"/>
      <c r="EWB21" s="279"/>
      <c r="EWC21" s="279"/>
      <c r="EWD21" s="279"/>
      <c r="EWE21" s="279"/>
      <c r="EWF21" s="279"/>
      <c r="EWG21" s="279"/>
      <c r="EWH21" s="279"/>
      <c r="EWI21" s="279"/>
      <c r="EWJ21" s="279"/>
      <c r="EWK21" s="279"/>
      <c r="EWL21" s="279"/>
      <c r="EWM21" s="279"/>
      <c r="EWN21" s="279"/>
      <c r="EWO21" s="279"/>
      <c r="EWP21" s="279"/>
      <c r="EWQ21" s="279"/>
      <c r="EWR21" s="279"/>
      <c r="EWS21" s="279"/>
      <c r="EWT21" s="279"/>
      <c r="EWU21" s="279"/>
      <c r="EWV21" s="279"/>
      <c r="EWW21" s="279"/>
      <c r="EWX21" s="279"/>
      <c r="EWY21" s="279"/>
      <c r="EWZ21" s="279"/>
      <c r="EXA21" s="279"/>
      <c r="EXB21" s="279"/>
      <c r="EXC21" s="279"/>
      <c r="EXD21" s="279"/>
      <c r="EXE21" s="279"/>
      <c r="EXF21" s="279"/>
      <c r="EXG21" s="279"/>
      <c r="EXH21" s="279"/>
      <c r="EXI21" s="279"/>
      <c r="EXJ21" s="279"/>
      <c r="EXK21" s="279"/>
      <c r="EXL21" s="279"/>
      <c r="EXM21" s="279"/>
      <c r="EXN21" s="279"/>
      <c r="EXO21" s="279"/>
      <c r="EXP21" s="279"/>
      <c r="EXQ21" s="279"/>
      <c r="EXR21" s="279"/>
      <c r="EXS21" s="279"/>
      <c r="EXT21" s="279"/>
      <c r="EXU21" s="279"/>
      <c r="EXV21" s="279"/>
      <c r="EXW21" s="279"/>
      <c r="EXX21" s="279"/>
      <c r="EXY21" s="279"/>
      <c r="EXZ21" s="279"/>
      <c r="EYA21" s="279"/>
      <c r="EYB21" s="279"/>
      <c r="EYC21" s="279"/>
      <c r="EYD21" s="279"/>
      <c r="EYE21" s="279"/>
      <c r="EYF21" s="279"/>
      <c r="EYG21" s="279"/>
      <c r="EYH21" s="279"/>
      <c r="EYI21" s="279"/>
      <c r="EYJ21" s="279"/>
      <c r="EYK21" s="279"/>
      <c r="EYL21" s="279"/>
      <c r="EYM21" s="279"/>
      <c r="EYN21" s="279"/>
      <c r="EYO21" s="279"/>
      <c r="EYP21" s="279"/>
      <c r="EYQ21" s="279"/>
      <c r="EYR21" s="279"/>
      <c r="EYS21" s="279"/>
      <c r="EYT21" s="279"/>
      <c r="EYU21" s="279"/>
      <c r="EYV21" s="279"/>
      <c r="EYW21" s="279"/>
      <c r="EYX21" s="279"/>
      <c r="EYY21" s="279"/>
      <c r="EYZ21" s="279"/>
      <c r="EZA21" s="279"/>
      <c r="EZB21" s="279"/>
      <c r="EZC21" s="279"/>
      <c r="EZD21" s="279"/>
      <c r="EZE21" s="279"/>
      <c r="EZF21" s="279"/>
      <c r="EZG21" s="279"/>
      <c r="EZH21" s="279"/>
      <c r="EZI21" s="279"/>
      <c r="EZJ21" s="279"/>
      <c r="EZK21" s="279"/>
      <c r="EZL21" s="279"/>
      <c r="EZM21" s="279"/>
      <c r="EZN21" s="279"/>
      <c r="EZO21" s="279"/>
      <c r="EZP21" s="279"/>
      <c r="EZQ21" s="279"/>
      <c r="EZR21" s="279"/>
      <c r="EZS21" s="279"/>
      <c r="EZT21" s="279"/>
      <c r="EZU21" s="279"/>
      <c r="EZV21" s="279"/>
      <c r="EZW21" s="279"/>
      <c r="EZX21" s="279"/>
      <c r="EZY21" s="279"/>
      <c r="EZZ21" s="279"/>
      <c r="FAA21" s="279"/>
      <c r="FAB21" s="279"/>
      <c r="FAC21" s="279"/>
      <c r="FAD21" s="279"/>
      <c r="FAE21" s="279"/>
      <c r="FAF21" s="279"/>
      <c r="FAG21" s="279"/>
      <c r="FAH21" s="279"/>
      <c r="FAI21" s="279"/>
      <c r="FAJ21" s="279"/>
      <c r="FAK21" s="279"/>
      <c r="FAL21" s="279"/>
      <c r="FAM21" s="279"/>
      <c r="FAN21" s="279"/>
      <c r="FAO21" s="279"/>
      <c r="FAP21" s="279"/>
      <c r="FAQ21" s="279"/>
      <c r="FAR21" s="279"/>
      <c r="FAS21" s="279"/>
      <c r="FAT21" s="279"/>
      <c r="FAU21" s="279"/>
      <c r="FAV21" s="279"/>
      <c r="FAW21" s="279"/>
      <c r="FAX21" s="279"/>
      <c r="FAY21" s="279"/>
      <c r="FAZ21" s="279"/>
      <c r="FBA21" s="279"/>
      <c r="FBB21" s="279"/>
      <c r="FBC21" s="279"/>
      <c r="FBD21" s="279"/>
      <c r="FBE21" s="279"/>
      <c r="FBF21" s="279"/>
      <c r="FBG21" s="279"/>
      <c r="FBH21" s="279"/>
      <c r="FBI21" s="279"/>
      <c r="FBJ21" s="279"/>
      <c r="FBK21" s="279"/>
      <c r="FBL21" s="279"/>
      <c r="FBM21" s="279"/>
      <c r="FBN21" s="279"/>
      <c r="FBO21" s="279"/>
      <c r="FBP21" s="279"/>
      <c r="FBQ21" s="279"/>
      <c r="FBR21" s="279"/>
      <c r="FBS21" s="279"/>
      <c r="FBT21" s="279"/>
      <c r="FBU21" s="279"/>
      <c r="FBV21" s="279"/>
      <c r="FBW21" s="279"/>
      <c r="FBX21" s="279"/>
      <c r="FBY21" s="279"/>
      <c r="FBZ21" s="279"/>
      <c r="FCA21" s="279"/>
      <c r="FCB21" s="279"/>
      <c r="FCC21" s="279"/>
      <c r="FCD21" s="279"/>
      <c r="FCE21" s="279"/>
      <c r="FCF21" s="279"/>
      <c r="FCG21" s="279"/>
      <c r="FCH21" s="279"/>
      <c r="FCI21" s="279"/>
      <c r="FCJ21" s="279"/>
      <c r="FCK21" s="279"/>
      <c r="FCL21" s="279"/>
      <c r="FCM21" s="279"/>
      <c r="FCN21" s="279"/>
      <c r="FCO21" s="279"/>
      <c r="FCP21" s="279"/>
      <c r="FCQ21" s="279"/>
      <c r="FCR21" s="279"/>
      <c r="FCS21" s="279"/>
      <c r="FCT21" s="279"/>
      <c r="FCU21" s="279"/>
      <c r="FCV21" s="279"/>
      <c r="FCW21" s="279"/>
      <c r="FCX21" s="279"/>
      <c r="FCY21" s="279"/>
      <c r="FCZ21" s="279"/>
      <c r="FDA21" s="279"/>
      <c r="FDB21" s="279"/>
      <c r="FDC21" s="279"/>
      <c r="FDD21" s="279"/>
      <c r="FDE21" s="279"/>
      <c r="FDF21" s="279"/>
      <c r="FDG21" s="279"/>
      <c r="FDH21" s="279"/>
      <c r="FDI21" s="279"/>
      <c r="FDJ21" s="279"/>
      <c r="FDK21" s="279"/>
      <c r="FDL21" s="279"/>
      <c r="FDM21" s="279"/>
      <c r="FDN21" s="279"/>
      <c r="FDO21" s="279"/>
      <c r="FDP21" s="279"/>
      <c r="FDQ21" s="279"/>
      <c r="FDR21" s="279"/>
      <c r="FDS21" s="279"/>
      <c r="FDT21" s="279"/>
      <c r="FDU21" s="279"/>
      <c r="FDV21" s="279"/>
      <c r="FDW21" s="279"/>
      <c r="FDX21" s="279"/>
      <c r="FDY21" s="279"/>
      <c r="FDZ21" s="279"/>
      <c r="FEA21" s="279"/>
      <c r="FEB21" s="279"/>
      <c r="FEC21" s="279"/>
      <c r="FED21" s="279"/>
      <c r="FEE21" s="279"/>
      <c r="FEF21" s="279"/>
      <c r="FEG21" s="279"/>
      <c r="FEH21" s="279"/>
      <c r="FEI21" s="279"/>
      <c r="FEJ21" s="279"/>
      <c r="FEK21" s="279"/>
      <c r="FEL21" s="279"/>
      <c r="FEM21" s="279"/>
      <c r="FEN21" s="279"/>
      <c r="FEO21" s="279"/>
      <c r="FEP21" s="279"/>
      <c r="FEQ21" s="279"/>
      <c r="FER21" s="279"/>
      <c r="FES21" s="279"/>
      <c r="FET21" s="279"/>
      <c r="FEU21" s="279"/>
      <c r="FEV21" s="279"/>
      <c r="FEW21" s="279"/>
      <c r="FEX21" s="279"/>
      <c r="FEY21" s="279"/>
      <c r="FEZ21" s="279"/>
      <c r="FFA21" s="279"/>
      <c r="FFB21" s="279"/>
      <c r="FFC21" s="279"/>
      <c r="FFD21" s="279"/>
      <c r="FFE21" s="279"/>
      <c r="FFF21" s="279"/>
      <c r="FFG21" s="279"/>
      <c r="FFH21" s="279"/>
      <c r="FFI21" s="279"/>
      <c r="FFJ21" s="279"/>
      <c r="FFK21" s="279"/>
      <c r="FFL21" s="279"/>
      <c r="FFM21" s="279"/>
      <c r="FFN21" s="279"/>
      <c r="FFO21" s="279"/>
      <c r="FFP21" s="279"/>
      <c r="FFQ21" s="279"/>
      <c r="FFR21" s="279"/>
      <c r="FFS21" s="279"/>
      <c r="FFT21" s="279"/>
      <c r="FFU21" s="279"/>
      <c r="FFV21" s="279"/>
      <c r="FFW21" s="279"/>
      <c r="FFX21" s="279"/>
      <c r="FFY21" s="279"/>
      <c r="FFZ21" s="279"/>
      <c r="FGA21" s="279"/>
      <c r="FGB21" s="279"/>
      <c r="FGC21" s="279"/>
      <c r="FGD21" s="279"/>
      <c r="FGE21" s="279"/>
      <c r="FGF21" s="279"/>
      <c r="FGG21" s="279"/>
      <c r="FGH21" s="279"/>
      <c r="FGI21" s="279"/>
      <c r="FGJ21" s="279"/>
      <c r="FGK21" s="279"/>
      <c r="FGL21" s="279"/>
      <c r="FGM21" s="279"/>
      <c r="FGN21" s="279"/>
      <c r="FGO21" s="279"/>
      <c r="FGP21" s="279"/>
      <c r="FGQ21" s="279"/>
      <c r="FGR21" s="279"/>
      <c r="FGS21" s="279"/>
      <c r="FGT21" s="279"/>
      <c r="FGU21" s="279"/>
      <c r="FGV21" s="279"/>
      <c r="FGW21" s="279"/>
      <c r="FGX21" s="279"/>
      <c r="FGY21" s="279"/>
      <c r="FGZ21" s="279"/>
      <c r="FHA21" s="279"/>
      <c r="FHB21" s="279"/>
      <c r="FHC21" s="279"/>
      <c r="FHD21" s="279"/>
      <c r="FHE21" s="279"/>
      <c r="FHF21" s="279"/>
      <c r="FHG21" s="279"/>
      <c r="FHH21" s="279"/>
      <c r="FHI21" s="279"/>
      <c r="FHJ21" s="279"/>
      <c r="FHK21" s="279"/>
      <c r="FHL21" s="279"/>
      <c r="FHM21" s="279"/>
      <c r="FHN21" s="279"/>
      <c r="FHO21" s="279"/>
      <c r="FHP21" s="279"/>
      <c r="FHQ21" s="279"/>
      <c r="FHR21" s="279"/>
      <c r="FHS21" s="279"/>
      <c r="FHT21" s="279"/>
      <c r="FHU21" s="279"/>
      <c r="FHV21" s="279"/>
      <c r="FHW21" s="279"/>
      <c r="FHX21" s="279"/>
      <c r="FHY21" s="279"/>
      <c r="FHZ21" s="279"/>
      <c r="FIA21" s="279"/>
      <c r="FIB21" s="279"/>
      <c r="FIC21" s="279"/>
      <c r="FID21" s="279"/>
      <c r="FIE21" s="279"/>
      <c r="FIF21" s="279"/>
      <c r="FIG21" s="279"/>
      <c r="FIH21" s="279"/>
      <c r="FII21" s="279"/>
      <c r="FIJ21" s="279"/>
      <c r="FIK21" s="279"/>
      <c r="FIL21" s="279"/>
      <c r="FIM21" s="279"/>
      <c r="FIN21" s="279"/>
      <c r="FIO21" s="279"/>
      <c r="FIP21" s="279"/>
      <c r="FIQ21" s="279"/>
      <c r="FIR21" s="279"/>
      <c r="FIS21" s="279"/>
      <c r="FIT21" s="279"/>
      <c r="FIU21" s="279"/>
      <c r="FIV21" s="279"/>
      <c r="FIW21" s="279"/>
      <c r="FIX21" s="279"/>
      <c r="FIY21" s="279"/>
      <c r="FIZ21" s="279"/>
      <c r="FJA21" s="279"/>
      <c r="FJB21" s="279"/>
      <c r="FJC21" s="279"/>
      <c r="FJD21" s="279"/>
      <c r="FJE21" s="279"/>
      <c r="FJF21" s="279"/>
      <c r="FJG21" s="279"/>
      <c r="FJH21" s="279"/>
      <c r="FJI21" s="279"/>
      <c r="FJJ21" s="279"/>
      <c r="FJK21" s="279"/>
      <c r="FJL21" s="279"/>
      <c r="FJM21" s="279"/>
      <c r="FJN21" s="279"/>
      <c r="FJO21" s="279"/>
      <c r="FJP21" s="279"/>
      <c r="FJQ21" s="279"/>
      <c r="FJR21" s="279"/>
      <c r="FJS21" s="279"/>
      <c r="FJT21" s="279"/>
      <c r="FJU21" s="279"/>
      <c r="FJV21" s="279"/>
      <c r="FJW21" s="279"/>
      <c r="FJX21" s="279"/>
      <c r="FJY21" s="279"/>
      <c r="FJZ21" s="279"/>
      <c r="FKA21" s="279"/>
      <c r="FKB21" s="279"/>
      <c r="FKC21" s="279"/>
      <c r="FKD21" s="279"/>
      <c r="FKE21" s="279"/>
      <c r="FKF21" s="279"/>
      <c r="FKG21" s="279"/>
      <c r="FKH21" s="279"/>
      <c r="FKI21" s="279"/>
      <c r="FKJ21" s="279"/>
      <c r="FKK21" s="279"/>
      <c r="FKL21" s="279"/>
      <c r="FKM21" s="279"/>
      <c r="FKN21" s="279"/>
      <c r="FKO21" s="279"/>
      <c r="FKP21" s="279"/>
      <c r="FKQ21" s="279"/>
      <c r="FKR21" s="279"/>
      <c r="FKS21" s="279"/>
      <c r="FKT21" s="279"/>
      <c r="FKU21" s="279"/>
      <c r="FKV21" s="279"/>
      <c r="FKW21" s="279"/>
      <c r="FKX21" s="279"/>
      <c r="FKY21" s="279"/>
      <c r="FKZ21" s="279"/>
      <c r="FLA21" s="279"/>
      <c r="FLB21" s="279"/>
      <c r="FLC21" s="279"/>
      <c r="FLD21" s="279"/>
      <c r="FLE21" s="279"/>
      <c r="FLF21" s="279"/>
      <c r="FLG21" s="279"/>
      <c r="FLH21" s="279"/>
      <c r="FLI21" s="279"/>
      <c r="FLJ21" s="279"/>
      <c r="FLK21" s="279"/>
      <c r="FLL21" s="279"/>
      <c r="FLM21" s="279"/>
      <c r="FLN21" s="279"/>
      <c r="FLO21" s="279"/>
      <c r="FLP21" s="279"/>
      <c r="FLQ21" s="279"/>
      <c r="FLR21" s="279"/>
      <c r="FLS21" s="279"/>
      <c r="FLT21" s="279"/>
      <c r="FLU21" s="279"/>
      <c r="FLV21" s="279"/>
      <c r="FLW21" s="279"/>
      <c r="FLX21" s="279"/>
      <c r="FLY21" s="279"/>
      <c r="FLZ21" s="279"/>
      <c r="FMA21" s="279"/>
      <c r="FMB21" s="279"/>
      <c r="FMC21" s="279"/>
      <c r="FMD21" s="279"/>
      <c r="FME21" s="279"/>
      <c r="FMF21" s="279"/>
      <c r="FMG21" s="279"/>
      <c r="FMH21" s="279"/>
      <c r="FMI21" s="279"/>
      <c r="FMJ21" s="279"/>
      <c r="FMK21" s="279"/>
      <c r="FML21" s="279"/>
      <c r="FMM21" s="279"/>
      <c r="FMN21" s="279"/>
      <c r="FMO21" s="279"/>
      <c r="FMP21" s="279"/>
      <c r="FMQ21" s="279"/>
      <c r="FMR21" s="279"/>
      <c r="FMS21" s="279"/>
      <c r="FMT21" s="279"/>
      <c r="FMU21" s="279"/>
      <c r="FMV21" s="279"/>
      <c r="FMW21" s="279"/>
      <c r="FMX21" s="279"/>
      <c r="FMY21" s="279"/>
      <c r="FMZ21" s="279"/>
      <c r="FNA21" s="279"/>
      <c r="FNB21" s="279"/>
      <c r="FNC21" s="279"/>
      <c r="FND21" s="279"/>
      <c r="FNE21" s="279"/>
      <c r="FNF21" s="279"/>
      <c r="FNG21" s="279"/>
      <c r="FNH21" s="279"/>
      <c r="FNI21" s="279"/>
      <c r="FNJ21" s="279"/>
      <c r="FNK21" s="279"/>
      <c r="FNL21" s="279"/>
      <c r="FNM21" s="279"/>
      <c r="FNN21" s="279"/>
      <c r="FNO21" s="279"/>
      <c r="FNP21" s="279"/>
      <c r="FNQ21" s="279"/>
      <c r="FNR21" s="279"/>
      <c r="FNS21" s="279"/>
      <c r="FNT21" s="279"/>
      <c r="FNU21" s="279"/>
      <c r="FNV21" s="279"/>
      <c r="FNW21" s="279"/>
      <c r="FNX21" s="279"/>
      <c r="FNY21" s="279"/>
      <c r="FNZ21" s="279"/>
      <c r="FOA21" s="279"/>
      <c r="FOB21" s="279"/>
      <c r="FOC21" s="279"/>
      <c r="FOD21" s="279"/>
      <c r="FOE21" s="279"/>
      <c r="FOF21" s="279"/>
      <c r="FOG21" s="279"/>
      <c r="FOH21" s="279"/>
      <c r="FOI21" s="279"/>
      <c r="FOJ21" s="279"/>
      <c r="FOK21" s="279"/>
      <c r="FOL21" s="279"/>
      <c r="FOM21" s="279"/>
      <c r="FON21" s="279"/>
      <c r="FOO21" s="279"/>
      <c r="FOP21" s="279"/>
      <c r="FOQ21" s="279"/>
      <c r="FOR21" s="279"/>
      <c r="FOS21" s="279"/>
      <c r="FOT21" s="279"/>
      <c r="FOU21" s="279"/>
      <c r="FOV21" s="279"/>
      <c r="FOW21" s="279"/>
      <c r="FOX21" s="279"/>
      <c r="FOY21" s="279"/>
      <c r="FOZ21" s="279"/>
      <c r="FPA21" s="279"/>
      <c r="FPB21" s="279"/>
      <c r="FPC21" s="279"/>
      <c r="FPD21" s="279"/>
      <c r="FPE21" s="279"/>
      <c r="FPF21" s="279"/>
      <c r="FPG21" s="279"/>
      <c r="FPH21" s="279"/>
      <c r="FPI21" s="279"/>
      <c r="FPJ21" s="279"/>
      <c r="FPK21" s="279"/>
      <c r="FPL21" s="279"/>
      <c r="FPM21" s="279"/>
      <c r="FPN21" s="279"/>
      <c r="FPO21" s="279"/>
      <c r="FPP21" s="279"/>
      <c r="FPQ21" s="279"/>
      <c r="FPR21" s="279"/>
      <c r="FPS21" s="279"/>
      <c r="FPT21" s="279"/>
      <c r="FPU21" s="279"/>
      <c r="FPV21" s="279"/>
      <c r="FPW21" s="279"/>
      <c r="FPX21" s="279"/>
      <c r="FPY21" s="279"/>
      <c r="FPZ21" s="279"/>
      <c r="FQA21" s="279"/>
      <c r="FQB21" s="279"/>
      <c r="FQC21" s="279"/>
      <c r="FQD21" s="279"/>
      <c r="FQE21" s="279"/>
      <c r="FQF21" s="279"/>
      <c r="FQG21" s="279"/>
      <c r="FQH21" s="279"/>
      <c r="FQI21" s="279"/>
      <c r="FQJ21" s="279"/>
      <c r="FQK21" s="279"/>
      <c r="FQL21" s="279"/>
      <c r="FQM21" s="279"/>
      <c r="FQN21" s="279"/>
      <c r="FQO21" s="279"/>
      <c r="FQP21" s="279"/>
      <c r="FQQ21" s="279"/>
      <c r="FQR21" s="279"/>
      <c r="FQS21" s="279"/>
      <c r="FQT21" s="279"/>
      <c r="FQU21" s="279"/>
      <c r="FQV21" s="279"/>
      <c r="FQW21" s="279"/>
      <c r="FQX21" s="279"/>
      <c r="FQY21" s="279"/>
      <c r="FQZ21" s="279"/>
      <c r="FRA21" s="279"/>
      <c r="FRB21" s="279"/>
      <c r="FRC21" s="279"/>
      <c r="FRD21" s="279"/>
      <c r="FRE21" s="279"/>
      <c r="FRF21" s="279"/>
      <c r="FRG21" s="279"/>
      <c r="FRH21" s="279"/>
      <c r="FRI21" s="279"/>
      <c r="FRJ21" s="279"/>
      <c r="FRK21" s="279"/>
      <c r="FRL21" s="279"/>
      <c r="FRM21" s="279"/>
      <c r="FRN21" s="279"/>
      <c r="FRO21" s="279"/>
      <c r="FRP21" s="279"/>
      <c r="FRQ21" s="279"/>
      <c r="FRR21" s="279"/>
      <c r="FRS21" s="279"/>
      <c r="FRT21" s="279"/>
      <c r="FRU21" s="279"/>
      <c r="FRV21" s="279"/>
      <c r="FRW21" s="279"/>
      <c r="FRX21" s="279"/>
      <c r="FRY21" s="279"/>
      <c r="FRZ21" s="279"/>
      <c r="FSA21" s="279"/>
      <c r="FSB21" s="279"/>
      <c r="FSC21" s="279"/>
      <c r="FSD21" s="279"/>
      <c r="FSE21" s="279"/>
      <c r="FSF21" s="279"/>
      <c r="FSG21" s="279"/>
      <c r="FSH21" s="279"/>
      <c r="FSI21" s="279"/>
      <c r="FSJ21" s="279"/>
      <c r="FSK21" s="279"/>
      <c r="FSL21" s="279"/>
      <c r="FSM21" s="279"/>
      <c r="FSN21" s="279"/>
      <c r="FSO21" s="279"/>
      <c r="FSP21" s="279"/>
      <c r="FSQ21" s="279"/>
      <c r="FSR21" s="279"/>
      <c r="FSS21" s="279"/>
      <c r="FST21" s="279"/>
      <c r="FSU21" s="279"/>
      <c r="FSV21" s="279"/>
      <c r="FSW21" s="279"/>
      <c r="FSX21" s="279"/>
      <c r="FSY21" s="279"/>
      <c r="FSZ21" s="279"/>
      <c r="FTA21" s="279"/>
      <c r="FTB21" s="279"/>
      <c r="FTC21" s="279"/>
      <c r="FTD21" s="279"/>
      <c r="FTE21" s="279"/>
      <c r="FTF21" s="279"/>
      <c r="FTG21" s="279"/>
      <c r="FTH21" s="279"/>
      <c r="FTI21" s="279"/>
      <c r="FTJ21" s="279"/>
      <c r="FTK21" s="279"/>
      <c r="FTL21" s="279"/>
      <c r="FTM21" s="279"/>
      <c r="FTN21" s="279"/>
      <c r="FTO21" s="279"/>
      <c r="FTP21" s="279"/>
      <c r="FTQ21" s="279"/>
      <c r="FTR21" s="279"/>
      <c r="FTS21" s="279"/>
      <c r="FTT21" s="279"/>
      <c r="FTU21" s="279"/>
      <c r="FTV21" s="279"/>
      <c r="FTW21" s="279"/>
      <c r="FTX21" s="279"/>
      <c r="FTY21" s="279"/>
      <c r="FTZ21" s="279"/>
      <c r="FUA21" s="279"/>
      <c r="FUB21" s="279"/>
      <c r="FUC21" s="279"/>
      <c r="FUD21" s="279"/>
      <c r="FUE21" s="279"/>
      <c r="FUF21" s="279"/>
      <c r="FUG21" s="279"/>
      <c r="FUH21" s="279"/>
      <c r="FUI21" s="279"/>
      <c r="FUJ21" s="279"/>
      <c r="FUK21" s="279"/>
      <c r="FUL21" s="279"/>
      <c r="FUM21" s="279"/>
      <c r="FUN21" s="279"/>
      <c r="FUO21" s="279"/>
      <c r="FUP21" s="279"/>
      <c r="FUQ21" s="279"/>
      <c r="FUR21" s="279"/>
      <c r="FUS21" s="279"/>
      <c r="FUT21" s="279"/>
      <c r="FUU21" s="279"/>
      <c r="FUV21" s="279"/>
      <c r="FUW21" s="279"/>
      <c r="FUX21" s="279"/>
      <c r="FUY21" s="279"/>
      <c r="FUZ21" s="279"/>
      <c r="FVA21" s="279"/>
      <c r="FVB21" s="279"/>
      <c r="FVC21" s="279"/>
      <c r="FVD21" s="279"/>
      <c r="FVE21" s="279"/>
      <c r="FVF21" s="279"/>
      <c r="FVG21" s="279"/>
      <c r="FVH21" s="279"/>
      <c r="FVI21" s="279"/>
      <c r="FVJ21" s="279"/>
      <c r="FVK21" s="279"/>
      <c r="FVL21" s="279"/>
      <c r="FVM21" s="279"/>
      <c r="FVN21" s="279"/>
      <c r="FVO21" s="279"/>
      <c r="FVP21" s="279"/>
      <c r="FVQ21" s="279"/>
      <c r="FVR21" s="279"/>
      <c r="FVS21" s="279"/>
      <c r="FVT21" s="279"/>
      <c r="FVU21" s="279"/>
      <c r="FVV21" s="279"/>
      <c r="FVW21" s="279"/>
      <c r="FVX21" s="279"/>
      <c r="FVY21" s="279"/>
      <c r="FVZ21" s="279"/>
      <c r="FWA21" s="279"/>
      <c r="FWB21" s="279"/>
      <c r="FWC21" s="279"/>
      <c r="FWD21" s="279"/>
      <c r="FWE21" s="279"/>
      <c r="FWF21" s="279"/>
      <c r="FWG21" s="279"/>
      <c r="FWH21" s="279"/>
      <c r="FWI21" s="279"/>
      <c r="FWJ21" s="279"/>
      <c r="FWK21" s="279"/>
      <c r="FWL21" s="279"/>
      <c r="FWM21" s="279"/>
      <c r="FWN21" s="279"/>
      <c r="FWO21" s="279"/>
      <c r="FWP21" s="279"/>
      <c r="FWQ21" s="279"/>
      <c r="FWR21" s="279"/>
      <c r="FWS21" s="279"/>
      <c r="FWT21" s="279"/>
      <c r="FWU21" s="279"/>
      <c r="FWV21" s="279"/>
      <c r="FWW21" s="279"/>
      <c r="FWX21" s="279"/>
      <c r="FWY21" s="279"/>
      <c r="FWZ21" s="279"/>
      <c r="FXA21" s="279"/>
      <c r="FXB21" s="279"/>
      <c r="FXC21" s="279"/>
      <c r="FXD21" s="279"/>
      <c r="FXE21" s="279"/>
      <c r="FXF21" s="279"/>
      <c r="FXG21" s="279"/>
      <c r="FXH21" s="279"/>
      <c r="FXI21" s="279"/>
      <c r="FXJ21" s="279"/>
      <c r="FXK21" s="279"/>
      <c r="FXL21" s="279"/>
      <c r="FXM21" s="279"/>
      <c r="FXN21" s="279"/>
      <c r="FXO21" s="279"/>
      <c r="FXP21" s="279"/>
      <c r="FXQ21" s="279"/>
      <c r="FXR21" s="279"/>
      <c r="FXS21" s="279"/>
      <c r="FXT21" s="279"/>
      <c r="FXU21" s="279"/>
      <c r="FXV21" s="279"/>
      <c r="FXW21" s="279"/>
      <c r="FXX21" s="279"/>
      <c r="FXY21" s="279"/>
      <c r="FXZ21" s="279"/>
      <c r="FYA21" s="279"/>
      <c r="FYB21" s="279"/>
      <c r="FYC21" s="279"/>
      <c r="FYD21" s="279"/>
      <c r="FYE21" s="279"/>
      <c r="FYF21" s="279"/>
      <c r="FYG21" s="279"/>
      <c r="FYH21" s="279"/>
      <c r="FYI21" s="279"/>
      <c r="FYJ21" s="279"/>
      <c r="FYK21" s="279"/>
      <c r="FYL21" s="279"/>
      <c r="FYM21" s="279"/>
      <c r="FYN21" s="279"/>
      <c r="FYO21" s="279"/>
      <c r="FYP21" s="279"/>
      <c r="FYQ21" s="279"/>
      <c r="FYR21" s="279"/>
      <c r="FYS21" s="279"/>
      <c r="FYT21" s="279"/>
      <c r="FYU21" s="279"/>
      <c r="FYV21" s="279"/>
      <c r="FYW21" s="279"/>
      <c r="FYX21" s="279"/>
      <c r="FYY21" s="279"/>
      <c r="FYZ21" s="279"/>
      <c r="FZA21" s="279"/>
      <c r="FZB21" s="279"/>
      <c r="FZC21" s="279"/>
      <c r="FZD21" s="279"/>
      <c r="FZE21" s="279"/>
      <c r="FZF21" s="279"/>
      <c r="FZG21" s="279"/>
      <c r="FZH21" s="279"/>
      <c r="FZI21" s="279"/>
      <c r="FZJ21" s="279"/>
      <c r="FZK21" s="279"/>
      <c r="FZL21" s="279"/>
      <c r="FZM21" s="279"/>
      <c r="FZN21" s="279"/>
      <c r="FZO21" s="279"/>
      <c r="FZP21" s="279"/>
      <c r="FZQ21" s="279"/>
      <c r="FZR21" s="279"/>
      <c r="FZS21" s="279"/>
      <c r="FZT21" s="279"/>
      <c r="FZU21" s="279"/>
      <c r="FZV21" s="279"/>
      <c r="FZW21" s="279"/>
      <c r="FZX21" s="279"/>
      <c r="FZY21" s="279"/>
      <c r="FZZ21" s="279"/>
      <c r="GAA21" s="279"/>
      <c r="GAB21" s="279"/>
      <c r="GAC21" s="279"/>
      <c r="GAD21" s="279"/>
      <c r="GAE21" s="279"/>
      <c r="GAF21" s="279"/>
      <c r="GAG21" s="279"/>
      <c r="GAH21" s="279"/>
      <c r="GAI21" s="279"/>
      <c r="GAJ21" s="279"/>
      <c r="GAK21" s="279"/>
      <c r="GAL21" s="279"/>
      <c r="GAM21" s="279"/>
      <c r="GAN21" s="279"/>
      <c r="GAO21" s="279"/>
      <c r="GAP21" s="279"/>
      <c r="GAQ21" s="279"/>
      <c r="GAR21" s="279"/>
      <c r="GAS21" s="279"/>
      <c r="GAT21" s="279"/>
      <c r="GAU21" s="279"/>
      <c r="GAV21" s="279"/>
      <c r="GAW21" s="279"/>
      <c r="GAX21" s="279"/>
      <c r="GAY21" s="279"/>
      <c r="GAZ21" s="279"/>
      <c r="GBA21" s="279"/>
      <c r="GBB21" s="279"/>
      <c r="GBC21" s="279"/>
      <c r="GBD21" s="279"/>
      <c r="GBE21" s="279"/>
      <c r="GBF21" s="279"/>
      <c r="GBG21" s="279"/>
      <c r="GBH21" s="279"/>
      <c r="GBI21" s="279"/>
      <c r="GBJ21" s="279"/>
      <c r="GBK21" s="279"/>
      <c r="GBL21" s="279"/>
      <c r="GBM21" s="279"/>
      <c r="GBN21" s="279"/>
      <c r="GBO21" s="279"/>
      <c r="GBP21" s="279"/>
      <c r="GBQ21" s="279"/>
      <c r="GBR21" s="279"/>
      <c r="GBS21" s="279"/>
      <c r="GBT21" s="279"/>
      <c r="GBU21" s="279"/>
      <c r="GBV21" s="279"/>
      <c r="GBW21" s="279"/>
      <c r="GBX21" s="279"/>
      <c r="GBY21" s="279"/>
      <c r="GBZ21" s="279"/>
      <c r="GCA21" s="279"/>
      <c r="GCB21" s="279"/>
      <c r="GCC21" s="279"/>
      <c r="GCD21" s="279"/>
      <c r="GCE21" s="279"/>
      <c r="GCF21" s="279"/>
      <c r="GCG21" s="279"/>
      <c r="GCH21" s="279"/>
      <c r="GCI21" s="279"/>
      <c r="GCJ21" s="279"/>
      <c r="GCK21" s="279"/>
      <c r="GCL21" s="279"/>
      <c r="GCM21" s="279"/>
      <c r="GCN21" s="279"/>
      <c r="GCO21" s="279"/>
      <c r="GCP21" s="279"/>
      <c r="GCQ21" s="279"/>
      <c r="GCR21" s="279"/>
      <c r="GCS21" s="279"/>
      <c r="GCT21" s="279"/>
      <c r="GCU21" s="279"/>
      <c r="GCV21" s="279"/>
      <c r="GCW21" s="279"/>
      <c r="GCX21" s="279"/>
      <c r="GCY21" s="279"/>
      <c r="GCZ21" s="279"/>
      <c r="GDA21" s="279"/>
      <c r="GDB21" s="279"/>
      <c r="GDC21" s="279"/>
      <c r="GDD21" s="279"/>
      <c r="GDE21" s="279"/>
      <c r="GDF21" s="279"/>
      <c r="GDG21" s="279"/>
      <c r="GDH21" s="279"/>
      <c r="GDI21" s="279"/>
      <c r="GDJ21" s="279"/>
      <c r="GDK21" s="279"/>
      <c r="GDL21" s="279"/>
      <c r="GDM21" s="279"/>
      <c r="GDN21" s="279"/>
      <c r="GDO21" s="279"/>
      <c r="GDP21" s="279"/>
      <c r="GDQ21" s="279"/>
      <c r="GDR21" s="279"/>
      <c r="GDS21" s="279"/>
      <c r="GDT21" s="279"/>
      <c r="GDU21" s="279"/>
      <c r="GDV21" s="279"/>
      <c r="GDW21" s="279"/>
      <c r="GDX21" s="279"/>
      <c r="GDY21" s="279"/>
      <c r="GDZ21" s="279"/>
      <c r="GEA21" s="279"/>
      <c r="GEB21" s="279"/>
      <c r="GEC21" s="279"/>
      <c r="GED21" s="279"/>
      <c r="GEE21" s="279"/>
      <c r="GEF21" s="279"/>
      <c r="GEG21" s="279"/>
      <c r="GEH21" s="279"/>
      <c r="GEI21" s="279"/>
      <c r="GEJ21" s="279"/>
      <c r="GEK21" s="279"/>
      <c r="GEL21" s="279"/>
      <c r="GEM21" s="279"/>
      <c r="GEN21" s="279"/>
      <c r="GEO21" s="279"/>
      <c r="GEP21" s="279"/>
      <c r="GEQ21" s="279"/>
      <c r="GER21" s="279"/>
      <c r="GES21" s="279"/>
      <c r="GET21" s="279"/>
      <c r="GEU21" s="279"/>
      <c r="GEV21" s="279"/>
      <c r="GEW21" s="279"/>
      <c r="GEX21" s="279"/>
      <c r="GEY21" s="279"/>
      <c r="GEZ21" s="279"/>
      <c r="GFA21" s="279"/>
      <c r="GFB21" s="279"/>
      <c r="GFC21" s="279"/>
      <c r="GFD21" s="279"/>
      <c r="GFE21" s="279"/>
      <c r="GFF21" s="279"/>
      <c r="GFG21" s="279"/>
      <c r="GFH21" s="279"/>
      <c r="GFI21" s="279"/>
      <c r="GFJ21" s="279"/>
      <c r="GFK21" s="279"/>
      <c r="GFL21" s="279"/>
      <c r="GFM21" s="279"/>
      <c r="GFN21" s="279"/>
      <c r="GFO21" s="279"/>
      <c r="GFP21" s="279"/>
      <c r="GFQ21" s="279"/>
      <c r="GFR21" s="279"/>
      <c r="GFS21" s="279"/>
      <c r="GFT21" s="279"/>
      <c r="GFU21" s="279"/>
      <c r="GFV21" s="279"/>
      <c r="GFW21" s="279"/>
      <c r="GFX21" s="279"/>
      <c r="GFY21" s="279"/>
      <c r="GFZ21" s="279"/>
      <c r="GGA21" s="279"/>
      <c r="GGB21" s="279"/>
      <c r="GGC21" s="279"/>
      <c r="GGD21" s="279"/>
      <c r="GGE21" s="279"/>
      <c r="GGF21" s="279"/>
      <c r="GGG21" s="279"/>
      <c r="GGH21" s="279"/>
      <c r="GGI21" s="279"/>
      <c r="GGJ21" s="279"/>
      <c r="GGK21" s="279"/>
      <c r="GGL21" s="279"/>
      <c r="GGM21" s="279"/>
      <c r="GGN21" s="279"/>
      <c r="GGO21" s="279"/>
      <c r="GGP21" s="279"/>
      <c r="GGQ21" s="279"/>
      <c r="GGR21" s="279"/>
      <c r="GGS21" s="279"/>
      <c r="GGT21" s="279"/>
      <c r="GGU21" s="279"/>
      <c r="GGV21" s="279"/>
      <c r="GGW21" s="279"/>
      <c r="GGX21" s="279"/>
      <c r="GGY21" s="279"/>
      <c r="GGZ21" s="279"/>
      <c r="GHA21" s="279"/>
      <c r="GHB21" s="279"/>
      <c r="GHC21" s="279"/>
      <c r="GHD21" s="279"/>
      <c r="GHE21" s="279"/>
      <c r="GHF21" s="279"/>
      <c r="GHG21" s="279"/>
      <c r="GHH21" s="279"/>
      <c r="GHI21" s="279"/>
      <c r="GHJ21" s="279"/>
      <c r="GHK21" s="279"/>
      <c r="GHL21" s="279"/>
      <c r="GHM21" s="279"/>
      <c r="GHN21" s="279"/>
      <c r="GHO21" s="279"/>
      <c r="GHP21" s="279"/>
      <c r="GHQ21" s="279"/>
      <c r="GHR21" s="279"/>
      <c r="GHS21" s="279"/>
      <c r="GHT21" s="279"/>
      <c r="GHU21" s="279"/>
      <c r="GHV21" s="279"/>
      <c r="GHW21" s="279"/>
      <c r="GHX21" s="279"/>
      <c r="GHY21" s="279"/>
      <c r="GHZ21" s="279"/>
      <c r="GIA21" s="279"/>
      <c r="GIB21" s="279"/>
      <c r="GIC21" s="279"/>
      <c r="GID21" s="279"/>
      <c r="GIE21" s="279"/>
      <c r="GIF21" s="279"/>
      <c r="GIG21" s="279"/>
      <c r="GIH21" s="279"/>
      <c r="GII21" s="279"/>
      <c r="GIJ21" s="279"/>
      <c r="GIK21" s="279"/>
      <c r="GIL21" s="279"/>
      <c r="GIM21" s="279"/>
      <c r="GIN21" s="279"/>
      <c r="GIO21" s="279"/>
      <c r="GIP21" s="279"/>
      <c r="GIQ21" s="279"/>
      <c r="GIR21" s="279"/>
      <c r="GIS21" s="279"/>
      <c r="GIT21" s="279"/>
      <c r="GIU21" s="279"/>
      <c r="GIV21" s="279"/>
      <c r="GIW21" s="279"/>
      <c r="GIX21" s="279"/>
      <c r="GIY21" s="279"/>
      <c r="GIZ21" s="279"/>
      <c r="GJA21" s="279"/>
      <c r="GJB21" s="279"/>
      <c r="GJC21" s="279"/>
      <c r="GJD21" s="279"/>
      <c r="GJE21" s="279"/>
      <c r="GJF21" s="279"/>
      <c r="GJG21" s="279"/>
      <c r="GJH21" s="279"/>
      <c r="GJI21" s="279"/>
      <c r="GJJ21" s="279"/>
      <c r="GJK21" s="279"/>
      <c r="GJL21" s="279"/>
      <c r="GJM21" s="279"/>
      <c r="GJN21" s="279"/>
      <c r="GJO21" s="279"/>
      <c r="GJP21" s="279"/>
      <c r="GJQ21" s="279"/>
      <c r="GJR21" s="279"/>
      <c r="GJS21" s="279"/>
      <c r="GJT21" s="279"/>
      <c r="GJU21" s="279"/>
      <c r="GJV21" s="279"/>
      <c r="GJW21" s="279"/>
      <c r="GJX21" s="279"/>
      <c r="GJY21" s="279"/>
      <c r="GJZ21" s="279"/>
      <c r="GKA21" s="279"/>
      <c r="GKB21" s="279"/>
      <c r="GKC21" s="279"/>
      <c r="GKD21" s="279"/>
      <c r="GKE21" s="279"/>
      <c r="GKF21" s="279"/>
      <c r="GKG21" s="279"/>
      <c r="GKH21" s="279"/>
      <c r="GKI21" s="279"/>
      <c r="GKJ21" s="279"/>
      <c r="GKK21" s="279"/>
      <c r="GKL21" s="279"/>
      <c r="GKM21" s="279"/>
      <c r="GKN21" s="279"/>
      <c r="GKO21" s="279"/>
      <c r="GKP21" s="279"/>
      <c r="GKQ21" s="279"/>
      <c r="GKR21" s="279"/>
      <c r="GKS21" s="279"/>
      <c r="GKT21" s="279"/>
      <c r="GKU21" s="279"/>
      <c r="GKV21" s="279"/>
      <c r="GKW21" s="279"/>
      <c r="GKX21" s="279"/>
      <c r="GKY21" s="279"/>
      <c r="GKZ21" s="279"/>
      <c r="GLA21" s="279"/>
      <c r="GLB21" s="279"/>
      <c r="GLC21" s="279"/>
      <c r="GLD21" s="279"/>
      <c r="GLE21" s="279"/>
      <c r="GLF21" s="279"/>
      <c r="GLG21" s="279"/>
      <c r="GLH21" s="279"/>
      <c r="GLI21" s="279"/>
      <c r="GLJ21" s="279"/>
      <c r="GLK21" s="279"/>
      <c r="GLL21" s="279"/>
      <c r="GLM21" s="279"/>
      <c r="GLN21" s="279"/>
      <c r="GLO21" s="279"/>
      <c r="GLP21" s="279"/>
      <c r="GLQ21" s="279"/>
      <c r="GLR21" s="279"/>
      <c r="GLS21" s="279"/>
      <c r="GLT21" s="279"/>
      <c r="GLU21" s="279"/>
      <c r="GLV21" s="279"/>
      <c r="GLW21" s="279"/>
      <c r="GLX21" s="279"/>
      <c r="GLY21" s="279"/>
      <c r="GLZ21" s="279"/>
      <c r="GMA21" s="279"/>
      <c r="GMB21" s="279"/>
      <c r="GMC21" s="279"/>
      <c r="GMD21" s="279"/>
      <c r="GME21" s="279"/>
      <c r="GMF21" s="279"/>
      <c r="GMG21" s="279"/>
      <c r="GMH21" s="279"/>
      <c r="GMI21" s="279"/>
      <c r="GMJ21" s="279"/>
      <c r="GMK21" s="279"/>
      <c r="GML21" s="279"/>
      <c r="GMM21" s="279"/>
      <c r="GMN21" s="279"/>
      <c r="GMO21" s="279"/>
      <c r="GMP21" s="279"/>
      <c r="GMQ21" s="279"/>
      <c r="GMR21" s="279"/>
      <c r="GMS21" s="279"/>
      <c r="GMT21" s="279"/>
      <c r="GMU21" s="279"/>
      <c r="GMV21" s="279"/>
      <c r="GMW21" s="279"/>
      <c r="GMX21" s="279"/>
      <c r="GMY21" s="279"/>
      <c r="GMZ21" s="279"/>
      <c r="GNA21" s="279"/>
      <c r="GNB21" s="279"/>
      <c r="GNC21" s="279"/>
      <c r="GND21" s="279"/>
      <c r="GNE21" s="279"/>
      <c r="GNF21" s="279"/>
      <c r="GNG21" s="279"/>
      <c r="GNH21" s="279"/>
      <c r="GNI21" s="279"/>
      <c r="GNJ21" s="279"/>
      <c r="GNK21" s="279"/>
      <c r="GNL21" s="279"/>
      <c r="GNM21" s="279"/>
      <c r="GNN21" s="279"/>
      <c r="GNO21" s="279"/>
      <c r="GNP21" s="279"/>
      <c r="GNQ21" s="279"/>
      <c r="GNR21" s="279"/>
      <c r="GNS21" s="279"/>
      <c r="GNT21" s="279"/>
      <c r="GNU21" s="279"/>
      <c r="GNV21" s="279"/>
      <c r="GNW21" s="279"/>
      <c r="GNX21" s="279"/>
      <c r="GNY21" s="279"/>
      <c r="GNZ21" s="279"/>
      <c r="GOA21" s="279"/>
      <c r="GOB21" s="279"/>
      <c r="GOC21" s="279"/>
      <c r="GOD21" s="279"/>
      <c r="GOE21" s="279"/>
      <c r="GOF21" s="279"/>
      <c r="GOG21" s="279"/>
      <c r="GOH21" s="279"/>
      <c r="GOI21" s="279"/>
      <c r="GOJ21" s="279"/>
      <c r="GOK21" s="279"/>
      <c r="GOL21" s="279"/>
      <c r="GOM21" s="279"/>
      <c r="GON21" s="279"/>
      <c r="GOO21" s="279"/>
      <c r="GOP21" s="279"/>
      <c r="GOQ21" s="279"/>
      <c r="GOR21" s="279"/>
      <c r="GOS21" s="279"/>
      <c r="GOT21" s="279"/>
      <c r="GOU21" s="279"/>
      <c r="GOV21" s="279"/>
      <c r="GOW21" s="279"/>
      <c r="GOX21" s="279"/>
      <c r="GOY21" s="279"/>
      <c r="GOZ21" s="279"/>
      <c r="GPA21" s="279"/>
      <c r="GPB21" s="279"/>
      <c r="GPC21" s="279"/>
      <c r="GPD21" s="279"/>
      <c r="GPE21" s="279"/>
      <c r="GPF21" s="279"/>
      <c r="GPG21" s="279"/>
      <c r="GPH21" s="279"/>
      <c r="GPI21" s="279"/>
      <c r="GPJ21" s="279"/>
      <c r="GPK21" s="279"/>
      <c r="GPL21" s="279"/>
      <c r="GPM21" s="279"/>
      <c r="GPN21" s="279"/>
      <c r="GPO21" s="279"/>
      <c r="GPP21" s="279"/>
      <c r="GPQ21" s="279"/>
      <c r="GPR21" s="279"/>
      <c r="GPS21" s="279"/>
      <c r="GPT21" s="279"/>
      <c r="GPU21" s="279"/>
      <c r="GPV21" s="279"/>
      <c r="GPW21" s="279"/>
      <c r="GPX21" s="279"/>
      <c r="GPY21" s="279"/>
      <c r="GPZ21" s="279"/>
      <c r="GQA21" s="279"/>
      <c r="GQB21" s="279"/>
      <c r="GQC21" s="279"/>
      <c r="GQD21" s="279"/>
      <c r="GQE21" s="279"/>
      <c r="GQF21" s="279"/>
      <c r="GQG21" s="279"/>
      <c r="GQH21" s="279"/>
      <c r="GQI21" s="279"/>
      <c r="GQJ21" s="279"/>
      <c r="GQK21" s="279"/>
      <c r="GQL21" s="279"/>
      <c r="GQM21" s="279"/>
      <c r="GQN21" s="279"/>
      <c r="GQO21" s="279"/>
      <c r="GQP21" s="279"/>
      <c r="GQQ21" s="279"/>
      <c r="GQR21" s="279"/>
      <c r="GQS21" s="279"/>
      <c r="GQT21" s="279"/>
      <c r="GQU21" s="279"/>
      <c r="GQV21" s="279"/>
      <c r="GQW21" s="279"/>
      <c r="GQX21" s="279"/>
      <c r="GQY21" s="279"/>
      <c r="GQZ21" s="279"/>
      <c r="GRA21" s="279"/>
      <c r="GRB21" s="279"/>
      <c r="GRC21" s="279"/>
      <c r="GRD21" s="279"/>
      <c r="GRE21" s="279"/>
      <c r="GRF21" s="279"/>
      <c r="GRG21" s="279"/>
      <c r="GRH21" s="279"/>
      <c r="GRI21" s="279"/>
      <c r="GRJ21" s="279"/>
      <c r="GRK21" s="279"/>
      <c r="GRL21" s="279"/>
      <c r="GRM21" s="279"/>
      <c r="GRN21" s="279"/>
      <c r="GRO21" s="279"/>
      <c r="GRP21" s="279"/>
      <c r="GRQ21" s="279"/>
      <c r="GRR21" s="279"/>
      <c r="GRS21" s="279"/>
      <c r="GRT21" s="279"/>
      <c r="GRU21" s="279"/>
      <c r="GRV21" s="279"/>
      <c r="GRW21" s="279"/>
      <c r="GRX21" s="279"/>
      <c r="GRY21" s="279"/>
      <c r="GRZ21" s="279"/>
      <c r="GSA21" s="279"/>
      <c r="GSB21" s="279"/>
      <c r="GSC21" s="279"/>
      <c r="GSD21" s="279"/>
      <c r="GSE21" s="279"/>
      <c r="GSF21" s="279"/>
      <c r="GSG21" s="279"/>
      <c r="GSH21" s="279"/>
      <c r="GSI21" s="279"/>
      <c r="GSJ21" s="279"/>
      <c r="GSK21" s="279"/>
      <c r="GSL21" s="279"/>
      <c r="GSM21" s="279"/>
      <c r="GSN21" s="279"/>
      <c r="GSO21" s="279"/>
      <c r="GSP21" s="279"/>
      <c r="GSQ21" s="279"/>
      <c r="GSR21" s="279"/>
      <c r="GSS21" s="279"/>
      <c r="GST21" s="279"/>
      <c r="GSU21" s="279"/>
      <c r="GSV21" s="279"/>
      <c r="GSW21" s="279"/>
      <c r="GSX21" s="279"/>
      <c r="GSY21" s="279"/>
      <c r="GSZ21" s="279"/>
      <c r="GTA21" s="279"/>
      <c r="GTB21" s="279"/>
      <c r="GTC21" s="279"/>
      <c r="GTD21" s="279"/>
      <c r="GTE21" s="279"/>
      <c r="GTF21" s="279"/>
      <c r="GTG21" s="279"/>
      <c r="GTH21" s="279"/>
      <c r="GTI21" s="279"/>
      <c r="GTJ21" s="279"/>
      <c r="GTK21" s="279"/>
      <c r="GTL21" s="279"/>
      <c r="GTM21" s="279"/>
      <c r="GTN21" s="279"/>
      <c r="GTO21" s="279"/>
      <c r="GTP21" s="279"/>
      <c r="GTQ21" s="279"/>
      <c r="GTR21" s="279"/>
      <c r="GTS21" s="279"/>
      <c r="GTT21" s="279"/>
      <c r="GTU21" s="279"/>
      <c r="GTV21" s="279"/>
      <c r="GTW21" s="279"/>
      <c r="GTX21" s="279"/>
      <c r="GTY21" s="279"/>
      <c r="GTZ21" s="279"/>
      <c r="GUA21" s="279"/>
      <c r="GUB21" s="279"/>
      <c r="GUC21" s="279"/>
      <c r="GUD21" s="279"/>
      <c r="GUE21" s="279"/>
      <c r="GUF21" s="279"/>
      <c r="GUG21" s="279"/>
      <c r="GUH21" s="279"/>
      <c r="GUI21" s="279"/>
      <c r="GUJ21" s="279"/>
      <c r="GUK21" s="279"/>
      <c r="GUL21" s="279"/>
      <c r="GUM21" s="279"/>
      <c r="GUN21" s="279"/>
      <c r="GUO21" s="279"/>
      <c r="GUP21" s="279"/>
      <c r="GUQ21" s="279"/>
      <c r="GUR21" s="279"/>
      <c r="GUS21" s="279"/>
      <c r="GUT21" s="279"/>
      <c r="GUU21" s="279"/>
      <c r="GUV21" s="279"/>
      <c r="GUW21" s="279"/>
      <c r="GUX21" s="279"/>
      <c r="GUY21" s="279"/>
      <c r="GUZ21" s="279"/>
      <c r="GVA21" s="279"/>
      <c r="GVB21" s="279"/>
      <c r="GVC21" s="279"/>
      <c r="GVD21" s="279"/>
      <c r="GVE21" s="279"/>
      <c r="GVF21" s="279"/>
      <c r="GVG21" s="279"/>
      <c r="GVH21" s="279"/>
      <c r="GVI21" s="279"/>
      <c r="GVJ21" s="279"/>
      <c r="GVK21" s="279"/>
      <c r="GVL21" s="279"/>
      <c r="GVM21" s="279"/>
      <c r="GVN21" s="279"/>
      <c r="GVO21" s="279"/>
      <c r="GVP21" s="279"/>
      <c r="GVQ21" s="279"/>
      <c r="GVR21" s="279"/>
      <c r="GVS21" s="279"/>
      <c r="GVT21" s="279"/>
      <c r="GVU21" s="279"/>
      <c r="GVV21" s="279"/>
      <c r="GVW21" s="279"/>
      <c r="GVX21" s="279"/>
      <c r="GVY21" s="279"/>
      <c r="GVZ21" s="279"/>
      <c r="GWA21" s="279"/>
      <c r="GWB21" s="279"/>
      <c r="GWC21" s="279"/>
      <c r="GWD21" s="279"/>
      <c r="GWE21" s="279"/>
      <c r="GWF21" s="279"/>
      <c r="GWG21" s="279"/>
      <c r="GWH21" s="279"/>
      <c r="GWI21" s="279"/>
      <c r="GWJ21" s="279"/>
      <c r="GWK21" s="279"/>
      <c r="GWL21" s="279"/>
      <c r="GWM21" s="279"/>
      <c r="GWN21" s="279"/>
      <c r="GWO21" s="279"/>
      <c r="GWP21" s="279"/>
      <c r="GWQ21" s="279"/>
      <c r="GWR21" s="279"/>
      <c r="GWS21" s="279"/>
      <c r="GWT21" s="279"/>
      <c r="GWU21" s="279"/>
      <c r="GWV21" s="279"/>
      <c r="GWW21" s="279"/>
      <c r="GWX21" s="279"/>
      <c r="GWY21" s="279"/>
      <c r="GWZ21" s="279"/>
      <c r="GXA21" s="279"/>
      <c r="GXB21" s="279"/>
      <c r="GXC21" s="279"/>
      <c r="GXD21" s="279"/>
      <c r="GXE21" s="279"/>
      <c r="GXF21" s="279"/>
      <c r="GXG21" s="279"/>
      <c r="GXH21" s="279"/>
      <c r="GXI21" s="279"/>
      <c r="GXJ21" s="279"/>
      <c r="GXK21" s="279"/>
      <c r="GXL21" s="279"/>
      <c r="GXM21" s="279"/>
      <c r="GXN21" s="279"/>
      <c r="GXO21" s="279"/>
      <c r="GXP21" s="279"/>
      <c r="GXQ21" s="279"/>
      <c r="GXR21" s="279"/>
      <c r="GXS21" s="279"/>
      <c r="GXT21" s="279"/>
      <c r="GXU21" s="279"/>
      <c r="GXV21" s="279"/>
      <c r="GXW21" s="279"/>
      <c r="GXX21" s="279"/>
      <c r="GXY21" s="279"/>
      <c r="GXZ21" s="279"/>
      <c r="GYA21" s="279"/>
      <c r="GYB21" s="279"/>
      <c r="GYC21" s="279"/>
      <c r="GYD21" s="279"/>
      <c r="GYE21" s="279"/>
      <c r="GYF21" s="279"/>
      <c r="GYG21" s="279"/>
      <c r="GYH21" s="279"/>
      <c r="GYI21" s="279"/>
      <c r="GYJ21" s="279"/>
      <c r="GYK21" s="279"/>
      <c r="GYL21" s="279"/>
      <c r="GYM21" s="279"/>
      <c r="GYN21" s="279"/>
      <c r="GYO21" s="279"/>
      <c r="GYP21" s="279"/>
      <c r="GYQ21" s="279"/>
      <c r="GYR21" s="279"/>
      <c r="GYS21" s="279"/>
      <c r="GYT21" s="279"/>
      <c r="GYU21" s="279"/>
      <c r="GYV21" s="279"/>
      <c r="GYW21" s="279"/>
      <c r="GYX21" s="279"/>
      <c r="GYY21" s="279"/>
      <c r="GYZ21" s="279"/>
      <c r="GZA21" s="279"/>
      <c r="GZB21" s="279"/>
      <c r="GZC21" s="279"/>
      <c r="GZD21" s="279"/>
      <c r="GZE21" s="279"/>
      <c r="GZF21" s="279"/>
      <c r="GZG21" s="279"/>
      <c r="GZH21" s="279"/>
      <c r="GZI21" s="279"/>
      <c r="GZJ21" s="279"/>
      <c r="GZK21" s="279"/>
      <c r="GZL21" s="279"/>
      <c r="GZM21" s="279"/>
      <c r="GZN21" s="279"/>
      <c r="GZO21" s="279"/>
      <c r="GZP21" s="279"/>
      <c r="GZQ21" s="279"/>
      <c r="GZR21" s="279"/>
      <c r="GZS21" s="279"/>
      <c r="GZT21" s="279"/>
      <c r="GZU21" s="279"/>
      <c r="GZV21" s="279"/>
      <c r="GZW21" s="279"/>
      <c r="GZX21" s="279"/>
      <c r="GZY21" s="279"/>
      <c r="GZZ21" s="279"/>
      <c r="HAA21" s="279"/>
      <c r="HAB21" s="279"/>
      <c r="HAC21" s="279"/>
      <c r="HAD21" s="279"/>
      <c r="HAE21" s="279"/>
      <c r="HAF21" s="279"/>
      <c r="HAG21" s="279"/>
      <c r="HAH21" s="279"/>
      <c r="HAI21" s="279"/>
      <c r="HAJ21" s="279"/>
      <c r="HAK21" s="279"/>
      <c r="HAL21" s="279"/>
      <c r="HAM21" s="279"/>
      <c r="HAN21" s="279"/>
      <c r="HAO21" s="279"/>
      <c r="HAP21" s="279"/>
      <c r="HAQ21" s="279"/>
      <c r="HAR21" s="279"/>
      <c r="HAS21" s="279"/>
      <c r="HAT21" s="279"/>
      <c r="HAU21" s="279"/>
      <c r="HAV21" s="279"/>
      <c r="HAW21" s="279"/>
      <c r="HAX21" s="279"/>
      <c r="HAY21" s="279"/>
      <c r="HAZ21" s="279"/>
      <c r="HBA21" s="279"/>
      <c r="HBB21" s="279"/>
      <c r="HBC21" s="279"/>
      <c r="HBD21" s="279"/>
      <c r="HBE21" s="279"/>
      <c r="HBF21" s="279"/>
      <c r="HBG21" s="279"/>
      <c r="HBH21" s="279"/>
      <c r="HBI21" s="279"/>
      <c r="HBJ21" s="279"/>
      <c r="HBK21" s="279"/>
      <c r="HBL21" s="279"/>
      <c r="HBM21" s="279"/>
      <c r="HBN21" s="279"/>
      <c r="HBO21" s="279"/>
      <c r="HBP21" s="279"/>
      <c r="HBQ21" s="279"/>
      <c r="HBR21" s="279"/>
      <c r="HBS21" s="279"/>
      <c r="HBT21" s="279"/>
      <c r="HBU21" s="279"/>
      <c r="HBV21" s="279"/>
      <c r="HBW21" s="279"/>
      <c r="HBX21" s="279"/>
      <c r="HBY21" s="279"/>
      <c r="HBZ21" s="279"/>
      <c r="HCA21" s="279"/>
      <c r="HCB21" s="279"/>
      <c r="HCC21" s="279"/>
      <c r="HCD21" s="279"/>
      <c r="HCE21" s="279"/>
      <c r="HCF21" s="279"/>
      <c r="HCG21" s="279"/>
      <c r="HCH21" s="279"/>
      <c r="HCI21" s="279"/>
      <c r="HCJ21" s="279"/>
      <c r="HCK21" s="279"/>
      <c r="HCL21" s="279"/>
      <c r="HCM21" s="279"/>
      <c r="HCN21" s="279"/>
      <c r="HCO21" s="279"/>
      <c r="HCP21" s="279"/>
      <c r="HCQ21" s="279"/>
      <c r="HCR21" s="279"/>
      <c r="HCS21" s="279"/>
      <c r="HCT21" s="279"/>
      <c r="HCU21" s="279"/>
      <c r="HCV21" s="279"/>
      <c r="HCW21" s="279"/>
      <c r="HCX21" s="279"/>
      <c r="HCY21" s="279"/>
      <c r="HCZ21" s="279"/>
      <c r="HDA21" s="279"/>
      <c r="HDB21" s="279"/>
      <c r="HDC21" s="279"/>
      <c r="HDD21" s="279"/>
      <c r="HDE21" s="279"/>
      <c r="HDF21" s="279"/>
      <c r="HDG21" s="279"/>
      <c r="HDH21" s="279"/>
      <c r="HDI21" s="279"/>
      <c r="HDJ21" s="279"/>
      <c r="HDK21" s="279"/>
      <c r="HDL21" s="279"/>
      <c r="HDM21" s="279"/>
      <c r="HDN21" s="279"/>
      <c r="HDO21" s="279"/>
      <c r="HDP21" s="279"/>
      <c r="HDQ21" s="279"/>
      <c r="HDR21" s="279"/>
      <c r="HDS21" s="279"/>
      <c r="HDT21" s="279"/>
      <c r="HDU21" s="279"/>
      <c r="HDV21" s="279"/>
      <c r="HDW21" s="279"/>
      <c r="HDX21" s="279"/>
      <c r="HDY21" s="279"/>
      <c r="HDZ21" s="279"/>
      <c r="HEA21" s="279"/>
      <c r="HEB21" s="279"/>
      <c r="HEC21" s="279"/>
      <c r="HED21" s="279"/>
      <c r="HEE21" s="279"/>
      <c r="HEF21" s="279"/>
      <c r="HEG21" s="279"/>
      <c r="HEH21" s="279"/>
      <c r="HEI21" s="279"/>
      <c r="HEJ21" s="279"/>
      <c r="HEK21" s="279"/>
      <c r="HEL21" s="279"/>
      <c r="HEM21" s="279"/>
      <c r="HEN21" s="279"/>
      <c r="HEO21" s="279"/>
      <c r="HEP21" s="279"/>
      <c r="HEQ21" s="279"/>
      <c r="HER21" s="279"/>
      <c r="HES21" s="279"/>
      <c r="HET21" s="279"/>
      <c r="HEU21" s="279"/>
      <c r="HEV21" s="279"/>
      <c r="HEW21" s="279"/>
      <c r="HEX21" s="279"/>
      <c r="HEY21" s="279"/>
      <c r="HEZ21" s="279"/>
      <c r="HFA21" s="279"/>
      <c r="HFB21" s="279"/>
      <c r="HFC21" s="279"/>
      <c r="HFD21" s="279"/>
      <c r="HFE21" s="279"/>
      <c r="HFF21" s="279"/>
      <c r="HFG21" s="279"/>
      <c r="HFH21" s="279"/>
      <c r="HFI21" s="279"/>
      <c r="HFJ21" s="279"/>
      <c r="HFK21" s="279"/>
      <c r="HFL21" s="279"/>
      <c r="HFM21" s="279"/>
      <c r="HFN21" s="279"/>
      <c r="HFO21" s="279"/>
      <c r="HFP21" s="279"/>
      <c r="HFQ21" s="279"/>
      <c r="HFR21" s="279"/>
      <c r="HFS21" s="279"/>
      <c r="HFT21" s="279"/>
      <c r="HFU21" s="279"/>
      <c r="HFV21" s="279"/>
      <c r="HFW21" s="279"/>
      <c r="HFX21" s="279"/>
      <c r="HFY21" s="279"/>
      <c r="HFZ21" s="279"/>
      <c r="HGA21" s="279"/>
      <c r="HGB21" s="279"/>
      <c r="HGC21" s="279"/>
      <c r="HGD21" s="279"/>
      <c r="HGE21" s="279"/>
      <c r="HGF21" s="279"/>
      <c r="HGG21" s="279"/>
      <c r="HGH21" s="279"/>
      <c r="HGI21" s="279"/>
      <c r="HGJ21" s="279"/>
      <c r="HGK21" s="279"/>
      <c r="HGL21" s="279"/>
      <c r="HGM21" s="279"/>
      <c r="HGN21" s="279"/>
      <c r="HGO21" s="279"/>
      <c r="HGP21" s="279"/>
      <c r="HGQ21" s="279"/>
      <c r="HGR21" s="279"/>
      <c r="HGS21" s="279"/>
      <c r="HGT21" s="279"/>
      <c r="HGU21" s="279"/>
      <c r="HGV21" s="279"/>
      <c r="HGW21" s="279"/>
      <c r="HGX21" s="279"/>
      <c r="HGY21" s="279"/>
      <c r="HGZ21" s="279"/>
      <c r="HHA21" s="279"/>
      <c r="HHB21" s="279"/>
      <c r="HHC21" s="279"/>
      <c r="HHD21" s="279"/>
      <c r="HHE21" s="279"/>
      <c r="HHF21" s="279"/>
      <c r="HHG21" s="279"/>
      <c r="HHH21" s="279"/>
      <c r="HHI21" s="279"/>
      <c r="HHJ21" s="279"/>
      <c r="HHK21" s="279"/>
      <c r="HHL21" s="279"/>
      <c r="HHM21" s="279"/>
      <c r="HHN21" s="279"/>
      <c r="HHO21" s="279"/>
      <c r="HHP21" s="279"/>
      <c r="HHQ21" s="279"/>
      <c r="HHR21" s="279"/>
      <c r="HHS21" s="279"/>
      <c r="HHT21" s="279"/>
      <c r="HHU21" s="279"/>
      <c r="HHV21" s="279"/>
      <c r="HHW21" s="279"/>
      <c r="HHX21" s="279"/>
      <c r="HHY21" s="279"/>
      <c r="HHZ21" s="279"/>
      <c r="HIA21" s="279"/>
      <c r="HIB21" s="279"/>
      <c r="HIC21" s="279"/>
      <c r="HID21" s="279"/>
      <c r="HIE21" s="279"/>
      <c r="HIF21" s="279"/>
      <c r="HIG21" s="279"/>
      <c r="HIH21" s="279"/>
      <c r="HII21" s="279"/>
      <c r="HIJ21" s="279"/>
      <c r="HIK21" s="279"/>
      <c r="HIL21" s="279"/>
      <c r="HIM21" s="279"/>
      <c r="HIN21" s="279"/>
      <c r="HIO21" s="279"/>
      <c r="HIP21" s="279"/>
      <c r="HIQ21" s="279"/>
      <c r="HIR21" s="279"/>
      <c r="HIS21" s="279"/>
      <c r="HIT21" s="279"/>
      <c r="HIU21" s="279"/>
      <c r="HIV21" s="279"/>
      <c r="HIW21" s="279"/>
      <c r="HIX21" s="279"/>
      <c r="HIY21" s="279"/>
      <c r="HIZ21" s="279"/>
      <c r="HJA21" s="279"/>
      <c r="HJB21" s="279"/>
      <c r="HJC21" s="279"/>
      <c r="HJD21" s="279"/>
      <c r="HJE21" s="279"/>
      <c r="HJF21" s="279"/>
      <c r="HJG21" s="279"/>
      <c r="HJH21" s="279"/>
      <c r="HJI21" s="279"/>
      <c r="HJJ21" s="279"/>
      <c r="HJK21" s="279"/>
      <c r="HJL21" s="279"/>
      <c r="HJM21" s="279"/>
      <c r="HJN21" s="279"/>
      <c r="HJO21" s="279"/>
      <c r="HJP21" s="279"/>
      <c r="HJQ21" s="279"/>
      <c r="HJR21" s="279"/>
      <c r="HJS21" s="279"/>
      <c r="HJT21" s="279"/>
      <c r="HJU21" s="279"/>
      <c r="HJV21" s="279"/>
      <c r="HJW21" s="279"/>
      <c r="HJX21" s="279"/>
      <c r="HJY21" s="279"/>
      <c r="HJZ21" s="279"/>
      <c r="HKA21" s="279"/>
      <c r="HKB21" s="279"/>
      <c r="HKC21" s="279"/>
      <c r="HKD21" s="279"/>
      <c r="HKE21" s="279"/>
      <c r="HKF21" s="279"/>
      <c r="HKG21" s="279"/>
      <c r="HKH21" s="279"/>
      <c r="HKI21" s="279"/>
      <c r="HKJ21" s="279"/>
      <c r="HKK21" s="279"/>
      <c r="HKL21" s="279"/>
      <c r="HKM21" s="279"/>
      <c r="HKN21" s="279"/>
      <c r="HKO21" s="279"/>
      <c r="HKP21" s="279"/>
      <c r="HKQ21" s="279"/>
      <c r="HKR21" s="279"/>
      <c r="HKS21" s="279"/>
      <c r="HKT21" s="279"/>
      <c r="HKU21" s="279"/>
      <c r="HKV21" s="279"/>
      <c r="HKW21" s="279"/>
      <c r="HKX21" s="279"/>
      <c r="HKY21" s="279"/>
      <c r="HKZ21" s="279"/>
      <c r="HLA21" s="279"/>
      <c r="HLB21" s="279"/>
      <c r="HLC21" s="279"/>
      <c r="HLD21" s="279"/>
      <c r="HLE21" s="279"/>
      <c r="HLF21" s="279"/>
      <c r="HLG21" s="279"/>
      <c r="HLH21" s="279"/>
      <c r="HLI21" s="279"/>
      <c r="HLJ21" s="279"/>
      <c r="HLK21" s="279"/>
      <c r="HLL21" s="279"/>
      <c r="HLM21" s="279"/>
      <c r="HLN21" s="279"/>
      <c r="HLO21" s="279"/>
      <c r="HLP21" s="279"/>
      <c r="HLQ21" s="279"/>
      <c r="HLR21" s="279"/>
      <c r="HLS21" s="279"/>
      <c r="HLT21" s="279"/>
      <c r="HLU21" s="279"/>
      <c r="HLV21" s="279"/>
      <c r="HLW21" s="279"/>
      <c r="HLX21" s="279"/>
      <c r="HLY21" s="279"/>
      <c r="HLZ21" s="279"/>
      <c r="HMA21" s="279"/>
      <c r="HMB21" s="279"/>
      <c r="HMC21" s="279"/>
      <c r="HMD21" s="279"/>
      <c r="HME21" s="279"/>
      <c r="HMF21" s="279"/>
      <c r="HMG21" s="279"/>
      <c r="HMH21" s="279"/>
      <c r="HMI21" s="279"/>
      <c r="HMJ21" s="279"/>
      <c r="HMK21" s="279"/>
      <c r="HML21" s="279"/>
      <c r="HMM21" s="279"/>
      <c r="HMN21" s="279"/>
      <c r="HMO21" s="279"/>
      <c r="HMP21" s="279"/>
      <c r="HMQ21" s="279"/>
      <c r="HMR21" s="279"/>
      <c r="HMS21" s="279"/>
      <c r="HMT21" s="279"/>
      <c r="HMU21" s="279"/>
      <c r="HMV21" s="279"/>
      <c r="HMW21" s="279"/>
      <c r="HMX21" s="279"/>
      <c r="HMY21" s="279"/>
      <c r="HMZ21" s="279"/>
      <c r="HNA21" s="279"/>
      <c r="HNB21" s="279"/>
      <c r="HNC21" s="279"/>
      <c r="HND21" s="279"/>
      <c r="HNE21" s="279"/>
      <c r="HNF21" s="279"/>
      <c r="HNG21" s="279"/>
      <c r="HNH21" s="279"/>
      <c r="HNI21" s="279"/>
      <c r="HNJ21" s="279"/>
      <c r="HNK21" s="279"/>
      <c r="HNL21" s="279"/>
      <c r="HNM21" s="279"/>
      <c r="HNN21" s="279"/>
      <c r="HNO21" s="279"/>
      <c r="HNP21" s="279"/>
      <c r="HNQ21" s="279"/>
      <c r="HNR21" s="279"/>
      <c r="HNS21" s="279"/>
      <c r="HNT21" s="279"/>
      <c r="HNU21" s="279"/>
      <c r="HNV21" s="279"/>
      <c r="HNW21" s="279"/>
      <c r="HNX21" s="279"/>
      <c r="HNY21" s="279"/>
      <c r="HNZ21" s="279"/>
      <c r="HOA21" s="279"/>
      <c r="HOB21" s="279"/>
      <c r="HOC21" s="279"/>
      <c r="HOD21" s="279"/>
      <c r="HOE21" s="279"/>
      <c r="HOF21" s="279"/>
      <c r="HOG21" s="279"/>
      <c r="HOH21" s="279"/>
      <c r="HOI21" s="279"/>
      <c r="HOJ21" s="279"/>
      <c r="HOK21" s="279"/>
      <c r="HOL21" s="279"/>
      <c r="HOM21" s="279"/>
      <c r="HON21" s="279"/>
      <c r="HOO21" s="279"/>
      <c r="HOP21" s="279"/>
      <c r="HOQ21" s="279"/>
      <c r="HOR21" s="279"/>
      <c r="HOS21" s="279"/>
      <c r="HOT21" s="279"/>
      <c r="HOU21" s="279"/>
      <c r="HOV21" s="279"/>
      <c r="HOW21" s="279"/>
      <c r="HOX21" s="279"/>
      <c r="HOY21" s="279"/>
      <c r="HOZ21" s="279"/>
      <c r="HPA21" s="279"/>
      <c r="HPB21" s="279"/>
      <c r="HPC21" s="279"/>
      <c r="HPD21" s="279"/>
      <c r="HPE21" s="279"/>
      <c r="HPF21" s="279"/>
      <c r="HPG21" s="279"/>
      <c r="HPH21" s="279"/>
      <c r="HPI21" s="279"/>
      <c r="HPJ21" s="279"/>
      <c r="HPK21" s="279"/>
      <c r="HPL21" s="279"/>
      <c r="HPM21" s="279"/>
      <c r="HPN21" s="279"/>
      <c r="HPO21" s="279"/>
      <c r="HPP21" s="279"/>
      <c r="HPQ21" s="279"/>
      <c r="HPR21" s="279"/>
      <c r="HPS21" s="279"/>
      <c r="HPT21" s="279"/>
      <c r="HPU21" s="279"/>
      <c r="HPV21" s="279"/>
      <c r="HPW21" s="279"/>
      <c r="HPX21" s="279"/>
      <c r="HPY21" s="279"/>
      <c r="HPZ21" s="279"/>
      <c r="HQA21" s="279"/>
      <c r="HQB21" s="279"/>
      <c r="HQC21" s="279"/>
      <c r="HQD21" s="279"/>
      <c r="HQE21" s="279"/>
      <c r="HQF21" s="279"/>
      <c r="HQG21" s="279"/>
      <c r="HQH21" s="279"/>
      <c r="HQI21" s="279"/>
      <c r="HQJ21" s="279"/>
      <c r="HQK21" s="279"/>
      <c r="HQL21" s="279"/>
      <c r="HQM21" s="279"/>
      <c r="HQN21" s="279"/>
      <c r="HQO21" s="279"/>
      <c r="HQP21" s="279"/>
      <c r="HQQ21" s="279"/>
      <c r="HQR21" s="279"/>
      <c r="HQS21" s="279"/>
      <c r="HQT21" s="279"/>
      <c r="HQU21" s="279"/>
      <c r="HQV21" s="279"/>
      <c r="HQW21" s="279"/>
      <c r="HQX21" s="279"/>
      <c r="HQY21" s="279"/>
      <c r="HQZ21" s="279"/>
      <c r="HRA21" s="279"/>
      <c r="HRB21" s="279"/>
      <c r="HRC21" s="279"/>
      <c r="HRD21" s="279"/>
      <c r="HRE21" s="279"/>
      <c r="HRF21" s="279"/>
      <c r="HRG21" s="279"/>
      <c r="HRH21" s="279"/>
      <c r="HRI21" s="279"/>
      <c r="HRJ21" s="279"/>
      <c r="HRK21" s="279"/>
      <c r="HRL21" s="279"/>
      <c r="HRM21" s="279"/>
      <c r="HRN21" s="279"/>
      <c r="HRO21" s="279"/>
      <c r="HRP21" s="279"/>
      <c r="HRQ21" s="279"/>
      <c r="HRR21" s="279"/>
      <c r="HRS21" s="279"/>
      <c r="HRT21" s="279"/>
      <c r="HRU21" s="279"/>
      <c r="HRV21" s="279"/>
      <c r="HRW21" s="279"/>
      <c r="HRX21" s="279"/>
      <c r="HRY21" s="279"/>
      <c r="HRZ21" s="279"/>
      <c r="HSA21" s="279"/>
      <c r="HSB21" s="279"/>
      <c r="HSC21" s="279"/>
      <c r="HSD21" s="279"/>
      <c r="HSE21" s="279"/>
      <c r="HSF21" s="279"/>
      <c r="HSG21" s="279"/>
      <c r="HSH21" s="279"/>
      <c r="HSI21" s="279"/>
      <c r="HSJ21" s="279"/>
      <c r="HSK21" s="279"/>
      <c r="HSL21" s="279"/>
      <c r="HSM21" s="279"/>
      <c r="HSN21" s="279"/>
      <c r="HSO21" s="279"/>
      <c r="HSP21" s="279"/>
      <c r="HSQ21" s="279"/>
      <c r="HSR21" s="279"/>
      <c r="HSS21" s="279"/>
      <c r="HST21" s="279"/>
      <c r="HSU21" s="279"/>
      <c r="HSV21" s="279"/>
      <c r="HSW21" s="279"/>
      <c r="HSX21" s="279"/>
      <c r="HSY21" s="279"/>
      <c r="HSZ21" s="279"/>
      <c r="HTA21" s="279"/>
      <c r="HTB21" s="279"/>
      <c r="HTC21" s="279"/>
      <c r="HTD21" s="279"/>
      <c r="HTE21" s="279"/>
      <c r="HTF21" s="279"/>
      <c r="HTG21" s="279"/>
      <c r="HTH21" s="279"/>
      <c r="HTI21" s="279"/>
      <c r="HTJ21" s="279"/>
      <c r="HTK21" s="279"/>
      <c r="HTL21" s="279"/>
      <c r="HTM21" s="279"/>
      <c r="HTN21" s="279"/>
      <c r="HTO21" s="279"/>
      <c r="HTP21" s="279"/>
      <c r="HTQ21" s="279"/>
      <c r="HTR21" s="279"/>
      <c r="HTS21" s="279"/>
      <c r="HTT21" s="279"/>
      <c r="HTU21" s="279"/>
      <c r="HTV21" s="279"/>
      <c r="HTW21" s="279"/>
      <c r="HTX21" s="279"/>
      <c r="HTY21" s="279"/>
      <c r="HTZ21" s="279"/>
      <c r="HUA21" s="279"/>
      <c r="HUB21" s="279"/>
      <c r="HUC21" s="279"/>
      <c r="HUD21" s="279"/>
      <c r="HUE21" s="279"/>
      <c r="HUF21" s="279"/>
      <c r="HUG21" s="279"/>
      <c r="HUH21" s="279"/>
      <c r="HUI21" s="279"/>
      <c r="HUJ21" s="279"/>
      <c r="HUK21" s="279"/>
      <c r="HUL21" s="279"/>
      <c r="HUM21" s="279"/>
      <c r="HUN21" s="279"/>
      <c r="HUO21" s="279"/>
      <c r="HUP21" s="279"/>
      <c r="HUQ21" s="279"/>
      <c r="HUR21" s="279"/>
      <c r="HUS21" s="279"/>
      <c r="HUT21" s="279"/>
      <c r="HUU21" s="279"/>
      <c r="HUV21" s="279"/>
      <c r="HUW21" s="279"/>
      <c r="HUX21" s="279"/>
      <c r="HUY21" s="279"/>
      <c r="HUZ21" s="279"/>
      <c r="HVA21" s="279"/>
      <c r="HVB21" s="279"/>
      <c r="HVC21" s="279"/>
      <c r="HVD21" s="279"/>
      <c r="HVE21" s="279"/>
      <c r="HVF21" s="279"/>
      <c r="HVG21" s="279"/>
      <c r="HVH21" s="279"/>
      <c r="HVI21" s="279"/>
      <c r="HVJ21" s="279"/>
      <c r="HVK21" s="279"/>
      <c r="HVL21" s="279"/>
      <c r="HVM21" s="279"/>
      <c r="HVN21" s="279"/>
      <c r="HVO21" s="279"/>
      <c r="HVP21" s="279"/>
      <c r="HVQ21" s="279"/>
      <c r="HVR21" s="279"/>
      <c r="HVS21" s="279"/>
      <c r="HVT21" s="279"/>
      <c r="HVU21" s="279"/>
      <c r="HVV21" s="279"/>
      <c r="HVW21" s="279"/>
      <c r="HVX21" s="279"/>
      <c r="HVY21" s="279"/>
      <c r="HVZ21" s="279"/>
      <c r="HWA21" s="279"/>
      <c r="HWB21" s="279"/>
      <c r="HWC21" s="279"/>
      <c r="HWD21" s="279"/>
      <c r="HWE21" s="279"/>
      <c r="HWF21" s="279"/>
      <c r="HWG21" s="279"/>
      <c r="HWH21" s="279"/>
      <c r="HWI21" s="279"/>
      <c r="HWJ21" s="279"/>
      <c r="HWK21" s="279"/>
      <c r="HWL21" s="279"/>
      <c r="HWM21" s="279"/>
      <c r="HWN21" s="279"/>
      <c r="HWO21" s="279"/>
      <c r="HWP21" s="279"/>
      <c r="HWQ21" s="279"/>
      <c r="HWR21" s="279"/>
      <c r="HWS21" s="279"/>
      <c r="HWT21" s="279"/>
      <c r="HWU21" s="279"/>
      <c r="HWV21" s="279"/>
      <c r="HWW21" s="279"/>
      <c r="HWX21" s="279"/>
      <c r="HWY21" s="279"/>
      <c r="HWZ21" s="279"/>
      <c r="HXA21" s="279"/>
      <c r="HXB21" s="279"/>
      <c r="HXC21" s="279"/>
      <c r="HXD21" s="279"/>
      <c r="HXE21" s="279"/>
      <c r="HXF21" s="279"/>
      <c r="HXG21" s="279"/>
      <c r="HXH21" s="279"/>
      <c r="HXI21" s="279"/>
      <c r="HXJ21" s="279"/>
      <c r="HXK21" s="279"/>
      <c r="HXL21" s="279"/>
      <c r="HXM21" s="279"/>
      <c r="HXN21" s="279"/>
      <c r="HXO21" s="279"/>
      <c r="HXP21" s="279"/>
      <c r="HXQ21" s="279"/>
      <c r="HXR21" s="279"/>
      <c r="HXS21" s="279"/>
      <c r="HXT21" s="279"/>
      <c r="HXU21" s="279"/>
      <c r="HXV21" s="279"/>
      <c r="HXW21" s="279"/>
      <c r="HXX21" s="279"/>
      <c r="HXY21" s="279"/>
      <c r="HXZ21" s="279"/>
      <c r="HYA21" s="279"/>
      <c r="HYB21" s="279"/>
      <c r="HYC21" s="279"/>
      <c r="HYD21" s="279"/>
      <c r="HYE21" s="279"/>
      <c r="HYF21" s="279"/>
      <c r="HYG21" s="279"/>
      <c r="HYH21" s="279"/>
      <c r="HYI21" s="279"/>
      <c r="HYJ21" s="279"/>
      <c r="HYK21" s="279"/>
      <c r="HYL21" s="279"/>
      <c r="HYM21" s="279"/>
      <c r="HYN21" s="279"/>
      <c r="HYO21" s="279"/>
      <c r="HYP21" s="279"/>
      <c r="HYQ21" s="279"/>
      <c r="HYR21" s="279"/>
      <c r="HYS21" s="279"/>
      <c r="HYT21" s="279"/>
      <c r="HYU21" s="279"/>
      <c r="HYV21" s="279"/>
      <c r="HYW21" s="279"/>
      <c r="HYX21" s="279"/>
      <c r="HYY21" s="279"/>
      <c r="HYZ21" s="279"/>
      <c r="HZA21" s="279"/>
      <c r="HZB21" s="279"/>
      <c r="HZC21" s="279"/>
      <c r="HZD21" s="279"/>
      <c r="HZE21" s="279"/>
      <c r="HZF21" s="279"/>
      <c r="HZG21" s="279"/>
      <c r="HZH21" s="279"/>
      <c r="HZI21" s="279"/>
      <c r="HZJ21" s="279"/>
      <c r="HZK21" s="279"/>
      <c r="HZL21" s="279"/>
      <c r="HZM21" s="279"/>
      <c r="HZN21" s="279"/>
      <c r="HZO21" s="279"/>
      <c r="HZP21" s="279"/>
      <c r="HZQ21" s="279"/>
      <c r="HZR21" s="279"/>
      <c r="HZS21" s="279"/>
      <c r="HZT21" s="279"/>
      <c r="HZU21" s="279"/>
      <c r="HZV21" s="279"/>
      <c r="HZW21" s="279"/>
      <c r="HZX21" s="279"/>
      <c r="HZY21" s="279"/>
      <c r="HZZ21" s="279"/>
      <c r="IAA21" s="279"/>
      <c r="IAB21" s="279"/>
      <c r="IAC21" s="279"/>
      <c r="IAD21" s="279"/>
      <c r="IAE21" s="279"/>
      <c r="IAF21" s="279"/>
      <c r="IAG21" s="279"/>
      <c r="IAH21" s="279"/>
      <c r="IAI21" s="279"/>
      <c r="IAJ21" s="279"/>
      <c r="IAK21" s="279"/>
      <c r="IAL21" s="279"/>
      <c r="IAM21" s="279"/>
      <c r="IAN21" s="279"/>
      <c r="IAO21" s="279"/>
      <c r="IAP21" s="279"/>
      <c r="IAQ21" s="279"/>
      <c r="IAR21" s="279"/>
      <c r="IAS21" s="279"/>
      <c r="IAT21" s="279"/>
      <c r="IAU21" s="279"/>
      <c r="IAV21" s="279"/>
      <c r="IAW21" s="279"/>
      <c r="IAX21" s="279"/>
      <c r="IAY21" s="279"/>
      <c r="IAZ21" s="279"/>
      <c r="IBA21" s="279"/>
      <c r="IBB21" s="279"/>
      <c r="IBC21" s="279"/>
      <c r="IBD21" s="279"/>
      <c r="IBE21" s="279"/>
      <c r="IBF21" s="279"/>
      <c r="IBG21" s="279"/>
      <c r="IBH21" s="279"/>
      <c r="IBI21" s="279"/>
      <c r="IBJ21" s="279"/>
      <c r="IBK21" s="279"/>
      <c r="IBL21" s="279"/>
      <c r="IBM21" s="279"/>
      <c r="IBN21" s="279"/>
      <c r="IBO21" s="279"/>
      <c r="IBP21" s="279"/>
      <c r="IBQ21" s="279"/>
      <c r="IBR21" s="279"/>
      <c r="IBS21" s="279"/>
      <c r="IBT21" s="279"/>
      <c r="IBU21" s="279"/>
      <c r="IBV21" s="279"/>
      <c r="IBW21" s="279"/>
      <c r="IBX21" s="279"/>
      <c r="IBY21" s="279"/>
      <c r="IBZ21" s="279"/>
      <c r="ICA21" s="279"/>
      <c r="ICB21" s="279"/>
      <c r="ICC21" s="279"/>
      <c r="ICD21" s="279"/>
      <c r="ICE21" s="279"/>
      <c r="ICF21" s="279"/>
      <c r="ICG21" s="279"/>
      <c r="ICH21" s="279"/>
      <c r="ICI21" s="279"/>
      <c r="ICJ21" s="279"/>
      <c r="ICK21" s="279"/>
      <c r="ICL21" s="279"/>
      <c r="ICM21" s="279"/>
      <c r="ICN21" s="279"/>
      <c r="ICO21" s="279"/>
      <c r="ICP21" s="279"/>
      <c r="ICQ21" s="279"/>
      <c r="ICR21" s="279"/>
      <c r="ICS21" s="279"/>
      <c r="ICT21" s="279"/>
      <c r="ICU21" s="279"/>
      <c r="ICV21" s="279"/>
      <c r="ICW21" s="279"/>
      <c r="ICX21" s="279"/>
      <c r="ICY21" s="279"/>
      <c r="ICZ21" s="279"/>
      <c r="IDA21" s="279"/>
      <c r="IDB21" s="279"/>
      <c r="IDC21" s="279"/>
      <c r="IDD21" s="279"/>
      <c r="IDE21" s="279"/>
      <c r="IDF21" s="279"/>
      <c r="IDG21" s="279"/>
      <c r="IDH21" s="279"/>
      <c r="IDI21" s="279"/>
      <c r="IDJ21" s="279"/>
      <c r="IDK21" s="279"/>
      <c r="IDL21" s="279"/>
      <c r="IDM21" s="279"/>
      <c r="IDN21" s="279"/>
      <c r="IDO21" s="279"/>
      <c r="IDP21" s="279"/>
      <c r="IDQ21" s="279"/>
      <c r="IDR21" s="279"/>
      <c r="IDS21" s="279"/>
      <c r="IDT21" s="279"/>
      <c r="IDU21" s="279"/>
      <c r="IDV21" s="279"/>
      <c r="IDW21" s="279"/>
      <c r="IDX21" s="279"/>
      <c r="IDY21" s="279"/>
      <c r="IDZ21" s="279"/>
      <c r="IEA21" s="279"/>
      <c r="IEB21" s="279"/>
      <c r="IEC21" s="279"/>
      <c r="IED21" s="279"/>
      <c r="IEE21" s="279"/>
      <c r="IEF21" s="279"/>
      <c r="IEG21" s="279"/>
      <c r="IEH21" s="279"/>
      <c r="IEI21" s="279"/>
      <c r="IEJ21" s="279"/>
      <c r="IEK21" s="279"/>
      <c r="IEL21" s="279"/>
      <c r="IEM21" s="279"/>
      <c r="IEN21" s="279"/>
      <c r="IEO21" s="279"/>
      <c r="IEP21" s="279"/>
      <c r="IEQ21" s="279"/>
      <c r="IER21" s="279"/>
      <c r="IES21" s="279"/>
      <c r="IET21" s="279"/>
      <c r="IEU21" s="279"/>
      <c r="IEV21" s="279"/>
      <c r="IEW21" s="279"/>
      <c r="IEX21" s="279"/>
      <c r="IEY21" s="279"/>
      <c r="IEZ21" s="279"/>
      <c r="IFA21" s="279"/>
      <c r="IFB21" s="279"/>
      <c r="IFC21" s="279"/>
      <c r="IFD21" s="279"/>
      <c r="IFE21" s="279"/>
      <c r="IFF21" s="279"/>
      <c r="IFG21" s="279"/>
      <c r="IFH21" s="279"/>
      <c r="IFI21" s="279"/>
      <c r="IFJ21" s="279"/>
      <c r="IFK21" s="279"/>
      <c r="IFL21" s="279"/>
      <c r="IFM21" s="279"/>
      <c r="IFN21" s="279"/>
      <c r="IFO21" s="279"/>
      <c r="IFP21" s="279"/>
      <c r="IFQ21" s="279"/>
      <c r="IFR21" s="279"/>
      <c r="IFS21" s="279"/>
      <c r="IFT21" s="279"/>
      <c r="IFU21" s="279"/>
      <c r="IFV21" s="279"/>
      <c r="IFW21" s="279"/>
      <c r="IFX21" s="279"/>
      <c r="IFY21" s="279"/>
      <c r="IFZ21" s="279"/>
      <c r="IGA21" s="279"/>
      <c r="IGB21" s="279"/>
      <c r="IGC21" s="279"/>
      <c r="IGD21" s="279"/>
      <c r="IGE21" s="279"/>
      <c r="IGF21" s="279"/>
      <c r="IGG21" s="279"/>
      <c r="IGH21" s="279"/>
      <c r="IGI21" s="279"/>
      <c r="IGJ21" s="279"/>
      <c r="IGK21" s="279"/>
      <c r="IGL21" s="279"/>
      <c r="IGM21" s="279"/>
      <c r="IGN21" s="279"/>
      <c r="IGO21" s="279"/>
      <c r="IGP21" s="279"/>
      <c r="IGQ21" s="279"/>
      <c r="IGR21" s="279"/>
      <c r="IGS21" s="279"/>
      <c r="IGT21" s="279"/>
      <c r="IGU21" s="279"/>
      <c r="IGV21" s="279"/>
      <c r="IGW21" s="279"/>
      <c r="IGX21" s="279"/>
      <c r="IGY21" s="279"/>
      <c r="IGZ21" s="279"/>
      <c r="IHA21" s="279"/>
      <c r="IHB21" s="279"/>
      <c r="IHC21" s="279"/>
      <c r="IHD21" s="279"/>
      <c r="IHE21" s="279"/>
      <c r="IHF21" s="279"/>
      <c r="IHG21" s="279"/>
      <c r="IHH21" s="279"/>
      <c r="IHI21" s="279"/>
      <c r="IHJ21" s="279"/>
      <c r="IHK21" s="279"/>
      <c r="IHL21" s="279"/>
      <c r="IHM21" s="279"/>
      <c r="IHN21" s="279"/>
      <c r="IHO21" s="279"/>
      <c r="IHP21" s="279"/>
      <c r="IHQ21" s="279"/>
      <c r="IHR21" s="279"/>
      <c r="IHS21" s="279"/>
      <c r="IHT21" s="279"/>
      <c r="IHU21" s="279"/>
      <c r="IHV21" s="279"/>
      <c r="IHW21" s="279"/>
      <c r="IHX21" s="279"/>
      <c r="IHY21" s="279"/>
      <c r="IHZ21" s="279"/>
      <c r="IIA21" s="279"/>
      <c r="IIB21" s="279"/>
      <c r="IIC21" s="279"/>
      <c r="IID21" s="279"/>
      <c r="IIE21" s="279"/>
      <c r="IIF21" s="279"/>
      <c r="IIG21" s="279"/>
      <c r="IIH21" s="279"/>
      <c r="III21" s="279"/>
      <c r="IIJ21" s="279"/>
      <c r="IIK21" s="279"/>
      <c r="IIL21" s="279"/>
      <c r="IIM21" s="279"/>
      <c r="IIN21" s="279"/>
      <c r="IIO21" s="279"/>
      <c r="IIP21" s="279"/>
      <c r="IIQ21" s="279"/>
      <c r="IIR21" s="279"/>
      <c r="IIS21" s="279"/>
      <c r="IIT21" s="279"/>
      <c r="IIU21" s="279"/>
      <c r="IIV21" s="279"/>
      <c r="IIW21" s="279"/>
      <c r="IIX21" s="279"/>
      <c r="IIY21" s="279"/>
      <c r="IIZ21" s="279"/>
      <c r="IJA21" s="279"/>
      <c r="IJB21" s="279"/>
      <c r="IJC21" s="279"/>
      <c r="IJD21" s="279"/>
      <c r="IJE21" s="279"/>
      <c r="IJF21" s="279"/>
      <c r="IJG21" s="279"/>
      <c r="IJH21" s="279"/>
      <c r="IJI21" s="279"/>
      <c r="IJJ21" s="279"/>
      <c r="IJK21" s="279"/>
      <c r="IJL21" s="279"/>
      <c r="IJM21" s="279"/>
      <c r="IJN21" s="279"/>
      <c r="IJO21" s="279"/>
      <c r="IJP21" s="279"/>
      <c r="IJQ21" s="279"/>
      <c r="IJR21" s="279"/>
      <c r="IJS21" s="279"/>
      <c r="IJT21" s="279"/>
      <c r="IJU21" s="279"/>
      <c r="IJV21" s="279"/>
      <c r="IJW21" s="279"/>
      <c r="IJX21" s="279"/>
      <c r="IJY21" s="279"/>
      <c r="IJZ21" s="279"/>
      <c r="IKA21" s="279"/>
      <c r="IKB21" s="279"/>
      <c r="IKC21" s="279"/>
      <c r="IKD21" s="279"/>
      <c r="IKE21" s="279"/>
      <c r="IKF21" s="279"/>
      <c r="IKG21" s="279"/>
      <c r="IKH21" s="279"/>
      <c r="IKI21" s="279"/>
      <c r="IKJ21" s="279"/>
      <c r="IKK21" s="279"/>
      <c r="IKL21" s="279"/>
      <c r="IKM21" s="279"/>
      <c r="IKN21" s="279"/>
      <c r="IKO21" s="279"/>
      <c r="IKP21" s="279"/>
      <c r="IKQ21" s="279"/>
      <c r="IKR21" s="279"/>
      <c r="IKS21" s="279"/>
      <c r="IKT21" s="279"/>
      <c r="IKU21" s="279"/>
      <c r="IKV21" s="279"/>
      <c r="IKW21" s="279"/>
      <c r="IKX21" s="279"/>
      <c r="IKY21" s="279"/>
      <c r="IKZ21" s="279"/>
      <c r="ILA21" s="279"/>
      <c r="ILB21" s="279"/>
      <c r="ILC21" s="279"/>
      <c r="ILD21" s="279"/>
      <c r="ILE21" s="279"/>
      <c r="ILF21" s="279"/>
      <c r="ILG21" s="279"/>
      <c r="ILH21" s="279"/>
      <c r="ILI21" s="279"/>
      <c r="ILJ21" s="279"/>
      <c r="ILK21" s="279"/>
      <c r="ILL21" s="279"/>
      <c r="ILM21" s="279"/>
      <c r="ILN21" s="279"/>
      <c r="ILO21" s="279"/>
      <c r="ILP21" s="279"/>
      <c r="ILQ21" s="279"/>
      <c r="ILR21" s="279"/>
      <c r="ILS21" s="279"/>
      <c r="ILT21" s="279"/>
      <c r="ILU21" s="279"/>
      <c r="ILV21" s="279"/>
      <c r="ILW21" s="279"/>
      <c r="ILX21" s="279"/>
      <c r="ILY21" s="279"/>
      <c r="ILZ21" s="279"/>
      <c r="IMA21" s="279"/>
      <c r="IMB21" s="279"/>
      <c r="IMC21" s="279"/>
      <c r="IMD21" s="279"/>
      <c r="IME21" s="279"/>
      <c r="IMF21" s="279"/>
      <c r="IMG21" s="279"/>
      <c r="IMH21" s="279"/>
      <c r="IMI21" s="279"/>
      <c r="IMJ21" s="279"/>
      <c r="IMK21" s="279"/>
      <c r="IML21" s="279"/>
      <c r="IMM21" s="279"/>
      <c r="IMN21" s="279"/>
      <c r="IMO21" s="279"/>
      <c r="IMP21" s="279"/>
      <c r="IMQ21" s="279"/>
      <c r="IMR21" s="279"/>
      <c r="IMS21" s="279"/>
      <c r="IMT21" s="279"/>
      <c r="IMU21" s="279"/>
      <c r="IMV21" s="279"/>
      <c r="IMW21" s="279"/>
      <c r="IMX21" s="279"/>
      <c r="IMY21" s="279"/>
      <c r="IMZ21" s="279"/>
      <c r="INA21" s="279"/>
      <c r="INB21" s="279"/>
      <c r="INC21" s="279"/>
      <c r="IND21" s="279"/>
      <c r="INE21" s="279"/>
      <c r="INF21" s="279"/>
      <c r="ING21" s="279"/>
      <c r="INH21" s="279"/>
      <c r="INI21" s="279"/>
      <c r="INJ21" s="279"/>
      <c r="INK21" s="279"/>
      <c r="INL21" s="279"/>
      <c r="INM21" s="279"/>
      <c r="INN21" s="279"/>
      <c r="INO21" s="279"/>
      <c r="INP21" s="279"/>
      <c r="INQ21" s="279"/>
      <c r="INR21" s="279"/>
      <c r="INS21" s="279"/>
      <c r="INT21" s="279"/>
      <c r="INU21" s="279"/>
      <c r="INV21" s="279"/>
      <c r="INW21" s="279"/>
      <c r="INX21" s="279"/>
      <c r="INY21" s="279"/>
      <c r="INZ21" s="279"/>
      <c r="IOA21" s="279"/>
      <c r="IOB21" s="279"/>
      <c r="IOC21" s="279"/>
      <c r="IOD21" s="279"/>
      <c r="IOE21" s="279"/>
      <c r="IOF21" s="279"/>
      <c r="IOG21" s="279"/>
      <c r="IOH21" s="279"/>
      <c r="IOI21" s="279"/>
      <c r="IOJ21" s="279"/>
      <c r="IOK21" s="279"/>
      <c r="IOL21" s="279"/>
      <c r="IOM21" s="279"/>
      <c r="ION21" s="279"/>
      <c r="IOO21" s="279"/>
      <c r="IOP21" s="279"/>
      <c r="IOQ21" s="279"/>
      <c r="IOR21" s="279"/>
      <c r="IOS21" s="279"/>
      <c r="IOT21" s="279"/>
      <c r="IOU21" s="279"/>
      <c r="IOV21" s="279"/>
      <c r="IOW21" s="279"/>
      <c r="IOX21" s="279"/>
      <c r="IOY21" s="279"/>
      <c r="IOZ21" s="279"/>
      <c r="IPA21" s="279"/>
      <c r="IPB21" s="279"/>
      <c r="IPC21" s="279"/>
      <c r="IPD21" s="279"/>
      <c r="IPE21" s="279"/>
      <c r="IPF21" s="279"/>
      <c r="IPG21" s="279"/>
      <c r="IPH21" s="279"/>
      <c r="IPI21" s="279"/>
      <c r="IPJ21" s="279"/>
      <c r="IPK21" s="279"/>
      <c r="IPL21" s="279"/>
      <c r="IPM21" s="279"/>
      <c r="IPN21" s="279"/>
      <c r="IPO21" s="279"/>
      <c r="IPP21" s="279"/>
      <c r="IPQ21" s="279"/>
      <c r="IPR21" s="279"/>
      <c r="IPS21" s="279"/>
      <c r="IPT21" s="279"/>
      <c r="IPU21" s="279"/>
      <c r="IPV21" s="279"/>
      <c r="IPW21" s="279"/>
      <c r="IPX21" s="279"/>
      <c r="IPY21" s="279"/>
      <c r="IPZ21" s="279"/>
      <c r="IQA21" s="279"/>
      <c r="IQB21" s="279"/>
      <c r="IQC21" s="279"/>
      <c r="IQD21" s="279"/>
      <c r="IQE21" s="279"/>
      <c r="IQF21" s="279"/>
      <c r="IQG21" s="279"/>
      <c r="IQH21" s="279"/>
      <c r="IQI21" s="279"/>
      <c r="IQJ21" s="279"/>
      <c r="IQK21" s="279"/>
      <c r="IQL21" s="279"/>
      <c r="IQM21" s="279"/>
      <c r="IQN21" s="279"/>
      <c r="IQO21" s="279"/>
      <c r="IQP21" s="279"/>
      <c r="IQQ21" s="279"/>
      <c r="IQR21" s="279"/>
      <c r="IQS21" s="279"/>
      <c r="IQT21" s="279"/>
      <c r="IQU21" s="279"/>
      <c r="IQV21" s="279"/>
      <c r="IQW21" s="279"/>
      <c r="IQX21" s="279"/>
      <c r="IQY21" s="279"/>
      <c r="IQZ21" s="279"/>
      <c r="IRA21" s="279"/>
      <c r="IRB21" s="279"/>
      <c r="IRC21" s="279"/>
      <c r="IRD21" s="279"/>
      <c r="IRE21" s="279"/>
      <c r="IRF21" s="279"/>
      <c r="IRG21" s="279"/>
      <c r="IRH21" s="279"/>
      <c r="IRI21" s="279"/>
      <c r="IRJ21" s="279"/>
      <c r="IRK21" s="279"/>
      <c r="IRL21" s="279"/>
      <c r="IRM21" s="279"/>
      <c r="IRN21" s="279"/>
      <c r="IRO21" s="279"/>
      <c r="IRP21" s="279"/>
      <c r="IRQ21" s="279"/>
      <c r="IRR21" s="279"/>
      <c r="IRS21" s="279"/>
      <c r="IRT21" s="279"/>
      <c r="IRU21" s="279"/>
      <c r="IRV21" s="279"/>
      <c r="IRW21" s="279"/>
      <c r="IRX21" s="279"/>
      <c r="IRY21" s="279"/>
      <c r="IRZ21" s="279"/>
      <c r="ISA21" s="279"/>
      <c r="ISB21" s="279"/>
      <c r="ISC21" s="279"/>
      <c r="ISD21" s="279"/>
      <c r="ISE21" s="279"/>
      <c r="ISF21" s="279"/>
      <c r="ISG21" s="279"/>
      <c r="ISH21" s="279"/>
      <c r="ISI21" s="279"/>
      <c r="ISJ21" s="279"/>
      <c r="ISK21" s="279"/>
      <c r="ISL21" s="279"/>
      <c r="ISM21" s="279"/>
      <c r="ISN21" s="279"/>
      <c r="ISO21" s="279"/>
      <c r="ISP21" s="279"/>
      <c r="ISQ21" s="279"/>
      <c r="ISR21" s="279"/>
      <c r="ISS21" s="279"/>
      <c r="IST21" s="279"/>
      <c r="ISU21" s="279"/>
      <c r="ISV21" s="279"/>
      <c r="ISW21" s="279"/>
      <c r="ISX21" s="279"/>
      <c r="ISY21" s="279"/>
      <c r="ISZ21" s="279"/>
      <c r="ITA21" s="279"/>
      <c r="ITB21" s="279"/>
      <c r="ITC21" s="279"/>
      <c r="ITD21" s="279"/>
      <c r="ITE21" s="279"/>
      <c r="ITF21" s="279"/>
      <c r="ITG21" s="279"/>
      <c r="ITH21" s="279"/>
      <c r="ITI21" s="279"/>
      <c r="ITJ21" s="279"/>
      <c r="ITK21" s="279"/>
      <c r="ITL21" s="279"/>
      <c r="ITM21" s="279"/>
      <c r="ITN21" s="279"/>
      <c r="ITO21" s="279"/>
      <c r="ITP21" s="279"/>
      <c r="ITQ21" s="279"/>
      <c r="ITR21" s="279"/>
      <c r="ITS21" s="279"/>
      <c r="ITT21" s="279"/>
      <c r="ITU21" s="279"/>
      <c r="ITV21" s="279"/>
      <c r="ITW21" s="279"/>
      <c r="ITX21" s="279"/>
      <c r="ITY21" s="279"/>
      <c r="ITZ21" s="279"/>
      <c r="IUA21" s="279"/>
      <c r="IUB21" s="279"/>
      <c r="IUC21" s="279"/>
      <c r="IUD21" s="279"/>
      <c r="IUE21" s="279"/>
      <c r="IUF21" s="279"/>
      <c r="IUG21" s="279"/>
      <c r="IUH21" s="279"/>
      <c r="IUI21" s="279"/>
      <c r="IUJ21" s="279"/>
      <c r="IUK21" s="279"/>
      <c r="IUL21" s="279"/>
      <c r="IUM21" s="279"/>
      <c r="IUN21" s="279"/>
      <c r="IUO21" s="279"/>
      <c r="IUP21" s="279"/>
      <c r="IUQ21" s="279"/>
      <c r="IUR21" s="279"/>
      <c r="IUS21" s="279"/>
      <c r="IUT21" s="279"/>
      <c r="IUU21" s="279"/>
      <c r="IUV21" s="279"/>
      <c r="IUW21" s="279"/>
      <c r="IUX21" s="279"/>
      <c r="IUY21" s="279"/>
      <c r="IUZ21" s="279"/>
      <c r="IVA21" s="279"/>
      <c r="IVB21" s="279"/>
      <c r="IVC21" s="279"/>
      <c r="IVD21" s="279"/>
      <c r="IVE21" s="279"/>
      <c r="IVF21" s="279"/>
      <c r="IVG21" s="279"/>
      <c r="IVH21" s="279"/>
      <c r="IVI21" s="279"/>
      <c r="IVJ21" s="279"/>
      <c r="IVK21" s="279"/>
      <c r="IVL21" s="279"/>
      <c r="IVM21" s="279"/>
      <c r="IVN21" s="279"/>
      <c r="IVO21" s="279"/>
      <c r="IVP21" s="279"/>
      <c r="IVQ21" s="279"/>
      <c r="IVR21" s="279"/>
      <c r="IVS21" s="279"/>
      <c r="IVT21" s="279"/>
      <c r="IVU21" s="279"/>
      <c r="IVV21" s="279"/>
      <c r="IVW21" s="279"/>
      <c r="IVX21" s="279"/>
      <c r="IVY21" s="279"/>
      <c r="IVZ21" s="279"/>
      <c r="IWA21" s="279"/>
      <c r="IWB21" s="279"/>
      <c r="IWC21" s="279"/>
      <c r="IWD21" s="279"/>
      <c r="IWE21" s="279"/>
      <c r="IWF21" s="279"/>
      <c r="IWG21" s="279"/>
      <c r="IWH21" s="279"/>
      <c r="IWI21" s="279"/>
      <c r="IWJ21" s="279"/>
      <c r="IWK21" s="279"/>
      <c r="IWL21" s="279"/>
      <c r="IWM21" s="279"/>
      <c r="IWN21" s="279"/>
      <c r="IWO21" s="279"/>
      <c r="IWP21" s="279"/>
      <c r="IWQ21" s="279"/>
      <c r="IWR21" s="279"/>
      <c r="IWS21" s="279"/>
      <c r="IWT21" s="279"/>
      <c r="IWU21" s="279"/>
      <c r="IWV21" s="279"/>
      <c r="IWW21" s="279"/>
      <c r="IWX21" s="279"/>
      <c r="IWY21" s="279"/>
      <c r="IWZ21" s="279"/>
      <c r="IXA21" s="279"/>
      <c r="IXB21" s="279"/>
      <c r="IXC21" s="279"/>
      <c r="IXD21" s="279"/>
      <c r="IXE21" s="279"/>
      <c r="IXF21" s="279"/>
      <c r="IXG21" s="279"/>
      <c r="IXH21" s="279"/>
      <c r="IXI21" s="279"/>
      <c r="IXJ21" s="279"/>
      <c r="IXK21" s="279"/>
      <c r="IXL21" s="279"/>
      <c r="IXM21" s="279"/>
      <c r="IXN21" s="279"/>
      <c r="IXO21" s="279"/>
      <c r="IXP21" s="279"/>
      <c r="IXQ21" s="279"/>
      <c r="IXR21" s="279"/>
      <c r="IXS21" s="279"/>
      <c r="IXT21" s="279"/>
      <c r="IXU21" s="279"/>
      <c r="IXV21" s="279"/>
      <c r="IXW21" s="279"/>
      <c r="IXX21" s="279"/>
      <c r="IXY21" s="279"/>
      <c r="IXZ21" s="279"/>
      <c r="IYA21" s="279"/>
      <c r="IYB21" s="279"/>
      <c r="IYC21" s="279"/>
      <c r="IYD21" s="279"/>
      <c r="IYE21" s="279"/>
      <c r="IYF21" s="279"/>
      <c r="IYG21" s="279"/>
      <c r="IYH21" s="279"/>
      <c r="IYI21" s="279"/>
      <c r="IYJ21" s="279"/>
      <c r="IYK21" s="279"/>
      <c r="IYL21" s="279"/>
      <c r="IYM21" s="279"/>
      <c r="IYN21" s="279"/>
      <c r="IYO21" s="279"/>
      <c r="IYP21" s="279"/>
      <c r="IYQ21" s="279"/>
      <c r="IYR21" s="279"/>
      <c r="IYS21" s="279"/>
      <c r="IYT21" s="279"/>
      <c r="IYU21" s="279"/>
      <c r="IYV21" s="279"/>
      <c r="IYW21" s="279"/>
      <c r="IYX21" s="279"/>
      <c r="IYY21" s="279"/>
      <c r="IYZ21" s="279"/>
      <c r="IZA21" s="279"/>
      <c r="IZB21" s="279"/>
      <c r="IZC21" s="279"/>
      <c r="IZD21" s="279"/>
      <c r="IZE21" s="279"/>
      <c r="IZF21" s="279"/>
      <c r="IZG21" s="279"/>
      <c r="IZH21" s="279"/>
      <c r="IZI21" s="279"/>
      <c r="IZJ21" s="279"/>
      <c r="IZK21" s="279"/>
      <c r="IZL21" s="279"/>
      <c r="IZM21" s="279"/>
      <c r="IZN21" s="279"/>
      <c r="IZO21" s="279"/>
      <c r="IZP21" s="279"/>
      <c r="IZQ21" s="279"/>
      <c r="IZR21" s="279"/>
      <c r="IZS21" s="279"/>
      <c r="IZT21" s="279"/>
      <c r="IZU21" s="279"/>
      <c r="IZV21" s="279"/>
      <c r="IZW21" s="279"/>
      <c r="IZX21" s="279"/>
      <c r="IZY21" s="279"/>
      <c r="IZZ21" s="279"/>
      <c r="JAA21" s="279"/>
      <c r="JAB21" s="279"/>
      <c r="JAC21" s="279"/>
      <c r="JAD21" s="279"/>
      <c r="JAE21" s="279"/>
      <c r="JAF21" s="279"/>
      <c r="JAG21" s="279"/>
      <c r="JAH21" s="279"/>
      <c r="JAI21" s="279"/>
      <c r="JAJ21" s="279"/>
      <c r="JAK21" s="279"/>
      <c r="JAL21" s="279"/>
      <c r="JAM21" s="279"/>
      <c r="JAN21" s="279"/>
      <c r="JAO21" s="279"/>
      <c r="JAP21" s="279"/>
      <c r="JAQ21" s="279"/>
      <c r="JAR21" s="279"/>
      <c r="JAS21" s="279"/>
      <c r="JAT21" s="279"/>
      <c r="JAU21" s="279"/>
      <c r="JAV21" s="279"/>
      <c r="JAW21" s="279"/>
      <c r="JAX21" s="279"/>
      <c r="JAY21" s="279"/>
      <c r="JAZ21" s="279"/>
      <c r="JBA21" s="279"/>
      <c r="JBB21" s="279"/>
      <c r="JBC21" s="279"/>
      <c r="JBD21" s="279"/>
      <c r="JBE21" s="279"/>
      <c r="JBF21" s="279"/>
      <c r="JBG21" s="279"/>
      <c r="JBH21" s="279"/>
      <c r="JBI21" s="279"/>
      <c r="JBJ21" s="279"/>
      <c r="JBK21" s="279"/>
      <c r="JBL21" s="279"/>
      <c r="JBM21" s="279"/>
      <c r="JBN21" s="279"/>
      <c r="JBO21" s="279"/>
      <c r="JBP21" s="279"/>
      <c r="JBQ21" s="279"/>
      <c r="JBR21" s="279"/>
      <c r="JBS21" s="279"/>
      <c r="JBT21" s="279"/>
      <c r="JBU21" s="279"/>
      <c r="JBV21" s="279"/>
      <c r="JBW21" s="279"/>
      <c r="JBX21" s="279"/>
      <c r="JBY21" s="279"/>
      <c r="JBZ21" s="279"/>
      <c r="JCA21" s="279"/>
      <c r="JCB21" s="279"/>
      <c r="JCC21" s="279"/>
      <c r="JCD21" s="279"/>
      <c r="JCE21" s="279"/>
      <c r="JCF21" s="279"/>
      <c r="JCG21" s="279"/>
      <c r="JCH21" s="279"/>
      <c r="JCI21" s="279"/>
      <c r="JCJ21" s="279"/>
      <c r="JCK21" s="279"/>
      <c r="JCL21" s="279"/>
      <c r="JCM21" s="279"/>
      <c r="JCN21" s="279"/>
      <c r="JCO21" s="279"/>
      <c r="JCP21" s="279"/>
      <c r="JCQ21" s="279"/>
      <c r="JCR21" s="279"/>
      <c r="JCS21" s="279"/>
      <c r="JCT21" s="279"/>
      <c r="JCU21" s="279"/>
      <c r="JCV21" s="279"/>
      <c r="JCW21" s="279"/>
      <c r="JCX21" s="279"/>
      <c r="JCY21" s="279"/>
      <c r="JCZ21" s="279"/>
      <c r="JDA21" s="279"/>
      <c r="JDB21" s="279"/>
      <c r="JDC21" s="279"/>
      <c r="JDD21" s="279"/>
      <c r="JDE21" s="279"/>
      <c r="JDF21" s="279"/>
      <c r="JDG21" s="279"/>
      <c r="JDH21" s="279"/>
      <c r="JDI21" s="279"/>
      <c r="JDJ21" s="279"/>
      <c r="JDK21" s="279"/>
      <c r="JDL21" s="279"/>
      <c r="JDM21" s="279"/>
      <c r="JDN21" s="279"/>
      <c r="JDO21" s="279"/>
      <c r="JDP21" s="279"/>
      <c r="JDQ21" s="279"/>
      <c r="JDR21" s="279"/>
      <c r="JDS21" s="279"/>
      <c r="JDT21" s="279"/>
      <c r="JDU21" s="279"/>
      <c r="JDV21" s="279"/>
      <c r="JDW21" s="279"/>
      <c r="JDX21" s="279"/>
      <c r="JDY21" s="279"/>
      <c r="JDZ21" s="279"/>
      <c r="JEA21" s="279"/>
      <c r="JEB21" s="279"/>
      <c r="JEC21" s="279"/>
      <c r="JED21" s="279"/>
      <c r="JEE21" s="279"/>
      <c r="JEF21" s="279"/>
      <c r="JEG21" s="279"/>
      <c r="JEH21" s="279"/>
      <c r="JEI21" s="279"/>
      <c r="JEJ21" s="279"/>
      <c r="JEK21" s="279"/>
      <c r="JEL21" s="279"/>
      <c r="JEM21" s="279"/>
      <c r="JEN21" s="279"/>
      <c r="JEO21" s="279"/>
      <c r="JEP21" s="279"/>
      <c r="JEQ21" s="279"/>
      <c r="JER21" s="279"/>
      <c r="JES21" s="279"/>
      <c r="JET21" s="279"/>
      <c r="JEU21" s="279"/>
      <c r="JEV21" s="279"/>
      <c r="JEW21" s="279"/>
      <c r="JEX21" s="279"/>
      <c r="JEY21" s="279"/>
      <c r="JEZ21" s="279"/>
      <c r="JFA21" s="279"/>
      <c r="JFB21" s="279"/>
      <c r="JFC21" s="279"/>
      <c r="JFD21" s="279"/>
      <c r="JFE21" s="279"/>
      <c r="JFF21" s="279"/>
      <c r="JFG21" s="279"/>
      <c r="JFH21" s="279"/>
      <c r="JFI21" s="279"/>
      <c r="JFJ21" s="279"/>
      <c r="JFK21" s="279"/>
      <c r="JFL21" s="279"/>
      <c r="JFM21" s="279"/>
      <c r="JFN21" s="279"/>
      <c r="JFO21" s="279"/>
      <c r="JFP21" s="279"/>
      <c r="JFQ21" s="279"/>
      <c r="JFR21" s="279"/>
      <c r="JFS21" s="279"/>
      <c r="JFT21" s="279"/>
      <c r="JFU21" s="279"/>
      <c r="JFV21" s="279"/>
      <c r="JFW21" s="279"/>
      <c r="JFX21" s="279"/>
      <c r="JFY21" s="279"/>
      <c r="JFZ21" s="279"/>
      <c r="JGA21" s="279"/>
      <c r="JGB21" s="279"/>
      <c r="JGC21" s="279"/>
      <c r="JGD21" s="279"/>
      <c r="JGE21" s="279"/>
      <c r="JGF21" s="279"/>
      <c r="JGG21" s="279"/>
      <c r="JGH21" s="279"/>
      <c r="JGI21" s="279"/>
      <c r="JGJ21" s="279"/>
      <c r="JGK21" s="279"/>
      <c r="JGL21" s="279"/>
      <c r="JGM21" s="279"/>
      <c r="JGN21" s="279"/>
      <c r="JGO21" s="279"/>
      <c r="JGP21" s="279"/>
      <c r="JGQ21" s="279"/>
      <c r="JGR21" s="279"/>
      <c r="JGS21" s="279"/>
      <c r="JGT21" s="279"/>
      <c r="JGU21" s="279"/>
      <c r="JGV21" s="279"/>
      <c r="JGW21" s="279"/>
      <c r="JGX21" s="279"/>
      <c r="JGY21" s="279"/>
      <c r="JGZ21" s="279"/>
      <c r="JHA21" s="279"/>
      <c r="JHB21" s="279"/>
      <c r="JHC21" s="279"/>
      <c r="JHD21" s="279"/>
      <c r="JHE21" s="279"/>
      <c r="JHF21" s="279"/>
      <c r="JHG21" s="279"/>
      <c r="JHH21" s="279"/>
      <c r="JHI21" s="279"/>
      <c r="JHJ21" s="279"/>
      <c r="JHK21" s="279"/>
      <c r="JHL21" s="279"/>
      <c r="JHM21" s="279"/>
      <c r="JHN21" s="279"/>
      <c r="JHO21" s="279"/>
      <c r="JHP21" s="279"/>
      <c r="JHQ21" s="279"/>
      <c r="JHR21" s="279"/>
      <c r="JHS21" s="279"/>
      <c r="JHT21" s="279"/>
      <c r="JHU21" s="279"/>
      <c r="JHV21" s="279"/>
      <c r="JHW21" s="279"/>
      <c r="JHX21" s="279"/>
      <c r="JHY21" s="279"/>
      <c r="JHZ21" s="279"/>
      <c r="JIA21" s="279"/>
      <c r="JIB21" s="279"/>
      <c r="JIC21" s="279"/>
      <c r="JID21" s="279"/>
      <c r="JIE21" s="279"/>
      <c r="JIF21" s="279"/>
      <c r="JIG21" s="279"/>
      <c r="JIH21" s="279"/>
      <c r="JII21" s="279"/>
      <c r="JIJ21" s="279"/>
      <c r="JIK21" s="279"/>
      <c r="JIL21" s="279"/>
      <c r="JIM21" s="279"/>
      <c r="JIN21" s="279"/>
      <c r="JIO21" s="279"/>
      <c r="JIP21" s="279"/>
      <c r="JIQ21" s="279"/>
      <c r="JIR21" s="279"/>
      <c r="JIS21" s="279"/>
      <c r="JIT21" s="279"/>
      <c r="JIU21" s="279"/>
      <c r="JIV21" s="279"/>
      <c r="JIW21" s="279"/>
      <c r="JIX21" s="279"/>
      <c r="JIY21" s="279"/>
      <c r="JIZ21" s="279"/>
      <c r="JJA21" s="279"/>
      <c r="JJB21" s="279"/>
      <c r="JJC21" s="279"/>
      <c r="JJD21" s="279"/>
      <c r="JJE21" s="279"/>
      <c r="JJF21" s="279"/>
      <c r="JJG21" s="279"/>
      <c r="JJH21" s="279"/>
      <c r="JJI21" s="279"/>
      <c r="JJJ21" s="279"/>
      <c r="JJK21" s="279"/>
      <c r="JJL21" s="279"/>
      <c r="JJM21" s="279"/>
      <c r="JJN21" s="279"/>
      <c r="JJO21" s="279"/>
      <c r="JJP21" s="279"/>
      <c r="JJQ21" s="279"/>
      <c r="JJR21" s="279"/>
      <c r="JJS21" s="279"/>
      <c r="JJT21" s="279"/>
      <c r="JJU21" s="279"/>
      <c r="JJV21" s="279"/>
      <c r="JJW21" s="279"/>
      <c r="JJX21" s="279"/>
      <c r="JJY21" s="279"/>
      <c r="JJZ21" s="279"/>
      <c r="JKA21" s="279"/>
      <c r="JKB21" s="279"/>
      <c r="JKC21" s="279"/>
      <c r="JKD21" s="279"/>
      <c r="JKE21" s="279"/>
      <c r="JKF21" s="279"/>
      <c r="JKG21" s="279"/>
      <c r="JKH21" s="279"/>
      <c r="JKI21" s="279"/>
      <c r="JKJ21" s="279"/>
      <c r="JKK21" s="279"/>
      <c r="JKL21" s="279"/>
      <c r="JKM21" s="279"/>
      <c r="JKN21" s="279"/>
      <c r="JKO21" s="279"/>
      <c r="JKP21" s="279"/>
      <c r="JKQ21" s="279"/>
      <c r="JKR21" s="279"/>
      <c r="JKS21" s="279"/>
      <c r="JKT21" s="279"/>
      <c r="JKU21" s="279"/>
      <c r="JKV21" s="279"/>
      <c r="JKW21" s="279"/>
      <c r="JKX21" s="279"/>
      <c r="JKY21" s="279"/>
      <c r="JKZ21" s="279"/>
      <c r="JLA21" s="279"/>
      <c r="JLB21" s="279"/>
      <c r="JLC21" s="279"/>
      <c r="JLD21" s="279"/>
      <c r="JLE21" s="279"/>
      <c r="JLF21" s="279"/>
      <c r="JLG21" s="279"/>
      <c r="JLH21" s="279"/>
      <c r="JLI21" s="279"/>
      <c r="JLJ21" s="279"/>
      <c r="JLK21" s="279"/>
      <c r="JLL21" s="279"/>
      <c r="JLM21" s="279"/>
      <c r="JLN21" s="279"/>
      <c r="JLO21" s="279"/>
      <c r="JLP21" s="279"/>
      <c r="JLQ21" s="279"/>
      <c r="JLR21" s="279"/>
      <c r="JLS21" s="279"/>
      <c r="JLT21" s="279"/>
      <c r="JLU21" s="279"/>
      <c r="JLV21" s="279"/>
      <c r="JLW21" s="279"/>
      <c r="JLX21" s="279"/>
      <c r="JLY21" s="279"/>
      <c r="JLZ21" s="279"/>
      <c r="JMA21" s="279"/>
      <c r="JMB21" s="279"/>
      <c r="JMC21" s="279"/>
      <c r="JMD21" s="279"/>
      <c r="JME21" s="279"/>
      <c r="JMF21" s="279"/>
      <c r="JMG21" s="279"/>
      <c r="JMH21" s="279"/>
      <c r="JMI21" s="279"/>
      <c r="JMJ21" s="279"/>
      <c r="JMK21" s="279"/>
      <c r="JML21" s="279"/>
      <c r="JMM21" s="279"/>
      <c r="JMN21" s="279"/>
      <c r="JMO21" s="279"/>
      <c r="JMP21" s="279"/>
      <c r="JMQ21" s="279"/>
      <c r="JMR21" s="279"/>
      <c r="JMS21" s="279"/>
      <c r="JMT21" s="279"/>
      <c r="JMU21" s="279"/>
      <c r="JMV21" s="279"/>
      <c r="JMW21" s="279"/>
      <c r="JMX21" s="279"/>
      <c r="JMY21" s="279"/>
      <c r="JMZ21" s="279"/>
      <c r="JNA21" s="279"/>
      <c r="JNB21" s="279"/>
      <c r="JNC21" s="279"/>
      <c r="JND21" s="279"/>
      <c r="JNE21" s="279"/>
      <c r="JNF21" s="279"/>
      <c r="JNG21" s="279"/>
      <c r="JNH21" s="279"/>
      <c r="JNI21" s="279"/>
      <c r="JNJ21" s="279"/>
      <c r="JNK21" s="279"/>
      <c r="JNL21" s="279"/>
      <c r="JNM21" s="279"/>
      <c r="JNN21" s="279"/>
      <c r="JNO21" s="279"/>
      <c r="JNP21" s="279"/>
      <c r="JNQ21" s="279"/>
      <c r="JNR21" s="279"/>
      <c r="JNS21" s="279"/>
      <c r="JNT21" s="279"/>
      <c r="JNU21" s="279"/>
      <c r="JNV21" s="279"/>
      <c r="JNW21" s="279"/>
      <c r="JNX21" s="279"/>
      <c r="JNY21" s="279"/>
      <c r="JNZ21" s="279"/>
      <c r="JOA21" s="279"/>
      <c r="JOB21" s="279"/>
      <c r="JOC21" s="279"/>
      <c r="JOD21" s="279"/>
      <c r="JOE21" s="279"/>
      <c r="JOF21" s="279"/>
      <c r="JOG21" s="279"/>
      <c r="JOH21" s="279"/>
      <c r="JOI21" s="279"/>
      <c r="JOJ21" s="279"/>
      <c r="JOK21" s="279"/>
      <c r="JOL21" s="279"/>
      <c r="JOM21" s="279"/>
      <c r="JON21" s="279"/>
      <c r="JOO21" s="279"/>
      <c r="JOP21" s="279"/>
      <c r="JOQ21" s="279"/>
      <c r="JOR21" s="279"/>
      <c r="JOS21" s="279"/>
      <c r="JOT21" s="279"/>
      <c r="JOU21" s="279"/>
      <c r="JOV21" s="279"/>
      <c r="JOW21" s="279"/>
      <c r="JOX21" s="279"/>
      <c r="JOY21" s="279"/>
      <c r="JOZ21" s="279"/>
      <c r="JPA21" s="279"/>
      <c r="JPB21" s="279"/>
      <c r="JPC21" s="279"/>
      <c r="JPD21" s="279"/>
      <c r="JPE21" s="279"/>
      <c r="JPF21" s="279"/>
      <c r="JPG21" s="279"/>
      <c r="JPH21" s="279"/>
      <c r="JPI21" s="279"/>
      <c r="JPJ21" s="279"/>
      <c r="JPK21" s="279"/>
      <c r="JPL21" s="279"/>
      <c r="JPM21" s="279"/>
      <c r="JPN21" s="279"/>
      <c r="JPO21" s="279"/>
      <c r="JPP21" s="279"/>
      <c r="JPQ21" s="279"/>
      <c r="JPR21" s="279"/>
      <c r="JPS21" s="279"/>
      <c r="JPT21" s="279"/>
      <c r="JPU21" s="279"/>
      <c r="JPV21" s="279"/>
      <c r="JPW21" s="279"/>
      <c r="JPX21" s="279"/>
      <c r="JPY21" s="279"/>
      <c r="JPZ21" s="279"/>
      <c r="JQA21" s="279"/>
      <c r="JQB21" s="279"/>
      <c r="JQC21" s="279"/>
      <c r="JQD21" s="279"/>
      <c r="JQE21" s="279"/>
      <c r="JQF21" s="279"/>
      <c r="JQG21" s="279"/>
      <c r="JQH21" s="279"/>
      <c r="JQI21" s="279"/>
      <c r="JQJ21" s="279"/>
      <c r="JQK21" s="279"/>
      <c r="JQL21" s="279"/>
      <c r="JQM21" s="279"/>
      <c r="JQN21" s="279"/>
      <c r="JQO21" s="279"/>
      <c r="JQP21" s="279"/>
      <c r="JQQ21" s="279"/>
      <c r="JQR21" s="279"/>
      <c r="JQS21" s="279"/>
      <c r="JQT21" s="279"/>
      <c r="JQU21" s="279"/>
      <c r="JQV21" s="279"/>
      <c r="JQW21" s="279"/>
      <c r="JQX21" s="279"/>
      <c r="JQY21" s="279"/>
      <c r="JQZ21" s="279"/>
      <c r="JRA21" s="279"/>
      <c r="JRB21" s="279"/>
      <c r="JRC21" s="279"/>
      <c r="JRD21" s="279"/>
      <c r="JRE21" s="279"/>
      <c r="JRF21" s="279"/>
      <c r="JRG21" s="279"/>
      <c r="JRH21" s="279"/>
      <c r="JRI21" s="279"/>
      <c r="JRJ21" s="279"/>
      <c r="JRK21" s="279"/>
      <c r="JRL21" s="279"/>
      <c r="JRM21" s="279"/>
      <c r="JRN21" s="279"/>
      <c r="JRO21" s="279"/>
      <c r="JRP21" s="279"/>
      <c r="JRQ21" s="279"/>
      <c r="JRR21" s="279"/>
      <c r="JRS21" s="279"/>
      <c r="JRT21" s="279"/>
      <c r="JRU21" s="279"/>
      <c r="JRV21" s="279"/>
      <c r="JRW21" s="279"/>
      <c r="JRX21" s="279"/>
      <c r="JRY21" s="279"/>
      <c r="JRZ21" s="279"/>
      <c r="JSA21" s="279"/>
      <c r="JSB21" s="279"/>
      <c r="JSC21" s="279"/>
      <c r="JSD21" s="279"/>
      <c r="JSE21" s="279"/>
      <c r="JSF21" s="279"/>
      <c r="JSG21" s="279"/>
      <c r="JSH21" s="279"/>
      <c r="JSI21" s="279"/>
      <c r="JSJ21" s="279"/>
      <c r="JSK21" s="279"/>
      <c r="JSL21" s="279"/>
      <c r="JSM21" s="279"/>
      <c r="JSN21" s="279"/>
      <c r="JSO21" s="279"/>
      <c r="JSP21" s="279"/>
      <c r="JSQ21" s="279"/>
      <c r="JSR21" s="279"/>
      <c r="JSS21" s="279"/>
      <c r="JST21" s="279"/>
      <c r="JSU21" s="279"/>
      <c r="JSV21" s="279"/>
      <c r="JSW21" s="279"/>
      <c r="JSX21" s="279"/>
      <c r="JSY21" s="279"/>
      <c r="JSZ21" s="279"/>
      <c r="JTA21" s="279"/>
      <c r="JTB21" s="279"/>
      <c r="JTC21" s="279"/>
      <c r="JTD21" s="279"/>
      <c r="JTE21" s="279"/>
      <c r="JTF21" s="279"/>
      <c r="JTG21" s="279"/>
      <c r="JTH21" s="279"/>
      <c r="JTI21" s="279"/>
      <c r="JTJ21" s="279"/>
      <c r="JTK21" s="279"/>
      <c r="JTL21" s="279"/>
      <c r="JTM21" s="279"/>
      <c r="JTN21" s="279"/>
      <c r="JTO21" s="279"/>
      <c r="JTP21" s="279"/>
      <c r="JTQ21" s="279"/>
      <c r="JTR21" s="279"/>
      <c r="JTS21" s="279"/>
      <c r="JTT21" s="279"/>
      <c r="JTU21" s="279"/>
      <c r="JTV21" s="279"/>
      <c r="JTW21" s="279"/>
      <c r="JTX21" s="279"/>
      <c r="JTY21" s="279"/>
      <c r="JTZ21" s="279"/>
      <c r="JUA21" s="279"/>
      <c r="JUB21" s="279"/>
      <c r="JUC21" s="279"/>
      <c r="JUD21" s="279"/>
      <c r="JUE21" s="279"/>
      <c r="JUF21" s="279"/>
      <c r="JUG21" s="279"/>
      <c r="JUH21" s="279"/>
      <c r="JUI21" s="279"/>
      <c r="JUJ21" s="279"/>
      <c r="JUK21" s="279"/>
      <c r="JUL21" s="279"/>
      <c r="JUM21" s="279"/>
      <c r="JUN21" s="279"/>
      <c r="JUO21" s="279"/>
      <c r="JUP21" s="279"/>
      <c r="JUQ21" s="279"/>
      <c r="JUR21" s="279"/>
      <c r="JUS21" s="279"/>
      <c r="JUT21" s="279"/>
      <c r="JUU21" s="279"/>
      <c r="JUV21" s="279"/>
      <c r="JUW21" s="279"/>
      <c r="JUX21" s="279"/>
      <c r="JUY21" s="279"/>
      <c r="JUZ21" s="279"/>
      <c r="JVA21" s="279"/>
      <c r="JVB21" s="279"/>
      <c r="JVC21" s="279"/>
      <c r="JVD21" s="279"/>
      <c r="JVE21" s="279"/>
      <c r="JVF21" s="279"/>
      <c r="JVG21" s="279"/>
      <c r="JVH21" s="279"/>
      <c r="JVI21" s="279"/>
      <c r="JVJ21" s="279"/>
      <c r="JVK21" s="279"/>
      <c r="JVL21" s="279"/>
      <c r="JVM21" s="279"/>
      <c r="JVN21" s="279"/>
      <c r="JVO21" s="279"/>
      <c r="JVP21" s="279"/>
      <c r="JVQ21" s="279"/>
      <c r="JVR21" s="279"/>
      <c r="JVS21" s="279"/>
      <c r="JVT21" s="279"/>
      <c r="JVU21" s="279"/>
      <c r="JVV21" s="279"/>
      <c r="JVW21" s="279"/>
      <c r="JVX21" s="279"/>
      <c r="JVY21" s="279"/>
      <c r="JVZ21" s="279"/>
      <c r="JWA21" s="279"/>
      <c r="JWB21" s="279"/>
      <c r="JWC21" s="279"/>
      <c r="JWD21" s="279"/>
      <c r="JWE21" s="279"/>
      <c r="JWF21" s="279"/>
      <c r="JWG21" s="279"/>
      <c r="JWH21" s="279"/>
      <c r="JWI21" s="279"/>
      <c r="JWJ21" s="279"/>
      <c r="JWK21" s="279"/>
      <c r="JWL21" s="279"/>
      <c r="JWM21" s="279"/>
      <c r="JWN21" s="279"/>
      <c r="JWO21" s="279"/>
      <c r="JWP21" s="279"/>
      <c r="JWQ21" s="279"/>
      <c r="JWR21" s="279"/>
      <c r="JWS21" s="279"/>
      <c r="JWT21" s="279"/>
      <c r="JWU21" s="279"/>
      <c r="JWV21" s="279"/>
      <c r="JWW21" s="279"/>
      <c r="JWX21" s="279"/>
      <c r="JWY21" s="279"/>
      <c r="JWZ21" s="279"/>
      <c r="JXA21" s="279"/>
      <c r="JXB21" s="279"/>
      <c r="JXC21" s="279"/>
      <c r="JXD21" s="279"/>
      <c r="JXE21" s="279"/>
      <c r="JXF21" s="279"/>
      <c r="JXG21" s="279"/>
      <c r="JXH21" s="279"/>
      <c r="JXI21" s="279"/>
      <c r="JXJ21" s="279"/>
      <c r="JXK21" s="279"/>
      <c r="JXL21" s="279"/>
      <c r="JXM21" s="279"/>
      <c r="JXN21" s="279"/>
      <c r="JXO21" s="279"/>
      <c r="JXP21" s="279"/>
      <c r="JXQ21" s="279"/>
      <c r="JXR21" s="279"/>
      <c r="JXS21" s="279"/>
      <c r="JXT21" s="279"/>
      <c r="JXU21" s="279"/>
      <c r="JXV21" s="279"/>
      <c r="JXW21" s="279"/>
      <c r="JXX21" s="279"/>
      <c r="JXY21" s="279"/>
      <c r="JXZ21" s="279"/>
      <c r="JYA21" s="279"/>
      <c r="JYB21" s="279"/>
      <c r="JYC21" s="279"/>
      <c r="JYD21" s="279"/>
      <c r="JYE21" s="279"/>
      <c r="JYF21" s="279"/>
      <c r="JYG21" s="279"/>
      <c r="JYH21" s="279"/>
      <c r="JYI21" s="279"/>
      <c r="JYJ21" s="279"/>
      <c r="JYK21" s="279"/>
      <c r="JYL21" s="279"/>
      <c r="JYM21" s="279"/>
      <c r="JYN21" s="279"/>
      <c r="JYO21" s="279"/>
      <c r="JYP21" s="279"/>
      <c r="JYQ21" s="279"/>
      <c r="JYR21" s="279"/>
      <c r="JYS21" s="279"/>
      <c r="JYT21" s="279"/>
      <c r="JYU21" s="279"/>
      <c r="JYV21" s="279"/>
      <c r="JYW21" s="279"/>
      <c r="JYX21" s="279"/>
      <c r="JYY21" s="279"/>
      <c r="JYZ21" s="279"/>
      <c r="JZA21" s="279"/>
      <c r="JZB21" s="279"/>
      <c r="JZC21" s="279"/>
      <c r="JZD21" s="279"/>
      <c r="JZE21" s="279"/>
      <c r="JZF21" s="279"/>
      <c r="JZG21" s="279"/>
      <c r="JZH21" s="279"/>
      <c r="JZI21" s="279"/>
      <c r="JZJ21" s="279"/>
      <c r="JZK21" s="279"/>
      <c r="JZL21" s="279"/>
      <c r="JZM21" s="279"/>
      <c r="JZN21" s="279"/>
      <c r="JZO21" s="279"/>
      <c r="JZP21" s="279"/>
      <c r="JZQ21" s="279"/>
      <c r="JZR21" s="279"/>
      <c r="JZS21" s="279"/>
      <c r="JZT21" s="279"/>
      <c r="JZU21" s="279"/>
      <c r="JZV21" s="279"/>
      <c r="JZW21" s="279"/>
      <c r="JZX21" s="279"/>
      <c r="JZY21" s="279"/>
      <c r="JZZ21" s="279"/>
      <c r="KAA21" s="279"/>
      <c r="KAB21" s="279"/>
      <c r="KAC21" s="279"/>
      <c r="KAD21" s="279"/>
      <c r="KAE21" s="279"/>
      <c r="KAF21" s="279"/>
      <c r="KAG21" s="279"/>
      <c r="KAH21" s="279"/>
      <c r="KAI21" s="279"/>
      <c r="KAJ21" s="279"/>
      <c r="KAK21" s="279"/>
      <c r="KAL21" s="279"/>
      <c r="KAM21" s="279"/>
      <c r="KAN21" s="279"/>
      <c r="KAO21" s="279"/>
      <c r="KAP21" s="279"/>
      <c r="KAQ21" s="279"/>
      <c r="KAR21" s="279"/>
      <c r="KAS21" s="279"/>
      <c r="KAT21" s="279"/>
      <c r="KAU21" s="279"/>
      <c r="KAV21" s="279"/>
      <c r="KAW21" s="279"/>
      <c r="KAX21" s="279"/>
      <c r="KAY21" s="279"/>
      <c r="KAZ21" s="279"/>
      <c r="KBA21" s="279"/>
      <c r="KBB21" s="279"/>
      <c r="KBC21" s="279"/>
      <c r="KBD21" s="279"/>
      <c r="KBE21" s="279"/>
      <c r="KBF21" s="279"/>
      <c r="KBG21" s="279"/>
      <c r="KBH21" s="279"/>
      <c r="KBI21" s="279"/>
      <c r="KBJ21" s="279"/>
      <c r="KBK21" s="279"/>
      <c r="KBL21" s="279"/>
      <c r="KBM21" s="279"/>
      <c r="KBN21" s="279"/>
      <c r="KBO21" s="279"/>
      <c r="KBP21" s="279"/>
      <c r="KBQ21" s="279"/>
      <c r="KBR21" s="279"/>
      <c r="KBS21" s="279"/>
      <c r="KBT21" s="279"/>
      <c r="KBU21" s="279"/>
      <c r="KBV21" s="279"/>
      <c r="KBW21" s="279"/>
      <c r="KBX21" s="279"/>
      <c r="KBY21" s="279"/>
      <c r="KBZ21" s="279"/>
      <c r="KCA21" s="279"/>
      <c r="KCB21" s="279"/>
      <c r="KCC21" s="279"/>
      <c r="KCD21" s="279"/>
      <c r="KCE21" s="279"/>
      <c r="KCF21" s="279"/>
      <c r="KCG21" s="279"/>
      <c r="KCH21" s="279"/>
      <c r="KCI21" s="279"/>
      <c r="KCJ21" s="279"/>
      <c r="KCK21" s="279"/>
      <c r="KCL21" s="279"/>
      <c r="KCM21" s="279"/>
      <c r="KCN21" s="279"/>
      <c r="KCO21" s="279"/>
      <c r="KCP21" s="279"/>
      <c r="KCQ21" s="279"/>
      <c r="KCR21" s="279"/>
      <c r="KCS21" s="279"/>
      <c r="KCT21" s="279"/>
      <c r="KCU21" s="279"/>
      <c r="KCV21" s="279"/>
      <c r="KCW21" s="279"/>
      <c r="KCX21" s="279"/>
      <c r="KCY21" s="279"/>
      <c r="KCZ21" s="279"/>
      <c r="KDA21" s="279"/>
      <c r="KDB21" s="279"/>
      <c r="KDC21" s="279"/>
      <c r="KDD21" s="279"/>
      <c r="KDE21" s="279"/>
      <c r="KDF21" s="279"/>
      <c r="KDG21" s="279"/>
      <c r="KDH21" s="279"/>
      <c r="KDI21" s="279"/>
      <c r="KDJ21" s="279"/>
      <c r="KDK21" s="279"/>
      <c r="KDL21" s="279"/>
      <c r="KDM21" s="279"/>
      <c r="KDN21" s="279"/>
      <c r="KDO21" s="279"/>
      <c r="KDP21" s="279"/>
      <c r="KDQ21" s="279"/>
      <c r="KDR21" s="279"/>
      <c r="KDS21" s="279"/>
      <c r="KDT21" s="279"/>
      <c r="KDU21" s="279"/>
      <c r="KDV21" s="279"/>
      <c r="KDW21" s="279"/>
      <c r="KDX21" s="279"/>
      <c r="KDY21" s="279"/>
      <c r="KDZ21" s="279"/>
      <c r="KEA21" s="279"/>
      <c r="KEB21" s="279"/>
      <c r="KEC21" s="279"/>
      <c r="KED21" s="279"/>
      <c r="KEE21" s="279"/>
      <c r="KEF21" s="279"/>
      <c r="KEG21" s="279"/>
      <c r="KEH21" s="279"/>
      <c r="KEI21" s="279"/>
      <c r="KEJ21" s="279"/>
      <c r="KEK21" s="279"/>
      <c r="KEL21" s="279"/>
      <c r="KEM21" s="279"/>
      <c r="KEN21" s="279"/>
      <c r="KEO21" s="279"/>
      <c r="KEP21" s="279"/>
      <c r="KEQ21" s="279"/>
      <c r="KER21" s="279"/>
      <c r="KES21" s="279"/>
      <c r="KET21" s="279"/>
      <c r="KEU21" s="279"/>
      <c r="KEV21" s="279"/>
      <c r="KEW21" s="279"/>
      <c r="KEX21" s="279"/>
      <c r="KEY21" s="279"/>
      <c r="KEZ21" s="279"/>
      <c r="KFA21" s="279"/>
      <c r="KFB21" s="279"/>
      <c r="KFC21" s="279"/>
      <c r="KFD21" s="279"/>
      <c r="KFE21" s="279"/>
      <c r="KFF21" s="279"/>
      <c r="KFG21" s="279"/>
      <c r="KFH21" s="279"/>
      <c r="KFI21" s="279"/>
      <c r="KFJ21" s="279"/>
      <c r="KFK21" s="279"/>
      <c r="KFL21" s="279"/>
      <c r="KFM21" s="279"/>
      <c r="KFN21" s="279"/>
      <c r="KFO21" s="279"/>
      <c r="KFP21" s="279"/>
      <c r="KFQ21" s="279"/>
      <c r="KFR21" s="279"/>
      <c r="KFS21" s="279"/>
      <c r="KFT21" s="279"/>
      <c r="KFU21" s="279"/>
      <c r="KFV21" s="279"/>
      <c r="KFW21" s="279"/>
      <c r="KFX21" s="279"/>
      <c r="KFY21" s="279"/>
      <c r="KFZ21" s="279"/>
      <c r="KGA21" s="279"/>
      <c r="KGB21" s="279"/>
      <c r="KGC21" s="279"/>
      <c r="KGD21" s="279"/>
      <c r="KGE21" s="279"/>
      <c r="KGF21" s="279"/>
      <c r="KGG21" s="279"/>
      <c r="KGH21" s="279"/>
      <c r="KGI21" s="279"/>
      <c r="KGJ21" s="279"/>
      <c r="KGK21" s="279"/>
      <c r="KGL21" s="279"/>
      <c r="KGM21" s="279"/>
      <c r="KGN21" s="279"/>
      <c r="KGO21" s="279"/>
      <c r="KGP21" s="279"/>
      <c r="KGQ21" s="279"/>
      <c r="KGR21" s="279"/>
      <c r="KGS21" s="279"/>
      <c r="KGT21" s="279"/>
      <c r="KGU21" s="279"/>
      <c r="KGV21" s="279"/>
      <c r="KGW21" s="279"/>
      <c r="KGX21" s="279"/>
      <c r="KGY21" s="279"/>
      <c r="KGZ21" s="279"/>
      <c r="KHA21" s="279"/>
      <c r="KHB21" s="279"/>
      <c r="KHC21" s="279"/>
      <c r="KHD21" s="279"/>
      <c r="KHE21" s="279"/>
      <c r="KHF21" s="279"/>
      <c r="KHG21" s="279"/>
      <c r="KHH21" s="279"/>
      <c r="KHI21" s="279"/>
      <c r="KHJ21" s="279"/>
      <c r="KHK21" s="279"/>
      <c r="KHL21" s="279"/>
      <c r="KHM21" s="279"/>
      <c r="KHN21" s="279"/>
      <c r="KHO21" s="279"/>
      <c r="KHP21" s="279"/>
      <c r="KHQ21" s="279"/>
      <c r="KHR21" s="279"/>
      <c r="KHS21" s="279"/>
      <c r="KHT21" s="279"/>
      <c r="KHU21" s="279"/>
      <c r="KHV21" s="279"/>
      <c r="KHW21" s="279"/>
      <c r="KHX21" s="279"/>
      <c r="KHY21" s="279"/>
      <c r="KHZ21" s="279"/>
      <c r="KIA21" s="279"/>
      <c r="KIB21" s="279"/>
      <c r="KIC21" s="279"/>
      <c r="KID21" s="279"/>
      <c r="KIE21" s="279"/>
      <c r="KIF21" s="279"/>
      <c r="KIG21" s="279"/>
      <c r="KIH21" s="279"/>
      <c r="KII21" s="279"/>
      <c r="KIJ21" s="279"/>
      <c r="KIK21" s="279"/>
      <c r="KIL21" s="279"/>
      <c r="KIM21" s="279"/>
      <c r="KIN21" s="279"/>
      <c r="KIO21" s="279"/>
      <c r="KIP21" s="279"/>
      <c r="KIQ21" s="279"/>
      <c r="KIR21" s="279"/>
      <c r="KIS21" s="279"/>
      <c r="KIT21" s="279"/>
      <c r="KIU21" s="279"/>
      <c r="KIV21" s="279"/>
      <c r="KIW21" s="279"/>
      <c r="KIX21" s="279"/>
      <c r="KIY21" s="279"/>
      <c r="KIZ21" s="279"/>
      <c r="KJA21" s="279"/>
      <c r="KJB21" s="279"/>
      <c r="KJC21" s="279"/>
      <c r="KJD21" s="279"/>
      <c r="KJE21" s="279"/>
      <c r="KJF21" s="279"/>
      <c r="KJG21" s="279"/>
      <c r="KJH21" s="279"/>
      <c r="KJI21" s="279"/>
      <c r="KJJ21" s="279"/>
      <c r="KJK21" s="279"/>
      <c r="KJL21" s="279"/>
      <c r="KJM21" s="279"/>
      <c r="KJN21" s="279"/>
      <c r="KJO21" s="279"/>
      <c r="KJP21" s="279"/>
      <c r="KJQ21" s="279"/>
      <c r="KJR21" s="279"/>
      <c r="KJS21" s="279"/>
      <c r="KJT21" s="279"/>
      <c r="KJU21" s="279"/>
      <c r="KJV21" s="279"/>
      <c r="KJW21" s="279"/>
      <c r="KJX21" s="279"/>
      <c r="KJY21" s="279"/>
      <c r="KJZ21" s="279"/>
      <c r="KKA21" s="279"/>
      <c r="KKB21" s="279"/>
      <c r="KKC21" s="279"/>
      <c r="KKD21" s="279"/>
      <c r="KKE21" s="279"/>
      <c r="KKF21" s="279"/>
      <c r="KKG21" s="279"/>
      <c r="KKH21" s="279"/>
      <c r="KKI21" s="279"/>
      <c r="KKJ21" s="279"/>
      <c r="KKK21" s="279"/>
      <c r="KKL21" s="279"/>
      <c r="KKM21" s="279"/>
      <c r="KKN21" s="279"/>
      <c r="KKO21" s="279"/>
      <c r="KKP21" s="279"/>
      <c r="KKQ21" s="279"/>
      <c r="KKR21" s="279"/>
      <c r="KKS21" s="279"/>
      <c r="KKT21" s="279"/>
      <c r="KKU21" s="279"/>
      <c r="KKV21" s="279"/>
      <c r="KKW21" s="279"/>
      <c r="KKX21" s="279"/>
      <c r="KKY21" s="279"/>
      <c r="KKZ21" s="279"/>
      <c r="KLA21" s="279"/>
      <c r="KLB21" s="279"/>
      <c r="KLC21" s="279"/>
      <c r="KLD21" s="279"/>
      <c r="KLE21" s="279"/>
      <c r="KLF21" s="279"/>
      <c r="KLG21" s="279"/>
      <c r="KLH21" s="279"/>
      <c r="KLI21" s="279"/>
      <c r="KLJ21" s="279"/>
      <c r="KLK21" s="279"/>
      <c r="KLL21" s="279"/>
      <c r="KLM21" s="279"/>
      <c r="KLN21" s="279"/>
      <c r="KLO21" s="279"/>
      <c r="KLP21" s="279"/>
      <c r="KLQ21" s="279"/>
      <c r="KLR21" s="279"/>
      <c r="KLS21" s="279"/>
      <c r="KLT21" s="279"/>
      <c r="KLU21" s="279"/>
      <c r="KLV21" s="279"/>
      <c r="KLW21" s="279"/>
      <c r="KLX21" s="279"/>
      <c r="KLY21" s="279"/>
      <c r="KLZ21" s="279"/>
      <c r="KMA21" s="279"/>
      <c r="KMB21" s="279"/>
      <c r="KMC21" s="279"/>
      <c r="KMD21" s="279"/>
      <c r="KME21" s="279"/>
      <c r="KMF21" s="279"/>
      <c r="KMG21" s="279"/>
      <c r="KMH21" s="279"/>
      <c r="KMI21" s="279"/>
      <c r="KMJ21" s="279"/>
      <c r="KMK21" s="279"/>
      <c r="KML21" s="279"/>
      <c r="KMM21" s="279"/>
      <c r="KMN21" s="279"/>
      <c r="KMO21" s="279"/>
      <c r="KMP21" s="279"/>
      <c r="KMQ21" s="279"/>
      <c r="KMR21" s="279"/>
      <c r="KMS21" s="279"/>
      <c r="KMT21" s="279"/>
      <c r="KMU21" s="279"/>
      <c r="KMV21" s="279"/>
      <c r="KMW21" s="279"/>
      <c r="KMX21" s="279"/>
      <c r="KMY21" s="279"/>
      <c r="KMZ21" s="279"/>
      <c r="KNA21" s="279"/>
      <c r="KNB21" s="279"/>
      <c r="KNC21" s="279"/>
      <c r="KND21" s="279"/>
      <c r="KNE21" s="279"/>
      <c r="KNF21" s="279"/>
      <c r="KNG21" s="279"/>
      <c r="KNH21" s="279"/>
      <c r="KNI21" s="279"/>
      <c r="KNJ21" s="279"/>
      <c r="KNK21" s="279"/>
      <c r="KNL21" s="279"/>
      <c r="KNM21" s="279"/>
      <c r="KNN21" s="279"/>
      <c r="KNO21" s="279"/>
      <c r="KNP21" s="279"/>
      <c r="KNQ21" s="279"/>
      <c r="KNR21" s="279"/>
      <c r="KNS21" s="279"/>
      <c r="KNT21" s="279"/>
      <c r="KNU21" s="279"/>
      <c r="KNV21" s="279"/>
      <c r="KNW21" s="279"/>
      <c r="KNX21" s="279"/>
      <c r="KNY21" s="279"/>
      <c r="KNZ21" s="279"/>
      <c r="KOA21" s="279"/>
      <c r="KOB21" s="279"/>
      <c r="KOC21" s="279"/>
      <c r="KOD21" s="279"/>
      <c r="KOE21" s="279"/>
      <c r="KOF21" s="279"/>
      <c r="KOG21" s="279"/>
      <c r="KOH21" s="279"/>
      <c r="KOI21" s="279"/>
      <c r="KOJ21" s="279"/>
      <c r="KOK21" s="279"/>
      <c r="KOL21" s="279"/>
      <c r="KOM21" s="279"/>
      <c r="KON21" s="279"/>
      <c r="KOO21" s="279"/>
      <c r="KOP21" s="279"/>
      <c r="KOQ21" s="279"/>
      <c r="KOR21" s="279"/>
      <c r="KOS21" s="279"/>
      <c r="KOT21" s="279"/>
      <c r="KOU21" s="279"/>
      <c r="KOV21" s="279"/>
      <c r="KOW21" s="279"/>
      <c r="KOX21" s="279"/>
      <c r="KOY21" s="279"/>
      <c r="KOZ21" s="279"/>
      <c r="KPA21" s="279"/>
      <c r="KPB21" s="279"/>
      <c r="KPC21" s="279"/>
      <c r="KPD21" s="279"/>
      <c r="KPE21" s="279"/>
      <c r="KPF21" s="279"/>
      <c r="KPG21" s="279"/>
      <c r="KPH21" s="279"/>
      <c r="KPI21" s="279"/>
      <c r="KPJ21" s="279"/>
      <c r="KPK21" s="279"/>
      <c r="KPL21" s="279"/>
      <c r="KPM21" s="279"/>
      <c r="KPN21" s="279"/>
      <c r="KPO21" s="279"/>
      <c r="KPP21" s="279"/>
      <c r="KPQ21" s="279"/>
      <c r="KPR21" s="279"/>
      <c r="KPS21" s="279"/>
      <c r="KPT21" s="279"/>
      <c r="KPU21" s="279"/>
      <c r="KPV21" s="279"/>
      <c r="KPW21" s="279"/>
      <c r="KPX21" s="279"/>
      <c r="KPY21" s="279"/>
      <c r="KPZ21" s="279"/>
      <c r="KQA21" s="279"/>
      <c r="KQB21" s="279"/>
      <c r="KQC21" s="279"/>
      <c r="KQD21" s="279"/>
      <c r="KQE21" s="279"/>
      <c r="KQF21" s="279"/>
      <c r="KQG21" s="279"/>
      <c r="KQH21" s="279"/>
      <c r="KQI21" s="279"/>
      <c r="KQJ21" s="279"/>
      <c r="KQK21" s="279"/>
      <c r="KQL21" s="279"/>
      <c r="KQM21" s="279"/>
      <c r="KQN21" s="279"/>
      <c r="KQO21" s="279"/>
      <c r="KQP21" s="279"/>
      <c r="KQQ21" s="279"/>
      <c r="KQR21" s="279"/>
      <c r="KQS21" s="279"/>
      <c r="KQT21" s="279"/>
      <c r="KQU21" s="279"/>
      <c r="KQV21" s="279"/>
      <c r="KQW21" s="279"/>
      <c r="KQX21" s="279"/>
      <c r="KQY21" s="279"/>
      <c r="KQZ21" s="279"/>
      <c r="KRA21" s="279"/>
      <c r="KRB21" s="279"/>
      <c r="KRC21" s="279"/>
      <c r="KRD21" s="279"/>
      <c r="KRE21" s="279"/>
      <c r="KRF21" s="279"/>
      <c r="KRG21" s="279"/>
      <c r="KRH21" s="279"/>
      <c r="KRI21" s="279"/>
      <c r="KRJ21" s="279"/>
      <c r="KRK21" s="279"/>
      <c r="KRL21" s="279"/>
      <c r="KRM21" s="279"/>
      <c r="KRN21" s="279"/>
      <c r="KRO21" s="279"/>
      <c r="KRP21" s="279"/>
      <c r="KRQ21" s="279"/>
      <c r="KRR21" s="279"/>
      <c r="KRS21" s="279"/>
      <c r="KRT21" s="279"/>
      <c r="KRU21" s="279"/>
      <c r="KRV21" s="279"/>
      <c r="KRW21" s="279"/>
      <c r="KRX21" s="279"/>
      <c r="KRY21" s="279"/>
      <c r="KRZ21" s="279"/>
      <c r="KSA21" s="279"/>
      <c r="KSB21" s="279"/>
      <c r="KSC21" s="279"/>
      <c r="KSD21" s="279"/>
      <c r="KSE21" s="279"/>
      <c r="KSF21" s="279"/>
      <c r="KSG21" s="279"/>
      <c r="KSH21" s="279"/>
      <c r="KSI21" s="279"/>
      <c r="KSJ21" s="279"/>
      <c r="KSK21" s="279"/>
      <c r="KSL21" s="279"/>
      <c r="KSM21" s="279"/>
      <c r="KSN21" s="279"/>
      <c r="KSO21" s="279"/>
      <c r="KSP21" s="279"/>
      <c r="KSQ21" s="279"/>
      <c r="KSR21" s="279"/>
      <c r="KSS21" s="279"/>
      <c r="KST21" s="279"/>
      <c r="KSU21" s="279"/>
      <c r="KSV21" s="279"/>
      <c r="KSW21" s="279"/>
      <c r="KSX21" s="279"/>
      <c r="KSY21" s="279"/>
      <c r="KSZ21" s="279"/>
      <c r="KTA21" s="279"/>
      <c r="KTB21" s="279"/>
      <c r="KTC21" s="279"/>
      <c r="KTD21" s="279"/>
      <c r="KTE21" s="279"/>
      <c r="KTF21" s="279"/>
      <c r="KTG21" s="279"/>
      <c r="KTH21" s="279"/>
      <c r="KTI21" s="279"/>
      <c r="KTJ21" s="279"/>
      <c r="KTK21" s="279"/>
      <c r="KTL21" s="279"/>
      <c r="KTM21" s="279"/>
      <c r="KTN21" s="279"/>
      <c r="KTO21" s="279"/>
      <c r="KTP21" s="279"/>
      <c r="KTQ21" s="279"/>
      <c r="KTR21" s="279"/>
      <c r="KTS21" s="279"/>
      <c r="KTT21" s="279"/>
      <c r="KTU21" s="279"/>
      <c r="KTV21" s="279"/>
      <c r="KTW21" s="279"/>
      <c r="KTX21" s="279"/>
      <c r="KTY21" s="279"/>
      <c r="KTZ21" s="279"/>
      <c r="KUA21" s="279"/>
      <c r="KUB21" s="279"/>
      <c r="KUC21" s="279"/>
      <c r="KUD21" s="279"/>
      <c r="KUE21" s="279"/>
      <c r="KUF21" s="279"/>
      <c r="KUG21" s="279"/>
      <c r="KUH21" s="279"/>
      <c r="KUI21" s="279"/>
      <c r="KUJ21" s="279"/>
      <c r="KUK21" s="279"/>
      <c r="KUL21" s="279"/>
      <c r="KUM21" s="279"/>
      <c r="KUN21" s="279"/>
      <c r="KUO21" s="279"/>
      <c r="KUP21" s="279"/>
      <c r="KUQ21" s="279"/>
      <c r="KUR21" s="279"/>
      <c r="KUS21" s="279"/>
      <c r="KUT21" s="279"/>
      <c r="KUU21" s="279"/>
      <c r="KUV21" s="279"/>
      <c r="KUW21" s="279"/>
      <c r="KUX21" s="279"/>
      <c r="KUY21" s="279"/>
      <c r="KUZ21" s="279"/>
      <c r="KVA21" s="279"/>
      <c r="KVB21" s="279"/>
      <c r="KVC21" s="279"/>
      <c r="KVD21" s="279"/>
      <c r="KVE21" s="279"/>
      <c r="KVF21" s="279"/>
      <c r="KVG21" s="279"/>
      <c r="KVH21" s="279"/>
      <c r="KVI21" s="279"/>
      <c r="KVJ21" s="279"/>
      <c r="KVK21" s="279"/>
      <c r="KVL21" s="279"/>
      <c r="KVM21" s="279"/>
      <c r="KVN21" s="279"/>
      <c r="KVO21" s="279"/>
      <c r="KVP21" s="279"/>
      <c r="KVQ21" s="279"/>
      <c r="KVR21" s="279"/>
      <c r="KVS21" s="279"/>
      <c r="KVT21" s="279"/>
      <c r="KVU21" s="279"/>
      <c r="KVV21" s="279"/>
      <c r="KVW21" s="279"/>
      <c r="KVX21" s="279"/>
      <c r="KVY21" s="279"/>
      <c r="KVZ21" s="279"/>
      <c r="KWA21" s="279"/>
      <c r="KWB21" s="279"/>
      <c r="KWC21" s="279"/>
      <c r="KWD21" s="279"/>
      <c r="KWE21" s="279"/>
      <c r="KWF21" s="279"/>
      <c r="KWG21" s="279"/>
      <c r="KWH21" s="279"/>
      <c r="KWI21" s="279"/>
      <c r="KWJ21" s="279"/>
      <c r="KWK21" s="279"/>
      <c r="KWL21" s="279"/>
      <c r="KWM21" s="279"/>
      <c r="KWN21" s="279"/>
      <c r="KWO21" s="279"/>
      <c r="KWP21" s="279"/>
      <c r="KWQ21" s="279"/>
      <c r="KWR21" s="279"/>
      <c r="KWS21" s="279"/>
      <c r="KWT21" s="279"/>
      <c r="KWU21" s="279"/>
      <c r="KWV21" s="279"/>
      <c r="KWW21" s="279"/>
      <c r="KWX21" s="279"/>
      <c r="KWY21" s="279"/>
      <c r="KWZ21" s="279"/>
      <c r="KXA21" s="279"/>
      <c r="KXB21" s="279"/>
      <c r="KXC21" s="279"/>
      <c r="KXD21" s="279"/>
      <c r="KXE21" s="279"/>
      <c r="KXF21" s="279"/>
      <c r="KXG21" s="279"/>
      <c r="KXH21" s="279"/>
      <c r="KXI21" s="279"/>
      <c r="KXJ21" s="279"/>
      <c r="KXK21" s="279"/>
      <c r="KXL21" s="279"/>
      <c r="KXM21" s="279"/>
      <c r="KXN21" s="279"/>
      <c r="KXO21" s="279"/>
      <c r="KXP21" s="279"/>
      <c r="KXQ21" s="279"/>
      <c r="KXR21" s="279"/>
      <c r="KXS21" s="279"/>
      <c r="KXT21" s="279"/>
      <c r="KXU21" s="279"/>
      <c r="KXV21" s="279"/>
      <c r="KXW21" s="279"/>
      <c r="KXX21" s="279"/>
      <c r="KXY21" s="279"/>
      <c r="KXZ21" s="279"/>
      <c r="KYA21" s="279"/>
      <c r="KYB21" s="279"/>
      <c r="KYC21" s="279"/>
      <c r="KYD21" s="279"/>
      <c r="KYE21" s="279"/>
      <c r="KYF21" s="279"/>
      <c r="KYG21" s="279"/>
      <c r="KYH21" s="279"/>
      <c r="KYI21" s="279"/>
      <c r="KYJ21" s="279"/>
      <c r="KYK21" s="279"/>
      <c r="KYL21" s="279"/>
      <c r="KYM21" s="279"/>
      <c r="KYN21" s="279"/>
      <c r="KYO21" s="279"/>
      <c r="KYP21" s="279"/>
      <c r="KYQ21" s="279"/>
      <c r="KYR21" s="279"/>
      <c r="KYS21" s="279"/>
      <c r="KYT21" s="279"/>
      <c r="KYU21" s="279"/>
      <c r="KYV21" s="279"/>
      <c r="KYW21" s="279"/>
      <c r="KYX21" s="279"/>
      <c r="KYY21" s="279"/>
      <c r="KYZ21" s="279"/>
      <c r="KZA21" s="279"/>
      <c r="KZB21" s="279"/>
      <c r="KZC21" s="279"/>
      <c r="KZD21" s="279"/>
      <c r="KZE21" s="279"/>
      <c r="KZF21" s="279"/>
      <c r="KZG21" s="279"/>
      <c r="KZH21" s="279"/>
      <c r="KZI21" s="279"/>
      <c r="KZJ21" s="279"/>
      <c r="KZK21" s="279"/>
      <c r="KZL21" s="279"/>
      <c r="KZM21" s="279"/>
      <c r="KZN21" s="279"/>
      <c r="KZO21" s="279"/>
      <c r="KZP21" s="279"/>
      <c r="KZQ21" s="279"/>
      <c r="KZR21" s="279"/>
      <c r="KZS21" s="279"/>
      <c r="KZT21" s="279"/>
      <c r="KZU21" s="279"/>
      <c r="KZV21" s="279"/>
      <c r="KZW21" s="279"/>
      <c r="KZX21" s="279"/>
      <c r="KZY21" s="279"/>
      <c r="KZZ21" s="279"/>
      <c r="LAA21" s="279"/>
      <c r="LAB21" s="279"/>
      <c r="LAC21" s="279"/>
      <c r="LAD21" s="279"/>
      <c r="LAE21" s="279"/>
      <c r="LAF21" s="279"/>
      <c r="LAG21" s="279"/>
      <c r="LAH21" s="279"/>
      <c r="LAI21" s="279"/>
      <c r="LAJ21" s="279"/>
      <c r="LAK21" s="279"/>
      <c r="LAL21" s="279"/>
      <c r="LAM21" s="279"/>
      <c r="LAN21" s="279"/>
      <c r="LAO21" s="279"/>
      <c r="LAP21" s="279"/>
      <c r="LAQ21" s="279"/>
      <c r="LAR21" s="279"/>
      <c r="LAS21" s="279"/>
      <c r="LAT21" s="279"/>
      <c r="LAU21" s="279"/>
      <c r="LAV21" s="279"/>
      <c r="LAW21" s="279"/>
      <c r="LAX21" s="279"/>
      <c r="LAY21" s="279"/>
      <c r="LAZ21" s="279"/>
      <c r="LBA21" s="279"/>
      <c r="LBB21" s="279"/>
      <c r="LBC21" s="279"/>
      <c r="LBD21" s="279"/>
      <c r="LBE21" s="279"/>
      <c r="LBF21" s="279"/>
      <c r="LBG21" s="279"/>
      <c r="LBH21" s="279"/>
      <c r="LBI21" s="279"/>
      <c r="LBJ21" s="279"/>
      <c r="LBK21" s="279"/>
      <c r="LBL21" s="279"/>
      <c r="LBM21" s="279"/>
      <c r="LBN21" s="279"/>
      <c r="LBO21" s="279"/>
      <c r="LBP21" s="279"/>
      <c r="LBQ21" s="279"/>
      <c r="LBR21" s="279"/>
      <c r="LBS21" s="279"/>
      <c r="LBT21" s="279"/>
      <c r="LBU21" s="279"/>
      <c r="LBV21" s="279"/>
      <c r="LBW21" s="279"/>
      <c r="LBX21" s="279"/>
      <c r="LBY21" s="279"/>
      <c r="LBZ21" s="279"/>
      <c r="LCA21" s="279"/>
      <c r="LCB21" s="279"/>
      <c r="LCC21" s="279"/>
      <c r="LCD21" s="279"/>
      <c r="LCE21" s="279"/>
      <c r="LCF21" s="279"/>
      <c r="LCG21" s="279"/>
      <c r="LCH21" s="279"/>
      <c r="LCI21" s="279"/>
      <c r="LCJ21" s="279"/>
      <c r="LCK21" s="279"/>
      <c r="LCL21" s="279"/>
      <c r="LCM21" s="279"/>
      <c r="LCN21" s="279"/>
      <c r="LCO21" s="279"/>
      <c r="LCP21" s="279"/>
      <c r="LCQ21" s="279"/>
      <c r="LCR21" s="279"/>
      <c r="LCS21" s="279"/>
      <c r="LCT21" s="279"/>
      <c r="LCU21" s="279"/>
      <c r="LCV21" s="279"/>
      <c r="LCW21" s="279"/>
      <c r="LCX21" s="279"/>
      <c r="LCY21" s="279"/>
      <c r="LCZ21" s="279"/>
      <c r="LDA21" s="279"/>
      <c r="LDB21" s="279"/>
      <c r="LDC21" s="279"/>
      <c r="LDD21" s="279"/>
      <c r="LDE21" s="279"/>
      <c r="LDF21" s="279"/>
      <c r="LDG21" s="279"/>
      <c r="LDH21" s="279"/>
      <c r="LDI21" s="279"/>
      <c r="LDJ21" s="279"/>
      <c r="LDK21" s="279"/>
      <c r="LDL21" s="279"/>
      <c r="LDM21" s="279"/>
      <c r="LDN21" s="279"/>
      <c r="LDO21" s="279"/>
      <c r="LDP21" s="279"/>
      <c r="LDQ21" s="279"/>
      <c r="LDR21" s="279"/>
      <c r="LDS21" s="279"/>
      <c r="LDT21" s="279"/>
      <c r="LDU21" s="279"/>
      <c r="LDV21" s="279"/>
      <c r="LDW21" s="279"/>
      <c r="LDX21" s="279"/>
      <c r="LDY21" s="279"/>
      <c r="LDZ21" s="279"/>
      <c r="LEA21" s="279"/>
      <c r="LEB21" s="279"/>
      <c r="LEC21" s="279"/>
      <c r="LED21" s="279"/>
      <c r="LEE21" s="279"/>
      <c r="LEF21" s="279"/>
      <c r="LEG21" s="279"/>
      <c r="LEH21" s="279"/>
      <c r="LEI21" s="279"/>
      <c r="LEJ21" s="279"/>
      <c r="LEK21" s="279"/>
      <c r="LEL21" s="279"/>
      <c r="LEM21" s="279"/>
      <c r="LEN21" s="279"/>
      <c r="LEO21" s="279"/>
      <c r="LEP21" s="279"/>
      <c r="LEQ21" s="279"/>
      <c r="LER21" s="279"/>
      <c r="LES21" s="279"/>
      <c r="LET21" s="279"/>
      <c r="LEU21" s="279"/>
      <c r="LEV21" s="279"/>
      <c r="LEW21" s="279"/>
      <c r="LEX21" s="279"/>
      <c r="LEY21" s="279"/>
      <c r="LEZ21" s="279"/>
      <c r="LFA21" s="279"/>
      <c r="LFB21" s="279"/>
      <c r="LFC21" s="279"/>
      <c r="LFD21" s="279"/>
      <c r="LFE21" s="279"/>
      <c r="LFF21" s="279"/>
      <c r="LFG21" s="279"/>
      <c r="LFH21" s="279"/>
      <c r="LFI21" s="279"/>
      <c r="LFJ21" s="279"/>
      <c r="LFK21" s="279"/>
      <c r="LFL21" s="279"/>
      <c r="LFM21" s="279"/>
      <c r="LFN21" s="279"/>
      <c r="LFO21" s="279"/>
      <c r="LFP21" s="279"/>
      <c r="LFQ21" s="279"/>
      <c r="LFR21" s="279"/>
      <c r="LFS21" s="279"/>
      <c r="LFT21" s="279"/>
      <c r="LFU21" s="279"/>
      <c r="LFV21" s="279"/>
      <c r="LFW21" s="279"/>
      <c r="LFX21" s="279"/>
      <c r="LFY21" s="279"/>
      <c r="LFZ21" s="279"/>
      <c r="LGA21" s="279"/>
      <c r="LGB21" s="279"/>
      <c r="LGC21" s="279"/>
      <c r="LGD21" s="279"/>
      <c r="LGE21" s="279"/>
      <c r="LGF21" s="279"/>
      <c r="LGG21" s="279"/>
      <c r="LGH21" s="279"/>
      <c r="LGI21" s="279"/>
      <c r="LGJ21" s="279"/>
      <c r="LGK21" s="279"/>
      <c r="LGL21" s="279"/>
      <c r="LGM21" s="279"/>
      <c r="LGN21" s="279"/>
      <c r="LGO21" s="279"/>
      <c r="LGP21" s="279"/>
      <c r="LGQ21" s="279"/>
      <c r="LGR21" s="279"/>
      <c r="LGS21" s="279"/>
      <c r="LGT21" s="279"/>
      <c r="LGU21" s="279"/>
      <c r="LGV21" s="279"/>
      <c r="LGW21" s="279"/>
      <c r="LGX21" s="279"/>
      <c r="LGY21" s="279"/>
      <c r="LGZ21" s="279"/>
      <c r="LHA21" s="279"/>
      <c r="LHB21" s="279"/>
      <c r="LHC21" s="279"/>
      <c r="LHD21" s="279"/>
      <c r="LHE21" s="279"/>
      <c r="LHF21" s="279"/>
      <c r="LHG21" s="279"/>
      <c r="LHH21" s="279"/>
      <c r="LHI21" s="279"/>
      <c r="LHJ21" s="279"/>
      <c r="LHK21" s="279"/>
      <c r="LHL21" s="279"/>
      <c r="LHM21" s="279"/>
      <c r="LHN21" s="279"/>
      <c r="LHO21" s="279"/>
      <c r="LHP21" s="279"/>
      <c r="LHQ21" s="279"/>
      <c r="LHR21" s="279"/>
      <c r="LHS21" s="279"/>
      <c r="LHT21" s="279"/>
      <c r="LHU21" s="279"/>
      <c r="LHV21" s="279"/>
      <c r="LHW21" s="279"/>
      <c r="LHX21" s="279"/>
      <c r="LHY21" s="279"/>
      <c r="LHZ21" s="279"/>
      <c r="LIA21" s="279"/>
      <c r="LIB21" s="279"/>
      <c r="LIC21" s="279"/>
      <c r="LID21" s="279"/>
      <c r="LIE21" s="279"/>
      <c r="LIF21" s="279"/>
      <c r="LIG21" s="279"/>
      <c r="LIH21" s="279"/>
      <c r="LII21" s="279"/>
      <c r="LIJ21" s="279"/>
      <c r="LIK21" s="279"/>
      <c r="LIL21" s="279"/>
      <c r="LIM21" s="279"/>
      <c r="LIN21" s="279"/>
      <c r="LIO21" s="279"/>
      <c r="LIP21" s="279"/>
      <c r="LIQ21" s="279"/>
      <c r="LIR21" s="279"/>
      <c r="LIS21" s="279"/>
      <c r="LIT21" s="279"/>
      <c r="LIU21" s="279"/>
      <c r="LIV21" s="279"/>
      <c r="LIW21" s="279"/>
      <c r="LIX21" s="279"/>
      <c r="LIY21" s="279"/>
      <c r="LIZ21" s="279"/>
      <c r="LJA21" s="279"/>
      <c r="LJB21" s="279"/>
      <c r="LJC21" s="279"/>
      <c r="LJD21" s="279"/>
      <c r="LJE21" s="279"/>
      <c r="LJF21" s="279"/>
      <c r="LJG21" s="279"/>
      <c r="LJH21" s="279"/>
      <c r="LJI21" s="279"/>
      <c r="LJJ21" s="279"/>
      <c r="LJK21" s="279"/>
      <c r="LJL21" s="279"/>
      <c r="LJM21" s="279"/>
      <c r="LJN21" s="279"/>
      <c r="LJO21" s="279"/>
      <c r="LJP21" s="279"/>
      <c r="LJQ21" s="279"/>
      <c r="LJR21" s="279"/>
      <c r="LJS21" s="279"/>
      <c r="LJT21" s="279"/>
      <c r="LJU21" s="279"/>
      <c r="LJV21" s="279"/>
      <c r="LJW21" s="279"/>
      <c r="LJX21" s="279"/>
      <c r="LJY21" s="279"/>
      <c r="LJZ21" s="279"/>
      <c r="LKA21" s="279"/>
      <c r="LKB21" s="279"/>
      <c r="LKC21" s="279"/>
      <c r="LKD21" s="279"/>
      <c r="LKE21" s="279"/>
      <c r="LKF21" s="279"/>
      <c r="LKG21" s="279"/>
      <c r="LKH21" s="279"/>
      <c r="LKI21" s="279"/>
      <c r="LKJ21" s="279"/>
      <c r="LKK21" s="279"/>
      <c r="LKL21" s="279"/>
      <c r="LKM21" s="279"/>
      <c r="LKN21" s="279"/>
      <c r="LKO21" s="279"/>
      <c r="LKP21" s="279"/>
      <c r="LKQ21" s="279"/>
      <c r="LKR21" s="279"/>
      <c r="LKS21" s="279"/>
      <c r="LKT21" s="279"/>
      <c r="LKU21" s="279"/>
      <c r="LKV21" s="279"/>
      <c r="LKW21" s="279"/>
      <c r="LKX21" s="279"/>
      <c r="LKY21" s="279"/>
      <c r="LKZ21" s="279"/>
      <c r="LLA21" s="279"/>
      <c r="LLB21" s="279"/>
      <c r="LLC21" s="279"/>
      <c r="LLD21" s="279"/>
      <c r="LLE21" s="279"/>
      <c r="LLF21" s="279"/>
      <c r="LLG21" s="279"/>
      <c r="LLH21" s="279"/>
      <c r="LLI21" s="279"/>
      <c r="LLJ21" s="279"/>
      <c r="LLK21" s="279"/>
      <c r="LLL21" s="279"/>
      <c r="LLM21" s="279"/>
      <c r="LLN21" s="279"/>
      <c r="LLO21" s="279"/>
      <c r="LLP21" s="279"/>
      <c r="LLQ21" s="279"/>
      <c r="LLR21" s="279"/>
      <c r="LLS21" s="279"/>
      <c r="LLT21" s="279"/>
      <c r="LLU21" s="279"/>
      <c r="LLV21" s="279"/>
      <c r="LLW21" s="279"/>
      <c r="LLX21" s="279"/>
      <c r="LLY21" s="279"/>
      <c r="LLZ21" s="279"/>
      <c r="LMA21" s="279"/>
      <c r="LMB21" s="279"/>
      <c r="LMC21" s="279"/>
      <c r="LMD21" s="279"/>
      <c r="LME21" s="279"/>
      <c r="LMF21" s="279"/>
      <c r="LMG21" s="279"/>
      <c r="LMH21" s="279"/>
      <c r="LMI21" s="279"/>
      <c r="LMJ21" s="279"/>
      <c r="LMK21" s="279"/>
      <c r="LML21" s="279"/>
      <c r="LMM21" s="279"/>
      <c r="LMN21" s="279"/>
      <c r="LMO21" s="279"/>
      <c r="LMP21" s="279"/>
      <c r="LMQ21" s="279"/>
      <c r="LMR21" s="279"/>
      <c r="LMS21" s="279"/>
      <c r="LMT21" s="279"/>
      <c r="LMU21" s="279"/>
      <c r="LMV21" s="279"/>
      <c r="LMW21" s="279"/>
      <c r="LMX21" s="279"/>
      <c r="LMY21" s="279"/>
      <c r="LMZ21" s="279"/>
      <c r="LNA21" s="279"/>
      <c r="LNB21" s="279"/>
      <c r="LNC21" s="279"/>
      <c r="LND21" s="279"/>
      <c r="LNE21" s="279"/>
      <c r="LNF21" s="279"/>
      <c r="LNG21" s="279"/>
      <c r="LNH21" s="279"/>
      <c r="LNI21" s="279"/>
      <c r="LNJ21" s="279"/>
      <c r="LNK21" s="279"/>
      <c r="LNL21" s="279"/>
      <c r="LNM21" s="279"/>
      <c r="LNN21" s="279"/>
      <c r="LNO21" s="279"/>
      <c r="LNP21" s="279"/>
      <c r="LNQ21" s="279"/>
      <c r="LNR21" s="279"/>
      <c r="LNS21" s="279"/>
      <c r="LNT21" s="279"/>
      <c r="LNU21" s="279"/>
      <c r="LNV21" s="279"/>
      <c r="LNW21" s="279"/>
      <c r="LNX21" s="279"/>
      <c r="LNY21" s="279"/>
      <c r="LNZ21" s="279"/>
      <c r="LOA21" s="279"/>
      <c r="LOB21" s="279"/>
      <c r="LOC21" s="279"/>
      <c r="LOD21" s="279"/>
      <c r="LOE21" s="279"/>
      <c r="LOF21" s="279"/>
      <c r="LOG21" s="279"/>
      <c r="LOH21" s="279"/>
      <c r="LOI21" s="279"/>
      <c r="LOJ21" s="279"/>
      <c r="LOK21" s="279"/>
      <c r="LOL21" s="279"/>
      <c r="LOM21" s="279"/>
      <c r="LON21" s="279"/>
      <c r="LOO21" s="279"/>
      <c r="LOP21" s="279"/>
      <c r="LOQ21" s="279"/>
      <c r="LOR21" s="279"/>
      <c r="LOS21" s="279"/>
      <c r="LOT21" s="279"/>
      <c r="LOU21" s="279"/>
      <c r="LOV21" s="279"/>
      <c r="LOW21" s="279"/>
      <c r="LOX21" s="279"/>
      <c r="LOY21" s="279"/>
      <c r="LOZ21" s="279"/>
      <c r="LPA21" s="279"/>
      <c r="LPB21" s="279"/>
      <c r="LPC21" s="279"/>
      <c r="LPD21" s="279"/>
      <c r="LPE21" s="279"/>
      <c r="LPF21" s="279"/>
      <c r="LPG21" s="279"/>
      <c r="LPH21" s="279"/>
      <c r="LPI21" s="279"/>
      <c r="LPJ21" s="279"/>
      <c r="LPK21" s="279"/>
      <c r="LPL21" s="279"/>
      <c r="LPM21" s="279"/>
      <c r="LPN21" s="279"/>
      <c r="LPO21" s="279"/>
      <c r="LPP21" s="279"/>
      <c r="LPQ21" s="279"/>
      <c r="LPR21" s="279"/>
      <c r="LPS21" s="279"/>
      <c r="LPT21" s="279"/>
      <c r="LPU21" s="279"/>
      <c r="LPV21" s="279"/>
      <c r="LPW21" s="279"/>
      <c r="LPX21" s="279"/>
      <c r="LPY21" s="279"/>
      <c r="LPZ21" s="279"/>
      <c r="LQA21" s="279"/>
      <c r="LQB21" s="279"/>
      <c r="LQC21" s="279"/>
      <c r="LQD21" s="279"/>
      <c r="LQE21" s="279"/>
      <c r="LQF21" s="279"/>
      <c r="LQG21" s="279"/>
      <c r="LQH21" s="279"/>
      <c r="LQI21" s="279"/>
      <c r="LQJ21" s="279"/>
      <c r="LQK21" s="279"/>
      <c r="LQL21" s="279"/>
      <c r="LQM21" s="279"/>
      <c r="LQN21" s="279"/>
      <c r="LQO21" s="279"/>
      <c r="LQP21" s="279"/>
      <c r="LQQ21" s="279"/>
      <c r="LQR21" s="279"/>
      <c r="LQS21" s="279"/>
      <c r="LQT21" s="279"/>
      <c r="LQU21" s="279"/>
      <c r="LQV21" s="279"/>
      <c r="LQW21" s="279"/>
      <c r="LQX21" s="279"/>
      <c r="LQY21" s="279"/>
      <c r="LQZ21" s="279"/>
      <c r="LRA21" s="279"/>
      <c r="LRB21" s="279"/>
      <c r="LRC21" s="279"/>
      <c r="LRD21" s="279"/>
      <c r="LRE21" s="279"/>
      <c r="LRF21" s="279"/>
      <c r="LRG21" s="279"/>
      <c r="LRH21" s="279"/>
      <c r="LRI21" s="279"/>
      <c r="LRJ21" s="279"/>
      <c r="LRK21" s="279"/>
      <c r="LRL21" s="279"/>
      <c r="LRM21" s="279"/>
      <c r="LRN21" s="279"/>
      <c r="LRO21" s="279"/>
      <c r="LRP21" s="279"/>
      <c r="LRQ21" s="279"/>
      <c r="LRR21" s="279"/>
      <c r="LRS21" s="279"/>
      <c r="LRT21" s="279"/>
      <c r="LRU21" s="279"/>
      <c r="LRV21" s="279"/>
      <c r="LRW21" s="279"/>
      <c r="LRX21" s="279"/>
      <c r="LRY21" s="279"/>
      <c r="LRZ21" s="279"/>
      <c r="LSA21" s="279"/>
      <c r="LSB21" s="279"/>
      <c r="LSC21" s="279"/>
      <c r="LSD21" s="279"/>
      <c r="LSE21" s="279"/>
      <c r="LSF21" s="279"/>
      <c r="LSG21" s="279"/>
      <c r="LSH21" s="279"/>
      <c r="LSI21" s="279"/>
      <c r="LSJ21" s="279"/>
      <c r="LSK21" s="279"/>
      <c r="LSL21" s="279"/>
      <c r="LSM21" s="279"/>
      <c r="LSN21" s="279"/>
      <c r="LSO21" s="279"/>
      <c r="LSP21" s="279"/>
      <c r="LSQ21" s="279"/>
      <c r="LSR21" s="279"/>
      <c r="LSS21" s="279"/>
      <c r="LST21" s="279"/>
      <c r="LSU21" s="279"/>
      <c r="LSV21" s="279"/>
      <c r="LSW21" s="279"/>
      <c r="LSX21" s="279"/>
      <c r="LSY21" s="279"/>
      <c r="LSZ21" s="279"/>
      <c r="LTA21" s="279"/>
      <c r="LTB21" s="279"/>
      <c r="LTC21" s="279"/>
      <c r="LTD21" s="279"/>
      <c r="LTE21" s="279"/>
      <c r="LTF21" s="279"/>
      <c r="LTG21" s="279"/>
      <c r="LTH21" s="279"/>
      <c r="LTI21" s="279"/>
      <c r="LTJ21" s="279"/>
      <c r="LTK21" s="279"/>
      <c r="LTL21" s="279"/>
      <c r="LTM21" s="279"/>
      <c r="LTN21" s="279"/>
      <c r="LTO21" s="279"/>
      <c r="LTP21" s="279"/>
      <c r="LTQ21" s="279"/>
      <c r="LTR21" s="279"/>
      <c r="LTS21" s="279"/>
      <c r="LTT21" s="279"/>
      <c r="LTU21" s="279"/>
      <c r="LTV21" s="279"/>
      <c r="LTW21" s="279"/>
      <c r="LTX21" s="279"/>
      <c r="LTY21" s="279"/>
      <c r="LTZ21" s="279"/>
      <c r="LUA21" s="279"/>
      <c r="LUB21" s="279"/>
      <c r="LUC21" s="279"/>
      <c r="LUD21" s="279"/>
      <c r="LUE21" s="279"/>
      <c r="LUF21" s="279"/>
      <c r="LUG21" s="279"/>
      <c r="LUH21" s="279"/>
      <c r="LUI21" s="279"/>
      <c r="LUJ21" s="279"/>
      <c r="LUK21" s="279"/>
      <c r="LUL21" s="279"/>
      <c r="LUM21" s="279"/>
      <c r="LUN21" s="279"/>
      <c r="LUO21" s="279"/>
      <c r="LUP21" s="279"/>
      <c r="LUQ21" s="279"/>
      <c r="LUR21" s="279"/>
      <c r="LUS21" s="279"/>
      <c r="LUT21" s="279"/>
      <c r="LUU21" s="279"/>
      <c r="LUV21" s="279"/>
      <c r="LUW21" s="279"/>
      <c r="LUX21" s="279"/>
      <c r="LUY21" s="279"/>
      <c r="LUZ21" s="279"/>
      <c r="LVA21" s="279"/>
      <c r="LVB21" s="279"/>
      <c r="LVC21" s="279"/>
      <c r="LVD21" s="279"/>
      <c r="LVE21" s="279"/>
      <c r="LVF21" s="279"/>
      <c r="LVG21" s="279"/>
      <c r="LVH21" s="279"/>
      <c r="LVI21" s="279"/>
      <c r="LVJ21" s="279"/>
      <c r="LVK21" s="279"/>
      <c r="LVL21" s="279"/>
      <c r="LVM21" s="279"/>
      <c r="LVN21" s="279"/>
      <c r="LVO21" s="279"/>
      <c r="LVP21" s="279"/>
      <c r="LVQ21" s="279"/>
      <c r="LVR21" s="279"/>
      <c r="LVS21" s="279"/>
      <c r="LVT21" s="279"/>
      <c r="LVU21" s="279"/>
      <c r="LVV21" s="279"/>
      <c r="LVW21" s="279"/>
      <c r="LVX21" s="279"/>
      <c r="LVY21" s="279"/>
      <c r="LVZ21" s="279"/>
      <c r="LWA21" s="279"/>
      <c r="LWB21" s="279"/>
      <c r="LWC21" s="279"/>
      <c r="LWD21" s="279"/>
      <c r="LWE21" s="279"/>
      <c r="LWF21" s="279"/>
      <c r="LWG21" s="279"/>
      <c r="LWH21" s="279"/>
      <c r="LWI21" s="279"/>
      <c r="LWJ21" s="279"/>
      <c r="LWK21" s="279"/>
      <c r="LWL21" s="279"/>
      <c r="LWM21" s="279"/>
      <c r="LWN21" s="279"/>
      <c r="LWO21" s="279"/>
      <c r="LWP21" s="279"/>
      <c r="LWQ21" s="279"/>
      <c r="LWR21" s="279"/>
      <c r="LWS21" s="279"/>
      <c r="LWT21" s="279"/>
      <c r="LWU21" s="279"/>
      <c r="LWV21" s="279"/>
      <c r="LWW21" s="279"/>
      <c r="LWX21" s="279"/>
      <c r="LWY21" s="279"/>
      <c r="LWZ21" s="279"/>
      <c r="LXA21" s="279"/>
      <c r="LXB21" s="279"/>
      <c r="LXC21" s="279"/>
      <c r="LXD21" s="279"/>
      <c r="LXE21" s="279"/>
      <c r="LXF21" s="279"/>
      <c r="LXG21" s="279"/>
      <c r="LXH21" s="279"/>
      <c r="LXI21" s="279"/>
      <c r="LXJ21" s="279"/>
      <c r="LXK21" s="279"/>
      <c r="LXL21" s="279"/>
      <c r="LXM21" s="279"/>
      <c r="LXN21" s="279"/>
      <c r="LXO21" s="279"/>
      <c r="LXP21" s="279"/>
      <c r="LXQ21" s="279"/>
      <c r="LXR21" s="279"/>
      <c r="LXS21" s="279"/>
      <c r="LXT21" s="279"/>
      <c r="LXU21" s="279"/>
      <c r="LXV21" s="279"/>
      <c r="LXW21" s="279"/>
      <c r="LXX21" s="279"/>
      <c r="LXY21" s="279"/>
      <c r="LXZ21" s="279"/>
      <c r="LYA21" s="279"/>
      <c r="LYB21" s="279"/>
      <c r="LYC21" s="279"/>
      <c r="LYD21" s="279"/>
      <c r="LYE21" s="279"/>
      <c r="LYF21" s="279"/>
      <c r="LYG21" s="279"/>
      <c r="LYH21" s="279"/>
      <c r="LYI21" s="279"/>
      <c r="LYJ21" s="279"/>
      <c r="LYK21" s="279"/>
      <c r="LYL21" s="279"/>
      <c r="LYM21" s="279"/>
      <c r="LYN21" s="279"/>
      <c r="LYO21" s="279"/>
      <c r="LYP21" s="279"/>
      <c r="LYQ21" s="279"/>
      <c r="LYR21" s="279"/>
      <c r="LYS21" s="279"/>
      <c r="LYT21" s="279"/>
      <c r="LYU21" s="279"/>
      <c r="LYV21" s="279"/>
      <c r="LYW21" s="279"/>
      <c r="LYX21" s="279"/>
      <c r="LYY21" s="279"/>
      <c r="LYZ21" s="279"/>
      <c r="LZA21" s="279"/>
      <c r="LZB21" s="279"/>
      <c r="LZC21" s="279"/>
      <c r="LZD21" s="279"/>
      <c r="LZE21" s="279"/>
      <c r="LZF21" s="279"/>
      <c r="LZG21" s="279"/>
      <c r="LZH21" s="279"/>
      <c r="LZI21" s="279"/>
      <c r="LZJ21" s="279"/>
      <c r="LZK21" s="279"/>
      <c r="LZL21" s="279"/>
      <c r="LZM21" s="279"/>
      <c r="LZN21" s="279"/>
      <c r="LZO21" s="279"/>
      <c r="LZP21" s="279"/>
      <c r="LZQ21" s="279"/>
      <c r="LZR21" s="279"/>
      <c r="LZS21" s="279"/>
      <c r="LZT21" s="279"/>
      <c r="LZU21" s="279"/>
      <c r="LZV21" s="279"/>
      <c r="LZW21" s="279"/>
      <c r="LZX21" s="279"/>
      <c r="LZY21" s="279"/>
      <c r="LZZ21" s="279"/>
      <c r="MAA21" s="279"/>
      <c r="MAB21" s="279"/>
      <c r="MAC21" s="279"/>
      <c r="MAD21" s="279"/>
      <c r="MAE21" s="279"/>
      <c r="MAF21" s="279"/>
      <c r="MAG21" s="279"/>
      <c r="MAH21" s="279"/>
      <c r="MAI21" s="279"/>
      <c r="MAJ21" s="279"/>
      <c r="MAK21" s="279"/>
      <c r="MAL21" s="279"/>
      <c r="MAM21" s="279"/>
      <c r="MAN21" s="279"/>
      <c r="MAO21" s="279"/>
      <c r="MAP21" s="279"/>
      <c r="MAQ21" s="279"/>
      <c r="MAR21" s="279"/>
      <c r="MAS21" s="279"/>
      <c r="MAT21" s="279"/>
      <c r="MAU21" s="279"/>
      <c r="MAV21" s="279"/>
      <c r="MAW21" s="279"/>
      <c r="MAX21" s="279"/>
      <c r="MAY21" s="279"/>
      <c r="MAZ21" s="279"/>
      <c r="MBA21" s="279"/>
      <c r="MBB21" s="279"/>
      <c r="MBC21" s="279"/>
      <c r="MBD21" s="279"/>
      <c r="MBE21" s="279"/>
      <c r="MBF21" s="279"/>
      <c r="MBG21" s="279"/>
      <c r="MBH21" s="279"/>
      <c r="MBI21" s="279"/>
      <c r="MBJ21" s="279"/>
      <c r="MBK21" s="279"/>
      <c r="MBL21" s="279"/>
      <c r="MBM21" s="279"/>
      <c r="MBN21" s="279"/>
      <c r="MBO21" s="279"/>
      <c r="MBP21" s="279"/>
      <c r="MBQ21" s="279"/>
      <c r="MBR21" s="279"/>
      <c r="MBS21" s="279"/>
      <c r="MBT21" s="279"/>
      <c r="MBU21" s="279"/>
      <c r="MBV21" s="279"/>
      <c r="MBW21" s="279"/>
      <c r="MBX21" s="279"/>
      <c r="MBY21" s="279"/>
      <c r="MBZ21" s="279"/>
      <c r="MCA21" s="279"/>
      <c r="MCB21" s="279"/>
      <c r="MCC21" s="279"/>
      <c r="MCD21" s="279"/>
      <c r="MCE21" s="279"/>
      <c r="MCF21" s="279"/>
      <c r="MCG21" s="279"/>
      <c r="MCH21" s="279"/>
      <c r="MCI21" s="279"/>
      <c r="MCJ21" s="279"/>
      <c r="MCK21" s="279"/>
      <c r="MCL21" s="279"/>
      <c r="MCM21" s="279"/>
      <c r="MCN21" s="279"/>
      <c r="MCO21" s="279"/>
      <c r="MCP21" s="279"/>
      <c r="MCQ21" s="279"/>
      <c r="MCR21" s="279"/>
      <c r="MCS21" s="279"/>
      <c r="MCT21" s="279"/>
      <c r="MCU21" s="279"/>
      <c r="MCV21" s="279"/>
      <c r="MCW21" s="279"/>
      <c r="MCX21" s="279"/>
      <c r="MCY21" s="279"/>
      <c r="MCZ21" s="279"/>
      <c r="MDA21" s="279"/>
      <c r="MDB21" s="279"/>
      <c r="MDC21" s="279"/>
      <c r="MDD21" s="279"/>
      <c r="MDE21" s="279"/>
      <c r="MDF21" s="279"/>
      <c r="MDG21" s="279"/>
      <c r="MDH21" s="279"/>
      <c r="MDI21" s="279"/>
      <c r="MDJ21" s="279"/>
      <c r="MDK21" s="279"/>
      <c r="MDL21" s="279"/>
      <c r="MDM21" s="279"/>
      <c r="MDN21" s="279"/>
      <c r="MDO21" s="279"/>
      <c r="MDP21" s="279"/>
      <c r="MDQ21" s="279"/>
      <c r="MDR21" s="279"/>
      <c r="MDS21" s="279"/>
      <c r="MDT21" s="279"/>
      <c r="MDU21" s="279"/>
      <c r="MDV21" s="279"/>
      <c r="MDW21" s="279"/>
      <c r="MDX21" s="279"/>
      <c r="MDY21" s="279"/>
      <c r="MDZ21" s="279"/>
      <c r="MEA21" s="279"/>
      <c r="MEB21" s="279"/>
      <c r="MEC21" s="279"/>
      <c r="MED21" s="279"/>
      <c r="MEE21" s="279"/>
      <c r="MEF21" s="279"/>
      <c r="MEG21" s="279"/>
      <c r="MEH21" s="279"/>
      <c r="MEI21" s="279"/>
      <c r="MEJ21" s="279"/>
      <c r="MEK21" s="279"/>
      <c r="MEL21" s="279"/>
      <c r="MEM21" s="279"/>
      <c r="MEN21" s="279"/>
      <c r="MEO21" s="279"/>
      <c r="MEP21" s="279"/>
      <c r="MEQ21" s="279"/>
      <c r="MER21" s="279"/>
      <c r="MES21" s="279"/>
      <c r="MET21" s="279"/>
      <c r="MEU21" s="279"/>
      <c r="MEV21" s="279"/>
      <c r="MEW21" s="279"/>
      <c r="MEX21" s="279"/>
      <c r="MEY21" s="279"/>
      <c r="MEZ21" s="279"/>
      <c r="MFA21" s="279"/>
      <c r="MFB21" s="279"/>
      <c r="MFC21" s="279"/>
      <c r="MFD21" s="279"/>
      <c r="MFE21" s="279"/>
      <c r="MFF21" s="279"/>
      <c r="MFG21" s="279"/>
      <c r="MFH21" s="279"/>
      <c r="MFI21" s="279"/>
      <c r="MFJ21" s="279"/>
      <c r="MFK21" s="279"/>
      <c r="MFL21" s="279"/>
      <c r="MFM21" s="279"/>
      <c r="MFN21" s="279"/>
      <c r="MFO21" s="279"/>
      <c r="MFP21" s="279"/>
      <c r="MFQ21" s="279"/>
      <c r="MFR21" s="279"/>
      <c r="MFS21" s="279"/>
      <c r="MFT21" s="279"/>
      <c r="MFU21" s="279"/>
      <c r="MFV21" s="279"/>
      <c r="MFW21" s="279"/>
      <c r="MFX21" s="279"/>
      <c r="MFY21" s="279"/>
      <c r="MFZ21" s="279"/>
      <c r="MGA21" s="279"/>
      <c r="MGB21" s="279"/>
      <c r="MGC21" s="279"/>
      <c r="MGD21" s="279"/>
      <c r="MGE21" s="279"/>
      <c r="MGF21" s="279"/>
      <c r="MGG21" s="279"/>
      <c r="MGH21" s="279"/>
      <c r="MGI21" s="279"/>
      <c r="MGJ21" s="279"/>
      <c r="MGK21" s="279"/>
      <c r="MGL21" s="279"/>
      <c r="MGM21" s="279"/>
      <c r="MGN21" s="279"/>
      <c r="MGO21" s="279"/>
      <c r="MGP21" s="279"/>
      <c r="MGQ21" s="279"/>
      <c r="MGR21" s="279"/>
      <c r="MGS21" s="279"/>
      <c r="MGT21" s="279"/>
      <c r="MGU21" s="279"/>
      <c r="MGV21" s="279"/>
      <c r="MGW21" s="279"/>
      <c r="MGX21" s="279"/>
      <c r="MGY21" s="279"/>
      <c r="MGZ21" s="279"/>
      <c r="MHA21" s="279"/>
      <c r="MHB21" s="279"/>
      <c r="MHC21" s="279"/>
      <c r="MHD21" s="279"/>
      <c r="MHE21" s="279"/>
      <c r="MHF21" s="279"/>
      <c r="MHG21" s="279"/>
      <c r="MHH21" s="279"/>
      <c r="MHI21" s="279"/>
      <c r="MHJ21" s="279"/>
      <c r="MHK21" s="279"/>
      <c r="MHL21" s="279"/>
      <c r="MHM21" s="279"/>
      <c r="MHN21" s="279"/>
      <c r="MHO21" s="279"/>
      <c r="MHP21" s="279"/>
      <c r="MHQ21" s="279"/>
      <c r="MHR21" s="279"/>
      <c r="MHS21" s="279"/>
      <c r="MHT21" s="279"/>
      <c r="MHU21" s="279"/>
      <c r="MHV21" s="279"/>
      <c r="MHW21" s="279"/>
      <c r="MHX21" s="279"/>
      <c r="MHY21" s="279"/>
      <c r="MHZ21" s="279"/>
      <c r="MIA21" s="279"/>
      <c r="MIB21" s="279"/>
      <c r="MIC21" s="279"/>
      <c r="MID21" s="279"/>
      <c r="MIE21" s="279"/>
      <c r="MIF21" s="279"/>
      <c r="MIG21" s="279"/>
      <c r="MIH21" s="279"/>
      <c r="MII21" s="279"/>
      <c r="MIJ21" s="279"/>
      <c r="MIK21" s="279"/>
      <c r="MIL21" s="279"/>
      <c r="MIM21" s="279"/>
      <c r="MIN21" s="279"/>
      <c r="MIO21" s="279"/>
      <c r="MIP21" s="279"/>
      <c r="MIQ21" s="279"/>
      <c r="MIR21" s="279"/>
      <c r="MIS21" s="279"/>
      <c r="MIT21" s="279"/>
      <c r="MIU21" s="279"/>
      <c r="MIV21" s="279"/>
      <c r="MIW21" s="279"/>
      <c r="MIX21" s="279"/>
      <c r="MIY21" s="279"/>
      <c r="MIZ21" s="279"/>
      <c r="MJA21" s="279"/>
      <c r="MJB21" s="279"/>
      <c r="MJC21" s="279"/>
      <c r="MJD21" s="279"/>
      <c r="MJE21" s="279"/>
      <c r="MJF21" s="279"/>
      <c r="MJG21" s="279"/>
      <c r="MJH21" s="279"/>
      <c r="MJI21" s="279"/>
      <c r="MJJ21" s="279"/>
      <c r="MJK21" s="279"/>
      <c r="MJL21" s="279"/>
      <c r="MJM21" s="279"/>
      <c r="MJN21" s="279"/>
      <c r="MJO21" s="279"/>
      <c r="MJP21" s="279"/>
      <c r="MJQ21" s="279"/>
      <c r="MJR21" s="279"/>
      <c r="MJS21" s="279"/>
      <c r="MJT21" s="279"/>
      <c r="MJU21" s="279"/>
      <c r="MJV21" s="279"/>
      <c r="MJW21" s="279"/>
      <c r="MJX21" s="279"/>
      <c r="MJY21" s="279"/>
      <c r="MJZ21" s="279"/>
      <c r="MKA21" s="279"/>
      <c r="MKB21" s="279"/>
      <c r="MKC21" s="279"/>
      <c r="MKD21" s="279"/>
      <c r="MKE21" s="279"/>
      <c r="MKF21" s="279"/>
      <c r="MKG21" s="279"/>
      <c r="MKH21" s="279"/>
      <c r="MKI21" s="279"/>
      <c r="MKJ21" s="279"/>
      <c r="MKK21" s="279"/>
      <c r="MKL21" s="279"/>
      <c r="MKM21" s="279"/>
      <c r="MKN21" s="279"/>
      <c r="MKO21" s="279"/>
      <c r="MKP21" s="279"/>
      <c r="MKQ21" s="279"/>
      <c r="MKR21" s="279"/>
      <c r="MKS21" s="279"/>
      <c r="MKT21" s="279"/>
      <c r="MKU21" s="279"/>
      <c r="MKV21" s="279"/>
      <c r="MKW21" s="279"/>
      <c r="MKX21" s="279"/>
      <c r="MKY21" s="279"/>
      <c r="MKZ21" s="279"/>
      <c r="MLA21" s="279"/>
      <c r="MLB21" s="279"/>
      <c r="MLC21" s="279"/>
      <c r="MLD21" s="279"/>
      <c r="MLE21" s="279"/>
      <c r="MLF21" s="279"/>
      <c r="MLG21" s="279"/>
      <c r="MLH21" s="279"/>
      <c r="MLI21" s="279"/>
      <c r="MLJ21" s="279"/>
      <c r="MLK21" s="279"/>
      <c r="MLL21" s="279"/>
      <c r="MLM21" s="279"/>
      <c r="MLN21" s="279"/>
      <c r="MLO21" s="279"/>
      <c r="MLP21" s="279"/>
      <c r="MLQ21" s="279"/>
      <c r="MLR21" s="279"/>
      <c r="MLS21" s="279"/>
      <c r="MLT21" s="279"/>
      <c r="MLU21" s="279"/>
      <c r="MLV21" s="279"/>
      <c r="MLW21" s="279"/>
      <c r="MLX21" s="279"/>
      <c r="MLY21" s="279"/>
      <c r="MLZ21" s="279"/>
      <c r="MMA21" s="279"/>
      <c r="MMB21" s="279"/>
      <c r="MMC21" s="279"/>
      <c r="MMD21" s="279"/>
      <c r="MME21" s="279"/>
      <c r="MMF21" s="279"/>
      <c r="MMG21" s="279"/>
      <c r="MMH21" s="279"/>
      <c r="MMI21" s="279"/>
      <c r="MMJ21" s="279"/>
      <c r="MMK21" s="279"/>
      <c r="MML21" s="279"/>
      <c r="MMM21" s="279"/>
      <c r="MMN21" s="279"/>
      <c r="MMO21" s="279"/>
      <c r="MMP21" s="279"/>
      <c r="MMQ21" s="279"/>
      <c r="MMR21" s="279"/>
      <c r="MMS21" s="279"/>
      <c r="MMT21" s="279"/>
      <c r="MMU21" s="279"/>
      <c r="MMV21" s="279"/>
      <c r="MMW21" s="279"/>
      <c r="MMX21" s="279"/>
      <c r="MMY21" s="279"/>
      <c r="MMZ21" s="279"/>
      <c r="MNA21" s="279"/>
      <c r="MNB21" s="279"/>
      <c r="MNC21" s="279"/>
      <c r="MND21" s="279"/>
      <c r="MNE21" s="279"/>
      <c r="MNF21" s="279"/>
      <c r="MNG21" s="279"/>
      <c r="MNH21" s="279"/>
      <c r="MNI21" s="279"/>
      <c r="MNJ21" s="279"/>
      <c r="MNK21" s="279"/>
      <c r="MNL21" s="279"/>
      <c r="MNM21" s="279"/>
      <c r="MNN21" s="279"/>
      <c r="MNO21" s="279"/>
      <c r="MNP21" s="279"/>
      <c r="MNQ21" s="279"/>
      <c r="MNR21" s="279"/>
      <c r="MNS21" s="279"/>
      <c r="MNT21" s="279"/>
      <c r="MNU21" s="279"/>
      <c r="MNV21" s="279"/>
      <c r="MNW21" s="279"/>
      <c r="MNX21" s="279"/>
      <c r="MNY21" s="279"/>
      <c r="MNZ21" s="279"/>
      <c r="MOA21" s="279"/>
      <c r="MOB21" s="279"/>
      <c r="MOC21" s="279"/>
      <c r="MOD21" s="279"/>
      <c r="MOE21" s="279"/>
      <c r="MOF21" s="279"/>
      <c r="MOG21" s="279"/>
      <c r="MOH21" s="279"/>
      <c r="MOI21" s="279"/>
      <c r="MOJ21" s="279"/>
      <c r="MOK21" s="279"/>
      <c r="MOL21" s="279"/>
      <c r="MOM21" s="279"/>
      <c r="MON21" s="279"/>
      <c r="MOO21" s="279"/>
      <c r="MOP21" s="279"/>
      <c r="MOQ21" s="279"/>
      <c r="MOR21" s="279"/>
      <c r="MOS21" s="279"/>
      <c r="MOT21" s="279"/>
      <c r="MOU21" s="279"/>
      <c r="MOV21" s="279"/>
      <c r="MOW21" s="279"/>
      <c r="MOX21" s="279"/>
      <c r="MOY21" s="279"/>
      <c r="MOZ21" s="279"/>
      <c r="MPA21" s="279"/>
      <c r="MPB21" s="279"/>
      <c r="MPC21" s="279"/>
      <c r="MPD21" s="279"/>
      <c r="MPE21" s="279"/>
      <c r="MPF21" s="279"/>
      <c r="MPG21" s="279"/>
      <c r="MPH21" s="279"/>
      <c r="MPI21" s="279"/>
      <c r="MPJ21" s="279"/>
      <c r="MPK21" s="279"/>
      <c r="MPL21" s="279"/>
      <c r="MPM21" s="279"/>
      <c r="MPN21" s="279"/>
      <c r="MPO21" s="279"/>
      <c r="MPP21" s="279"/>
      <c r="MPQ21" s="279"/>
      <c r="MPR21" s="279"/>
      <c r="MPS21" s="279"/>
      <c r="MPT21" s="279"/>
      <c r="MPU21" s="279"/>
      <c r="MPV21" s="279"/>
      <c r="MPW21" s="279"/>
      <c r="MPX21" s="279"/>
      <c r="MPY21" s="279"/>
      <c r="MPZ21" s="279"/>
      <c r="MQA21" s="279"/>
      <c r="MQB21" s="279"/>
      <c r="MQC21" s="279"/>
      <c r="MQD21" s="279"/>
      <c r="MQE21" s="279"/>
      <c r="MQF21" s="279"/>
      <c r="MQG21" s="279"/>
      <c r="MQH21" s="279"/>
      <c r="MQI21" s="279"/>
      <c r="MQJ21" s="279"/>
      <c r="MQK21" s="279"/>
      <c r="MQL21" s="279"/>
      <c r="MQM21" s="279"/>
      <c r="MQN21" s="279"/>
      <c r="MQO21" s="279"/>
      <c r="MQP21" s="279"/>
      <c r="MQQ21" s="279"/>
      <c r="MQR21" s="279"/>
      <c r="MQS21" s="279"/>
      <c r="MQT21" s="279"/>
      <c r="MQU21" s="279"/>
      <c r="MQV21" s="279"/>
      <c r="MQW21" s="279"/>
      <c r="MQX21" s="279"/>
      <c r="MQY21" s="279"/>
      <c r="MQZ21" s="279"/>
      <c r="MRA21" s="279"/>
      <c r="MRB21" s="279"/>
      <c r="MRC21" s="279"/>
      <c r="MRD21" s="279"/>
      <c r="MRE21" s="279"/>
      <c r="MRF21" s="279"/>
      <c r="MRG21" s="279"/>
      <c r="MRH21" s="279"/>
      <c r="MRI21" s="279"/>
      <c r="MRJ21" s="279"/>
      <c r="MRK21" s="279"/>
      <c r="MRL21" s="279"/>
      <c r="MRM21" s="279"/>
      <c r="MRN21" s="279"/>
      <c r="MRO21" s="279"/>
      <c r="MRP21" s="279"/>
      <c r="MRQ21" s="279"/>
      <c r="MRR21" s="279"/>
      <c r="MRS21" s="279"/>
      <c r="MRT21" s="279"/>
      <c r="MRU21" s="279"/>
      <c r="MRV21" s="279"/>
      <c r="MRW21" s="279"/>
      <c r="MRX21" s="279"/>
      <c r="MRY21" s="279"/>
      <c r="MRZ21" s="279"/>
      <c r="MSA21" s="279"/>
      <c r="MSB21" s="279"/>
      <c r="MSC21" s="279"/>
      <c r="MSD21" s="279"/>
      <c r="MSE21" s="279"/>
      <c r="MSF21" s="279"/>
      <c r="MSG21" s="279"/>
      <c r="MSH21" s="279"/>
      <c r="MSI21" s="279"/>
      <c r="MSJ21" s="279"/>
      <c r="MSK21" s="279"/>
      <c r="MSL21" s="279"/>
      <c r="MSM21" s="279"/>
      <c r="MSN21" s="279"/>
      <c r="MSO21" s="279"/>
      <c r="MSP21" s="279"/>
      <c r="MSQ21" s="279"/>
      <c r="MSR21" s="279"/>
      <c r="MSS21" s="279"/>
      <c r="MST21" s="279"/>
      <c r="MSU21" s="279"/>
      <c r="MSV21" s="279"/>
      <c r="MSW21" s="279"/>
      <c r="MSX21" s="279"/>
      <c r="MSY21" s="279"/>
      <c r="MSZ21" s="279"/>
      <c r="MTA21" s="279"/>
      <c r="MTB21" s="279"/>
      <c r="MTC21" s="279"/>
      <c r="MTD21" s="279"/>
      <c r="MTE21" s="279"/>
      <c r="MTF21" s="279"/>
      <c r="MTG21" s="279"/>
      <c r="MTH21" s="279"/>
      <c r="MTI21" s="279"/>
      <c r="MTJ21" s="279"/>
      <c r="MTK21" s="279"/>
      <c r="MTL21" s="279"/>
      <c r="MTM21" s="279"/>
      <c r="MTN21" s="279"/>
      <c r="MTO21" s="279"/>
      <c r="MTP21" s="279"/>
      <c r="MTQ21" s="279"/>
      <c r="MTR21" s="279"/>
      <c r="MTS21" s="279"/>
      <c r="MTT21" s="279"/>
      <c r="MTU21" s="279"/>
      <c r="MTV21" s="279"/>
      <c r="MTW21" s="279"/>
      <c r="MTX21" s="279"/>
      <c r="MTY21" s="279"/>
      <c r="MTZ21" s="279"/>
      <c r="MUA21" s="279"/>
      <c r="MUB21" s="279"/>
      <c r="MUC21" s="279"/>
      <c r="MUD21" s="279"/>
      <c r="MUE21" s="279"/>
      <c r="MUF21" s="279"/>
      <c r="MUG21" s="279"/>
      <c r="MUH21" s="279"/>
      <c r="MUI21" s="279"/>
      <c r="MUJ21" s="279"/>
      <c r="MUK21" s="279"/>
      <c r="MUL21" s="279"/>
      <c r="MUM21" s="279"/>
      <c r="MUN21" s="279"/>
      <c r="MUO21" s="279"/>
      <c r="MUP21" s="279"/>
      <c r="MUQ21" s="279"/>
      <c r="MUR21" s="279"/>
      <c r="MUS21" s="279"/>
      <c r="MUT21" s="279"/>
      <c r="MUU21" s="279"/>
      <c r="MUV21" s="279"/>
      <c r="MUW21" s="279"/>
      <c r="MUX21" s="279"/>
      <c r="MUY21" s="279"/>
      <c r="MUZ21" s="279"/>
      <c r="MVA21" s="279"/>
      <c r="MVB21" s="279"/>
      <c r="MVC21" s="279"/>
      <c r="MVD21" s="279"/>
      <c r="MVE21" s="279"/>
      <c r="MVF21" s="279"/>
      <c r="MVG21" s="279"/>
      <c r="MVH21" s="279"/>
      <c r="MVI21" s="279"/>
      <c r="MVJ21" s="279"/>
      <c r="MVK21" s="279"/>
      <c r="MVL21" s="279"/>
      <c r="MVM21" s="279"/>
      <c r="MVN21" s="279"/>
      <c r="MVO21" s="279"/>
      <c r="MVP21" s="279"/>
      <c r="MVQ21" s="279"/>
      <c r="MVR21" s="279"/>
      <c r="MVS21" s="279"/>
      <c r="MVT21" s="279"/>
      <c r="MVU21" s="279"/>
      <c r="MVV21" s="279"/>
      <c r="MVW21" s="279"/>
      <c r="MVX21" s="279"/>
      <c r="MVY21" s="279"/>
      <c r="MVZ21" s="279"/>
      <c r="MWA21" s="279"/>
      <c r="MWB21" s="279"/>
      <c r="MWC21" s="279"/>
      <c r="MWD21" s="279"/>
      <c r="MWE21" s="279"/>
      <c r="MWF21" s="279"/>
      <c r="MWG21" s="279"/>
      <c r="MWH21" s="279"/>
      <c r="MWI21" s="279"/>
      <c r="MWJ21" s="279"/>
      <c r="MWK21" s="279"/>
      <c r="MWL21" s="279"/>
      <c r="MWM21" s="279"/>
      <c r="MWN21" s="279"/>
      <c r="MWO21" s="279"/>
      <c r="MWP21" s="279"/>
      <c r="MWQ21" s="279"/>
      <c r="MWR21" s="279"/>
      <c r="MWS21" s="279"/>
      <c r="MWT21" s="279"/>
      <c r="MWU21" s="279"/>
      <c r="MWV21" s="279"/>
      <c r="MWW21" s="279"/>
      <c r="MWX21" s="279"/>
      <c r="MWY21" s="279"/>
      <c r="MWZ21" s="279"/>
      <c r="MXA21" s="279"/>
      <c r="MXB21" s="279"/>
      <c r="MXC21" s="279"/>
      <c r="MXD21" s="279"/>
      <c r="MXE21" s="279"/>
      <c r="MXF21" s="279"/>
      <c r="MXG21" s="279"/>
      <c r="MXH21" s="279"/>
      <c r="MXI21" s="279"/>
      <c r="MXJ21" s="279"/>
      <c r="MXK21" s="279"/>
      <c r="MXL21" s="279"/>
      <c r="MXM21" s="279"/>
      <c r="MXN21" s="279"/>
      <c r="MXO21" s="279"/>
      <c r="MXP21" s="279"/>
      <c r="MXQ21" s="279"/>
      <c r="MXR21" s="279"/>
      <c r="MXS21" s="279"/>
      <c r="MXT21" s="279"/>
      <c r="MXU21" s="279"/>
      <c r="MXV21" s="279"/>
      <c r="MXW21" s="279"/>
      <c r="MXX21" s="279"/>
      <c r="MXY21" s="279"/>
      <c r="MXZ21" s="279"/>
      <c r="MYA21" s="279"/>
      <c r="MYB21" s="279"/>
      <c r="MYC21" s="279"/>
      <c r="MYD21" s="279"/>
      <c r="MYE21" s="279"/>
      <c r="MYF21" s="279"/>
      <c r="MYG21" s="279"/>
      <c r="MYH21" s="279"/>
      <c r="MYI21" s="279"/>
      <c r="MYJ21" s="279"/>
      <c r="MYK21" s="279"/>
      <c r="MYL21" s="279"/>
      <c r="MYM21" s="279"/>
      <c r="MYN21" s="279"/>
      <c r="MYO21" s="279"/>
      <c r="MYP21" s="279"/>
      <c r="MYQ21" s="279"/>
      <c r="MYR21" s="279"/>
      <c r="MYS21" s="279"/>
      <c r="MYT21" s="279"/>
      <c r="MYU21" s="279"/>
      <c r="MYV21" s="279"/>
      <c r="MYW21" s="279"/>
      <c r="MYX21" s="279"/>
      <c r="MYY21" s="279"/>
      <c r="MYZ21" s="279"/>
      <c r="MZA21" s="279"/>
      <c r="MZB21" s="279"/>
      <c r="MZC21" s="279"/>
      <c r="MZD21" s="279"/>
      <c r="MZE21" s="279"/>
      <c r="MZF21" s="279"/>
      <c r="MZG21" s="279"/>
      <c r="MZH21" s="279"/>
      <c r="MZI21" s="279"/>
      <c r="MZJ21" s="279"/>
      <c r="MZK21" s="279"/>
      <c r="MZL21" s="279"/>
      <c r="MZM21" s="279"/>
      <c r="MZN21" s="279"/>
      <c r="MZO21" s="279"/>
      <c r="MZP21" s="279"/>
      <c r="MZQ21" s="279"/>
      <c r="MZR21" s="279"/>
      <c r="MZS21" s="279"/>
      <c r="MZT21" s="279"/>
      <c r="MZU21" s="279"/>
      <c r="MZV21" s="279"/>
      <c r="MZW21" s="279"/>
      <c r="MZX21" s="279"/>
      <c r="MZY21" s="279"/>
      <c r="MZZ21" s="279"/>
      <c r="NAA21" s="279"/>
      <c r="NAB21" s="279"/>
      <c r="NAC21" s="279"/>
      <c r="NAD21" s="279"/>
      <c r="NAE21" s="279"/>
      <c r="NAF21" s="279"/>
      <c r="NAG21" s="279"/>
      <c r="NAH21" s="279"/>
      <c r="NAI21" s="279"/>
      <c r="NAJ21" s="279"/>
      <c r="NAK21" s="279"/>
      <c r="NAL21" s="279"/>
      <c r="NAM21" s="279"/>
      <c r="NAN21" s="279"/>
      <c r="NAO21" s="279"/>
      <c r="NAP21" s="279"/>
      <c r="NAQ21" s="279"/>
      <c r="NAR21" s="279"/>
      <c r="NAS21" s="279"/>
      <c r="NAT21" s="279"/>
      <c r="NAU21" s="279"/>
      <c r="NAV21" s="279"/>
      <c r="NAW21" s="279"/>
      <c r="NAX21" s="279"/>
      <c r="NAY21" s="279"/>
      <c r="NAZ21" s="279"/>
      <c r="NBA21" s="279"/>
      <c r="NBB21" s="279"/>
      <c r="NBC21" s="279"/>
      <c r="NBD21" s="279"/>
      <c r="NBE21" s="279"/>
      <c r="NBF21" s="279"/>
      <c r="NBG21" s="279"/>
      <c r="NBH21" s="279"/>
      <c r="NBI21" s="279"/>
      <c r="NBJ21" s="279"/>
      <c r="NBK21" s="279"/>
      <c r="NBL21" s="279"/>
      <c r="NBM21" s="279"/>
      <c r="NBN21" s="279"/>
      <c r="NBO21" s="279"/>
      <c r="NBP21" s="279"/>
      <c r="NBQ21" s="279"/>
      <c r="NBR21" s="279"/>
      <c r="NBS21" s="279"/>
      <c r="NBT21" s="279"/>
      <c r="NBU21" s="279"/>
      <c r="NBV21" s="279"/>
      <c r="NBW21" s="279"/>
      <c r="NBX21" s="279"/>
      <c r="NBY21" s="279"/>
      <c r="NBZ21" s="279"/>
      <c r="NCA21" s="279"/>
      <c r="NCB21" s="279"/>
      <c r="NCC21" s="279"/>
      <c r="NCD21" s="279"/>
      <c r="NCE21" s="279"/>
      <c r="NCF21" s="279"/>
      <c r="NCG21" s="279"/>
      <c r="NCH21" s="279"/>
      <c r="NCI21" s="279"/>
      <c r="NCJ21" s="279"/>
      <c r="NCK21" s="279"/>
      <c r="NCL21" s="279"/>
      <c r="NCM21" s="279"/>
      <c r="NCN21" s="279"/>
      <c r="NCO21" s="279"/>
      <c r="NCP21" s="279"/>
      <c r="NCQ21" s="279"/>
      <c r="NCR21" s="279"/>
      <c r="NCS21" s="279"/>
      <c r="NCT21" s="279"/>
      <c r="NCU21" s="279"/>
      <c r="NCV21" s="279"/>
      <c r="NCW21" s="279"/>
      <c r="NCX21" s="279"/>
      <c r="NCY21" s="279"/>
      <c r="NCZ21" s="279"/>
      <c r="NDA21" s="279"/>
      <c r="NDB21" s="279"/>
      <c r="NDC21" s="279"/>
      <c r="NDD21" s="279"/>
      <c r="NDE21" s="279"/>
      <c r="NDF21" s="279"/>
      <c r="NDG21" s="279"/>
      <c r="NDH21" s="279"/>
      <c r="NDI21" s="279"/>
      <c r="NDJ21" s="279"/>
      <c r="NDK21" s="279"/>
      <c r="NDL21" s="279"/>
      <c r="NDM21" s="279"/>
      <c r="NDN21" s="279"/>
      <c r="NDO21" s="279"/>
      <c r="NDP21" s="279"/>
      <c r="NDQ21" s="279"/>
      <c r="NDR21" s="279"/>
      <c r="NDS21" s="279"/>
      <c r="NDT21" s="279"/>
      <c r="NDU21" s="279"/>
      <c r="NDV21" s="279"/>
      <c r="NDW21" s="279"/>
      <c r="NDX21" s="279"/>
      <c r="NDY21" s="279"/>
      <c r="NDZ21" s="279"/>
      <c r="NEA21" s="279"/>
      <c r="NEB21" s="279"/>
      <c r="NEC21" s="279"/>
      <c r="NED21" s="279"/>
      <c r="NEE21" s="279"/>
      <c r="NEF21" s="279"/>
      <c r="NEG21" s="279"/>
      <c r="NEH21" s="279"/>
      <c r="NEI21" s="279"/>
      <c r="NEJ21" s="279"/>
      <c r="NEK21" s="279"/>
      <c r="NEL21" s="279"/>
      <c r="NEM21" s="279"/>
      <c r="NEN21" s="279"/>
      <c r="NEO21" s="279"/>
      <c r="NEP21" s="279"/>
      <c r="NEQ21" s="279"/>
      <c r="NER21" s="279"/>
      <c r="NES21" s="279"/>
      <c r="NET21" s="279"/>
      <c r="NEU21" s="279"/>
      <c r="NEV21" s="279"/>
      <c r="NEW21" s="279"/>
      <c r="NEX21" s="279"/>
      <c r="NEY21" s="279"/>
      <c r="NEZ21" s="279"/>
      <c r="NFA21" s="279"/>
      <c r="NFB21" s="279"/>
      <c r="NFC21" s="279"/>
      <c r="NFD21" s="279"/>
      <c r="NFE21" s="279"/>
      <c r="NFF21" s="279"/>
      <c r="NFG21" s="279"/>
      <c r="NFH21" s="279"/>
      <c r="NFI21" s="279"/>
      <c r="NFJ21" s="279"/>
      <c r="NFK21" s="279"/>
      <c r="NFL21" s="279"/>
      <c r="NFM21" s="279"/>
      <c r="NFN21" s="279"/>
      <c r="NFO21" s="279"/>
      <c r="NFP21" s="279"/>
      <c r="NFQ21" s="279"/>
      <c r="NFR21" s="279"/>
      <c r="NFS21" s="279"/>
      <c r="NFT21" s="279"/>
      <c r="NFU21" s="279"/>
      <c r="NFV21" s="279"/>
      <c r="NFW21" s="279"/>
      <c r="NFX21" s="279"/>
      <c r="NFY21" s="279"/>
      <c r="NFZ21" s="279"/>
      <c r="NGA21" s="279"/>
      <c r="NGB21" s="279"/>
      <c r="NGC21" s="279"/>
      <c r="NGD21" s="279"/>
      <c r="NGE21" s="279"/>
      <c r="NGF21" s="279"/>
      <c r="NGG21" s="279"/>
      <c r="NGH21" s="279"/>
      <c r="NGI21" s="279"/>
      <c r="NGJ21" s="279"/>
      <c r="NGK21" s="279"/>
      <c r="NGL21" s="279"/>
      <c r="NGM21" s="279"/>
      <c r="NGN21" s="279"/>
      <c r="NGO21" s="279"/>
      <c r="NGP21" s="279"/>
      <c r="NGQ21" s="279"/>
      <c r="NGR21" s="279"/>
      <c r="NGS21" s="279"/>
      <c r="NGT21" s="279"/>
      <c r="NGU21" s="279"/>
      <c r="NGV21" s="279"/>
      <c r="NGW21" s="279"/>
      <c r="NGX21" s="279"/>
      <c r="NGY21" s="279"/>
      <c r="NGZ21" s="279"/>
      <c r="NHA21" s="279"/>
      <c r="NHB21" s="279"/>
      <c r="NHC21" s="279"/>
      <c r="NHD21" s="279"/>
      <c r="NHE21" s="279"/>
      <c r="NHF21" s="279"/>
      <c r="NHG21" s="279"/>
      <c r="NHH21" s="279"/>
      <c r="NHI21" s="279"/>
      <c r="NHJ21" s="279"/>
      <c r="NHK21" s="279"/>
      <c r="NHL21" s="279"/>
      <c r="NHM21" s="279"/>
      <c r="NHN21" s="279"/>
      <c r="NHO21" s="279"/>
      <c r="NHP21" s="279"/>
      <c r="NHQ21" s="279"/>
      <c r="NHR21" s="279"/>
      <c r="NHS21" s="279"/>
      <c r="NHT21" s="279"/>
      <c r="NHU21" s="279"/>
      <c r="NHV21" s="279"/>
      <c r="NHW21" s="279"/>
      <c r="NHX21" s="279"/>
      <c r="NHY21" s="279"/>
      <c r="NHZ21" s="279"/>
      <c r="NIA21" s="279"/>
      <c r="NIB21" s="279"/>
      <c r="NIC21" s="279"/>
      <c r="NID21" s="279"/>
      <c r="NIE21" s="279"/>
      <c r="NIF21" s="279"/>
      <c r="NIG21" s="279"/>
      <c r="NIH21" s="279"/>
      <c r="NII21" s="279"/>
      <c r="NIJ21" s="279"/>
      <c r="NIK21" s="279"/>
      <c r="NIL21" s="279"/>
      <c r="NIM21" s="279"/>
      <c r="NIN21" s="279"/>
      <c r="NIO21" s="279"/>
      <c r="NIP21" s="279"/>
      <c r="NIQ21" s="279"/>
      <c r="NIR21" s="279"/>
      <c r="NIS21" s="279"/>
      <c r="NIT21" s="279"/>
      <c r="NIU21" s="279"/>
      <c r="NIV21" s="279"/>
      <c r="NIW21" s="279"/>
      <c r="NIX21" s="279"/>
      <c r="NIY21" s="279"/>
      <c r="NIZ21" s="279"/>
      <c r="NJA21" s="279"/>
      <c r="NJB21" s="279"/>
      <c r="NJC21" s="279"/>
      <c r="NJD21" s="279"/>
      <c r="NJE21" s="279"/>
      <c r="NJF21" s="279"/>
      <c r="NJG21" s="279"/>
      <c r="NJH21" s="279"/>
      <c r="NJI21" s="279"/>
      <c r="NJJ21" s="279"/>
      <c r="NJK21" s="279"/>
      <c r="NJL21" s="279"/>
      <c r="NJM21" s="279"/>
      <c r="NJN21" s="279"/>
      <c r="NJO21" s="279"/>
      <c r="NJP21" s="279"/>
      <c r="NJQ21" s="279"/>
      <c r="NJR21" s="279"/>
      <c r="NJS21" s="279"/>
      <c r="NJT21" s="279"/>
      <c r="NJU21" s="279"/>
      <c r="NJV21" s="279"/>
      <c r="NJW21" s="279"/>
      <c r="NJX21" s="279"/>
      <c r="NJY21" s="279"/>
      <c r="NJZ21" s="279"/>
      <c r="NKA21" s="279"/>
      <c r="NKB21" s="279"/>
      <c r="NKC21" s="279"/>
      <c r="NKD21" s="279"/>
      <c r="NKE21" s="279"/>
      <c r="NKF21" s="279"/>
      <c r="NKG21" s="279"/>
      <c r="NKH21" s="279"/>
      <c r="NKI21" s="279"/>
      <c r="NKJ21" s="279"/>
      <c r="NKK21" s="279"/>
      <c r="NKL21" s="279"/>
      <c r="NKM21" s="279"/>
      <c r="NKN21" s="279"/>
      <c r="NKO21" s="279"/>
      <c r="NKP21" s="279"/>
      <c r="NKQ21" s="279"/>
      <c r="NKR21" s="279"/>
      <c r="NKS21" s="279"/>
      <c r="NKT21" s="279"/>
      <c r="NKU21" s="279"/>
      <c r="NKV21" s="279"/>
      <c r="NKW21" s="279"/>
      <c r="NKX21" s="279"/>
      <c r="NKY21" s="279"/>
      <c r="NKZ21" s="279"/>
      <c r="NLA21" s="279"/>
      <c r="NLB21" s="279"/>
      <c r="NLC21" s="279"/>
      <c r="NLD21" s="279"/>
      <c r="NLE21" s="279"/>
      <c r="NLF21" s="279"/>
      <c r="NLG21" s="279"/>
      <c r="NLH21" s="279"/>
      <c r="NLI21" s="279"/>
      <c r="NLJ21" s="279"/>
      <c r="NLK21" s="279"/>
      <c r="NLL21" s="279"/>
      <c r="NLM21" s="279"/>
      <c r="NLN21" s="279"/>
      <c r="NLO21" s="279"/>
      <c r="NLP21" s="279"/>
      <c r="NLQ21" s="279"/>
      <c r="NLR21" s="279"/>
      <c r="NLS21" s="279"/>
      <c r="NLT21" s="279"/>
      <c r="NLU21" s="279"/>
      <c r="NLV21" s="279"/>
      <c r="NLW21" s="279"/>
      <c r="NLX21" s="279"/>
      <c r="NLY21" s="279"/>
      <c r="NLZ21" s="279"/>
      <c r="NMA21" s="279"/>
      <c r="NMB21" s="279"/>
      <c r="NMC21" s="279"/>
      <c r="NMD21" s="279"/>
      <c r="NME21" s="279"/>
      <c r="NMF21" s="279"/>
      <c r="NMG21" s="279"/>
      <c r="NMH21" s="279"/>
      <c r="NMI21" s="279"/>
      <c r="NMJ21" s="279"/>
      <c r="NMK21" s="279"/>
      <c r="NML21" s="279"/>
      <c r="NMM21" s="279"/>
      <c r="NMN21" s="279"/>
      <c r="NMO21" s="279"/>
      <c r="NMP21" s="279"/>
      <c r="NMQ21" s="279"/>
      <c r="NMR21" s="279"/>
      <c r="NMS21" s="279"/>
      <c r="NMT21" s="279"/>
      <c r="NMU21" s="279"/>
      <c r="NMV21" s="279"/>
      <c r="NMW21" s="279"/>
      <c r="NMX21" s="279"/>
      <c r="NMY21" s="279"/>
      <c r="NMZ21" s="279"/>
      <c r="NNA21" s="279"/>
      <c r="NNB21" s="279"/>
      <c r="NNC21" s="279"/>
      <c r="NND21" s="279"/>
      <c r="NNE21" s="279"/>
      <c r="NNF21" s="279"/>
      <c r="NNG21" s="279"/>
      <c r="NNH21" s="279"/>
      <c r="NNI21" s="279"/>
      <c r="NNJ21" s="279"/>
      <c r="NNK21" s="279"/>
      <c r="NNL21" s="279"/>
      <c r="NNM21" s="279"/>
      <c r="NNN21" s="279"/>
      <c r="NNO21" s="279"/>
      <c r="NNP21" s="279"/>
      <c r="NNQ21" s="279"/>
      <c r="NNR21" s="279"/>
      <c r="NNS21" s="279"/>
      <c r="NNT21" s="279"/>
      <c r="NNU21" s="279"/>
      <c r="NNV21" s="279"/>
      <c r="NNW21" s="279"/>
      <c r="NNX21" s="279"/>
      <c r="NNY21" s="279"/>
      <c r="NNZ21" s="279"/>
      <c r="NOA21" s="279"/>
      <c r="NOB21" s="279"/>
      <c r="NOC21" s="279"/>
      <c r="NOD21" s="279"/>
      <c r="NOE21" s="279"/>
      <c r="NOF21" s="279"/>
      <c r="NOG21" s="279"/>
      <c r="NOH21" s="279"/>
      <c r="NOI21" s="279"/>
      <c r="NOJ21" s="279"/>
      <c r="NOK21" s="279"/>
      <c r="NOL21" s="279"/>
      <c r="NOM21" s="279"/>
      <c r="NON21" s="279"/>
      <c r="NOO21" s="279"/>
      <c r="NOP21" s="279"/>
      <c r="NOQ21" s="279"/>
      <c r="NOR21" s="279"/>
      <c r="NOS21" s="279"/>
      <c r="NOT21" s="279"/>
      <c r="NOU21" s="279"/>
      <c r="NOV21" s="279"/>
      <c r="NOW21" s="279"/>
      <c r="NOX21" s="279"/>
      <c r="NOY21" s="279"/>
      <c r="NOZ21" s="279"/>
      <c r="NPA21" s="279"/>
      <c r="NPB21" s="279"/>
      <c r="NPC21" s="279"/>
      <c r="NPD21" s="279"/>
      <c r="NPE21" s="279"/>
      <c r="NPF21" s="279"/>
      <c r="NPG21" s="279"/>
      <c r="NPH21" s="279"/>
      <c r="NPI21" s="279"/>
      <c r="NPJ21" s="279"/>
      <c r="NPK21" s="279"/>
      <c r="NPL21" s="279"/>
      <c r="NPM21" s="279"/>
      <c r="NPN21" s="279"/>
      <c r="NPO21" s="279"/>
      <c r="NPP21" s="279"/>
      <c r="NPQ21" s="279"/>
      <c r="NPR21" s="279"/>
      <c r="NPS21" s="279"/>
      <c r="NPT21" s="279"/>
      <c r="NPU21" s="279"/>
      <c r="NPV21" s="279"/>
      <c r="NPW21" s="279"/>
      <c r="NPX21" s="279"/>
      <c r="NPY21" s="279"/>
      <c r="NPZ21" s="279"/>
      <c r="NQA21" s="279"/>
      <c r="NQB21" s="279"/>
      <c r="NQC21" s="279"/>
      <c r="NQD21" s="279"/>
      <c r="NQE21" s="279"/>
      <c r="NQF21" s="279"/>
      <c r="NQG21" s="279"/>
      <c r="NQH21" s="279"/>
      <c r="NQI21" s="279"/>
      <c r="NQJ21" s="279"/>
      <c r="NQK21" s="279"/>
      <c r="NQL21" s="279"/>
      <c r="NQM21" s="279"/>
      <c r="NQN21" s="279"/>
      <c r="NQO21" s="279"/>
      <c r="NQP21" s="279"/>
      <c r="NQQ21" s="279"/>
      <c r="NQR21" s="279"/>
      <c r="NQS21" s="279"/>
      <c r="NQT21" s="279"/>
      <c r="NQU21" s="279"/>
      <c r="NQV21" s="279"/>
      <c r="NQW21" s="279"/>
      <c r="NQX21" s="279"/>
      <c r="NQY21" s="279"/>
      <c r="NQZ21" s="279"/>
      <c r="NRA21" s="279"/>
      <c r="NRB21" s="279"/>
      <c r="NRC21" s="279"/>
      <c r="NRD21" s="279"/>
      <c r="NRE21" s="279"/>
      <c r="NRF21" s="279"/>
      <c r="NRG21" s="279"/>
      <c r="NRH21" s="279"/>
      <c r="NRI21" s="279"/>
      <c r="NRJ21" s="279"/>
      <c r="NRK21" s="279"/>
      <c r="NRL21" s="279"/>
      <c r="NRM21" s="279"/>
      <c r="NRN21" s="279"/>
      <c r="NRO21" s="279"/>
      <c r="NRP21" s="279"/>
      <c r="NRQ21" s="279"/>
      <c r="NRR21" s="279"/>
      <c r="NRS21" s="279"/>
      <c r="NRT21" s="279"/>
      <c r="NRU21" s="279"/>
      <c r="NRV21" s="279"/>
      <c r="NRW21" s="279"/>
      <c r="NRX21" s="279"/>
      <c r="NRY21" s="279"/>
      <c r="NRZ21" s="279"/>
      <c r="NSA21" s="279"/>
      <c r="NSB21" s="279"/>
      <c r="NSC21" s="279"/>
      <c r="NSD21" s="279"/>
      <c r="NSE21" s="279"/>
      <c r="NSF21" s="279"/>
      <c r="NSG21" s="279"/>
      <c r="NSH21" s="279"/>
      <c r="NSI21" s="279"/>
      <c r="NSJ21" s="279"/>
      <c r="NSK21" s="279"/>
      <c r="NSL21" s="279"/>
      <c r="NSM21" s="279"/>
      <c r="NSN21" s="279"/>
      <c r="NSO21" s="279"/>
      <c r="NSP21" s="279"/>
      <c r="NSQ21" s="279"/>
      <c r="NSR21" s="279"/>
      <c r="NSS21" s="279"/>
      <c r="NST21" s="279"/>
      <c r="NSU21" s="279"/>
      <c r="NSV21" s="279"/>
      <c r="NSW21" s="279"/>
      <c r="NSX21" s="279"/>
      <c r="NSY21" s="279"/>
      <c r="NSZ21" s="279"/>
      <c r="NTA21" s="279"/>
      <c r="NTB21" s="279"/>
      <c r="NTC21" s="279"/>
      <c r="NTD21" s="279"/>
      <c r="NTE21" s="279"/>
      <c r="NTF21" s="279"/>
      <c r="NTG21" s="279"/>
      <c r="NTH21" s="279"/>
      <c r="NTI21" s="279"/>
      <c r="NTJ21" s="279"/>
      <c r="NTK21" s="279"/>
      <c r="NTL21" s="279"/>
      <c r="NTM21" s="279"/>
      <c r="NTN21" s="279"/>
      <c r="NTO21" s="279"/>
      <c r="NTP21" s="279"/>
      <c r="NTQ21" s="279"/>
      <c r="NTR21" s="279"/>
      <c r="NTS21" s="279"/>
      <c r="NTT21" s="279"/>
      <c r="NTU21" s="279"/>
      <c r="NTV21" s="279"/>
      <c r="NTW21" s="279"/>
      <c r="NTX21" s="279"/>
      <c r="NTY21" s="279"/>
      <c r="NTZ21" s="279"/>
      <c r="NUA21" s="279"/>
      <c r="NUB21" s="279"/>
      <c r="NUC21" s="279"/>
      <c r="NUD21" s="279"/>
      <c r="NUE21" s="279"/>
      <c r="NUF21" s="279"/>
      <c r="NUG21" s="279"/>
      <c r="NUH21" s="279"/>
      <c r="NUI21" s="279"/>
      <c r="NUJ21" s="279"/>
      <c r="NUK21" s="279"/>
      <c r="NUL21" s="279"/>
      <c r="NUM21" s="279"/>
      <c r="NUN21" s="279"/>
      <c r="NUO21" s="279"/>
      <c r="NUP21" s="279"/>
      <c r="NUQ21" s="279"/>
      <c r="NUR21" s="279"/>
      <c r="NUS21" s="279"/>
      <c r="NUT21" s="279"/>
      <c r="NUU21" s="279"/>
      <c r="NUV21" s="279"/>
      <c r="NUW21" s="279"/>
      <c r="NUX21" s="279"/>
      <c r="NUY21" s="279"/>
      <c r="NUZ21" s="279"/>
      <c r="NVA21" s="279"/>
      <c r="NVB21" s="279"/>
      <c r="NVC21" s="279"/>
      <c r="NVD21" s="279"/>
      <c r="NVE21" s="279"/>
      <c r="NVF21" s="279"/>
      <c r="NVG21" s="279"/>
      <c r="NVH21" s="279"/>
      <c r="NVI21" s="279"/>
      <c r="NVJ21" s="279"/>
      <c r="NVK21" s="279"/>
      <c r="NVL21" s="279"/>
      <c r="NVM21" s="279"/>
      <c r="NVN21" s="279"/>
      <c r="NVO21" s="279"/>
      <c r="NVP21" s="279"/>
      <c r="NVQ21" s="279"/>
      <c r="NVR21" s="279"/>
      <c r="NVS21" s="279"/>
      <c r="NVT21" s="279"/>
      <c r="NVU21" s="279"/>
      <c r="NVV21" s="279"/>
      <c r="NVW21" s="279"/>
      <c r="NVX21" s="279"/>
      <c r="NVY21" s="279"/>
      <c r="NVZ21" s="279"/>
      <c r="NWA21" s="279"/>
      <c r="NWB21" s="279"/>
      <c r="NWC21" s="279"/>
      <c r="NWD21" s="279"/>
      <c r="NWE21" s="279"/>
      <c r="NWF21" s="279"/>
      <c r="NWG21" s="279"/>
      <c r="NWH21" s="279"/>
      <c r="NWI21" s="279"/>
      <c r="NWJ21" s="279"/>
      <c r="NWK21" s="279"/>
      <c r="NWL21" s="279"/>
      <c r="NWM21" s="279"/>
      <c r="NWN21" s="279"/>
      <c r="NWO21" s="279"/>
      <c r="NWP21" s="279"/>
      <c r="NWQ21" s="279"/>
      <c r="NWR21" s="279"/>
      <c r="NWS21" s="279"/>
      <c r="NWT21" s="279"/>
      <c r="NWU21" s="279"/>
      <c r="NWV21" s="279"/>
      <c r="NWW21" s="279"/>
      <c r="NWX21" s="279"/>
      <c r="NWY21" s="279"/>
      <c r="NWZ21" s="279"/>
      <c r="NXA21" s="279"/>
      <c r="NXB21" s="279"/>
      <c r="NXC21" s="279"/>
      <c r="NXD21" s="279"/>
      <c r="NXE21" s="279"/>
      <c r="NXF21" s="279"/>
      <c r="NXG21" s="279"/>
      <c r="NXH21" s="279"/>
      <c r="NXI21" s="279"/>
      <c r="NXJ21" s="279"/>
      <c r="NXK21" s="279"/>
      <c r="NXL21" s="279"/>
      <c r="NXM21" s="279"/>
      <c r="NXN21" s="279"/>
      <c r="NXO21" s="279"/>
      <c r="NXP21" s="279"/>
      <c r="NXQ21" s="279"/>
      <c r="NXR21" s="279"/>
      <c r="NXS21" s="279"/>
      <c r="NXT21" s="279"/>
      <c r="NXU21" s="279"/>
      <c r="NXV21" s="279"/>
      <c r="NXW21" s="279"/>
      <c r="NXX21" s="279"/>
      <c r="NXY21" s="279"/>
      <c r="NXZ21" s="279"/>
      <c r="NYA21" s="279"/>
      <c r="NYB21" s="279"/>
      <c r="NYC21" s="279"/>
      <c r="NYD21" s="279"/>
      <c r="NYE21" s="279"/>
      <c r="NYF21" s="279"/>
      <c r="NYG21" s="279"/>
      <c r="NYH21" s="279"/>
      <c r="NYI21" s="279"/>
      <c r="NYJ21" s="279"/>
      <c r="NYK21" s="279"/>
      <c r="NYL21" s="279"/>
      <c r="NYM21" s="279"/>
      <c r="NYN21" s="279"/>
      <c r="NYO21" s="279"/>
      <c r="NYP21" s="279"/>
      <c r="NYQ21" s="279"/>
      <c r="NYR21" s="279"/>
      <c r="NYS21" s="279"/>
      <c r="NYT21" s="279"/>
      <c r="NYU21" s="279"/>
      <c r="NYV21" s="279"/>
      <c r="NYW21" s="279"/>
      <c r="NYX21" s="279"/>
      <c r="NYY21" s="279"/>
      <c r="NYZ21" s="279"/>
      <c r="NZA21" s="279"/>
      <c r="NZB21" s="279"/>
      <c r="NZC21" s="279"/>
      <c r="NZD21" s="279"/>
      <c r="NZE21" s="279"/>
      <c r="NZF21" s="279"/>
      <c r="NZG21" s="279"/>
      <c r="NZH21" s="279"/>
      <c r="NZI21" s="279"/>
      <c r="NZJ21" s="279"/>
      <c r="NZK21" s="279"/>
      <c r="NZL21" s="279"/>
      <c r="NZM21" s="279"/>
      <c r="NZN21" s="279"/>
      <c r="NZO21" s="279"/>
      <c r="NZP21" s="279"/>
      <c r="NZQ21" s="279"/>
      <c r="NZR21" s="279"/>
      <c r="NZS21" s="279"/>
      <c r="NZT21" s="279"/>
      <c r="NZU21" s="279"/>
      <c r="NZV21" s="279"/>
      <c r="NZW21" s="279"/>
      <c r="NZX21" s="279"/>
      <c r="NZY21" s="279"/>
      <c r="NZZ21" s="279"/>
      <c r="OAA21" s="279"/>
      <c r="OAB21" s="279"/>
      <c r="OAC21" s="279"/>
      <c r="OAD21" s="279"/>
      <c r="OAE21" s="279"/>
      <c r="OAF21" s="279"/>
      <c r="OAG21" s="279"/>
      <c r="OAH21" s="279"/>
      <c r="OAI21" s="279"/>
      <c r="OAJ21" s="279"/>
      <c r="OAK21" s="279"/>
      <c r="OAL21" s="279"/>
      <c r="OAM21" s="279"/>
      <c r="OAN21" s="279"/>
      <c r="OAO21" s="279"/>
      <c r="OAP21" s="279"/>
      <c r="OAQ21" s="279"/>
      <c r="OAR21" s="279"/>
      <c r="OAS21" s="279"/>
      <c r="OAT21" s="279"/>
      <c r="OAU21" s="279"/>
      <c r="OAV21" s="279"/>
      <c r="OAW21" s="279"/>
      <c r="OAX21" s="279"/>
      <c r="OAY21" s="279"/>
      <c r="OAZ21" s="279"/>
      <c r="OBA21" s="279"/>
      <c r="OBB21" s="279"/>
      <c r="OBC21" s="279"/>
      <c r="OBD21" s="279"/>
      <c r="OBE21" s="279"/>
      <c r="OBF21" s="279"/>
      <c r="OBG21" s="279"/>
      <c r="OBH21" s="279"/>
      <c r="OBI21" s="279"/>
      <c r="OBJ21" s="279"/>
      <c r="OBK21" s="279"/>
      <c r="OBL21" s="279"/>
      <c r="OBM21" s="279"/>
      <c r="OBN21" s="279"/>
      <c r="OBO21" s="279"/>
      <c r="OBP21" s="279"/>
      <c r="OBQ21" s="279"/>
      <c r="OBR21" s="279"/>
      <c r="OBS21" s="279"/>
      <c r="OBT21" s="279"/>
      <c r="OBU21" s="279"/>
      <c r="OBV21" s="279"/>
      <c r="OBW21" s="279"/>
      <c r="OBX21" s="279"/>
      <c r="OBY21" s="279"/>
      <c r="OBZ21" s="279"/>
      <c r="OCA21" s="279"/>
      <c r="OCB21" s="279"/>
      <c r="OCC21" s="279"/>
      <c r="OCD21" s="279"/>
      <c r="OCE21" s="279"/>
      <c r="OCF21" s="279"/>
      <c r="OCG21" s="279"/>
      <c r="OCH21" s="279"/>
      <c r="OCI21" s="279"/>
      <c r="OCJ21" s="279"/>
      <c r="OCK21" s="279"/>
      <c r="OCL21" s="279"/>
      <c r="OCM21" s="279"/>
      <c r="OCN21" s="279"/>
      <c r="OCO21" s="279"/>
      <c r="OCP21" s="279"/>
      <c r="OCQ21" s="279"/>
      <c r="OCR21" s="279"/>
      <c r="OCS21" s="279"/>
      <c r="OCT21" s="279"/>
      <c r="OCU21" s="279"/>
      <c r="OCV21" s="279"/>
      <c r="OCW21" s="279"/>
      <c r="OCX21" s="279"/>
      <c r="OCY21" s="279"/>
      <c r="OCZ21" s="279"/>
      <c r="ODA21" s="279"/>
      <c r="ODB21" s="279"/>
      <c r="ODC21" s="279"/>
      <c r="ODD21" s="279"/>
      <c r="ODE21" s="279"/>
      <c r="ODF21" s="279"/>
      <c r="ODG21" s="279"/>
      <c r="ODH21" s="279"/>
      <c r="ODI21" s="279"/>
      <c r="ODJ21" s="279"/>
      <c r="ODK21" s="279"/>
      <c r="ODL21" s="279"/>
      <c r="ODM21" s="279"/>
      <c r="ODN21" s="279"/>
      <c r="ODO21" s="279"/>
      <c r="ODP21" s="279"/>
      <c r="ODQ21" s="279"/>
      <c r="ODR21" s="279"/>
      <c r="ODS21" s="279"/>
      <c r="ODT21" s="279"/>
      <c r="ODU21" s="279"/>
      <c r="ODV21" s="279"/>
      <c r="ODW21" s="279"/>
      <c r="ODX21" s="279"/>
      <c r="ODY21" s="279"/>
      <c r="ODZ21" s="279"/>
      <c r="OEA21" s="279"/>
      <c r="OEB21" s="279"/>
      <c r="OEC21" s="279"/>
      <c r="OED21" s="279"/>
      <c r="OEE21" s="279"/>
      <c r="OEF21" s="279"/>
      <c r="OEG21" s="279"/>
      <c r="OEH21" s="279"/>
      <c r="OEI21" s="279"/>
      <c r="OEJ21" s="279"/>
      <c r="OEK21" s="279"/>
      <c r="OEL21" s="279"/>
      <c r="OEM21" s="279"/>
      <c r="OEN21" s="279"/>
      <c r="OEO21" s="279"/>
      <c r="OEP21" s="279"/>
      <c r="OEQ21" s="279"/>
      <c r="OER21" s="279"/>
      <c r="OES21" s="279"/>
      <c r="OET21" s="279"/>
      <c r="OEU21" s="279"/>
      <c r="OEV21" s="279"/>
      <c r="OEW21" s="279"/>
      <c r="OEX21" s="279"/>
      <c r="OEY21" s="279"/>
      <c r="OEZ21" s="279"/>
      <c r="OFA21" s="279"/>
      <c r="OFB21" s="279"/>
      <c r="OFC21" s="279"/>
      <c r="OFD21" s="279"/>
      <c r="OFE21" s="279"/>
      <c r="OFF21" s="279"/>
      <c r="OFG21" s="279"/>
      <c r="OFH21" s="279"/>
      <c r="OFI21" s="279"/>
      <c r="OFJ21" s="279"/>
      <c r="OFK21" s="279"/>
      <c r="OFL21" s="279"/>
      <c r="OFM21" s="279"/>
      <c r="OFN21" s="279"/>
      <c r="OFO21" s="279"/>
      <c r="OFP21" s="279"/>
      <c r="OFQ21" s="279"/>
      <c r="OFR21" s="279"/>
      <c r="OFS21" s="279"/>
      <c r="OFT21" s="279"/>
      <c r="OFU21" s="279"/>
      <c r="OFV21" s="279"/>
      <c r="OFW21" s="279"/>
      <c r="OFX21" s="279"/>
      <c r="OFY21" s="279"/>
      <c r="OFZ21" s="279"/>
      <c r="OGA21" s="279"/>
      <c r="OGB21" s="279"/>
      <c r="OGC21" s="279"/>
      <c r="OGD21" s="279"/>
      <c r="OGE21" s="279"/>
      <c r="OGF21" s="279"/>
      <c r="OGG21" s="279"/>
      <c r="OGH21" s="279"/>
      <c r="OGI21" s="279"/>
      <c r="OGJ21" s="279"/>
      <c r="OGK21" s="279"/>
      <c r="OGL21" s="279"/>
      <c r="OGM21" s="279"/>
      <c r="OGN21" s="279"/>
      <c r="OGO21" s="279"/>
      <c r="OGP21" s="279"/>
      <c r="OGQ21" s="279"/>
      <c r="OGR21" s="279"/>
      <c r="OGS21" s="279"/>
      <c r="OGT21" s="279"/>
      <c r="OGU21" s="279"/>
      <c r="OGV21" s="279"/>
      <c r="OGW21" s="279"/>
      <c r="OGX21" s="279"/>
      <c r="OGY21" s="279"/>
      <c r="OGZ21" s="279"/>
      <c r="OHA21" s="279"/>
      <c r="OHB21" s="279"/>
      <c r="OHC21" s="279"/>
      <c r="OHD21" s="279"/>
      <c r="OHE21" s="279"/>
      <c r="OHF21" s="279"/>
      <c r="OHG21" s="279"/>
      <c r="OHH21" s="279"/>
      <c r="OHI21" s="279"/>
      <c r="OHJ21" s="279"/>
      <c r="OHK21" s="279"/>
      <c r="OHL21" s="279"/>
      <c r="OHM21" s="279"/>
      <c r="OHN21" s="279"/>
      <c r="OHO21" s="279"/>
      <c r="OHP21" s="279"/>
      <c r="OHQ21" s="279"/>
      <c r="OHR21" s="279"/>
      <c r="OHS21" s="279"/>
      <c r="OHT21" s="279"/>
      <c r="OHU21" s="279"/>
      <c r="OHV21" s="279"/>
      <c r="OHW21" s="279"/>
      <c r="OHX21" s="279"/>
      <c r="OHY21" s="279"/>
      <c r="OHZ21" s="279"/>
      <c r="OIA21" s="279"/>
      <c r="OIB21" s="279"/>
      <c r="OIC21" s="279"/>
      <c r="OID21" s="279"/>
      <c r="OIE21" s="279"/>
      <c r="OIF21" s="279"/>
      <c r="OIG21" s="279"/>
      <c r="OIH21" s="279"/>
      <c r="OII21" s="279"/>
      <c r="OIJ21" s="279"/>
      <c r="OIK21" s="279"/>
      <c r="OIL21" s="279"/>
      <c r="OIM21" s="279"/>
      <c r="OIN21" s="279"/>
      <c r="OIO21" s="279"/>
      <c r="OIP21" s="279"/>
      <c r="OIQ21" s="279"/>
      <c r="OIR21" s="279"/>
      <c r="OIS21" s="279"/>
      <c r="OIT21" s="279"/>
      <c r="OIU21" s="279"/>
      <c r="OIV21" s="279"/>
      <c r="OIW21" s="279"/>
      <c r="OIX21" s="279"/>
      <c r="OIY21" s="279"/>
      <c r="OIZ21" s="279"/>
      <c r="OJA21" s="279"/>
      <c r="OJB21" s="279"/>
      <c r="OJC21" s="279"/>
      <c r="OJD21" s="279"/>
      <c r="OJE21" s="279"/>
      <c r="OJF21" s="279"/>
      <c r="OJG21" s="279"/>
      <c r="OJH21" s="279"/>
      <c r="OJI21" s="279"/>
      <c r="OJJ21" s="279"/>
      <c r="OJK21" s="279"/>
      <c r="OJL21" s="279"/>
      <c r="OJM21" s="279"/>
      <c r="OJN21" s="279"/>
      <c r="OJO21" s="279"/>
      <c r="OJP21" s="279"/>
      <c r="OJQ21" s="279"/>
      <c r="OJR21" s="279"/>
      <c r="OJS21" s="279"/>
      <c r="OJT21" s="279"/>
      <c r="OJU21" s="279"/>
      <c r="OJV21" s="279"/>
      <c r="OJW21" s="279"/>
      <c r="OJX21" s="279"/>
      <c r="OJY21" s="279"/>
      <c r="OJZ21" s="279"/>
      <c r="OKA21" s="279"/>
      <c r="OKB21" s="279"/>
      <c r="OKC21" s="279"/>
      <c r="OKD21" s="279"/>
      <c r="OKE21" s="279"/>
      <c r="OKF21" s="279"/>
      <c r="OKG21" s="279"/>
      <c r="OKH21" s="279"/>
      <c r="OKI21" s="279"/>
      <c r="OKJ21" s="279"/>
      <c r="OKK21" s="279"/>
      <c r="OKL21" s="279"/>
      <c r="OKM21" s="279"/>
      <c r="OKN21" s="279"/>
      <c r="OKO21" s="279"/>
      <c r="OKP21" s="279"/>
      <c r="OKQ21" s="279"/>
      <c r="OKR21" s="279"/>
      <c r="OKS21" s="279"/>
      <c r="OKT21" s="279"/>
      <c r="OKU21" s="279"/>
      <c r="OKV21" s="279"/>
      <c r="OKW21" s="279"/>
      <c r="OKX21" s="279"/>
      <c r="OKY21" s="279"/>
      <c r="OKZ21" s="279"/>
      <c r="OLA21" s="279"/>
      <c r="OLB21" s="279"/>
      <c r="OLC21" s="279"/>
      <c r="OLD21" s="279"/>
      <c r="OLE21" s="279"/>
      <c r="OLF21" s="279"/>
      <c r="OLG21" s="279"/>
      <c r="OLH21" s="279"/>
      <c r="OLI21" s="279"/>
      <c r="OLJ21" s="279"/>
      <c r="OLK21" s="279"/>
      <c r="OLL21" s="279"/>
      <c r="OLM21" s="279"/>
      <c r="OLN21" s="279"/>
      <c r="OLO21" s="279"/>
      <c r="OLP21" s="279"/>
      <c r="OLQ21" s="279"/>
      <c r="OLR21" s="279"/>
      <c r="OLS21" s="279"/>
      <c r="OLT21" s="279"/>
      <c r="OLU21" s="279"/>
      <c r="OLV21" s="279"/>
      <c r="OLW21" s="279"/>
      <c r="OLX21" s="279"/>
      <c r="OLY21" s="279"/>
      <c r="OLZ21" s="279"/>
      <c r="OMA21" s="279"/>
      <c r="OMB21" s="279"/>
      <c r="OMC21" s="279"/>
      <c r="OMD21" s="279"/>
      <c r="OME21" s="279"/>
      <c r="OMF21" s="279"/>
      <c r="OMG21" s="279"/>
      <c r="OMH21" s="279"/>
      <c r="OMI21" s="279"/>
      <c r="OMJ21" s="279"/>
      <c r="OMK21" s="279"/>
      <c r="OML21" s="279"/>
      <c r="OMM21" s="279"/>
      <c r="OMN21" s="279"/>
      <c r="OMO21" s="279"/>
      <c r="OMP21" s="279"/>
      <c r="OMQ21" s="279"/>
      <c r="OMR21" s="279"/>
      <c r="OMS21" s="279"/>
      <c r="OMT21" s="279"/>
      <c r="OMU21" s="279"/>
      <c r="OMV21" s="279"/>
      <c r="OMW21" s="279"/>
      <c r="OMX21" s="279"/>
      <c r="OMY21" s="279"/>
      <c r="OMZ21" s="279"/>
      <c r="ONA21" s="279"/>
      <c r="ONB21" s="279"/>
      <c r="ONC21" s="279"/>
      <c r="OND21" s="279"/>
      <c r="ONE21" s="279"/>
      <c r="ONF21" s="279"/>
      <c r="ONG21" s="279"/>
      <c r="ONH21" s="279"/>
      <c r="ONI21" s="279"/>
      <c r="ONJ21" s="279"/>
      <c r="ONK21" s="279"/>
      <c r="ONL21" s="279"/>
      <c r="ONM21" s="279"/>
      <c r="ONN21" s="279"/>
      <c r="ONO21" s="279"/>
      <c r="ONP21" s="279"/>
      <c r="ONQ21" s="279"/>
      <c r="ONR21" s="279"/>
      <c r="ONS21" s="279"/>
      <c r="ONT21" s="279"/>
      <c r="ONU21" s="279"/>
      <c r="ONV21" s="279"/>
      <c r="ONW21" s="279"/>
      <c r="ONX21" s="279"/>
      <c r="ONY21" s="279"/>
      <c r="ONZ21" s="279"/>
      <c r="OOA21" s="279"/>
      <c r="OOB21" s="279"/>
      <c r="OOC21" s="279"/>
      <c r="OOD21" s="279"/>
      <c r="OOE21" s="279"/>
      <c r="OOF21" s="279"/>
      <c r="OOG21" s="279"/>
      <c r="OOH21" s="279"/>
      <c r="OOI21" s="279"/>
      <c r="OOJ21" s="279"/>
      <c r="OOK21" s="279"/>
      <c r="OOL21" s="279"/>
      <c r="OOM21" s="279"/>
      <c r="OON21" s="279"/>
      <c r="OOO21" s="279"/>
      <c r="OOP21" s="279"/>
      <c r="OOQ21" s="279"/>
      <c r="OOR21" s="279"/>
      <c r="OOS21" s="279"/>
      <c r="OOT21" s="279"/>
      <c r="OOU21" s="279"/>
      <c r="OOV21" s="279"/>
      <c r="OOW21" s="279"/>
      <c r="OOX21" s="279"/>
      <c r="OOY21" s="279"/>
      <c r="OOZ21" s="279"/>
      <c r="OPA21" s="279"/>
      <c r="OPB21" s="279"/>
      <c r="OPC21" s="279"/>
      <c r="OPD21" s="279"/>
      <c r="OPE21" s="279"/>
      <c r="OPF21" s="279"/>
      <c r="OPG21" s="279"/>
      <c r="OPH21" s="279"/>
      <c r="OPI21" s="279"/>
      <c r="OPJ21" s="279"/>
      <c r="OPK21" s="279"/>
      <c r="OPL21" s="279"/>
      <c r="OPM21" s="279"/>
      <c r="OPN21" s="279"/>
      <c r="OPO21" s="279"/>
      <c r="OPP21" s="279"/>
      <c r="OPQ21" s="279"/>
      <c r="OPR21" s="279"/>
      <c r="OPS21" s="279"/>
      <c r="OPT21" s="279"/>
      <c r="OPU21" s="279"/>
      <c r="OPV21" s="279"/>
      <c r="OPW21" s="279"/>
      <c r="OPX21" s="279"/>
      <c r="OPY21" s="279"/>
      <c r="OPZ21" s="279"/>
      <c r="OQA21" s="279"/>
      <c r="OQB21" s="279"/>
      <c r="OQC21" s="279"/>
      <c r="OQD21" s="279"/>
      <c r="OQE21" s="279"/>
      <c r="OQF21" s="279"/>
      <c r="OQG21" s="279"/>
      <c r="OQH21" s="279"/>
      <c r="OQI21" s="279"/>
      <c r="OQJ21" s="279"/>
      <c r="OQK21" s="279"/>
      <c r="OQL21" s="279"/>
      <c r="OQM21" s="279"/>
      <c r="OQN21" s="279"/>
      <c r="OQO21" s="279"/>
      <c r="OQP21" s="279"/>
      <c r="OQQ21" s="279"/>
      <c r="OQR21" s="279"/>
      <c r="OQS21" s="279"/>
      <c r="OQT21" s="279"/>
      <c r="OQU21" s="279"/>
      <c r="OQV21" s="279"/>
      <c r="OQW21" s="279"/>
      <c r="OQX21" s="279"/>
      <c r="OQY21" s="279"/>
      <c r="OQZ21" s="279"/>
      <c r="ORA21" s="279"/>
      <c r="ORB21" s="279"/>
      <c r="ORC21" s="279"/>
      <c r="ORD21" s="279"/>
      <c r="ORE21" s="279"/>
      <c r="ORF21" s="279"/>
      <c r="ORG21" s="279"/>
      <c r="ORH21" s="279"/>
      <c r="ORI21" s="279"/>
      <c r="ORJ21" s="279"/>
      <c r="ORK21" s="279"/>
      <c r="ORL21" s="279"/>
      <c r="ORM21" s="279"/>
      <c r="ORN21" s="279"/>
      <c r="ORO21" s="279"/>
      <c r="ORP21" s="279"/>
      <c r="ORQ21" s="279"/>
      <c r="ORR21" s="279"/>
      <c r="ORS21" s="279"/>
      <c r="ORT21" s="279"/>
      <c r="ORU21" s="279"/>
      <c r="ORV21" s="279"/>
      <c r="ORW21" s="279"/>
      <c r="ORX21" s="279"/>
      <c r="ORY21" s="279"/>
      <c r="ORZ21" s="279"/>
      <c r="OSA21" s="279"/>
      <c r="OSB21" s="279"/>
      <c r="OSC21" s="279"/>
      <c r="OSD21" s="279"/>
      <c r="OSE21" s="279"/>
      <c r="OSF21" s="279"/>
      <c r="OSG21" s="279"/>
      <c r="OSH21" s="279"/>
      <c r="OSI21" s="279"/>
      <c r="OSJ21" s="279"/>
      <c r="OSK21" s="279"/>
      <c r="OSL21" s="279"/>
      <c r="OSM21" s="279"/>
      <c r="OSN21" s="279"/>
      <c r="OSO21" s="279"/>
      <c r="OSP21" s="279"/>
      <c r="OSQ21" s="279"/>
      <c r="OSR21" s="279"/>
      <c r="OSS21" s="279"/>
      <c r="OST21" s="279"/>
      <c r="OSU21" s="279"/>
      <c r="OSV21" s="279"/>
      <c r="OSW21" s="279"/>
      <c r="OSX21" s="279"/>
      <c r="OSY21" s="279"/>
      <c r="OSZ21" s="279"/>
      <c r="OTA21" s="279"/>
      <c r="OTB21" s="279"/>
      <c r="OTC21" s="279"/>
      <c r="OTD21" s="279"/>
      <c r="OTE21" s="279"/>
      <c r="OTF21" s="279"/>
      <c r="OTG21" s="279"/>
      <c r="OTH21" s="279"/>
      <c r="OTI21" s="279"/>
      <c r="OTJ21" s="279"/>
      <c r="OTK21" s="279"/>
      <c r="OTL21" s="279"/>
      <c r="OTM21" s="279"/>
      <c r="OTN21" s="279"/>
      <c r="OTO21" s="279"/>
      <c r="OTP21" s="279"/>
      <c r="OTQ21" s="279"/>
      <c r="OTR21" s="279"/>
      <c r="OTS21" s="279"/>
      <c r="OTT21" s="279"/>
      <c r="OTU21" s="279"/>
      <c r="OTV21" s="279"/>
      <c r="OTW21" s="279"/>
      <c r="OTX21" s="279"/>
      <c r="OTY21" s="279"/>
      <c r="OTZ21" s="279"/>
      <c r="OUA21" s="279"/>
      <c r="OUB21" s="279"/>
      <c r="OUC21" s="279"/>
      <c r="OUD21" s="279"/>
      <c r="OUE21" s="279"/>
      <c r="OUF21" s="279"/>
      <c r="OUG21" s="279"/>
      <c r="OUH21" s="279"/>
      <c r="OUI21" s="279"/>
      <c r="OUJ21" s="279"/>
      <c r="OUK21" s="279"/>
      <c r="OUL21" s="279"/>
      <c r="OUM21" s="279"/>
      <c r="OUN21" s="279"/>
      <c r="OUO21" s="279"/>
      <c r="OUP21" s="279"/>
      <c r="OUQ21" s="279"/>
      <c r="OUR21" s="279"/>
      <c r="OUS21" s="279"/>
      <c r="OUT21" s="279"/>
      <c r="OUU21" s="279"/>
      <c r="OUV21" s="279"/>
      <c r="OUW21" s="279"/>
      <c r="OUX21" s="279"/>
      <c r="OUY21" s="279"/>
      <c r="OUZ21" s="279"/>
      <c r="OVA21" s="279"/>
      <c r="OVB21" s="279"/>
      <c r="OVC21" s="279"/>
      <c r="OVD21" s="279"/>
      <c r="OVE21" s="279"/>
      <c r="OVF21" s="279"/>
      <c r="OVG21" s="279"/>
      <c r="OVH21" s="279"/>
      <c r="OVI21" s="279"/>
      <c r="OVJ21" s="279"/>
      <c r="OVK21" s="279"/>
      <c r="OVL21" s="279"/>
      <c r="OVM21" s="279"/>
      <c r="OVN21" s="279"/>
      <c r="OVO21" s="279"/>
      <c r="OVP21" s="279"/>
      <c r="OVQ21" s="279"/>
      <c r="OVR21" s="279"/>
      <c r="OVS21" s="279"/>
      <c r="OVT21" s="279"/>
      <c r="OVU21" s="279"/>
      <c r="OVV21" s="279"/>
      <c r="OVW21" s="279"/>
      <c r="OVX21" s="279"/>
      <c r="OVY21" s="279"/>
      <c r="OVZ21" s="279"/>
      <c r="OWA21" s="279"/>
      <c r="OWB21" s="279"/>
      <c r="OWC21" s="279"/>
      <c r="OWD21" s="279"/>
      <c r="OWE21" s="279"/>
      <c r="OWF21" s="279"/>
      <c r="OWG21" s="279"/>
      <c r="OWH21" s="279"/>
      <c r="OWI21" s="279"/>
      <c r="OWJ21" s="279"/>
      <c r="OWK21" s="279"/>
      <c r="OWL21" s="279"/>
      <c r="OWM21" s="279"/>
      <c r="OWN21" s="279"/>
      <c r="OWO21" s="279"/>
      <c r="OWP21" s="279"/>
      <c r="OWQ21" s="279"/>
      <c r="OWR21" s="279"/>
      <c r="OWS21" s="279"/>
      <c r="OWT21" s="279"/>
      <c r="OWU21" s="279"/>
      <c r="OWV21" s="279"/>
      <c r="OWW21" s="279"/>
      <c r="OWX21" s="279"/>
      <c r="OWY21" s="279"/>
      <c r="OWZ21" s="279"/>
      <c r="OXA21" s="279"/>
      <c r="OXB21" s="279"/>
      <c r="OXC21" s="279"/>
      <c r="OXD21" s="279"/>
      <c r="OXE21" s="279"/>
      <c r="OXF21" s="279"/>
      <c r="OXG21" s="279"/>
      <c r="OXH21" s="279"/>
      <c r="OXI21" s="279"/>
      <c r="OXJ21" s="279"/>
      <c r="OXK21" s="279"/>
      <c r="OXL21" s="279"/>
      <c r="OXM21" s="279"/>
      <c r="OXN21" s="279"/>
      <c r="OXO21" s="279"/>
      <c r="OXP21" s="279"/>
      <c r="OXQ21" s="279"/>
      <c r="OXR21" s="279"/>
      <c r="OXS21" s="279"/>
      <c r="OXT21" s="279"/>
      <c r="OXU21" s="279"/>
      <c r="OXV21" s="279"/>
      <c r="OXW21" s="279"/>
      <c r="OXX21" s="279"/>
      <c r="OXY21" s="279"/>
      <c r="OXZ21" s="279"/>
      <c r="OYA21" s="279"/>
      <c r="OYB21" s="279"/>
      <c r="OYC21" s="279"/>
      <c r="OYD21" s="279"/>
      <c r="OYE21" s="279"/>
      <c r="OYF21" s="279"/>
      <c r="OYG21" s="279"/>
      <c r="OYH21" s="279"/>
      <c r="OYI21" s="279"/>
      <c r="OYJ21" s="279"/>
      <c r="OYK21" s="279"/>
      <c r="OYL21" s="279"/>
      <c r="OYM21" s="279"/>
      <c r="OYN21" s="279"/>
      <c r="OYO21" s="279"/>
      <c r="OYP21" s="279"/>
      <c r="OYQ21" s="279"/>
      <c r="OYR21" s="279"/>
      <c r="OYS21" s="279"/>
      <c r="OYT21" s="279"/>
      <c r="OYU21" s="279"/>
      <c r="OYV21" s="279"/>
      <c r="OYW21" s="279"/>
      <c r="OYX21" s="279"/>
      <c r="OYY21" s="279"/>
      <c r="OYZ21" s="279"/>
      <c r="OZA21" s="279"/>
      <c r="OZB21" s="279"/>
      <c r="OZC21" s="279"/>
      <c r="OZD21" s="279"/>
      <c r="OZE21" s="279"/>
      <c r="OZF21" s="279"/>
      <c r="OZG21" s="279"/>
      <c r="OZH21" s="279"/>
      <c r="OZI21" s="279"/>
      <c r="OZJ21" s="279"/>
      <c r="OZK21" s="279"/>
      <c r="OZL21" s="279"/>
      <c r="OZM21" s="279"/>
      <c r="OZN21" s="279"/>
      <c r="OZO21" s="279"/>
      <c r="OZP21" s="279"/>
      <c r="OZQ21" s="279"/>
      <c r="OZR21" s="279"/>
      <c r="OZS21" s="279"/>
      <c r="OZT21" s="279"/>
      <c r="OZU21" s="279"/>
      <c r="OZV21" s="279"/>
      <c r="OZW21" s="279"/>
      <c r="OZX21" s="279"/>
      <c r="OZY21" s="279"/>
      <c r="OZZ21" s="279"/>
      <c r="PAA21" s="279"/>
      <c r="PAB21" s="279"/>
      <c r="PAC21" s="279"/>
      <c r="PAD21" s="279"/>
      <c r="PAE21" s="279"/>
      <c r="PAF21" s="279"/>
      <c r="PAG21" s="279"/>
      <c r="PAH21" s="279"/>
      <c r="PAI21" s="279"/>
      <c r="PAJ21" s="279"/>
      <c r="PAK21" s="279"/>
      <c r="PAL21" s="279"/>
      <c r="PAM21" s="279"/>
      <c r="PAN21" s="279"/>
      <c r="PAO21" s="279"/>
      <c r="PAP21" s="279"/>
      <c r="PAQ21" s="279"/>
      <c r="PAR21" s="279"/>
      <c r="PAS21" s="279"/>
      <c r="PAT21" s="279"/>
      <c r="PAU21" s="279"/>
      <c r="PAV21" s="279"/>
      <c r="PAW21" s="279"/>
      <c r="PAX21" s="279"/>
      <c r="PAY21" s="279"/>
      <c r="PAZ21" s="279"/>
      <c r="PBA21" s="279"/>
      <c r="PBB21" s="279"/>
      <c r="PBC21" s="279"/>
      <c r="PBD21" s="279"/>
      <c r="PBE21" s="279"/>
      <c r="PBF21" s="279"/>
      <c r="PBG21" s="279"/>
      <c r="PBH21" s="279"/>
      <c r="PBI21" s="279"/>
      <c r="PBJ21" s="279"/>
      <c r="PBK21" s="279"/>
      <c r="PBL21" s="279"/>
      <c r="PBM21" s="279"/>
      <c r="PBN21" s="279"/>
      <c r="PBO21" s="279"/>
      <c r="PBP21" s="279"/>
      <c r="PBQ21" s="279"/>
      <c r="PBR21" s="279"/>
      <c r="PBS21" s="279"/>
      <c r="PBT21" s="279"/>
      <c r="PBU21" s="279"/>
      <c r="PBV21" s="279"/>
      <c r="PBW21" s="279"/>
      <c r="PBX21" s="279"/>
      <c r="PBY21" s="279"/>
      <c r="PBZ21" s="279"/>
      <c r="PCA21" s="279"/>
      <c r="PCB21" s="279"/>
      <c r="PCC21" s="279"/>
      <c r="PCD21" s="279"/>
      <c r="PCE21" s="279"/>
      <c r="PCF21" s="279"/>
      <c r="PCG21" s="279"/>
      <c r="PCH21" s="279"/>
      <c r="PCI21" s="279"/>
      <c r="PCJ21" s="279"/>
      <c r="PCK21" s="279"/>
      <c r="PCL21" s="279"/>
      <c r="PCM21" s="279"/>
      <c r="PCN21" s="279"/>
      <c r="PCO21" s="279"/>
      <c r="PCP21" s="279"/>
      <c r="PCQ21" s="279"/>
      <c r="PCR21" s="279"/>
      <c r="PCS21" s="279"/>
      <c r="PCT21" s="279"/>
      <c r="PCU21" s="279"/>
      <c r="PCV21" s="279"/>
      <c r="PCW21" s="279"/>
      <c r="PCX21" s="279"/>
      <c r="PCY21" s="279"/>
      <c r="PCZ21" s="279"/>
      <c r="PDA21" s="279"/>
      <c r="PDB21" s="279"/>
      <c r="PDC21" s="279"/>
      <c r="PDD21" s="279"/>
      <c r="PDE21" s="279"/>
      <c r="PDF21" s="279"/>
      <c r="PDG21" s="279"/>
      <c r="PDH21" s="279"/>
      <c r="PDI21" s="279"/>
      <c r="PDJ21" s="279"/>
      <c r="PDK21" s="279"/>
      <c r="PDL21" s="279"/>
      <c r="PDM21" s="279"/>
      <c r="PDN21" s="279"/>
      <c r="PDO21" s="279"/>
      <c r="PDP21" s="279"/>
      <c r="PDQ21" s="279"/>
      <c r="PDR21" s="279"/>
      <c r="PDS21" s="279"/>
      <c r="PDT21" s="279"/>
      <c r="PDU21" s="279"/>
      <c r="PDV21" s="279"/>
      <c r="PDW21" s="279"/>
      <c r="PDX21" s="279"/>
      <c r="PDY21" s="279"/>
      <c r="PDZ21" s="279"/>
      <c r="PEA21" s="279"/>
      <c r="PEB21" s="279"/>
      <c r="PEC21" s="279"/>
      <c r="PED21" s="279"/>
      <c r="PEE21" s="279"/>
      <c r="PEF21" s="279"/>
      <c r="PEG21" s="279"/>
      <c r="PEH21" s="279"/>
      <c r="PEI21" s="279"/>
      <c r="PEJ21" s="279"/>
      <c r="PEK21" s="279"/>
      <c r="PEL21" s="279"/>
      <c r="PEM21" s="279"/>
      <c r="PEN21" s="279"/>
      <c r="PEO21" s="279"/>
      <c r="PEP21" s="279"/>
      <c r="PEQ21" s="279"/>
      <c r="PER21" s="279"/>
      <c r="PES21" s="279"/>
      <c r="PET21" s="279"/>
      <c r="PEU21" s="279"/>
      <c r="PEV21" s="279"/>
      <c r="PEW21" s="279"/>
      <c r="PEX21" s="279"/>
      <c r="PEY21" s="279"/>
      <c r="PEZ21" s="279"/>
      <c r="PFA21" s="279"/>
      <c r="PFB21" s="279"/>
      <c r="PFC21" s="279"/>
      <c r="PFD21" s="279"/>
      <c r="PFE21" s="279"/>
      <c r="PFF21" s="279"/>
      <c r="PFG21" s="279"/>
      <c r="PFH21" s="279"/>
      <c r="PFI21" s="279"/>
      <c r="PFJ21" s="279"/>
      <c r="PFK21" s="279"/>
      <c r="PFL21" s="279"/>
      <c r="PFM21" s="279"/>
      <c r="PFN21" s="279"/>
      <c r="PFO21" s="279"/>
      <c r="PFP21" s="279"/>
      <c r="PFQ21" s="279"/>
      <c r="PFR21" s="279"/>
      <c r="PFS21" s="279"/>
      <c r="PFT21" s="279"/>
      <c r="PFU21" s="279"/>
      <c r="PFV21" s="279"/>
      <c r="PFW21" s="279"/>
      <c r="PFX21" s="279"/>
      <c r="PFY21" s="279"/>
      <c r="PFZ21" s="279"/>
      <c r="PGA21" s="279"/>
      <c r="PGB21" s="279"/>
      <c r="PGC21" s="279"/>
      <c r="PGD21" s="279"/>
      <c r="PGE21" s="279"/>
      <c r="PGF21" s="279"/>
      <c r="PGG21" s="279"/>
      <c r="PGH21" s="279"/>
      <c r="PGI21" s="279"/>
      <c r="PGJ21" s="279"/>
      <c r="PGK21" s="279"/>
      <c r="PGL21" s="279"/>
      <c r="PGM21" s="279"/>
      <c r="PGN21" s="279"/>
      <c r="PGO21" s="279"/>
      <c r="PGP21" s="279"/>
      <c r="PGQ21" s="279"/>
      <c r="PGR21" s="279"/>
      <c r="PGS21" s="279"/>
      <c r="PGT21" s="279"/>
      <c r="PGU21" s="279"/>
      <c r="PGV21" s="279"/>
      <c r="PGW21" s="279"/>
      <c r="PGX21" s="279"/>
      <c r="PGY21" s="279"/>
      <c r="PGZ21" s="279"/>
      <c r="PHA21" s="279"/>
      <c r="PHB21" s="279"/>
      <c r="PHC21" s="279"/>
      <c r="PHD21" s="279"/>
      <c r="PHE21" s="279"/>
      <c r="PHF21" s="279"/>
      <c r="PHG21" s="279"/>
      <c r="PHH21" s="279"/>
      <c r="PHI21" s="279"/>
      <c r="PHJ21" s="279"/>
      <c r="PHK21" s="279"/>
      <c r="PHL21" s="279"/>
      <c r="PHM21" s="279"/>
      <c r="PHN21" s="279"/>
      <c r="PHO21" s="279"/>
      <c r="PHP21" s="279"/>
      <c r="PHQ21" s="279"/>
      <c r="PHR21" s="279"/>
      <c r="PHS21" s="279"/>
      <c r="PHT21" s="279"/>
      <c r="PHU21" s="279"/>
      <c r="PHV21" s="279"/>
      <c r="PHW21" s="279"/>
      <c r="PHX21" s="279"/>
      <c r="PHY21" s="279"/>
      <c r="PHZ21" s="279"/>
      <c r="PIA21" s="279"/>
      <c r="PIB21" s="279"/>
      <c r="PIC21" s="279"/>
      <c r="PID21" s="279"/>
      <c r="PIE21" s="279"/>
      <c r="PIF21" s="279"/>
      <c r="PIG21" s="279"/>
      <c r="PIH21" s="279"/>
      <c r="PII21" s="279"/>
      <c r="PIJ21" s="279"/>
      <c r="PIK21" s="279"/>
      <c r="PIL21" s="279"/>
      <c r="PIM21" s="279"/>
      <c r="PIN21" s="279"/>
      <c r="PIO21" s="279"/>
      <c r="PIP21" s="279"/>
      <c r="PIQ21" s="279"/>
      <c r="PIR21" s="279"/>
      <c r="PIS21" s="279"/>
      <c r="PIT21" s="279"/>
      <c r="PIU21" s="279"/>
      <c r="PIV21" s="279"/>
      <c r="PIW21" s="279"/>
      <c r="PIX21" s="279"/>
      <c r="PIY21" s="279"/>
      <c r="PIZ21" s="279"/>
      <c r="PJA21" s="279"/>
      <c r="PJB21" s="279"/>
      <c r="PJC21" s="279"/>
      <c r="PJD21" s="279"/>
      <c r="PJE21" s="279"/>
      <c r="PJF21" s="279"/>
      <c r="PJG21" s="279"/>
      <c r="PJH21" s="279"/>
      <c r="PJI21" s="279"/>
      <c r="PJJ21" s="279"/>
      <c r="PJK21" s="279"/>
      <c r="PJL21" s="279"/>
      <c r="PJM21" s="279"/>
      <c r="PJN21" s="279"/>
      <c r="PJO21" s="279"/>
      <c r="PJP21" s="279"/>
      <c r="PJQ21" s="279"/>
      <c r="PJR21" s="279"/>
      <c r="PJS21" s="279"/>
      <c r="PJT21" s="279"/>
      <c r="PJU21" s="279"/>
      <c r="PJV21" s="279"/>
      <c r="PJW21" s="279"/>
      <c r="PJX21" s="279"/>
      <c r="PJY21" s="279"/>
      <c r="PJZ21" s="279"/>
      <c r="PKA21" s="279"/>
      <c r="PKB21" s="279"/>
      <c r="PKC21" s="279"/>
      <c r="PKD21" s="279"/>
      <c r="PKE21" s="279"/>
      <c r="PKF21" s="279"/>
      <c r="PKG21" s="279"/>
      <c r="PKH21" s="279"/>
      <c r="PKI21" s="279"/>
      <c r="PKJ21" s="279"/>
      <c r="PKK21" s="279"/>
      <c r="PKL21" s="279"/>
      <c r="PKM21" s="279"/>
      <c r="PKN21" s="279"/>
      <c r="PKO21" s="279"/>
      <c r="PKP21" s="279"/>
      <c r="PKQ21" s="279"/>
      <c r="PKR21" s="279"/>
      <c r="PKS21" s="279"/>
      <c r="PKT21" s="279"/>
      <c r="PKU21" s="279"/>
      <c r="PKV21" s="279"/>
      <c r="PKW21" s="279"/>
      <c r="PKX21" s="279"/>
      <c r="PKY21" s="279"/>
      <c r="PKZ21" s="279"/>
      <c r="PLA21" s="279"/>
      <c r="PLB21" s="279"/>
      <c r="PLC21" s="279"/>
      <c r="PLD21" s="279"/>
      <c r="PLE21" s="279"/>
      <c r="PLF21" s="279"/>
      <c r="PLG21" s="279"/>
      <c r="PLH21" s="279"/>
      <c r="PLI21" s="279"/>
      <c r="PLJ21" s="279"/>
      <c r="PLK21" s="279"/>
      <c r="PLL21" s="279"/>
      <c r="PLM21" s="279"/>
      <c r="PLN21" s="279"/>
      <c r="PLO21" s="279"/>
      <c r="PLP21" s="279"/>
      <c r="PLQ21" s="279"/>
      <c r="PLR21" s="279"/>
      <c r="PLS21" s="279"/>
      <c r="PLT21" s="279"/>
      <c r="PLU21" s="279"/>
      <c r="PLV21" s="279"/>
      <c r="PLW21" s="279"/>
      <c r="PLX21" s="279"/>
      <c r="PLY21" s="279"/>
      <c r="PLZ21" s="279"/>
      <c r="PMA21" s="279"/>
      <c r="PMB21" s="279"/>
      <c r="PMC21" s="279"/>
      <c r="PMD21" s="279"/>
      <c r="PME21" s="279"/>
      <c r="PMF21" s="279"/>
      <c r="PMG21" s="279"/>
      <c r="PMH21" s="279"/>
      <c r="PMI21" s="279"/>
      <c r="PMJ21" s="279"/>
      <c r="PMK21" s="279"/>
      <c r="PML21" s="279"/>
      <c r="PMM21" s="279"/>
      <c r="PMN21" s="279"/>
      <c r="PMO21" s="279"/>
      <c r="PMP21" s="279"/>
      <c r="PMQ21" s="279"/>
      <c r="PMR21" s="279"/>
      <c r="PMS21" s="279"/>
      <c r="PMT21" s="279"/>
      <c r="PMU21" s="279"/>
      <c r="PMV21" s="279"/>
      <c r="PMW21" s="279"/>
      <c r="PMX21" s="279"/>
      <c r="PMY21" s="279"/>
      <c r="PMZ21" s="279"/>
      <c r="PNA21" s="279"/>
      <c r="PNB21" s="279"/>
      <c r="PNC21" s="279"/>
      <c r="PND21" s="279"/>
      <c r="PNE21" s="279"/>
      <c r="PNF21" s="279"/>
      <c r="PNG21" s="279"/>
      <c r="PNH21" s="279"/>
      <c r="PNI21" s="279"/>
      <c r="PNJ21" s="279"/>
      <c r="PNK21" s="279"/>
      <c r="PNL21" s="279"/>
      <c r="PNM21" s="279"/>
      <c r="PNN21" s="279"/>
      <c r="PNO21" s="279"/>
      <c r="PNP21" s="279"/>
      <c r="PNQ21" s="279"/>
      <c r="PNR21" s="279"/>
      <c r="PNS21" s="279"/>
      <c r="PNT21" s="279"/>
      <c r="PNU21" s="279"/>
      <c r="PNV21" s="279"/>
      <c r="PNW21" s="279"/>
      <c r="PNX21" s="279"/>
      <c r="PNY21" s="279"/>
      <c r="PNZ21" s="279"/>
      <c r="POA21" s="279"/>
      <c r="POB21" s="279"/>
      <c r="POC21" s="279"/>
      <c r="POD21" s="279"/>
      <c r="POE21" s="279"/>
      <c r="POF21" s="279"/>
      <c r="POG21" s="279"/>
      <c r="POH21" s="279"/>
      <c r="POI21" s="279"/>
      <c r="POJ21" s="279"/>
      <c r="POK21" s="279"/>
      <c r="POL21" s="279"/>
      <c r="POM21" s="279"/>
      <c r="PON21" s="279"/>
      <c r="POO21" s="279"/>
      <c r="POP21" s="279"/>
      <c r="POQ21" s="279"/>
      <c r="POR21" s="279"/>
      <c r="POS21" s="279"/>
      <c r="POT21" s="279"/>
      <c r="POU21" s="279"/>
      <c r="POV21" s="279"/>
      <c r="POW21" s="279"/>
      <c r="POX21" s="279"/>
      <c r="POY21" s="279"/>
      <c r="POZ21" s="279"/>
      <c r="PPA21" s="279"/>
      <c r="PPB21" s="279"/>
      <c r="PPC21" s="279"/>
      <c r="PPD21" s="279"/>
      <c r="PPE21" s="279"/>
      <c r="PPF21" s="279"/>
      <c r="PPG21" s="279"/>
      <c r="PPH21" s="279"/>
      <c r="PPI21" s="279"/>
      <c r="PPJ21" s="279"/>
      <c r="PPK21" s="279"/>
      <c r="PPL21" s="279"/>
      <c r="PPM21" s="279"/>
      <c r="PPN21" s="279"/>
      <c r="PPO21" s="279"/>
      <c r="PPP21" s="279"/>
      <c r="PPQ21" s="279"/>
      <c r="PPR21" s="279"/>
      <c r="PPS21" s="279"/>
      <c r="PPT21" s="279"/>
      <c r="PPU21" s="279"/>
      <c r="PPV21" s="279"/>
      <c r="PPW21" s="279"/>
      <c r="PPX21" s="279"/>
      <c r="PPY21" s="279"/>
      <c r="PPZ21" s="279"/>
      <c r="PQA21" s="279"/>
      <c r="PQB21" s="279"/>
      <c r="PQC21" s="279"/>
      <c r="PQD21" s="279"/>
      <c r="PQE21" s="279"/>
      <c r="PQF21" s="279"/>
      <c r="PQG21" s="279"/>
      <c r="PQH21" s="279"/>
      <c r="PQI21" s="279"/>
      <c r="PQJ21" s="279"/>
      <c r="PQK21" s="279"/>
      <c r="PQL21" s="279"/>
      <c r="PQM21" s="279"/>
      <c r="PQN21" s="279"/>
      <c r="PQO21" s="279"/>
      <c r="PQP21" s="279"/>
      <c r="PQQ21" s="279"/>
      <c r="PQR21" s="279"/>
      <c r="PQS21" s="279"/>
      <c r="PQT21" s="279"/>
      <c r="PQU21" s="279"/>
      <c r="PQV21" s="279"/>
      <c r="PQW21" s="279"/>
      <c r="PQX21" s="279"/>
      <c r="PQY21" s="279"/>
      <c r="PQZ21" s="279"/>
      <c r="PRA21" s="279"/>
      <c r="PRB21" s="279"/>
      <c r="PRC21" s="279"/>
      <c r="PRD21" s="279"/>
      <c r="PRE21" s="279"/>
      <c r="PRF21" s="279"/>
      <c r="PRG21" s="279"/>
      <c r="PRH21" s="279"/>
      <c r="PRI21" s="279"/>
      <c r="PRJ21" s="279"/>
      <c r="PRK21" s="279"/>
      <c r="PRL21" s="279"/>
      <c r="PRM21" s="279"/>
      <c r="PRN21" s="279"/>
      <c r="PRO21" s="279"/>
      <c r="PRP21" s="279"/>
      <c r="PRQ21" s="279"/>
      <c r="PRR21" s="279"/>
      <c r="PRS21" s="279"/>
      <c r="PRT21" s="279"/>
      <c r="PRU21" s="279"/>
      <c r="PRV21" s="279"/>
      <c r="PRW21" s="279"/>
      <c r="PRX21" s="279"/>
      <c r="PRY21" s="279"/>
      <c r="PRZ21" s="279"/>
      <c r="PSA21" s="279"/>
      <c r="PSB21" s="279"/>
      <c r="PSC21" s="279"/>
      <c r="PSD21" s="279"/>
      <c r="PSE21" s="279"/>
      <c r="PSF21" s="279"/>
      <c r="PSG21" s="279"/>
      <c r="PSH21" s="279"/>
      <c r="PSI21" s="279"/>
      <c r="PSJ21" s="279"/>
      <c r="PSK21" s="279"/>
      <c r="PSL21" s="279"/>
      <c r="PSM21" s="279"/>
      <c r="PSN21" s="279"/>
      <c r="PSO21" s="279"/>
      <c r="PSP21" s="279"/>
      <c r="PSQ21" s="279"/>
      <c r="PSR21" s="279"/>
      <c r="PSS21" s="279"/>
      <c r="PST21" s="279"/>
      <c r="PSU21" s="279"/>
      <c r="PSV21" s="279"/>
      <c r="PSW21" s="279"/>
      <c r="PSX21" s="279"/>
      <c r="PSY21" s="279"/>
      <c r="PSZ21" s="279"/>
      <c r="PTA21" s="279"/>
      <c r="PTB21" s="279"/>
      <c r="PTC21" s="279"/>
      <c r="PTD21" s="279"/>
      <c r="PTE21" s="279"/>
      <c r="PTF21" s="279"/>
      <c r="PTG21" s="279"/>
      <c r="PTH21" s="279"/>
      <c r="PTI21" s="279"/>
      <c r="PTJ21" s="279"/>
      <c r="PTK21" s="279"/>
      <c r="PTL21" s="279"/>
      <c r="PTM21" s="279"/>
      <c r="PTN21" s="279"/>
      <c r="PTO21" s="279"/>
      <c r="PTP21" s="279"/>
      <c r="PTQ21" s="279"/>
      <c r="PTR21" s="279"/>
      <c r="PTS21" s="279"/>
      <c r="PTT21" s="279"/>
      <c r="PTU21" s="279"/>
      <c r="PTV21" s="279"/>
      <c r="PTW21" s="279"/>
      <c r="PTX21" s="279"/>
      <c r="PTY21" s="279"/>
      <c r="PTZ21" s="279"/>
      <c r="PUA21" s="279"/>
      <c r="PUB21" s="279"/>
      <c r="PUC21" s="279"/>
      <c r="PUD21" s="279"/>
      <c r="PUE21" s="279"/>
      <c r="PUF21" s="279"/>
      <c r="PUG21" s="279"/>
      <c r="PUH21" s="279"/>
      <c r="PUI21" s="279"/>
      <c r="PUJ21" s="279"/>
      <c r="PUK21" s="279"/>
      <c r="PUL21" s="279"/>
      <c r="PUM21" s="279"/>
      <c r="PUN21" s="279"/>
      <c r="PUO21" s="279"/>
      <c r="PUP21" s="279"/>
      <c r="PUQ21" s="279"/>
      <c r="PUR21" s="279"/>
      <c r="PUS21" s="279"/>
      <c r="PUT21" s="279"/>
      <c r="PUU21" s="279"/>
      <c r="PUV21" s="279"/>
      <c r="PUW21" s="279"/>
      <c r="PUX21" s="279"/>
      <c r="PUY21" s="279"/>
      <c r="PUZ21" s="279"/>
      <c r="PVA21" s="279"/>
      <c r="PVB21" s="279"/>
      <c r="PVC21" s="279"/>
      <c r="PVD21" s="279"/>
      <c r="PVE21" s="279"/>
      <c r="PVF21" s="279"/>
      <c r="PVG21" s="279"/>
      <c r="PVH21" s="279"/>
      <c r="PVI21" s="279"/>
      <c r="PVJ21" s="279"/>
      <c r="PVK21" s="279"/>
      <c r="PVL21" s="279"/>
      <c r="PVM21" s="279"/>
      <c r="PVN21" s="279"/>
      <c r="PVO21" s="279"/>
      <c r="PVP21" s="279"/>
      <c r="PVQ21" s="279"/>
      <c r="PVR21" s="279"/>
      <c r="PVS21" s="279"/>
      <c r="PVT21" s="279"/>
      <c r="PVU21" s="279"/>
      <c r="PVV21" s="279"/>
      <c r="PVW21" s="279"/>
      <c r="PVX21" s="279"/>
      <c r="PVY21" s="279"/>
      <c r="PVZ21" s="279"/>
      <c r="PWA21" s="279"/>
      <c r="PWB21" s="279"/>
      <c r="PWC21" s="279"/>
      <c r="PWD21" s="279"/>
      <c r="PWE21" s="279"/>
      <c r="PWF21" s="279"/>
      <c r="PWG21" s="279"/>
      <c r="PWH21" s="279"/>
      <c r="PWI21" s="279"/>
      <c r="PWJ21" s="279"/>
      <c r="PWK21" s="279"/>
      <c r="PWL21" s="279"/>
      <c r="PWM21" s="279"/>
      <c r="PWN21" s="279"/>
      <c r="PWO21" s="279"/>
      <c r="PWP21" s="279"/>
      <c r="PWQ21" s="279"/>
      <c r="PWR21" s="279"/>
      <c r="PWS21" s="279"/>
      <c r="PWT21" s="279"/>
      <c r="PWU21" s="279"/>
      <c r="PWV21" s="279"/>
      <c r="PWW21" s="279"/>
      <c r="PWX21" s="279"/>
      <c r="PWY21" s="279"/>
      <c r="PWZ21" s="279"/>
      <c r="PXA21" s="279"/>
      <c r="PXB21" s="279"/>
      <c r="PXC21" s="279"/>
      <c r="PXD21" s="279"/>
      <c r="PXE21" s="279"/>
      <c r="PXF21" s="279"/>
      <c r="PXG21" s="279"/>
      <c r="PXH21" s="279"/>
      <c r="PXI21" s="279"/>
      <c r="PXJ21" s="279"/>
      <c r="PXK21" s="279"/>
      <c r="PXL21" s="279"/>
      <c r="PXM21" s="279"/>
      <c r="PXN21" s="279"/>
      <c r="PXO21" s="279"/>
      <c r="PXP21" s="279"/>
      <c r="PXQ21" s="279"/>
      <c r="PXR21" s="279"/>
      <c r="PXS21" s="279"/>
      <c r="PXT21" s="279"/>
      <c r="PXU21" s="279"/>
      <c r="PXV21" s="279"/>
      <c r="PXW21" s="279"/>
      <c r="PXX21" s="279"/>
      <c r="PXY21" s="279"/>
      <c r="PXZ21" s="279"/>
      <c r="PYA21" s="279"/>
      <c r="PYB21" s="279"/>
      <c r="PYC21" s="279"/>
      <c r="PYD21" s="279"/>
      <c r="PYE21" s="279"/>
      <c r="PYF21" s="279"/>
      <c r="PYG21" s="279"/>
      <c r="PYH21" s="279"/>
      <c r="PYI21" s="279"/>
      <c r="PYJ21" s="279"/>
      <c r="PYK21" s="279"/>
      <c r="PYL21" s="279"/>
      <c r="PYM21" s="279"/>
      <c r="PYN21" s="279"/>
      <c r="PYO21" s="279"/>
      <c r="PYP21" s="279"/>
      <c r="PYQ21" s="279"/>
      <c r="PYR21" s="279"/>
      <c r="PYS21" s="279"/>
      <c r="PYT21" s="279"/>
      <c r="PYU21" s="279"/>
      <c r="PYV21" s="279"/>
      <c r="PYW21" s="279"/>
      <c r="PYX21" s="279"/>
      <c r="PYY21" s="279"/>
      <c r="PYZ21" s="279"/>
      <c r="PZA21" s="279"/>
      <c r="PZB21" s="279"/>
      <c r="PZC21" s="279"/>
      <c r="PZD21" s="279"/>
      <c r="PZE21" s="279"/>
      <c r="PZF21" s="279"/>
      <c r="PZG21" s="279"/>
      <c r="PZH21" s="279"/>
      <c r="PZI21" s="279"/>
      <c r="PZJ21" s="279"/>
      <c r="PZK21" s="279"/>
      <c r="PZL21" s="279"/>
      <c r="PZM21" s="279"/>
      <c r="PZN21" s="279"/>
      <c r="PZO21" s="279"/>
      <c r="PZP21" s="279"/>
      <c r="PZQ21" s="279"/>
      <c r="PZR21" s="279"/>
      <c r="PZS21" s="279"/>
      <c r="PZT21" s="279"/>
      <c r="PZU21" s="279"/>
      <c r="PZV21" s="279"/>
      <c r="PZW21" s="279"/>
      <c r="PZX21" s="279"/>
      <c r="PZY21" s="279"/>
      <c r="PZZ21" s="279"/>
      <c r="QAA21" s="279"/>
      <c r="QAB21" s="279"/>
      <c r="QAC21" s="279"/>
      <c r="QAD21" s="279"/>
      <c r="QAE21" s="279"/>
      <c r="QAF21" s="279"/>
      <c r="QAG21" s="279"/>
      <c r="QAH21" s="279"/>
      <c r="QAI21" s="279"/>
      <c r="QAJ21" s="279"/>
      <c r="QAK21" s="279"/>
      <c r="QAL21" s="279"/>
      <c r="QAM21" s="279"/>
      <c r="QAN21" s="279"/>
      <c r="QAO21" s="279"/>
      <c r="QAP21" s="279"/>
      <c r="QAQ21" s="279"/>
      <c r="QAR21" s="279"/>
      <c r="QAS21" s="279"/>
      <c r="QAT21" s="279"/>
      <c r="QAU21" s="279"/>
      <c r="QAV21" s="279"/>
      <c r="QAW21" s="279"/>
      <c r="QAX21" s="279"/>
      <c r="QAY21" s="279"/>
      <c r="QAZ21" s="279"/>
      <c r="QBA21" s="279"/>
      <c r="QBB21" s="279"/>
      <c r="QBC21" s="279"/>
      <c r="QBD21" s="279"/>
      <c r="QBE21" s="279"/>
      <c r="QBF21" s="279"/>
      <c r="QBG21" s="279"/>
      <c r="QBH21" s="279"/>
      <c r="QBI21" s="279"/>
      <c r="QBJ21" s="279"/>
      <c r="QBK21" s="279"/>
      <c r="QBL21" s="279"/>
      <c r="QBM21" s="279"/>
      <c r="QBN21" s="279"/>
      <c r="QBO21" s="279"/>
      <c r="QBP21" s="279"/>
      <c r="QBQ21" s="279"/>
      <c r="QBR21" s="279"/>
      <c r="QBS21" s="279"/>
      <c r="QBT21" s="279"/>
      <c r="QBU21" s="279"/>
      <c r="QBV21" s="279"/>
      <c r="QBW21" s="279"/>
      <c r="QBX21" s="279"/>
      <c r="QBY21" s="279"/>
      <c r="QBZ21" s="279"/>
      <c r="QCA21" s="279"/>
      <c r="QCB21" s="279"/>
      <c r="QCC21" s="279"/>
      <c r="QCD21" s="279"/>
      <c r="QCE21" s="279"/>
      <c r="QCF21" s="279"/>
      <c r="QCG21" s="279"/>
      <c r="QCH21" s="279"/>
      <c r="QCI21" s="279"/>
      <c r="QCJ21" s="279"/>
      <c r="QCK21" s="279"/>
      <c r="QCL21" s="279"/>
      <c r="QCM21" s="279"/>
      <c r="QCN21" s="279"/>
      <c r="QCO21" s="279"/>
      <c r="QCP21" s="279"/>
      <c r="QCQ21" s="279"/>
      <c r="QCR21" s="279"/>
      <c r="QCS21" s="279"/>
      <c r="QCT21" s="279"/>
      <c r="QCU21" s="279"/>
      <c r="QCV21" s="279"/>
      <c r="QCW21" s="279"/>
      <c r="QCX21" s="279"/>
      <c r="QCY21" s="279"/>
      <c r="QCZ21" s="279"/>
      <c r="QDA21" s="279"/>
      <c r="QDB21" s="279"/>
      <c r="QDC21" s="279"/>
      <c r="QDD21" s="279"/>
      <c r="QDE21" s="279"/>
      <c r="QDF21" s="279"/>
      <c r="QDG21" s="279"/>
      <c r="QDH21" s="279"/>
      <c r="QDI21" s="279"/>
      <c r="QDJ21" s="279"/>
      <c r="QDK21" s="279"/>
      <c r="QDL21" s="279"/>
      <c r="QDM21" s="279"/>
      <c r="QDN21" s="279"/>
      <c r="QDO21" s="279"/>
      <c r="QDP21" s="279"/>
      <c r="QDQ21" s="279"/>
      <c r="QDR21" s="279"/>
      <c r="QDS21" s="279"/>
      <c r="QDT21" s="279"/>
      <c r="QDU21" s="279"/>
      <c r="QDV21" s="279"/>
      <c r="QDW21" s="279"/>
      <c r="QDX21" s="279"/>
      <c r="QDY21" s="279"/>
      <c r="QDZ21" s="279"/>
      <c r="QEA21" s="279"/>
      <c r="QEB21" s="279"/>
      <c r="QEC21" s="279"/>
      <c r="QED21" s="279"/>
      <c r="QEE21" s="279"/>
      <c r="QEF21" s="279"/>
      <c r="QEG21" s="279"/>
      <c r="QEH21" s="279"/>
      <c r="QEI21" s="279"/>
      <c r="QEJ21" s="279"/>
      <c r="QEK21" s="279"/>
      <c r="QEL21" s="279"/>
      <c r="QEM21" s="279"/>
      <c r="QEN21" s="279"/>
      <c r="QEO21" s="279"/>
      <c r="QEP21" s="279"/>
      <c r="QEQ21" s="279"/>
      <c r="QER21" s="279"/>
      <c r="QES21" s="279"/>
      <c r="QET21" s="279"/>
      <c r="QEU21" s="279"/>
      <c r="QEV21" s="279"/>
      <c r="QEW21" s="279"/>
      <c r="QEX21" s="279"/>
      <c r="QEY21" s="279"/>
      <c r="QEZ21" s="279"/>
      <c r="QFA21" s="279"/>
      <c r="QFB21" s="279"/>
      <c r="QFC21" s="279"/>
      <c r="QFD21" s="279"/>
      <c r="QFE21" s="279"/>
      <c r="QFF21" s="279"/>
      <c r="QFG21" s="279"/>
      <c r="QFH21" s="279"/>
      <c r="QFI21" s="279"/>
      <c r="QFJ21" s="279"/>
      <c r="QFK21" s="279"/>
      <c r="QFL21" s="279"/>
      <c r="QFM21" s="279"/>
      <c r="QFN21" s="279"/>
      <c r="QFO21" s="279"/>
      <c r="QFP21" s="279"/>
      <c r="QFQ21" s="279"/>
      <c r="QFR21" s="279"/>
      <c r="QFS21" s="279"/>
      <c r="QFT21" s="279"/>
      <c r="QFU21" s="279"/>
      <c r="QFV21" s="279"/>
      <c r="QFW21" s="279"/>
      <c r="QFX21" s="279"/>
      <c r="QFY21" s="279"/>
      <c r="QFZ21" s="279"/>
      <c r="QGA21" s="279"/>
      <c r="QGB21" s="279"/>
      <c r="QGC21" s="279"/>
      <c r="QGD21" s="279"/>
      <c r="QGE21" s="279"/>
      <c r="QGF21" s="279"/>
      <c r="QGG21" s="279"/>
      <c r="QGH21" s="279"/>
      <c r="QGI21" s="279"/>
      <c r="QGJ21" s="279"/>
      <c r="QGK21" s="279"/>
      <c r="QGL21" s="279"/>
      <c r="QGM21" s="279"/>
      <c r="QGN21" s="279"/>
      <c r="QGO21" s="279"/>
      <c r="QGP21" s="279"/>
      <c r="QGQ21" s="279"/>
      <c r="QGR21" s="279"/>
      <c r="QGS21" s="279"/>
      <c r="QGT21" s="279"/>
      <c r="QGU21" s="279"/>
      <c r="QGV21" s="279"/>
      <c r="QGW21" s="279"/>
      <c r="QGX21" s="279"/>
      <c r="QGY21" s="279"/>
      <c r="QGZ21" s="279"/>
      <c r="QHA21" s="279"/>
      <c r="QHB21" s="279"/>
      <c r="QHC21" s="279"/>
      <c r="QHD21" s="279"/>
      <c r="QHE21" s="279"/>
      <c r="QHF21" s="279"/>
      <c r="QHG21" s="279"/>
      <c r="QHH21" s="279"/>
      <c r="QHI21" s="279"/>
      <c r="QHJ21" s="279"/>
      <c r="QHK21" s="279"/>
      <c r="QHL21" s="279"/>
      <c r="QHM21" s="279"/>
      <c r="QHN21" s="279"/>
      <c r="QHO21" s="279"/>
      <c r="QHP21" s="279"/>
      <c r="QHQ21" s="279"/>
      <c r="QHR21" s="279"/>
      <c r="QHS21" s="279"/>
      <c r="QHT21" s="279"/>
      <c r="QHU21" s="279"/>
      <c r="QHV21" s="279"/>
      <c r="QHW21" s="279"/>
      <c r="QHX21" s="279"/>
      <c r="QHY21" s="279"/>
      <c r="QHZ21" s="279"/>
      <c r="QIA21" s="279"/>
      <c r="QIB21" s="279"/>
      <c r="QIC21" s="279"/>
      <c r="QID21" s="279"/>
      <c r="QIE21" s="279"/>
      <c r="QIF21" s="279"/>
      <c r="QIG21" s="279"/>
      <c r="QIH21" s="279"/>
      <c r="QII21" s="279"/>
      <c r="QIJ21" s="279"/>
      <c r="QIK21" s="279"/>
      <c r="QIL21" s="279"/>
      <c r="QIM21" s="279"/>
      <c r="QIN21" s="279"/>
      <c r="QIO21" s="279"/>
      <c r="QIP21" s="279"/>
      <c r="QIQ21" s="279"/>
      <c r="QIR21" s="279"/>
      <c r="QIS21" s="279"/>
      <c r="QIT21" s="279"/>
      <c r="QIU21" s="279"/>
      <c r="QIV21" s="279"/>
      <c r="QIW21" s="279"/>
      <c r="QIX21" s="279"/>
      <c r="QIY21" s="279"/>
      <c r="QIZ21" s="279"/>
      <c r="QJA21" s="279"/>
      <c r="QJB21" s="279"/>
      <c r="QJC21" s="279"/>
      <c r="QJD21" s="279"/>
      <c r="QJE21" s="279"/>
      <c r="QJF21" s="279"/>
      <c r="QJG21" s="279"/>
      <c r="QJH21" s="279"/>
      <c r="QJI21" s="279"/>
      <c r="QJJ21" s="279"/>
      <c r="QJK21" s="279"/>
      <c r="QJL21" s="279"/>
      <c r="QJM21" s="279"/>
      <c r="QJN21" s="279"/>
      <c r="QJO21" s="279"/>
      <c r="QJP21" s="279"/>
      <c r="QJQ21" s="279"/>
      <c r="QJR21" s="279"/>
      <c r="QJS21" s="279"/>
      <c r="QJT21" s="279"/>
      <c r="QJU21" s="279"/>
      <c r="QJV21" s="279"/>
      <c r="QJW21" s="279"/>
      <c r="QJX21" s="279"/>
      <c r="QJY21" s="279"/>
      <c r="QJZ21" s="279"/>
      <c r="QKA21" s="279"/>
      <c r="QKB21" s="279"/>
      <c r="QKC21" s="279"/>
      <c r="QKD21" s="279"/>
      <c r="QKE21" s="279"/>
      <c r="QKF21" s="279"/>
      <c r="QKG21" s="279"/>
      <c r="QKH21" s="279"/>
      <c r="QKI21" s="279"/>
      <c r="QKJ21" s="279"/>
      <c r="QKK21" s="279"/>
      <c r="QKL21" s="279"/>
      <c r="QKM21" s="279"/>
      <c r="QKN21" s="279"/>
      <c r="QKO21" s="279"/>
      <c r="QKP21" s="279"/>
      <c r="QKQ21" s="279"/>
      <c r="QKR21" s="279"/>
      <c r="QKS21" s="279"/>
      <c r="QKT21" s="279"/>
      <c r="QKU21" s="279"/>
      <c r="QKV21" s="279"/>
      <c r="QKW21" s="279"/>
      <c r="QKX21" s="279"/>
      <c r="QKY21" s="279"/>
      <c r="QKZ21" s="279"/>
      <c r="QLA21" s="279"/>
      <c r="QLB21" s="279"/>
      <c r="QLC21" s="279"/>
      <c r="QLD21" s="279"/>
      <c r="QLE21" s="279"/>
      <c r="QLF21" s="279"/>
      <c r="QLG21" s="279"/>
      <c r="QLH21" s="279"/>
      <c r="QLI21" s="279"/>
      <c r="QLJ21" s="279"/>
      <c r="QLK21" s="279"/>
      <c r="QLL21" s="279"/>
      <c r="QLM21" s="279"/>
      <c r="QLN21" s="279"/>
      <c r="QLO21" s="279"/>
      <c r="QLP21" s="279"/>
      <c r="QLQ21" s="279"/>
      <c r="QLR21" s="279"/>
      <c r="QLS21" s="279"/>
      <c r="QLT21" s="279"/>
      <c r="QLU21" s="279"/>
      <c r="QLV21" s="279"/>
      <c r="QLW21" s="279"/>
      <c r="QLX21" s="279"/>
      <c r="QLY21" s="279"/>
      <c r="QLZ21" s="279"/>
      <c r="QMA21" s="279"/>
      <c r="QMB21" s="279"/>
      <c r="QMC21" s="279"/>
      <c r="QMD21" s="279"/>
      <c r="QME21" s="279"/>
      <c r="QMF21" s="279"/>
      <c r="QMG21" s="279"/>
      <c r="QMH21" s="279"/>
      <c r="QMI21" s="279"/>
      <c r="QMJ21" s="279"/>
      <c r="QMK21" s="279"/>
      <c r="QML21" s="279"/>
      <c r="QMM21" s="279"/>
      <c r="QMN21" s="279"/>
      <c r="QMO21" s="279"/>
      <c r="QMP21" s="279"/>
      <c r="QMQ21" s="279"/>
      <c r="QMR21" s="279"/>
      <c r="QMS21" s="279"/>
      <c r="QMT21" s="279"/>
      <c r="QMU21" s="279"/>
      <c r="QMV21" s="279"/>
      <c r="QMW21" s="279"/>
      <c r="QMX21" s="279"/>
      <c r="QMY21" s="279"/>
      <c r="QMZ21" s="279"/>
      <c r="QNA21" s="279"/>
      <c r="QNB21" s="279"/>
      <c r="QNC21" s="279"/>
      <c r="QND21" s="279"/>
      <c r="QNE21" s="279"/>
      <c r="QNF21" s="279"/>
      <c r="QNG21" s="279"/>
      <c r="QNH21" s="279"/>
      <c r="QNI21" s="279"/>
      <c r="QNJ21" s="279"/>
      <c r="QNK21" s="279"/>
      <c r="QNL21" s="279"/>
      <c r="QNM21" s="279"/>
      <c r="QNN21" s="279"/>
      <c r="QNO21" s="279"/>
      <c r="QNP21" s="279"/>
      <c r="QNQ21" s="279"/>
      <c r="QNR21" s="279"/>
      <c r="QNS21" s="279"/>
      <c r="QNT21" s="279"/>
      <c r="QNU21" s="279"/>
      <c r="QNV21" s="279"/>
      <c r="QNW21" s="279"/>
      <c r="QNX21" s="279"/>
      <c r="QNY21" s="279"/>
      <c r="QNZ21" s="279"/>
      <c r="QOA21" s="279"/>
      <c r="QOB21" s="279"/>
      <c r="QOC21" s="279"/>
      <c r="QOD21" s="279"/>
      <c r="QOE21" s="279"/>
      <c r="QOF21" s="279"/>
      <c r="QOG21" s="279"/>
      <c r="QOH21" s="279"/>
      <c r="QOI21" s="279"/>
      <c r="QOJ21" s="279"/>
      <c r="QOK21" s="279"/>
      <c r="QOL21" s="279"/>
      <c r="QOM21" s="279"/>
      <c r="QON21" s="279"/>
      <c r="QOO21" s="279"/>
      <c r="QOP21" s="279"/>
      <c r="QOQ21" s="279"/>
      <c r="QOR21" s="279"/>
      <c r="QOS21" s="279"/>
      <c r="QOT21" s="279"/>
      <c r="QOU21" s="279"/>
      <c r="QOV21" s="279"/>
      <c r="QOW21" s="279"/>
      <c r="QOX21" s="279"/>
      <c r="QOY21" s="279"/>
      <c r="QOZ21" s="279"/>
      <c r="QPA21" s="279"/>
      <c r="QPB21" s="279"/>
      <c r="QPC21" s="279"/>
      <c r="QPD21" s="279"/>
      <c r="QPE21" s="279"/>
      <c r="QPF21" s="279"/>
      <c r="QPG21" s="279"/>
      <c r="QPH21" s="279"/>
      <c r="QPI21" s="279"/>
      <c r="QPJ21" s="279"/>
      <c r="QPK21" s="279"/>
      <c r="QPL21" s="279"/>
      <c r="QPM21" s="279"/>
      <c r="QPN21" s="279"/>
      <c r="QPO21" s="279"/>
      <c r="QPP21" s="279"/>
      <c r="QPQ21" s="279"/>
      <c r="QPR21" s="279"/>
      <c r="QPS21" s="279"/>
      <c r="QPT21" s="279"/>
      <c r="QPU21" s="279"/>
      <c r="QPV21" s="279"/>
      <c r="QPW21" s="279"/>
      <c r="QPX21" s="279"/>
      <c r="QPY21" s="279"/>
      <c r="QPZ21" s="279"/>
      <c r="QQA21" s="279"/>
      <c r="QQB21" s="279"/>
      <c r="QQC21" s="279"/>
      <c r="QQD21" s="279"/>
      <c r="QQE21" s="279"/>
      <c r="QQF21" s="279"/>
      <c r="QQG21" s="279"/>
      <c r="QQH21" s="279"/>
      <c r="QQI21" s="279"/>
      <c r="QQJ21" s="279"/>
      <c r="QQK21" s="279"/>
      <c r="QQL21" s="279"/>
      <c r="QQM21" s="279"/>
      <c r="QQN21" s="279"/>
      <c r="QQO21" s="279"/>
      <c r="QQP21" s="279"/>
      <c r="QQQ21" s="279"/>
      <c r="QQR21" s="279"/>
      <c r="QQS21" s="279"/>
      <c r="QQT21" s="279"/>
      <c r="QQU21" s="279"/>
      <c r="QQV21" s="279"/>
      <c r="QQW21" s="279"/>
      <c r="QQX21" s="279"/>
      <c r="QQY21" s="279"/>
      <c r="QQZ21" s="279"/>
      <c r="QRA21" s="279"/>
      <c r="QRB21" s="279"/>
      <c r="QRC21" s="279"/>
      <c r="QRD21" s="279"/>
      <c r="QRE21" s="279"/>
      <c r="QRF21" s="279"/>
      <c r="QRG21" s="279"/>
      <c r="QRH21" s="279"/>
      <c r="QRI21" s="279"/>
      <c r="QRJ21" s="279"/>
      <c r="QRK21" s="279"/>
      <c r="QRL21" s="279"/>
      <c r="QRM21" s="279"/>
      <c r="QRN21" s="279"/>
      <c r="QRO21" s="279"/>
      <c r="QRP21" s="279"/>
      <c r="QRQ21" s="279"/>
      <c r="QRR21" s="279"/>
      <c r="QRS21" s="279"/>
      <c r="QRT21" s="279"/>
      <c r="QRU21" s="279"/>
      <c r="QRV21" s="279"/>
      <c r="QRW21" s="279"/>
      <c r="QRX21" s="279"/>
      <c r="QRY21" s="279"/>
      <c r="QRZ21" s="279"/>
      <c r="QSA21" s="279"/>
      <c r="QSB21" s="279"/>
      <c r="QSC21" s="279"/>
      <c r="QSD21" s="279"/>
      <c r="QSE21" s="279"/>
      <c r="QSF21" s="279"/>
      <c r="QSG21" s="279"/>
      <c r="QSH21" s="279"/>
      <c r="QSI21" s="279"/>
      <c r="QSJ21" s="279"/>
      <c r="QSK21" s="279"/>
      <c r="QSL21" s="279"/>
      <c r="QSM21" s="279"/>
      <c r="QSN21" s="279"/>
      <c r="QSO21" s="279"/>
      <c r="QSP21" s="279"/>
      <c r="QSQ21" s="279"/>
      <c r="QSR21" s="279"/>
      <c r="QSS21" s="279"/>
      <c r="QST21" s="279"/>
      <c r="QSU21" s="279"/>
      <c r="QSV21" s="279"/>
      <c r="QSW21" s="279"/>
      <c r="QSX21" s="279"/>
      <c r="QSY21" s="279"/>
      <c r="QSZ21" s="279"/>
      <c r="QTA21" s="279"/>
      <c r="QTB21" s="279"/>
      <c r="QTC21" s="279"/>
      <c r="QTD21" s="279"/>
      <c r="QTE21" s="279"/>
      <c r="QTF21" s="279"/>
      <c r="QTG21" s="279"/>
      <c r="QTH21" s="279"/>
      <c r="QTI21" s="279"/>
      <c r="QTJ21" s="279"/>
      <c r="QTK21" s="279"/>
      <c r="QTL21" s="279"/>
      <c r="QTM21" s="279"/>
      <c r="QTN21" s="279"/>
      <c r="QTO21" s="279"/>
      <c r="QTP21" s="279"/>
      <c r="QTQ21" s="279"/>
      <c r="QTR21" s="279"/>
      <c r="QTS21" s="279"/>
      <c r="QTT21" s="279"/>
      <c r="QTU21" s="279"/>
      <c r="QTV21" s="279"/>
      <c r="QTW21" s="279"/>
      <c r="QTX21" s="279"/>
      <c r="QTY21" s="279"/>
      <c r="QTZ21" s="279"/>
      <c r="QUA21" s="279"/>
      <c r="QUB21" s="279"/>
      <c r="QUC21" s="279"/>
      <c r="QUD21" s="279"/>
      <c r="QUE21" s="279"/>
      <c r="QUF21" s="279"/>
      <c r="QUG21" s="279"/>
      <c r="QUH21" s="279"/>
      <c r="QUI21" s="279"/>
      <c r="QUJ21" s="279"/>
      <c r="QUK21" s="279"/>
      <c r="QUL21" s="279"/>
      <c r="QUM21" s="279"/>
      <c r="QUN21" s="279"/>
      <c r="QUO21" s="279"/>
      <c r="QUP21" s="279"/>
      <c r="QUQ21" s="279"/>
      <c r="QUR21" s="279"/>
      <c r="QUS21" s="279"/>
      <c r="QUT21" s="279"/>
      <c r="QUU21" s="279"/>
      <c r="QUV21" s="279"/>
      <c r="QUW21" s="279"/>
      <c r="QUX21" s="279"/>
      <c r="QUY21" s="279"/>
      <c r="QUZ21" s="279"/>
      <c r="QVA21" s="279"/>
      <c r="QVB21" s="279"/>
      <c r="QVC21" s="279"/>
      <c r="QVD21" s="279"/>
      <c r="QVE21" s="279"/>
      <c r="QVF21" s="279"/>
      <c r="QVG21" s="279"/>
      <c r="QVH21" s="279"/>
      <c r="QVI21" s="279"/>
      <c r="QVJ21" s="279"/>
      <c r="QVK21" s="279"/>
      <c r="QVL21" s="279"/>
      <c r="QVM21" s="279"/>
      <c r="QVN21" s="279"/>
      <c r="QVO21" s="279"/>
      <c r="QVP21" s="279"/>
      <c r="QVQ21" s="279"/>
      <c r="QVR21" s="279"/>
      <c r="QVS21" s="279"/>
      <c r="QVT21" s="279"/>
      <c r="QVU21" s="279"/>
      <c r="QVV21" s="279"/>
      <c r="QVW21" s="279"/>
      <c r="QVX21" s="279"/>
      <c r="QVY21" s="279"/>
      <c r="QVZ21" s="279"/>
      <c r="QWA21" s="279"/>
      <c r="QWB21" s="279"/>
      <c r="QWC21" s="279"/>
      <c r="QWD21" s="279"/>
      <c r="QWE21" s="279"/>
      <c r="QWF21" s="279"/>
      <c r="QWG21" s="279"/>
      <c r="QWH21" s="279"/>
      <c r="QWI21" s="279"/>
      <c r="QWJ21" s="279"/>
      <c r="QWK21" s="279"/>
      <c r="QWL21" s="279"/>
      <c r="QWM21" s="279"/>
      <c r="QWN21" s="279"/>
      <c r="QWO21" s="279"/>
      <c r="QWP21" s="279"/>
      <c r="QWQ21" s="279"/>
      <c r="QWR21" s="279"/>
      <c r="QWS21" s="279"/>
      <c r="QWT21" s="279"/>
      <c r="QWU21" s="279"/>
      <c r="QWV21" s="279"/>
      <c r="QWW21" s="279"/>
      <c r="QWX21" s="279"/>
      <c r="QWY21" s="279"/>
      <c r="QWZ21" s="279"/>
      <c r="QXA21" s="279"/>
      <c r="QXB21" s="279"/>
      <c r="QXC21" s="279"/>
      <c r="QXD21" s="279"/>
      <c r="QXE21" s="279"/>
      <c r="QXF21" s="279"/>
      <c r="QXG21" s="279"/>
      <c r="QXH21" s="279"/>
      <c r="QXI21" s="279"/>
      <c r="QXJ21" s="279"/>
      <c r="QXK21" s="279"/>
      <c r="QXL21" s="279"/>
      <c r="QXM21" s="279"/>
      <c r="QXN21" s="279"/>
      <c r="QXO21" s="279"/>
      <c r="QXP21" s="279"/>
      <c r="QXQ21" s="279"/>
      <c r="QXR21" s="279"/>
      <c r="QXS21" s="279"/>
      <c r="QXT21" s="279"/>
      <c r="QXU21" s="279"/>
      <c r="QXV21" s="279"/>
      <c r="QXW21" s="279"/>
      <c r="QXX21" s="279"/>
      <c r="QXY21" s="279"/>
      <c r="QXZ21" s="279"/>
      <c r="QYA21" s="279"/>
      <c r="QYB21" s="279"/>
      <c r="QYC21" s="279"/>
      <c r="QYD21" s="279"/>
      <c r="QYE21" s="279"/>
      <c r="QYF21" s="279"/>
      <c r="QYG21" s="279"/>
      <c r="QYH21" s="279"/>
      <c r="QYI21" s="279"/>
      <c r="QYJ21" s="279"/>
      <c r="QYK21" s="279"/>
      <c r="QYL21" s="279"/>
      <c r="QYM21" s="279"/>
      <c r="QYN21" s="279"/>
      <c r="QYO21" s="279"/>
      <c r="QYP21" s="279"/>
      <c r="QYQ21" s="279"/>
      <c r="QYR21" s="279"/>
      <c r="QYS21" s="279"/>
      <c r="QYT21" s="279"/>
      <c r="QYU21" s="279"/>
      <c r="QYV21" s="279"/>
      <c r="QYW21" s="279"/>
      <c r="QYX21" s="279"/>
      <c r="QYY21" s="279"/>
      <c r="QYZ21" s="279"/>
      <c r="QZA21" s="279"/>
      <c r="QZB21" s="279"/>
      <c r="QZC21" s="279"/>
      <c r="QZD21" s="279"/>
      <c r="QZE21" s="279"/>
      <c r="QZF21" s="279"/>
      <c r="QZG21" s="279"/>
      <c r="QZH21" s="279"/>
      <c r="QZI21" s="279"/>
      <c r="QZJ21" s="279"/>
      <c r="QZK21" s="279"/>
      <c r="QZL21" s="279"/>
      <c r="QZM21" s="279"/>
      <c r="QZN21" s="279"/>
      <c r="QZO21" s="279"/>
      <c r="QZP21" s="279"/>
      <c r="QZQ21" s="279"/>
      <c r="QZR21" s="279"/>
      <c r="QZS21" s="279"/>
      <c r="QZT21" s="279"/>
      <c r="QZU21" s="279"/>
      <c r="QZV21" s="279"/>
      <c r="QZW21" s="279"/>
      <c r="QZX21" s="279"/>
      <c r="QZY21" s="279"/>
      <c r="QZZ21" s="279"/>
      <c r="RAA21" s="279"/>
      <c r="RAB21" s="279"/>
      <c r="RAC21" s="279"/>
      <c r="RAD21" s="279"/>
      <c r="RAE21" s="279"/>
      <c r="RAF21" s="279"/>
      <c r="RAG21" s="279"/>
      <c r="RAH21" s="279"/>
      <c r="RAI21" s="279"/>
      <c r="RAJ21" s="279"/>
      <c r="RAK21" s="279"/>
      <c r="RAL21" s="279"/>
      <c r="RAM21" s="279"/>
      <c r="RAN21" s="279"/>
      <c r="RAO21" s="279"/>
      <c r="RAP21" s="279"/>
      <c r="RAQ21" s="279"/>
      <c r="RAR21" s="279"/>
      <c r="RAS21" s="279"/>
      <c r="RAT21" s="279"/>
      <c r="RAU21" s="279"/>
      <c r="RAV21" s="279"/>
      <c r="RAW21" s="279"/>
      <c r="RAX21" s="279"/>
      <c r="RAY21" s="279"/>
      <c r="RAZ21" s="279"/>
      <c r="RBA21" s="279"/>
      <c r="RBB21" s="279"/>
      <c r="RBC21" s="279"/>
      <c r="RBD21" s="279"/>
      <c r="RBE21" s="279"/>
      <c r="RBF21" s="279"/>
      <c r="RBG21" s="279"/>
      <c r="RBH21" s="279"/>
      <c r="RBI21" s="279"/>
      <c r="RBJ21" s="279"/>
      <c r="RBK21" s="279"/>
      <c r="RBL21" s="279"/>
      <c r="RBM21" s="279"/>
      <c r="RBN21" s="279"/>
      <c r="RBO21" s="279"/>
      <c r="RBP21" s="279"/>
      <c r="RBQ21" s="279"/>
      <c r="RBR21" s="279"/>
      <c r="RBS21" s="279"/>
      <c r="RBT21" s="279"/>
      <c r="RBU21" s="279"/>
      <c r="RBV21" s="279"/>
      <c r="RBW21" s="279"/>
      <c r="RBX21" s="279"/>
      <c r="RBY21" s="279"/>
      <c r="RBZ21" s="279"/>
      <c r="RCA21" s="279"/>
      <c r="RCB21" s="279"/>
      <c r="RCC21" s="279"/>
      <c r="RCD21" s="279"/>
      <c r="RCE21" s="279"/>
      <c r="RCF21" s="279"/>
      <c r="RCG21" s="279"/>
      <c r="RCH21" s="279"/>
      <c r="RCI21" s="279"/>
      <c r="RCJ21" s="279"/>
      <c r="RCK21" s="279"/>
      <c r="RCL21" s="279"/>
      <c r="RCM21" s="279"/>
      <c r="RCN21" s="279"/>
      <c r="RCO21" s="279"/>
      <c r="RCP21" s="279"/>
      <c r="RCQ21" s="279"/>
      <c r="RCR21" s="279"/>
      <c r="RCS21" s="279"/>
      <c r="RCT21" s="279"/>
      <c r="RCU21" s="279"/>
      <c r="RCV21" s="279"/>
      <c r="RCW21" s="279"/>
      <c r="RCX21" s="279"/>
      <c r="RCY21" s="279"/>
      <c r="RCZ21" s="279"/>
      <c r="RDA21" s="279"/>
      <c r="RDB21" s="279"/>
      <c r="RDC21" s="279"/>
      <c r="RDD21" s="279"/>
      <c r="RDE21" s="279"/>
      <c r="RDF21" s="279"/>
      <c r="RDG21" s="279"/>
      <c r="RDH21" s="279"/>
      <c r="RDI21" s="279"/>
      <c r="RDJ21" s="279"/>
      <c r="RDK21" s="279"/>
      <c r="RDL21" s="279"/>
      <c r="RDM21" s="279"/>
      <c r="RDN21" s="279"/>
      <c r="RDO21" s="279"/>
      <c r="RDP21" s="279"/>
      <c r="RDQ21" s="279"/>
      <c r="RDR21" s="279"/>
      <c r="RDS21" s="279"/>
      <c r="RDT21" s="279"/>
      <c r="RDU21" s="279"/>
      <c r="RDV21" s="279"/>
      <c r="RDW21" s="279"/>
      <c r="RDX21" s="279"/>
      <c r="RDY21" s="279"/>
      <c r="RDZ21" s="279"/>
      <c r="REA21" s="279"/>
      <c r="REB21" s="279"/>
      <c r="REC21" s="279"/>
      <c r="RED21" s="279"/>
      <c r="REE21" s="279"/>
      <c r="REF21" s="279"/>
      <c r="REG21" s="279"/>
      <c r="REH21" s="279"/>
      <c r="REI21" s="279"/>
      <c r="REJ21" s="279"/>
      <c r="REK21" s="279"/>
      <c r="REL21" s="279"/>
      <c r="REM21" s="279"/>
      <c r="REN21" s="279"/>
      <c r="REO21" s="279"/>
      <c r="REP21" s="279"/>
      <c r="REQ21" s="279"/>
      <c r="RER21" s="279"/>
      <c r="RES21" s="279"/>
      <c r="RET21" s="279"/>
      <c r="REU21" s="279"/>
      <c r="REV21" s="279"/>
      <c r="REW21" s="279"/>
      <c r="REX21" s="279"/>
      <c r="REY21" s="279"/>
      <c r="REZ21" s="279"/>
      <c r="RFA21" s="279"/>
      <c r="RFB21" s="279"/>
      <c r="RFC21" s="279"/>
      <c r="RFD21" s="279"/>
      <c r="RFE21" s="279"/>
      <c r="RFF21" s="279"/>
      <c r="RFG21" s="279"/>
      <c r="RFH21" s="279"/>
      <c r="RFI21" s="279"/>
      <c r="RFJ21" s="279"/>
      <c r="RFK21" s="279"/>
      <c r="RFL21" s="279"/>
      <c r="RFM21" s="279"/>
      <c r="RFN21" s="279"/>
      <c r="RFO21" s="279"/>
      <c r="RFP21" s="279"/>
      <c r="RFQ21" s="279"/>
      <c r="RFR21" s="279"/>
      <c r="RFS21" s="279"/>
      <c r="RFT21" s="279"/>
      <c r="RFU21" s="279"/>
      <c r="RFV21" s="279"/>
      <c r="RFW21" s="279"/>
      <c r="RFX21" s="279"/>
      <c r="RFY21" s="279"/>
      <c r="RFZ21" s="279"/>
      <c r="RGA21" s="279"/>
      <c r="RGB21" s="279"/>
      <c r="RGC21" s="279"/>
      <c r="RGD21" s="279"/>
      <c r="RGE21" s="279"/>
      <c r="RGF21" s="279"/>
      <c r="RGG21" s="279"/>
      <c r="RGH21" s="279"/>
      <c r="RGI21" s="279"/>
      <c r="RGJ21" s="279"/>
      <c r="RGK21" s="279"/>
      <c r="RGL21" s="279"/>
      <c r="RGM21" s="279"/>
      <c r="RGN21" s="279"/>
      <c r="RGO21" s="279"/>
      <c r="RGP21" s="279"/>
      <c r="RGQ21" s="279"/>
      <c r="RGR21" s="279"/>
      <c r="RGS21" s="279"/>
      <c r="RGT21" s="279"/>
      <c r="RGU21" s="279"/>
      <c r="RGV21" s="279"/>
      <c r="RGW21" s="279"/>
      <c r="RGX21" s="279"/>
      <c r="RGY21" s="279"/>
      <c r="RGZ21" s="279"/>
      <c r="RHA21" s="279"/>
      <c r="RHB21" s="279"/>
      <c r="RHC21" s="279"/>
      <c r="RHD21" s="279"/>
      <c r="RHE21" s="279"/>
      <c r="RHF21" s="279"/>
      <c r="RHG21" s="279"/>
      <c r="RHH21" s="279"/>
      <c r="RHI21" s="279"/>
      <c r="RHJ21" s="279"/>
      <c r="RHK21" s="279"/>
      <c r="RHL21" s="279"/>
      <c r="RHM21" s="279"/>
      <c r="RHN21" s="279"/>
      <c r="RHO21" s="279"/>
      <c r="RHP21" s="279"/>
      <c r="RHQ21" s="279"/>
      <c r="RHR21" s="279"/>
      <c r="RHS21" s="279"/>
      <c r="RHT21" s="279"/>
      <c r="RHU21" s="279"/>
      <c r="RHV21" s="279"/>
      <c r="RHW21" s="279"/>
      <c r="RHX21" s="279"/>
      <c r="RHY21" s="279"/>
      <c r="RHZ21" s="279"/>
      <c r="RIA21" s="279"/>
      <c r="RIB21" s="279"/>
      <c r="RIC21" s="279"/>
      <c r="RID21" s="279"/>
      <c r="RIE21" s="279"/>
      <c r="RIF21" s="279"/>
      <c r="RIG21" s="279"/>
      <c r="RIH21" s="279"/>
      <c r="RII21" s="279"/>
      <c r="RIJ21" s="279"/>
      <c r="RIK21" s="279"/>
      <c r="RIL21" s="279"/>
      <c r="RIM21" s="279"/>
      <c r="RIN21" s="279"/>
      <c r="RIO21" s="279"/>
      <c r="RIP21" s="279"/>
      <c r="RIQ21" s="279"/>
      <c r="RIR21" s="279"/>
      <c r="RIS21" s="279"/>
      <c r="RIT21" s="279"/>
      <c r="RIU21" s="279"/>
      <c r="RIV21" s="279"/>
      <c r="RIW21" s="279"/>
      <c r="RIX21" s="279"/>
      <c r="RIY21" s="279"/>
      <c r="RIZ21" s="279"/>
      <c r="RJA21" s="279"/>
      <c r="RJB21" s="279"/>
      <c r="RJC21" s="279"/>
      <c r="RJD21" s="279"/>
      <c r="RJE21" s="279"/>
      <c r="RJF21" s="279"/>
      <c r="RJG21" s="279"/>
      <c r="RJH21" s="279"/>
      <c r="RJI21" s="279"/>
      <c r="RJJ21" s="279"/>
      <c r="RJK21" s="279"/>
      <c r="RJL21" s="279"/>
      <c r="RJM21" s="279"/>
      <c r="RJN21" s="279"/>
      <c r="RJO21" s="279"/>
      <c r="RJP21" s="279"/>
      <c r="RJQ21" s="279"/>
      <c r="RJR21" s="279"/>
      <c r="RJS21" s="279"/>
      <c r="RJT21" s="279"/>
      <c r="RJU21" s="279"/>
      <c r="RJV21" s="279"/>
      <c r="RJW21" s="279"/>
      <c r="RJX21" s="279"/>
      <c r="RJY21" s="279"/>
      <c r="RJZ21" s="279"/>
      <c r="RKA21" s="279"/>
      <c r="RKB21" s="279"/>
      <c r="RKC21" s="279"/>
      <c r="RKD21" s="279"/>
      <c r="RKE21" s="279"/>
      <c r="RKF21" s="279"/>
      <c r="RKG21" s="279"/>
      <c r="RKH21" s="279"/>
      <c r="RKI21" s="279"/>
      <c r="RKJ21" s="279"/>
      <c r="RKK21" s="279"/>
      <c r="RKL21" s="279"/>
      <c r="RKM21" s="279"/>
      <c r="RKN21" s="279"/>
      <c r="RKO21" s="279"/>
      <c r="RKP21" s="279"/>
      <c r="RKQ21" s="279"/>
      <c r="RKR21" s="279"/>
      <c r="RKS21" s="279"/>
      <c r="RKT21" s="279"/>
      <c r="RKU21" s="279"/>
      <c r="RKV21" s="279"/>
      <c r="RKW21" s="279"/>
      <c r="RKX21" s="279"/>
      <c r="RKY21" s="279"/>
      <c r="RKZ21" s="279"/>
      <c r="RLA21" s="279"/>
      <c r="RLB21" s="279"/>
      <c r="RLC21" s="279"/>
      <c r="RLD21" s="279"/>
      <c r="RLE21" s="279"/>
      <c r="RLF21" s="279"/>
      <c r="RLG21" s="279"/>
      <c r="RLH21" s="279"/>
      <c r="RLI21" s="279"/>
      <c r="RLJ21" s="279"/>
      <c r="RLK21" s="279"/>
      <c r="RLL21" s="279"/>
      <c r="RLM21" s="279"/>
      <c r="RLN21" s="279"/>
      <c r="RLO21" s="279"/>
      <c r="RLP21" s="279"/>
      <c r="RLQ21" s="279"/>
      <c r="RLR21" s="279"/>
      <c r="RLS21" s="279"/>
      <c r="RLT21" s="279"/>
      <c r="RLU21" s="279"/>
      <c r="RLV21" s="279"/>
      <c r="RLW21" s="279"/>
      <c r="RLX21" s="279"/>
      <c r="RLY21" s="279"/>
      <c r="RLZ21" s="279"/>
      <c r="RMA21" s="279"/>
      <c r="RMB21" s="279"/>
      <c r="RMC21" s="279"/>
      <c r="RMD21" s="279"/>
      <c r="RME21" s="279"/>
      <c r="RMF21" s="279"/>
      <c r="RMG21" s="279"/>
      <c r="RMH21" s="279"/>
      <c r="RMI21" s="279"/>
      <c r="RMJ21" s="279"/>
      <c r="RMK21" s="279"/>
      <c r="RML21" s="279"/>
      <c r="RMM21" s="279"/>
      <c r="RMN21" s="279"/>
      <c r="RMO21" s="279"/>
      <c r="RMP21" s="279"/>
      <c r="RMQ21" s="279"/>
      <c r="RMR21" s="279"/>
      <c r="RMS21" s="279"/>
      <c r="RMT21" s="279"/>
      <c r="RMU21" s="279"/>
      <c r="RMV21" s="279"/>
      <c r="RMW21" s="279"/>
      <c r="RMX21" s="279"/>
      <c r="RMY21" s="279"/>
      <c r="RMZ21" s="279"/>
      <c r="RNA21" s="279"/>
      <c r="RNB21" s="279"/>
      <c r="RNC21" s="279"/>
      <c r="RND21" s="279"/>
      <c r="RNE21" s="279"/>
      <c r="RNF21" s="279"/>
      <c r="RNG21" s="279"/>
      <c r="RNH21" s="279"/>
      <c r="RNI21" s="279"/>
      <c r="RNJ21" s="279"/>
      <c r="RNK21" s="279"/>
      <c r="RNL21" s="279"/>
      <c r="RNM21" s="279"/>
      <c r="RNN21" s="279"/>
      <c r="RNO21" s="279"/>
      <c r="RNP21" s="279"/>
      <c r="RNQ21" s="279"/>
      <c r="RNR21" s="279"/>
      <c r="RNS21" s="279"/>
      <c r="RNT21" s="279"/>
      <c r="RNU21" s="279"/>
      <c r="RNV21" s="279"/>
      <c r="RNW21" s="279"/>
      <c r="RNX21" s="279"/>
      <c r="RNY21" s="279"/>
      <c r="RNZ21" s="279"/>
      <c r="ROA21" s="279"/>
      <c r="ROB21" s="279"/>
      <c r="ROC21" s="279"/>
      <c r="ROD21" s="279"/>
      <c r="ROE21" s="279"/>
      <c r="ROF21" s="279"/>
      <c r="ROG21" s="279"/>
      <c r="ROH21" s="279"/>
      <c r="ROI21" s="279"/>
      <c r="ROJ21" s="279"/>
      <c r="ROK21" s="279"/>
      <c r="ROL21" s="279"/>
      <c r="ROM21" s="279"/>
      <c r="RON21" s="279"/>
      <c r="ROO21" s="279"/>
      <c r="ROP21" s="279"/>
      <c r="ROQ21" s="279"/>
      <c r="ROR21" s="279"/>
      <c r="ROS21" s="279"/>
      <c r="ROT21" s="279"/>
      <c r="ROU21" s="279"/>
      <c r="ROV21" s="279"/>
      <c r="ROW21" s="279"/>
      <c r="ROX21" s="279"/>
      <c r="ROY21" s="279"/>
      <c r="ROZ21" s="279"/>
      <c r="RPA21" s="279"/>
      <c r="RPB21" s="279"/>
      <c r="RPC21" s="279"/>
      <c r="RPD21" s="279"/>
      <c r="RPE21" s="279"/>
      <c r="RPF21" s="279"/>
      <c r="RPG21" s="279"/>
      <c r="RPH21" s="279"/>
      <c r="RPI21" s="279"/>
      <c r="RPJ21" s="279"/>
      <c r="RPK21" s="279"/>
      <c r="RPL21" s="279"/>
      <c r="RPM21" s="279"/>
      <c r="RPN21" s="279"/>
      <c r="RPO21" s="279"/>
      <c r="RPP21" s="279"/>
      <c r="RPQ21" s="279"/>
      <c r="RPR21" s="279"/>
      <c r="RPS21" s="279"/>
      <c r="RPT21" s="279"/>
      <c r="RPU21" s="279"/>
      <c r="RPV21" s="279"/>
      <c r="RPW21" s="279"/>
      <c r="RPX21" s="279"/>
      <c r="RPY21" s="279"/>
      <c r="RPZ21" s="279"/>
      <c r="RQA21" s="279"/>
      <c r="RQB21" s="279"/>
      <c r="RQC21" s="279"/>
      <c r="RQD21" s="279"/>
      <c r="RQE21" s="279"/>
      <c r="RQF21" s="279"/>
      <c r="RQG21" s="279"/>
      <c r="RQH21" s="279"/>
      <c r="RQI21" s="279"/>
      <c r="RQJ21" s="279"/>
      <c r="RQK21" s="279"/>
      <c r="RQL21" s="279"/>
      <c r="RQM21" s="279"/>
      <c r="RQN21" s="279"/>
      <c r="RQO21" s="279"/>
      <c r="RQP21" s="279"/>
      <c r="RQQ21" s="279"/>
      <c r="RQR21" s="279"/>
      <c r="RQS21" s="279"/>
      <c r="RQT21" s="279"/>
      <c r="RQU21" s="279"/>
      <c r="RQV21" s="279"/>
      <c r="RQW21" s="279"/>
      <c r="RQX21" s="279"/>
      <c r="RQY21" s="279"/>
      <c r="RQZ21" s="279"/>
      <c r="RRA21" s="279"/>
      <c r="RRB21" s="279"/>
      <c r="RRC21" s="279"/>
      <c r="RRD21" s="279"/>
      <c r="RRE21" s="279"/>
      <c r="RRF21" s="279"/>
      <c r="RRG21" s="279"/>
      <c r="RRH21" s="279"/>
      <c r="RRI21" s="279"/>
      <c r="RRJ21" s="279"/>
      <c r="RRK21" s="279"/>
      <c r="RRL21" s="279"/>
      <c r="RRM21" s="279"/>
      <c r="RRN21" s="279"/>
      <c r="RRO21" s="279"/>
      <c r="RRP21" s="279"/>
      <c r="RRQ21" s="279"/>
      <c r="RRR21" s="279"/>
      <c r="RRS21" s="279"/>
      <c r="RRT21" s="279"/>
      <c r="RRU21" s="279"/>
      <c r="RRV21" s="279"/>
      <c r="RRW21" s="279"/>
      <c r="RRX21" s="279"/>
      <c r="RRY21" s="279"/>
      <c r="RRZ21" s="279"/>
      <c r="RSA21" s="279"/>
      <c r="RSB21" s="279"/>
      <c r="RSC21" s="279"/>
      <c r="RSD21" s="279"/>
      <c r="RSE21" s="279"/>
      <c r="RSF21" s="279"/>
      <c r="RSG21" s="279"/>
      <c r="RSH21" s="279"/>
      <c r="RSI21" s="279"/>
      <c r="RSJ21" s="279"/>
      <c r="RSK21" s="279"/>
      <c r="RSL21" s="279"/>
      <c r="RSM21" s="279"/>
      <c r="RSN21" s="279"/>
      <c r="RSO21" s="279"/>
      <c r="RSP21" s="279"/>
      <c r="RSQ21" s="279"/>
      <c r="RSR21" s="279"/>
      <c r="RSS21" s="279"/>
      <c r="RST21" s="279"/>
      <c r="RSU21" s="279"/>
      <c r="RSV21" s="279"/>
      <c r="RSW21" s="279"/>
      <c r="RSX21" s="279"/>
      <c r="RSY21" s="279"/>
      <c r="RSZ21" s="279"/>
      <c r="RTA21" s="279"/>
      <c r="RTB21" s="279"/>
      <c r="RTC21" s="279"/>
      <c r="RTD21" s="279"/>
      <c r="RTE21" s="279"/>
      <c r="RTF21" s="279"/>
      <c r="RTG21" s="279"/>
      <c r="RTH21" s="279"/>
      <c r="RTI21" s="279"/>
      <c r="RTJ21" s="279"/>
      <c r="RTK21" s="279"/>
      <c r="RTL21" s="279"/>
      <c r="RTM21" s="279"/>
      <c r="RTN21" s="279"/>
      <c r="RTO21" s="279"/>
      <c r="RTP21" s="279"/>
      <c r="RTQ21" s="279"/>
      <c r="RTR21" s="279"/>
      <c r="RTS21" s="279"/>
      <c r="RTT21" s="279"/>
      <c r="RTU21" s="279"/>
      <c r="RTV21" s="279"/>
      <c r="RTW21" s="279"/>
      <c r="RTX21" s="279"/>
      <c r="RTY21" s="279"/>
      <c r="RTZ21" s="279"/>
      <c r="RUA21" s="279"/>
      <c r="RUB21" s="279"/>
      <c r="RUC21" s="279"/>
      <c r="RUD21" s="279"/>
      <c r="RUE21" s="279"/>
      <c r="RUF21" s="279"/>
      <c r="RUG21" s="279"/>
      <c r="RUH21" s="279"/>
      <c r="RUI21" s="279"/>
      <c r="RUJ21" s="279"/>
      <c r="RUK21" s="279"/>
      <c r="RUL21" s="279"/>
      <c r="RUM21" s="279"/>
      <c r="RUN21" s="279"/>
      <c r="RUO21" s="279"/>
      <c r="RUP21" s="279"/>
      <c r="RUQ21" s="279"/>
      <c r="RUR21" s="279"/>
      <c r="RUS21" s="279"/>
      <c r="RUT21" s="279"/>
      <c r="RUU21" s="279"/>
      <c r="RUV21" s="279"/>
      <c r="RUW21" s="279"/>
      <c r="RUX21" s="279"/>
      <c r="RUY21" s="279"/>
      <c r="RUZ21" s="279"/>
      <c r="RVA21" s="279"/>
      <c r="RVB21" s="279"/>
      <c r="RVC21" s="279"/>
      <c r="RVD21" s="279"/>
      <c r="RVE21" s="279"/>
      <c r="RVF21" s="279"/>
      <c r="RVG21" s="279"/>
      <c r="RVH21" s="279"/>
      <c r="RVI21" s="279"/>
      <c r="RVJ21" s="279"/>
      <c r="RVK21" s="279"/>
      <c r="RVL21" s="279"/>
      <c r="RVM21" s="279"/>
      <c r="RVN21" s="279"/>
      <c r="RVO21" s="279"/>
      <c r="RVP21" s="279"/>
      <c r="RVQ21" s="279"/>
      <c r="RVR21" s="279"/>
      <c r="RVS21" s="279"/>
      <c r="RVT21" s="279"/>
      <c r="RVU21" s="279"/>
      <c r="RVV21" s="279"/>
      <c r="RVW21" s="279"/>
      <c r="RVX21" s="279"/>
      <c r="RVY21" s="279"/>
      <c r="RVZ21" s="279"/>
      <c r="RWA21" s="279"/>
      <c r="RWB21" s="279"/>
      <c r="RWC21" s="279"/>
      <c r="RWD21" s="279"/>
      <c r="RWE21" s="279"/>
      <c r="RWF21" s="279"/>
      <c r="RWG21" s="279"/>
      <c r="RWH21" s="279"/>
      <c r="RWI21" s="279"/>
      <c r="RWJ21" s="279"/>
      <c r="RWK21" s="279"/>
      <c r="RWL21" s="279"/>
      <c r="RWM21" s="279"/>
      <c r="RWN21" s="279"/>
      <c r="RWO21" s="279"/>
      <c r="RWP21" s="279"/>
      <c r="RWQ21" s="279"/>
      <c r="RWR21" s="279"/>
      <c r="RWS21" s="279"/>
      <c r="RWT21" s="279"/>
      <c r="RWU21" s="279"/>
      <c r="RWV21" s="279"/>
      <c r="RWW21" s="279"/>
      <c r="RWX21" s="279"/>
      <c r="RWY21" s="279"/>
      <c r="RWZ21" s="279"/>
      <c r="RXA21" s="279"/>
      <c r="RXB21" s="279"/>
      <c r="RXC21" s="279"/>
      <c r="RXD21" s="279"/>
      <c r="RXE21" s="279"/>
      <c r="RXF21" s="279"/>
      <c r="RXG21" s="279"/>
      <c r="RXH21" s="279"/>
      <c r="RXI21" s="279"/>
      <c r="RXJ21" s="279"/>
      <c r="RXK21" s="279"/>
      <c r="RXL21" s="279"/>
      <c r="RXM21" s="279"/>
      <c r="RXN21" s="279"/>
      <c r="RXO21" s="279"/>
      <c r="RXP21" s="279"/>
      <c r="RXQ21" s="279"/>
      <c r="RXR21" s="279"/>
      <c r="RXS21" s="279"/>
      <c r="RXT21" s="279"/>
      <c r="RXU21" s="279"/>
      <c r="RXV21" s="279"/>
      <c r="RXW21" s="279"/>
      <c r="RXX21" s="279"/>
      <c r="RXY21" s="279"/>
      <c r="RXZ21" s="279"/>
      <c r="RYA21" s="279"/>
      <c r="RYB21" s="279"/>
      <c r="RYC21" s="279"/>
      <c r="RYD21" s="279"/>
      <c r="RYE21" s="279"/>
      <c r="RYF21" s="279"/>
      <c r="RYG21" s="279"/>
      <c r="RYH21" s="279"/>
      <c r="RYI21" s="279"/>
      <c r="RYJ21" s="279"/>
      <c r="RYK21" s="279"/>
      <c r="RYL21" s="279"/>
      <c r="RYM21" s="279"/>
      <c r="RYN21" s="279"/>
      <c r="RYO21" s="279"/>
      <c r="RYP21" s="279"/>
      <c r="RYQ21" s="279"/>
      <c r="RYR21" s="279"/>
      <c r="RYS21" s="279"/>
      <c r="RYT21" s="279"/>
      <c r="RYU21" s="279"/>
      <c r="RYV21" s="279"/>
      <c r="RYW21" s="279"/>
      <c r="RYX21" s="279"/>
      <c r="RYY21" s="279"/>
      <c r="RYZ21" s="279"/>
      <c r="RZA21" s="279"/>
      <c r="RZB21" s="279"/>
      <c r="RZC21" s="279"/>
      <c r="RZD21" s="279"/>
      <c r="RZE21" s="279"/>
      <c r="RZF21" s="279"/>
      <c r="RZG21" s="279"/>
      <c r="RZH21" s="279"/>
      <c r="RZI21" s="279"/>
      <c r="RZJ21" s="279"/>
      <c r="RZK21" s="279"/>
      <c r="RZL21" s="279"/>
      <c r="RZM21" s="279"/>
      <c r="RZN21" s="279"/>
      <c r="RZO21" s="279"/>
      <c r="RZP21" s="279"/>
      <c r="RZQ21" s="279"/>
      <c r="RZR21" s="279"/>
      <c r="RZS21" s="279"/>
      <c r="RZT21" s="279"/>
      <c r="RZU21" s="279"/>
      <c r="RZV21" s="279"/>
      <c r="RZW21" s="279"/>
      <c r="RZX21" s="279"/>
      <c r="RZY21" s="279"/>
      <c r="RZZ21" s="279"/>
      <c r="SAA21" s="279"/>
      <c r="SAB21" s="279"/>
      <c r="SAC21" s="279"/>
      <c r="SAD21" s="279"/>
      <c r="SAE21" s="279"/>
      <c r="SAF21" s="279"/>
      <c r="SAG21" s="279"/>
      <c r="SAH21" s="279"/>
      <c r="SAI21" s="279"/>
      <c r="SAJ21" s="279"/>
      <c r="SAK21" s="279"/>
      <c r="SAL21" s="279"/>
      <c r="SAM21" s="279"/>
      <c r="SAN21" s="279"/>
      <c r="SAO21" s="279"/>
      <c r="SAP21" s="279"/>
      <c r="SAQ21" s="279"/>
      <c r="SAR21" s="279"/>
      <c r="SAS21" s="279"/>
      <c r="SAT21" s="279"/>
      <c r="SAU21" s="279"/>
      <c r="SAV21" s="279"/>
      <c r="SAW21" s="279"/>
      <c r="SAX21" s="279"/>
      <c r="SAY21" s="279"/>
      <c r="SAZ21" s="279"/>
      <c r="SBA21" s="279"/>
      <c r="SBB21" s="279"/>
      <c r="SBC21" s="279"/>
      <c r="SBD21" s="279"/>
      <c r="SBE21" s="279"/>
      <c r="SBF21" s="279"/>
      <c r="SBG21" s="279"/>
      <c r="SBH21" s="279"/>
      <c r="SBI21" s="279"/>
      <c r="SBJ21" s="279"/>
      <c r="SBK21" s="279"/>
      <c r="SBL21" s="279"/>
      <c r="SBM21" s="279"/>
      <c r="SBN21" s="279"/>
      <c r="SBO21" s="279"/>
      <c r="SBP21" s="279"/>
      <c r="SBQ21" s="279"/>
      <c r="SBR21" s="279"/>
      <c r="SBS21" s="279"/>
      <c r="SBT21" s="279"/>
      <c r="SBU21" s="279"/>
      <c r="SBV21" s="279"/>
      <c r="SBW21" s="279"/>
      <c r="SBX21" s="279"/>
      <c r="SBY21" s="279"/>
      <c r="SBZ21" s="279"/>
      <c r="SCA21" s="279"/>
      <c r="SCB21" s="279"/>
      <c r="SCC21" s="279"/>
      <c r="SCD21" s="279"/>
      <c r="SCE21" s="279"/>
      <c r="SCF21" s="279"/>
      <c r="SCG21" s="279"/>
      <c r="SCH21" s="279"/>
      <c r="SCI21" s="279"/>
      <c r="SCJ21" s="279"/>
      <c r="SCK21" s="279"/>
      <c r="SCL21" s="279"/>
      <c r="SCM21" s="279"/>
      <c r="SCN21" s="279"/>
      <c r="SCO21" s="279"/>
      <c r="SCP21" s="279"/>
      <c r="SCQ21" s="279"/>
      <c r="SCR21" s="279"/>
      <c r="SCS21" s="279"/>
      <c r="SCT21" s="279"/>
      <c r="SCU21" s="279"/>
      <c r="SCV21" s="279"/>
      <c r="SCW21" s="279"/>
      <c r="SCX21" s="279"/>
      <c r="SCY21" s="279"/>
      <c r="SCZ21" s="279"/>
      <c r="SDA21" s="279"/>
      <c r="SDB21" s="279"/>
      <c r="SDC21" s="279"/>
      <c r="SDD21" s="279"/>
      <c r="SDE21" s="279"/>
      <c r="SDF21" s="279"/>
      <c r="SDG21" s="279"/>
      <c r="SDH21" s="279"/>
      <c r="SDI21" s="279"/>
      <c r="SDJ21" s="279"/>
      <c r="SDK21" s="279"/>
      <c r="SDL21" s="279"/>
      <c r="SDM21" s="279"/>
      <c r="SDN21" s="279"/>
      <c r="SDO21" s="279"/>
      <c r="SDP21" s="279"/>
      <c r="SDQ21" s="279"/>
      <c r="SDR21" s="279"/>
      <c r="SDS21" s="279"/>
      <c r="SDT21" s="279"/>
      <c r="SDU21" s="279"/>
      <c r="SDV21" s="279"/>
      <c r="SDW21" s="279"/>
      <c r="SDX21" s="279"/>
      <c r="SDY21" s="279"/>
      <c r="SDZ21" s="279"/>
      <c r="SEA21" s="279"/>
      <c r="SEB21" s="279"/>
      <c r="SEC21" s="279"/>
      <c r="SED21" s="279"/>
      <c r="SEE21" s="279"/>
      <c r="SEF21" s="279"/>
      <c r="SEG21" s="279"/>
      <c r="SEH21" s="279"/>
      <c r="SEI21" s="279"/>
      <c r="SEJ21" s="279"/>
      <c r="SEK21" s="279"/>
      <c r="SEL21" s="279"/>
      <c r="SEM21" s="279"/>
      <c r="SEN21" s="279"/>
      <c r="SEO21" s="279"/>
      <c r="SEP21" s="279"/>
      <c r="SEQ21" s="279"/>
      <c r="SER21" s="279"/>
      <c r="SES21" s="279"/>
      <c r="SET21" s="279"/>
      <c r="SEU21" s="279"/>
      <c r="SEV21" s="279"/>
      <c r="SEW21" s="279"/>
      <c r="SEX21" s="279"/>
      <c r="SEY21" s="279"/>
      <c r="SEZ21" s="279"/>
      <c r="SFA21" s="279"/>
      <c r="SFB21" s="279"/>
      <c r="SFC21" s="279"/>
      <c r="SFD21" s="279"/>
      <c r="SFE21" s="279"/>
      <c r="SFF21" s="279"/>
      <c r="SFG21" s="279"/>
      <c r="SFH21" s="279"/>
      <c r="SFI21" s="279"/>
      <c r="SFJ21" s="279"/>
      <c r="SFK21" s="279"/>
      <c r="SFL21" s="279"/>
      <c r="SFM21" s="279"/>
      <c r="SFN21" s="279"/>
      <c r="SFO21" s="279"/>
      <c r="SFP21" s="279"/>
      <c r="SFQ21" s="279"/>
      <c r="SFR21" s="279"/>
      <c r="SFS21" s="279"/>
      <c r="SFT21" s="279"/>
      <c r="SFU21" s="279"/>
      <c r="SFV21" s="279"/>
      <c r="SFW21" s="279"/>
      <c r="SFX21" s="279"/>
      <c r="SFY21" s="279"/>
      <c r="SFZ21" s="279"/>
      <c r="SGA21" s="279"/>
      <c r="SGB21" s="279"/>
      <c r="SGC21" s="279"/>
      <c r="SGD21" s="279"/>
      <c r="SGE21" s="279"/>
      <c r="SGF21" s="279"/>
      <c r="SGG21" s="279"/>
      <c r="SGH21" s="279"/>
      <c r="SGI21" s="279"/>
      <c r="SGJ21" s="279"/>
      <c r="SGK21" s="279"/>
      <c r="SGL21" s="279"/>
      <c r="SGM21" s="279"/>
      <c r="SGN21" s="279"/>
      <c r="SGO21" s="279"/>
      <c r="SGP21" s="279"/>
      <c r="SGQ21" s="279"/>
      <c r="SGR21" s="279"/>
      <c r="SGS21" s="279"/>
      <c r="SGT21" s="279"/>
      <c r="SGU21" s="279"/>
      <c r="SGV21" s="279"/>
      <c r="SGW21" s="279"/>
      <c r="SGX21" s="279"/>
      <c r="SGY21" s="279"/>
      <c r="SGZ21" s="279"/>
      <c r="SHA21" s="279"/>
      <c r="SHB21" s="279"/>
      <c r="SHC21" s="279"/>
      <c r="SHD21" s="279"/>
      <c r="SHE21" s="279"/>
      <c r="SHF21" s="279"/>
      <c r="SHG21" s="279"/>
      <c r="SHH21" s="279"/>
      <c r="SHI21" s="279"/>
      <c r="SHJ21" s="279"/>
      <c r="SHK21" s="279"/>
      <c r="SHL21" s="279"/>
      <c r="SHM21" s="279"/>
      <c r="SHN21" s="279"/>
      <c r="SHO21" s="279"/>
      <c r="SHP21" s="279"/>
      <c r="SHQ21" s="279"/>
      <c r="SHR21" s="279"/>
      <c r="SHS21" s="279"/>
      <c r="SHT21" s="279"/>
      <c r="SHU21" s="279"/>
      <c r="SHV21" s="279"/>
      <c r="SHW21" s="279"/>
      <c r="SHX21" s="279"/>
      <c r="SHY21" s="279"/>
      <c r="SHZ21" s="279"/>
      <c r="SIA21" s="279"/>
      <c r="SIB21" s="279"/>
      <c r="SIC21" s="279"/>
      <c r="SID21" s="279"/>
      <c r="SIE21" s="279"/>
      <c r="SIF21" s="279"/>
      <c r="SIG21" s="279"/>
      <c r="SIH21" s="279"/>
      <c r="SII21" s="279"/>
      <c r="SIJ21" s="279"/>
      <c r="SIK21" s="279"/>
      <c r="SIL21" s="279"/>
      <c r="SIM21" s="279"/>
      <c r="SIN21" s="279"/>
      <c r="SIO21" s="279"/>
      <c r="SIP21" s="279"/>
      <c r="SIQ21" s="279"/>
      <c r="SIR21" s="279"/>
      <c r="SIS21" s="279"/>
      <c r="SIT21" s="279"/>
      <c r="SIU21" s="279"/>
      <c r="SIV21" s="279"/>
      <c r="SIW21" s="279"/>
      <c r="SIX21" s="279"/>
      <c r="SIY21" s="279"/>
      <c r="SIZ21" s="279"/>
      <c r="SJA21" s="279"/>
      <c r="SJB21" s="279"/>
      <c r="SJC21" s="279"/>
      <c r="SJD21" s="279"/>
      <c r="SJE21" s="279"/>
      <c r="SJF21" s="279"/>
      <c r="SJG21" s="279"/>
      <c r="SJH21" s="279"/>
      <c r="SJI21" s="279"/>
      <c r="SJJ21" s="279"/>
      <c r="SJK21" s="279"/>
      <c r="SJL21" s="279"/>
      <c r="SJM21" s="279"/>
      <c r="SJN21" s="279"/>
      <c r="SJO21" s="279"/>
      <c r="SJP21" s="279"/>
      <c r="SJQ21" s="279"/>
      <c r="SJR21" s="279"/>
      <c r="SJS21" s="279"/>
      <c r="SJT21" s="279"/>
      <c r="SJU21" s="279"/>
      <c r="SJV21" s="279"/>
      <c r="SJW21" s="279"/>
      <c r="SJX21" s="279"/>
      <c r="SJY21" s="279"/>
      <c r="SJZ21" s="279"/>
      <c r="SKA21" s="279"/>
      <c r="SKB21" s="279"/>
      <c r="SKC21" s="279"/>
      <c r="SKD21" s="279"/>
      <c r="SKE21" s="279"/>
      <c r="SKF21" s="279"/>
      <c r="SKG21" s="279"/>
      <c r="SKH21" s="279"/>
      <c r="SKI21" s="279"/>
      <c r="SKJ21" s="279"/>
      <c r="SKK21" s="279"/>
      <c r="SKL21" s="279"/>
      <c r="SKM21" s="279"/>
      <c r="SKN21" s="279"/>
      <c r="SKO21" s="279"/>
      <c r="SKP21" s="279"/>
      <c r="SKQ21" s="279"/>
      <c r="SKR21" s="279"/>
      <c r="SKS21" s="279"/>
      <c r="SKT21" s="279"/>
      <c r="SKU21" s="279"/>
      <c r="SKV21" s="279"/>
      <c r="SKW21" s="279"/>
      <c r="SKX21" s="279"/>
      <c r="SKY21" s="279"/>
      <c r="SKZ21" s="279"/>
      <c r="SLA21" s="279"/>
      <c r="SLB21" s="279"/>
      <c r="SLC21" s="279"/>
      <c r="SLD21" s="279"/>
      <c r="SLE21" s="279"/>
      <c r="SLF21" s="279"/>
      <c r="SLG21" s="279"/>
      <c r="SLH21" s="279"/>
      <c r="SLI21" s="279"/>
      <c r="SLJ21" s="279"/>
      <c r="SLK21" s="279"/>
      <c r="SLL21" s="279"/>
      <c r="SLM21" s="279"/>
      <c r="SLN21" s="279"/>
      <c r="SLO21" s="279"/>
      <c r="SLP21" s="279"/>
      <c r="SLQ21" s="279"/>
      <c r="SLR21" s="279"/>
      <c r="SLS21" s="279"/>
      <c r="SLT21" s="279"/>
      <c r="SLU21" s="279"/>
      <c r="SLV21" s="279"/>
      <c r="SLW21" s="279"/>
      <c r="SLX21" s="279"/>
      <c r="SLY21" s="279"/>
      <c r="SLZ21" s="279"/>
      <c r="SMA21" s="279"/>
      <c r="SMB21" s="279"/>
      <c r="SMC21" s="279"/>
      <c r="SMD21" s="279"/>
      <c r="SME21" s="279"/>
      <c r="SMF21" s="279"/>
      <c r="SMG21" s="279"/>
      <c r="SMH21" s="279"/>
      <c r="SMI21" s="279"/>
      <c r="SMJ21" s="279"/>
      <c r="SMK21" s="279"/>
      <c r="SML21" s="279"/>
      <c r="SMM21" s="279"/>
      <c r="SMN21" s="279"/>
      <c r="SMO21" s="279"/>
      <c r="SMP21" s="279"/>
      <c r="SMQ21" s="279"/>
      <c r="SMR21" s="279"/>
      <c r="SMS21" s="279"/>
      <c r="SMT21" s="279"/>
      <c r="SMU21" s="279"/>
      <c r="SMV21" s="279"/>
      <c r="SMW21" s="279"/>
      <c r="SMX21" s="279"/>
      <c r="SMY21" s="279"/>
      <c r="SMZ21" s="279"/>
      <c r="SNA21" s="279"/>
      <c r="SNB21" s="279"/>
      <c r="SNC21" s="279"/>
      <c r="SND21" s="279"/>
      <c r="SNE21" s="279"/>
      <c r="SNF21" s="279"/>
      <c r="SNG21" s="279"/>
      <c r="SNH21" s="279"/>
      <c r="SNI21" s="279"/>
      <c r="SNJ21" s="279"/>
      <c r="SNK21" s="279"/>
      <c r="SNL21" s="279"/>
      <c r="SNM21" s="279"/>
      <c r="SNN21" s="279"/>
      <c r="SNO21" s="279"/>
      <c r="SNP21" s="279"/>
      <c r="SNQ21" s="279"/>
      <c r="SNR21" s="279"/>
      <c r="SNS21" s="279"/>
      <c r="SNT21" s="279"/>
      <c r="SNU21" s="279"/>
      <c r="SNV21" s="279"/>
      <c r="SNW21" s="279"/>
      <c r="SNX21" s="279"/>
      <c r="SNY21" s="279"/>
      <c r="SNZ21" s="279"/>
      <c r="SOA21" s="279"/>
      <c r="SOB21" s="279"/>
      <c r="SOC21" s="279"/>
      <c r="SOD21" s="279"/>
      <c r="SOE21" s="279"/>
      <c r="SOF21" s="279"/>
      <c r="SOG21" s="279"/>
      <c r="SOH21" s="279"/>
      <c r="SOI21" s="279"/>
      <c r="SOJ21" s="279"/>
      <c r="SOK21" s="279"/>
      <c r="SOL21" s="279"/>
      <c r="SOM21" s="279"/>
      <c r="SON21" s="279"/>
      <c r="SOO21" s="279"/>
      <c r="SOP21" s="279"/>
      <c r="SOQ21" s="279"/>
      <c r="SOR21" s="279"/>
      <c r="SOS21" s="279"/>
      <c r="SOT21" s="279"/>
      <c r="SOU21" s="279"/>
      <c r="SOV21" s="279"/>
      <c r="SOW21" s="279"/>
      <c r="SOX21" s="279"/>
      <c r="SOY21" s="279"/>
      <c r="SOZ21" s="279"/>
      <c r="SPA21" s="279"/>
      <c r="SPB21" s="279"/>
      <c r="SPC21" s="279"/>
      <c r="SPD21" s="279"/>
      <c r="SPE21" s="279"/>
      <c r="SPF21" s="279"/>
      <c r="SPG21" s="279"/>
      <c r="SPH21" s="279"/>
      <c r="SPI21" s="279"/>
      <c r="SPJ21" s="279"/>
      <c r="SPK21" s="279"/>
      <c r="SPL21" s="279"/>
      <c r="SPM21" s="279"/>
      <c r="SPN21" s="279"/>
      <c r="SPO21" s="279"/>
      <c r="SPP21" s="279"/>
      <c r="SPQ21" s="279"/>
      <c r="SPR21" s="279"/>
      <c r="SPS21" s="279"/>
      <c r="SPT21" s="279"/>
      <c r="SPU21" s="279"/>
      <c r="SPV21" s="279"/>
      <c r="SPW21" s="279"/>
      <c r="SPX21" s="279"/>
      <c r="SPY21" s="279"/>
      <c r="SPZ21" s="279"/>
      <c r="SQA21" s="279"/>
      <c r="SQB21" s="279"/>
      <c r="SQC21" s="279"/>
      <c r="SQD21" s="279"/>
      <c r="SQE21" s="279"/>
      <c r="SQF21" s="279"/>
      <c r="SQG21" s="279"/>
      <c r="SQH21" s="279"/>
      <c r="SQI21" s="279"/>
      <c r="SQJ21" s="279"/>
      <c r="SQK21" s="279"/>
      <c r="SQL21" s="279"/>
      <c r="SQM21" s="279"/>
      <c r="SQN21" s="279"/>
      <c r="SQO21" s="279"/>
      <c r="SQP21" s="279"/>
      <c r="SQQ21" s="279"/>
      <c r="SQR21" s="279"/>
      <c r="SQS21" s="279"/>
      <c r="SQT21" s="279"/>
      <c r="SQU21" s="279"/>
      <c r="SQV21" s="279"/>
      <c r="SQW21" s="279"/>
      <c r="SQX21" s="279"/>
      <c r="SQY21" s="279"/>
      <c r="SQZ21" s="279"/>
      <c r="SRA21" s="279"/>
      <c r="SRB21" s="279"/>
      <c r="SRC21" s="279"/>
      <c r="SRD21" s="279"/>
      <c r="SRE21" s="279"/>
      <c r="SRF21" s="279"/>
      <c r="SRG21" s="279"/>
      <c r="SRH21" s="279"/>
      <c r="SRI21" s="279"/>
      <c r="SRJ21" s="279"/>
      <c r="SRK21" s="279"/>
      <c r="SRL21" s="279"/>
      <c r="SRM21" s="279"/>
      <c r="SRN21" s="279"/>
      <c r="SRO21" s="279"/>
      <c r="SRP21" s="279"/>
      <c r="SRQ21" s="279"/>
      <c r="SRR21" s="279"/>
      <c r="SRS21" s="279"/>
      <c r="SRT21" s="279"/>
      <c r="SRU21" s="279"/>
      <c r="SRV21" s="279"/>
      <c r="SRW21" s="279"/>
      <c r="SRX21" s="279"/>
      <c r="SRY21" s="279"/>
      <c r="SRZ21" s="279"/>
      <c r="SSA21" s="279"/>
      <c r="SSB21" s="279"/>
      <c r="SSC21" s="279"/>
      <c r="SSD21" s="279"/>
      <c r="SSE21" s="279"/>
      <c r="SSF21" s="279"/>
      <c r="SSG21" s="279"/>
      <c r="SSH21" s="279"/>
      <c r="SSI21" s="279"/>
      <c r="SSJ21" s="279"/>
      <c r="SSK21" s="279"/>
      <c r="SSL21" s="279"/>
      <c r="SSM21" s="279"/>
      <c r="SSN21" s="279"/>
      <c r="SSO21" s="279"/>
      <c r="SSP21" s="279"/>
      <c r="SSQ21" s="279"/>
      <c r="SSR21" s="279"/>
      <c r="SSS21" s="279"/>
      <c r="SST21" s="279"/>
      <c r="SSU21" s="279"/>
      <c r="SSV21" s="279"/>
      <c r="SSW21" s="279"/>
      <c r="SSX21" s="279"/>
      <c r="SSY21" s="279"/>
      <c r="SSZ21" s="279"/>
      <c r="STA21" s="279"/>
      <c r="STB21" s="279"/>
      <c r="STC21" s="279"/>
      <c r="STD21" s="279"/>
      <c r="STE21" s="279"/>
      <c r="STF21" s="279"/>
      <c r="STG21" s="279"/>
      <c r="STH21" s="279"/>
      <c r="STI21" s="279"/>
      <c r="STJ21" s="279"/>
      <c r="STK21" s="279"/>
      <c r="STL21" s="279"/>
      <c r="STM21" s="279"/>
      <c r="STN21" s="279"/>
      <c r="STO21" s="279"/>
      <c r="STP21" s="279"/>
      <c r="STQ21" s="279"/>
      <c r="STR21" s="279"/>
      <c r="STS21" s="279"/>
      <c r="STT21" s="279"/>
      <c r="STU21" s="279"/>
      <c r="STV21" s="279"/>
      <c r="STW21" s="279"/>
      <c r="STX21" s="279"/>
      <c r="STY21" s="279"/>
      <c r="STZ21" s="279"/>
      <c r="SUA21" s="279"/>
      <c r="SUB21" s="279"/>
      <c r="SUC21" s="279"/>
      <c r="SUD21" s="279"/>
      <c r="SUE21" s="279"/>
      <c r="SUF21" s="279"/>
      <c r="SUG21" s="279"/>
      <c r="SUH21" s="279"/>
      <c r="SUI21" s="279"/>
      <c r="SUJ21" s="279"/>
      <c r="SUK21" s="279"/>
      <c r="SUL21" s="279"/>
      <c r="SUM21" s="279"/>
      <c r="SUN21" s="279"/>
      <c r="SUO21" s="279"/>
      <c r="SUP21" s="279"/>
      <c r="SUQ21" s="279"/>
      <c r="SUR21" s="279"/>
      <c r="SUS21" s="279"/>
      <c r="SUT21" s="279"/>
      <c r="SUU21" s="279"/>
      <c r="SUV21" s="279"/>
      <c r="SUW21" s="279"/>
      <c r="SUX21" s="279"/>
      <c r="SUY21" s="279"/>
      <c r="SUZ21" s="279"/>
      <c r="SVA21" s="279"/>
      <c r="SVB21" s="279"/>
      <c r="SVC21" s="279"/>
      <c r="SVD21" s="279"/>
      <c r="SVE21" s="279"/>
      <c r="SVF21" s="279"/>
      <c r="SVG21" s="279"/>
      <c r="SVH21" s="279"/>
      <c r="SVI21" s="279"/>
      <c r="SVJ21" s="279"/>
      <c r="SVK21" s="279"/>
      <c r="SVL21" s="279"/>
      <c r="SVM21" s="279"/>
      <c r="SVN21" s="279"/>
      <c r="SVO21" s="279"/>
      <c r="SVP21" s="279"/>
      <c r="SVQ21" s="279"/>
      <c r="SVR21" s="279"/>
      <c r="SVS21" s="279"/>
      <c r="SVT21" s="279"/>
      <c r="SVU21" s="279"/>
      <c r="SVV21" s="279"/>
      <c r="SVW21" s="279"/>
      <c r="SVX21" s="279"/>
      <c r="SVY21" s="279"/>
      <c r="SVZ21" s="279"/>
      <c r="SWA21" s="279"/>
      <c r="SWB21" s="279"/>
      <c r="SWC21" s="279"/>
      <c r="SWD21" s="279"/>
      <c r="SWE21" s="279"/>
      <c r="SWF21" s="279"/>
      <c r="SWG21" s="279"/>
      <c r="SWH21" s="279"/>
      <c r="SWI21" s="279"/>
      <c r="SWJ21" s="279"/>
      <c r="SWK21" s="279"/>
      <c r="SWL21" s="279"/>
      <c r="SWM21" s="279"/>
      <c r="SWN21" s="279"/>
      <c r="SWO21" s="279"/>
      <c r="SWP21" s="279"/>
      <c r="SWQ21" s="279"/>
      <c r="SWR21" s="279"/>
      <c r="SWS21" s="279"/>
      <c r="SWT21" s="279"/>
      <c r="SWU21" s="279"/>
      <c r="SWV21" s="279"/>
      <c r="SWW21" s="279"/>
      <c r="SWX21" s="279"/>
      <c r="SWY21" s="279"/>
      <c r="SWZ21" s="279"/>
      <c r="SXA21" s="279"/>
      <c r="SXB21" s="279"/>
      <c r="SXC21" s="279"/>
      <c r="SXD21" s="279"/>
      <c r="SXE21" s="279"/>
      <c r="SXF21" s="279"/>
      <c r="SXG21" s="279"/>
      <c r="SXH21" s="279"/>
      <c r="SXI21" s="279"/>
      <c r="SXJ21" s="279"/>
      <c r="SXK21" s="279"/>
      <c r="SXL21" s="279"/>
      <c r="SXM21" s="279"/>
      <c r="SXN21" s="279"/>
      <c r="SXO21" s="279"/>
      <c r="SXP21" s="279"/>
      <c r="SXQ21" s="279"/>
      <c r="SXR21" s="279"/>
      <c r="SXS21" s="279"/>
      <c r="SXT21" s="279"/>
      <c r="SXU21" s="279"/>
      <c r="SXV21" s="279"/>
      <c r="SXW21" s="279"/>
      <c r="SXX21" s="279"/>
      <c r="SXY21" s="279"/>
      <c r="SXZ21" s="279"/>
      <c r="SYA21" s="279"/>
      <c r="SYB21" s="279"/>
      <c r="SYC21" s="279"/>
      <c r="SYD21" s="279"/>
      <c r="SYE21" s="279"/>
      <c r="SYF21" s="279"/>
      <c r="SYG21" s="279"/>
      <c r="SYH21" s="279"/>
      <c r="SYI21" s="279"/>
      <c r="SYJ21" s="279"/>
      <c r="SYK21" s="279"/>
      <c r="SYL21" s="279"/>
      <c r="SYM21" s="279"/>
      <c r="SYN21" s="279"/>
      <c r="SYO21" s="279"/>
      <c r="SYP21" s="279"/>
      <c r="SYQ21" s="279"/>
      <c r="SYR21" s="279"/>
      <c r="SYS21" s="279"/>
      <c r="SYT21" s="279"/>
      <c r="SYU21" s="279"/>
      <c r="SYV21" s="279"/>
      <c r="SYW21" s="279"/>
      <c r="SYX21" s="279"/>
      <c r="SYY21" s="279"/>
      <c r="SYZ21" s="279"/>
      <c r="SZA21" s="279"/>
      <c r="SZB21" s="279"/>
      <c r="SZC21" s="279"/>
      <c r="SZD21" s="279"/>
      <c r="SZE21" s="279"/>
      <c r="SZF21" s="279"/>
      <c r="SZG21" s="279"/>
      <c r="SZH21" s="279"/>
      <c r="SZI21" s="279"/>
      <c r="SZJ21" s="279"/>
      <c r="SZK21" s="279"/>
      <c r="SZL21" s="279"/>
      <c r="SZM21" s="279"/>
      <c r="SZN21" s="279"/>
      <c r="SZO21" s="279"/>
      <c r="SZP21" s="279"/>
      <c r="SZQ21" s="279"/>
      <c r="SZR21" s="279"/>
      <c r="SZS21" s="279"/>
      <c r="SZT21" s="279"/>
      <c r="SZU21" s="279"/>
      <c r="SZV21" s="279"/>
      <c r="SZW21" s="279"/>
      <c r="SZX21" s="279"/>
      <c r="SZY21" s="279"/>
      <c r="SZZ21" s="279"/>
      <c r="TAA21" s="279"/>
      <c r="TAB21" s="279"/>
      <c r="TAC21" s="279"/>
      <c r="TAD21" s="279"/>
      <c r="TAE21" s="279"/>
      <c r="TAF21" s="279"/>
      <c r="TAG21" s="279"/>
      <c r="TAH21" s="279"/>
      <c r="TAI21" s="279"/>
      <c r="TAJ21" s="279"/>
      <c r="TAK21" s="279"/>
      <c r="TAL21" s="279"/>
      <c r="TAM21" s="279"/>
      <c r="TAN21" s="279"/>
      <c r="TAO21" s="279"/>
      <c r="TAP21" s="279"/>
      <c r="TAQ21" s="279"/>
      <c r="TAR21" s="279"/>
      <c r="TAS21" s="279"/>
      <c r="TAT21" s="279"/>
      <c r="TAU21" s="279"/>
      <c r="TAV21" s="279"/>
      <c r="TAW21" s="279"/>
      <c r="TAX21" s="279"/>
      <c r="TAY21" s="279"/>
      <c r="TAZ21" s="279"/>
      <c r="TBA21" s="279"/>
      <c r="TBB21" s="279"/>
      <c r="TBC21" s="279"/>
      <c r="TBD21" s="279"/>
      <c r="TBE21" s="279"/>
      <c r="TBF21" s="279"/>
      <c r="TBG21" s="279"/>
      <c r="TBH21" s="279"/>
      <c r="TBI21" s="279"/>
      <c r="TBJ21" s="279"/>
      <c r="TBK21" s="279"/>
      <c r="TBL21" s="279"/>
      <c r="TBM21" s="279"/>
      <c r="TBN21" s="279"/>
      <c r="TBO21" s="279"/>
      <c r="TBP21" s="279"/>
      <c r="TBQ21" s="279"/>
      <c r="TBR21" s="279"/>
      <c r="TBS21" s="279"/>
      <c r="TBT21" s="279"/>
      <c r="TBU21" s="279"/>
      <c r="TBV21" s="279"/>
      <c r="TBW21" s="279"/>
      <c r="TBX21" s="279"/>
      <c r="TBY21" s="279"/>
      <c r="TBZ21" s="279"/>
      <c r="TCA21" s="279"/>
      <c r="TCB21" s="279"/>
      <c r="TCC21" s="279"/>
      <c r="TCD21" s="279"/>
      <c r="TCE21" s="279"/>
      <c r="TCF21" s="279"/>
      <c r="TCG21" s="279"/>
      <c r="TCH21" s="279"/>
      <c r="TCI21" s="279"/>
      <c r="TCJ21" s="279"/>
      <c r="TCK21" s="279"/>
      <c r="TCL21" s="279"/>
      <c r="TCM21" s="279"/>
      <c r="TCN21" s="279"/>
      <c r="TCO21" s="279"/>
      <c r="TCP21" s="279"/>
      <c r="TCQ21" s="279"/>
      <c r="TCR21" s="279"/>
      <c r="TCS21" s="279"/>
      <c r="TCT21" s="279"/>
      <c r="TCU21" s="279"/>
      <c r="TCV21" s="279"/>
      <c r="TCW21" s="279"/>
      <c r="TCX21" s="279"/>
      <c r="TCY21" s="279"/>
      <c r="TCZ21" s="279"/>
      <c r="TDA21" s="279"/>
      <c r="TDB21" s="279"/>
      <c r="TDC21" s="279"/>
      <c r="TDD21" s="279"/>
      <c r="TDE21" s="279"/>
      <c r="TDF21" s="279"/>
      <c r="TDG21" s="279"/>
      <c r="TDH21" s="279"/>
      <c r="TDI21" s="279"/>
      <c r="TDJ21" s="279"/>
      <c r="TDK21" s="279"/>
      <c r="TDL21" s="279"/>
      <c r="TDM21" s="279"/>
      <c r="TDN21" s="279"/>
      <c r="TDO21" s="279"/>
      <c r="TDP21" s="279"/>
      <c r="TDQ21" s="279"/>
      <c r="TDR21" s="279"/>
      <c r="TDS21" s="279"/>
      <c r="TDT21" s="279"/>
      <c r="TDU21" s="279"/>
      <c r="TDV21" s="279"/>
      <c r="TDW21" s="279"/>
      <c r="TDX21" s="279"/>
      <c r="TDY21" s="279"/>
      <c r="TDZ21" s="279"/>
      <c r="TEA21" s="279"/>
      <c r="TEB21" s="279"/>
      <c r="TEC21" s="279"/>
      <c r="TED21" s="279"/>
      <c r="TEE21" s="279"/>
      <c r="TEF21" s="279"/>
      <c r="TEG21" s="279"/>
      <c r="TEH21" s="279"/>
      <c r="TEI21" s="279"/>
      <c r="TEJ21" s="279"/>
      <c r="TEK21" s="279"/>
      <c r="TEL21" s="279"/>
      <c r="TEM21" s="279"/>
      <c r="TEN21" s="279"/>
      <c r="TEO21" s="279"/>
      <c r="TEP21" s="279"/>
      <c r="TEQ21" s="279"/>
      <c r="TER21" s="279"/>
      <c r="TES21" s="279"/>
      <c r="TET21" s="279"/>
      <c r="TEU21" s="279"/>
      <c r="TEV21" s="279"/>
      <c r="TEW21" s="279"/>
      <c r="TEX21" s="279"/>
      <c r="TEY21" s="279"/>
      <c r="TEZ21" s="279"/>
      <c r="TFA21" s="279"/>
      <c r="TFB21" s="279"/>
      <c r="TFC21" s="279"/>
      <c r="TFD21" s="279"/>
      <c r="TFE21" s="279"/>
      <c r="TFF21" s="279"/>
      <c r="TFG21" s="279"/>
      <c r="TFH21" s="279"/>
      <c r="TFI21" s="279"/>
      <c r="TFJ21" s="279"/>
      <c r="TFK21" s="279"/>
      <c r="TFL21" s="279"/>
      <c r="TFM21" s="279"/>
      <c r="TFN21" s="279"/>
      <c r="TFO21" s="279"/>
      <c r="TFP21" s="279"/>
      <c r="TFQ21" s="279"/>
      <c r="TFR21" s="279"/>
      <c r="TFS21" s="279"/>
      <c r="TFT21" s="279"/>
      <c r="TFU21" s="279"/>
      <c r="TFV21" s="279"/>
      <c r="TFW21" s="279"/>
      <c r="TFX21" s="279"/>
      <c r="TFY21" s="279"/>
      <c r="TFZ21" s="279"/>
      <c r="TGA21" s="279"/>
      <c r="TGB21" s="279"/>
      <c r="TGC21" s="279"/>
      <c r="TGD21" s="279"/>
      <c r="TGE21" s="279"/>
      <c r="TGF21" s="279"/>
      <c r="TGG21" s="279"/>
      <c r="TGH21" s="279"/>
      <c r="TGI21" s="279"/>
      <c r="TGJ21" s="279"/>
      <c r="TGK21" s="279"/>
      <c r="TGL21" s="279"/>
      <c r="TGM21" s="279"/>
      <c r="TGN21" s="279"/>
      <c r="TGO21" s="279"/>
      <c r="TGP21" s="279"/>
      <c r="TGQ21" s="279"/>
      <c r="TGR21" s="279"/>
      <c r="TGS21" s="279"/>
      <c r="TGT21" s="279"/>
      <c r="TGU21" s="279"/>
      <c r="TGV21" s="279"/>
      <c r="TGW21" s="279"/>
      <c r="TGX21" s="279"/>
      <c r="TGY21" s="279"/>
      <c r="TGZ21" s="279"/>
      <c r="THA21" s="279"/>
      <c r="THB21" s="279"/>
      <c r="THC21" s="279"/>
      <c r="THD21" s="279"/>
      <c r="THE21" s="279"/>
      <c r="THF21" s="279"/>
      <c r="THG21" s="279"/>
      <c r="THH21" s="279"/>
      <c r="THI21" s="279"/>
      <c r="THJ21" s="279"/>
      <c r="THK21" s="279"/>
      <c r="THL21" s="279"/>
      <c r="THM21" s="279"/>
      <c r="THN21" s="279"/>
      <c r="THO21" s="279"/>
      <c r="THP21" s="279"/>
      <c r="THQ21" s="279"/>
      <c r="THR21" s="279"/>
      <c r="THS21" s="279"/>
      <c r="THT21" s="279"/>
      <c r="THU21" s="279"/>
      <c r="THV21" s="279"/>
      <c r="THW21" s="279"/>
      <c r="THX21" s="279"/>
      <c r="THY21" s="279"/>
      <c r="THZ21" s="279"/>
      <c r="TIA21" s="279"/>
      <c r="TIB21" s="279"/>
      <c r="TIC21" s="279"/>
      <c r="TID21" s="279"/>
      <c r="TIE21" s="279"/>
      <c r="TIF21" s="279"/>
      <c r="TIG21" s="279"/>
      <c r="TIH21" s="279"/>
      <c r="TII21" s="279"/>
      <c r="TIJ21" s="279"/>
      <c r="TIK21" s="279"/>
      <c r="TIL21" s="279"/>
      <c r="TIM21" s="279"/>
      <c r="TIN21" s="279"/>
      <c r="TIO21" s="279"/>
      <c r="TIP21" s="279"/>
      <c r="TIQ21" s="279"/>
      <c r="TIR21" s="279"/>
      <c r="TIS21" s="279"/>
      <c r="TIT21" s="279"/>
      <c r="TIU21" s="279"/>
      <c r="TIV21" s="279"/>
      <c r="TIW21" s="279"/>
      <c r="TIX21" s="279"/>
      <c r="TIY21" s="279"/>
      <c r="TIZ21" s="279"/>
      <c r="TJA21" s="279"/>
      <c r="TJB21" s="279"/>
      <c r="TJC21" s="279"/>
      <c r="TJD21" s="279"/>
      <c r="TJE21" s="279"/>
      <c r="TJF21" s="279"/>
      <c r="TJG21" s="279"/>
      <c r="TJH21" s="279"/>
      <c r="TJI21" s="279"/>
      <c r="TJJ21" s="279"/>
      <c r="TJK21" s="279"/>
      <c r="TJL21" s="279"/>
      <c r="TJM21" s="279"/>
      <c r="TJN21" s="279"/>
      <c r="TJO21" s="279"/>
      <c r="TJP21" s="279"/>
      <c r="TJQ21" s="279"/>
      <c r="TJR21" s="279"/>
      <c r="TJS21" s="279"/>
      <c r="TJT21" s="279"/>
      <c r="TJU21" s="279"/>
      <c r="TJV21" s="279"/>
      <c r="TJW21" s="279"/>
      <c r="TJX21" s="279"/>
      <c r="TJY21" s="279"/>
      <c r="TJZ21" s="279"/>
      <c r="TKA21" s="279"/>
      <c r="TKB21" s="279"/>
      <c r="TKC21" s="279"/>
      <c r="TKD21" s="279"/>
      <c r="TKE21" s="279"/>
      <c r="TKF21" s="279"/>
      <c r="TKG21" s="279"/>
      <c r="TKH21" s="279"/>
      <c r="TKI21" s="279"/>
      <c r="TKJ21" s="279"/>
      <c r="TKK21" s="279"/>
      <c r="TKL21" s="279"/>
      <c r="TKM21" s="279"/>
      <c r="TKN21" s="279"/>
      <c r="TKO21" s="279"/>
      <c r="TKP21" s="279"/>
      <c r="TKQ21" s="279"/>
      <c r="TKR21" s="279"/>
      <c r="TKS21" s="279"/>
      <c r="TKT21" s="279"/>
      <c r="TKU21" s="279"/>
      <c r="TKV21" s="279"/>
      <c r="TKW21" s="279"/>
      <c r="TKX21" s="279"/>
      <c r="TKY21" s="279"/>
      <c r="TKZ21" s="279"/>
      <c r="TLA21" s="279"/>
      <c r="TLB21" s="279"/>
      <c r="TLC21" s="279"/>
      <c r="TLD21" s="279"/>
      <c r="TLE21" s="279"/>
      <c r="TLF21" s="279"/>
      <c r="TLG21" s="279"/>
      <c r="TLH21" s="279"/>
      <c r="TLI21" s="279"/>
      <c r="TLJ21" s="279"/>
      <c r="TLK21" s="279"/>
      <c r="TLL21" s="279"/>
      <c r="TLM21" s="279"/>
      <c r="TLN21" s="279"/>
      <c r="TLO21" s="279"/>
      <c r="TLP21" s="279"/>
      <c r="TLQ21" s="279"/>
      <c r="TLR21" s="279"/>
      <c r="TLS21" s="279"/>
      <c r="TLT21" s="279"/>
      <c r="TLU21" s="279"/>
      <c r="TLV21" s="279"/>
      <c r="TLW21" s="279"/>
      <c r="TLX21" s="279"/>
      <c r="TLY21" s="279"/>
      <c r="TLZ21" s="279"/>
      <c r="TMA21" s="279"/>
      <c r="TMB21" s="279"/>
      <c r="TMC21" s="279"/>
      <c r="TMD21" s="279"/>
      <c r="TME21" s="279"/>
      <c r="TMF21" s="279"/>
      <c r="TMG21" s="279"/>
      <c r="TMH21" s="279"/>
      <c r="TMI21" s="279"/>
      <c r="TMJ21" s="279"/>
      <c r="TMK21" s="279"/>
      <c r="TML21" s="279"/>
      <c r="TMM21" s="279"/>
      <c r="TMN21" s="279"/>
      <c r="TMO21" s="279"/>
      <c r="TMP21" s="279"/>
      <c r="TMQ21" s="279"/>
      <c r="TMR21" s="279"/>
      <c r="TMS21" s="279"/>
      <c r="TMT21" s="279"/>
      <c r="TMU21" s="279"/>
      <c r="TMV21" s="279"/>
      <c r="TMW21" s="279"/>
      <c r="TMX21" s="279"/>
      <c r="TMY21" s="279"/>
      <c r="TMZ21" s="279"/>
      <c r="TNA21" s="279"/>
      <c r="TNB21" s="279"/>
      <c r="TNC21" s="279"/>
      <c r="TND21" s="279"/>
      <c r="TNE21" s="279"/>
      <c r="TNF21" s="279"/>
      <c r="TNG21" s="279"/>
      <c r="TNH21" s="279"/>
      <c r="TNI21" s="279"/>
      <c r="TNJ21" s="279"/>
      <c r="TNK21" s="279"/>
      <c r="TNL21" s="279"/>
      <c r="TNM21" s="279"/>
      <c r="TNN21" s="279"/>
      <c r="TNO21" s="279"/>
      <c r="TNP21" s="279"/>
      <c r="TNQ21" s="279"/>
      <c r="TNR21" s="279"/>
      <c r="TNS21" s="279"/>
      <c r="TNT21" s="279"/>
      <c r="TNU21" s="279"/>
      <c r="TNV21" s="279"/>
      <c r="TNW21" s="279"/>
      <c r="TNX21" s="279"/>
      <c r="TNY21" s="279"/>
      <c r="TNZ21" s="279"/>
      <c r="TOA21" s="279"/>
      <c r="TOB21" s="279"/>
      <c r="TOC21" s="279"/>
      <c r="TOD21" s="279"/>
      <c r="TOE21" s="279"/>
      <c r="TOF21" s="279"/>
      <c r="TOG21" s="279"/>
      <c r="TOH21" s="279"/>
      <c r="TOI21" s="279"/>
      <c r="TOJ21" s="279"/>
      <c r="TOK21" s="279"/>
      <c r="TOL21" s="279"/>
      <c r="TOM21" s="279"/>
      <c r="TON21" s="279"/>
      <c r="TOO21" s="279"/>
      <c r="TOP21" s="279"/>
      <c r="TOQ21" s="279"/>
      <c r="TOR21" s="279"/>
      <c r="TOS21" s="279"/>
      <c r="TOT21" s="279"/>
      <c r="TOU21" s="279"/>
      <c r="TOV21" s="279"/>
      <c r="TOW21" s="279"/>
      <c r="TOX21" s="279"/>
      <c r="TOY21" s="279"/>
      <c r="TOZ21" s="279"/>
      <c r="TPA21" s="279"/>
      <c r="TPB21" s="279"/>
      <c r="TPC21" s="279"/>
      <c r="TPD21" s="279"/>
      <c r="TPE21" s="279"/>
      <c r="TPF21" s="279"/>
      <c r="TPG21" s="279"/>
      <c r="TPH21" s="279"/>
      <c r="TPI21" s="279"/>
      <c r="TPJ21" s="279"/>
      <c r="TPK21" s="279"/>
      <c r="TPL21" s="279"/>
      <c r="TPM21" s="279"/>
      <c r="TPN21" s="279"/>
      <c r="TPO21" s="279"/>
      <c r="TPP21" s="279"/>
      <c r="TPQ21" s="279"/>
      <c r="TPR21" s="279"/>
      <c r="TPS21" s="279"/>
      <c r="TPT21" s="279"/>
      <c r="TPU21" s="279"/>
      <c r="TPV21" s="279"/>
      <c r="TPW21" s="279"/>
      <c r="TPX21" s="279"/>
      <c r="TPY21" s="279"/>
      <c r="TPZ21" s="279"/>
      <c r="TQA21" s="279"/>
      <c r="TQB21" s="279"/>
      <c r="TQC21" s="279"/>
      <c r="TQD21" s="279"/>
      <c r="TQE21" s="279"/>
      <c r="TQF21" s="279"/>
      <c r="TQG21" s="279"/>
      <c r="TQH21" s="279"/>
      <c r="TQI21" s="279"/>
      <c r="TQJ21" s="279"/>
      <c r="TQK21" s="279"/>
      <c r="TQL21" s="279"/>
      <c r="TQM21" s="279"/>
      <c r="TQN21" s="279"/>
      <c r="TQO21" s="279"/>
      <c r="TQP21" s="279"/>
      <c r="TQQ21" s="279"/>
      <c r="TQR21" s="279"/>
      <c r="TQS21" s="279"/>
      <c r="TQT21" s="279"/>
      <c r="TQU21" s="279"/>
      <c r="TQV21" s="279"/>
      <c r="TQW21" s="279"/>
      <c r="TQX21" s="279"/>
      <c r="TQY21" s="279"/>
      <c r="TQZ21" s="279"/>
      <c r="TRA21" s="279"/>
      <c r="TRB21" s="279"/>
      <c r="TRC21" s="279"/>
      <c r="TRD21" s="279"/>
      <c r="TRE21" s="279"/>
      <c r="TRF21" s="279"/>
      <c r="TRG21" s="279"/>
      <c r="TRH21" s="279"/>
      <c r="TRI21" s="279"/>
      <c r="TRJ21" s="279"/>
      <c r="TRK21" s="279"/>
      <c r="TRL21" s="279"/>
      <c r="TRM21" s="279"/>
      <c r="TRN21" s="279"/>
      <c r="TRO21" s="279"/>
      <c r="TRP21" s="279"/>
      <c r="TRQ21" s="279"/>
      <c r="TRR21" s="279"/>
      <c r="TRS21" s="279"/>
      <c r="TRT21" s="279"/>
      <c r="TRU21" s="279"/>
      <c r="TRV21" s="279"/>
      <c r="TRW21" s="279"/>
      <c r="TRX21" s="279"/>
      <c r="TRY21" s="279"/>
      <c r="TRZ21" s="279"/>
      <c r="TSA21" s="279"/>
      <c r="TSB21" s="279"/>
      <c r="TSC21" s="279"/>
      <c r="TSD21" s="279"/>
      <c r="TSE21" s="279"/>
      <c r="TSF21" s="279"/>
      <c r="TSG21" s="279"/>
      <c r="TSH21" s="279"/>
      <c r="TSI21" s="279"/>
      <c r="TSJ21" s="279"/>
      <c r="TSK21" s="279"/>
      <c r="TSL21" s="279"/>
      <c r="TSM21" s="279"/>
      <c r="TSN21" s="279"/>
      <c r="TSO21" s="279"/>
      <c r="TSP21" s="279"/>
      <c r="TSQ21" s="279"/>
      <c r="TSR21" s="279"/>
      <c r="TSS21" s="279"/>
      <c r="TST21" s="279"/>
      <c r="TSU21" s="279"/>
      <c r="TSV21" s="279"/>
      <c r="TSW21" s="279"/>
      <c r="TSX21" s="279"/>
      <c r="TSY21" s="279"/>
      <c r="TSZ21" s="279"/>
      <c r="TTA21" s="279"/>
      <c r="TTB21" s="279"/>
      <c r="TTC21" s="279"/>
      <c r="TTD21" s="279"/>
      <c r="TTE21" s="279"/>
      <c r="TTF21" s="279"/>
      <c r="TTG21" s="279"/>
      <c r="TTH21" s="279"/>
      <c r="TTI21" s="279"/>
      <c r="TTJ21" s="279"/>
      <c r="TTK21" s="279"/>
      <c r="TTL21" s="279"/>
      <c r="TTM21" s="279"/>
      <c r="TTN21" s="279"/>
      <c r="TTO21" s="279"/>
      <c r="TTP21" s="279"/>
      <c r="TTQ21" s="279"/>
      <c r="TTR21" s="279"/>
      <c r="TTS21" s="279"/>
      <c r="TTT21" s="279"/>
      <c r="TTU21" s="279"/>
      <c r="TTV21" s="279"/>
      <c r="TTW21" s="279"/>
      <c r="TTX21" s="279"/>
      <c r="TTY21" s="279"/>
      <c r="TTZ21" s="279"/>
      <c r="TUA21" s="279"/>
      <c r="TUB21" s="279"/>
      <c r="TUC21" s="279"/>
      <c r="TUD21" s="279"/>
      <c r="TUE21" s="279"/>
      <c r="TUF21" s="279"/>
      <c r="TUG21" s="279"/>
      <c r="TUH21" s="279"/>
      <c r="TUI21" s="279"/>
      <c r="TUJ21" s="279"/>
      <c r="TUK21" s="279"/>
      <c r="TUL21" s="279"/>
      <c r="TUM21" s="279"/>
      <c r="TUN21" s="279"/>
      <c r="TUO21" s="279"/>
      <c r="TUP21" s="279"/>
      <c r="TUQ21" s="279"/>
      <c r="TUR21" s="279"/>
      <c r="TUS21" s="279"/>
      <c r="TUT21" s="279"/>
      <c r="TUU21" s="279"/>
      <c r="TUV21" s="279"/>
      <c r="TUW21" s="279"/>
      <c r="TUX21" s="279"/>
      <c r="TUY21" s="279"/>
      <c r="TUZ21" s="279"/>
      <c r="TVA21" s="279"/>
      <c r="TVB21" s="279"/>
      <c r="TVC21" s="279"/>
      <c r="TVD21" s="279"/>
      <c r="TVE21" s="279"/>
      <c r="TVF21" s="279"/>
      <c r="TVG21" s="279"/>
      <c r="TVH21" s="279"/>
      <c r="TVI21" s="279"/>
      <c r="TVJ21" s="279"/>
      <c r="TVK21" s="279"/>
      <c r="TVL21" s="279"/>
      <c r="TVM21" s="279"/>
      <c r="TVN21" s="279"/>
      <c r="TVO21" s="279"/>
      <c r="TVP21" s="279"/>
      <c r="TVQ21" s="279"/>
      <c r="TVR21" s="279"/>
      <c r="TVS21" s="279"/>
      <c r="TVT21" s="279"/>
      <c r="TVU21" s="279"/>
      <c r="TVV21" s="279"/>
      <c r="TVW21" s="279"/>
      <c r="TVX21" s="279"/>
      <c r="TVY21" s="279"/>
      <c r="TVZ21" s="279"/>
      <c r="TWA21" s="279"/>
      <c r="TWB21" s="279"/>
      <c r="TWC21" s="279"/>
      <c r="TWD21" s="279"/>
      <c r="TWE21" s="279"/>
      <c r="TWF21" s="279"/>
      <c r="TWG21" s="279"/>
      <c r="TWH21" s="279"/>
      <c r="TWI21" s="279"/>
      <c r="TWJ21" s="279"/>
      <c r="TWK21" s="279"/>
      <c r="TWL21" s="279"/>
      <c r="TWM21" s="279"/>
      <c r="TWN21" s="279"/>
      <c r="TWO21" s="279"/>
      <c r="TWP21" s="279"/>
      <c r="TWQ21" s="279"/>
      <c r="TWR21" s="279"/>
      <c r="TWS21" s="279"/>
      <c r="TWT21" s="279"/>
      <c r="TWU21" s="279"/>
      <c r="TWV21" s="279"/>
      <c r="TWW21" s="279"/>
      <c r="TWX21" s="279"/>
      <c r="TWY21" s="279"/>
      <c r="TWZ21" s="279"/>
      <c r="TXA21" s="279"/>
      <c r="TXB21" s="279"/>
      <c r="TXC21" s="279"/>
      <c r="TXD21" s="279"/>
      <c r="TXE21" s="279"/>
      <c r="TXF21" s="279"/>
      <c r="TXG21" s="279"/>
      <c r="TXH21" s="279"/>
      <c r="TXI21" s="279"/>
      <c r="TXJ21" s="279"/>
      <c r="TXK21" s="279"/>
      <c r="TXL21" s="279"/>
      <c r="TXM21" s="279"/>
      <c r="TXN21" s="279"/>
      <c r="TXO21" s="279"/>
      <c r="TXP21" s="279"/>
      <c r="TXQ21" s="279"/>
      <c r="TXR21" s="279"/>
      <c r="TXS21" s="279"/>
      <c r="TXT21" s="279"/>
      <c r="TXU21" s="279"/>
      <c r="TXV21" s="279"/>
      <c r="TXW21" s="279"/>
      <c r="TXX21" s="279"/>
      <c r="TXY21" s="279"/>
      <c r="TXZ21" s="279"/>
      <c r="TYA21" s="279"/>
      <c r="TYB21" s="279"/>
      <c r="TYC21" s="279"/>
      <c r="TYD21" s="279"/>
      <c r="TYE21" s="279"/>
      <c r="TYF21" s="279"/>
      <c r="TYG21" s="279"/>
      <c r="TYH21" s="279"/>
      <c r="TYI21" s="279"/>
      <c r="TYJ21" s="279"/>
      <c r="TYK21" s="279"/>
      <c r="TYL21" s="279"/>
      <c r="TYM21" s="279"/>
      <c r="TYN21" s="279"/>
      <c r="TYO21" s="279"/>
      <c r="TYP21" s="279"/>
      <c r="TYQ21" s="279"/>
      <c r="TYR21" s="279"/>
      <c r="TYS21" s="279"/>
      <c r="TYT21" s="279"/>
      <c r="TYU21" s="279"/>
      <c r="TYV21" s="279"/>
      <c r="TYW21" s="279"/>
      <c r="TYX21" s="279"/>
      <c r="TYY21" s="279"/>
      <c r="TYZ21" s="279"/>
      <c r="TZA21" s="279"/>
      <c r="TZB21" s="279"/>
      <c r="TZC21" s="279"/>
      <c r="TZD21" s="279"/>
      <c r="TZE21" s="279"/>
      <c r="TZF21" s="279"/>
      <c r="TZG21" s="279"/>
      <c r="TZH21" s="279"/>
      <c r="TZI21" s="279"/>
      <c r="TZJ21" s="279"/>
      <c r="TZK21" s="279"/>
      <c r="TZL21" s="279"/>
      <c r="TZM21" s="279"/>
      <c r="TZN21" s="279"/>
      <c r="TZO21" s="279"/>
      <c r="TZP21" s="279"/>
      <c r="TZQ21" s="279"/>
      <c r="TZR21" s="279"/>
      <c r="TZS21" s="279"/>
      <c r="TZT21" s="279"/>
      <c r="TZU21" s="279"/>
      <c r="TZV21" s="279"/>
      <c r="TZW21" s="279"/>
      <c r="TZX21" s="279"/>
      <c r="TZY21" s="279"/>
      <c r="TZZ21" s="279"/>
      <c r="UAA21" s="279"/>
      <c r="UAB21" s="279"/>
      <c r="UAC21" s="279"/>
      <c r="UAD21" s="279"/>
      <c r="UAE21" s="279"/>
      <c r="UAF21" s="279"/>
      <c r="UAG21" s="279"/>
      <c r="UAH21" s="279"/>
      <c r="UAI21" s="279"/>
      <c r="UAJ21" s="279"/>
      <c r="UAK21" s="279"/>
      <c r="UAL21" s="279"/>
      <c r="UAM21" s="279"/>
      <c r="UAN21" s="279"/>
      <c r="UAO21" s="279"/>
      <c r="UAP21" s="279"/>
      <c r="UAQ21" s="279"/>
      <c r="UAR21" s="279"/>
      <c r="UAS21" s="279"/>
      <c r="UAT21" s="279"/>
      <c r="UAU21" s="279"/>
      <c r="UAV21" s="279"/>
      <c r="UAW21" s="279"/>
      <c r="UAX21" s="279"/>
      <c r="UAY21" s="279"/>
      <c r="UAZ21" s="279"/>
      <c r="UBA21" s="279"/>
      <c r="UBB21" s="279"/>
      <c r="UBC21" s="279"/>
      <c r="UBD21" s="279"/>
      <c r="UBE21" s="279"/>
      <c r="UBF21" s="279"/>
      <c r="UBG21" s="279"/>
      <c r="UBH21" s="279"/>
      <c r="UBI21" s="279"/>
      <c r="UBJ21" s="279"/>
      <c r="UBK21" s="279"/>
      <c r="UBL21" s="279"/>
      <c r="UBM21" s="279"/>
      <c r="UBN21" s="279"/>
      <c r="UBO21" s="279"/>
      <c r="UBP21" s="279"/>
      <c r="UBQ21" s="279"/>
      <c r="UBR21" s="279"/>
      <c r="UBS21" s="279"/>
      <c r="UBT21" s="279"/>
      <c r="UBU21" s="279"/>
      <c r="UBV21" s="279"/>
      <c r="UBW21" s="279"/>
      <c r="UBX21" s="279"/>
      <c r="UBY21" s="279"/>
      <c r="UBZ21" s="279"/>
      <c r="UCA21" s="279"/>
      <c r="UCB21" s="279"/>
      <c r="UCC21" s="279"/>
      <c r="UCD21" s="279"/>
      <c r="UCE21" s="279"/>
      <c r="UCF21" s="279"/>
      <c r="UCG21" s="279"/>
      <c r="UCH21" s="279"/>
      <c r="UCI21" s="279"/>
      <c r="UCJ21" s="279"/>
      <c r="UCK21" s="279"/>
      <c r="UCL21" s="279"/>
      <c r="UCM21" s="279"/>
      <c r="UCN21" s="279"/>
      <c r="UCO21" s="279"/>
      <c r="UCP21" s="279"/>
      <c r="UCQ21" s="279"/>
      <c r="UCR21" s="279"/>
      <c r="UCS21" s="279"/>
      <c r="UCT21" s="279"/>
      <c r="UCU21" s="279"/>
      <c r="UCV21" s="279"/>
      <c r="UCW21" s="279"/>
      <c r="UCX21" s="279"/>
      <c r="UCY21" s="279"/>
      <c r="UCZ21" s="279"/>
      <c r="UDA21" s="279"/>
      <c r="UDB21" s="279"/>
      <c r="UDC21" s="279"/>
      <c r="UDD21" s="279"/>
      <c r="UDE21" s="279"/>
      <c r="UDF21" s="279"/>
      <c r="UDG21" s="279"/>
      <c r="UDH21" s="279"/>
      <c r="UDI21" s="279"/>
      <c r="UDJ21" s="279"/>
      <c r="UDK21" s="279"/>
      <c r="UDL21" s="279"/>
      <c r="UDM21" s="279"/>
      <c r="UDN21" s="279"/>
      <c r="UDO21" s="279"/>
      <c r="UDP21" s="279"/>
      <c r="UDQ21" s="279"/>
      <c r="UDR21" s="279"/>
      <c r="UDS21" s="279"/>
      <c r="UDT21" s="279"/>
      <c r="UDU21" s="279"/>
      <c r="UDV21" s="279"/>
      <c r="UDW21" s="279"/>
      <c r="UDX21" s="279"/>
      <c r="UDY21" s="279"/>
      <c r="UDZ21" s="279"/>
      <c r="UEA21" s="279"/>
      <c r="UEB21" s="279"/>
      <c r="UEC21" s="279"/>
      <c r="UED21" s="279"/>
      <c r="UEE21" s="279"/>
      <c r="UEF21" s="279"/>
      <c r="UEG21" s="279"/>
      <c r="UEH21" s="279"/>
      <c r="UEI21" s="279"/>
      <c r="UEJ21" s="279"/>
      <c r="UEK21" s="279"/>
      <c r="UEL21" s="279"/>
      <c r="UEM21" s="279"/>
      <c r="UEN21" s="279"/>
      <c r="UEO21" s="279"/>
      <c r="UEP21" s="279"/>
      <c r="UEQ21" s="279"/>
      <c r="UER21" s="279"/>
      <c r="UES21" s="279"/>
      <c r="UET21" s="279"/>
      <c r="UEU21" s="279"/>
      <c r="UEV21" s="279"/>
      <c r="UEW21" s="279"/>
      <c r="UEX21" s="279"/>
      <c r="UEY21" s="279"/>
      <c r="UEZ21" s="279"/>
      <c r="UFA21" s="279"/>
      <c r="UFB21" s="279"/>
      <c r="UFC21" s="279"/>
      <c r="UFD21" s="279"/>
      <c r="UFE21" s="279"/>
      <c r="UFF21" s="279"/>
      <c r="UFG21" s="279"/>
      <c r="UFH21" s="279"/>
      <c r="UFI21" s="279"/>
      <c r="UFJ21" s="279"/>
      <c r="UFK21" s="279"/>
      <c r="UFL21" s="279"/>
      <c r="UFM21" s="279"/>
      <c r="UFN21" s="279"/>
      <c r="UFO21" s="279"/>
      <c r="UFP21" s="279"/>
      <c r="UFQ21" s="279"/>
      <c r="UFR21" s="279"/>
      <c r="UFS21" s="279"/>
      <c r="UFT21" s="279"/>
      <c r="UFU21" s="279"/>
      <c r="UFV21" s="279"/>
      <c r="UFW21" s="279"/>
      <c r="UFX21" s="279"/>
      <c r="UFY21" s="279"/>
      <c r="UFZ21" s="279"/>
      <c r="UGA21" s="279"/>
      <c r="UGB21" s="279"/>
      <c r="UGC21" s="279"/>
      <c r="UGD21" s="279"/>
      <c r="UGE21" s="279"/>
      <c r="UGF21" s="279"/>
      <c r="UGG21" s="279"/>
      <c r="UGH21" s="279"/>
      <c r="UGI21" s="279"/>
      <c r="UGJ21" s="279"/>
      <c r="UGK21" s="279"/>
      <c r="UGL21" s="279"/>
      <c r="UGM21" s="279"/>
      <c r="UGN21" s="279"/>
      <c r="UGO21" s="279"/>
      <c r="UGP21" s="279"/>
      <c r="UGQ21" s="279"/>
      <c r="UGR21" s="279"/>
      <c r="UGS21" s="279"/>
      <c r="UGT21" s="279"/>
      <c r="UGU21" s="279"/>
      <c r="UGV21" s="279"/>
      <c r="UGW21" s="279"/>
      <c r="UGX21" s="279"/>
      <c r="UGY21" s="279"/>
      <c r="UGZ21" s="279"/>
      <c r="UHA21" s="279"/>
      <c r="UHB21" s="279"/>
      <c r="UHC21" s="279"/>
      <c r="UHD21" s="279"/>
      <c r="UHE21" s="279"/>
      <c r="UHF21" s="279"/>
      <c r="UHG21" s="279"/>
      <c r="UHH21" s="279"/>
      <c r="UHI21" s="279"/>
      <c r="UHJ21" s="279"/>
      <c r="UHK21" s="279"/>
      <c r="UHL21" s="279"/>
      <c r="UHM21" s="279"/>
      <c r="UHN21" s="279"/>
      <c r="UHO21" s="279"/>
      <c r="UHP21" s="279"/>
      <c r="UHQ21" s="279"/>
      <c r="UHR21" s="279"/>
      <c r="UHS21" s="279"/>
      <c r="UHT21" s="279"/>
      <c r="UHU21" s="279"/>
      <c r="UHV21" s="279"/>
      <c r="UHW21" s="279"/>
      <c r="UHX21" s="279"/>
      <c r="UHY21" s="279"/>
      <c r="UHZ21" s="279"/>
      <c r="UIA21" s="279"/>
      <c r="UIB21" s="279"/>
      <c r="UIC21" s="279"/>
      <c r="UID21" s="279"/>
      <c r="UIE21" s="279"/>
      <c r="UIF21" s="279"/>
      <c r="UIG21" s="279"/>
      <c r="UIH21" s="279"/>
      <c r="UII21" s="279"/>
      <c r="UIJ21" s="279"/>
      <c r="UIK21" s="279"/>
      <c r="UIL21" s="279"/>
      <c r="UIM21" s="279"/>
      <c r="UIN21" s="279"/>
      <c r="UIO21" s="279"/>
      <c r="UIP21" s="279"/>
      <c r="UIQ21" s="279"/>
      <c r="UIR21" s="279"/>
      <c r="UIS21" s="279"/>
      <c r="UIT21" s="279"/>
      <c r="UIU21" s="279"/>
      <c r="UIV21" s="279"/>
      <c r="UIW21" s="279"/>
      <c r="UIX21" s="279"/>
      <c r="UIY21" s="279"/>
      <c r="UIZ21" s="279"/>
      <c r="UJA21" s="279"/>
      <c r="UJB21" s="279"/>
      <c r="UJC21" s="279"/>
      <c r="UJD21" s="279"/>
      <c r="UJE21" s="279"/>
      <c r="UJF21" s="279"/>
      <c r="UJG21" s="279"/>
      <c r="UJH21" s="279"/>
      <c r="UJI21" s="279"/>
      <c r="UJJ21" s="279"/>
      <c r="UJK21" s="279"/>
      <c r="UJL21" s="279"/>
      <c r="UJM21" s="279"/>
      <c r="UJN21" s="279"/>
      <c r="UJO21" s="279"/>
      <c r="UJP21" s="279"/>
      <c r="UJQ21" s="279"/>
      <c r="UJR21" s="279"/>
      <c r="UJS21" s="279"/>
      <c r="UJT21" s="279"/>
      <c r="UJU21" s="279"/>
      <c r="UJV21" s="279"/>
      <c r="UJW21" s="279"/>
      <c r="UJX21" s="279"/>
      <c r="UJY21" s="279"/>
      <c r="UJZ21" s="279"/>
      <c r="UKA21" s="279"/>
      <c r="UKB21" s="279"/>
      <c r="UKC21" s="279"/>
      <c r="UKD21" s="279"/>
      <c r="UKE21" s="279"/>
      <c r="UKF21" s="279"/>
      <c r="UKG21" s="279"/>
      <c r="UKH21" s="279"/>
      <c r="UKI21" s="279"/>
      <c r="UKJ21" s="279"/>
      <c r="UKK21" s="279"/>
      <c r="UKL21" s="279"/>
      <c r="UKM21" s="279"/>
      <c r="UKN21" s="279"/>
      <c r="UKO21" s="279"/>
      <c r="UKP21" s="279"/>
      <c r="UKQ21" s="279"/>
      <c r="UKR21" s="279"/>
      <c r="UKS21" s="279"/>
      <c r="UKT21" s="279"/>
      <c r="UKU21" s="279"/>
      <c r="UKV21" s="279"/>
      <c r="UKW21" s="279"/>
      <c r="UKX21" s="279"/>
      <c r="UKY21" s="279"/>
      <c r="UKZ21" s="279"/>
      <c r="ULA21" s="279"/>
      <c r="ULB21" s="279"/>
      <c r="ULC21" s="279"/>
      <c r="ULD21" s="279"/>
      <c r="ULE21" s="279"/>
      <c r="ULF21" s="279"/>
      <c r="ULG21" s="279"/>
      <c r="ULH21" s="279"/>
      <c r="ULI21" s="279"/>
      <c r="ULJ21" s="279"/>
      <c r="ULK21" s="279"/>
      <c r="ULL21" s="279"/>
      <c r="ULM21" s="279"/>
      <c r="ULN21" s="279"/>
      <c r="ULO21" s="279"/>
      <c r="ULP21" s="279"/>
      <c r="ULQ21" s="279"/>
      <c r="ULR21" s="279"/>
      <c r="ULS21" s="279"/>
      <c r="ULT21" s="279"/>
      <c r="ULU21" s="279"/>
      <c r="ULV21" s="279"/>
      <c r="ULW21" s="279"/>
      <c r="ULX21" s="279"/>
      <c r="ULY21" s="279"/>
      <c r="ULZ21" s="279"/>
      <c r="UMA21" s="279"/>
      <c r="UMB21" s="279"/>
      <c r="UMC21" s="279"/>
      <c r="UMD21" s="279"/>
      <c r="UME21" s="279"/>
      <c r="UMF21" s="279"/>
      <c r="UMG21" s="279"/>
      <c r="UMH21" s="279"/>
      <c r="UMI21" s="279"/>
      <c r="UMJ21" s="279"/>
      <c r="UMK21" s="279"/>
      <c r="UML21" s="279"/>
      <c r="UMM21" s="279"/>
      <c r="UMN21" s="279"/>
      <c r="UMO21" s="279"/>
      <c r="UMP21" s="279"/>
      <c r="UMQ21" s="279"/>
      <c r="UMR21" s="279"/>
      <c r="UMS21" s="279"/>
      <c r="UMT21" s="279"/>
      <c r="UMU21" s="279"/>
      <c r="UMV21" s="279"/>
      <c r="UMW21" s="279"/>
      <c r="UMX21" s="279"/>
      <c r="UMY21" s="279"/>
      <c r="UMZ21" s="279"/>
      <c r="UNA21" s="279"/>
      <c r="UNB21" s="279"/>
      <c r="UNC21" s="279"/>
      <c r="UND21" s="279"/>
      <c r="UNE21" s="279"/>
      <c r="UNF21" s="279"/>
      <c r="UNG21" s="279"/>
      <c r="UNH21" s="279"/>
      <c r="UNI21" s="279"/>
      <c r="UNJ21" s="279"/>
      <c r="UNK21" s="279"/>
      <c r="UNL21" s="279"/>
      <c r="UNM21" s="279"/>
      <c r="UNN21" s="279"/>
      <c r="UNO21" s="279"/>
      <c r="UNP21" s="279"/>
      <c r="UNQ21" s="279"/>
      <c r="UNR21" s="279"/>
      <c r="UNS21" s="279"/>
      <c r="UNT21" s="279"/>
      <c r="UNU21" s="279"/>
      <c r="UNV21" s="279"/>
      <c r="UNW21" s="279"/>
      <c r="UNX21" s="279"/>
      <c r="UNY21" s="279"/>
      <c r="UNZ21" s="279"/>
      <c r="UOA21" s="279"/>
      <c r="UOB21" s="279"/>
      <c r="UOC21" s="279"/>
      <c r="UOD21" s="279"/>
      <c r="UOE21" s="279"/>
      <c r="UOF21" s="279"/>
      <c r="UOG21" s="279"/>
      <c r="UOH21" s="279"/>
      <c r="UOI21" s="279"/>
      <c r="UOJ21" s="279"/>
      <c r="UOK21" s="279"/>
      <c r="UOL21" s="279"/>
      <c r="UOM21" s="279"/>
      <c r="UON21" s="279"/>
      <c r="UOO21" s="279"/>
      <c r="UOP21" s="279"/>
      <c r="UOQ21" s="279"/>
      <c r="UOR21" s="279"/>
      <c r="UOS21" s="279"/>
      <c r="UOT21" s="279"/>
      <c r="UOU21" s="279"/>
      <c r="UOV21" s="279"/>
      <c r="UOW21" s="279"/>
      <c r="UOX21" s="279"/>
      <c r="UOY21" s="279"/>
      <c r="UOZ21" s="279"/>
      <c r="UPA21" s="279"/>
      <c r="UPB21" s="279"/>
      <c r="UPC21" s="279"/>
      <c r="UPD21" s="279"/>
      <c r="UPE21" s="279"/>
      <c r="UPF21" s="279"/>
      <c r="UPG21" s="279"/>
      <c r="UPH21" s="279"/>
      <c r="UPI21" s="279"/>
      <c r="UPJ21" s="279"/>
      <c r="UPK21" s="279"/>
      <c r="UPL21" s="279"/>
      <c r="UPM21" s="279"/>
      <c r="UPN21" s="279"/>
      <c r="UPO21" s="279"/>
      <c r="UPP21" s="279"/>
      <c r="UPQ21" s="279"/>
      <c r="UPR21" s="279"/>
      <c r="UPS21" s="279"/>
      <c r="UPT21" s="279"/>
      <c r="UPU21" s="279"/>
      <c r="UPV21" s="279"/>
      <c r="UPW21" s="279"/>
      <c r="UPX21" s="279"/>
      <c r="UPY21" s="279"/>
      <c r="UPZ21" s="279"/>
      <c r="UQA21" s="279"/>
      <c r="UQB21" s="279"/>
      <c r="UQC21" s="279"/>
      <c r="UQD21" s="279"/>
      <c r="UQE21" s="279"/>
      <c r="UQF21" s="279"/>
      <c r="UQG21" s="279"/>
      <c r="UQH21" s="279"/>
      <c r="UQI21" s="279"/>
      <c r="UQJ21" s="279"/>
      <c r="UQK21" s="279"/>
      <c r="UQL21" s="279"/>
      <c r="UQM21" s="279"/>
      <c r="UQN21" s="279"/>
      <c r="UQO21" s="279"/>
      <c r="UQP21" s="279"/>
      <c r="UQQ21" s="279"/>
      <c r="UQR21" s="279"/>
      <c r="UQS21" s="279"/>
      <c r="UQT21" s="279"/>
      <c r="UQU21" s="279"/>
      <c r="UQV21" s="279"/>
      <c r="UQW21" s="279"/>
      <c r="UQX21" s="279"/>
      <c r="UQY21" s="279"/>
      <c r="UQZ21" s="279"/>
      <c r="URA21" s="279"/>
      <c r="URB21" s="279"/>
      <c r="URC21" s="279"/>
      <c r="URD21" s="279"/>
      <c r="URE21" s="279"/>
      <c r="URF21" s="279"/>
      <c r="URG21" s="279"/>
      <c r="URH21" s="279"/>
      <c r="URI21" s="279"/>
      <c r="URJ21" s="279"/>
      <c r="URK21" s="279"/>
      <c r="URL21" s="279"/>
      <c r="URM21" s="279"/>
      <c r="URN21" s="279"/>
      <c r="URO21" s="279"/>
      <c r="URP21" s="279"/>
      <c r="URQ21" s="279"/>
      <c r="URR21" s="279"/>
      <c r="URS21" s="279"/>
      <c r="URT21" s="279"/>
      <c r="URU21" s="279"/>
      <c r="URV21" s="279"/>
      <c r="URW21" s="279"/>
      <c r="URX21" s="279"/>
      <c r="URY21" s="279"/>
      <c r="URZ21" s="279"/>
      <c r="USA21" s="279"/>
      <c r="USB21" s="279"/>
      <c r="USC21" s="279"/>
      <c r="USD21" s="279"/>
      <c r="USE21" s="279"/>
      <c r="USF21" s="279"/>
      <c r="USG21" s="279"/>
      <c r="USH21" s="279"/>
      <c r="USI21" s="279"/>
      <c r="USJ21" s="279"/>
      <c r="USK21" s="279"/>
      <c r="USL21" s="279"/>
      <c r="USM21" s="279"/>
      <c r="USN21" s="279"/>
      <c r="USO21" s="279"/>
      <c r="USP21" s="279"/>
      <c r="USQ21" s="279"/>
      <c r="USR21" s="279"/>
      <c r="USS21" s="279"/>
      <c r="UST21" s="279"/>
      <c r="USU21" s="279"/>
      <c r="USV21" s="279"/>
      <c r="USW21" s="279"/>
      <c r="USX21" s="279"/>
      <c r="USY21" s="279"/>
      <c r="USZ21" s="279"/>
      <c r="UTA21" s="279"/>
      <c r="UTB21" s="279"/>
      <c r="UTC21" s="279"/>
      <c r="UTD21" s="279"/>
      <c r="UTE21" s="279"/>
      <c r="UTF21" s="279"/>
      <c r="UTG21" s="279"/>
      <c r="UTH21" s="279"/>
      <c r="UTI21" s="279"/>
      <c r="UTJ21" s="279"/>
      <c r="UTK21" s="279"/>
      <c r="UTL21" s="279"/>
      <c r="UTM21" s="279"/>
      <c r="UTN21" s="279"/>
      <c r="UTO21" s="279"/>
      <c r="UTP21" s="279"/>
      <c r="UTQ21" s="279"/>
      <c r="UTR21" s="279"/>
      <c r="UTS21" s="279"/>
      <c r="UTT21" s="279"/>
      <c r="UTU21" s="279"/>
      <c r="UTV21" s="279"/>
      <c r="UTW21" s="279"/>
      <c r="UTX21" s="279"/>
      <c r="UTY21" s="279"/>
      <c r="UTZ21" s="279"/>
      <c r="UUA21" s="279"/>
      <c r="UUB21" s="279"/>
      <c r="UUC21" s="279"/>
      <c r="UUD21" s="279"/>
      <c r="UUE21" s="279"/>
      <c r="UUF21" s="279"/>
      <c r="UUG21" s="279"/>
      <c r="UUH21" s="279"/>
      <c r="UUI21" s="279"/>
      <c r="UUJ21" s="279"/>
      <c r="UUK21" s="279"/>
      <c r="UUL21" s="279"/>
      <c r="UUM21" s="279"/>
      <c r="UUN21" s="279"/>
      <c r="UUO21" s="279"/>
      <c r="UUP21" s="279"/>
      <c r="UUQ21" s="279"/>
      <c r="UUR21" s="279"/>
      <c r="UUS21" s="279"/>
      <c r="UUT21" s="279"/>
      <c r="UUU21" s="279"/>
      <c r="UUV21" s="279"/>
      <c r="UUW21" s="279"/>
      <c r="UUX21" s="279"/>
      <c r="UUY21" s="279"/>
      <c r="UUZ21" s="279"/>
      <c r="UVA21" s="279"/>
      <c r="UVB21" s="279"/>
      <c r="UVC21" s="279"/>
      <c r="UVD21" s="279"/>
      <c r="UVE21" s="279"/>
      <c r="UVF21" s="279"/>
      <c r="UVG21" s="279"/>
      <c r="UVH21" s="279"/>
      <c r="UVI21" s="279"/>
      <c r="UVJ21" s="279"/>
      <c r="UVK21" s="279"/>
      <c r="UVL21" s="279"/>
      <c r="UVM21" s="279"/>
      <c r="UVN21" s="279"/>
      <c r="UVO21" s="279"/>
      <c r="UVP21" s="279"/>
      <c r="UVQ21" s="279"/>
      <c r="UVR21" s="279"/>
      <c r="UVS21" s="279"/>
      <c r="UVT21" s="279"/>
      <c r="UVU21" s="279"/>
      <c r="UVV21" s="279"/>
      <c r="UVW21" s="279"/>
      <c r="UVX21" s="279"/>
      <c r="UVY21" s="279"/>
      <c r="UVZ21" s="279"/>
      <c r="UWA21" s="279"/>
      <c r="UWB21" s="279"/>
      <c r="UWC21" s="279"/>
      <c r="UWD21" s="279"/>
      <c r="UWE21" s="279"/>
      <c r="UWF21" s="279"/>
      <c r="UWG21" s="279"/>
      <c r="UWH21" s="279"/>
      <c r="UWI21" s="279"/>
      <c r="UWJ21" s="279"/>
      <c r="UWK21" s="279"/>
      <c r="UWL21" s="279"/>
      <c r="UWM21" s="279"/>
      <c r="UWN21" s="279"/>
      <c r="UWO21" s="279"/>
      <c r="UWP21" s="279"/>
      <c r="UWQ21" s="279"/>
      <c r="UWR21" s="279"/>
      <c r="UWS21" s="279"/>
      <c r="UWT21" s="279"/>
      <c r="UWU21" s="279"/>
      <c r="UWV21" s="279"/>
      <c r="UWW21" s="279"/>
      <c r="UWX21" s="279"/>
      <c r="UWY21" s="279"/>
      <c r="UWZ21" s="279"/>
      <c r="UXA21" s="279"/>
      <c r="UXB21" s="279"/>
      <c r="UXC21" s="279"/>
      <c r="UXD21" s="279"/>
      <c r="UXE21" s="279"/>
      <c r="UXF21" s="279"/>
      <c r="UXG21" s="279"/>
      <c r="UXH21" s="279"/>
      <c r="UXI21" s="279"/>
      <c r="UXJ21" s="279"/>
      <c r="UXK21" s="279"/>
      <c r="UXL21" s="279"/>
      <c r="UXM21" s="279"/>
      <c r="UXN21" s="279"/>
      <c r="UXO21" s="279"/>
      <c r="UXP21" s="279"/>
      <c r="UXQ21" s="279"/>
      <c r="UXR21" s="279"/>
      <c r="UXS21" s="279"/>
      <c r="UXT21" s="279"/>
      <c r="UXU21" s="279"/>
      <c r="UXV21" s="279"/>
      <c r="UXW21" s="279"/>
      <c r="UXX21" s="279"/>
      <c r="UXY21" s="279"/>
      <c r="UXZ21" s="279"/>
      <c r="UYA21" s="279"/>
      <c r="UYB21" s="279"/>
      <c r="UYC21" s="279"/>
      <c r="UYD21" s="279"/>
      <c r="UYE21" s="279"/>
      <c r="UYF21" s="279"/>
      <c r="UYG21" s="279"/>
      <c r="UYH21" s="279"/>
      <c r="UYI21" s="279"/>
      <c r="UYJ21" s="279"/>
      <c r="UYK21" s="279"/>
      <c r="UYL21" s="279"/>
      <c r="UYM21" s="279"/>
      <c r="UYN21" s="279"/>
      <c r="UYO21" s="279"/>
      <c r="UYP21" s="279"/>
      <c r="UYQ21" s="279"/>
      <c r="UYR21" s="279"/>
      <c r="UYS21" s="279"/>
      <c r="UYT21" s="279"/>
      <c r="UYU21" s="279"/>
      <c r="UYV21" s="279"/>
      <c r="UYW21" s="279"/>
      <c r="UYX21" s="279"/>
      <c r="UYY21" s="279"/>
      <c r="UYZ21" s="279"/>
      <c r="UZA21" s="279"/>
      <c r="UZB21" s="279"/>
      <c r="UZC21" s="279"/>
      <c r="UZD21" s="279"/>
      <c r="UZE21" s="279"/>
      <c r="UZF21" s="279"/>
      <c r="UZG21" s="279"/>
      <c r="UZH21" s="279"/>
      <c r="UZI21" s="279"/>
      <c r="UZJ21" s="279"/>
      <c r="UZK21" s="279"/>
      <c r="UZL21" s="279"/>
      <c r="UZM21" s="279"/>
      <c r="UZN21" s="279"/>
      <c r="UZO21" s="279"/>
      <c r="UZP21" s="279"/>
      <c r="UZQ21" s="279"/>
      <c r="UZR21" s="279"/>
      <c r="UZS21" s="279"/>
      <c r="UZT21" s="279"/>
      <c r="UZU21" s="279"/>
      <c r="UZV21" s="279"/>
      <c r="UZW21" s="279"/>
      <c r="UZX21" s="279"/>
      <c r="UZY21" s="279"/>
      <c r="UZZ21" s="279"/>
      <c r="VAA21" s="279"/>
      <c r="VAB21" s="279"/>
      <c r="VAC21" s="279"/>
      <c r="VAD21" s="279"/>
      <c r="VAE21" s="279"/>
      <c r="VAF21" s="279"/>
      <c r="VAG21" s="279"/>
      <c r="VAH21" s="279"/>
      <c r="VAI21" s="279"/>
      <c r="VAJ21" s="279"/>
      <c r="VAK21" s="279"/>
      <c r="VAL21" s="279"/>
      <c r="VAM21" s="279"/>
      <c r="VAN21" s="279"/>
      <c r="VAO21" s="279"/>
      <c r="VAP21" s="279"/>
      <c r="VAQ21" s="279"/>
      <c r="VAR21" s="279"/>
      <c r="VAS21" s="279"/>
      <c r="VAT21" s="279"/>
      <c r="VAU21" s="279"/>
      <c r="VAV21" s="279"/>
      <c r="VAW21" s="279"/>
      <c r="VAX21" s="279"/>
      <c r="VAY21" s="279"/>
      <c r="VAZ21" s="279"/>
      <c r="VBA21" s="279"/>
      <c r="VBB21" s="279"/>
      <c r="VBC21" s="279"/>
      <c r="VBD21" s="279"/>
      <c r="VBE21" s="279"/>
      <c r="VBF21" s="279"/>
      <c r="VBG21" s="279"/>
      <c r="VBH21" s="279"/>
      <c r="VBI21" s="279"/>
      <c r="VBJ21" s="279"/>
      <c r="VBK21" s="279"/>
      <c r="VBL21" s="279"/>
      <c r="VBM21" s="279"/>
      <c r="VBN21" s="279"/>
      <c r="VBO21" s="279"/>
      <c r="VBP21" s="279"/>
      <c r="VBQ21" s="279"/>
      <c r="VBR21" s="279"/>
      <c r="VBS21" s="279"/>
      <c r="VBT21" s="279"/>
      <c r="VBU21" s="279"/>
      <c r="VBV21" s="279"/>
      <c r="VBW21" s="279"/>
      <c r="VBX21" s="279"/>
      <c r="VBY21" s="279"/>
      <c r="VBZ21" s="279"/>
      <c r="VCA21" s="279"/>
      <c r="VCB21" s="279"/>
      <c r="VCC21" s="279"/>
      <c r="VCD21" s="279"/>
      <c r="VCE21" s="279"/>
      <c r="VCF21" s="279"/>
      <c r="VCG21" s="279"/>
      <c r="VCH21" s="279"/>
      <c r="VCI21" s="279"/>
      <c r="VCJ21" s="279"/>
      <c r="VCK21" s="279"/>
      <c r="VCL21" s="279"/>
      <c r="VCM21" s="279"/>
      <c r="VCN21" s="279"/>
      <c r="VCO21" s="279"/>
      <c r="VCP21" s="279"/>
      <c r="VCQ21" s="279"/>
      <c r="VCR21" s="279"/>
      <c r="VCS21" s="279"/>
      <c r="VCT21" s="279"/>
      <c r="VCU21" s="279"/>
      <c r="VCV21" s="279"/>
      <c r="VCW21" s="279"/>
      <c r="VCX21" s="279"/>
      <c r="VCY21" s="279"/>
      <c r="VCZ21" s="279"/>
      <c r="VDA21" s="279"/>
      <c r="VDB21" s="279"/>
      <c r="VDC21" s="279"/>
      <c r="VDD21" s="279"/>
      <c r="VDE21" s="279"/>
      <c r="VDF21" s="279"/>
      <c r="VDG21" s="279"/>
      <c r="VDH21" s="279"/>
      <c r="VDI21" s="279"/>
      <c r="VDJ21" s="279"/>
      <c r="VDK21" s="279"/>
      <c r="VDL21" s="279"/>
      <c r="VDM21" s="279"/>
      <c r="VDN21" s="279"/>
      <c r="VDO21" s="279"/>
      <c r="VDP21" s="279"/>
      <c r="VDQ21" s="279"/>
      <c r="VDR21" s="279"/>
      <c r="VDS21" s="279"/>
      <c r="VDT21" s="279"/>
      <c r="VDU21" s="279"/>
      <c r="VDV21" s="279"/>
      <c r="VDW21" s="279"/>
      <c r="VDX21" s="279"/>
      <c r="VDY21" s="279"/>
      <c r="VDZ21" s="279"/>
      <c r="VEA21" s="279"/>
      <c r="VEB21" s="279"/>
      <c r="VEC21" s="279"/>
      <c r="VED21" s="279"/>
      <c r="VEE21" s="279"/>
      <c r="VEF21" s="279"/>
      <c r="VEG21" s="279"/>
      <c r="VEH21" s="279"/>
      <c r="VEI21" s="279"/>
      <c r="VEJ21" s="279"/>
      <c r="VEK21" s="279"/>
      <c r="VEL21" s="279"/>
      <c r="VEM21" s="279"/>
      <c r="VEN21" s="279"/>
      <c r="VEO21" s="279"/>
      <c r="VEP21" s="279"/>
      <c r="VEQ21" s="279"/>
      <c r="VER21" s="279"/>
      <c r="VES21" s="279"/>
      <c r="VET21" s="279"/>
      <c r="VEU21" s="279"/>
      <c r="VEV21" s="279"/>
      <c r="VEW21" s="279"/>
      <c r="VEX21" s="279"/>
      <c r="VEY21" s="279"/>
      <c r="VEZ21" s="279"/>
      <c r="VFA21" s="279"/>
      <c r="VFB21" s="279"/>
      <c r="VFC21" s="279"/>
      <c r="VFD21" s="279"/>
      <c r="VFE21" s="279"/>
      <c r="VFF21" s="279"/>
      <c r="VFG21" s="279"/>
      <c r="VFH21" s="279"/>
      <c r="VFI21" s="279"/>
      <c r="VFJ21" s="279"/>
      <c r="VFK21" s="279"/>
      <c r="VFL21" s="279"/>
      <c r="VFM21" s="279"/>
      <c r="VFN21" s="279"/>
      <c r="VFO21" s="279"/>
      <c r="VFP21" s="279"/>
      <c r="VFQ21" s="279"/>
      <c r="VFR21" s="279"/>
      <c r="VFS21" s="279"/>
      <c r="VFT21" s="279"/>
      <c r="VFU21" s="279"/>
      <c r="VFV21" s="279"/>
      <c r="VFW21" s="279"/>
      <c r="VFX21" s="279"/>
      <c r="VFY21" s="279"/>
      <c r="VFZ21" s="279"/>
      <c r="VGA21" s="279"/>
      <c r="VGB21" s="279"/>
      <c r="VGC21" s="279"/>
      <c r="VGD21" s="279"/>
      <c r="VGE21" s="279"/>
      <c r="VGF21" s="279"/>
      <c r="VGG21" s="279"/>
      <c r="VGH21" s="279"/>
      <c r="VGI21" s="279"/>
      <c r="VGJ21" s="279"/>
      <c r="VGK21" s="279"/>
      <c r="VGL21" s="279"/>
      <c r="VGM21" s="279"/>
      <c r="VGN21" s="279"/>
      <c r="VGO21" s="279"/>
      <c r="VGP21" s="279"/>
      <c r="VGQ21" s="279"/>
      <c r="VGR21" s="279"/>
      <c r="VGS21" s="279"/>
      <c r="VGT21" s="279"/>
      <c r="VGU21" s="279"/>
      <c r="VGV21" s="279"/>
      <c r="VGW21" s="279"/>
      <c r="VGX21" s="279"/>
      <c r="VGY21" s="279"/>
      <c r="VGZ21" s="279"/>
      <c r="VHA21" s="279"/>
      <c r="VHB21" s="279"/>
      <c r="VHC21" s="279"/>
      <c r="VHD21" s="279"/>
      <c r="VHE21" s="279"/>
      <c r="VHF21" s="279"/>
      <c r="VHG21" s="279"/>
      <c r="VHH21" s="279"/>
      <c r="VHI21" s="279"/>
      <c r="VHJ21" s="279"/>
      <c r="VHK21" s="279"/>
      <c r="VHL21" s="279"/>
      <c r="VHM21" s="279"/>
      <c r="VHN21" s="279"/>
      <c r="VHO21" s="279"/>
      <c r="VHP21" s="279"/>
      <c r="VHQ21" s="279"/>
      <c r="VHR21" s="279"/>
      <c r="VHS21" s="279"/>
      <c r="VHT21" s="279"/>
      <c r="VHU21" s="279"/>
      <c r="VHV21" s="279"/>
      <c r="VHW21" s="279"/>
      <c r="VHX21" s="279"/>
      <c r="VHY21" s="279"/>
      <c r="VHZ21" s="279"/>
      <c r="VIA21" s="279"/>
      <c r="VIB21" s="279"/>
      <c r="VIC21" s="279"/>
      <c r="VID21" s="279"/>
      <c r="VIE21" s="279"/>
      <c r="VIF21" s="279"/>
      <c r="VIG21" s="279"/>
      <c r="VIH21" s="279"/>
      <c r="VII21" s="279"/>
      <c r="VIJ21" s="279"/>
      <c r="VIK21" s="279"/>
      <c r="VIL21" s="279"/>
      <c r="VIM21" s="279"/>
      <c r="VIN21" s="279"/>
      <c r="VIO21" s="279"/>
      <c r="VIP21" s="279"/>
      <c r="VIQ21" s="279"/>
      <c r="VIR21" s="279"/>
      <c r="VIS21" s="279"/>
      <c r="VIT21" s="279"/>
      <c r="VIU21" s="279"/>
      <c r="VIV21" s="279"/>
      <c r="VIW21" s="279"/>
      <c r="VIX21" s="279"/>
      <c r="VIY21" s="279"/>
      <c r="VIZ21" s="279"/>
      <c r="VJA21" s="279"/>
      <c r="VJB21" s="279"/>
      <c r="VJC21" s="279"/>
      <c r="VJD21" s="279"/>
      <c r="VJE21" s="279"/>
      <c r="VJF21" s="279"/>
      <c r="VJG21" s="279"/>
      <c r="VJH21" s="279"/>
      <c r="VJI21" s="279"/>
      <c r="VJJ21" s="279"/>
      <c r="VJK21" s="279"/>
      <c r="VJL21" s="279"/>
      <c r="VJM21" s="279"/>
      <c r="VJN21" s="279"/>
      <c r="VJO21" s="279"/>
      <c r="VJP21" s="279"/>
      <c r="VJQ21" s="279"/>
      <c r="VJR21" s="279"/>
      <c r="VJS21" s="279"/>
      <c r="VJT21" s="279"/>
      <c r="VJU21" s="279"/>
      <c r="VJV21" s="279"/>
      <c r="VJW21" s="279"/>
      <c r="VJX21" s="279"/>
      <c r="VJY21" s="279"/>
      <c r="VJZ21" s="279"/>
      <c r="VKA21" s="279"/>
      <c r="VKB21" s="279"/>
      <c r="VKC21" s="279"/>
      <c r="VKD21" s="279"/>
      <c r="VKE21" s="279"/>
      <c r="VKF21" s="279"/>
      <c r="VKG21" s="279"/>
      <c r="VKH21" s="279"/>
      <c r="VKI21" s="279"/>
      <c r="VKJ21" s="279"/>
      <c r="VKK21" s="279"/>
      <c r="VKL21" s="279"/>
      <c r="VKM21" s="279"/>
      <c r="VKN21" s="279"/>
      <c r="VKO21" s="279"/>
      <c r="VKP21" s="279"/>
      <c r="VKQ21" s="279"/>
      <c r="VKR21" s="279"/>
      <c r="VKS21" s="279"/>
      <c r="VKT21" s="279"/>
      <c r="VKU21" s="279"/>
      <c r="VKV21" s="279"/>
      <c r="VKW21" s="279"/>
      <c r="VKX21" s="279"/>
      <c r="VKY21" s="279"/>
      <c r="VKZ21" s="279"/>
      <c r="VLA21" s="279"/>
      <c r="VLB21" s="279"/>
      <c r="VLC21" s="279"/>
      <c r="VLD21" s="279"/>
      <c r="VLE21" s="279"/>
      <c r="VLF21" s="279"/>
      <c r="VLG21" s="279"/>
      <c r="VLH21" s="279"/>
      <c r="VLI21" s="279"/>
      <c r="VLJ21" s="279"/>
      <c r="VLK21" s="279"/>
      <c r="VLL21" s="279"/>
      <c r="VLM21" s="279"/>
      <c r="VLN21" s="279"/>
      <c r="VLO21" s="279"/>
      <c r="VLP21" s="279"/>
      <c r="VLQ21" s="279"/>
      <c r="VLR21" s="279"/>
      <c r="VLS21" s="279"/>
      <c r="VLT21" s="279"/>
      <c r="VLU21" s="279"/>
      <c r="VLV21" s="279"/>
      <c r="VLW21" s="279"/>
      <c r="VLX21" s="279"/>
      <c r="VLY21" s="279"/>
      <c r="VLZ21" s="279"/>
      <c r="VMA21" s="279"/>
      <c r="VMB21" s="279"/>
      <c r="VMC21" s="279"/>
      <c r="VMD21" s="279"/>
      <c r="VME21" s="279"/>
      <c r="VMF21" s="279"/>
      <c r="VMG21" s="279"/>
      <c r="VMH21" s="279"/>
      <c r="VMI21" s="279"/>
      <c r="VMJ21" s="279"/>
      <c r="VMK21" s="279"/>
      <c r="VML21" s="279"/>
      <c r="VMM21" s="279"/>
      <c r="VMN21" s="279"/>
      <c r="VMO21" s="279"/>
      <c r="VMP21" s="279"/>
      <c r="VMQ21" s="279"/>
      <c r="VMR21" s="279"/>
      <c r="VMS21" s="279"/>
      <c r="VMT21" s="279"/>
      <c r="VMU21" s="279"/>
      <c r="VMV21" s="279"/>
      <c r="VMW21" s="279"/>
      <c r="VMX21" s="279"/>
      <c r="VMY21" s="279"/>
      <c r="VMZ21" s="279"/>
      <c r="VNA21" s="279"/>
      <c r="VNB21" s="279"/>
      <c r="VNC21" s="279"/>
      <c r="VND21" s="279"/>
      <c r="VNE21" s="279"/>
      <c r="VNF21" s="279"/>
      <c r="VNG21" s="279"/>
      <c r="VNH21" s="279"/>
      <c r="VNI21" s="279"/>
      <c r="VNJ21" s="279"/>
      <c r="VNK21" s="279"/>
      <c r="VNL21" s="279"/>
      <c r="VNM21" s="279"/>
      <c r="VNN21" s="279"/>
      <c r="VNO21" s="279"/>
      <c r="VNP21" s="279"/>
      <c r="VNQ21" s="279"/>
      <c r="VNR21" s="279"/>
      <c r="VNS21" s="279"/>
      <c r="VNT21" s="279"/>
      <c r="VNU21" s="279"/>
      <c r="VNV21" s="279"/>
      <c r="VNW21" s="279"/>
      <c r="VNX21" s="279"/>
      <c r="VNY21" s="279"/>
      <c r="VNZ21" s="279"/>
      <c r="VOA21" s="279"/>
      <c r="VOB21" s="279"/>
      <c r="VOC21" s="279"/>
      <c r="VOD21" s="279"/>
      <c r="VOE21" s="279"/>
      <c r="VOF21" s="279"/>
      <c r="VOG21" s="279"/>
      <c r="VOH21" s="279"/>
      <c r="VOI21" s="279"/>
      <c r="VOJ21" s="279"/>
      <c r="VOK21" s="279"/>
      <c r="VOL21" s="279"/>
      <c r="VOM21" s="279"/>
      <c r="VON21" s="279"/>
      <c r="VOO21" s="279"/>
      <c r="VOP21" s="279"/>
      <c r="VOQ21" s="279"/>
      <c r="VOR21" s="279"/>
      <c r="VOS21" s="279"/>
      <c r="VOT21" s="279"/>
      <c r="VOU21" s="279"/>
      <c r="VOV21" s="279"/>
      <c r="VOW21" s="279"/>
      <c r="VOX21" s="279"/>
      <c r="VOY21" s="279"/>
      <c r="VOZ21" s="279"/>
      <c r="VPA21" s="279"/>
      <c r="VPB21" s="279"/>
      <c r="VPC21" s="279"/>
      <c r="VPD21" s="279"/>
      <c r="VPE21" s="279"/>
      <c r="VPF21" s="279"/>
      <c r="VPG21" s="279"/>
      <c r="VPH21" s="279"/>
      <c r="VPI21" s="279"/>
      <c r="VPJ21" s="279"/>
      <c r="VPK21" s="279"/>
      <c r="VPL21" s="279"/>
      <c r="VPM21" s="279"/>
      <c r="VPN21" s="279"/>
      <c r="VPO21" s="279"/>
      <c r="VPP21" s="279"/>
      <c r="VPQ21" s="279"/>
      <c r="VPR21" s="279"/>
      <c r="VPS21" s="279"/>
      <c r="VPT21" s="279"/>
      <c r="VPU21" s="279"/>
      <c r="VPV21" s="279"/>
      <c r="VPW21" s="279"/>
      <c r="VPX21" s="279"/>
      <c r="VPY21" s="279"/>
      <c r="VPZ21" s="279"/>
      <c r="VQA21" s="279"/>
      <c r="VQB21" s="279"/>
      <c r="VQC21" s="279"/>
      <c r="VQD21" s="279"/>
      <c r="VQE21" s="279"/>
      <c r="VQF21" s="279"/>
      <c r="VQG21" s="279"/>
      <c r="VQH21" s="279"/>
      <c r="VQI21" s="279"/>
      <c r="VQJ21" s="279"/>
      <c r="VQK21" s="279"/>
      <c r="VQL21" s="279"/>
      <c r="VQM21" s="279"/>
      <c r="VQN21" s="279"/>
      <c r="VQO21" s="279"/>
      <c r="VQP21" s="279"/>
      <c r="VQQ21" s="279"/>
      <c r="VQR21" s="279"/>
      <c r="VQS21" s="279"/>
      <c r="VQT21" s="279"/>
      <c r="VQU21" s="279"/>
      <c r="VQV21" s="279"/>
      <c r="VQW21" s="279"/>
      <c r="VQX21" s="279"/>
      <c r="VQY21" s="279"/>
      <c r="VQZ21" s="279"/>
      <c r="VRA21" s="279"/>
      <c r="VRB21" s="279"/>
      <c r="VRC21" s="279"/>
      <c r="VRD21" s="279"/>
      <c r="VRE21" s="279"/>
      <c r="VRF21" s="279"/>
      <c r="VRG21" s="279"/>
      <c r="VRH21" s="279"/>
      <c r="VRI21" s="279"/>
      <c r="VRJ21" s="279"/>
      <c r="VRK21" s="279"/>
      <c r="VRL21" s="279"/>
      <c r="VRM21" s="279"/>
      <c r="VRN21" s="279"/>
      <c r="VRO21" s="279"/>
      <c r="VRP21" s="279"/>
      <c r="VRQ21" s="279"/>
      <c r="VRR21" s="279"/>
      <c r="VRS21" s="279"/>
      <c r="VRT21" s="279"/>
      <c r="VRU21" s="279"/>
      <c r="VRV21" s="279"/>
      <c r="VRW21" s="279"/>
      <c r="VRX21" s="279"/>
      <c r="VRY21" s="279"/>
      <c r="VRZ21" s="279"/>
      <c r="VSA21" s="279"/>
      <c r="VSB21" s="279"/>
      <c r="VSC21" s="279"/>
      <c r="VSD21" s="279"/>
      <c r="VSE21" s="279"/>
      <c r="VSF21" s="279"/>
      <c r="VSG21" s="279"/>
      <c r="VSH21" s="279"/>
      <c r="VSI21" s="279"/>
      <c r="VSJ21" s="279"/>
      <c r="VSK21" s="279"/>
      <c r="VSL21" s="279"/>
      <c r="VSM21" s="279"/>
      <c r="VSN21" s="279"/>
      <c r="VSO21" s="279"/>
      <c r="VSP21" s="279"/>
      <c r="VSQ21" s="279"/>
      <c r="VSR21" s="279"/>
      <c r="VSS21" s="279"/>
      <c r="VST21" s="279"/>
      <c r="VSU21" s="279"/>
      <c r="VSV21" s="279"/>
      <c r="VSW21" s="279"/>
      <c r="VSX21" s="279"/>
      <c r="VSY21" s="279"/>
      <c r="VSZ21" s="279"/>
      <c r="VTA21" s="279"/>
      <c r="VTB21" s="279"/>
      <c r="VTC21" s="279"/>
      <c r="VTD21" s="279"/>
      <c r="VTE21" s="279"/>
      <c r="VTF21" s="279"/>
      <c r="VTG21" s="279"/>
      <c r="VTH21" s="279"/>
      <c r="VTI21" s="279"/>
      <c r="VTJ21" s="279"/>
      <c r="VTK21" s="279"/>
      <c r="VTL21" s="279"/>
      <c r="VTM21" s="279"/>
      <c r="VTN21" s="279"/>
      <c r="VTO21" s="279"/>
      <c r="VTP21" s="279"/>
      <c r="VTQ21" s="279"/>
      <c r="VTR21" s="279"/>
      <c r="VTS21" s="279"/>
      <c r="VTT21" s="279"/>
      <c r="VTU21" s="279"/>
      <c r="VTV21" s="279"/>
      <c r="VTW21" s="279"/>
      <c r="VTX21" s="279"/>
      <c r="VTY21" s="279"/>
      <c r="VTZ21" s="279"/>
      <c r="VUA21" s="279"/>
      <c r="VUB21" s="279"/>
      <c r="VUC21" s="279"/>
      <c r="VUD21" s="279"/>
      <c r="VUE21" s="279"/>
      <c r="VUF21" s="279"/>
      <c r="VUG21" s="279"/>
      <c r="VUH21" s="279"/>
      <c r="VUI21" s="279"/>
      <c r="VUJ21" s="279"/>
      <c r="VUK21" s="279"/>
      <c r="VUL21" s="279"/>
      <c r="VUM21" s="279"/>
      <c r="VUN21" s="279"/>
      <c r="VUO21" s="279"/>
      <c r="VUP21" s="279"/>
      <c r="VUQ21" s="279"/>
      <c r="VUR21" s="279"/>
      <c r="VUS21" s="279"/>
      <c r="VUT21" s="279"/>
      <c r="VUU21" s="279"/>
      <c r="VUV21" s="279"/>
      <c r="VUW21" s="279"/>
      <c r="VUX21" s="279"/>
      <c r="VUY21" s="279"/>
      <c r="VUZ21" s="279"/>
      <c r="VVA21" s="279"/>
      <c r="VVB21" s="279"/>
      <c r="VVC21" s="279"/>
      <c r="VVD21" s="279"/>
      <c r="VVE21" s="279"/>
      <c r="VVF21" s="279"/>
      <c r="VVG21" s="279"/>
      <c r="VVH21" s="279"/>
      <c r="VVI21" s="279"/>
      <c r="VVJ21" s="279"/>
      <c r="VVK21" s="279"/>
      <c r="VVL21" s="279"/>
      <c r="VVM21" s="279"/>
      <c r="VVN21" s="279"/>
      <c r="VVO21" s="279"/>
      <c r="VVP21" s="279"/>
      <c r="VVQ21" s="279"/>
      <c r="VVR21" s="279"/>
      <c r="VVS21" s="279"/>
      <c r="VVT21" s="279"/>
      <c r="VVU21" s="279"/>
      <c r="VVV21" s="279"/>
      <c r="VVW21" s="279"/>
      <c r="VVX21" s="279"/>
      <c r="VVY21" s="279"/>
      <c r="VVZ21" s="279"/>
      <c r="VWA21" s="279"/>
      <c r="VWB21" s="279"/>
      <c r="VWC21" s="279"/>
      <c r="VWD21" s="279"/>
      <c r="VWE21" s="279"/>
      <c r="VWF21" s="279"/>
      <c r="VWG21" s="279"/>
      <c r="VWH21" s="279"/>
      <c r="VWI21" s="279"/>
      <c r="VWJ21" s="279"/>
      <c r="VWK21" s="279"/>
      <c r="VWL21" s="279"/>
      <c r="VWM21" s="279"/>
      <c r="VWN21" s="279"/>
      <c r="VWO21" s="279"/>
      <c r="VWP21" s="279"/>
      <c r="VWQ21" s="279"/>
      <c r="VWR21" s="279"/>
      <c r="VWS21" s="279"/>
      <c r="VWT21" s="279"/>
      <c r="VWU21" s="279"/>
      <c r="VWV21" s="279"/>
      <c r="VWW21" s="279"/>
      <c r="VWX21" s="279"/>
      <c r="VWY21" s="279"/>
      <c r="VWZ21" s="279"/>
      <c r="VXA21" s="279"/>
      <c r="VXB21" s="279"/>
      <c r="VXC21" s="279"/>
      <c r="VXD21" s="279"/>
      <c r="VXE21" s="279"/>
      <c r="VXF21" s="279"/>
      <c r="VXG21" s="279"/>
      <c r="VXH21" s="279"/>
      <c r="VXI21" s="279"/>
      <c r="VXJ21" s="279"/>
      <c r="VXK21" s="279"/>
      <c r="VXL21" s="279"/>
      <c r="VXM21" s="279"/>
      <c r="VXN21" s="279"/>
      <c r="VXO21" s="279"/>
      <c r="VXP21" s="279"/>
      <c r="VXQ21" s="279"/>
      <c r="VXR21" s="279"/>
      <c r="VXS21" s="279"/>
      <c r="VXT21" s="279"/>
      <c r="VXU21" s="279"/>
      <c r="VXV21" s="279"/>
      <c r="VXW21" s="279"/>
      <c r="VXX21" s="279"/>
      <c r="VXY21" s="279"/>
      <c r="VXZ21" s="279"/>
      <c r="VYA21" s="279"/>
      <c r="VYB21" s="279"/>
      <c r="VYC21" s="279"/>
      <c r="VYD21" s="279"/>
      <c r="VYE21" s="279"/>
      <c r="VYF21" s="279"/>
      <c r="VYG21" s="279"/>
      <c r="VYH21" s="279"/>
      <c r="VYI21" s="279"/>
      <c r="VYJ21" s="279"/>
      <c r="VYK21" s="279"/>
      <c r="VYL21" s="279"/>
      <c r="VYM21" s="279"/>
      <c r="VYN21" s="279"/>
      <c r="VYO21" s="279"/>
      <c r="VYP21" s="279"/>
      <c r="VYQ21" s="279"/>
      <c r="VYR21" s="279"/>
      <c r="VYS21" s="279"/>
      <c r="VYT21" s="279"/>
      <c r="VYU21" s="279"/>
      <c r="VYV21" s="279"/>
      <c r="VYW21" s="279"/>
      <c r="VYX21" s="279"/>
      <c r="VYY21" s="279"/>
      <c r="VYZ21" s="279"/>
      <c r="VZA21" s="279"/>
      <c r="VZB21" s="279"/>
      <c r="VZC21" s="279"/>
      <c r="VZD21" s="279"/>
      <c r="VZE21" s="279"/>
      <c r="VZF21" s="279"/>
      <c r="VZG21" s="279"/>
      <c r="VZH21" s="279"/>
      <c r="VZI21" s="279"/>
      <c r="VZJ21" s="279"/>
      <c r="VZK21" s="279"/>
      <c r="VZL21" s="279"/>
      <c r="VZM21" s="279"/>
      <c r="VZN21" s="279"/>
      <c r="VZO21" s="279"/>
      <c r="VZP21" s="279"/>
      <c r="VZQ21" s="279"/>
      <c r="VZR21" s="279"/>
      <c r="VZS21" s="279"/>
      <c r="VZT21" s="279"/>
      <c r="VZU21" s="279"/>
      <c r="VZV21" s="279"/>
      <c r="VZW21" s="279"/>
      <c r="VZX21" s="279"/>
      <c r="VZY21" s="279"/>
      <c r="VZZ21" s="279"/>
      <c r="WAA21" s="279"/>
      <c r="WAB21" s="279"/>
      <c r="WAC21" s="279"/>
      <c r="WAD21" s="279"/>
      <c r="WAE21" s="279"/>
      <c r="WAF21" s="279"/>
      <c r="WAG21" s="279"/>
      <c r="WAH21" s="279"/>
      <c r="WAI21" s="279"/>
      <c r="WAJ21" s="279"/>
      <c r="WAK21" s="279"/>
      <c r="WAL21" s="279"/>
      <c r="WAM21" s="279"/>
      <c r="WAN21" s="279"/>
      <c r="WAO21" s="279"/>
      <c r="WAP21" s="279"/>
      <c r="WAQ21" s="279"/>
      <c r="WAR21" s="279"/>
      <c r="WAS21" s="279"/>
      <c r="WAT21" s="279"/>
      <c r="WAU21" s="279"/>
      <c r="WAV21" s="279"/>
      <c r="WAW21" s="279"/>
      <c r="WAX21" s="279"/>
      <c r="WAY21" s="279"/>
      <c r="WAZ21" s="279"/>
      <c r="WBA21" s="279"/>
      <c r="WBB21" s="279"/>
      <c r="WBC21" s="279"/>
      <c r="WBD21" s="279"/>
      <c r="WBE21" s="279"/>
      <c r="WBF21" s="279"/>
      <c r="WBG21" s="279"/>
      <c r="WBH21" s="279"/>
      <c r="WBI21" s="279"/>
      <c r="WBJ21" s="279"/>
      <c r="WBK21" s="279"/>
      <c r="WBL21" s="279"/>
      <c r="WBM21" s="279"/>
      <c r="WBN21" s="279"/>
      <c r="WBO21" s="279"/>
      <c r="WBP21" s="279"/>
      <c r="WBQ21" s="279"/>
      <c r="WBR21" s="279"/>
      <c r="WBS21" s="279"/>
      <c r="WBT21" s="279"/>
      <c r="WBU21" s="279"/>
      <c r="WBV21" s="279"/>
      <c r="WBW21" s="279"/>
      <c r="WBX21" s="279"/>
      <c r="WBY21" s="279"/>
      <c r="WBZ21" s="279"/>
      <c r="WCA21" s="279"/>
      <c r="WCB21" s="279"/>
      <c r="WCC21" s="279"/>
      <c r="WCD21" s="279"/>
      <c r="WCE21" s="279"/>
      <c r="WCF21" s="279"/>
      <c r="WCG21" s="279"/>
      <c r="WCH21" s="279"/>
      <c r="WCI21" s="279"/>
      <c r="WCJ21" s="279"/>
      <c r="WCK21" s="279"/>
      <c r="WCL21" s="279"/>
      <c r="WCM21" s="279"/>
      <c r="WCN21" s="279"/>
      <c r="WCO21" s="279"/>
      <c r="WCP21" s="279"/>
      <c r="WCQ21" s="279"/>
      <c r="WCR21" s="279"/>
      <c r="WCS21" s="279"/>
      <c r="WCT21" s="279"/>
      <c r="WCU21" s="279"/>
      <c r="WCV21" s="279"/>
      <c r="WCW21" s="279"/>
      <c r="WCX21" s="279"/>
      <c r="WCY21" s="279"/>
      <c r="WCZ21" s="279"/>
      <c r="WDA21" s="279"/>
      <c r="WDB21" s="279"/>
      <c r="WDC21" s="279"/>
      <c r="WDD21" s="279"/>
      <c r="WDE21" s="279"/>
      <c r="WDF21" s="279"/>
      <c r="WDG21" s="279"/>
      <c r="WDH21" s="279"/>
      <c r="WDI21" s="279"/>
      <c r="WDJ21" s="279"/>
      <c r="WDK21" s="279"/>
      <c r="WDL21" s="279"/>
      <c r="WDM21" s="279"/>
      <c r="WDN21" s="279"/>
      <c r="WDO21" s="279"/>
      <c r="WDP21" s="279"/>
      <c r="WDQ21" s="279"/>
      <c r="WDR21" s="279"/>
      <c r="WDS21" s="279"/>
      <c r="WDT21" s="279"/>
      <c r="WDU21" s="279"/>
      <c r="WDV21" s="279"/>
      <c r="WDW21" s="279"/>
      <c r="WDX21" s="279"/>
      <c r="WDY21" s="279"/>
      <c r="WDZ21" s="279"/>
      <c r="WEA21" s="279"/>
      <c r="WEB21" s="279"/>
      <c r="WEC21" s="279"/>
      <c r="WED21" s="279"/>
      <c r="WEE21" s="279"/>
      <c r="WEF21" s="279"/>
      <c r="WEG21" s="279"/>
      <c r="WEH21" s="279"/>
      <c r="WEI21" s="279"/>
      <c r="WEJ21" s="279"/>
      <c r="WEK21" s="279"/>
      <c r="WEL21" s="279"/>
      <c r="WEM21" s="279"/>
      <c r="WEN21" s="279"/>
      <c r="WEO21" s="279"/>
      <c r="WEP21" s="279"/>
      <c r="WEQ21" s="279"/>
      <c r="WER21" s="279"/>
      <c r="WES21" s="279"/>
      <c r="WET21" s="279"/>
      <c r="WEU21" s="279"/>
      <c r="WEV21" s="279"/>
      <c r="WEW21" s="279"/>
      <c r="WEX21" s="279"/>
      <c r="WEY21" s="279"/>
      <c r="WEZ21" s="279"/>
      <c r="WFA21" s="279"/>
      <c r="WFB21" s="279"/>
      <c r="WFC21" s="279"/>
      <c r="WFD21" s="279"/>
      <c r="WFE21" s="279"/>
      <c r="WFF21" s="279"/>
      <c r="WFG21" s="279"/>
      <c r="WFH21" s="279"/>
      <c r="WFI21" s="279"/>
      <c r="WFJ21" s="279"/>
      <c r="WFK21" s="279"/>
      <c r="WFL21" s="279"/>
      <c r="WFM21" s="279"/>
      <c r="WFN21" s="279"/>
      <c r="WFO21" s="279"/>
      <c r="WFP21" s="279"/>
      <c r="WFQ21" s="279"/>
      <c r="WFR21" s="279"/>
      <c r="WFS21" s="279"/>
      <c r="WFT21" s="279"/>
      <c r="WFU21" s="279"/>
      <c r="WFV21" s="279"/>
      <c r="WFW21" s="279"/>
      <c r="WFX21" s="279"/>
      <c r="WFY21" s="279"/>
      <c r="WFZ21" s="279"/>
      <c r="WGA21" s="279"/>
      <c r="WGB21" s="279"/>
      <c r="WGC21" s="279"/>
      <c r="WGD21" s="279"/>
      <c r="WGE21" s="279"/>
      <c r="WGF21" s="279"/>
      <c r="WGG21" s="279"/>
      <c r="WGH21" s="279"/>
      <c r="WGI21" s="279"/>
      <c r="WGJ21" s="279"/>
      <c r="WGK21" s="279"/>
      <c r="WGL21" s="279"/>
      <c r="WGM21" s="279"/>
      <c r="WGN21" s="279"/>
      <c r="WGO21" s="279"/>
      <c r="WGP21" s="279"/>
      <c r="WGQ21" s="279"/>
      <c r="WGR21" s="279"/>
      <c r="WGS21" s="279"/>
      <c r="WGT21" s="279"/>
      <c r="WGU21" s="279"/>
      <c r="WGV21" s="279"/>
      <c r="WGW21" s="279"/>
      <c r="WGX21" s="279"/>
      <c r="WGY21" s="279"/>
      <c r="WGZ21" s="279"/>
      <c r="WHA21" s="279"/>
      <c r="WHB21" s="279"/>
      <c r="WHC21" s="279"/>
      <c r="WHD21" s="279"/>
      <c r="WHE21" s="279"/>
      <c r="WHF21" s="279"/>
      <c r="WHG21" s="279"/>
      <c r="WHH21" s="279"/>
      <c r="WHI21" s="279"/>
      <c r="WHJ21" s="279"/>
      <c r="WHK21" s="279"/>
      <c r="WHL21" s="279"/>
      <c r="WHM21" s="279"/>
      <c r="WHN21" s="279"/>
      <c r="WHO21" s="279"/>
      <c r="WHP21" s="279"/>
      <c r="WHQ21" s="279"/>
      <c r="WHR21" s="279"/>
      <c r="WHS21" s="279"/>
      <c r="WHT21" s="279"/>
      <c r="WHU21" s="279"/>
      <c r="WHV21" s="279"/>
      <c r="WHW21" s="279"/>
      <c r="WHX21" s="279"/>
      <c r="WHY21" s="279"/>
      <c r="WHZ21" s="279"/>
      <c r="WIA21" s="279"/>
      <c r="WIB21" s="279"/>
      <c r="WIC21" s="279"/>
      <c r="WID21" s="279"/>
      <c r="WIE21" s="279"/>
      <c r="WIF21" s="279"/>
      <c r="WIG21" s="279"/>
      <c r="WIH21" s="279"/>
      <c r="WII21" s="279"/>
      <c r="WIJ21" s="279"/>
      <c r="WIK21" s="279"/>
      <c r="WIL21" s="279"/>
      <c r="WIM21" s="279"/>
      <c r="WIN21" s="279"/>
      <c r="WIO21" s="279"/>
      <c r="WIP21" s="279"/>
      <c r="WIQ21" s="279"/>
      <c r="WIR21" s="279"/>
      <c r="WIS21" s="279"/>
      <c r="WIT21" s="279"/>
      <c r="WIU21" s="279"/>
      <c r="WIV21" s="279"/>
      <c r="WIW21" s="279"/>
      <c r="WIX21" s="279"/>
      <c r="WIY21" s="279"/>
      <c r="WIZ21" s="279"/>
      <c r="WJA21" s="279"/>
      <c r="WJB21" s="279"/>
      <c r="WJC21" s="279"/>
      <c r="WJD21" s="279"/>
      <c r="WJE21" s="279"/>
      <c r="WJF21" s="279"/>
      <c r="WJG21" s="279"/>
      <c r="WJH21" s="279"/>
      <c r="WJI21" s="279"/>
      <c r="WJJ21" s="279"/>
      <c r="WJK21" s="279"/>
      <c r="WJL21" s="279"/>
      <c r="WJM21" s="279"/>
      <c r="WJN21" s="279"/>
      <c r="WJO21" s="279"/>
      <c r="WJP21" s="279"/>
      <c r="WJQ21" s="279"/>
      <c r="WJR21" s="279"/>
      <c r="WJS21" s="279"/>
      <c r="WJT21" s="279"/>
      <c r="WJU21" s="279"/>
      <c r="WJV21" s="279"/>
      <c r="WJW21" s="279"/>
      <c r="WJX21" s="279"/>
      <c r="WJY21" s="279"/>
      <c r="WJZ21" s="279"/>
      <c r="WKA21" s="279"/>
      <c r="WKB21" s="279"/>
      <c r="WKC21" s="279"/>
      <c r="WKD21" s="279"/>
      <c r="WKE21" s="279"/>
      <c r="WKF21" s="279"/>
      <c r="WKG21" s="279"/>
      <c r="WKH21" s="279"/>
      <c r="WKI21" s="279"/>
      <c r="WKJ21" s="279"/>
      <c r="WKK21" s="279"/>
      <c r="WKL21" s="279"/>
      <c r="WKM21" s="279"/>
      <c r="WKN21" s="279"/>
      <c r="WKO21" s="279"/>
      <c r="WKP21" s="279"/>
      <c r="WKQ21" s="279"/>
      <c r="WKR21" s="279"/>
      <c r="WKS21" s="279"/>
      <c r="WKT21" s="279"/>
      <c r="WKU21" s="279"/>
      <c r="WKV21" s="279"/>
      <c r="WKW21" s="279"/>
      <c r="WKX21" s="279"/>
      <c r="WKY21" s="279"/>
      <c r="WKZ21" s="279"/>
      <c r="WLA21" s="279"/>
      <c r="WLB21" s="279"/>
      <c r="WLC21" s="279"/>
      <c r="WLD21" s="279"/>
      <c r="WLE21" s="279"/>
      <c r="WLF21" s="279"/>
      <c r="WLG21" s="279"/>
      <c r="WLH21" s="279"/>
      <c r="WLI21" s="279"/>
      <c r="WLJ21" s="279"/>
      <c r="WLK21" s="279"/>
      <c r="WLL21" s="279"/>
      <c r="WLM21" s="279"/>
      <c r="WLN21" s="279"/>
      <c r="WLO21" s="279"/>
      <c r="WLP21" s="279"/>
      <c r="WLQ21" s="279"/>
      <c r="WLR21" s="279"/>
      <c r="WLS21" s="279"/>
      <c r="WLT21" s="279"/>
      <c r="WLU21" s="279"/>
      <c r="WLV21" s="279"/>
      <c r="WLW21" s="279"/>
      <c r="WLX21" s="279"/>
      <c r="WLY21" s="279"/>
      <c r="WLZ21" s="279"/>
      <c r="WMA21" s="279"/>
      <c r="WMB21" s="279"/>
      <c r="WMC21" s="279"/>
      <c r="WMD21" s="279"/>
      <c r="WME21" s="279"/>
      <c r="WMF21" s="279"/>
      <c r="WMG21" s="279"/>
      <c r="WMH21" s="279"/>
      <c r="WMI21" s="279"/>
      <c r="WMJ21" s="279"/>
      <c r="WMK21" s="279"/>
      <c r="WML21" s="279"/>
      <c r="WMM21" s="279"/>
      <c r="WMN21" s="279"/>
      <c r="WMO21" s="279"/>
      <c r="WMP21" s="279"/>
      <c r="WMQ21" s="279"/>
      <c r="WMR21" s="279"/>
      <c r="WMS21" s="279"/>
      <c r="WMT21" s="279"/>
      <c r="WMU21" s="279"/>
      <c r="WMV21" s="279"/>
      <c r="WMW21" s="279"/>
      <c r="WMX21" s="279"/>
      <c r="WMY21" s="279"/>
      <c r="WMZ21" s="279"/>
      <c r="WNA21" s="279"/>
      <c r="WNB21" s="279"/>
      <c r="WNC21" s="279"/>
      <c r="WND21" s="279"/>
      <c r="WNE21" s="279"/>
      <c r="WNF21" s="279"/>
      <c r="WNG21" s="279"/>
      <c r="WNH21" s="279"/>
      <c r="WNI21" s="279"/>
      <c r="WNJ21" s="279"/>
      <c r="WNK21" s="279"/>
      <c r="WNL21" s="279"/>
      <c r="WNM21" s="279"/>
      <c r="WNN21" s="279"/>
      <c r="WNO21" s="279"/>
      <c r="WNP21" s="279"/>
      <c r="WNQ21" s="279"/>
      <c r="WNR21" s="279"/>
      <c r="WNS21" s="279"/>
      <c r="WNT21" s="279"/>
      <c r="WNU21" s="279"/>
      <c r="WNV21" s="279"/>
      <c r="WNW21" s="279"/>
      <c r="WNX21" s="279"/>
      <c r="WNY21" s="279"/>
      <c r="WNZ21" s="279"/>
      <c r="WOA21" s="279"/>
      <c r="WOB21" s="279"/>
      <c r="WOC21" s="279"/>
      <c r="WOD21" s="279"/>
      <c r="WOE21" s="279"/>
      <c r="WOF21" s="279"/>
      <c r="WOG21" s="279"/>
      <c r="WOH21" s="279"/>
      <c r="WOI21" s="279"/>
      <c r="WOJ21" s="279"/>
      <c r="WOK21" s="279"/>
      <c r="WOL21" s="279"/>
      <c r="WOM21" s="279"/>
      <c r="WON21" s="279"/>
      <c r="WOO21" s="279"/>
      <c r="WOP21" s="279"/>
      <c r="WOQ21" s="279"/>
      <c r="WOR21" s="279"/>
      <c r="WOS21" s="279"/>
      <c r="WOT21" s="279"/>
      <c r="WOU21" s="279"/>
      <c r="WOV21" s="279"/>
      <c r="WOW21" s="279"/>
      <c r="WOX21" s="279"/>
      <c r="WOY21" s="279"/>
      <c r="WOZ21" s="279"/>
      <c r="WPA21" s="279"/>
      <c r="WPB21" s="279"/>
      <c r="WPC21" s="279"/>
      <c r="WPD21" s="279"/>
      <c r="WPE21" s="279"/>
      <c r="WPF21" s="279"/>
      <c r="WPG21" s="279"/>
      <c r="WPH21" s="279"/>
      <c r="WPI21" s="279"/>
      <c r="WPJ21" s="279"/>
      <c r="WPK21" s="279"/>
      <c r="WPL21" s="279"/>
      <c r="WPM21" s="279"/>
      <c r="WPN21" s="279"/>
      <c r="WPO21" s="279"/>
      <c r="WPP21" s="279"/>
      <c r="WPQ21" s="279"/>
      <c r="WPR21" s="279"/>
      <c r="WPS21" s="279"/>
      <c r="WPT21" s="279"/>
      <c r="WPU21" s="279"/>
      <c r="WPV21" s="279"/>
      <c r="WPW21" s="279"/>
      <c r="WPX21" s="279"/>
      <c r="WPY21" s="279"/>
      <c r="WPZ21" s="279"/>
      <c r="WQA21" s="279"/>
      <c r="WQB21" s="279"/>
      <c r="WQC21" s="279"/>
      <c r="WQD21" s="279"/>
      <c r="WQE21" s="279"/>
      <c r="WQF21" s="279"/>
      <c r="WQG21" s="279"/>
      <c r="WQH21" s="279"/>
      <c r="WQI21" s="279"/>
      <c r="WQJ21" s="279"/>
      <c r="WQK21" s="279"/>
      <c r="WQL21" s="279"/>
      <c r="WQM21" s="279"/>
      <c r="WQN21" s="279"/>
      <c r="WQO21" s="279"/>
      <c r="WQP21" s="279"/>
      <c r="WQQ21" s="279"/>
      <c r="WQR21" s="279"/>
      <c r="WQS21" s="279"/>
      <c r="WQT21" s="279"/>
      <c r="WQU21" s="279"/>
      <c r="WQV21" s="279"/>
      <c r="WQW21" s="279"/>
      <c r="WQX21" s="279"/>
      <c r="WQY21" s="279"/>
      <c r="WQZ21" s="279"/>
      <c r="WRA21" s="279"/>
      <c r="WRB21" s="279"/>
      <c r="WRC21" s="279"/>
      <c r="WRD21" s="279"/>
      <c r="WRE21" s="279"/>
      <c r="WRF21" s="279"/>
      <c r="WRG21" s="279"/>
      <c r="WRH21" s="279"/>
      <c r="WRI21" s="279"/>
      <c r="WRJ21" s="279"/>
      <c r="WRK21" s="279"/>
      <c r="WRL21" s="279"/>
      <c r="WRM21" s="279"/>
      <c r="WRN21" s="279"/>
      <c r="WRO21" s="279"/>
      <c r="WRP21" s="279"/>
      <c r="WRQ21" s="279"/>
      <c r="WRR21" s="279"/>
      <c r="WRS21" s="279"/>
      <c r="WRT21" s="279"/>
      <c r="WRU21" s="279"/>
      <c r="WRV21" s="279"/>
      <c r="WRW21" s="279"/>
      <c r="WRX21" s="279"/>
      <c r="WRY21" s="279"/>
      <c r="WRZ21" s="279"/>
      <c r="WSA21" s="279"/>
      <c r="WSB21" s="279"/>
      <c r="WSC21" s="279"/>
      <c r="WSD21" s="279"/>
      <c r="WSE21" s="279"/>
      <c r="WSF21" s="279"/>
      <c r="WSG21" s="279"/>
      <c r="WSH21" s="279"/>
      <c r="WSI21" s="279"/>
      <c r="WSJ21" s="279"/>
      <c r="WSK21" s="279"/>
      <c r="WSL21" s="279"/>
      <c r="WSM21" s="279"/>
      <c r="WSN21" s="279"/>
      <c r="WSO21" s="279"/>
      <c r="WSP21" s="279"/>
      <c r="WSQ21" s="279"/>
      <c r="WSR21" s="279"/>
      <c r="WSS21" s="279"/>
      <c r="WST21" s="279"/>
      <c r="WSU21" s="279"/>
      <c r="WSV21" s="279"/>
      <c r="WSW21" s="279"/>
      <c r="WSX21" s="279"/>
      <c r="WSY21" s="279"/>
      <c r="WSZ21" s="279"/>
      <c r="WTA21" s="279"/>
      <c r="WTB21" s="279"/>
      <c r="WTC21" s="279"/>
      <c r="WTD21" s="279"/>
      <c r="WTE21" s="279"/>
      <c r="WTF21" s="279"/>
      <c r="WTG21" s="279"/>
      <c r="WTH21" s="279"/>
      <c r="WTI21" s="279"/>
      <c r="WTJ21" s="279"/>
      <c r="WTK21" s="279"/>
      <c r="WTL21" s="279"/>
      <c r="WTM21" s="279"/>
      <c r="WTN21" s="279"/>
      <c r="WTO21" s="279"/>
      <c r="WTP21" s="279"/>
      <c r="WTQ21" s="279"/>
      <c r="WTR21" s="279"/>
      <c r="WTS21" s="279"/>
      <c r="WTT21" s="279"/>
      <c r="WTU21" s="279"/>
      <c r="WTV21" s="279"/>
      <c r="WTW21" s="279"/>
      <c r="WTX21" s="279"/>
      <c r="WTY21" s="279"/>
      <c r="WTZ21" s="279"/>
      <c r="WUA21" s="279"/>
      <c r="WUB21" s="279"/>
      <c r="WUC21" s="279"/>
      <c r="WUD21" s="279"/>
      <c r="WUE21" s="279"/>
      <c r="WUF21" s="279"/>
      <c r="WUG21" s="279"/>
      <c r="WUH21" s="279"/>
      <c r="WUI21" s="279"/>
      <c r="WUJ21" s="279"/>
      <c r="WUK21" s="279"/>
      <c r="WUL21" s="279"/>
      <c r="WUM21" s="279"/>
      <c r="WUN21" s="279"/>
      <c r="WUO21" s="279"/>
      <c r="WUP21" s="279"/>
      <c r="WUQ21" s="279"/>
      <c r="WUR21" s="279"/>
      <c r="WUS21" s="279"/>
      <c r="WUT21" s="279"/>
      <c r="WUU21" s="279"/>
      <c r="WUV21" s="279"/>
      <c r="WUW21" s="279"/>
      <c r="WUX21" s="279"/>
      <c r="WUY21" s="279"/>
      <c r="WUZ21" s="279"/>
      <c r="WVA21" s="279"/>
      <c r="WVB21" s="279"/>
      <c r="WVC21" s="279"/>
      <c r="WVD21" s="279"/>
      <c r="WVE21" s="279"/>
      <c r="WVF21" s="279"/>
      <c r="WVG21" s="279"/>
      <c r="WVH21" s="279"/>
      <c r="WVI21" s="279"/>
      <c r="WVJ21" s="279"/>
      <c r="WVK21" s="279"/>
      <c r="WVL21" s="279"/>
      <c r="WVM21" s="279"/>
      <c r="WVN21" s="279"/>
      <c r="WVO21" s="279"/>
      <c r="WVP21" s="279"/>
      <c r="WVQ21" s="279"/>
      <c r="WVR21" s="279"/>
      <c r="WVS21" s="279"/>
      <c r="WVT21" s="279"/>
      <c r="WVU21" s="279"/>
      <c r="WVV21" s="279"/>
      <c r="WVW21" s="279"/>
      <c r="WVX21" s="279"/>
      <c r="WVY21" s="279"/>
      <c r="WVZ21" s="279"/>
      <c r="WWA21" s="279"/>
      <c r="WWB21" s="279"/>
      <c r="WWC21" s="279"/>
      <c r="WWD21" s="279"/>
      <c r="WWE21" s="279"/>
      <c r="WWF21" s="279"/>
      <c r="WWG21" s="279"/>
      <c r="WWH21" s="279"/>
      <c r="WWI21" s="279"/>
      <c r="WWJ21" s="279"/>
      <c r="WWK21" s="279"/>
      <c r="WWL21" s="279"/>
      <c r="WWM21" s="279"/>
      <c r="WWN21" s="279"/>
      <c r="WWO21" s="279"/>
      <c r="WWP21" s="279"/>
      <c r="WWQ21" s="279"/>
      <c r="WWR21" s="279"/>
      <c r="WWS21" s="279"/>
      <c r="WWT21" s="279"/>
      <c r="WWU21" s="279"/>
      <c r="WWV21" s="279"/>
      <c r="WWW21" s="279"/>
      <c r="WWX21" s="279"/>
      <c r="WWY21" s="279"/>
      <c r="WWZ21" s="279"/>
      <c r="WXA21" s="279"/>
      <c r="WXB21" s="279"/>
      <c r="WXC21" s="279"/>
      <c r="WXD21" s="279"/>
      <c r="WXE21" s="279"/>
      <c r="WXF21" s="279"/>
      <c r="WXG21" s="279"/>
      <c r="WXH21" s="279"/>
      <c r="WXI21" s="279"/>
      <c r="WXJ21" s="279"/>
      <c r="WXK21" s="279"/>
      <c r="WXL21" s="279"/>
      <c r="WXM21" s="279"/>
      <c r="WXN21" s="279"/>
      <c r="WXO21" s="279"/>
      <c r="WXP21" s="279"/>
      <c r="WXQ21" s="279"/>
      <c r="WXR21" s="279"/>
      <c r="WXS21" s="279"/>
      <c r="WXT21" s="279"/>
      <c r="WXU21" s="279"/>
      <c r="WXV21" s="279"/>
      <c r="WXW21" s="279"/>
      <c r="WXX21" s="279"/>
      <c r="WXY21" s="279"/>
      <c r="WXZ21" s="279"/>
      <c r="WYA21" s="279"/>
      <c r="WYB21" s="279"/>
      <c r="WYC21" s="279"/>
      <c r="WYD21" s="279"/>
      <c r="WYE21" s="279"/>
      <c r="WYF21" s="279"/>
      <c r="WYG21" s="279"/>
      <c r="WYH21" s="279"/>
      <c r="WYI21" s="279"/>
      <c r="WYJ21" s="279"/>
      <c r="WYK21" s="279"/>
      <c r="WYL21" s="279"/>
      <c r="WYM21" s="279"/>
      <c r="WYN21" s="279"/>
      <c r="WYO21" s="279"/>
      <c r="WYP21" s="279"/>
      <c r="WYQ21" s="279"/>
      <c r="WYR21" s="279"/>
      <c r="WYS21" s="279"/>
      <c r="WYT21" s="279"/>
      <c r="WYU21" s="279"/>
      <c r="WYV21" s="279"/>
      <c r="WYW21" s="279"/>
      <c r="WYX21" s="279"/>
      <c r="WYY21" s="279"/>
      <c r="WYZ21" s="279"/>
      <c r="WZA21" s="279"/>
      <c r="WZB21" s="279"/>
      <c r="WZC21" s="279"/>
      <c r="WZD21" s="279"/>
      <c r="WZE21" s="279"/>
      <c r="WZF21" s="279"/>
      <c r="WZG21" s="279"/>
      <c r="WZH21" s="279"/>
      <c r="WZI21" s="279"/>
      <c r="WZJ21" s="279"/>
      <c r="WZK21" s="279"/>
      <c r="WZL21" s="279"/>
      <c r="WZM21" s="279"/>
      <c r="WZN21" s="279"/>
      <c r="WZO21" s="279"/>
      <c r="WZP21" s="279"/>
      <c r="WZQ21" s="279"/>
      <c r="WZR21" s="279"/>
      <c r="WZS21" s="279"/>
      <c r="WZT21" s="279"/>
      <c r="WZU21" s="279"/>
      <c r="WZV21" s="279"/>
      <c r="WZW21" s="279"/>
      <c r="WZX21" s="279"/>
      <c r="WZY21" s="279"/>
      <c r="WZZ21" s="279"/>
      <c r="XAA21" s="279"/>
      <c r="XAB21" s="279"/>
      <c r="XAC21" s="279"/>
      <c r="XAD21" s="279"/>
      <c r="XAE21" s="279"/>
      <c r="XAF21" s="279"/>
      <c r="XAG21" s="279"/>
      <c r="XAH21" s="279"/>
      <c r="XAI21" s="279"/>
      <c r="XAJ21" s="279"/>
      <c r="XAK21" s="279"/>
      <c r="XAL21" s="279"/>
      <c r="XAM21" s="279"/>
      <c r="XAN21" s="279"/>
      <c r="XAO21" s="279"/>
      <c r="XAP21" s="279"/>
      <c r="XAQ21" s="279"/>
      <c r="XAR21" s="279"/>
      <c r="XAS21" s="279"/>
      <c r="XAT21" s="279"/>
      <c r="XAU21" s="279"/>
      <c r="XAV21" s="279"/>
      <c r="XAW21" s="279"/>
      <c r="XAX21" s="279"/>
      <c r="XAY21" s="279"/>
      <c r="XAZ21" s="279"/>
      <c r="XBA21" s="279"/>
      <c r="XBB21" s="279"/>
      <c r="XBC21" s="279"/>
      <c r="XBD21" s="279"/>
      <c r="XBE21" s="279"/>
      <c r="XBF21" s="279"/>
      <c r="XBG21" s="279"/>
      <c r="XBH21" s="279"/>
      <c r="XBI21" s="279"/>
      <c r="XBJ21" s="279"/>
      <c r="XBK21" s="279"/>
      <c r="XBL21" s="279"/>
      <c r="XBM21" s="279"/>
      <c r="XBN21" s="279"/>
      <c r="XBO21" s="279"/>
      <c r="XBP21" s="279"/>
      <c r="XBQ21" s="279"/>
      <c r="XBR21" s="279"/>
      <c r="XBS21" s="279"/>
      <c r="XBT21" s="279"/>
      <c r="XBU21" s="279"/>
      <c r="XBV21" s="279"/>
      <c r="XBW21" s="279"/>
      <c r="XBX21" s="279"/>
      <c r="XBY21" s="279"/>
      <c r="XBZ21" s="279"/>
      <c r="XCA21" s="279"/>
      <c r="XCB21" s="279"/>
      <c r="XCC21" s="279"/>
      <c r="XCD21" s="279"/>
      <c r="XCE21" s="279"/>
      <c r="XCF21" s="279"/>
      <c r="XCG21" s="279"/>
      <c r="XCH21" s="279"/>
      <c r="XCI21" s="279"/>
      <c r="XCJ21" s="279"/>
      <c r="XCK21" s="279"/>
      <c r="XCL21" s="279"/>
      <c r="XCM21" s="279"/>
      <c r="XCN21" s="279"/>
      <c r="XCO21" s="279"/>
      <c r="XCP21" s="279"/>
      <c r="XCQ21" s="279"/>
      <c r="XCR21" s="279"/>
      <c r="XCS21" s="279"/>
      <c r="XCT21" s="279"/>
      <c r="XCU21" s="279"/>
      <c r="XCV21" s="279"/>
      <c r="XCW21" s="279"/>
      <c r="XCX21" s="279"/>
      <c r="XCY21" s="279"/>
      <c r="XCZ21" s="279"/>
      <c r="XDA21" s="279"/>
      <c r="XDB21" s="279"/>
      <c r="XDC21" s="279"/>
      <c r="XDD21" s="279"/>
      <c r="XDE21" s="279"/>
      <c r="XDF21" s="279"/>
      <c r="XDG21" s="279"/>
      <c r="XDH21" s="279"/>
      <c r="XDI21" s="279"/>
      <c r="XDJ21" s="279"/>
      <c r="XDK21" s="279"/>
      <c r="XDL21" s="279"/>
      <c r="XDM21" s="279"/>
      <c r="XDN21" s="279"/>
      <c r="XDO21" s="279"/>
      <c r="XDP21" s="279"/>
      <c r="XDQ21" s="279"/>
      <c r="XDR21" s="279"/>
      <c r="XDS21" s="279"/>
      <c r="XDT21" s="279"/>
      <c r="XDU21" s="279"/>
      <c r="XDV21" s="279"/>
      <c r="XDW21" s="279"/>
      <c r="XDX21" s="279"/>
      <c r="XDY21" s="279"/>
      <c r="XDZ21" s="279"/>
      <c r="XEA21" s="279"/>
      <c r="XEB21" s="279"/>
      <c r="XEC21" s="279"/>
      <c r="XED21" s="279"/>
      <c r="XEE21" s="279"/>
      <c r="XEF21" s="279"/>
      <c r="XEG21" s="279"/>
      <c r="XEH21" s="279"/>
      <c r="XEI21" s="279"/>
      <c r="XEJ21" s="279"/>
      <c r="XEK21" s="279"/>
      <c r="XEL21" s="279"/>
      <c r="XEM21" s="279"/>
      <c r="XEN21" s="279"/>
      <c r="XEO21" s="279"/>
      <c r="XEP21" s="279"/>
      <c r="XEQ21" s="279"/>
      <c r="XER21" s="279"/>
      <c r="XES21" s="279"/>
      <c r="XET21" s="279"/>
      <c r="XEU21" s="279"/>
      <c r="XEV21" s="279"/>
      <c r="XEW21" s="279"/>
      <c r="XEX21" s="279"/>
      <c r="XEY21" s="279"/>
      <c r="XEZ21" s="279"/>
      <c r="XFA21" s="279"/>
      <c r="XFB21" s="279"/>
      <c r="XFC21" s="279"/>
      <c r="XFD21" s="279"/>
    </row>
    <row r="22" spans="1:16384" ht="21.75" thickBot="1" x14ac:dyDescent="0.4">
      <c r="C22" s="216"/>
      <c r="D22" s="2"/>
      <c r="E22" s="10"/>
      <c r="F22" s="2"/>
      <c r="G22" s="2"/>
      <c r="H22" s="2"/>
      <c r="I22" s="2"/>
      <c r="J22" s="2"/>
      <c r="K22" s="2"/>
      <c r="L22" s="2"/>
      <c r="M22" s="2"/>
      <c r="N22" s="217"/>
      <c r="P22" s="2"/>
      <c r="Q22" s="2"/>
      <c r="R22" s="2"/>
      <c r="S22" s="2"/>
      <c r="T22" s="218"/>
      <c r="U22" s="218"/>
      <c r="V22" s="218"/>
      <c r="W22" s="2"/>
      <c r="X22" s="217"/>
    </row>
    <row r="23" spans="1:16384" ht="16.7" customHeight="1" thickBot="1" x14ac:dyDescent="0.4">
      <c r="C23" s="216"/>
      <c r="D23" s="335" t="s">
        <v>600</v>
      </c>
      <c r="E23" s="578" t="s">
        <v>599</v>
      </c>
      <c r="F23" s="579"/>
      <c r="H23" s="2"/>
      <c r="I23" s="2"/>
      <c r="J23" s="2"/>
      <c r="K23" s="2"/>
      <c r="L23" s="2"/>
      <c r="M23" s="2"/>
      <c r="N23" s="217"/>
      <c r="P23" s="2"/>
      <c r="Q23" s="2" t="s">
        <v>2</v>
      </c>
      <c r="R23" s="2"/>
      <c r="S23" s="2"/>
      <c r="T23" s="218"/>
      <c r="U23" s="218"/>
      <c r="V23" s="218"/>
      <c r="W23" s="2"/>
      <c r="X23" s="217"/>
    </row>
    <row r="24" spans="1:16384" ht="15.75" thickBot="1" x14ac:dyDescent="0.3">
      <c r="C24" s="9"/>
      <c r="D24" s="3"/>
      <c r="H24" s="2"/>
      <c r="I24" s="2"/>
      <c r="J24" s="2"/>
      <c r="K24" s="2"/>
      <c r="L24" s="2"/>
      <c r="M24" s="2"/>
      <c r="N24" s="2"/>
      <c r="P24" s="2"/>
      <c r="Q24" s="2"/>
      <c r="R24" s="2"/>
      <c r="S24" s="2"/>
      <c r="T24" s="2"/>
      <c r="U24" s="2"/>
      <c r="V24" s="2"/>
      <c r="W24" s="2"/>
    </row>
    <row r="25" spans="1:16384" ht="30" customHeight="1" thickBot="1" x14ac:dyDescent="0.3">
      <c r="C25" s="12"/>
      <c r="D25" s="102" t="str">
        <f>"Well to Wake emissions (tCO2e)"</f>
        <v>Well to Wake emissions (tCO2e)</v>
      </c>
      <c r="E25" s="28"/>
      <c r="N25" s="96"/>
      <c r="P25" s="2"/>
      <c r="Q25" s="222">
        <f>IF($E$18=PAX_only,0,IF($E$23=WTW_avail,Q26,Q27))</f>
        <v>0</v>
      </c>
      <c r="R25" t="s">
        <v>518</v>
      </c>
      <c r="S25" s="2"/>
      <c r="T25" s="2"/>
    </row>
    <row r="26" spans="1:16384" ht="30" customHeight="1" thickBot="1" x14ac:dyDescent="0.3">
      <c r="D26" s="102" t="str">
        <f>"Tank to Wake emissions (tCO2e)"</f>
        <v>Tank to Wake emissions (tCO2e)</v>
      </c>
      <c r="E26" s="28">
        <v>415000</v>
      </c>
      <c r="P26" s="2"/>
      <c r="Q26" s="49">
        <f>((E25/emissions_units)*(1-F28))</f>
        <v>0</v>
      </c>
      <c r="R26" t="s">
        <v>519</v>
      </c>
      <c r="S26" s="2"/>
      <c r="T26" s="2"/>
    </row>
    <row r="27" spans="1:16384" ht="26.25" customHeight="1" thickBot="1" x14ac:dyDescent="0.3">
      <c r="D27" s="363" t="str">
        <f>"Calculated Well-to-Wake Emissions"</f>
        <v>Calculated Well-to-Wake Emissions</v>
      </c>
      <c r="E27" s="361">
        <f>E26*('Fuel to emissions calculator'!$F$18/'Fuel to emissions calculator'!$F$17)</f>
        <v>520636.36363636365</v>
      </c>
      <c r="N27" s="95"/>
      <c r="P27" s="2"/>
      <c r="Q27" s="49">
        <f>((E26/emissions_units)*(1-F29))*wtw_factor</f>
        <v>0.52063636363636367</v>
      </c>
      <c r="R27" t="s">
        <v>520</v>
      </c>
      <c r="S27" s="232"/>
      <c r="T27" s="2"/>
    </row>
    <row r="28" spans="1:16384" ht="27.2" customHeight="1" x14ac:dyDescent="0.25">
      <c r="N28" s="95"/>
      <c r="P28" s="2"/>
      <c r="Q28" s="49"/>
      <c r="S28" s="2"/>
      <c r="T28" s="2"/>
    </row>
    <row r="29" spans="1:16384" s="93" customFormat="1" ht="26.25" customHeight="1" thickBot="1" x14ac:dyDescent="0.3">
      <c r="A29"/>
      <c r="B29" s="356">
        <v>3</v>
      </c>
      <c r="C29" s="357" t="str">
        <f>"Base and target year contracted freight activity"</f>
        <v>Base and target year contracted freight activity</v>
      </c>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c r="IW29" s="279"/>
      <c r="IX29" s="279"/>
      <c r="IY29" s="279"/>
      <c r="IZ29" s="279"/>
      <c r="JA29" s="279"/>
      <c r="JB29" s="279"/>
      <c r="JC29" s="279"/>
      <c r="JD29" s="279"/>
      <c r="JE29" s="279"/>
      <c r="JF29" s="279"/>
      <c r="JG29" s="279"/>
      <c r="JH29" s="279"/>
      <c r="JI29" s="279"/>
      <c r="JJ29" s="279"/>
      <c r="JK29" s="279"/>
      <c r="JL29" s="279"/>
      <c r="JM29" s="279"/>
      <c r="JN29" s="279"/>
      <c r="JO29" s="279"/>
      <c r="JP29" s="279"/>
      <c r="JQ29" s="279"/>
      <c r="JR29" s="279"/>
      <c r="JS29" s="279"/>
      <c r="JT29" s="279"/>
      <c r="JU29" s="279"/>
      <c r="JV29" s="279"/>
      <c r="JW29" s="279"/>
      <c r="JX29" s="279"/>
      <c r="JY29" s="279"/>
      <c r="JZ29" s="279"/>
      <c r="KA29" s="279"/>
      <c r="KB29" s="279"/>
      <c r="KC29" s="279"/>
      <c r="KD29" s="279"/>
      <c r="KE29" s="279"/>
      <c r="KF29" s="279"/>
      <c r="KG29" s="279"/>
      <c r="KH29" s="279"/>
      <c r="KI29" s="279"/>
      <c r="KJ29" s="279"/>
      <c r="KK29" s="279"/>
      <c r="KL29" s="279"/>
      <c r="KM29" s="279"/>
      <c r="KN29" s="279"/>
      <c r="KO29" s="279"/>
      <c r="KP29" s="279"/>
      <c r="KQ29" s="279"/>
      <c r="KR29" s="279"/>
      <c r="KS29" s="279"/>
      <c r="KT29" s="279"/>
      <c r="KU29" s="279"/>
      <c r="KV29" s="279"/>
      <c r="KW29" s="279"/>
      <c r="KX29" s="279"/>
      <c r="KY29" s="279"/>
      <c r="KZ29" s="279"/>
      <c r="LA29" s="279"/>
      <c r="LB29" s="279"/>
      <c r="LC29" s="279"/>
      <c r="LD29" s="279"/>
      <c r="LE29" s="279"/>
      <c r="LF29" s="279"/>
      <c r="LG29" s="279"/>
      <c r="LH29" s="279"/>
      <c r="LI29" s="279"/>
      <c r="LJ29" s="279"/>
      <c r="LK29" s="279"/>
      <c r="LL29" s="279"/>
      <c r="LM29" s="279"/>
      <c r="LN29" s="279"/>
      <c r="LO29" s="279"/>
      <c r="LP29" s="279"/>
      <c r="LQ29" s="279"/>
      <c r="LR29" s="279"/>
      <c r="LS29" s="279"/>
      <c r="LT29" s="279"/>
      <c r="LU29" s="279"/>
      <c r="LV29" s="279"/>
      <c r="LW29" s="279"/>
      <c r="LX29" s="279"/>
      <c r="LY29" s="279"/>
      <c r="LZ29" s="279"/>
      <c r="MA29" s="279"/>
      <c r="MB29" s="279"/>
      <c r="MC29" s="279"/>
      <c r="MD29" s="279"/>
      <c r="ME29" s="279"/>
      <c r="MF29" s="279"/>
      <c r="MG29" s="279"/>
      <c r="MH29" s="279"/>
      <c r="MI29" s="279"/>
      <c r="MJ29" s="279"/>
      <c r="MK29" s="279"/>
      <c r="ML29" s="279"/>
      <c r="MM29" s="279"/>
      <c r="MN29" s="279"/>
      <c r="MO29" s="279"/>
      <c r="MP29" s="279"/>
      <c r="MQ29" s="279"/>
      <c r="MR29" s="279"/>
      <c r="MS29" s="279"/>
      <c r="MT29" s="279"/>
      <c r="MU29" s="279"/>
      <c r="MV29" s="279"/>
      <c r="MW29" s="279"/>
      <c r="MX29" s="279"/>
      <c r="MY29" s="279"/>
      <c r="MZ29" s="279"/>
      <c r="NA29" s="279"/>
      <c r="NB29" s="279"/>
      <c r="NC29" s="279"/>
      <c r="ND29" s="279"/>
      <c r="NE29" s="279"/>
      <c r="NF29" s="279"/>
      <c r="NG29" s="279"/>
      <c r="NH29" s="279"/>
      <c r="NI29" s="279"/>
      <c r="NJ29" s="279"/>
      <c r="NK29" s="279"/>
      <c r="NL29" s="279"/>
      <c r="NM29" s="279"/>
      <c r="NN29" s="279"/>
      <c r="NO29" s="279"/>
      <c r="NP29" s="279"/>
      <c r="NQ29" s="279"/>
      <c r="NR29" s="279"/>
      <c r="NS29" s="279"/>
      <c r="NT29" s="279"/>
      <c r="NU29" s="279"/>
      <c r="NV29" s="279"/>
      <c r="NW29" s="279"/>
      <c r="NX29" s="279"/>
      <c r="NY29" s="279"/>
      <c r="NZ29" s="279"/>
      <c r="OA29" s="279"/>
      <c r="OB29" s="279"/>
      <c r="OC29" s="279"/>
      <c r="OD29" s="279"/>
      <c r="OE29" s="279"/>
      <c r="OF29" s="279"/>
      <c r="OG29" s="279"/>
      <c r="OH29" s="279"/>
      <c r="OI29" s="279"/>
      <c r="OJ29" s="279"/>
      <c r="OK29" s="279"/>
      <c r="OL29" s="279"/>
      <c r="OM29" s="279"/>
      <c r="ON29" s="279"/>
      <c r="OO29" s="279"/>
      <c r="OP29" s="279"/>
      <c r="OQ29" s="279"/>
      <c r="OR29" s="279"/>
      <c r="OS29" s="279"/>
      <c r="OT29" s="279"/>
      <c r="OU29" s="279"/>
      <c r="OV29" s="279"/>
      <c r="OW29" s="279"/>
      <c r="OX29" s="279"/>
      <c r="OY29" s="279"/>
      <c r="OZ29" s="279"/>
      <c r="PA29" s="279"/>
      <c r="PB29" s="279"/>
      <c r="PC29" s="279"/>
      <c r="PD29" s="279"/>
      <c r="PE29" s="279"/>
      <c r="PF29" s="279"/>
      <c r="PG29" s="279"/>
      <c r="PH29" s="279"/>
      <c r="PI29" s="279"/>
      <c r="PJ29" s="279"/>
      <c r="PK29" s="279"/>
      <c r="PL29" s="279"/>
      <c r="PM29" s="279"/>
      <c r="PN29" s="279"/>
      <c r="PO29" s="279"/>
      <c r="PP29" s="279"/>
      <c r="PQ29" s="279"/>
      <c r="PR29" s="279"/>
      <c r="PS29" s="279"/>
      <c r="PT29" s="279"/>
      <c r="PU29" s="279"/>
      <c r="PV29" s="279"/>
      <c r="PW29" s="279"/>
      <c r="PX29" s="279"/>
      <c r="PY29" s="279"/>
      <c r="PZ29" s="279"/>
      <c r="QA29" s="279"/>
      <c r="QB29" s="279"/>
      <c r="QC29" s="279"/>
      <c r="QD29" s="279"/>
      <c r="QE29" s="279"/>
      <c r="QF29" s="279"/>
      <c r="QG29" s="279"/>
      <c r="QH29" s="279"/>
      <c r="QI29" s="279"/>
      <c r="QJ29" s="279"/>
      <c r="QK29" s="279"/>
      <c r="QL29" s="279"/>
      <c r="QM29" s="279"/>
      <c r="QN29" s="279"/>
      <c r="QO29" s="279"/>
      <c r="QP29" s="279"/>
      <c r="QQ29" s="279"/>
      <c r="QR29" s="279"/>
      <c r="QS29" s="279"/>
      <c r="QT29" s="279"/>
      <c r="QU29" s="279"/>
      <c r="QV29" s="279"/>
      <c r="QW29" s="279"/>
      <c r="QX29" s="279"/>
      <c r="QY29" s="279"/>
      <c r="QZ29" s="279"/>
      <c r="RA29" s="279"/>
      <c r="RB29" s="279"/>
      <c r="RC29" s="279"/>
      <c r="RD29" s="279"/>
      <c r="RE29" s="279"/>
      <c r="RF29" s="279"/>
      <c r="RG29" s="279"/>
      <c r="RH29" s="279"/>
      <c r="RI29" s="279"/>
      <c r="RJ29" s="279"/>
      <c r="RK29" s="279"/>
      <c r="RL29" s="279"/>
      <c r="RM29" s="279"/>
      <c r="RN29" s="279"/>
      <c r="RO29" s="279"/>
      <c r="RP29" s="279"/>
      <c r="RQ29" s="279"/>
      <c r="RR29" s="279"/>
      <c r="RS29" s="279"/>
      <c r="RT29" s="279"/>
      <c r="RU29" s="279"/>
      <c r="RV29" s="279"/>
      <c r="RW29" s="279"/>
      <c r="RX29" s="279"/>
      <c r="RY29" s="279"/>
      <c r="RZ29" s="279"/>
      <c r="SA29" s="279"/>
      <c r="SB29" s="279"/>
      <c r="SC29" s="279"/>
      <c r="SD29" s="279"/>
      <c r="SE29" s="279"/>
      <c r="SF29" s="279"/>
      <c r="SG29" s="279"/>
      <c r="SH29" s="279"/>
      <c r="SI29" s="279"/>
      <c r="SJ29" s="279"/>
      <c r="SK29" s="279"/>
      <c r="SL29" s="279"/>
      <c r="SM29" s="279"/>
      <c r="SN29" s="279"/>
      <c r="SO29" s="279"/>
      <c r="SP29" s="279"/>
      <c r="SQ29" s="279"/>
      <c r="SR29" s="279"/>
      <c r="SS29" s="279"/>
      <c r="ST29" s="279"/>
      <c r="SU29" s="279"/>
      <c r="SV29" s="279"/>
      <c r="SW29" s="279"/>
      <c r="SX29" s="279"/>
      <c r="SY29" s="279"/>
      <c r="SZ29" s="279"/>
      <c r="TA29" s="279"/>
      <c r="TB29" s="279"/>
      <c r="TC29" s="279"/>
      <c r="TD29" s="279"/>
      <c r="TE29" s="279"/>
      <c r="TF29" s="279"/>
      <c r="TG29" s="279"/>
      <c r="TH29" s="279"/>
      <c r="TI29" s="279"/>
      <c r="TJ29" s="279"/>
      <c r="TK29" s="279"/>
      <c r="TL29" s="279"/>
      <c r="TM29" s="279"/>
      <c r="TN29" s="279"/>
      <c r="TO29" s="279"/>
      <c r="TP29" s="279"/>
      <c r="TQ29" s="279"/>
      <c r="TR29" s="279"/>
      <c r="TS29" s="279"/>
      <c r="TT29" s="279"/>
      <c r="TU29" s="279"/>
      <c r="TV29" s="279"/>
      <c r="TW29" s="279"/>
      <c r="TX29" s="279"/>
      <c r="TY29" s="279"/>
      <c r="TZ29" s="279"/>
      <c r="UA29" s="279"/>
      <c r="UB29" s="279"/>
      <c r="UC29" s="279"/>
      <c r="UD29" s="279"/>
      <c r="UE29" s="279"/>
      <c r="UF29" s="279"/>
      <c r="UG29" s="279"/>
      <c r="UH29" s="279"/>
      <c r="UI29" s="279"/>
      <c r="UJ29" s="279"/>
      <c r="UK29" s="279"/>
      <c r="UL29" s="279"/>
      <c r="UM29" s="279"/>
      <c r="UN29" s="279"/>
      <c r="UO29" s="279"/>
      <c r="UP29" s="279"/>
      <c r="UQ29" s="279"/>
      <c r="UR29" s="279"/>
      <c r="US29" s="279"/>
      <c r="UT29" s="279"/>
      <c r="UU29" s="279"/>
      <c r="UV29" s="279"/>
      <c r="UW29" s="279"/>
      <c r="UX29" s="279"/>
      <c r="UY29" s="279"/>
      <c r="UZ29" s="279"/>
      <c r="VA29" s="279"/>
      <c r="VB29" s="279"/>
      <c r="VC29" s="279"/>
      <c r="VD29" s="279"/>
      <c r="VE29" s="279"/>
      <c r="VF29" s="279"/>
      <c r="VG29" s="279"/>
      <c r="VH29" s="279"/>
      <c r="VI29" s="279"/>
      <c r="VJ29" s="279"/>
      <c r="VK29" s="279"/>
      <c r="VL29" s="279"/>
      <c r="VM29" s="279"/>
      <c r="VN29" s="279"/>
      <c r="VO29" s="279"/>
      <c r="VP29" s="279"/>
      <c r="VQ29" s="279"/>
      <c r="VR29" s="279"/>
      <c r="VS29" s="279"/>
      <c r="VT29" s="279"/>
      <c r="VU29" s="279"/>
      <c r="VV29" s="279"/>
      <c r="VW29" s="279"/>
      <c r="VX29" s="279"/>
      <c r="VY29" s="279"/>
      <c r="VZ29" s="279"/>
      <c r="WA29" s="279"/>
      <c r="WB29" s="279"/>
      <c r="WC29" s="279"/>
      <c r="WD29" s="279"/>
      <c r="WE29" s="279"/>
      <c r="WF29" s="279"/>
      <c r="WG29" s="279"/>
      <c r="WH29" s="279"/>
      <c r="WI29" s="279"/>
      <c r="WJ29" s="279"/>
      <c r="WK29" s="279"/>
      <c r="WL29" s="279"/>
      <c r="WM29" s="279"/>
      <c r="WN29" s="279"/>
      <c r="WO29" s="279"/>
      <c r="WP29" s="279"/>
      <c r="WQ29" s="279"/>
      <c r="WR29" s="279"/>
      <c r="WS29" s="279"/>
      <c r="WT29" s="279"/>
      <c r="WU29" s="279"/>
      <c r="WV29" s="279"/>
      <c r="WW29" s="279"/>
      <c r="WX29" s="279"/>
      <c r="WY29" s="279"/>
      <c r="WZ29" s="279"/>
      <c r="XA29" s="279"/>
      <c r="XB29" s="279"/>
      <c r="XC29" s="279"/>
      <c r="XD29" s="279"/>
      <c r="XE29" s="279"/>
      <c r="XF29" s="279"/>
      <c r="XG29" s="279"/>
      <c r="XH29" s="279"/>
      <c r="XI29" s="279"/>
      <c r="XJ29" s="279"/>
      <c r="XK29" s="279"/>
      <c r="XL29" s="279"/>
      <c r="XM29" s="279"/>
      <c r="XN29" s="279"/>
      <c r="XO29" s="279"/>
      <c r="XP29" s="279"/>
      <c r="XQ29" s="279"/>
      <c r="XR29" s="279"/>
      <c r="XS29" s="279"/>
      <c r="XT29" s="279"/>
      <c r="XU29" s="279"/>
      <c r="XV29" s="279"/>
      <c r="XW29" s="279"/>
      <c r="XX29" s="279"/>
      <c r="XY29" s="279"/>
      <c r="XZ29" s="279"/>
      <c r="YA29" s="279"/>
      <c r="YB29" s="279"/>
      <c r="YC29" s="279"/>
      <c r="YD29" s="279"/>
      <c r="YE29" s="279"/>
      <c r="YF29" s="279"/>
      <c r="YG29" s="279"/>
      <c r="YH29" s="279"/>
      <c r="YI29" s="279"/>
      <c r="YJ29" s="279"/>
      <c r="YK29" s="279"/>
      <c r="YL29" s="279"/>
      <c r="YM29" s="279"/>
      <c r="YN29" s="279"/>
      <c r="YO29" s="279"/>
      <c r="YP29" s="279"/>
      <c r="YQ29" s="279"/>
      <c r="YR29" s="279"/>
      <c r="YS29" s="279"/>
      <c r="YT29" s="279"/>
      <c r="YU29" s="279"/>
      <c r="YV29" s="279"/>
      <c r="YW29" s="279"/>
      <c r="YX29" s="279"/>
      <c r="YY29" s="279"/>
      <c r="YZ29" s="279"/>
      <c r="ZA29" s="279"/>
      <c r="ZB29" s="279"/>
      <c r="ZC29" s="279"/>
      <c r="ZD29" s="279"/>
      <c r="ZE29" s="279"/>
      <c r="ZF29" s="279"/>
      <c r="ZG29" s="279"/>
      <c r="ZH29" s="279"/>
      <c r="ZI29" s="279"/>
      <c r="ZJ29" s="279"/>
      <c r="ZK29" s="279"/>
      <c r="ZL29" s="279"/>
      <c r="ZM29" s="279"/>
      <c r="ZN29" s="279"/>
      <c r="ZO29" s="279"/>
      <c r="ZP29" s="279"/>
      <c r="ZQ29" s="279"/>
      <c r="ZR29" s="279"/>
      <c r="ZS29" s="279"/>
      <c r="ZT29" s="279"/>
      <c r="ZU29" s="279"/>
      <c r="ZV29" s="279"/>
      <c r="ZW29" s="279"/>
      <c r="ZX29" s="279"/>
      <c r="ZY29" s="279"/>
      <c r="ZZ29" s="279"/>
      <c r="AAA29" s="279"/>
      <c r="AAB29" s="279"/>
      <c r="AAC29" s="279"/>
      <c r="AAD29" s="279"/>
      <c r="AAE29" s="279"/>
      <c r="AAF29" s="279"/>
      <c r="AAG29" s="279"/>
      <c r="AAH29" s="279"/>
      <c r="AAI29" s="279"/>
      <c r="AAJ29" s="279"/>
      <c r="AAK29" s="279"/>
      <c r="AAL29" s="279"/>
      <c r="AAM29" s="279"/>
      <c r="AAN29" s="279"/>
      <c r="AAO29" s="279"/>
      <c r="AAP29" s="279"/>
      <c r="AAQ29" s="279"/>
      <c r="AAR29" s="279"/>
      <c r="AAS29" s="279"/>
      <c r="AAT29" s="279"/>
      <c r="AAU29" s="279"/>
      <c r="AAV29" s="279"/>
      <c r="AAW29" s="279"/>
      <c r="AAX29" s="279"/>
      <c r="AAY29" s="279"/>
      <c r="AAZ29" s="279"/>
      <c r="ABA29" s="279"/>
      <c r="ABB29" s="279"/>
      <c r="ABC29" s="279"/>
      <c r="ABD29" s="279"/>
      <c r="ABE29" s="279"/>
      <c r="ABF29" s="279"/>
      <c r="ABG29" s="279"/>
      <c r="ABH29" s="279"/>
      <c r="ABI29" s="279"/>
      <c r="ABJ29" s="279"/>
      <c r="ABK29" s="279"/>
      <c r="ABL29" s="279"/>
      <c r="ABM29" s="279"/>
      <c r="ABN29" s="279"/>
      <c r="ABO29" s="279"/>
      <c r="ABP29" s="279"/>
      <c r="ABQ29" s="279"/>
      <c r="ABR29" s="279"/>
      <c r="ABS29" s="279"/>
      <c r="ABT29" s="279"/>
      <c r="ABU29" s="279"/>
      <c r="ABV29" s="279"/>
      <c r="ABW29" s="279"/>
      <c r="ABX29" s="279"/>
      <c r="ABY29" s="279"/>
      <c r="ABZ29" s="279"/>
      <c r="ACA29" s="279"/>
      <c r="ACB29" s="279"/>
      <c r="ACC29" s="279"/>
      <c r="ACD29" s="279"/>
      <c r="ACE29" s="279"/>
      <c r="ACF29" s="279"/>
      <c r="ACG29" s="279"/>
      <c r="ACH29" s="279"/>
      <c r="ACI29" s="279"/>
      <c r="ACJ29" s="279"/>
      <c r="ACK29" s="279"/>
      <c r="ACL29" s="279"/>
      <c r="ACM29" s="279"/>
      <c r="ACN29" s="279"/>
      <c r="ACO29" s="279"/>
      <c r="ACP29" s="279"/>
      <c r="ACQ29" s="279"/>
      <c r="ACR29" s="279"/>
      <c r="ACS29" s="279"/>
      <c r="ACT29" s="279"/>
      <c r="ACU29" s="279"/>
      <c r="ACV29" s="279"/>
      <c r="ACW29" s="279"/>
      <c r="ACX29" s="279"/>
      <c r="ACY29" s="279"/>
      <c r="ACZ29" s="279"/>
      <c r="ADA29" s="279"/>
      <c r="ADB29" s="279"/>
      <c r="ADC29" s="279"/>
      <c r="ADD29" s="279"/>
      <c r="ADE29" s="279"/>
      <c r="ADF29" s="279"/>
      <c r="ADG29" s="279"/>
      <c r="ADH29" s="279"/>
      <c r="ADI29" s="279"/>
      <c r="ADJ29" s="279"/>
      <c r="ADK29" s="279"/>
      <c r="ADL29" s="279"/>
      <c r="ADM29" s="279"/>
      <c r="ADN29" s="279"/>
      <c r="ADO29" s="279"/>
      <c r="ADP29" s="279"/>
      <c r="ADQ29" s="279"/>
      <c r="ADR29" s="279"/>
      <c r="ADS29" s="279"/>
      <c r="ADT29" s="279"/>
      <c r="ADU29" s="279"/>
      <c r="ADV29" s="279"/>
      <c r="ADW29" s="279"/>
      <c r="ADX29" s="279"/>
      <c r="ADY29" s="279"/>
      <c r="ADZ29" s="279"/>
      <c r="AEA29" s="279"/>
      <c r="AEB29" s="279"/>
      <c r="AEC29" s="279"/>
      <c r="AED29" s="279"/>
      <c r="AEE29" s="279"/>
      <c r="AEF29" s="279"/>
      <c r="AEG29" s="279"/>
      <c r="AEH29" s="279"/>
      <c r="AEI29" s="279"/>
      <c r="AEJ29" s="279"/>
      <c r="AEK29" s="279"/>
      <c r="AEL29" s="279"/>
      <c r="AEM29" s="279"/>
      <c r="AEN29" s="279"/>
      <c r="AEO29" s="279"/>
      <c r="AEP29" s="279"/>
      <c r="AEQ29" s="279"/>
      <c r="AER29" s="279"/>
      <c r="AES29" s="279"/>
      <c r="AET29" s="279"/>
      <c r="AEU29" s="279"/>
      <c r="AEV29" s="279"/>
      <c r="AEW29" s="279"/>
      <c r="AEX29" s="279"/>
      <c r="AEY29" s="279"/>
      <c r="AEZ29" s="279"/>
      <c r="AFA29" s="279"/>
      <c r="AFB29" s="279"/>
      <c r="AFC29" s="279"/>
      <c r="AFD29" s="279"/>
      <c r="AFE29" s="279"/>
      <c r="AFF29" s="279"/>
      <c r="AFG29" s="279"/>
      <c r="AFH29" s="279"/>
      <c r="AFI29" s="279"/>
      <c r="AFJ29" s="279"/>
      <c r="AFK29" s="279"/>
      <c r="AFL29" s="279"/>
      <c r="AFM29" s="279"/>
      <c r="AFN29" s="279"/>
      <c r="AFO29" s="279"/>
      <c r="AFP29" s="279"/>
      <c r="AFQ29" s="279"/>
      <c r="AFR29" s="279"/>
      <c r="AFS29" s="279"/>
      <c r="AFT29" s="279"/>
      <c r="AFU29" s="279"/>
      <c r="AFV29" s="279"/>
      <c r="AFW29" s="279"/>
      <c r="AFX29" s="279"/>
      <c r="AFY29" s="279"/>
      <c r="AFZ29" s="279"/>
      <c r="AGA29" s="279"/>
      <c r="AGB29" s="279"/>
      <c r="AGC29" s="279"/>
      <c r="AGD29" s="279"/>
      <c r="AGE29" s="279"/>
      <c r="AGF29" s="279"/>
      <c r="AGG29" s="279"/>
      <c r="AGH29" s="279"/>
      <c r="AGI29" s="279"/>
      <c r="AGJ29" s="279"/>
      <c r="AGK29" s="279"/>
      <c r="AGL29" s="279"/>
      <c r="AGM29" s="279"/>
      <c r="AGN29" s="279"/>
      <c r="AGO29" s="279"/>
      <c r="AGP29" s="279"/>
      <c r="AGQ29" s="279"/>
      <c r="AGR29" s="279"/>
      <c r="AGS29" s="279"/>
      <c r="AGT29" s="279"/>
      <c r="AGU29" s="279"/>
      <c r="AGV29" s="279"/>
      <c r="AGW29" s="279"/>
      <c r="AGX29" s="279"/>
      <c r="AGY29" s="279"/>
      <c r="AGZ29" s="279"/>
      <c r="AHA29" s="279"/>
      <c r="AHB29" s="279"/>
      <c r="AHC29" s="279"/>
      <c r="AHD29" s="279"/>
      <c r="AHE29" s="279"/>
      <c r="AHF29" s="279"/>
      <c r="AHG29" s="279"/>
      <c r="AHH29" s="279"/>
      <c r="AHI29" s="279"/>
      <c r="AHJ29" s="279"/>
      <c r="AHK29" s="279"/>
      <c r="AHL29" s="279"/>
      <c r="AHM29" s="279"/>
      <c r="AHN29" s="279"/>
      <c r="AHO29" s="279"/>
      <c r="AHP29" s="279"/>
      <c r="AHQ29" s="279"/>
      <c r="AHR29" s="279"/>
      <c r="AHS29" s="279"/>
      <c r="AHT29" s="279"/>
      <c r="AHU29" s="279"/>
      <c r="AHV29" s="279"/>
      <c r="AHW29" s="279"/>
      <c r="AHX29" s="279"/>
      <c r="AHY29" s="279"/>
      <c r="AHZ29" s="279"/>
      <c r="AIA29" s="279"/>
      <c r="AIB29" s="279"/>
      <c r="AIC29" s="279"/>
      <c r="AID29" s="279"/>
      <c r="AIE29" s="279"/>
      <c r="AIF29" s="279"/>
      <c r="AIG29" s="279"/>
      <c r="AIH29" s="279"/>
      <c r="AII29" s="279"/>
      <c r="AIJ29" s="279"/>
      <c r="AIK29" s="279"/>
      <c r="AIL29" s="279"/>
      <c r="AIM29" s="279"/>
      <c r="AIN29" s="279"/>
      <c r="AIO29" s="279"/>
      <c r="AIP29" s="279"/>
      <c r="AIQ29" s="279"/>
      <c r="AIR29" s="279"/>
      <c r="AIS29" s="279"/>
      <c r="AIT29" s="279"/>
      <c r="AIU29" s="279"/>
      <c r="AIV29" s="279"/>
      <c r="AIW29" s="279"/>
      <c r="AIX29" s="279"/>
      <c r="AIY29" s="279"/>
      <c r="AIZ29" s="279"/>
      <c r="AJA29" s="279"/>
      <c r="AJB29" s="279"/>
      <c r="AJC29" s="279"/>
      <c r="AJD29" s="279"/>
      <c r="AJE29" s="279"/>
      <c r="AJF29" s="279"/>
      <c r="AJG29" s="279"/>
      <c r="AJH29" s="279"/>
      <c r="AJI29" s="279"/>
      <c r="AJJ29" s="279"/>
      <c r="AJK29" s="279"/>
      <c r="AJL29" s="279"/>
      <c r="AJM29" s="279"/>
      <c r="AJN29" s="279"/>
      <c r="AJO29" s="279"/>
      <c r="AJP29" s="279"/>
      <c r="AJQ29" s="279"/>
      <c r="AJR29" s="279"/>
      <c r="AJS29" s="279"/>
      <c r="AJT29" s="279"/>
      <c r="AJU29" s="279"/>
      <c r="AJV29" s="279"/>
      <c r="AJW29" s="279"/>
      <c r="AJX29" s="279"/>
      <c r="AJY29" s="279"/>
      <c r="AJZ29" s="279"/>
      <c r="AKA29" s="279"/>
      <c r="AKB29" s="279"/>
      <c r="AKC29" s="279"/>
      <c r="AKD29" s="279"/>
      <c r="AKE29" s="279"/>
      <c r="AKF29" s="279"/>
      <c r="AKG29" s="279"/>
      <c r="AKH29" s="279"/>
      <c r="AKI29" s="279"/>
      <c r="AKJ29" s="279"/>
      <c r="AKK29" s="279"/>
      <c r="AKL29" s="279"/>
      <c r="AKM29" s="279"/>
      <c r="AKN29" s="279"/>
      <c r="AKO29" s="279"/>
      <c r="AKP29" s="279"/>
      <c r="AKQ29" s="279"/>
      <c r="AKR29" s="279"/>
      <c r="AKS29" s="279"/>
      <c r="AKT29" s="279"/>
      <c r="AKU29" s="279"/>
      <c r="AKV29" s="279"/>
      <c r="AKW29" s="279"/>
      <c r="AKX29" s="279"/>
      <c r="AKY29" s="279"/>
      <c r="AKZ29" s="279"/>
      <c r="ALA29" s="279"/>
      <c r="ALB29" s="279"/>
      <c r="ALC29" s="279"/>
      <c r="ALD29" s="279"/>
      <c r="ALE29" s="279"/>
      <c r="ALF29" s="279"/>
      <c r="ALG29" s="279"/>
      <c r="ALH29" s="279"/>
      <c r="ALI29" s="279"/>
      <c r="ALJ29" s="279"/>
      <c r="ALK29" s="279"/>
      <c r="ALL29" s="279"/>
      <c r="ALM29" s="279"/>
      <c r="ALN29" s="279"/>
      <c r="ALO29" s="279"/>
      <c r="ALP29" s="279"/>
      <c r="ALQ29" s="279"/>
      <c r="ALR29" s="279"/>
      <c r="ALS29" s="279"/>
      <c r="ALT29" s="279"/>
      <c r="ALU29" s="279"/>
      <c r="ALV29" s="279"/>
      <c r="ALW29" s="279"/>
      <c r="ALX29" s="279"/>
      <c r="ALY29" s="279"/>
      <c r="ALZ29" s="279"/>
      <c r="AMA29" s="279"/>
      <c r="AMB29" s="279"/>
      <c r="AMC29" s="279"/>
      <c r="AMD29" s="279"/>
      <c r="AME29" s="279"/>
      <c r="AMF29" s="279"/>
      <c r="AMG29" s="279"/>
      <c r="AMH29" s="279"/>
      <c r="AMI29" s="279"/>
      <c r="AMJ29" s="279"/>
      <c r="AMK29" s="279"/>
      <c r="AML29" s="279"/>
      <c r="AMM29" s="279"/>
      <c r="AMN29" s="279"/>
      <c r="AMO29" s="279"/>
      <c r="AMP29" s="279"/>
      <c r="AMQ29" s="279"/>
      <c r="AMR29" s="279"/>
      <c r="AMS29" s="279"/>
      <c r="AMT29" s="279"/>
      <c r="AMU29" s="279"/>
      <c r="AMV29" s="279"/>
      <c r="AMW29" s="279"/>
      <c r="AMX29" s="279"/>
      <c r="AMY29" s="279"/>
      <c r="AMZ29" s="279"/>
      <c r="ANA29" s="279"/>
      <c r="ANB29" s="279"/>
      <c r="ANC29" s="279"/>
      <c r="AND29" s="279"/>
      <c r="ANE29" s="279"/>
      <c r="ANF29" s="279"/>
      <c r="ANG29" s="279"/>
      <c r="ANH29" s="279"/>
      <c r="ANI29" s="279"/>
      <c r="ANJ29" s="279"/>
      <c r="ANK29" s="279"/>
      <c r="ANL29" s="279"/>
      <c r="ANM29" s="279"/>
      <c r="ANN29" s="279"/>
      <c r="ANO29" s="279"/>
      <c r="ANP29" s="279"/>
      <c r="ANQ29" s="279"/>
      <c r="ANR29" s="279"/>
      <c r="ANS29" s="279"/>
      <c r="ANT29" s="279"/>
      <c r="ANU29" s="279"/>
      <c r="ANV29" s="279"/>
      <c r="ANW29" s="279"/>
      <c r="ANX29" s="279"/>
      <c r="ANY29" s="279"/>
      <c r="ANZ29" s="279"/>
      <c r="AOA29" s="279"/>
      <c r="AOB29" s="279"/>
      <c r="AOC29" s="279"/>
      <c r="AOD29" s="279"/>
      <c r="AOE29" s="279"/>
      <c r="AOF29" s="279"/>
      <c r="AOG29" s="279"/>
      <c r="AOH29" s="279"/>
      <c r="AOI29" s="279"/>
      <c r="AOJ29" s="279"/>
      <c r="AOK29" s="279"/>
      <c r="AOL29" s="279"/>
      <c r="AOM29" s="279"/>
      <c r="AON29" s="279"/>
      <c r="AOO29" s="279"/>
      <c r="AOP29" s="279"/>
      <c r="AOQ29" s="279"/>
      <c r="AOR29" s="279"/>
      <c r="AOS29" s="279"/>
      <c r="AOT29" s="279"/>
      <c r="AOU29" s="279"/>
      <c r="AOV29" s="279"/>
      <c r="AOW29" s="279"/>
      <c r="AOX29" s="279"/>
      <c r="AOY29" s="279"/>
      <c r="AOZ29" s="279"/>
      <c r="APA29" s="279"/>
      <c r="APB29" s="279"/>
      <c r="APC29" s="279"/>
      <c r="APD29" s="279"/>
      <c r="APE29" s="279"/>
      <c r="APF29" s="279"/>
      <c r="APG29" s="279"/>
      <c r="APH29" s="279"/>
      <c r="API29" s="279"/>
      <c r="APJ29" s="279"/>
      <c r="APK29" s="279"/>
      <c r="APL29" s="279"/>
      <c r="APM29" s="279"/>
      <c r="APN29" s="279"/>
      <c r="APO29" s="279"/>
      <c r="APP29" s="279"/>
      <c r="APQ29" s="279"/>
      <c r="APR29" s="279"/>
      <c r="APS29" s="279"/>
      <c r="APT29" s="279"/>
      <c r="APU29" s="279"/>
      <c r="APV29" s="279"/>
      <c r="APW29" s="279"/>
      <c r="APX29" s="279"/>
      <c r="APY29" s="279"/>
      <c r="APZ29" s="279"/>
      <c r="AQA29" s="279"/>
      <c r="AQB29" s="279"/>
      <c r="AQC29" s="279"/>
      <c r="AQD29" s="279"/>
      <c r="AQE29" s="279"/>
      <c r="AQF29" s="279"/>
      <c r="AQG29" s="279"/>
      <c r="AQH29" s="279"/>
      <c r="AQI29" s="279"/>
      <c r="AQJ29" s="279"/>
      <c r="AQK29" s="279"/>
      <c r="AQL29" s="279"/>
      <c r="AQM29" s="279"/>
      <c r="AQN29" s="279"/>
      <c r="AQO29" s="279"/>
      <c r="AQP29" s="279"/>
      <c r="AQQ29" s="279"/>
      <c r="AQR29" s="279"/>
      <c r="AQS29" s="279"/>
      <c r="AQT29" s="279"/>
      <c r="AQU29" s="279"/>
      <c r="AQV29" s="279"/>
      <c r="AQW29" s="279"/>
      <c r="AQX29" s="279"/>
      <c r="AQY29" s="279"/>
      <c r="AQZ29" s="279"/>
      <c r="ARA29" s="279"/>
      <c r="ARB29" s="279"/>
      <c r="ARC29" s="279"/>
      <c r="ARD29" s="279"/>
      <c r="ARE29" s="279"/>
      <c r="ARF29" s="279"/>
      <c r="ARG29" s="279"/>
      <c r="ARH29" s="279"/>
      <c r="ARI29" s="279"/>
      <c r="ARJ29" s="279"/>
      <c r="ARK29" s="279"/>
      <c r="ARL29" s="279"/>
      <c r="ARM29" s="279"/>
      <c r="ARN29" s="279"/>
      <c r="ARO29" s="279"/>
      <c r="ARP29" s="279"/>
      <c r="ARQ29" s="279"/>
      <c r="ARR29" s="279"/>
      <c r="ARS29" s="279"/>
      <c r="ART29" s="279"/>
      <c r="ARU29" s="279"/>
      <c r="ARV29" s="279"/>
      <c r="ARW29" s="279"/>
      <c r="ARX29" s="279"/>
      <c r="ARY29" s="279"/>
      <c r="ARZ29" s="279"/>
      <c r="ASA29" s="279"/>
      <c r="ASB29" s="279"/>
      <c r="ASC29" s="279"/>
      <c r="ASD29" s="279"/>
      <c r="ASE29" s="279"/>
      <c r="ASF29" s="279"/>
      <c r="ASG29" s="279"/>
      <c r="ASH29" s="279"/>
      <c r="ASI29" s="279"/>
      <c r="ASJ29" s="279"/>
      <c r="ASK29" s="279"/>
      <c r="ASL29" s="279"/>
      <c r="ASM29" s="279"/>
      <c r="ASN29" s="279"/>
      <c r="ASO29" s="279"/>
      <c r="ASP29" s="279"/>
      <c r="ASQ29" s="279"/>
      <c r="ASR29" s="279"/>
      <c r="ASS29" s="279"/>
      <c r="AST29" s="279"/>
      <c r="ASU29" s="279"/>
      <c r="ASV29" s="279"/>
      <c r="ASW29" s="279"/>
      <c r="ASX29" s="279"/>
      <c r="ASY29" s="279"/>
      <c r="ASZ29" s="279"/>
      <c r="ATA29" s="279"/>
      <c r="ATB29" s="279"/>
      <c r="ATC29" s="279"/>
      <c r="ATD29" s="279"/>
      <c r="ATE29" s="279"/>
      <c r="ATF29" s="279"/>
      <c r="ATG29" s="279"/>
      <c r="ATH29" s="279"/>
      <c r="ATI29" s="279"/>
      <c r="ATJ29" s="279"/>
      <c r="ATK29" s="279"/>
      <c r="ATL29" s="279"/>
      <c r="ATM29" s="279"/>
      <c r="ATN29" s="279"/>
      <c r="ATO29" s="279"/>
      <c r="ATP29" s="279"/>
      <c r="ATQ29" s="279"/>
      <c r="ATR29" s="279"/>
      <c r="ATS29" s="279"/>
      <c r="ATT29" s="279"/>
      <c r="ATU29" s="279"/>
      <c r="ATV29" s="279"/>
      <c r="ATW29" s="279"/>
      <c r="ATX29" s="279"/>
      <c r="ATY29" s="279"/>
      <c r="ATZ29" s="279"/>
      <c r="AUA29" s="279"/>
      <c r="AUB29" s="279"/>
      <c r="AUC29" s="279"/>
      <c r="AUD29" s="279"/>
      <c r="AUE29" s="279"/>
      <c r="AUF29" s="279"/>
      <c r="AUG29" s="279"/>
      <c r="AUH29" s="279"/>
      <c r="AUI29" s="279"/>
      <c r="AUJ29" s="279"/>
      <c r="AUK29" s="279"/>
      <c r="AUL29" s="279"/>
      <c r="AUM29" s="279"/>
      <c r="AUN29" s="279"/>
      <c r="AUO29" s="279"/>
      <c r="AUP29" s="279"/>
      <c r="AUQ29" s="279"/>
      <c r="AUR29" s="279"/>
      <c r="AUS29" s="279"/>
      <c r="AUT29" s="279"/>
      <c r="AUU29" s="279"/>
      <c r="AUV29" s="279"/>
      <c r="AUW29" s="279"/>
      <c r="AUX29" s="279"/>
      <c r="AUY29" s="279"/>
      <c r="AUZ29" s="279"/>
      <c r="AVA29" s="279"/>
      <c r="AVB29" s="279"/>
      <c r="AVC29" s="279"/>
      <c r="AVD29" s="279"/>
      <c r="AVE29" s="279"/>
      <c r="AVF29" s="279"/>
      <c r="AVG29" s="279"/>
      <c r="AVH29" s="279"/>
      <c r="AVI29" s="279"/>
      <c r="AVJ29" s="279"/>
      <c r="AVK29" s="279"/>
      <c r="AVL29" s="279"/>
      <c r="AVM29" s="279"/>
      <c r="AVN29" s="279"/>
      <c r="AVO29" s="279"/>
      <c r="AVP29" s="279"/>
      <c r="AVQ29" s="279"/>
      <c r="AVR29" s="279"/>
      <c r="AVS29" s="279"/>
      <c r="AVT29" s="279"/>
      <c r="AVU29" s="279"/>
      <c r="AVV29" s="279"/>
      <c r="AVW29" s="279"/>
      <c r="AVX29" s="279"/>
      <c r="AVY29" s="279"/>
      <c r="AVZ29" s="279"/>
      <c r="AWA29" s="279"/>
      <c r="AWB29" s="279"/>
      <c r="AWC29" s="279"/>
      <c r="AWD29" s="279"/>
      <c r="AWE29" s="279"/>
      <c r="AWF29" s="279"/>
      <c r="AWG29" s="279"/>
      <c r="AWH29" s="279"/>
      <c r="AWI29" s="279"/>
      <c r="AWJ29" s="279"/>
      <c r="AWK29" s="279"/>
      <c r="AWL29" s="279"/>
      <c r="AWM29" s="279"/>
      <c r="AWN29" s="279"/>
      <c r="AWO29" s="279"/>
      <c r="AWP29" s="279"/>
      <c r="AWQ29" s="279"/>
      <c r="AWR29" s="279"/>
      <c r="AWS29" s="279"/>
      <c r="AWT29" s="279"/>
      <c r="AWU29" s="279"/>
      <c r="AWV29" s="279"/>
      <c r="AWW29" s="279"/>
      <c r="AWX29" s="279"/>
      <c r="AWY29" s="279"/>
      <c r="AWZ29" s="279"/>
      <c r="AXA29" s="279"/>
      <c r="AXB29" s="279"/>
      <c r="AXC29" s="279"/>
      <c r="AXD29" s="279"/>
      <c r="AXE29" s="279"/>
      <c r="AXF29" s="279"/>
      <c r="AXG29" s="279"/>
      <c r="AXH29" s="279"/>
      <c r="AXI29" s="279"/>
      <c r="AXJ29" s="279"/>
      <c r="AXK29" s="279"/>
      <c r="AXL29" s="279"/>
      <c r="AXM29" s="279"/>
      <c r="AXN29" s="279"/>
      <c r="AXO29" s="279"/>
      <c r="AXP29" s="279"/>
      <c r="AXQ29" s="279"/>
      <c r="AXR29" s="279"/>
      <c r="AXS29" s="279"/>
      <c r="AXT29" s="279"/>
      <c r="AXU29" s="279"/>
      <c r="AXV29" s="279"/>
      <c r="AXW29" s="279"/>
      <c r="AXX29" s="279"/>
      <c r="AXY29" s="279"/>
      <c r="AXZ29" s="279"/>
      <c r="AYA29" s="279"/>
      <c r="AYB29" s="279"/>
      <c r="AYC29" s="279"/>
      <c r="AYD29" s="279"/>
      <c r="AYE29" s="279"/>
      <c r="AYF29" s="279"/>
      <c r="AYG29" s="279"/>
      <c r="AYH29" s="279"/>
      <c r="AYI29" s="279"/>
      <c r="AYJ29" s="279"/>
      <c r="AYK29" s="279"/>
      <c r="AYL29" s="279"/>
      <c r="AYM29" s="279"/>
      <c r="AYN29" s="279"/>
      <c r="AYO29" s="279"/>
      <c r="AYP29" s="279"/>
      <c r="AYQ29" s="279"/>
      <c r="AYR29" s="279"/>
      <c r="AYS29" s="279"/>
      <c r="AYT29" s="279"/>
      <c r="AYU29" s="279"/>
      <c r="AYV29" s="279"/>
      <c r="AYW29" s="279"/>
      <c r="AYX29" s="279"/>
      <c r="AYY29" s="279"/>
      <c r="AYZ29" s="279"/>
      <c r="AZA29" s="279"/>
      <c r="AZB29" s="279"/>
      <c r="AZC29" s="279"/>
      <c r="AZD29" s="279"/>
      <c r="AZE29" s="279"/>
      <c r="AZF29" s="279"/>
      <c r="AZG29" s="279"/>
      <c r="AZH29" s="279"/>
      <c r="AZI29" s="279"/>
      <c r="AZJ29" s="279"/>
      <c r="AZK29" s="279"/>
      <c r="AZL29" s="279"/>
      <c r="AZM29" s="279"/>
      <c r="AZN29" s="279"/>
      <c r="AZO29" s="279"/>
      <c r="AZP29" s="279"/>
      <c r="AZQ29" s="279"/>
      <c r="AZR29" s="279"/>
      <c r="AZS29" s="279"/>
      <c r="AZT29" s="279"/>
      <c r="AZU29" s="279"/>
      <c r="AZV29" s="279"/>
      <c r="AZW29" s="279"/>
      <c r="AZX29" s="279"/>
      <c r="AZY29" s="279"/>
      <c r="AZZ29" s="279"/>
      <c r="BAA29" s="279"/>
      <c r="BAB29" s="279"/>
      <c r="BAC29" s="279"/>
      <c r="BAD29" s="279"/>
      <c r="BAE29" s="279"/>
      <c r="BAF29" s="279"/>
      <c r="BAG29" s="279"/>
      <c r="BAH29" s="279"/>
      <c r="BAI29" s="279"/>
      <c r="BAJ29" s="279"/>
      <c r="BAK29" s="279"/>
      <c r="BAL29" s="279"/>
      <c r="BAM29" s="279"/>
      <c r="BAN29" s="279"/>
      <c r="BAO29" s="279"/>
      <c r="BAP29" s="279"/>
      <c r="BAQ29" s="279"/>
      <c r="BAR29" s="279"/>
      <c r="BAS29" s="279"/>
      <c r="BAT29" s="279"/>
      <c r="BAU29" s="279"/>
      <c r="BAV29" s="279"/>
      <c r="BAW29" s="279"/>
      <c r="BAX29" s="279"/>
      <c r="BAY29" s="279"/>
      <c r="BAZ29" s="279"/>
      <c r="BBA29" s="279"/>
      <c r="BBB29" s="279"/>
      <c r="BBC29" s="279"/>
      <c r="BBD29" s="279"/>
      <c r="BBE29" s="279"/>
      <c r="BBF29" s="279"/>
      <c r="BBG29" s="279"/>
      <c r="BBH29" s="279"/>
      <c r="BBI29" s="279"/>
      <c r="BBJ29" s="279"/>
      <c r="BBK29" s="279"/>
      <c r="BBL29" s="279"/>
      <c r="BBM29" s="279"/>
      <c r="BBN29" s="279"/>
      <c r="BBO29" s="279"/>
      <c r="BBP29" s="279"/>
      <c r="BBQ29" s="279"/>
      <c r="BBR29" s="279"/>
      <c r="BBS29" s="279"/>
      <c r="BBT29" s="279"/>
      <c r="BBU29" s="279"/>
      <c r="BBV29" s="279"/>
      <c r="BBW29" s="279"/>
      <c r="BBX29" s="279"/>
      <c r="BBY29" s="279"/>
      <c r="BBZ29" s="279"/>
      <c r="BCA29" s="279"/>
      <c r="BCB29" s="279"/>
      <c r="BCC29" s="279"/>
      <c r="BCD29" s="279"/>
      <c r="BCE29" s="279"/>
      <c r="BCF29" s="279"/>
      <c r="BCG29" s="279"/>
      <c r="BCH29" s="279"/>
      <c r="BCI29" s="279"/>
      <c r="BCJ29" s="279"/>
      <c r="BCK29" s="279"/>
      <c r="BCL29" s="279"/>
      <c r="BCM29" s="279"/>
      <c r="BCN29" s="279"/>
      <c r="BCO29" s="279"/>
      <c r="BCP29" s="279"/>
      <c r="BCQ29" s="279"/>
      <c r="BCR29" s="279"/>
      <c r="BCS29" s="279"/>
      <c r="BCT29" s="279"/>
      <c r="BCU29" s="279"/>
      <c r="BCV29" s="279"/>
      <c r="BCW29" s="279"/>
      <c r="BCX29" s="279"/>
      <c r="BCY29" s="279"/>
      <c r="BCZ29" s="279"/>
      <c r="BDA29" s="279"/>
      <c r="BDB29" s="279"/>
      <c r="BDC29" s="279"/>
      <c r="BDD29" s="279"/>
      <c r="BDE29" s="279"/>
      <c r="BDF29" s="279"/>
      <c r="BDG29" s="279"/>
      <c r="BDH29" s="279"/>
      <c r="BDI29" s="279"/>
      <c r="BDJ29" s="279"/>
      <c r="BDK29" s="279"/>
      <c r="BDL29" s="279"/>
      <c r="BDM29" s="279"/>
      <c r="BDN29" s="279"/>
      <c r="BDO29" s="279"/>
      <c r="BDP29" s="279"/>
      <c r="BDQ29" s="279"/>
      <c r="BDR29" s="279"/>
      <c r="BDS29" s="279"/>
      <c r="BDT29" s="279"/>
      <c r="BDU29" s="279"/>
      <c r="BDV29" s="279"/>
      <c r="BDW29" s="279"/>
      <c r="BDX29" s="279"/>
      <c r="BDY29" s="279"/>
      <c r="BDZ29" s="279"/>
      <c r="BEA29" s="279"/>
      <c r="BEB29" s="279"/>
      <c r="BEC29" s="279"/>
      <c r="BED29" s="279"/>
      <c r="BEE29" s="279"/>
      <c r="BEF29" s="279"/>
      <c r="BEG29" s="279"/>
      <c r="BEH29" s="279"/>
      <c r="BEI29" s="279"/>
      <c r="BEJ29" s="279"/>
      <c r="BEK29" s="279"/>
      <c r="BEL29" s="279"/>
      <c r="BEM29" s="279"/>
      <c r="BEN29" s="279"/>
      <c r="BEO29" s="279"/>
      <c r="BEP29" s="279"/>
      <c r="BEQ29" s="279"/>
      <c r="BER29" s="279"/>
      <c r="BES29" s="279"/>
      <c r="BET29" s="279"/>
      <c r="BEU29" s="279"/>
      <c r="BEV29" s="279"/>
      <c r="BEW29" s="279"/>
      <c r="BEX29" s="279"/>
      <c r="BEY29" s="279"/>
      <c r="BEZ29" s="279"/>
      <c r="BFA29" s="279"/>
      <c r="BFB29" s="279"/>
      <c r="BFC29" s="279"/>
      <c r="BFD29" s="279"/>
      <c r="BFE29" s="279"/>
      <c r="BFF29" s="279"/>
      <c r="BFG29" s="279"/>
      <c r="BFH29" s="279"/>
      <c r="BFI29" s="279"/>
      <c r="BFJ29" s="279"/>
      <c r="BFK29" s="279"/>
      <c r="BFL29" s="279"/>
      <c r="BFM29" s="279"/>
      <c r="BFN29" s="279"/>
      <c r="BFO29" s="279"/>
      <c r="BFP29" s="279"/>
      <c r="BFQ29" s="279"/>
      <c r="BFR29" s="279"/>
      <c r="BFS29" s="279"/>
      <c r="BFT29" s="279"/>
      <c r="BFU29" s="279"/>
      <c r="BFV29" s="279"/>
      <c r="BFW29" s="279"/>
      <c r="BFX29" s="279"/>
      <c r="BFY29" s="279"/>
      <c r="BFZ29" s="279"/>
      <c r="BGA29" s="279"/>
      <c r="BGB29" s="279"/>
      <c r="BGC29" s="279"/>
      <c r="BGD29" s="279"/>
      <c r="BGE29" s="279"/>
      <c r="BGF29" s="279"/>
      <c r="BGG29" s="279"/>
      <c r="BGH29" s="279"/>
      <c r="BGI29" s="279"/>
      <c r="BGJ29" s="279"/>
      <c r="BGK29" s="279"/>
      <c r="BGL29" s="279"/>
      <c r="BGM29" s="279"/>
      <c r="BGN29" s="279"/>
      <c r="BGO29" s="279"/>
      <c r="BGP29" s="279"/>
      <c r="BGQ29" s="279"/>
      <c r="BGR29" s="279"/>
      <c r="BGS29" s="279"/>
      <c r="BGT29" s="279"/>
      <c r="BGU29" s="279"/>
      <c r="BGV29" s="279"/>
      <c r="BGW29" s="279"/>
      <c r="BGX29" s="279"/>
      <c r="BGY29" s="279"/>
      <c r="BGZ29" s="279"/>
      <c r="BHA29" s="279"/>
      <c r="BHB29" s="279"/>
      <c r="BHC29" s="279"/>
      <c r="BHD29" s="279"/>
      <c r="BHE29" s="279"/>
      <c r="BHF29" s="279"/>
      <c r="BHG29" s="279"/>
      <c r="BHH29" s="279"/>
      <c r="BHI29" s="279"/>
      <c r="BHJ29" s="279"/>
      <c r="BHK29" s="279"/>
      <c r="BHL29" s="279"/>
      <c r="BHM29" s="279"/>
      <c r="BHN29" s="279"/>
      <c r="BHO29" s="279"/>
      <c r="BHP29" s="279"/>
      <c r="BHQ29" s="279"/>
      <c r="BHR29" s="279"/>
      <c r="BHS29" s="279"/>
      <c r="BHT29" s="279"/>
      <c r="BHU29" s="279"/>
      <c r="BHV29" s="279"/>
      <c r="BHW29" s="279"/>
      <c r="BHX29" s="279"/>
      <c r="BHY29" s="279"/>
      <c r="BHZ29" s="279"/>
      <c r="BIA29" s="279"/>
      <c r="BIB29" s="279"/>
      <c r="BIC29" s="279"/>
      <c r="BID29" s="279"/>
      <c r="BIE29" s="279"/>
      <c r="BIF29" s="279"/>
      <c r="BIG29" s="279"/>
      <c r="BIH29" s="279"/>
      <c r="BII29" s="279"/>
      <c r="BIJ29" s="279"/>
      <c r="BIK29" s="279"/>
      <c r="BIL29" s="279"/>
      <c r="BIM29" s="279"/>
      <c r="BIN29" s="279"/>
      <c r="BIO29" s="279"/>
      <c r="BIP29" s="279"/>
      <c r="BIQ29" s="279"/>
      <c r="BIR29" s="279"/>
      <c r="BIS29" s="279"/>
      <c r="BIT29" s="279"/>
      <c r="BIU29" s="279"/>
      <c r="BIV29" s="279"/>
      <c r="BIW29" s="279"/>
      <c r="BIX29" s="279"/>
      <c r="BIY29" s="279"/>
      <c r="BIZ29" s="279"/>
      <c r="BJA29" s="279"/>
      <c r="BJB29" s="279"/>
      <c r="BJC29" s="279"/>
      <c r="BJD29" s="279"/>
      <c r="BJE29" s="279"/>
      <c r="BJF29" s="279"/>
      <c r="BJG29" s="279"/>
      <c r="BJH29" s="279"/>
      <c r="BJI29" s="279"/>
      <c r="BJJ29" s="279"/>
      <c r="BJK29" s="279"/>
      <c r="BJL29" s="279"/>
      <c r="BJM29" s="279"/>
      <c r="BJN29" s="279"/>
      <c r="BJO29" s="279"/>
      <c r="BJP29" s="279"/>
      <c r="BJQ29" s="279"/>
      <c r="BJR29" s="279"/>
      <c r="BJS29" s="279"/>
      <c r="BJT29" s="279"/>
      <c r="BJU29" s="279"/>
      <c r="BJV29" s="279"/>
      <c r="BJW29" s="279"/>
      <c r="BJX29" s="279"/>
      <c r="BJY29" s="279"/>
      <c r="BJZ29" s="279"/>
      <c r="BKA29" s="279"/>
      <c r="BKB29" s="279"/>
      <c r="BKC29" s="279"/>
      <c r="BKD29" s="279"/>
      <c r="BKE29" s="279"/>
      <c r="BKF29" s="279"/>
      <c r="BKG29" s="279"/>
      <c r="BKH29" s="279"/>
      <c r="BKI29" s="279"/>
      <c r="BKJ29" s="279"/>
      <c r="BKK29" s="279"/>
      <c r="BKL29" s="279"/>
      <c r="BKM29" s="279"/>
      <c r="BKN29" s="279"/>
      <c r="BKO29" s="279"/>
      <c r="BKP29" s="279"/>
      <c r="BKQ29" s="279"/>
      <c r="BKR29" s="279"/>
      <c r="BKS29" s="279"/>
      <c r="BKT29" s="279"/>
      <c r="BKU29" s="279"/>
      <c r="BKV29" s="279"/>
      <c r="BKW29" s="279"/>
      <c r="BKX29" s="279"/>
      <c r="BKY29" s="279"/>
      <c r="BKZ29" s="279"/>
      <c r="BLA29" s="279"/>
      <c r="BLB29" s="279"/>
      <c r="BLC29" s="279"/>
      <c r="BLD29" s="279"/>
      <c r="BLE29" s="279"/>
      <c r="BLF29" s="279"/>
      <c r="BLG29" s="279"/>
      <c r="BLH29" s="279"/>
      <c r="BLI29" s="279"/>
      <c r="BLJ29" s="279"/>
      <c r="BLK29" s="279"/>
      <c r="BLL29" s="279"/>
      <c r="BLM29" s="279"/>
      <c r="BLN29" s="279"/>
      <c r="BLO29" s="279"/>
      <c r="BLP29" s="279"/>
      <c r="BLQ29" s="279"/>
      <c r="BLR29" s="279"/>
      <c r="BLS29" s="279"/>
      <c r="BLT29" s="279"/>
      <c r="BLU29" s="279"/>
      <c r="BLV29" s="279"/>
      <c r="BLW29" s="279"/>
      <c r="BLX29" s="279"/>
      <c r="BLY29" s="279"/>
      <c r="BLZ29" s="279"/>
      <c r="BMA29" s="279"/>
      <c r="BMB29" s="279"/>
      <c r="BMC29" s="279"/>
      <c r="BMD29" s="279"/>
      <c r="BME29" s="279"/>
      <c r="BMF29" s="279"/>
      <c r="BMG29" s="279"/>
      <c r="BMH29" s="279"/>
      <c r="BMI29" s="279"/>
      <c r="BMJ29" s="279"/>
      <c r="BMK29" s="279"/>
      <c r="BML29" s="279"/>
      <c r="BMM29" s="279"/>
      <c r="BMN29" s="279"/>
      <c r="BMO29" s="279"/>
      <c r="BMP29" s="279"/>
      <c r="BMQ29" s="279"/>
      <c r="BMR29" s="279"/>
      <c r="BMS29" s="279"/>
      <c r="BMT29" s="279"/>
      <c r="BMU29" s="279"/>
      <c r="BMV29" s="279"/>
      <c r="BMW29" s="279"/>
      <c r="BMX29" s="279"/>
      <c r="BMY29" s="279"/>
      <c r="BMZ29" s="279"/>
      <c r="BNA29" s="279"/>
      <c r="BNB29" s="279"/>
      <c r="BNC29" s="279"/>
      <c r="BND29" s="279"/>
      <c r="BNE29" s="279"/>
      <c r="BNF29" s="279"/>
      <c r="BNG29" s="279"/>
      <c r="BNH29" s="279"/>
      <c r="BNI29" s="279"/>
      <c r="BNJ29" s="279"/>
      <c r="BNK29" s="279"/>
      <c r="BNL29" s="279"/>
      <c r="BNM29" s="279"/>
      <c r="BNN29" s="279"/>
      <c r="BNO29" s="279"/>
      <c r="BNP29" s="279"/>
      <c r="BNQ29" s="279"/>
      <c r="BNR29" s="279"/>
      <c r="BNS29" s="279"/>
      <c r="BNT29" s="279"/>
      <c r="BNU29" s="279"/>
      <c r="BNV29" s="279"/>
      <c r="BNW29" s="279"/>
      <c r="BNX29" s="279"/>
      <c r="BNY29" s="279"/>
      <c r="BNZ29" s="279"/>
      <c r="BOA29" s="279"/>
      <c r="BOB29" s="279"/>
      <c r="BOC29" s="279"/>
      <c r="BOD29" s="279"/>
      <c r="BOE29" s="279"/>
      <c r="BOF29" s="279"/>
      <c r="BOG29" s="279"/>
      <c r="BOH29" s="279"/>
      <c r="BOI29" s="279"/>
      <c r="BOJ29" s="279"/>
      <c r="BOK29" s="279"/>
      <c r="BOL29" s="279"/>
      <c r="BOM29" s="279"/>
      <c r="BON29" s="279"/>
      <c r="BOO29" s="279"/>
      <c r="BOP29" s="279"/>
      <c r="BOQ29" s="279"/>
      <c r="BOR29" s="279"/>
      <c r="BOS29" s="279"/>
      <c r="BOT29" s="279"/>
      <c r="BOU29" s="279"/>
      <c r="BOV29" s="279"/>
      <c r="BOW29" s="279"/>
      <c r="BOX29" s="279"/>
      <c r="BOY29" s="279"/>
      <c r="BOZ29" s="279"/>
      <c r="BPA29" s="279"/>
      <c r="BPB29" s="279"/>
      <c r="BPC29" s="279"/>
      <c r="BPD29" s="279"/>
      <c r="BPE29" s="279"/>
      <c r="BPF29" s="279"/>
      <c r="BPG29" s="279"/>
      <c r="BPH29" s="279"/>
      <c r="BPI29" s="279"/>
      <c r="BPJ29" s="279"/>
      <c r="BPK29" s="279"/>
      <c r="BPL29" s="279"/>
      <c r="BPM29" s="279"/>
      <c r="BPN29" s="279"/>
      <c r="BPO29" s="279"/>
      <c r="BPP29" s="279"/>
      <c r="BPQ29" s="279"/>
      <c r="BPR29" s="279"/>
      <c r="BPS29" s="279"/>
      <c r="BPT29" s="279"/>
      <c r="BPU29" s="279"/>
      <c r="BPV29" s="279"/>
      <c r="BPW29" s="279"/>
      <c r="BPX29" s="279"/>
      <c r="BPY29" s="279"/>
      <c r="BPZ29" s="279"/>
      <c r="BQA29" s="279"/>
      <c r="BQB29" s="279"/>
      <c r="BQC29" s="279"/>
      <c r="BQD29" s="279"/>
      <c r="BQE29" s="279"/>
      <c r="BQF29" s="279"/>
      <c r="BQG29" s="279"/>
      <c r="BQH29" s="279"/>
      <c r="BQI29" s="279"/>
      <c r="BQJ29" s="279"/>
      <c r="BQK29" s="279"/>
      <c r="BQL29" s="279"/>
      <c r="BQM29" s="279"/>
      <c r="BQN29" s="279"/>
      <c r="BQO29" s="279"/>
      <c r="BQP29" s="279"/>
      <c r="BQQ29" s="279"/>
      <c r="BQR29" s="279"/>
      <c r="BQS29" s="279"/>
      <c r="BQT29" s="279"/>
      <c r="BQU29" s="279"/>
      <c r="BQV29" s="279"/>
      <c r="BQW29" s="279"/>
      <c r="BQX29" s="279"/>
      <c r="BQY29" s="279"/>
      <c r="BQZ29" s="279"/>
      <c r="BRA29" s="279"/>
      <c r="BRB29" s="279"/>
      <c r="BRC29" s="279"/>
      <c r="BRD29" s="279"/>
      <c r="BRE29" s="279"/>
      <c r="BRF29" s="279"/>
      <c r="BRG29" s="279"/>
      <c r="BRH29" s="279"/>
      <c r="BRI29" s="279"/>
      <c r="BRJ29" s="279"/>
      <c r="BRK29" s="279"/>
      <c r="BRL29" s="279"/>
      <c r="BRM29" s="279"/>
      <c r="BRN29" s="279"/>
      <c r="BRO29" s="279"/>
      <c r="BRP29" s="279"/>
      <c r="BRQ29" s="279"/>
      <c r="BRR29" s="279"/>
      <c r="BRS29" s="279"/>
      <c r="BRT29" s="279"/>
      <c r="BRU29" s="279"/>
      <c r="BRV29" s="279"/>
      <c r="BRW29" s="279"/>
      <c r="BRX29" s="279"/>
      <c r="BRY29" s="279"/>
      <c r="BRZ29" s="279"/>
      <c r="BSA29" s="279"/>
      <c r="BSB29" s="279"/>
      <c r="BSC29" s="279"/>
      <c r="BSD29" s="279"/>
      <c r="BSE29" s="279"/>
      <c r="BSF29" s="279"/>
      <c r="BSG29" s="279"/>
      <c r="BSH29" s="279"/>
      <c r="BSI29" s="279"/>
      <c r="BSJ29" s="279"/>
      <c r="BSK29" s="279"/>
      <c r="BSL29" s="279"/>
      <c r="BSM29" s="279"/>
      <c r="BSN29" s="279"/>
      <c r="BSO29" s="279"/>
      <c r="BSP29" s="279"/>
      <c r="BSQ29" s="279"/>
      <c r="BSR29" s="279"/>
      <c r="BSS29" s="279"/>
      <c r="BST29" s="279"/>
      <c r="BSU29" s="279"/>
      <c r="BSV29" s="279"/>
      <c r="BSW29" s="279"/>
      <c r="BSX29" s="279"/>
      <c r="BSY29" s="279"/>
      <c r="BSZ29" s="279"/>
      <c r="BTA29" s="279"/>
      <c r="BTB29" s="279"/>
      <c r="BTC29" s="279"/>
      <c r="BTD29" s="279"/>
      <c r="BTE29" s="279"/>
      <c r="BTF29" s="279"/>
      <c r="BTG29" s="279"/>
      <c r="BTH29" s="279"/>
      <c r="BTI29" s="279"/>
      <c r="BTJ29" s="279"/>
      <c r="BTK29" s="279"/>
      <c r="BTL29" s="279"/>
      <c r="BTM29" s="279"/>
      <c r="BTN29" s="279"/>
      <c r="BTO29" s="279"/>
      <c r="BTP29" s="279"/>
      <c r="BTQ29" s="279"/>
      <c r="BTR29" s="279"/>
      <c r="BTS29" s="279"/>
      <c r="BTT29" s="279"/>
      <c r="BTU29" s="279"/>
      <c r="BTV29" s="279"/>
      <c r="BTW29" s="279"/>
      <c r="BTX29" s="279"/>
      <c r="BTY29" s="279"/>
      <c r="BTZ29" s="279"/>
      <c r="BUA29" s="279"/>
      <c r="BUB29" s="279"/>
      <c r="BUC29" s="279"/>
      <c r="BUD29" s="279"/>
      <c r="BUE29" s="279"/>
      <c r="BUF29" s="279"/>
      <c r="BUG29" s="279"/>
      <c r="BUH29" s="279"/>
      <c r="BUI29" s="279"/>
      <c r="BUJ29" s="279"/>
      <c r="BUK29" s="279"/>
      <c r="BUL29" s="279"/>
      <c r="BUM29" s="279"/>
      <c r="BUN29" s="279"/>
      <c r="BUO29" s="279"/>
      <c r="BUP29" s="279"/>
      <c r="BUQ29" s="279"/>
      <c r="BUR29" s="279"/>
      <c r="BUS29" s="279"/>
      <c r="BUT29" s="279"/>
      <c r="BUU29" s="279"/>
      <c r="BUV29" s="279"/>
      <c r="BUW29" s="279"/>
      <c r="BUX29" s="279"/>
      <c r="BUY29" s="279"/>
      <c r="BUZ29" s="279"/>
      <c r="BVA29" s="279"/>
      <c r="BVB29" s="279"/>
      <c r="BVC29" s="279"/>
      <c r="BVD29" s="279"/>
      <c r="BVE29" s="279"/>
      <c r="BVF29" s="279"/>
      <c r="BVG29" s="279"/>
      <c r="BVH29" s="279"/>
      <c r="BVI29" s="279"/>
      <c r="BVJ29" s="279"/>
      <c r="BVK29" s="279"/>
      <c r="BVL29" s="279"/>
      <c r="BVM29" s="279"/>
      <c r="BVN29" s="279"/>
      <c r="BVO29" s="279"/>
      <c r="BVP29" s="279"/>
      <c r="BVQ29" s="279"/>
      <c r="BVR29" s="279"/>
      <c r="BVS29" s="279"/>
      <c r="BVT29" s="279"/>
      <c r="BVU29" s="279"/>
      <c r="BVV29" s="279"/>
      <c r="BVW29" s="279"/>
      <c r="BVX29" s="279"/>
      <c r="BVY29" s="279"/>
      <c r="BVZ29" s="279"/>
      <c r="BWA29" s="279"/>
      <c r="BWB29" s="279"/>
      <c r="BWC29" s="279"/>
      <c r="BWD29" s="279"/>
      <c r="BWE29" s="279"/>
      <c r="BWF29" s="279"/>
      <c r="BWG29" s="279"/>
      <c r="BWH29" s="279"/>
      <c r="BWI29" s="279"/>
      <c r="BWJ29" s="279"/>
      <c r="BWK29" s="279"/>
      <c r="BWL29" s="279"/>
      <c r="BWM29" s="279"/>
      <c r="BWN29" s="279"/>
      <c r="BWO29" s="279"/>
      <c r="BWP29" s="279"/>
      <c r="BWQ29" s="279"/>
      <c r="BWR29" s="279"/>
      <c r="BWS29" s="279"/>
      <c r="BWT29" s="279"/>
      <c r="BWU29" s="279"/>
      <c r="BWV29" s="279"/>
      <c r="BWW29" s="279"/>
      <c r="BWX29" s="279"/>
      <c r="BWY29" s="279"/>
      <c r="BWZ29" s="279"/>
      <c r="BXA29" s="279"/>
      <c r="BXB29" s="279"/>
      <c r="BXC29" s="279"/>
      <c r="BXD29" s="279"/>
      <c r="BXE29" s="279"/>
      <c r="BXF29" s="279"/>
      <c r="BXG29" s="279"/>
      <c r="BXH29" s="279"/>
      <c r="BXI29" s="279"/>
      <c r="BXJ29" s="279"/>
      <c r="BXK29" s="279"/>
      <c r="BXL29" s="279"/>
      <c r="BXM29" s="279"/>
      <c r="BXN29" s="279"/>
      <c r="BXO29" s="279"/>
      <c r="BXP29" s="279"/>
      <c r="BXQ29" s="279"/>
      <c r="BXR29" s="279"/>
      <c r="BXS29" s="279"/>
      <c r="BXT29" s="279"/>
      <c r="BXU29" s="279"/>
      <c r="BXV29" s="279"/>
      <c r="BXW29" s="279"/>
      <c r="BXX29" s="279"/>
      <c r="BXY29" s="279"/>
      <c r="BXZ29" s="279"/>
      <c r="BYA29" s="279"/>
      <c r="BYB29" s="279"/>
      <c r="BYC29" s="279"/>
      <c r="BYD29" s="279"/>
      <c r="BYE29" s="279"/>
      <c r="BYF29" s="279"/>
      <c r="BYG29" s="279"/>
      <c r="BYH29" s="279"/>
      <c r="BYI29" s="279"/>
      <c r="BYJ29" s="279"/>
      <c r="BYK29" s="279"/>
      <c r="BYL29" s="279"/>
      <c r="BYM29" s="279"/>
      <c r="BYN29" s="279"/>
      <c r="BYO29" s="279"/>
      <c r="BYP29" s="279"/>
      <c r="BYQ29" s="279"/>
      <c r="BYR29" s="279"/>
      <c r="BYS29" s="279"/>
      <c r="BYT29" s="279"/>
      <c r="BYU29" s="279"/>
      <c r="BYV29" s="279"/>
      <c r="BYW29" s="279"/>
      <c r="BYX29" s="279"/>
      <c r="BYY29" s="279"/>
      <c r="BYZ29" s="279"/>
      <c r="BZA29" s="279"/>
      <c r="BZB29" s="279"/>
      <c r="BZC29" s="279"/>
      <c r="BZD29" s="279"/>
      <c r="BZE29" s="279"/>
      <c r="BZF29" s="279"/>
      <c r="BZG29" s="279"/>
      <c r="BZH29" s="279"/>
      <c r="BZI29" s="279"/>
      <c r="BZJ29" s="279"/>
      <c r="BZK29" s="279"/>
      <c r="BZL29" s="279"/>
      <c r="BZM29" s="279"/>
      <c r="BZN29" s="279"/>
      <c r="BZO29" s="279"/>
      <c r="BZP29" s="279"/>
      <c r="BZQ29" s="279"/>
      <c r="BZR29" s="279"/>
      <c r="BZS29" s="279"/>
      <c r="BZT29" s="279"/>
      <c r="BZU29" s="279"/>
      <c r="BZV29" s="279"/>
      <c r="BZW29" s="279"/>
      <c r="BZX29" s="279"/>
      <c r="BZY29" s="279"/>
      <c r="BZZ29" s="279"/>
      <c r="CAA29" s="279"/>
      <c r="CAB29" s="279"/>
      <c r="CAC29" s="279"/>
      <c r="CAD29" s="279"/>
      <c r="CAE29" s="279"/>
      <c r="CAF29" s="279"/>
      <c r="CAG29" s="279"/>
      <c r="CAH29" s="279"/>
      <c r="CAI29" s="279"/>
      <c r="CAJ29" s="279"/>
      <c r="CAK29" s="279"/>
      <c r="CAL29" s="279"/>
      <c r="CAM29" s="279"/>
      <c r="CAN29" s="279"/>
      <c r="CAO29" s="279"/>
      <c r="CAP29" s="279"/>
      <c r="CAQ29" s="279"/>
      <c r="CAR29" s="279"/>
      <c r="CAS29" s="279"/>
      <c r="CAT29" s="279"/>
      <c r="CAU29" s="279"/>
      <c r="CAV29" s="279"/>
      <c r="CAW29" s="279"/>
      <c r="CAX29" s="279"/>
      <c r="CAY29" s="279"/>
      <c r="CAZ29" s="279"/>
      <c r="CBA29" s="279"/>
      <c r="CBB29" s="279"/>
      <c r="CBC29" s="279"/>
      <c r="CBD29" s="279"/>
      <c r="CBE29" s="279"/>
      <c r="CBF29" s="279"/>
      <c r="CBG29" s="279"/>
      <c r="CBH29" s="279"/>
      <c r="CBI29" s="279"/>
      <c r="CBJ29" s="279"/>
      <c r="CBK29" s="279"/>
      <c r="CBL29" s="279"/>
      <c r="CBM29" s="279"/>
      <c r="CBN29" s="279"/>
      <c r="CBO29" s="279"/>
      <c r="CBP29" s="279"/>
      <c r="CBQ29" s="279"/>
      <c r="CBR29" s="279"/>
      <c r="CBS29" s="279"/>
      <c r="CBT29" s="279"/>
      <c r="CBU29" s="279"/>
      <c r="CBV29" s="279"/>
      <c r="CBW29" s="279"/>
      <c r="CBX29" s="279"/>
      <c r="CBY29" s="279"/>
      <c r="CBZ29" s="279"/>
      <c r="CCA29" s="279"/>
      <c r="CCB29" s="279"/>
      <c r="CCC29" s="279"/>
      <c r="CCD29" s="279"/>
      <c r="CCE29" s="279"/>
      <c r="CCF29" s="279"/>
      <c r="CCG29" s="279"/>
      <c r="CCH29" s="279"/>
      <c r="CCI29" s="279"/>
      <c r="CCJ29" s="279"/>
      <c r="CCK29" s="279"/>
      <c r="CCL29" s="279"/>
      <c r="CCM29" s="279"/>
      <c r="CCN29" s="279"/>
      <c r="CCO29" s="279"/>
      <c r="CCP29" s="279"/>
      <c r="CCQ29" s="279"/>
      <c r="CCR29" s="279"/>
      <c r="CCS29" s="279"/>
      <c r="CCT29" s="279"/>
      <c r="CCU29" s="279"/>
      <c r="CCV29" s="279"/>
      <c r="CCW29" s="279"/>
      <c r="CCX29" s="279"/>
      <c r="CCY29" s="279"/>
      <c r="CCZ29" s="279"/>
      <c r="CDA29" s="279"/>
      <c r="CDB29" s="279"/>
      <c r="CDC29" s="279"/>
      <c r="CDD29" s="279"/>
      <c r="CDE29" s="279"/>
      <c r="CDF29" s="279"/>
      <c r="CDG29" s="279"/>
      <c r="CDH29" s="279"/>
      <c r="CDI29" s="279"/>
      <c r="CDJ29" s="279"/>
      <c r="CDK29" s="279"/>
      <c r="CDL29" s="279"/>
      <c r="CDM29" s="279"/>
      <c r="CDN29" s="279"/>
      <c r="CDO29" s="279"/>
      <c r="CDP29" s="279"/>
      <c r="CDQ29" s="279"/>
      <c r="CDR29" s="279"/>
      <c r="CDS29" s="279"/>
      <c r="CDT29" s="279"/>
      <c r="CDU29" s="279"/>
      <c r="CDV29" s="279"/>
      <c r="CDW29" s="279"/>
      <c r="CDX29" s="279"/>
      <c r="CDY29" s="279"/>
      <c r="CDZ29" s="279"/>
      <c r="CEA29" s="279"/>
      <c r="CEB29" s="279"/>
      <c r="CEC29" s="279"/>
      <c r="CED29" s="279"/>
      <c r="CEE29" s="279"/>
      <c r="CEF29" s="279"/>
      <c r="CEG29" s="279"/>
      <c r="CEH29" s="279"/>
      <c r="CEI29" s="279"/>
      <c r="CEJ29" s="279"/>
      <c r="CEK29" s="279"/>
      <c r="CEL29" s="279"/>
      <c r="CEM29" s="279"/>
      <c r="CEN29" s="279"/>
      <c r="CEO29" s="279"/>
      <c r="CEP29" s="279"/>
      <c r="CEQ29" s="279"/>
      <c r="CER29" s="279"/>
      <c r="CES29" s="279"/>
      <c r="CET29" s="279"/>
      <c r="CEU29" s="279"/>
      <c r="CEV29" s="279"/>
      <c r="CEW29" s="279"/>
      <c r="CEX29" s="279"/>
      <c r="CEY29" s="279"/>
      <c r="CEZ29" s="279"/>
      <c r="CFA29" s="279"/>
      <c r="CFB29" s="279"/>
      <c r="CFC29" s="279"/>
      <c r="CFD29" s="279"/>
      <c r="CFE29" s="279"/>
      <c r="CFF29" s="279"/>
      <c r="CFG29" s="279"/>
      <c r="CFH29" s="279"/>
      <c r="CFI29" s="279"/>
      <c r="CFJ29" s="279"/>
      <c r="CFK29" s="279"/>
      <c r="CFL29" s="279"/>
      <c r="CFM29" s="279"/>
      <c r="CFN29" s="279"/>
      <c r="CFO29" s="279"/>
      <c r="CFP29" s="279"/>
      <c r="CFQ29" s="279"/>
      <c r="CFR29" s="279"/>
      <c r="CFS29" s="279"/>
      <c r="CFT29" s="279"/>
      <c r="CFU29" s="279"/>
      <c r="CFV29" s="279"/>
      <c r="CFW29" s="279"/>
      <c r="CFX29" s="279"/>
      <c r="CFY29" s="279"/>
      <c r="CFZ29" s="279"/>
      <c r="CGA29" s="279"/>
      <c r="CGB29" s="279"/>
      <c r="CGC29" s="279"/>
      <c r="CGD29" s="279"/>
      <c r="CGE29" s="279"/>
      <c r="CGF29" s="279"/>
      <c r="CGG29" s="279"/>
      <c r="CGH29" s="279"/>
      <c r="CGI29" s="279"/>
      <c r="CGJ29" s="279"/>
      <c r="CGK29" s="279"/>
      <c r="CGL29" s="279"/>
      <c r="CGM29" s="279"/>
      <c r="CGN29" s="279"/>
      <c r="CGO29" s="279"/>
      <c r="CGP29" s="279"/>
      <c r="CGQ29" s="279"/>
      <c r="CGR29" s="279"/>
      <c r="CGS29" s="279"/>
      <c r="CGT29" s="279"/>
      <c r="CGU29" s="279"/>
      <c r="CGV29" s="279"/>
      <c r="CGW29" s="279"/>
      <c r="CGX29" s="279"/>
      <c r="CGY29" s="279"/>
      <c r="CGZ29" s="279"/>
      <c r="CHA29" s="279"/>
      <c r="CHB29" s="279"/>
      <c r="CHC29" s="279"/>
      <c r="CHD29" s="279"/>
      <c r="CHE29" s="279"/>
      <c r="CHF29" s="279"/>
      <c r="CHG29" s="279"/>
      <c r="CHH29" s="279"/>
      <c r="CHI29" s="279"/>
      <c r="CHJ29" s="279"/>
      <c r="CHK29" s="279"/>
      <c r="CHL29" s="279"/>
      <c r="CHM29" s="279"/>
      <c r="CHN29" s="279"/>
      <c r="CHO29" s="279"/>
      <c r="CHP29" s="279"/>
      <c r="CHQ29" s="279"/>
      <c r="CHR29" s="279"/>
      <c r="CHS29" s="279"/>
      <c r="CHT29" s="279"/>
      <c r="CHU29" s="279"/>
      <c r="CHV29" s="279"/>
      <c r="CHW29" s="279"/>
      <c r="CHX29" s="279"/>
      <c r="CHY29" s="279"/>
      <c r="CHZ29" s="279"/>
      <c r="CIA29" s="279"/>
      <c r="CIB29" s="279"/>
      <c r="CIC29" s="279"/>
      <c r="CID29" s="279"/>
      <c r="CIE29" s="279"/>
      <c r="CIF29" s="279"/>
      <c r="CIG29" s="279"/>
      <c r="CIH29" s="279"/>
      <c r="CII29" s="279"/>
      <c r="CIJ29" s="279"/>
      <c r="CIK29" s="279"/>
      <c r="CIL29" s="279"/>
      <c r="CIM29" s="279"/>
      <c r="CIN29" s="279"/>
      <c r="CIO29" s="279"/>
      <c r="CIP29" s="279"/>
      <c r="CIQ29" s="279"/>
      <c r="CIR29" s="279"/>
      <c r="CIS29" s="279"/>
      <c r="CIT29" s="279"/>
      <c r="CIU29" s="279"/>
      <c r="CIV29" s="279"/>
      <c r="CIW29" s="279"/>
      <c r="CIX29" s="279"/>
      <c r="CIY29" s="279"/>
      <c r="CIZ29" s="279"/>
      <c r="CJA29" s="279"/>
      <c r="CJB29" s="279"/>
      <c r="CJC29" s="279"/>
      <c r="CJD29" s="279"/>
      <c r="CJE29" s="279"/>
      <c r="CJF29" s="279"/>
      <c r="CJG29" s="279"/>
      <c r="CJH29" s="279"/>
      <c r="CJI29" s="279"/>
      <c r="CJJ29" s="279"/>
      <c r="CJK29" s="279"/>
      <c r="CJL29" s="279"/>
      <c r="CJM29" s="279"/>
      <c r="CJN29" s="279"/>
      <c r="CJO29" s="279"/>
      <c r="CJP29" s="279"/>
      <c r="CJQ29" s="279"/>
      <c r="CJR29" s="279"/>
      <c r="CJS29" s="279"/>
      <c r="CJT29" s="279"/>
      <c r="CJU29" s="279"/>
      <c r="CJV29" s="279"/>
      <c r="CJW29" s="279"/>
      <c r="CJX29" s="279"/>
      <c r="CJY29" s="279"/>
      <c r="CJZ29" s="279"/>
      <c r="CKA29" s="279"/>
      <c r="CKB29" s="279"/>
      <c r="CKC29" s="279"/>
      <c r="CKD29" s="279"/>
      <c r="CKE29" s="279"/>
      <c r="CKF29" s="279"/>
      <c r="CKG29" s="279"/>
      <c r="CKH29" s="279"/>
      <c r="CKI29" s="279"/>
      <c r="CKJ29" s="279"/>
      <c r="CKK29" s="279"/>
      <c r="CKL29" s="279"/>
      <c r="CKM29" s="279"/>
      <c r="CKN29" s="279"/>
      <c r="CKO29" s="279"/>
      <c r="CKP29" s="279"/>
      <c r="CKQ29" s="279"/>
      <c r="CKR29" s="279"/>
      <c r="CKS29" s="279"/>
      <c r="CKT29" s="279"/>
      <c r="CKU29" s="279"/>
      <c r="CKV29" s="279"/>
      <c r="CKW29" s="279"/>
      <c r="CKX29" s="279"/>
      <c r="CKY29" s="279"/>
      <c r="CKZ29" s="279"/>
      <c r="CLA29" s="279"/>
      <c r="CLB29" s="279"/>
      <c r="CLC29" s="279"/>
      <c r="CLD29" s="279"/>
      <c r="CLE29" s="279"/>
      <c r="CLF29" s="279"/>
      <c r="CLG29" s="279"/>
      <c r="CLH29" s="279"/>
      <c r="CLI29" s="279"/>
      <c r="CLJ29" s="279"/>
      <c r="CLK29" s="279"/>
      <c r="CLL29" s="279"/>
      <c r="CLM29" s="279"/>
      <c r="CLN29" s="279"/>
      <c r="CLO29" s="279"/>
      <c r="CLP29" s="279"/>
      <c r="CLQ29" s="279"/>
      <c r="CLR29" s="279"/>
      <c r="CLS29" s="279"/>
      <c r="CLT29" s="279"/>
      <c r="CLU29" s="279"/>
      <c r="CLV29" s="279"/>
      <c r="CLW29" s="279"/>
      <c r="CLX29" s="279"/>
      <c r="CLY29" s="279"/>
      <c r="CLZ29" s="279"/>
      <c r="CMA29" s="279"/>
      <c r="CMB29" s="279"/>
      <c r="CMC29" s="279"/>
      <c r="CMD29" s="279"/>
      <c r="CME29" s="279"/>
      <c r="CMF29" s="279"/>
      <c r="CMG29" s="279"/>
      <c r="CMH29" s="279"/>
      <c r="CMI29" s="279"/>
      <c r="CMJ29" s="279"/>
      <c r="CMK29" s="279"/>
      <c r="CML29" s="279"/>
      <c r="CMM29" s="279"/>
      <c r="CMN29" s="279"/>
      <c r="CMO29" s="279"/>
      <c r="CMP29" s="279"/>
      <c r="CMQ29" s="279"/>
      <c r="CMR29" s="279"/>
      <c r="CMS29" s="279"/>
      <c r="CMT29" s="279"/>
      <c r="CMU29" s="279"/>
      <c r="CMV29" s="279"/>
      <c r="CMW29" s="279"/>
      <c r="CMX29" s="279"/>
      <c r="CMY29" s="279"/>
      <c r="CMZ29" s="279"/>
      <c r="CNA29" s="279"/>
      <c r="CNB29" s="279"/>
      <c r="CNC29" s="279"/>
      <c r="CND29" s="279"/>
      <c r="CNE29" s="279"/>
      <c r="CNF29" s="279"/>
      <c r="CNG29" s="279"/>
      <c r="CNH29" s="279"/>
      <c r="CNI29" s="279"/>
      <c r="CNJ29" s="279"/>
      <c r="CNK29" s="279"/>
      <c r="CNL29" s="279"/>
      <c r="CNM29" s="279"/>
      <c r="CNN29" s="279"/>
      <c r="CNO29" s="279"/>
      <c r="CNP29" s="279"/>
      <c r="CNQ29" s="279"/>
      <c r="CNR29" s="279"/>
      <c r="CNS29" s="279"/>
      <c r="CNT29" s="279"/>
      <c r="CNU29" s="279"/>
      <c r="CNV29" s="279"/>
      <c r="CNW29" s="279"/>
      <c r="CNX29" s="279"/>
      <c r="CNY29" s="279"/>
      <c r="CNZ29" s="279"/>
      <c r="COA29" s="279"/>
      <c r="COB29" s="279"/>
      <c r="COC29" s="279"/>
      <c r="COD29" s="279"/>
      <c r="COE29" s="279"/>
      <c r="COF29" s="279"/>
      <c r="COG29" s="279"/>
      <c r="COH29" s="279"/>
      <c r="COI29" s="279"/>
      <c r="COJ29" s="279"/>
      <c r="COK29" s="279"/>
      <c r="COL29" s="279"/>
      <c r="COM29" s="279"/>
      <c r="CON29" s="279"/>
      <c r="COO29" s="279"/>
      <c r="COP29" s="279"/>
      <c r="COQ29" s="279"/>
      <c r="COR29" s="279"/>
      <c r="COS29" s="279"/>
      <c r="COT29" s="279"/>
      <c r="COU29" s="279"/>
      <c r="COV29" s="279"/>
      <c r="COW29" s="279"/>
      <c r="COX29" s="279"/>
      <c r="COY29" s="279"/>
      <c r="COZ29" s="279"/>
      <c r="CPA29" s="279"/>
      <c r="CPB29" s="279"/>
      <c r="CPC29" s="279"/>
      <c r="CPD29" s="279"/>
      <c r="CPE29" s="279"/>
      <c r="CPF29" s="279"/>
      <c r="CPG29" s="279"/>
      <c r="CPH29" s="279"/>
      <c r="CPI29" s="279"/>
      <c r="CPJ29" s="279"/>
      <c r="CPK29" s="279"/>
      <c r="CPL29" s="279"/>
      <c r="CPM29" s="279"/>
      <c r="CPN29" s="279"/>
      <c r="CPO29" s="279"/>
      <c r="CPP29" s="279"/>
      <c r="CPQ29" s="279"/>
      <c r="CPR29" s="279"/>
      <c r="CPS29" s="279"/>
      <c r="CPT29" s="279"/>
      <c r="CPU29" s="279"/>
      <c r="CPV29" s="279"/>
      <c r="CPW29" s="279"/>
      <c r="CPX29" s="279"/>
      <c r="CPY29" s="279"/>
      <c r="CPZ29" s="279"/>
      <c r="CQA29" s="279"/>
      <c r="CQB29" s="279"/>
      <c r="CQC29" s="279"/>
      <c r="CQD29" s="279"/>
      <c r="CQE29" s="279"/>
      <c r="CQF29" s="279"/>
      <c r="CQG29" s="279"/>
      <c r="CQH29" s="279"/>
      <c r="CQI29" s="279"/>
      <c r="CQJ29" s="279"/>
      <c r="CQK29" s="279"/>
      <c r="CQL29" s="279"/>
      <c r="CQM29" s="279"/>
      <c r="CQN29" s="279"/>
      <c r="CQO29" s="279"/>
      <c r="CQP29" s="279"/>
      <c r="CQQ29" s="279"/>
      <c r="CQR29" s="279"/>
      <c r="CQS29" s="279"/>
      <c r="CQT29" s="279"/>
      <c r="CQU29" s="279"/>
      <c r="CQV29" s="279"/>
      <c r="CQW29" s="279"/>
      <c r="CQX29" s="279"/>
      <c r="CQY29" s="279"/>
      <c r="CQZ29" s="279"/>
      <c r="CRA29" s="279"/>
      <c r="CRB29" s="279"/>
      <c r="CRC29" s="279"/>
      <c r="CRD29" s="279"/>
      <c r="CRE29" s="279"/>
      <c r="CRF29" s="279"/>
      <c r="CRG29" s="279"/>
      <c r="CRH29" s="279"/>
      <c r="CRI29" s="279"/>
      <c r="CRJ29" s="279"/>
      <c r="CRK29" s="279"/>
      <c r="CRL29" s="279"/>
      <c r="CRM29" s="279"/>
      <c r="CRN29" s="279"/>
      <c r="CRO29" s="279"/>
      <c r="CRP29" s="279"/>
      <c r="CRQ29" s="279"/>
      <c r="CRR29" s="279"/>
      <c r="CRS29" s="279"/>
      <c r="CRT29" s="279"/>
      <c r="CRU29" s="279"/>
      <c r="CRV29" s="279"/>
      <c r="CRW29" s="279"/>
      <c r="CRX29" s="279"/>
      <c r="CRY29" s="279"/>
      <c r="CRZ29" s="279"/>
      <c r="CSA29" s="279"/>
      <c r="CSB29" s="279"/>
      <c r="CSC29" s="279"/>
      <c r="CSD29" s="279"/>
      <c r="CSE29" s="279"/>
      <c r="CSF29" s="279"/>
      <c r="CSG29" s="279"/>
      <c r="CSH29" s="279"/>
      <c r="CSI29" s="279"/>
      <c r="CSJ29" s="279"/>
      <c r="CSK29" s="279"/>
      <c r="CSL29" s="279"/>
      <c r="CSM29" s="279"/>
      <c r="CSN29" s="279"/>
      <c r="CSO29" s="279"/>
      <c r="CSP29" s="279"/>
      <c r="CSQ29" s="279"/>
      <c r="CSR29" s="279"/>
      <c r="CSS29" s="279"/>
      <c r="CST29" s="279"/>
      <c r="CSU29" s="279"/>
      <c r="CSV29" s="279"/>
      <c r="CSW29" s="279"/>
      <c r="CSX29" s="279"/>
      <c r="CSY29" s="279"/>
      <c r="CSZ29" s="279"/>
      <c r="CTA29" s="279"/>
      <c r="CTB29" s="279"/>
      <c r="CTC29" s="279"/>
      <c r="CTD29" s="279"/>
      <c r="CTE29" s="279"/>
      <c r="CTF29" s="279"/>
      <c r="CTG29" s="279"/>
      <c r="CTH29" s="279"/>
      <c r="CTI29" s="279"/>
      <c r="CTJ29" s="279"/>
      <c r="CTK29" s="279"/>
      <c r="CTL29" s="279"/>
      <c r="CTM29" s="279"/>
      <c r="CTN29" s="279"/>
      <c r="CTO29" s="279"/>
      <c r="CTP29" s="279"/>
      <c r="CTQ29" s="279"/>
      <c r="CTR29" s="279"/>
      <c r="CTS29" s="279"/>
      <c r="CTT29" s="279"/>
      <c r="CTU29" s="279"/>
      <c r="CTV29" s="279"/>
      <c r="CTW29" s="279"/>
      <c r="CTX29" s="279"/>
      <c r="CTY29" s="279"/>
      <c r="CTZ29" s="279"/>
      <c r="CUA29" s="279"/>
      <c r="CUB29" s="279"/>
      <c r="CUC29" s="279"/>
      <c r="CUD29" s="279"/>
      <c r="CUE29" s="279"/>
      <c r="CUF29" s="279"/>
      <c r="CUG29" s="279"/>
      <c r="CUH29" s="279"/>
      <c r="CUI29" s="279"/>
      <c r="CUJ29" s="279"/>
      <c r="CUK29" s="279"/>
      <c r="CUL29" s="279"/>
      <c r="CUM29" s="279"/>
      <c r="CUN29" s="279"/>
      <c r="CUO29" s="279"/>
      <c r="CUP29" s="279"/>
      <c r="CUQ29" s="279"/>
      <c r="CUR29" s="279"/>
      <c r="CUS29" s="279"/>
      <c r="CUT29" s="279"/>
      <c r="CUU29" s="279"/>
      <c r="CUV29" s="279"/>
      <c r="CUW29" s="279"/>
      <c r="CUX29" s="279"/>
      <c r="CUY29" s="279"/>
      <c r="CUZ29" s="279"/>
      <c r="CVA29" s="279"/>
      <c r="CVB29" s="279"/>
      <c r="CVC29" s="279"/>
      <c r="CVD29" s="279"/>
      <c r="CVE29" s="279"/>
      <c r="CVF29" s="279"/>
      <c r="CVG29" s="279"/>
      <c r="CVH29" s="279"/>
      <c r="CVI29" s="279"/>
      <c r="CVJ29" s="279"/>
      <c r="CVK29" s="279"/>
      <c r="CVL29" s="279"/>
      <c r="CVM29" s="279"/>
      <c r="CVN29" s="279"/>
      <c r="CVO29" s="279"/>
      <c r="CVP29" s="279"/>
      <c r="CVQ29" s="279"/>
      <c r="CVR29" s="279"/>
      <c r="CVS29" s="279"/>
      <c r="CVT29" s="279"/>
      <c r="CVU29" s="279"/>
      <c r="CVV29" s="279"/>
      <c r="CVW29" s="279"/>
      <c r="CVX29" s="279"/>
      <c r="CVY29" s="279"/>
      <c r="CVZ29" s="279"/>
      <c r="CWA29" s="279"/>
      <c r="CWB29" s="279"/>
      <c r="CWC29" s="279"/>
      <c r="CWD29" s="279"/>
      <c r="CWE29" s="279"/>
      <c r="CWF29" s="279"/>
      <c r="CWG29" s="279"/>
      <c r="CWH29" s="279"/>
      <c r="CWI29" s="279"/>
      <c r="CWJ29" s="279"/>
      <c r="CWK29" s="279"/>
      <c r="CWL29" s="279"/>
      <c r="CWM29" s="279"/>
      <c r="CWN29" s="279"/>
      <c r="CWO29" s="279"/>
      <c r="CWP29" s="279"/>
      <c r="CWQ29" s="279"/>
      <c r="CWR29" s="279"/>
      <c r="CWS29" s="279"/>
      <c r="CWT29" s="279"/>
      <c r="CWU29" s="279"/>
      <c r="CWV29" s="279"/>
      <c r="CWW29" s="279"/>
      <c r="CWX29" s="279"/>
      <c r="CWY29" s="279"/>
      <c r="CWZ29" s="279"/>
      <c r="CXA29" s="279"/>
      <c r="CXB29" s="279"/>
      <c r="CXC29" s="279"/>
      <c r="CXD29" s="279"/>
      <c r="CXE29" s="279"/>
      <c r="CXF29" s="279"/>
      <c r="CXG29" s="279"/>
      <c r="CXH29" s="279"/>
      <c r="CXI29" s="279"/>
      <c r="CXJ29" s="279"/>
      <c r="CXK29" s="279"/>
      <c r="CXL29" s="279"/>
      <c r="CXM29" s="279"/>
      <c r="CXN29" s="279"/>
      <c r="CXO29" s="279"/>
      <c r="CXP29" s="279"/>
      <c r="CXQ29" s="279"/>
      <c r="CXR29" s="279"/>
      <c r="CXS29" s="279"/>
      <c r="CXT29" s="279"/>
      <c r="CXU29" s="279"/>
      <c r="CXV29" s="279"/>
      <c r="CXW29" s="279"/>
      <c r="CXX29" s="279"/>
      <c r="CXY29" s="279"/>
      <c r="CXZ29" s="279"/>
      <c r="CYA29" s="279"/>
      <c r="CYB29" s="279"/>
      <c r="CYC29" s="279"/>
      <c r="CYD29" s="279"/>
      <c r="CYE29" s="279"/>
      <c r="CYF29" s="279"/>
      <c r="CYG29" s="279"/>
      <c r="CYH29" s="279"/>
      <c r="CYI29" s="279"/>
      <c r="CYJ29" s="279"/>
      <c r="CYK29" s="279"/>
      <c r="CYL29" s="279"/>
      <c r="CYM29" s="279"/>
      <c r="CYN29" s="279"/>
      <c r="CYO29" s="279"/>
      <c r="CYP29" s="279"/>
      <c r="CYQ29" s="279"/>
      <c r="CYR29" s="279"/>
      <c r="CYS29" s="279"/>
      <c r="CYT29" s="279"/>
      <c r="CYU29" s="279"/>
      <c r="CYV29" s="279"/>
      <c r="CYW29" s="279"/>
      <c r="CYX29" s="279"/>
      <c r="CYY29" s="279"/>
      <c r="CYZ29" s="279"/>
      <c r="CZA29" s="279"/>
      <c r="CZB29" s="279"/>
      <c r="CZC29" s="279"/>
      <c r="CZD29" s="279"/>
      <c r="CZE29" s="279"/>
      <c r="CZF29" s="279"/>
      <c r="CZG29" s="279"/>
      <c r="CZH29" s="279"/>
      <c r="CZI29" s="279"/>
      <c r="CZJ29" s="279"/>
      <c r="CZK29" s="279"/>
      <c r="CZL29" s="279"/>
      <c r="CZM29" s="279"/>
      <c r="CZN29" s="279"/>
      <c r="CZO29" s="279"/>
      <c r="CZP29" s="279"/>
      <c r="CZQ29" s="279"/>
      <c r="CZR29" s="279"/>
      <c r="CZS29" s="279"/>
      <c r="CZT29" s="279"/>
      <c r="CZU29" s="279"/>
      <c r="CZV29" s="279"/>
      <c r="CZW29" s="279"/>
      <c r="CZX29" s="279"/>
      <c r="CZY29" s="279"/>
      <c r="CZZ29" s="279"/>
      <c r="DAA29" s="279"/>
      <c r="DAB29" s="279"/>
      <c r="DAC29" s="279"/>
      <c r="DAD29" s="279"/>
      <c r="DAE29" s="279"/>
      <c r="DAF29" s="279"/>
      <c r="DAG29" s="279"/>
      <c r="DAH29" s="279"/>
      <c r="DAI29" s="279"/>
      <c r="DAJ29" s="279"/>
      <c r="DAK29" s="279"/>
      <c r="DAL29" s="279"/>
      <c r="DAM29" s="279"/>
      <c r="DAN29" s="279"/>
      <c r="DAO29" s="279"/>
      <c r="DAP29" s="279"/>
      <c r="DAQ29" s="279"/>
      <c r="DAR29" s="279"/>
      <c r="DAS29" s="279"/>
      <c r="DAT29" s="279"/>
      <c r="DAU29" s="279"/>
      <c r="DAV29" s="279"/>
      <c r="DAW29" s="279"/>
      <c r="DAX29" s="279"/>
      <c r="DAY29" s="279"/>
      <c r="DAZ29" s="279"/>
      <c r="DBA29" s="279"/>
      <c r="DBB29" s="279"/>
      <c r="DBC29" s="279"/>
      <c r="DBD29" s="279"/>
      <c r="DBE29" s="279"/>
      <c r="DBF29" s="279"/>
      <c r="DBG29" s="279"/>
      <c r="DBH29" s="279"/>
      <c r="DBI29" s="279"/>
      <c r="DBJ29" s="279"/>
      <c r="DBK29" s="279"/>
      <c r="DBL29" s="279"/>
      <c r="DBM29" s="279"/>
      <c r="DBN29" s="279"/>
      <c r="DBO29" s="279"/>
      <c r="DBP29" s="279"/>
      <c r="DBQ29" s="279"/>
      <c r="DBR29" s="279"/>
      <c r="DBS29" s="279"/>
      <c r="DBT29" s="279"/>
      <c r="DBU29" s="279"/>
      <c r="DBV29" s="279"/>
      <c r="DBW29" s="279"/>
      <c r="DBX29" s="279"/>
      <c r="DBY29" s="279"/>
      <c r="DBZ29" s="279"/>
      <c r="DCA29" s="279"/>
      <c r="DCB29" s="279"/>
      <c r="DCC29" s="279"/>
      <c r="DCD29" s="279"/>
      <c r="DCE29" s="279"/>
      <c r="DCF29" s="279"/>
      <c r="DCG29" s="279"/>
      <c r="DCH29" s="279"/>
      <c r="DCI29" s="279"/>
      <c r="DCJ29" s="279"/>
      <c r="DCK29" s="279"/>
      <c r="DCL29" s="279"/>
      <c r="DCM29" s="279"/>
      <c r="DCN29" s="279"/>
      <c r="DCO29" s="279"/>
      <c r="DCP29" s="279"/>
      <c r="DCQ29" s="279"/>
      <c r="DCR29" s="279"/>
      <c r="DCS29" s="279"/>
      <c r="DCT29" s="279"/>
      <c r="DCU29" s="279"/>
      <c r="DCV29" s="279"/>
      <c r="DCW29" s="279"/>
      <c r="DCX29" s="279"/>
      <c r="DCY29" s="279"/>
      <c r="DCZ29" s="279"/>
      <c r="DDA29" s="279"/>
      <c r="DDB29" s="279"/>
      <c r="DDC29" s="279"/>
      <c r="DDD29" s="279"/>
      <c r="DDE29" s="279"/>
      <c r="DDF29" s="279"/>
      <c r="DDG29" s="279"/>
      <c r="DDH29" s="279"/>
      <c r="DDI29" s="279"/>
      <c r="DDJ29" s="279"/>
      <c r="DDK29" s="279"/>
      <c r="DDL29" s="279"/>
      <c r="DDM29" s="279"/>
      <c r="DDN29" s="279"/>
      <c r="DDO29" s="279"/>
      <c r="DDP29" s="279"/>
      <c r="DDQ29" s="279"/>
      <c r="DDR29" s="279"/>
      <c r="DDS29" s="279"/>
      <c r="DDT29" s="279"/>
      <c r="DDU29" s="279"/>
      <c r="DDV29" s="279"/>
      <c r="DDW29" s="279"/>
      <c r="DDX29" s="279"/>
      <c r="DDY29" s="279"/>
      <c r="DDZ29" s="279"/>
      <c r="DEA29" s="279"/>
      <c r="DEB29" s="279"/>
      <c r="DEC29" s="279"/>
      <c r="DED29" s="279"/>
      <c r="DEE29" s="279"/>
      <c r="DEF29" s="279"/>
      <c r="DEG29" s="279"/>
      <c r="DEH29" s="279"/>
      <c r="DEI29" s="279"/>
      <c r="DEJ29" s="279"/>
      <c r="DEK29" s="279"/>
      <c r="DEL29" s="279"/>
      <c r="DEM29" s="279"/>
      <c r="DEN29" s="279"/>
      <c r="DEO29" s="279"/>
      <c r="DEP29" s="279"/>
      <c r="DEQ29" s="279"/>
      <c r="DER29" s="279"/>
      <c r="DES29" s="279"/>
      <c r="DET29" s="279"/>
      <c r="DEU29" s="279"/>
      <c r="DEV29" s="279"/>
      <c r="DEW29" s="279"/>
      <c r="DEX29" s="279"/>
      <c r="DEY29" s="279"/>
      <c r="DEZ29" s="279"/>
      <c r="DFA29" s="279"/>
      <c r="DFB29" s="279"/>
      <c r="DFC29" s="279"/>
      <c r="DFD29" s="279"/>
      <c r="DFE29" s="279"/>
      <c r="DFF29" s="279"/>
      <c r="DFG29" s="279"/>
      <c r="DFH29" s="279"/>
      <c r="DFI29" s="279"/>
      <c r="DFJ29" s="279"/>
      <c r="DFK29" s="279"/>
      <c r="DFL29" s="279"/>
      <c r="DFM29" s="279"/>
      <c r="DFN29" s="279"/>
      <c r="DFO29" s="279"/>
      <c r="DFP29" s="279"/>
      <c r="DFQ29" s="279"/>
      <c r="DFR29" s="279"/>
      <c r="DFS29" s="279"/>
      <c r="DFT29" s="279"/>
      <c r="DFU29" s="279"/>
      <c r="DFV29" s="279"/>
      <c r="DFW29" s="279"/>
      <c r="DFX29" s="279"/>
      <c r="DFY29" s="279"/>
      <c r="DFZ29" s="279"/>
      <c r="DGA29" s="279"/>
      <c r="DGB29" s="279"/>
      <c r="DGC29" s="279"/>
      <c r="DGD29" s="279"/>
      <c r="DGE29" s="279"/>
      <c r="DGF29" s="279"/>
      <c r="DGG29" s="279"/>
      <c r="DGH29" s="279"/>
      <c r="DGI29" s="279"/>
      <c r="DGJ29" s="279"/>
      <c r="DGK29" s="279"/>
      <c r="DGL29" s="279"/>
      <c r="DGM29" s="279"/>
      <c r="DGN29" s="279"/>
      <c r="DGO29" s="279"/>
      <c r="DGP29" s="279"/>
      <c r="DGQ29" s="279"/>
      <c r="DGR29" s="279"/>
      <c r="DGS29" s="279"/>
      <c r="DGT29" s="279"/>
      <c r="DGU29" s="279"/>
      <c r="DGV29" s="279"/>
      <c r="DGW29" s="279"/>
      <c r="DGX29" s="279"/>
      <c r="DGY29" s="279"/>
      <c r="DGZ29" s="279"/>
      <c r="DHA29" s="279"/>
      <c r="DHB29" s="279"/>
      <c r="DHC29" s="279"/>
      <c r="DHD29" s="279"/>
      <c r="DHE29" s="279"/>
      <c r="DHF29" s="279"/>
      <c r="DHG29" s="279"/>
      <c r="DHH29" s="279"/>
      <c r="DHI29" s="279"/>
      <c r="DHJ29" s="279"/>
      <c r="DHK29" s="279"/>
      <c r="DHL29" s="279"/>
      <c r="DHM29" s="279"/>
      <c r="DHN29" s="279"/>
      <c r="DHO29" s="279"/>
      <c r="DHP29" s="279"/>
      <c r="DHQ29" s="279"/>
      <c r="DHR29" s="279"/>
      <c r="DHS29" s="279"/>
      <c r="DHT29" s="279"/>
      <c r="DHU29" s="279"/>
      <c r="DHV29" s="279"/>
      <c r="DHW29" s="279"/>
      <c r="DHX29" s="279"/>
      <c r="DHY29" s="279"/>
      <c r="DHZ29" s="279"/>
      <c r="DIA29" s="279"/>
      <c r="DIB29" s="279"/>
      <c r="DIC29" s="279"/>
      <c r="DID29" s="279"/>
      <c r="DIE29" s="279"/>
      <c r="DIF29" s="279"/>
      <c r="DIG29" s="279"/>
      <c r="DIH29" s="279"/>
      <c r="DII29" s="279"/>
      <c r="DIJ29" s="279"/>
      <c r="DIK29" s="279"/>
      <c r="DIL29" s="279"/>
      <c r="DIM29" s="279"/>
      <c r="DIN29" s="279"/>
      <c r="DIO29" s="279"/>
      <c r="DIP29" s="279"/>
      <c r="DIQ29" s="279"/>
      <c r="DIR29" s="279"/>
      <c r="DIS29" s="279"/>
      <c r="DIT29" s="279"/>
      <c r="DIU29" s="279"/>
      <c r="DIV29" s="279"/>
      <c r="DIW29" s="279"/>
      <c r="DIX29" s="279"/>
      <c r="DIY29" s="279"/>
      <c r="DIZ29" s="279"/>
      <c r="DJA29" s="279"/>
      <c r="DJB29" s="279"/>
      <c r="DJC29" s="279"/>
      <c r="DJD29" s="279"/>
      <c r="DJE29" s="279"/>
      <c r="DJF29" s="279"/>
      <c r="DJG29" s="279"/>
      <c r="DJH29" s="279"/>
      <c r="DJI29" s="279"/>
      <c r="DJJ29" s="279"/>
      <c r="DJK29" s="279"/>
      <c r="DJL29" s="279"/>
      <c r="DJM29" s="279"/>
      <c r="DJN29" s="279"/>
      <c r="DJO29" s="279"/>
      <c r="DJP29" s="279"/>
      <c r="DJQ29" s="279"/>
      <c r="DJR29" s="279"/>
      <c r="DJS29" s="279"/>
      <c r="DJT29" s="279"/>
      <c r="DJU29" s="279"/>
      <c r="DJV29" s="279"/>
      <c r="DJW29" s="279"/>
      <c r="DJX29" s="279"/>
      <c r="DJY29" s="279"/>
      <c r="DJZ29" s="279"/>
      <c r="DKA29" s="279"/>
      <c r="DKB29" s="279"/>
      <c r="DKC29" s="279"/>
      <c r="DKD29" s="279"/>
      <c r="DKE29" s="279"/>
      <c r="DKF29" s="279"/>
      <c r="DKG29" s="279"/>
      <c r="DKH29" s="279"/>
      <c r="DKI29" s="279"/>
      <c r="DKJ29" s="279"/>
      <c r="DKK29" s="279"/>
      <c r="DKL29" s="279"/>
      <c r="DKM29" s="279"/>
      <c r="DKN29" s="279"/>
      <c r="DKO29" s="279"/>
      <c r="DKP29" s="279"/>
      <c r="DKQ29" s="279"/>
      <c r="DKR29" s="279"/>
      <c r="DKS29" s="279"/>
      <c r="DKT29" s="279"/>
      <c r="DKU29" s="279"/>
      <c r="DKV29" s="279"/>
      <c r="DKW29" s="279"/>
      <c r="DKX29" s="279"/>
      <c r="DKY29" s="279"/>
      <c r="DKZ29" s="279"/>
      <c r="DLA29" s="279"/>
      <c r="DLB29" s="279"/>
      <c r="DLC29" s="279"/>
      <c r="DLD29" s="279"/>
      <c r="DLE29" s="279"/>
      <c r="DLF29" s="279"/>
      <c r="DLG29" s="279"/>
      <c r="DLH29" s="279"/>
      <c r="DLI29" s="279"/>
      <c r="DLJ29" s="279"/>
      <c r="DLK29" s="279"/>
      <c r="DLL29" s="279"/>
      <c r="DLM29" s="279"/>
      <c r="DLN29" s="279"/>
      <c r="DLO29" s="279"/>
      <c r="DLP29" s="279"/>
      <c r="DLQ29" s="279"/>
      <c r="DLR29" s="279"/>
      <c r="DLS29" s="279"/>
      <c r="DLT29" s="279"/>
      <c r="DLU29" s="279"/>
      <c r="DLV29" s="279"/>
      <c r="DLW29" s="279"/>
      <c r="DLX29" s="279"/>
      <c r="DLY29" s="279"/>
      <c r="DLZ29" s="279"/>
      <c r="DMA29" s="279"/>
      <c r="DMB29" s="279"/>
      <c r="DMC29" s="279"/>
      <c r="DMD29" s="279"/>
      <c r="DME29" s="279"/>
      <c r="DMF29" s="279"/>
      <c r="DMG29" s="279"/>
      <c r="DMH29" s="279"/>
      <c r="DMI29" s="279"/>
      <c r="DMJ29" s="279"/>
      <c r="DMK29" s="279"/>
      <c r="DML29" s="279"/>
      <c r="DMM29" s="279"/>
      <c r="DMN29" s="279"/>
      <c r="DMO29" s="279"/>
      <c r="DMP29" s="279"/>
      <c r="DMQ29" s="279"/>
      <c r="DMR29" s="279"/>
      <c r="DMS29" s="279"/>
      <c r="DMT29" s="279"/>
      <c r="DMU29" s="279"/>
      <c r="DMV29" s="279"/>
      <c r="DMW29" s="279"/>
      <c r="DMX29" s="279"/>
      <c r="DMY29" s="279"/>
      <c r="DMZ29" s="279"/>
      <c r="DNA29" s="279"/>
      <c r="DNB29" s="279"/>
      <c r="DNC29" s="279"/>
      <c r="DND29" s="279"/>
      <c r="DNE29" s="279"/>
      <c r="DNF29" s="279"/>
      <c r="DNG29" s="279"/>
      <c r="DNH29" s="279"/>
      <c r="DNI29" s="279"/>
      <c r="DNJ29" s="279"/>
      <c r="DNK29" s="279"/>
      <c r="DNL29" s="279"/>
      <c r="DNM29" s="279"/>
      <c r="DNN29" s="279"/>
      <c r="DNO29" s="279"/>
      <c r="DNP29" s="279"/>
      <c r="DNQ29" s="279"/>
      <c r="DNR29" s="279"/>
      <c r="DNS29" s="279"/>
      <c r="DNT29" s="279"/>
      <c r="DNU29" s="279"/>
      <c r="DNV29" s="279"/>
      <c r="DNW29" s="279"/>
      <c r="DNX29" s="279"/>
      <c r="DNY29" s="279"/>
      <c r="DNZ29" s="279"/>
      <c r="DOA29" s="279"/>
      <c r="DOB29" s="279"/>
      <c r="DOC29" s="279"/>
      <c r="DOD29" s="279"/>
      <c r="DOE29" s="279"/>
      <c r="DOF29" s="279"/>
      <c r="DOG29" s="279"/>
      <c r="DOH29" s="279"/>
      <c r="DOI29" s="279"/>
      <c r="DOJ29" s="279"/>
      <c r="DOK29" s="279"/>
      <c r="DOL29" s="279"/>
      <c r="DOM29" s="279"/>
      <c r="DON29" s="279"/>
      <c r="DOO29" s="279"/>
      <c r="DOP29" s="279"/>
      <c r="DOQ29" s="279"/>
      <c r="DOR29" s="279"/>
      <c r="DOS29" s="279"/>
      <c r="DOT29" s="279"/>
      <c r="DOU29" s="279"/>
      <c r="DOV29" s="279"/>
      <c r="DOW29" s="279"/>
      <c r="DOX29" s="279"/>
      <c r="DOY29" s="279"/>
      <c r="DOZ29" s="279"/>
      <c r="DPA29" s="279"/>
      <c r="DPB29" s="279"/>
      <c r="DPC29" s="279"/>
      <c r="DPD29" s="279"/>
      <c r="DPE29" s="279"/>
      <c r="DPF29" s="279"/>
      <c r="DPG29" s="279"/>
      <c r="DPH29" s="279"/>
      <c r="DPI29" s="279"/>
      <c r="DPJ29" s="279"/>
      <c r="DPK29" s="279"/>
      <c r="DPL29" s="279"/>
      <c r="DPM29" s="279"/>
      <c r="DPN29" s="279"/>
      <c r="DPO29" s="279"/>
      <c r="DPP29" s="279"/>
      <c r="DPQ29" s="279"/>
      <c r="DPR29" s="279"/>
      <c r="DPS29" s="279"/>
      <c r="DPT29" s="279"/>
      <c r="DPU29" s="279"/>
      <c r="DPV29" s="279"/>
      <c r="DPW29" s="279"/>
      <c r="DPX29" s="279"/>
      <c r="DPY29" s="279"/>
      <c r="DPZ29" s="279"/>
      <c r="DQA29" s="279"/>
      <c r="DQB29" s="279"/>
      <c r="DQC29" s="279"/>
      <c r="DQD29" s="279"/>
      <c r="DQE29" s="279"/>
      <c r="DQF29" s="279"/>
      <c r="DQG29" s="279"/>
      <c r="DQH29" s="279"/>
      <c r="DQI29" s="279"/>
      <c r="DQJ29" s="279"/>
      <c r="DQK29" s="279"/>
      <c r="DQL29" s="279"/>
      <c r="DQM29" s="279"/>
      <c r="DQN29" s="279"/>
      <c r="DQO29" s="279"/>
      <c r="DQP29" s="279"/>
      <c r="DQQ29" s="279"/>
      <c r="DQR29" s="279"/>
      <c r="DQS29" s="279"/>
      <c r="DQT29" s="279"/>
      <c r="DQU29" s="279"/>
      <c r="DQV29" s="279"/>
      <c r="DQW29" s="279"/>
      <c r="DQX29" s="279"/>
      <c r="DQY29" s="279"/>
      <c r="DQZ29" s="279"/>
      <c r="DRA29" s="279"/>
      <c r="DRB29" s="279"/>
      <c r="DRC29" s="279"/>
      <c r="DRD29" s="279"/>
      <c r="DRE29" s="279"/>
      <c r="DRF29" s="279"/>
      <c r="DRG29" s="279"/>
      <c r="DRH29" s="279"/>
      <c r="DRI29" s="279"/>
      <c r="DRJ29" s="279"/>
      <c r="DRK29" s="279"/>
      <c r="DRL29" s="279"/>
      <c r="DRM29" s="279"/>
      <c r="DRN29" s="279"/>
      <c r="DRO29" s="279"/>
      <c r="DRP29" s="279"/>
      <c r="DRQ29" s="279"/>
      <c r="DRR29" s="279"/>
      <c r="DRS29" s="279"/>
      <c r="DRT29" s="279"/>
      <c r="DRU29" s="279"/>
      <c r="DRV29" s="279"/>
      <c r="DRW29" s="279"/>
      <c r="DRX29" s="279"/>
      <c r="DRY29" s="279"/>
      <c r="DRZ29" s="279"/>
      <c r="DSA29" s="279"/>
      <c r="DSB29" s="279"/>
      <c r="DSC29" s="279"/>
      <c r="DSD29" s="279"/>
      <c r="DSE29" s="279"/>
      <c r="DSF29" s="279"/>
      <c r="DSG29" s="279"/>
      <c r="DSH29" s="279"/>
      <c r="DSI29" s="279"/>
      <c r="DSJ29" s="279"/>
      <c r="DSK29" s="279"/>
      <c r="DSL29" s="279"/>
      <c r="DSM29" s="279"/>
      <c r="DSN29" s="279"/>
      <c r="DSO29" s="279"/>
      <c r="DSP29" s="279"/>
      <c r="DSQ29" s="279"/>
      <c r="DSR29" s="279"/>
      <c r="DSS29" s="279"/>
      <c r="DST29" s="279"/>
      <c r="DSU29" s="279"/>
      <c r="DSV29" s="279"/>
      <c r="DSW29" s="279"/>
      <c r="DSX29" s="279"/>
      <c r="DSY29" s="279"/>
      <c r="DSZ29" s="279"/>
      <c r="DTA29" s="279"/>
      <c r="DTB29" s="279"/>
      <c r="DTC29" s="279"/>
      <c r="DTD29" s="279"/>
      <c r="DTE29" s="279"/>
      <c r="DTF29" s="279"/>
      <c r="DTG29" s="279"/>
      <c r="DTH29" s="279"/>
      <c r="DTI29" s="279"/>
      <c r="DTJ29" s="279"/>
      <c r="DTK29" s="279"/>
      <c r="DTL29" s="279"/>
      <c r="DTM29" s="279"/>
      <c r="DTN29" s="279"/>
      <c r="DTO29" s="279"/>
      <c r="DTP29" s="279"/>
      <c r="DTQ29" s="279"/>
      <c r="DTR29" s="279"/>
      <c r="DTS29" s="279"/>
      <c r="DTT29" s="279"/>
      <c r="DTU29" s="279"/>
      <c r="DTV29" s="279"/>
      <c r="DTW29" s="279"/>
      <c r="DTX29" s="279"/>
      <c r="DTY29" s="279"/>
      <c r="DTZ29" s="279"/>
      <c r="DUA29" s="279"/>
      <c r="DUB29" s="279"/>
      <c r="DUC29" s="279"/>
      <c r="DUD29" s="279"/>
      <c r="DUE29" s="279"/>
      <c r="DUF29" s="279"/>
      <c r="DUG29" s="279"/>
      <c r="DUH29" s="279"/>
      <c r="DUI29" s="279"/>
      <c r="DUJ29" s="279"/>
      <c r="DUK29" s="279"/>
      <c r="DUL29" s="279"/>
      <c r="DUM29" s="279"/>
      <c r="DUN29" s="279"/>
      <c r="DUO29" s="279"/>
      <c r="DUP29" s="279"/>
      <c r="DUQ29" s="279"/>
      <c r="DUR29" s="279"/>
      <c r="DUS29" s="279"/>
      <c r="DUT29" s="279"/>
      <c r="DUU29" s="279"/>
      <c r="DUV29" s="279"/>
      <c r="DUW29" s="279"/>
      <c r="DUX29" s="279"/>
      <c r="DUY29" s="279"/>
      <c r="DUZ29" s="279"/>
      <c r="DVA29" s="279"/>
      <c r="DVB29" s="279"/>
      <c r="DVC29" s="279"/>
      <c r="DVD29" s="279"/>
      <c r="DVE29" s="279"/>
      <c r="DVF29" s="279"/>
      <c r="DVG29" s="279"/>
      <c r="DVH29" s="279"/>
      <c r="DVI29" s="279"/>
      <c r="DVJ29" s="279"/>
      <c r="DVK29" s="279"/>
      <c r="DVL29" s="279"/>
      <c r="DVM29" s="279"/>
      <c r="DVN29" s="279"/>
      <c r="DVO29" s="279"/>
      <c r="DVP29" s="279"/>
      <c r="DVQ29" s="279"/>
      <c r="DVR29" s="279"/>
      <c r="DVS29" s="279"/>
      <c r="DVT29" s="279"/>
      <c r="DVU29" s="279"/>
      <c r="DVV29" s="279"/>
      <c r="DVW29" s="279"/>
      <c r="DVX29" s="279"/>
      <c r="DVY29" s="279"/>
      <c r="DVZ29" s="279"/>
      <c r="DWA29" s="279"/>
      <c r="DWB29" s="279"/>
      <c r="DWC29" s="279"/>
      <c r="DWD29" s="279"/>
      <c r="DWE29" s="279"/>
      <c r="DWF29" s="279"/>
      <c r="DWG29" s="279"/>
      <c r="DWH29" s="279"/>
      <c r="DWI29" s="279"/>
      <c r="DWJ29" s="279"/>
      <c r="DWK29" s="279"/>
      <c r="DWL29" s="279"/>
      <c r="DWM29" s="279"/>
      <c r="DWN29" s="279"/>
      <c r="DWO29" s="279"/>
      <c r="DWP29" s="279"/>
      <c r="DWQ29" s="279"/>
      <c r="DWR29" s="279"/>
      <c r="DWS29" s="279"/>
      <c r="DWT29" s="279"/>
      <c r="DWU29" s="279"/>
      <c r="DWV29" s="279"/>
      <c r="DWW29" s="279"/>
      <c r="DWX29" s="279"/>
      <c r="DWY29" s="279"/>
      <c r="DWZ29" s="279"/>
      <c r="DXA29" s="279"/>
      <c r="DXB29" s="279"/>
      <c r="DXC29" s="279"/>
      <c r="DXD29" s="279"/>
      <c r="DXE29" s="279"/>
      <c r="DXF29" s="279"/>
      <c r="DXG29" s="279"/>
      <c r="DXH29" s="279"/>
      <c r="DXI29" s="279"/>
      <c r="DXJ29" s="279"/>
      <c r="DXK29" s="279"/>
      <c r="DXL29" s="279"/>
      <c r="DXM29" s="279"/>
      <c r="DXN29" s="279"/>
      <c r="DXO29" s="279"/>
      <c r="DXP29" s="279"/>
      <c r="DXQ29" s="279"/>
      <c r="DXR29" s="279"/>
      <c r="DXS29" s="279"/>
      <c r="DXT29" s="279"/>
      <c r="DXU29" s="279"/>
      <c r="DXV29" s="279"/>
      <c r="DXW29" s="279"/>
      <c r="DXX29" s="279"/>
      <c r="DXY29" s="279"/>
      <c r="DXZ29" s="279"/>
      <c r="DYA29" s="279"/>
      <c r="DYB29" s="279"/>
      <c r="DYC29" s="279"/>
      <c r="DYD29" s="279"/>
      <c r="DYE29" s="279"/>
      <c r="DYF29" s="279"/>
      <c r="DYG29" s="279"/>
      <c r="DYH29" s="279"/>
      <c r="DYI29" s="279"/>
      <c r="DYJ29" s="279"/>
      <c r="DYK29" s="279"/>
      <c r="DYL29" s="279"/>
      <c r="DYM29" s="279"/>
      <c r="DYN29" s="279"/>
      <c r="DYO29" s="279"/>
      <c r="DYP29" s="279"/>
      <c r="DYQ29" s="279"/>
      <c r="DYR29" s="279"/>
      <c r="DYS29" s="279"/>
      <c r="DYT29" s="279"/>
      <c r="DYU29" s="279"/>
      <c r="DYV29" s="279"/>
      <c r="DYW29" s="279"/>
      <c r="DYX29" s="279"/>
      <c r="DYY29" s="279"/>
      <c r="DYZ29" s="279"/>
      <c r="DZA29" s="279"/>
      <c r="DZB29" s="279"/>
      <c r="DZC29" s="279"/>
      <c r="DZD29" s="279"/>
      <c r="DZE29" s="279"/>
      <c r="DZF29" s="279"/>
      <c r="DZG29" s="279"/>
      <c r="DZH29" s="279"/>
      <c r="DZI29" s="279"/>
      <c r="DZJ29" s="279"/>
      <c r="DZK29" s="279"/>
      <c r="DZL29" s="279"/>
      <c r="DZM29" s="279"/>
      <c r="DZN29" s="279"/>
      <c r="DZO29" s="279"/>
      <c r="DZP29" s="279"/>
      <c r="DZQ29" s="279"/>
      <c r="DZR29" s="279"/>
      <c r="DZS29" s="279"/>
      <c r="DZT29" s="279"/>
      <c r="DZU29" s="279"/>
      <c r="DZV29" s="279"/>
      <c r="DZW29" s="279"/>
      <c r="DZX29" s="279"/>
      <c r="DZY29" s="279"/>
      <c r="DZZ29" s="279"/>
      <c r="EAA29" s="279"/>
      <c r="EAB29" s="279"/>
      <c r="EAC29" s="279"/>
      <c r="EAD29" s="279"/>
      <c r="EAE29" s="279"/>
      <c r="EAF29" s="279"/>
      <c r="EAG29" s="279"/>
      <c r="EAH29" s="279"/>
      <c r="EAI29" s="279"/>
      <c r="EAJ29" s="279"/>
      <c r="EAK29" s="279"/>
      <c r="EAL29" s="279"/>
      <c r="EAM29" s="279"/>
      <c r="EAN29" s="279"/>
      <c r="EAO29" s="279"/>
      <c r="EAP29" s="279"/>
      <c r="EAQ29" s="279"/>
      <c r="EAR29" s="279"/>
      <c r="EAS29" s="279"/>
      <c r="EAT29" s="279"/>
      <c r="EAU29" s="279"/>
      <c r="EAV29" s="279"/>
      <c r="EAW29" s="279"/>
      <c r="EAX29" s="279"/>
      <c r="EAY29" s="279"/>
      <c r="EAZ29" s="279"/>
      <c r="EBA29" s="279"/>
      <c r="EBB29" s="279"/>
      <c r="EBC29" s="279"/>
      <c r="EBD29" s="279"/>
      <c r="EBE29" s="279"/>
      <c r="EBF29" s="279"/>
      <c r="EBG29" s="279"/>
      <c r="EBH29" s="279"/>
      <c r="EBI29" s="279"/>
      <c r="EBJ29" s="279"/>
      <c r="EBK29" s="279"/>
      <c r="EBL29" s="279"/>
      <c r="EBM29" s="279"/>
      <c r="EBN29" s="279"/>
      <c r="EBO29" s="279"/>
      <c r="EBP29" s="279"/>
      <c r="EBQ29" s="279"/>
      <c r="EBR29" s="279"/>
      <c r="EBS29" s="279"/>
      <c r="EBT29" s="279"/>
      <c r="EBU29" s="279"/>
      <c r="EBV29" s="279"/>
      <c r="EBW29" s="279"/>
      <c r="EBX29" s="279"/>
      <c r="EBY29" s="279"/>
      <c r="EBZ29" s="279"/>
      <c r="ECA29" s="279"/>
      <c r="ECB29" s="279"/>
      <c r="ECC29" s="279"/>
      <c r="ECD29" s="279"/>
      <c r="ECE29" s="279"/>
      <c r="ECF29" s="279"/>
      <c r="ECG29" s="279"/>
      <c r="ECH29" s="279"/>
      <c r="ECI29" s="279"/>
      <c r="ECJ29" s="279"/>
      <c r="ECK29" s="279"/>
      <c r="ECL29" s="279"/>
      <c r="ECM29" s="279"/>
      <c r="ECN29" s="279"/>
      <c r="ECO29" s="279"/>
      <c r="ECP29" s="279"/>
      <c r="ECQ29" s="279"/>
      <c r="ECR29" s="279"/>
      <c r="ECS29" s="279"/>
      <c r="ECT29" s="279"/>
      <c r="ECU29" s="279"/>
      <c r="ECV29" s="279"/>
      <c r="ECW29" s="279"/>
      <c r="ECX29" s="279"/>
      <c r="ECY29" s="279"/>
      <c r="ECZ29" s="279"/>
      <c r="EDA29" s="279"/>
      <c r="EDB29" s="279"/>
      <c r="EDC29" s="279"/>
      <c r="EDD29" s="279"/>
      <c r="EDE29" s="279"/>
      <c r="EDF29" s="279"/>
      <c r="EDG29" s="279"/>
      <c r="EDH29" s="279"/>
      <c r="EDI29" s="279"/>
      <c r="EDJ29" s="279"/>
      <c r="EDK29" s="279"/>
      <c r="EDL29" s="279"/>
      <c r="EDM29" s="279"/>
      <c r="EDN29" s="279"/>
      <c r="EDO29" s="279"/>
      <c r="EDP29" s="279"/>
      <c r="EDQ29" s="279"/>
      <c r="EDR29" s="279"/>
      <c r="EDS29" s="279"/>
      <c r="EDT29" s="279"/>
      <c r="EDU29" s="279"/>
      <c r="EDV29" s="279"/>
      <c r="EDW29" s="279"/>
      <c r="EDX29" s="279"/>
      <c r="EDY29" s="279"/>
      <c r="EDZ29" s="279"/>
      <c r="EEA29" s="279"/>
      <c r="EEB29" s="279"/>
      <c r="EEC29" s="279"/>
      <c r="EED29" s="279"/>
      <c r="EEE29" s="279"/>
      <c r="EEF29" s="279"/>
      <c r="EEG29" s="279"/>
      <c r="EEH29" s="279"/>
      <c r="EEI29" s="279"/>
      <c r="EEJ29" s="279"/>
      <c r="EEK29" s="279"/>
      <c r="EEL29" s="279"/>
      <c r="EEM29" s="279"/>
      <c r="EEN29" s="279"/>
      <c r="EEO29" s="279"/>
      <c r="EEP29" s="279"/>
      <c r="EEQ29" s="279"/>
      <c r="EER29" s="279"/>
      <c r="EES29" s="279"/>
      <c r="EET29" s="279"/>
      <c r="EEU29" s="279"/>
      <c r="EEV29" s="279"/>
      <c r="EEW29" s="279"/>
      <c r="EEX29" s="279"/>
      <c r="EEY29" s="279"/>
      <c r="EEZ29" s="279"/>
      <c r="EFA29" s="279"/>
      <c r="EFB29" s="279"/>
      <c r="EFC29" s="279"/>
      <c r="EFD29" s="279"/>
      <c r="EFE29" s="279"/>
      <c r="EFF29" s="279"/>
      <c r="EFG29" s="279"/>
      <c r="EFH29" s="279"/>
      <c r="EFI29" s="279"/>
      <c r="EFJ29" s="279"/>
      <c r="EFK29" s="279"/>
      <c r="EFL29" s="279"/>
      <c r="EFM29" s="279"/>
      <c r="EFN29" s="279"/>
      <c r="EFO29" s="279"/>
      <c r="EFP29" s="279"/>
      <c r="EFQ29" s="279"/>
      <c r="EFR29" s="279"/>
      <c r="EFS29" s="279"/>
      <c r="EFT29" s="279"/>
      <c r="EFU29" s="279"/>
      <c r="EFV29" s="279"/>
      <c r="EFW29" s="279"/>
      <c r="EFX29" s="279"/>
      <c r="EFY29" s="279"/>
      <c r="EFZ29" s="279"/>
      <c r="EGA29" s="279"/>
      <c r="EGB29" s="279"/>
      <c r="EGC29" s="279"/>
      <c r="EGD29" s="279"/>
      <c r="EGE29" s="279"/>
      <c r="EGF29" s="279"/>
      <c r="EGG29" s="279"/>
      <c r="EGH29" s="279"/>
      <c r="EGI29" s="279"/>
      <c r="EGJ29" s="279"/>
      <c r="EGK29" s="279"/>
      <c r="EGL29" s="279"/>
      <c r="EGM29" s="279"/>
      <c r="EGN29" s="279"/>
      <c r="EGO29" s="279"/>
      <c r="EGP29" s="279"/>
      <c r="EGQ29" s="279"/>
      <c r="EGR29" s="279"/>
      <c r="EGS29" s="279"/>
      <c r="EGT29" s="279"/>
      <c r="EGU29" s="279"/>
      <c r="EGV29" s="279"/>
      <c r="EGW29" s="279"/>
      <c r="EGX29" s="279"/>
      <c r="EGY29" s="279"/>
      <c r="EGZ29" s="279"/>
      <c r="EHA29" s="279"/>
      <c r="EHB29" s="279"/>
      <c r="EHC29" s="279"/>
      <c r="EHD29" s="279"/>
      <c r="EHE29" s="279"/>
      <c r="EHF29" s="279"/>
      <c r="EHG29" s="279"/>
      <c r="EHH29" s="279"/>
      <c r="EHI29" s="279"/>
      <c r="EHJ29" s="279"/>
      <c r="EHK29" s="279"/>
      <c r="EHL29" s="279"/>
      <c r="EHM29" s="279"/>
      <c r="EHN29" s="279"/>
      <c r="EHO29" s="279"/>
      <c r="EHP29" s="279"/>
      <c r="EHQ29" s="279"/>
      <c r="EHR29" s="279"/>
      <c r="EHS29" s="279"/>
      <c r="EHT29" s="279"/>
      <c r="EHU29" s="279"/>
      <c r="EHV29" s="279"/>
      <c r="EHW29" s="279"/>
      <c r="EHX29" s="279"/>
      <c r="EHY29" s="279"/>
      <c r="EHZ29" s="279"/>
      <c r="EIA29" s="279"/>
      <c r="EIB29" s="279"/>
      <c r="EIC29" s="279"/>
      <c r="EID29" s="279"/>
      <c r="EIE29" s="279"/>
      <c r="EIF29" s="279"/>
      <c r="EIG29" s="279"/>
      <c r="EIH29" s="279"/>
      <c r="EII29" s="279"/>
      <c r="EIJ29" s="279"/>
      <c r="EIK29" s="279"/>
      <c r="EIL29" s="279"/>
      <c r="EIM29" s="279"/>
      <c r="EIN29" s="279"/>
      <c r="EIO29" s="279"/>
      <c r="EIP29" s="279"/>
      <c r="EIQ29" s="279"/>
      <c r="EIR29" s="279"/>
      <c r="EIS29" s="279"/>
      <c r="EIT29" s="279"/>
      <c r="EIU29" s="279"/>
      <c r="EIV29" s="279"/>
      <c r="EIW29" s="279"/>
      <c r="EIX29" s="279"/>
      <c r="EIY29" s="279"/>
      <c r="EIZ29" s="279"/>
      <c r="EJA29" s="279"/>
      <c r="EJB29" s="279"/>
      <c r="EJC29" s="279"/>
      <c r="EJD29" s="279"/>
      <c r="EJE29" s="279"/>
      <c r="EJF29" s="279"/>
      <c r="EJG29" s="279"/>
      <c r="EJH29" s="279"/>
      <c r="EJI29" s="279"/>
      <c r="EJJ29" s="279"/>
      <c r="EJK29" s="279"/>
      <c r="EJL29" s="279"/>
      <c r="EJM29" s="279"/>
      <c r="EJN29" s="279"/>
      <c r="EJO29" s="279"/>
      <c r="EJP29" s="279"/>
      <c r="EJQ29" s="279"/>
      <c r="EJR29" s="279"/>
      <c r="EJS29" s="279"/>
      <c r="EJT29" s="279"/>
      <c r="EJU29" s="279"/>
      <c r="EJV29" s="279"/>
      <c r="EJW29" s="279"/>
      <c r="EJX29" s="279"/>
      <c r="EJY29" s="279"/>
      <c r="EJZ29" s="279"/>
      <c r="EKA29" s="279"/>
      <c r="EKB29" s="279"/>
      <c r="EKC29" s="279"/>
      <c r="EKD29" s="279"/>
      <c r="EKE29" s="279"/>
      <c r="EKF29" s="279"/>
      <c r="EKG29" s="279"/>
      <c r="EKH29" s="279"/>
      <c r="EKI29" s="279"/>
      <c r="EKJ29" s="279"/>
      <c r="EKK29" s="279"/>
      <c r="EKL29" s="279"/>
      <c r="EKM29" s="279"/>
      <c r="EKN29" s="279"/>
      <c r="EKO29" s="279"/>
      <c r="EKP29" s="279"/>
      <c r="EKQ29" s="279"/>
      <c r="EKR29" s="279"/>
      <c r="EKS29" s="279"/>
      <c r="EKT29" s="279"/>
      <c r="EKU29" s="279"/>
      <c r="EKV29" s="279"/>
      <c r="EKW29" s="279"/>
      <c r="EKX29" s="279"/>
      <c r="EKY29" s="279"/>
      <c r="EKZ29" s="279"/>
      <c r="ELA29" s="279"/>
      <c r="ELB29" s="279"/>
      <c r="ELC29" s="279"/>
      <c r="ELD29" s="279"/>
      <c r="ELE29" s="279"/>
      <c r="ELF29" s="279"/>
      <c r="ELG29" s="279"/>
      <c r="ELH29" s="279"/>
      <c r="ELI29" s="279"/>
      <c r="ELJ29" s="279"/>
      <c r="ELK29" s="279"/>
      <c r="ELL29" s="279"/>
      <c r="ELM29" s="279"/>
      <c r="ELN29" s="279"/>
      <c r="ELO29" s="279"/>
      <c r="ELP29" s="279"/>
      <c r="ELQ29" s="279"/>
      <c r="ELR29" s="279"/>
      <c r="ELS29" s="279"/>
      <c r="ELT29" s="279"/>
      <c r="ELU29" s="279"/>
      <c r="ELV29" s="279"/>
      <c r="ELW29" s="279"/>
      <c r="ELX29" s="279"/>
      <c r="ELY29" s="279"/>
      <c r="ELZ29" s="279"/>
      <c r="EMA29" s="279"/>
      <c r="EMB29" s="279"/>
      <c r="EMC29" s="279"/>
      <c r="EMD29" s="279"/>
      <c r="EME29" s="279"/>
      <c r="EMF29" s="279"/>
      <c r="EMG29" s="279"/>
      <c r="EMH29" s="279"/>
      <c r="EMI29" s="279"/>
      <c r="EMJ29" s="279"/>
      <c r="EMK29" s="279"/>
      <c r="EML29" s="279"/>
      <c r="EMM29" s="279"/>
      <c r="EMN29" s="279"/>
      <c r="EMO29" s="279"/>
      <c r="EMP29" s="279"/>
      <c r="EMQ29" s="279"/>
      <c r="EMR29" s="279"/>
      <c r="EMS29" s="279"/>
      <c r="EMT29" s="279"/>
      <c r="EMU29" s="279"/>
      <c r="EMV29" s="279"/>
      <c r="EMW29" s="279"/>
      <c r="EMX29" s="279"/>
      <c r="EMY29" s="279"/>
      <c r="EMZ29" s="279"/>
      <c r="ENA29" s="279"/>
      <c r="ENB29" s="279"/>
      <c r="ENC29" s="279"/>
      <c r="END29" s="279"/>
      <c r="ENE29" s="279"/>
      <c r="ENF29" s="279"/>
      <c r="ENG29" s="279"/>
      <c r="ENH29" s="279"/>
      <c r="ENI29" s="279"/>
      <c r="ENJ29" s="279"/>
      <c r="ENK29" s="279"/>
      <c r="ENL29" s="279"/>
      <c r="ENM29" s="279"/>
      <c r="ENN29" s="279"/>
      <c r="ENO29" s="279"/>
      <c r="ENP29" s="279"/>
      <c r="ENQ29" s="279"/>
      <c r="ENR29" s="279"/>
      <c r="ENS29" s="279"/>
      <c r="ENT29" s="279"/>
      <c r="ENU29" s="279"/>
      <c r="ENV29" s="279"/>
      <c r="ENW29" s="279"/>
      <c r="ENX29" s="279"/>
      <c r="ENY29" s="279"/>
      <c r="ENZ29" s="279"/>
      <c r="EOA29" s="279"/>
      <c r="EOB29" s="279"/>
      <c r="EOC29" s="279"/>
      <c r="EOD29" s="279"/>
      <c r="EOE29" s="279"/>
      <c r="EOF29" s="279"/>
      <c r="EOG29" s="279"/>
      <c r="EOH29" s="279"/>
      <c r="EOI29" s="279"/>
      <c r="EOJ29" s="279"/>
      <c r="EOK29" s="279"/>
      <c r="EOL29" s="279"/>
      <c r="EOM29" s="279"/>
      <c r="EON29" s="279"/>
      <c r="EOO29" s="279"/>
      <c r="EOP29" s="279"/>
      <c r="EOQ29" s="279"/>
      <c r="EOR29" s="279"/>
      <c r="EOS29" s="279"/>
      <c r="EOT29" s="279"/>
      <c r="EOU29" s="279"/>
      <c r="EOV29" s="279"/>
      <c r="EOW29" s="279"/>
      <c r="EOX29" s="279"/>
      <c r="EOY29" s="279"/>
      <c r="EOZ29" s="279"/>
      <c r="EPA29" s="279"/>
      <c r="EPB29" s="279"/>
      <c r="EPC29" s="279"/>
      <c r="EPD29" s="279"/>
      <c r="EPE29" s="279"/>
      <c r="EPF29" s="279"/>
      <c r="EPG29" s="279"/>
      <c r="EPH29" s="279"/>
      <c r="EPI29" s="279"/>
      <c r="EPJ29" s="279"/>
      <c r="EPK29" s="279"/>
      <c r="EPL29" s="279"/>
      <c r="EPM29" s="279"/>
      <c r="EPN29" s="279"/>
      <c r="EPO29" s="279"/>
      <c r="EPP29" s="279"/>
      <c r="EPQ29" s="279"/>
      <c r="EPR29" s="279"/>
      <c r="EPS29" s="279"/>
      <c r="EPT29" s="279"/>
      <c r="EPU29" s="279"/>
      <c r="EPV29" s="279"/>
      <c r="EPW29" s="279"/>
      <c r="EPX29" s="279"/>
      <c r="EPY29" s="279"/>
      <c r="EPZ29" s="279"/>
      <c r="EQA29" s="279"/>
      <c r="EQB29" s="279"/>
      <c r="EQC29" s="279"/>
      <c r="EQD29" s="279"/>
      <c r="EQE29" s="279"/>
      <c r="EQF29" s="279"/>
      <c r="EQG29" s="279"/>
      <c r="EQH29" s="279"/>
      <c r="EQI29" s="279"/>
      <c r="EQJ29" s="279"/>
      <c r="EQK29" s="279"/>
      <c r="EQL29" s="279"/>
      <c r="EQM29" s="279"/>
      <c r="EQN29" s="279"/>
      <c r="EQO29" s="279"/>
      <c r="EQP29" s="279"/>
      <c r="EQQ29" s="279"/>
      <c r="EQR29" s="279"/>
      <c r="EQS29" s="279"/>
      <c r="EQT29" s="279"/>
      <c r="EQU29" s="279"/>
      <c r="EQV29" s="279"/>
      <c r="EQW29" s="279"/>
      <c r="EQX29" s="279"/>
      <c r="EQY29" s="279"/>
      <c r="EQZ29" s="279"/>
      <c r="ERA29" s="279"/>
      <c r="ERB29" s="279"/>
      <c r="ERC29" s="279"/>
      <c r="ERD29" s="279"/>
      <c r="ERE29" s="279"/>
      <c r="ERF29" s="279"/>
      <c r="ERG29" s="279"/>
      <c r="ERH29" s="279"/>
      <c r="ERI29" s="279"/>
      <c r="ERJ29" s="279"/>
      <c r="ERK29" s="279"/>
      <c r="ERL29" s="279"/>
      <c r="ERM29" s="279"/>
      <c r="ERN29" s="279"/>
      <c r="ERO29" s="279"/>
      <c r="ERP29" s="279"/>
      <c r="ERQ29" s="279"/>
      <c r="ERR29" s="279"/>
      <c r="ERS29" s="279"/>
      <c r="ERT29" s="279"/>
      <c r="ERU29" s="279"/>
      <c r="ERV29" s="279"/>
      <c r="ERW29" s="279"/>
      <c r="ERX29" s="279"/>
      <c r="ERY29" s="279"/>
      <c r="ERZ29" s="279"/>
      <c r="ESA29" s="279"/>
      <c r="ESB29" s="279"/>
      <c r="ESC29" s="279"/>
      <c r="ESD29" s="279"/>
      <c r="ESE29" s="279"/>
      <c r="ESF29" s="279"/>
      <c r="ESG29" s="279"/>
      <c r="ESH29" s="279"/>
      <c r="ESI29" s="279"/>
      <c r="ESJ29" s="279"/>
      <c r="ESK29" s="279"/>
      <c r="ESL29" s="279"/>
      <c r="ESM29" s="279"/>
      <c r="ESN29" s="279"/>
      <c r="ESO29" s="279"/>
      <c r="ESP29" s="279"/>
      <c r="ESQ29" s="279"/>
      <c r="ESR29" s="279"/>
      <c r="ESS29" s="279"/>
      <c r="EST29" s="279"/>
      <c r="ESU29" s="279"/>
      <c r="ESV29" s="279"/>
      <c r="ESW29" s="279"/>
      <c r="ESX29" s="279"/>
      <c r="ESY29" s="279"/>
      <c r="ESZ29" s="279"/>
      <c r="ETA29" s="279"/>
      <c r="ETB29" s="279"/>
      <c r="ETC29" s="279"/>
      <c r="ETD29" s="279"/>
      <c r="ETE29" s="279"/>
      <c r="ETF29" s="279"/>
      <c r="ETG29" s="279"/>
      <c r="ETH29" s="279"/>
      <c r="ETI29" s="279"/>
      <c r="ETJ29" s="279"/>
      <c r="ETK29" s="279"/>
      <c r="ETL29" s="279"/>
      <c r="ETM29" s="279"/>
      <c r="ETN29" s="279"/>
      <c r="ETO29" s="279"/>
      <c r="ETP29" s="279"/>
      <c r="ETQ29" s="279"/>
      <c r="ETR29" s="279"/>
      <c r="ETS29" s="279"/>
      <c r="ETT29" s="279"/>
      <c r="ETU29" s="279"/>
      <c r="ETV29" s="279"/>
      <c r="ETW29" s="279"/>
      <c r="ETX29" s="279"/>
      <c r="ETY29" s="279"/>
      <c r="ETZ29" s="279"/>
      <c r="EUA29" s="279"/>
      <c r="EUB29" s="279"/>
      <c r="EUC29" s="279"/>
      <c r="EUD29" s="279"/>
      <c r="EUE29" s="279"/>
      <c r="EUF29" s="279"/>
      <c r="EUG29" s="279"/>
      <c r="EUH29" s="279"/>
      <c r="EUI29" s="279"/>
      <c r="EUJ29" s="279"/>
      <c r="EUK29" s="279"/>
      <c r="EUL29" s="279"/>
      <c r="EUM29" s="279"/>
      <c r="EUN29" s="279"/>
      <c r="EUO29" s="279"/>
      <c r="EUP29" s="279"/>
      <c r="EUQ29" s="279"/>
      <c r="EUR29" s="279"/>
      <c r="EUS29" s="279"/>
      <c r="EUT29" s="279"/>
      <c r="EUU29" s="279"/>
      <c r="EUV29" s="279"/>
      <c r="EUW29" s="279"/>
      <c r="EUX29" s="279"/>
      <c r="EUY29" s="279"/>
      <c r="EUZ29" s="279"/>
      <c r="EVA29" s="279"/>
      <c r="EVB29" s="279"/>
      <c r="EVC29" s="279"/>
      <c r="EVD29" s="279"/>
      <c r="EVE29" s="279"/>
      <c r="EVF29" s="279"/>
      <c r="EVG29" s="279"/>
      <c r="EVH29" s="279"/>
      <c r="EVI29" s="279"/>
      <c r="EVJ29" s="279"/>
      <c r="EVK29" s="279"/>
      <c r="EVL29" s="279"/>
      <c r="EVM29" s="279"/>
      <c r="EVN29" s="279"/>
      <c r="EVO29" s="279"/>
      <c r="EVP29" s="279"/>
      <c r="EVQ29" s="279"/>
      <c r="EVR29" s="279"/>
      <c r="EVS29" s="279"/>
      <c r="EVT29" s="279"/>
      <c r="EVU29" s="279"/>
      <c r="EVV29" s="279"/>
      <c r="EVW29" s="279"/>
      <c r="EVX29" s="279"/>
      <c r="EVY29" s="279"/>
      <c r="EVZ29" s="279"/>
      <c r="EWA29" s="279"/>
      <c r="EWB29" s="279"/>
      <c r="EWC29" s="279"/>
      <c r="EWD29" s="279"/>
      <c r="EWE29" s="279"/>
      <c r="EWF29" s="279"/>
      <c r="EWG29" s="279"/>
      <c r="EWH29" s="279"/>
      <c r="EWI29" s="279"/>
      <c r="EWJ29" s="279"/>
      <c r="EWK29" s="279"/>
      <c r="EWL29" s="279"/>
      <c r="EWM29" s="279"/>
      <c r="EWN29" s="279"/>
      <c r="EWO29" s="279"/>
      <c r="EWP29" s="279"/>
      <c r="EWQ29" s="279"/>
      <c r="EWR29" s="279"/>
      <c r="EWS29" s="279"/>
      <c r="EWT29" s="279"/>
      <c r="EWU29" s="279"/>
      <c r="EWV29" s="279"/>
      <c r="EWW29" s="279"/>
      <c r="EWX29" s="279"/>
      <c r="EWY29" s="279"/>
      <c r="EWZ29" s="279"/>
      <c r="EXA29" s="279"/>
      <c r="EXB29" s="279"/>
      <c r="EXC29" s="279"/>
      <c r="EXD29" s="279"/>
      <c r="EXE29" s="279"/>
      <c r="EXF29" s="279"/>
      <c r="EXG29" s="279"/>
      <c r="EXH29" s="279"/>
      <c r="EXI29" s="279"/>
      <c r="EXJ29" s="279"/>
      <c r="EXK29" s="279"/>
      <c r="EXL29" s="279"/>
      <c r="EXM29" s="279"/>
      <c r="EXN29" s="279"/>
      <c r="EXO29" s="279"/>
      <c r="EXP29" s="279"/>
      <c r="EXQ29" s="279"/>
      <c r="EXR29" s="279"/>
      <c r="EXS29" s="279"/>
      <c r="EXT29" s="279"/>
      <c r="EXU29" s="279"/>
      <c r="EXV29" s="279"/>
      <c r="EXW29" s="279"/>
      <c r="EXX29" s="279"/>
      <c r="EXY29" s="279"/>
      <c r="EXZ29" s="279"/>
      <c r="EYA29" s="279"/>
      <c r="EYB29" s="279"/>
      <c r="EYC29" s="279"/>
      <c r="EYD29" s="279"/>
      <c r="EYE29" s="279"/>
      <c r="EYF29" s="279"/>
      <c r="EYG29" s="279"/>
      <c r="EYH29" s="279"/>
      <c r="EYI29" s="279"/>
      <c r="EYJ29" s="279"/>
      <c r="EYK29" s="279"/>
      <c r="EYL29" s="279"/>
      <c r="EYM29" s="279"/>
      <c r="EYN29" s="279"/>
      <c r="EYO29" s="279"/>
      <c r="EYP29" s="279"/>
      <c r="EYQ29" s="279"/>
      <c r="EYR29" s="279"/>
      <c r="EYS29" s="279"/>
      <c r="EYT29" s="279"/>
      <c r="EYU29" s="279"/>
      <c r="EYV29" s="279"/>
      <c r="EYW29" s="279"/>
      <c r="EYX29" s="279"/>
      <c r="EYY29" s="279"/>
      <c r="EYZ29" s="279"/>
      <c r="EZA29" s="279"/>
      <c r="EZB29" s="279"/>
      <c r="EZC29" s="279"/>
      <c r="EZD29" s="279"/>
      <c r="EZE29" s="279"/>
      <c r="EZF29" s="279"/>
      <c r="EZG29" s="279"/>
      <c r="EZH29" s="279"/>
      <c r="EZI29" s="279"/>
      <c r="EZJ29" s="279"/>
      <c r="EZK29" s="279"/>
      <c r="EZL29" s="279"/>
      <c r="EZM29" s="279"/>
      <c r="EZN29" s="279"/>
      <c r="EZO29" s="279"/>
      <c r="EZP29" s="279"/>
      <c r="EZQ29" s="279"/>
      <c r="EZR29" s="279"/>
      <c r="EZS29" s="279"/>
      <c r="EZT29" s="279"/>
      <c r="EZU29" s="279"/>
      <c r="EZV29" s="279"/>
      <c r="EZW29" s="279"/>
      <c r="EZX29" s="279"/>
      <c r="EZY29" s="279"/>
      <c r="EZZ29" s="279"/>
      <c r="FAA29" s="279"/>
      <c r="FAB29" s="279"/>
      <c r="FAC29" s="279"/>
      <c r="FAD29" s="279"/>
      <c r="FAE29" s="279"/>
      <c r="FAF29" s="279"/>
      <c r="FAG29" s="279"/>
      <c r="FAH29" s="279"/>
      <c r="FAI29" s="279"/>
      <c r="FAJ29" s="279"/>
      <c r="FAK29" s="279"/>
      <c r="FAL29" s="279"/>
      <c r="FAM29" s="279"/>
      <c r="FAN29" s="279"/>
      <c r="FAO29" s="279"/>
      <c r="FAP29" s="279"/>
      <c r="FAQ29" s="279"/>
      <c r="FAR29" s="279"/>
      <c r="FAS29" s="279"/>
      <c r="FAT29" s="279"/>
      <c r="FAU29" s="279"/>
      <c r="FAV29" s="279"/>
      <c r="FAW29" s="279"/>
      <c r="FAX29" s="279"/>
      <c r="FAY29" s="279"/>
      <c r="FAZ29" s="279"/>
      <c r="FBA29" s="279"/>
      <c r="FBB29" s="279"/>
      <c r="FBC29" s="279"/>
      <c r="FBD29" s="279"/>
      <c r="FBE29" s="279"/>
      <c r="FBF29" s="279"/>
      <c r="FBG29" s="279"/>
      <c r="FBH29" s="279"/>
      <c r="FBI29" s="279"/>
      <c r="FBJ29" s="279"/>
      <c r="FBK29" s="279"/>
      <c r="FBL29" s="279"/>
      <c r="FBM29" s="279"/>
      <c r="FBN29" s="279"/>
      <c r="FBO29" s="279"/>
      <c r="FBP29" s="279"/>
      <c r="FBQ29" s="279"/>
      <c r="FBR29" s="279"/>
      <c r="FBS29" s="279"/>
      <c r="FBT29" s="279"/>
      <c r="FBU29" s="279"/>
      <c r="FBV29" s="279"/>
      <c r="FBW29" s="279"/>
      <c r="FBX29" s="279"/>
      <c r="FBY29" s="279"/>
      <c r="FBZ29" s="279"/>
      <c r="FCA29" s="279"/>
      <c r="FCB29" s="279"/>
      <c r="FCC29" s="279"/>
      <c r="FCD29" s="279"/>
      <c r="FCE29" s="279"/>
      <c r="FCF29" s="279"/>
      <c r="FCG29" s="279"/>
      <c r="FCH29" s="279"/>
      <c r="FCI29" s="279"/>
      <c r="FCJ29" s="279"/>
      <c r="FCK29" s="279"/>
      <c r="FCL29" s="279"/>
      <c r="FCM29" s="279"/>
      <c r="FCN29" s="279"/>
      <c r="FCO29" s="279"/>
      <c r="FCP29" s="279"/>
      <c r="FCQ29" s="279"/>
      <c r="FCR29" s="279"/>
      <c r="FCS29" s="279"/>
      <c r="FCT29" s="279"/>
      <c r="FCU29" s="279"/>
      <c r="FCV29" s="279"/>
      <c r="FCW29" s="279"/>
      <c r="FCX29" s="279"/>
      <c r="FCY29" s="279"/>
      <c r="FCZ29" s="279"/>
      <c r="FDA29" s="279"/>
      <c r="FDB29" s="279"/>
      <c r="FDC29" s="279"/>
      <c r="FDD29" s="279"/>
      <c r="FDE29" s="279"/>
      <c r="FDF29" s="279"/>
      <c r="FDG29" s="279"/>
      <c r="FDH29" s="279"/>
      <c r="FDI29" s="279"/>
      <c r="FDJ29" s="279"/>
      <c r="FDK29" s="279"/>
      <c r="FDL29" s="279"/>
      <c r="FDM29" s="279"/>
      <c r="FDN29" s="279"/>
      <c r="FDO29" s="279"/>
      <c r="FDP29" s="279"/>
      <c r="FDQ29" s="279"/>
      <c r="FDR29" s="279"/>
      <c r="FDS29" s="279"/>
      <c r="FDT29" s="279"/>
      <c r="FDU29" s="279"/>
      <c r="FDV29" s="279"/>
      <c r="FDW29" s="279"/>
      <c r="FDX29" s="279"/>
      <c r="FDY29" s="279"/>
      <c r="FDZ29" s="279"/>
      <c r="FEA29" s="279"/>
      <c r="FEB29" s="279"/>
      <c r="FEC29" s="279"/>
      <c r="FED29" s="279"/>
      <c r="FEE29" s="279"/>
      <c r="FEF29" s="279"/>
      <c r="FEG29" s="279"/>
      <c r="FEH29" s="279"/>
      <c r="FEI29" s="279"/>
      <c r="FEJ29" s="279"/>
      <c r="FEK29" s="279"/>
      <c r="FEL29" s="279"/>
      <c r="FEM29" s="279"/>
      <c r="FEN29" s="279"/>
      <c r="FEO29" s="279"/>
      <c r="FEP29" s="279"/>
      <c r="FEQ29" s="279"/>
      <c r="FER29" s="279"/>
      <c r="FES29" s="279"/>
      <c r="FET29" s="279"/>
      <c r="FEU29" s="279"/>
      <c r="FEV29" s="279"/>
      <c r="FEW29" s="279"/>
      <c r="FEX29" s="279"/>
      <c r="FEY29" s="279"/>
      <c r="FEZ29" s="279"/>
      <c r="FFA29" s="279"/>
      <c r="FFB29" s="279"/>
      <c r="FFC29" s="279"/>
      <c r="FFD29" s="279"/>
      <c r="FFE29" s="279"/>
      <c r="FFF29" s="279"/>
      <c r="FFG29" s="279"/>
      <c r="FFH29" s="279"/>
      <c r="FFI29" s="279"/>
      <c r="FFJ29" s="279"/>
      <c r="FFK29" s="279"/>
      <c r="FFL29" s="279"/>
      <c r="FFM29" s="279"/>
      <c r="FFN29" s="279"/>
      <c r="FFO29" s="279"/>
      <c r="FFP29" s="279"/>
      <c r="FFQ29" s="279"/>
      <c r="FFR29" s="279"/>
      <c r="FFS29" s="279"/>
      <c r="FFT29" s="279"/>
      <c r="FFU29" s="279"/>
      <c r="FFV29" s="279"/>
      <c r="FFW29" s="279"/>
      <c r="FFX29" s="279"/>
      <c r="FFY29" s="279"/>
      <c r="FFZ29" s="279"/>
      <c r="FGA29" s="279"/>
      <c r="FGB29" s="279"/>
      <c r="FGC29" s="279"/>
      <c r="FGD29" s="279"/>
      <c r="FGE29" s="279"/>
      <c r="FGF29" s="279"/>
      <c r="FGG29" s="279"/>
      <c r="FGH29" s="279"/>
      <c r="FGI29" s="279"/>
      <c r="FGJ29" s="279"/>
      <c r="FGK29" s="279"/>
      <c r="FGL29" s="279"/>
      <c r="FGM29" s="279"/>
      <c r="FGN29" s="279"/>
      <c r="FGO29" s="279"/>
      <c r="FGP29" s="279"/>
      <c r="FGQ29" s="279"/>
      <c r="FGR29" s="279"/>
      <c r="FGS29" s="279"/>
      <c r="FGT29" s="279"/>
      <c r="FGU29" s="279"/>
      <c r="FGV29" s="279"/>
      <c r="FGW29" s="279"/>
      <c r="FGX29" s="279"/>
      <c r="FGY29" s="279"/>
      <c r="FGZ29" s="279"/>
      <c r="FHA29" s="279"/>
      <c r="FHB29" s="279"/>
      <c r="FHC29" s="279"/>
      <c r="FHD29" s="279"/>
      <c r="FHE29" s="279"/>
      <c r="FHF29" s="279"/>
      <c r="FHG29" s="279"/>
      <c r="FHH29" s="279"/>
      <c r="FHI29" s="279"/>
      <c r="FHJ29" s="279"/>
      <c r="FHK29" s="279"/>
      <c r="FHL29" s="279"/>
      <c r="FHM29" s="279"/>
      <c r="FHN29" s="279"/>
      <c r="FHO29" s="279"/>
      <c r="FHP29" s="279"/>
      <c r="FHQ29" s="279"/>
      <c r="FHR29" s="279"/>
      <c r="FHS29" s="279"/>
      <c r="FHT29" s="279"/>
      <c r="FHU29" s="279"/>
      <c r="FHV29" s="279"/>
      <c r="FHW29" s="279"/>
      <c r="FHX29" s="279"/>
      <c r="FHY29" s="279"/>
      <c r="FHZ29" s="279"/>
      <c r="FIA29" s="279"/>
      <c r="FIB29" s="279"/>
      <c r="FIC29" s="279"/>
      <c r="FID29" s="279"/>
      <c r="FIE29" s="279"/>
      <c r="FIF29" s="279"/>
      <c r="FIG29" s="279"/>
      <c r="FIH29" s="279"/>
      <c r="FII29" s="279"/>
      <c r="FIJ29" s="279"/>
      <c r="FIK29" s="279"/>
      <c r="FIL29" s="279"/>
      <c r="FIM29" s="279"/>
      <c r="FIN29" s="279"/>
      <c r="FIO29" s="279"/>
      <c r="FIP29" s="279"/>
      <c r="FIQ29" s="279"/>
      <c r="FIR29" s="279"/>
      <c r="FIS29" s="279"/>
      <c r="FIT29" s="279"/>
      <c r="FIU29" s="279"/>
      <c r="FIV29" s="279"/>
      <c r="FIW29" s="279"/>
      <c r="FIX29" s="279"/>
      <c r="FIY29" s="279"/>
      <c r="FIZ29" s="279"/>
      <c r="FJA29" s="279"/>
      <c r="FJB29" s="279"/>
      <c r="FJC29" s="279"/>
      <c r="FJD29" s="279"/>
      <c r="FJE29" s="279"/>
      <c r="FJF29" s="279"/>
      <c r="FJG29" s="279"/>
      <c r="FJH29" s="279"/>
      <c r="FJI29" s="279"/>
      <c r="FJJ29" s="279"/>
      <c r="FJK29" s="279"/>
      <c r="FJL29" s="279"/>
      <c r="FJM29" s="279"/>
      <c r="FJN29" s="279"/>
      <c r="FJO29" s="279"/>
      <c r="FJP29" s="279"/>
      <c r="FJQ29" s="279"/>
      <c r="FJR29" s="279"/>
      <c r="FJS29" s="279"/>
      <c r="FJT29" s="279"/>
      <c r="FJU29" s="279"/>
      <c r="FJV29" s="279"/>
      <c r="FJW29" s="279"/>
      <c r="FJX29" s="279"/>
      <c r="FJY29" s="279"/>
      <c r="FJZ29" s="279"/>
      <c r="FKA29" s="279"/>
      <c r="FKB29" s="279"/>
      <c r="FKC29" s="279"/>
      <c r="FKD29" s="279"/>
      <c r="FKE29" s="279"/>
      <c r="FKF29" s="279"/>
      <c r="FKG29" s="279"/>
      <c r="FKH29" s="279"/>
      <c r="FKI29" s="279"/>
      <c r="FKJ29" s="279"/>
      <c r="FKK29" s="279"/>
      <c r="FKL29" s="279"/>
      <c r="FKM29" s="279"/>
      <c r="FKN29" s="279"/>
      <c r="FKO29" s="279"/>
      <c r="FKP29" s="279"/>
      <c r="FKQ29" s="279"/>
      <c r="FKR29" s="279"/>
      <c r="FKS29" s="279"/>
      <c r="FKT29" s="279"/>
      <c r="FKU29" s="279"/>
      <c r="FKV29" s="279"/>
      <c r="FKW29" s="279"/>
      <c r="FKX29" s="279"/>
      <c r="FKY29" s="279"/>
      <c r="FKZ29" s="279"/>
      <c r="FLA29" s="279"/>
      <c r="FLB29" s="279"/>
      <c r="FLC29" s="279"/>
      <c r="FLD29" s="279"/>
      <c r="FLE29" s="279"/>
      <c r="FLF29" s="279"/>
      <c r="FLG29" s="279"/>
      <c r="FLH29" s="279"/>
      <c r="FLI29" s="279"/>
      <c r="FLJ29" s="279"/>
      <c r="FLK29" s="279"/>
      <c r="FLL29" s="279"/>
      <c r="FLM29" s="279"/>
      <c r="FLN29" s="279"/>
      <c r="FLO29" s="279"/>
      <c r="FLP29" s="279"/>
      <c r="FLQ29" s="279"/>
      <c r="FLR29" s="279"/>
      <c r="FLS29" s="279"/>
      <c r="FLT29" s="279"/>
      <c r="FLU29" s="279"/>
      <c r="FLV29" s="279"/>
      <c r="FLW29" s="279"/>
      <c r="FLX29" s="279"/>
      <c r="FLY29" s="279"/>
      <c r="FLZ29" s="279"/>
      <c r="FMA29" s="279"/>
      <c r="FMB29" s="279"/>
      <c r="FMC29" s="279"/>
      <c r="FMD29" s="279"/>
      <c r="FME29" s="279"/>
      <c r="FMF29" s="279"/>
      <c r="FMG29" s="279"/>
      <c r="FMH29" s="279"/>
      <c r="FMI29" s="279"/>
      <c r="FMJ29" s="279"/>
      <c r="FMK29" s="279"/>
      <c r="FML29" s="279"/>
      <c r="FMM29" s="279"/>
      <c r="FMN29" s="279"/>
      <c r="FMO29" s="279"/>
      <c r="FMP29" s="279"/>
      <c r="FMQ29" s="279"/>
      <c r="FMR29" s="279"/>
      <c r="FMS29" s="279"/>
      <c r="FMT29" s="279"/>
      <c r="FMU29" s="279"/>
      <c r="FMV29" s="279"/>
      <c r="FMW29" s="279"/>
      <c r="FMX29" s="279"/>
      <c r="FMY29" s="279"/>
      <c r="FMZ29" s="279"/>
      <c r="FNA29" s="279"/>
      <c r="FNB29" s="279"/>
      <c r="FNC29" s="279"/>
      <c r="FND29" s="279"/>
      <c r="FNE29" s="279"/>
      <c r="FNF29" s="279"/>
      <c r="FNG29" s="279"/>
      <c r="FNH29" s="279"/>
      <c r="FNI29" s="279"/>
      <c r="FNJ29" s="279"/>
      <c r="FNK29" s="279"/>
      <c r="FNL29" s="279"/>
      <c r="FNM29" s="279"/>
      <c r="FNN29" s="279"/>
      <c r="FNO29" s="279"/>
      <c r="FNP29" s="279"/>
      <c r="FNQ29" s="279"/>
      <c r="FNR29" s="279"/>
      <c r="FNS29" s="279"/>
      <c r="FNT29" s="279"/>
      <c r="FNU29" s="279"/>
      <c r="FNV29" s="279"/>
      <c r="FNW29" s="279"/>
      <c r="FNX29" s="279"/>
      <c r="FNY29" s="279"/>
      <c r="FNZ29" s="279"/>
      <c r="FOA29" s="279"/>
      <c r="FOB29" s="279"/>
      <c r="FOC29" s="279"/>
      <c r="FOD29" s="279"/>
      <c r="FOE29" s="279"/>
      <c r="FOF29" s="279"/>
      <c r="FOG29" s="279"/>
      <c r="FOH29" s="279"/>
      <c r="FOI29" s="279"/>
      <c r="FOJ29" s="279"/>
      <c r="FOK29" s="279"/>
      <c r="FOL29" s="279"/>
      <c r="FOM29" s="279"/>
      <c r="FON29" s="279"/>
      <c r="FOO29" s="279"/>
      <c r="FOP29" s="279"/>
      <c r="FOQ29" s="279"/>
      <c r="FOR29" s="279"/>
      <c r="FOS29" s="279"/>
      <c r="FOT29" s="279"/>
      <c r="FOU29" s="279"/>
      <c r="FOV29" s="279"/>
      <c r="FOW29" s="279"/>
      <c r="FOX29" s="279"/>
      <c r="FOY29" s="279"/>
      <c r="FOZ29" s="279"/>
      <c r="FPA29" s="279"/>
      <c r="FPB29" s="279"/>
      <c r="FPC29" s="279"/>
      <c r="FPD29" s="279"/>
      <c r="FPE29" s="279"/>
      <c r="FPF29" s="279"/>
      <c r="FPG29" s="279"/>
      <c r="FPH29" s="279"/>
      <c r="FPI29" s="279"/>
      <c r="FPJ29" s="279"/>
      <c r="FPK29" s="279"/>
      <c r="FPL29" s="279"/>
      <c r="FPM29" s="279"/>
      <c r="FPN29" s="279"/>
      <c r="FPO29" s="279"/>
      <c r="FPP29" s="279"/>
      <c r="FPQ29" s="279"/>
      <c r="FPR29" s="279"/>
      <c r="FPS29" s="279"/>
      <c r="FPT29" s="279"/>
      <c r="FPU29" s="279"/>
      <c r="FPV29" s="279"/>
      <c r="FPW29" s="279"/>
      <c r="FPX29" s="279"/>
      <c r="FPY29" s="279"/>
      <c r="FPZ29" s="279"/>
      <c r="FQA29" s="279"/>
      <c r="FQB29" s="279"/>
      <c r="FQC29" s="279"/>
      <c r="FQD29" s="279"/>
      <c r="FQE29" s="279"/>
      <c r="FQF29" s="279"/>
      <c r="FQG29" s="279"/>
      <c r="FQH29" s="279"/>
      <c r="FQI29" s="279"/>
      <c r="FQJ29" s="279"/>
      <c r="FQK29" s="279"/>
      <c r="FQL29" s="279"/>
      <c r="FQM29" s="279"/>
      <c r="FQN29" s="279"/>
      <c r="FQO29" s="279"/>
      <c r="FQP29" s="279"/>
      <c r="FQQ29" s="279"/>
      <c r="FQR29" s="279"/>
      <c r="FQS29" s="279"/>
      <c r="FQT29" s="279"/>
      <c r="FQU29" s="279"/>
      <c r="FQV29" s="279"/>
      <c r="FQW29" s="279"/>
      <c r="FQX29" s="279"/>
      <c r="FQY29" s="279"/>
      <c r="FQZ29" s="279"/>
      <c r="FRA29" s="279"/>
      <c r="FRB29" s="279"/>
      <c r="FRC29" s="279"/>
      <c r="FRD29" s="279"/>
      <c r="FRE29" s="279"/>
      <c r="FRF29" s="279"/>
      <c r="FRG29" s="279"/>
      <c r="FRH29" s="279"/>
      <c r="FRI29" s="279"/>
      <c r="FRJ29" s="279"/>
      <c r="FRK29" s="279"/>
      <c r="FRL29" s="279"/>
      <c r="FRM29" s="279"/>
      <c r="FRN29" s="279"/>
      <c r="FRO29" s="279"/>
      <c r="FRP29" s="279"/>
      <c r="FRQ29" s="279"/>
      <c r="FRR29" s="279"/>
      <c r="FRS29" s="279"/>
      <c r="FRT29" s="279"/>
      <c r="FRU29" s="279"/>
      <c r="FRV29" s="279"/>
      <c r="FRW29" s="279"/>
      <c r="FRX29" s="279"/>
      <c r="FRY29" s="279"/>
      <c r="FRZ29" s="279"/>
      <c r="FSA29" s="279"/>
      <c r="FSB29" s="279"/>
      <c r="FSC29" s="279"/>
      <c r="FSD29" s="279"/>
      <c r="FSE29" s="279"/>
      <c r="FSF29" s="279"/>
      <c r="FSG29" s="279"/>
      <c r="FSH29" s="279"/>
      <c r="FSI29" s="279"/>
      <c r="FSJ29" s="279"/>
      <c r="FSK29" s="279"/>
      <c r="FSL29" s="279"/>
      <c r="FSM29" s="279"/>
      <c r="FSN29" s="279"/>
      <c r="FSO29" s="279"/>
      <c r="FSP29" s="279"/>
      <c r="FSQ29" s="279"/>
      <c r="FSR29" s="279"/>
      <c r="FSS29" s="279"/>
      <c r="FST29" s="279"/>
      <c r="FSU29" s="279"/>
      <c r="FSV29" s="279"/>
      <c r="FSW29" s="279"/>
      <c r="FSX29" s="279"/>
      <c r="FSY29" s="279"/>
      <c r="FSZ29" s="279"/>
      <c r="FTA29" s="279"/>
      <c r="FTB29" s="279"/>
      <c r="FTC29" s="279"/>
      <c r="FTD29" s="279"/>
      <c r="FTE29" s="279"/>
      <c r="FTF29" s="279"/>
      <c r="FTG29" s="279"/>
      <c r="FTH29" s="279"/>
      <c r="FTI29" s="279"/>
      <c r="FTJ29" s="279"/>
      <c r="FTK29" s="279"/>
      <c r="FTL29" s="279"/>
      <c r="FTM29" s="279"/>
      <c r="FTN29" s="279"/>
      <c r="FTO29" s="279"/>
      <c r="FTP29" s="279"/>
      <c r="FTQ29" s="279"/>
      <c r="FTR29" s="279"/>
      <c r="FTS29" s="279"/>
      <c r="FTT29" s="279"/>
      <c r="FTU29" s="279"/>
      <c r="FTV29" s="279"/>
      <c r="FTW29" s="279"/>
      <c r="FTX29" s="279"/>
      <c r="FTY29" s="279"/>
      <c r="FTZ29" s="279"/>
      <c r="FUA29" s="279"/>
      <c r="FUB29" s="279"/>
      <c r="FUC29" s="279"/>
      <c r="FUD29" s="279"/>
      <c r="FUE29" s="279"/>
      <c r="FUF29" s="279"/>
      <c r="FUG29" s="279"/>
      <c r="FUH29" s="279"/>
      <c r="FUI29" s="279"/>
      <c r="FUJ29" s="279"/>
      <c r="FUK29" s="279"/>
      <c r="FUL29" s="279"/>
      <c r="FUM29" s="279"/>
      <c r="FUN29" s="279"/>
      <c r="FUO29" s="279"/>
      <c r="FUP29" s="279"/>
      <c r="FUQ29" s="279"/>
      <c r="FUR29" s="279"/>
      <c r="FUS29" s="279"/>
      <c r="FUT29" s="279"/>
      <c r="FUU29" s="279"/>
      <c r="FUV29" s="279"/>
      <c r="FUW29" s="279"/>
      <c r="FUX29" s="279"/>
      <c r="FUY29" s="279"/>
      <c r="FUZ29" s="279"/>
      <c r="FVA29" s="279"/>
      <c r="FVB29" s="279"/>
      <c r="FVC29" s="279"/>
      <c r="FVD29" s="279"/>
      <c r="FVE29" s="279"/>
      <c r="FVF29" s="279"/>
      <c r="FVG29" s="279"/>
      <c r="FVH29" s="279"/>
      <c r="FVI29" s="279"/>
      <c r="FVJ29" s="279"/>
      <c r="FVK29" s="279"/>
      <c r="FVL29" s="279"/>
      <c r="FVM29" s="279"/>
      <c r="FVN29" s="279"/>
      <c r="FVO29" s="279"/>
      <c r="FVP29" s="279"/>
      <c r="FVQ29" s="279"/>
      <c r="FVR29" s="279"/>
      <c r="FVS29" s="279"/>
      <c r="FVT29" s="279"/>
      <c r="FVU29" s="279"/>
      <c r="FVV29" s="279"/>
      <c r="FVW29" s="279"/>
      <c r="FVX29" s="279"/>
      <c r="FVY29" s="279"/>
      <c r="FVZ29" s="279"/>
      <c r="FWA29" s="279"/>
      <c r="FWB29" s="279"/>
      <c r="FWC29" s="279"/>
      <c r="FWD29" s="279"/>
      <c r="FWE29" s="279"/>
      <c r="FWF29" s="279"/>
      <c r="FWG29" s="279"/>
      <c r="FWH29" s="279"/>
      <c r="FWI29" s="279"/>
      <c r="FWJ29" s="279"/>
      <c r="FWK29" s="279"/>
      <c r="FWL29" s="279"/>
      <c r="FWM29" s="279"/>
      <c r="FWN29" s="279"/>
      <c r="FWO29" s="279"/>
      <c r="FWP29" s="279"/>
      <c r="FWQ29" s="279"/>
      <c r="FWR29" s="279"/>
      <c r="FWS29" s="279"/>
      <c r="FWT29" s="279"/>
      <c r="FWU29" s="279"/>
      <c r="FWV29" s="279"/>
      <c r="FWW29" s="279"/>
      <c r="FWX29" s="279"/>
      <c r="FWY29" s="279"/>
      <c r="FWZ29" s="279"/>
      <c r="FXA29" s="279"/>
      <c r="FXB29" s="279"/>
      <c r="FXC29" s="279"/>
      <c r="FXD29" s="279"/>
      <c r="FXE29" s="279"/>
      <c r="FXF29" s="279"/>
      <c r="FXG29" s="279"/>
      <c r="FXH29" s="279"/>
      <c r="FXI29" s="279"/>
      <c r="FXJ29" s="279"/>
      <c r="FXK29" s="279"/>
      <c r="FXL29" s="279"/>
      <c r="FXM29" s="279"/>
      <c r="FXN29" s="279"/>
      <c r="FXO29" s="279"/>
      <c r="FXP29" s="279"/>
      <c r="FXQ29" s="279"/>
      <c r="FXR29" s="279"/>
      <c r="FXS29" s="279"/>
      <c r="FXT29" s="279"/>
      <c r="FXU29" s="279"/>
      <c r="FXV29" s="279"/>
      <c r="FXW29" s="279"/>
      <c r="FXX29" s="279"/>
      <c r="FXY29" s="279"/>
      <c r="FXZ29" s="279"/>
      <c r="FYA29" s="279"/>
      <c r="FYB29" s="279"/>
      <c r="FYC29" s="279"/>
      <c r="FYD29" s="279"/>
      <c r="FYE29" s="279"/>
      <c r="FYF29" s="279"/>
      <c r="FYG29" s="279"/>
      <c r="FYH29" s="279"/>
      <c r="FYI29" s="279"/>
      <c r="FYJ29" s="279"/>
      <c r="FYK29" s="279"/>
      <c r="FYL29" s="279"/>
      <c r="FYM29" s="279"/>
      <c r="FYN29" s="279"/>
      <c r="FYO29" s="279"/>
      <c r="FYP29" s="279"/>
      <c r="FYQ29" s="279"/>
      <c r="FYR29" s="279"/>
      <c r="FYS29" s="279"/>
      <c r="FYT29" s="279"/>
      <c r="FYU29" s="279"/>
      <c r="FYV29" s="279"/>
      <c r="FYW29" s="279"/>
      <c r="FYX29" s="279"/>
      <c r="FYY29" s="279"/>
      <c r="FYZ29" s="279"/>
      <c r="FZA29" s="279"/>
      <c r="FZB29" s="279"/>
      <c r="FZC29" s="279"/>
      <c r="FZD29" s="279"/>
      <c r="FZE29" s="279"/>
      <c r="FZF29" s="279"/>
      <c r="FZG29" s="279"/>
      <c r="FZH29" s="279"/>
      <c r="FZI29" s="279"/>
      <c r="FZJ29" s="279"/>
      <c r="FZK29" s="279"/>
      <c r="FZL29" s="279"/>
      <c r="FZM29" s="279"/>
      <c r="FZN29" s="279"/>
      <c r="FZO29" s="279"/>
      <c r="FZP29" s="279"/>
      <c r="FZQ29" s="279"/>
      <c r="FZR29" s="279"/>
      <c r="FZS29" s="279"/>
      <c r="FZT29" s="279"/>
      <c r="FZU29" s="279"/>
      <c r="FZV29" s="279"/>
      <c r="FZW29" s="279"/>
      <c r="FZX29" s="279"/>
      <c r="FZY29" s="279"/>
      <c r="FZZ29" s="279"/>
      <c r="GAA29" s="279"/>
      <c r="GAB29" s="279"/>
      <c r="GAC29" s="279"/>
      <c r="GAD29" s="279"/>
      <c r="GAE29" s="279"/>
      <c r="GAF29" s="279"/>
      <c r="GAG29" s="279"/>
      <c r="GAH29" s="279"/>
      <c r="GAI29" s="279"/>
      <c r="GAJ29" s="279"/>
      <c r="GAK29" s="279"/>
      <c r="GAL29" s="279"/>
      <c r="GAM29" s="279"/>
      <c r="GAN29" s="279"/>
      <c r="GAO29" s="279"/>
      <c r="GAP29" s="279"/>
      <c r="GAQ29" s="279"/>
      <c r="GAR29" s="279"/>
      <c r="GAS29" s="279"/>
      <c r="GAT29" s="279"/>
      <c r="GAU29" s="279"/>
      <c r="GAV29" s="279"/>
      <c r="GAW29" s="279"/>
      <c r="GAX29" s="279"/>
      <c r="GAY29" s="279"/>
      <c r="GAZ29" s="279"/>
      <c r="GBA29" s="279"/>
      <c r="GBB29" s="279"/>
      <c r="GBC29" s="279"/>
      <c r="GBD29" s="279"/>
      <c r="GBE29" s="279"/>
      <c r="GBF29" s="279"/>
      <c r="GBG29" s="279"/>
      <c r="GBH29" s="279"/>
      <c r="GBI29" s="279"/>
      <c r="GBJ29" s="279"/>
      <c r="GBK29" s="279"/>
      <c r="GBL29" s="279"/>
      <c r="GBM29" s="279"/>
      <c r="GBN29" s="279"/>
      <c r="GBO29" s="279"/>
      <c r="GBP29" s="279"/>
      <c r="GBQ29" s="279"/>
      <c r="GBR29" s="279"/>
      <c r="GBS29" s="279"/>
      <c r="GBT29" s="279"/>
      <c r="GBU29" s="279"/>
      <c r="GBV29" s="279"/>
      <c r="GBW29" s="279"/>
      <c r="GBX29" s="279"/>
      <c r="GBY29" s="279"/>
      <c r="GBZ29" s="279"/>
      <c r="GCA29" s="279"/>
      <c r="GCB29" s="279"/>
      <c r="GCC29" s="279"/>
      <c r="GCD29" s="279"/>
      <c r="GCE29" s="279"/>
      <c r="GCF29" s="279"/>
      <c r="GCG29" s="279"/>
      <c r="GCH29" s="279"/>
      <c r="GCI29" s="279"/>
      <c r="GCJ29" s="279"/>
      <c r="GCK29" s="279"/>
      <c r="GCL29" s="279"/>
      <c r="GCM29" s="279"/>
      <c r="GCN29" s="279"/>
      <c r="GCO29" s="279"/>
      <c r="GCP29" s="279"/>
      <c r="GCQ29" s="279"/>
      <c r="GCR29" s="279"/>
      <c r="GCS29" s="279"/>
      <c r="GCT29" s="279"/>
      <c r="GCU29" s="279"/>
      <c r="GCV29" s="279"/>
      <c r="GCW29" s="279"/>
      <c r="GCX29" s="279"/>
      <c r="GCY29" s="279"/>
      <c r="GCZ29" s="279"/>
      <c r="GDA29" s="279"/>
      <c r="GDB29" s="279"/>
      <c r="GDC29" s="279"/>
      <c r="GDD29" s="279"/>
      <c r="GDE29" s="279"/>
      <c r="GDF29" s="279"/>
      <c r="GDG29" s="279"/>
      <c r="GDH29" s="279"/>
      <c r="GDI29" s="279"/>
      <c r="GDJ29" s="279"/>
      <c r="GDK29" s="279"/>
      <c r="GDL29" s="279"/>
      <c r="GDM29" s="279"/>
      <c r="GDN29" s="279"/>
      <c r="GDO29" s="279"/>
      <c r="GDP29" s="279"/>
      <c r="GDQ29" s="279"/>
      <c r="GDR29" s="279"/>
      <c r="GDS29" s="279"/>
      <c r="GDT29" s="279"/>
      <c r="GDU29" s="279"/>
      <c r="GDV29" s="279"/>
      <c r="GDW29" s="279"/>
      <c r="GDX29" s="279"/>
      <c r="GDY29" s="279"/>
      <c r="GDZ29" s="279"/>
      <c r="GEA29" s="279"/>
      <c r="GEB29" s="279"/>
      <c r="GEC29" s="279"/>
      <c r="GED29" s="279"/>
      <c r="GEE29" s="279"/>
      <c r="GEF29" s="279"/>
      <c r="GEG29" s="279"/>
      <c r="GEH29" s="279"/>
      <c r="GEI29" s="279"/>
      <c r="GEJ29" s="279"/>
      <c r="GEK29" s="279"/>
      <c r="GEL29" s="279"/>
      <c r="GEM29" s="279"/>
      <c r="GEN29" s="279"/>
      <c r="GEO29" s="279"/>
      <c r="GEP29" s="279"/>
      <c r="GEQ29" s="279"/>
      <c r="GER29" s="279"/>
      <c r="GES29" s="279"/>
      <c r="GET29" s="279"/>
      <c r="GEU29" s="279"/>
      <c r="GEV29" s="279"/>
      <c r="GEW29" s="279"/>
      <c r="GEX29" s="279"/>
      <c r="GEY29" s="279"/>
      <c r="GEZ29" s="279"/>
      <c r="GFA29" s="279"/>
      <c r="GFB29" s="279"/>
      <c r="GFC29" s="279"/>
      <c r="GFD29" s="279"/>
      <c r="GFE29" s="279"/>
      <c r="GFF29" s="279"/>
      <c r="GFG29" s="279"/>
      <c r="GFH29" s="279"/>
      <c r="GFI29" s="279"/>
      <c r="GFJ29" s="279"/>
      <c r="GFK29" s="279"/>
      <c r="GFL29" s="279"/>
      <c r="GFM29" s="279"/>
      <c r="GFN29" s="279"/>
      <c r="GFO29" s="279"/>
      <c r="GFP29" s="279"/>
      <c r="GFQ29" s="279"/>
      <c r="GFR29" s="279"/>
      <c r="GFS29" s="279"/>
      <c r="GFT29" s="279"/>
      <c r="GFU29" s="279"/>
      <c r="GFV29" s="279"/>
      <c r="GFW29" s="279"/>
      <c r="GFX29" s="279"/>
      <c r="GFY29" s="279"/>
      <c r="GFZ29" s="279"/>
      <c r="GGA29" s="279"/>
      <c r="GGB29" s="279"/>
      <c r="GGC29" s="279"/>
      <c r="GGD29" s="279"/>
      <c r="GGE29" s="279"/>
      <c r="GGF29" s="279"/>
      <c r="GGG29" s="279"/>
      <c r="GGH29" s="279"/>
      <c r="GGI29" s="279"/>
      <c r="GGJ29" s="279"/>
      <c r="GGK29" s="279"/>
      <c r="GGL29" s="279"/>
      <c r="GGM29" s="279"/>
      <c r="GGN29" s="279"/>
      <c r="GGO29" s="279"/>
      <c r="GGP29" s="279"/>
      <c r="GGQ29" s="279"/>
      <c r="GGR29" s="279"/>
      <c r="GGS29" s="279"/>
      <c r="GGT29" s="279"/>
      <c r="GGU29" s="279"/>
      <c r="GGV29" s="279"/>
      <c r="GGW29" s="279"/>
      <c r="GGX29" s="279"/>
      <c r="GGY29" s="279"/>
      <c r="GGZ29" s="279"/>
      <c r="GHA29" s="279"/>
      <c r="GHB29" s="279"/>
      <c r="GHC29" s="279"/>
      <c r="GHD29" s="279"/>
      <c r="GHE29" s="279"/>
      <c r="GHF29" s="279"/>
      <c r="GHG29" s="279"/>
      <c r="GHH29" s="279"/>
      <c r="GHI29" s="279"/>
      <c r="GHJ29" s="279"/>
      <c r="GHK29" s="279"/>
      <c r="GHL29" s="279"/>
      <c r="GHM29" s="279"/>
      <c r="GHN29" s="279"/>
      <c r="GHO29" s="279"/>
      <c r="GHP29" s="279"/>
      <c r="GHQ29" s="279"/>
      <c r="GHR29" s="279"/>
      <c r="GHS29" s="279"/>
      <c r="GHT29" s="279"/>
      <c r="GHU29" s="279"/>
      <c r="GHV29" s="279"/>
      <c r="GHW29" s="279"/>
      <c r="GHX29" s="279"/>
      <c r="GHY29" s="279"/>
      <c r="GHZ29" s="279"/>
      <c r="GIA29" s="279"/>
      <c r="GIB29" s="279"/>
      <c r="GIC29" s="279"/>
      <c r="GID29" s="279"/>
      <c r="GIE29" s="279"/>
      <c r="GIF29" s="279"/>
      <c r="GIG29" s="279"/>
      <c r="GIH29" s="279"/>
      <c r="GII29" s="279"/>
      <c r="GIJ29" s="279"/>
      <c r="GIK29" s="279"/>
      <c r="GIL29" s="279"/>
      <c r="GIM29" s="279"/>
      <c r="GIN29" s="279"/>
      <c r="GIO29" s="279"/>
      <c r="GIP29" s="279"/>
      <c r="GIQ29" s="279"/>
      <c r="GIR29" s="279"/>
      <c r="GIS29" s="279"/>
      <c r="GIT29" s="279"/>
      <c r="GIU29" s="279"/>
      <c r="GIV29" s="279"/>
      <c r="GIW29" s="279"/>
      <c r="GIX29" s="279"/>
      <c r="GIY29" s="279"/>
      <c r="GIZ29" s="279"/>
      <c r="GJA29" s="279"/>
      <c r="GJB29" s="279"/>
      <c r="GJC29" s="279"/>
      <c r="GJD29" s="279"/>
      <c r="GJE29" s="279"/>
      <c r="GJF29" s="279"/>
      <c r="GJG29" s="279"/>
      <c r="GJH29" s="279"/>
      <c r="GJI29" s="279"/>
      <c r="GJJ29" s="279"/>
      <c r="GJK29" s="279"/>
      <c r="GJL29" s="279"/>
      <c r="GJM29" s="279"/>
      <c r="GJN29" s="279"/>
      <c r="GJO29" s="279"/>
      <c r="GJP29" s="279"/>
      <c r="GJQ29" s="279"/>
      <c r="GJR29" s="279"/>
      <c r="GJS29" s="279"/>
      <c r="GJT29" s="279"/>
      <c r="GJU29" s="279"/>
      <c r="GJV29" s="279"/>
      <c r="GJW29" s="279"/>
      <c r="GJX29" s="279"/>
      <c r="GJY29" s="279"/>
      <c r="GJZ29" s="279"/>
      <c r="GKA29" s="279"/>
      <c r="GKB29" s="279"/>
      <c r="GKC29" s="279"/>
      <c r="GKD29" s="279"/>
      <c r="GKE29" s="279"/>
      <c r="GKF29" s="279"/>
      <c r="GKG29" s="279"/>
      <c r="GKH29" s="279"/>
      <c r="GKI29" s="279"/>
      <c r="GKJ29" s="279"/>
      <c r="GKK29" s="279"/>
      <c r="GKL29" s="279"/>
      <c r="GKM29" s="279"/>
      <c r="GKN29" s="279"/>
      <c r="GKO29" s="279"/>
      <c r="GKP29" s="279"/>
      <c r="GKQ29" s="279"/>
      <c r="GKR29" s="279"/>
      <c r="GKS29" s="279"/>
      <c r="GKT29" s="279"/>
      <c r="GKU29" s="279"/>
      <c r="GKV29" s="279"/>
      <c r="GKW29" s="279"/>
      <c r="GKX29" s="279"/>
      <c r="GKY29" s="279"/>
      <c r="GKZ29" s="279"/>
      <c r="GLA29" s="279"/>
      <c r="GLB29" s="279"/>
      <c r="GLC29" s="279"/>
      <c r="GLD29" s="279"/>
      <c r="GLE29" s="279"/>
      <c r="GLF29" s="279"/>
      <c r="GLG29" s="279"/>
      <c r="GLH29" s="279"/>
      <c r="GLI29" s="279"/>
      <c r="GLJ29" s="279"/>
      <c r="GLK29" s="279"/>
      <c r="GLL29" s="279"/>
      <c r="GLM29" s="279"/>
      <c r="GLN29" s="279"/>
      <c r="GLO29" s="279"/>
      <c r="GLP29" s="279"/>
      <c r="GLQ29" s="279"/>
      <c r="GLR29" s="279"/>
      <c r="GLS29" s="279"/>
      <c r="GLT29" s="279"/>
      <c r="GLU29" s="279"/>
      <c r="GLV29" s="279"/>
      <c r="GLW29" s="279"/>
      <c r="GLX29" s="279"/>
      <c r="GLY29" s="279"/>
      <c r="GLZ29" s="279"/>
      <c r="GMA29" s="279"/>
      <c r="GMB29" s="279"/>
      <c r="GMC29" s="279"/>
      <c r="GMD29" s="279"/>
      <c r="GME29" s="279"/>
      <c r="GMF29" s="279"/>
      <c r="GMG29" s="279"/>
      <c r="GMH29" s="279"/>
      <c r="GMI29" s="279"/>
      <c r="GMJ29" s="279"/>
      <c r="GMK29" s="279"/>
      <c r="GML29" s="279"/>
      <c r="GMM29" s="279"/>
      <c r="GMN29" s="279"/>
      <c r="GMO29" s="279"/>
      <c r="GMP29" s="279"/>
      <c r="GMQ29" s="279"/>
      <c r="GMR29" s="279"/>
      <c r="GMS29" s="279"/>
      <c r="GMT29" s="279"/>
      <c r="GMU29" s="279"/>
      <c r="GMV29" s="279"/>
      <c r="GMW29" s="279"/>
      <c r="GMX29" s="279"/>
      <c r="GMY29" s="279"/>
      <c r="GMZ29" s="279"/>
      <c r="GNA29" s="279"/>
      <c r="GNB29" s="279"/>
      <c r="GNC29" s="279"/>
      <c r="GND29" s="279"/>
      <c r="GNE29" s="279"/>
      <c r="GNF29" s="279"/>
      <c r="GNG29" s="279"/>
      <c r="GNH29" s="279"/>
      <c r="GNI29" s="279"/>
      <c r="GNJ29" s="279"/>
      <c r="GNK29" s="279"/>
      <c r="GNL29" s="279"/>
      <c r="GNM29" s="279"/>
      <c r="GNN29" s="279"/>
      <c r="GNO29" s="279"/>
      <c r="GNP29" s="279"/>
      <c r="GNQ29" s="279"/>
      <c r="GNR29" s="279"/>
      <c r="GNS29" s="279"/>
      <c r="GNT29" s="279"/>
      <c r="GNU29" s="279"/>
      <c r="GNV29" s="279"/>
      <c r="GNW29" s="279"/>
      <c r="GNX29" s="279"/>
      <c r="GNY29" s="279"/>
      <c r="GNZ29" s="279"/>
      <c r="GOA29" s="279"/>
      <c r="GOB29" s="279"/>
      <c r="GOC29" s="279"/>
      <c r="GOD29" s="279"/>
      <c r="GOE29" s="279"/>
      <c r="GOF29" s="279"/>
      <c r="GOG29" s="279"/>
      <c r="GOH29" s="279"/>
      <c r="GOI29" s="279"/>
      <c r="GOJ29" s="279"/>
      <c r="GOK29" s="279"/>
      <c r="GOL29" s="279"/>
      <c r="GOM29" s="279"/>
      <c r="GON29" s="279"/>
      <c r="GOO29" s="279"/>
      <c r="GOP29" s="279"/>
      <c r="GOQ29" s="279"/>
      <c r="GOR29" s="279"/>
      <c r="GOS29" s="279"/>
      <c r="GOT29" s="279"/>
      <c r="GOU29" s="279"/>
      <c r="GOV29" s="279"/>
      <c r="GOW29" s="279"/>
      <c r="GOX29" s="279"/>
      <c r="GOY29" s="279"/>
      <c r="GOZ29" s="279"/>
      <c r="GPA29" s="279"/>
      <c r="GPB29" s="279"/>
      <c r="GPC29" s="279"/>
      <c r="GPD29" s="279"/>
      <c r="GPE29" s="279"/>
      <c r="GPF29" s="279"/>
      <c r="GPG29" s="279"/>
      <c r="GPH29" s="279"/>
      <c r="GPI29" s="279"/>
      <c r="GPJ29" s="279"/>
      <c r="GPK29" s="279"/>
      <c r="GPL29" s="279"/>
      <c r="GPM29" s="279"/>
      <c r="GPN29" s="279"/>
      <c r="GPO29" s="279"/>
      <c r="GPP29" s="279"/>
      <c r="GPQ29" s="279"/>
      <c r="GPR29" s="279"/>
      <c r="GPS29" s="279"/>
      <c r="GPT29" s="279"/>
      <c r="GPU29" s="279"/>
      <c r="GPV29" s="279"/>
      <c r="GPW29" s="279"/>
      <c r="GPX29" s="279"/>
      <c r="GPY29" s="279"/>
      <c r="GPZ29" s="279"/>
      <c r="GQA29" s="279"/>
      <c r="GQB29" s="279"/>
      <c r="GQC29" s="279"/>
      <c r="GQD29" s="279"/>
      <c r="GQE29" s="279"/>
      <c r="GQF29" s="279"/>
      <c r="GQG29" s="279"/>
      <c r="GQH29" s="279"/>
      <c r="GQI29" s="279"/>
      <c r="GQJ29" s="279"/>
      <c r="GQK29" s="279"/>
      <c r="GQL29" s="279"/>
      <c r="GQM29" s="279"/>
      <c r="GQN29" s="279"/>
      <c r="GQO29" s="279"/>
      <c r="GQP29" s="279"/>
      <c r="GQQ29" s="279"/>
      <c r="GQR29" s="279"/>
      <c r="GQS29" s="279"/>
      <c r="GQT29" s="279"/>
      <c r="GQU29" s="279"/>
      <c r="GQV29" s="279"/>
      <c r="GQW29" s="279"/>
      <c r="GQX29" s="279"/>
      <c r="GQY29" s="279"/>
      <c r="GQZ29" s="279"/>
      <c r="GRA29" s="279"/>
      <c r="GRB29" s="279"/>
      <c r="GRC29" s="279"/>
      <c r="GRD29" s="279"/>
      <c r="GRE29" s="279"/>
      <c r="GRF29" s="279"/>
      <c r="GRG29" s="279"/>
      <c r="GRH29" s="279"/>
      <c r="GRI29" s="279"/>
      <c r="GRJ29" s="279"/>
      <c r="GRK29" s="279"/>
      <c r="GRL29" s="279"/>
      <c r="GRM29" s="279"/>
      <c r="GRN29" s="279"/>
      <c r="GRO29" s="279"/>
      <c r="GRP29" s="279"/>
      <c r="GRQ29" s="279"/>
      <c r="GRR29" s="279"/>
      <c r="GRS29" s="279"/>
      <c r="GRT29" s="279"/>
      <c r="GRU29" s="279"/>
      <c r="GRV29" s="279"/>
      <c r="GRW29" s="279"/>
      <c r="GRX29" s="279"/>
      <c r="GRY29" s="279"/>
      <c r="GRZ29" s="279"/>
      <c r="GSA29" s="279"/>
      <c r="GSB29" s="279"/>
      <c r="GSC29" s="279"/>
      <c r="GSD29" s="279"/>
      <c r="GSE29" s="279"/>
      <c r="GSF29" s="279"/>
      <c r="GSG29" s="279"/>
      <c r="GSH29" s="279"/>
      <c r="GSI29" s="279"/>
      <c r="GSJ29" s="279"/>
      <c r="GSK29" s="279"/>
      <c r="GSL29" s="279"/>
      <c r="GSM29" s="279"/>
      <c r="GSN29" s="279"/>
      <c r="GSO29" s="279"/>
      <c r="GSP29" s="279"/>
      <c r="GSQ29" s="279"/>
      <c r="GSR29" s="279"/>
      <c r="GSS29" s="279"/>
      <c r="GST29" s="279"/>
      <c r="GSU29" s="279"/>
      <c r="GSV29" s="279"/>
      <c r="GSW29" s="279"/>
      <c r="GSX29" s="279"/>
      <c r="GSY29" s="279"/>
      <c r="GSZ29" s="279"/>
      <c r="GTA29" s="279"/>
      <c r="GTB29" s="279"/>
      <c r="GTC29" s="279"/>
      <c r="GTD29" s="279"/>
      <c r="GTE29" s="279"/>
      <c r="GTF29" s="279"/>
      <c r="GTG29" s="279"/>
      <c r="GTH29" s="279"/>
      <c r="GTI29" s="279"/>
      <c r="GTJ29" s="279"/>
      <c r="GTK29" s="279"/>
      <c r="GTL29" s="279"/>
      <c r="GTM29" s="279"/>
      <c r="GTN29" s="279"/>
      <c r="GTO29" s="279"/>
      <c r="GTP29" s="279"/>
      <c r="GTQ29" s="279"/>
      <c r="GTR29" s="279"/>
      <c r="GTS29" s="279"/>
      <c r="GTT29" s="279"/>
      <c r="GTU29" s="279"/>
      <c r="GTV29" s="279"/>
      <c r="GTW29" s="279"/>
      <c r="GTX29" s="279"/>
      <c r="GTY29" s="279"/>
      <c r="GTZ29" s="279"/>
      <c r="GUA29" s="279"/>
      <c r="GUB29" s="279"/>
      <c r="GUC29" s="279"/>
      <c r="GUD29" s="279"/>
      <c r="GUE29" s="279"/>
      <c r="GUF29" s="279"/>
      <c r="GUG29" s="279"/>
      <c r="GUH29" s="279"/>
      <c r="GUI29" s="279"/>
      <c r="GUJ29" s="279"/>
      <c r="GUK29" s="279"/>
      <c r="GUL29" s="279"/>
      <c r="GUM29" s="279"/>
      <c r="GUN29" s="279"/>
      <c r="GUO29" s="279"/>
      <c r="GUP29" s="279"/>
      <c r="GUQ29" s="279"/>
      <c r="GUR29" s="279"/>
      <c r="GUS29" s="279"/>
      <c r="GUT29" s="279"/>
      <c r="GUU29" s="279"/>
      <c r="GUV29" s="279"/>
      <c r="GUW29" s="279"/>
      <c r="GUX29" s="279"/>
      <c r="GUY29" s="279"/>
      <c r="GUZ29" s="279"/>
      <c r="GVA29" s="279"/>
      <c r="GVB29" s="279"/>
      <c r="GVC29" s="279"/>
      <c r="GVD29" s="279"/>
      <c r="GVE29" s="279"/>
      <c r="GVF29" s="279"/>
      <c r="GVG29" s="279"/>
      <c r="GVH29" s="279"/>
      <c r="GVI29" s="279"/>
      <c r="GVJ29" s="279"/>
      <c r="GVK29" s="279"/>
      <c r="GVL29" s="279"/>
      <c r="GVM29" s="279"/>
      <c r="GVN29" s="279"/>
      <c r="GVO29" s="279"/>
      <c r="GVP29" s="279"/>
      <c r="GVQ29" s="279"/>
      <c r="GVR29" s="279"/>
      <c r="GVS29" s="279"/>
      <c r="GVT29" s="279"/>
      <c r="GVU29" s="279"/>
      <c r="GVV29" s="279"/>
      <c r="GVW29" s="279"/>
      <c r="GVX29" s="279"/>
      <c r="GVY29" s="279"/>
      <c r="GVZ29" s="279"/>
      <c r="GWA29" s="279"/>
      <c r="GWB29" s="279"/>
      <c r="GWC29" s="279"/>
      <c r="GWD29" s="279"/>
      <c r="GWE29" s="279"/>
      <c r="GWF29" s="279"/>
      <c r="GWG29" s="279"/>
      <c r="GWH29" s="279"/>
      <c r="GWI29" s="279"/>
      <c r="GWJ29" s="279"/>
      <c r="GWK29" s="279"/>
      <c r="GWL29" s="279"/>
      <c r="GWM29" s="279"/>
      <c r="GWN29" s="279"/>
      <c r="GWO29" s="279"/>
      <c r="GWP29" s="279"/>
      <c r="GWQ29" s="279"/>
      <c r="GWR29" s="279"/>
      <c r="GWS29" s="279"/>
      <c r="GWT29" s="279"/>
      <c r="GWU29" s="279"/>
      <c r="GWV29" s="279"/>
      <c r="GWW29" s="279"/>
      <c r="GWX29" s="279"/>
      <c r="GWY29" s="279"/>
      <c r="GWZ29" s="279"/>
      <c r="GXA29" s="279"/>
      <c r="GXB29" s="279"/>
      <c r="GXC29" s="279"/>
      <c r="GXD29" s="279"/>
      <c r="GXE29" s="279"/>
      <c r="GXF29" s="279"/>
      <c r="GXG29" s="279"/>
      <c r="GXH29" s="279"/>
      <c r="GXI29" s="279"/>
      <c r="GXJ29" s="279"/>
      <c r="GXK29" s="279"/>
      <c r="GXL29" s="279"/>
      <c r="GXM29" s="279"/>
      <c r="GXN29" s="279"/>
      <c r="GXO29" s="279"/>
      <c r="GXP29" s="279"/>
      <c r="GXQ29" s="279"/>
      <c r="GXR29" s="279"/>
      <c r="GXS29" s="279"/>
      <c r="GXT29" s="279"/>
      <c r="GXU29" s="279"/>
      <c r="GXV29" s="279"/>
      <c r="GXW29" s="279"/>
      <c r="GXX29" s="279"/>
      <c r="GXY29" s="279"/>
      <c r="GXZ29" s="279"/>
      <c r="GYA29" s="279"/>
      <c r="GYB29" s="279"/>
      <c r="GYC29" s="279"/>
      <c r="GYD29" s="279"/>
      <c r="GYE29" s="279"/>
      <c r="GYF29" s="279"/>
      <c r="GYG29" s="279"/>
      <c r="GYH29" s="279"/>
      <c r="GYI29" s="279"/>
      <c r="GYJ29" s="279"/>
      <c r="GYK29" s="279"/>
      <c r="GYL29" s="279"/>
      <c r="GYM29" s="279"/>
      <c r="GYN29" s="279"/>
      <c r="GYO29" s="279"/>
      <c r="GYP29" s="279"/>
      <c r="GYQ29" s="279"/>
      <c r="GYR29" s="279"/>
      <c r="GYS29" s="279"/>
      <c r="GYT29" s="279"/>
      <c r="GYU29" s="279"/>
      <c r="GYV29" s="279"/>
      <c r="GYW29" s="279"/>
      <c r="GYX29" s="279"/>
      <c r="GYY29" s="279"/>
      <c r="GYZ29" s="279"/>
      <c r="GZA29" s="279"/>
      <c r="GZB29" s="279"/>
      <c r="GZC29" s="279"/>
      <c r="GZD29" s="279"/>
      <c r="GZE29" s="279"/>
      <c r="GZF29" s="279"/>
      <c r="GZG29" s="279"/>
      <c r="GZH29" s="279"/>
      <c r="GZI29" s="279"/>
      <c r="GZJ29" s="279"/>
      <c r="GZK29" s="279"/>
      <c r="GZL29" s="279"/>
      <c r="GZM29" s="279"/>
      <c r="GZN29" s="279"/>
      <c r="GZO29" s="279"/>
      <c r="GZP29" s="279"/>
      <c r="GZQ29" s="279"/>
      <c r="GZR29" s="279"/>
      <c r="GZS29" s="279"/>
      <c r="GZT29" s="279"/>
      <c r="GZU29" s="279"/>
      <c r="GZV29" s="279"/>
      <c r="GZW29" s="279"/>
      <c r="GZX29" s="279"/>
      <c r="GZY29" s="279"/>
      <c r="GZZ29" s="279"/>
      <c r="HAA29" s="279"/>
      <c r="HAB29" s="279"/>
      <c r="HAC29" s="279"/>
      <c r="HAD29" s="279"/>
      <c r="HAE29" s="279"/>
      <c r="HAF29" s="279"/>
      <c r="HAG29" s="279"/>
      <c r="HAH29" s="279"/>
      <c r="HAI29" s="279"/>
      <c r="HAJ29" s="279"/>
      <c r="HAK29" s="279"/>
      <c r="HAL29" s="279"/>
      <c r="HAM29" s="279"/>
      <c r="HAN29" s="279"/>
      <c r="HAO29" s="279"/>
      <c r="HAP29" s="279"/>
      <c r="HAQ29" s="279"/>
      <c r="HAR29" s="279"/>
      <c r="HAS29" s="279"/>
      <c r="HAT29" s="279"/>
      <c r="HAU29" s="279"/>
      <c r="HAV29" s="279"/>
      <c r="HAW29" s="279"/>
      <c r="HAX29" s="279"/>
      <c r="HAY29" s="279"/>
      <c r="HAZ29" s="279"/>
      <c r="HBA29" s="279"/>
      <c r="HBB29" s="279"/>
      <c r="HBC29" s="279"/>
      <c r="HBD29" s="279"/>
      <c r="HBE29" s="279"/>
      <c r="HBF29" s="279"/>
      <c r="HBG29" s="279"/>
      <c r="HBH29" s="279"/>
      <c r="HBI29" s="279"/>
      <c r="HBJ29" s="279"/>
      <c r="HBK29" s="279"/>
      <c r="HBL29" s="279"/>
      <c r="HBM29" s="279"/>
      <c r="HBN29" s="279"/>
      <c r="HBO29" s="279"/>
      <c r="HBP29" s="279"/>
      <c r="HBQ29" s="279"/>
      <c r="HBR29" s="279"/>
      <c r="HBS29" s="279"/>
      <c r="HBT29" s="279"/>
      <c r="HBU29" s="279"/>
      <c r="HBV29" s="279"/>
      <c r="HBW29" s="279"/>
      <c r="HBX29" s="279"/>
      <c r="HBY29" s="279"/>
      <c r="HBZ29" s="279"/>
      <c r="HCA29" s="279"/>
      <c r="HCB29" s="279"/>
      <c r="HCC29" s="279"/>
      <c r="HCD29" s="279"/>
      <c r="HCE29" s="279"/>
      <c r="HCF29" s="279"/>
      <c r="HCG29" s="279"/>
      <c r="HCH29" s="279"/>
      <c r="HCI29" s="279"/>
      <c r="HCJ29" s="279"/>
      <c r="HCK29" s="279"/>
      <c r="HCL29" s="279"/>
      <c r="HCM29" s="279"/>
      <c r="HCN29" s="279"/>
      <c r="HCO29" s="279"/>
      <c r="HCP29" s="279"/>
      <c r="HCQ29" s="279"/>
      <c r="HCR29" s="279"/>
      <c r="HCS29" s="279"/>
      <c r="HCT29" s="279"/>
      <c r="HCU29" s="279"/>
      <c r="HCV29" s="279"/>
      <c r="HCW29" s="279"/>
      <c r="HCX29" s="279"/>
      <c r="HCY29" s="279"/>
      <c r="HCZ29" s="279"/>
      <c r="HDA29" s="279"/>
      <c r="HDB29" s="279"/>
      <c r="HDC29" s="279"/>
      <c r="HDD29" s="279"/>
      <c r="HDE29" s="279"/>
      <c r="HDF29" s="279"/>
      <c r="HDG29" s="279"/>
      <c r="HDH29" s="279"/>
      <c r="HDI29" s="279"/>
      <c r="HDJ29" s="279"/>
      <c r="HDK29" s="279"/>
      <c r="HDL29" s="279"/>
      <c r="HDM29" s="279"/>
      <c r="HDN29" s="279"/>
      <c r="HDO29" s="279"/>
      <c r="HDP29" s="279"/>
      <c r="HDQ29" s="279"/>
      <c r="HDR29" s="279"/>
      <c r="HDS29" s="279"/>
      <c r="HDT29" s="279"/>
      <c r="HDU29" s="279"/>
      <c r="HDV29" s="279"/>
      <c r="HDW29" s="279"/>
      <c r="HDX29" s="279"/>
      <c r="HDY29" s="279"/>
      <c r="HDZ29" s="279"/>
      <c r="HEA29" s="279"/>
      <c r="HEB29" s="279"/>
      <c r="HEC29" s="279"/>
      <c r="HED29" s="279"/>
      <c r="HEE29" s="279"/>
      <c r="HEF29" s="279"/>
      <c r="HEG29" s="279"/>
      <c r="HEH29" s="279"/>
      <c r="HEI29" s="279"/>
      <c r="HEJ29" s="279"/>
      <c r="HEK29" s="279"/>
      <c r="HEL29" s="279"/>
      <c r="HEM29" s="279"/>
      <c r="HEN29" s="279"/>
      <c r="HEO29" s="279"/>
      <c r="HEP29" s="279"/>
      <c r="HEQ29" s="279"/>
      <c r="HER29" s="279"/>
      <c r="HES29" s="279"/>
      <c r="HET29" s="279"/>
      <c r="HEU29" s="279"/>
      <c r="HEV29" s="279"/>
      <c r="HEW29" s="279"/>
      <c r="HEX29" s="279"/>
      <c r="HEY29" s="279"/>
      <c r="HEZ29" s="279"/>
      <c r="HFA29" s="279"/>
      <c r="HFB29" s="279"/>
      <c r="HFC29" s="279"/>
      <c r="HFD29" s="279"/>
      <c r="HFE29" s="279"/>
      <c r="HFF29" s="279"/>
      <c r="HFG29" s="279"/>
      <c r="HFH29" s="279"/>
      <c r="HFI29" s="279"/>
      <c r="HFJ29" s="279"/>
      <c r="HFK29" s="279"/>
      <c r="HFL29" s="279"/>
      <c r="HFM29" s="279"/>
      <c r="HFN29" s="279"/>
      <c r="HFO29" s="279"/>
      <c r="HFP29" s="279"/>
      <c r="HFQ29" s="279"/>
      <c r="HFR29" s="279"/>
      <c r="HFS29" s="279"/>
      <c r="HFT29" s="279"/>
      <c r="HFU29" s="279"/>
      <c r="HFV29" s="279"/>
      <c r="HFW29" s="279"/>
      <c r="HFX29" s="279"/>
      <c r="HFY29" s="279"/>
      <c r="HFZ29" s="279"/>
      <c r="HGA29" s="279"/>
      <c r="HGB29" s="279"/>
      <c r="HGC29" s="279"/>
      <c r="HGD29" s="279"/>
      <c r="HGE29" s="279"/>
      <c r="HGF29" s="279"/>
      <c r="HGG29" s="279"/>
      <c r="HGH29" s="279"/>
      <c r="HGI29" s="279"/>
      <c r="HGJ29" s="279"/>
      <c r="HGK29" s="279"/>
      <c r="HGL29" s="279"/>
      <c r="HGM29" s="279"/>
      <c r="HGN29" s="279"/>
      <c r="HGO29" s="279"/>
      <c r="HGP29" s="279"/>
      <c r="HGQ29" s="279"/>
      <c r="HGR29" s="279"/>
      <c r="HGS29" s="279"/>
      <c r="HGT29" s="279"/>
      <c r="HGU29" s="279"/>
      <c r="HGV29" s="279"/>
      <c r="HGW29" s="279"/>
      <c r="HGX29" s="279"/>
      <c r="HGY29" s="279"/>
      <c r="HGZ29" s="279"/>
      <c r="HHA29" s="279"/>
      <c r="HHB29" s="279"/>
      <c r="HHC29" s="279"/>
      <c r="HHD29" s="279"/>
      <c r="HHE29" s="279"/>
      <c r="HHF29" s="279"/>
      <c r="HHG29" s="279"/>
      <c r="HHH29" s="279"/>
      <c r="HHI29" s="279"/>
      <c r="HHJ29" s="279"/>
      <c r="HHK29" s="279"/>
      <c r="HHL29" s="279"/>
      <c r="HHM29" s="279"/>
      <c r="HHN29" s="279"/>
      <c r="HHO29" s="279"/>
      <c r="HHP29" s="279"/>
      <c r="HHQ29" s="279"/>
      <c r="HHR29" s="279"/>
      <c r="HHS29" s="279"/>
      <c r="HHT29" s="279"/>
      <c r="HHU29" s="279"/>
      <c r="HHV29" s="279"/>
      <c r="HHW29" s="279"/>
      <c r="HHX29" s="279"/>
      <c r="HHY29" s="279"/>
      <c r="HHZ29" s="279"/>
      <c r="HIA29" s="279"/>
      <c r="HIB29" s="279"/>
      <c r="HIC29" s="279"/>
      <c r="HID29" s="279"/>
      <c r="HIE29" s="279"/>
      <c r="HIF29" s="279"/>
      <c r="HIG29" s="279"/>
      <c r="HIH29" s="279"/>
      <c r="HII29" s="279"/>
      <c r="HIJ29" s="279"/>
      <c r="HIK29" s="279"/>
      <c r="HIL29" s="279"/>
      <c r="HIM29" s="279"/>
      <c r="HIN29" s="279"/>
      <c r="HIO29" s="279"/>
      <c r="HIP29" s="279"/>
      <c r="HIQ29" s="279"/>
      <c r="HIR29" s="279"/>
      <c r="HIS29" s="279"/>
      <c r="HIT29" s="279"/>
      <c r="HIU29" s="279"/>
      <c r="HIV29" s="279"/>
      <c r="HIW29" s="279"/>
      <c r="HIX29" s="279"/>
      <c r="HIY29" s="279"/>
      <c r="HIZ29" s="279"/>
      <c r="HJA29" s="279"/>
      <c r="HJB29" s="279"/>
      <c r="HJC29" s="279"/>
      <c r="HJD29" s="279"/>
      <c r="HJE29" s="279"/>
      <c r="HJF29" s="279"/>
      <c r="HJG29" s="279"/>
      <c r="HJH29" s="279"/>
      <c r="HJI29" s="279"/>
      <c r="HJJ29" s="279"/>
      <c r="HJK29" s="279"/>
      <c r="HJL29" s="279"/>
      <c r="HJM29" s="279"/>
      <c r="HJN29" s="279"/>
      <c r="HJO29" s="279"/>
      <c r="HJP29" s="279"/>
      <c r="HJQ29" s="279"/>
      <c r="HJR29" s="279"/>
      <c r="HJS29" s="279"/>
      <c r="HJT29" s="279"/>
      <c r="HJU29" s="279"/>
      <c r="HJV29" s="279"/>
      <c r="HJW29" s="279"/>
      <c r="HJX29" s="279"/>
      <c r="HJY29" s="279"/>
      <c r="HJZ29" s="279"/>
      <c r="HKA29" s="279"/>
      <c r="HKB29" s="279"/>
      <c r="HKC29" s="279"/>
      <c r="HKD29" s="279"/>
      <c r="HKE29" s="279"/>
      <c r="HKF29" s="279"/>
      <c r="HKG29" s="279"/>
      <c r="HKH29" s="279"/>
      <c r="HKI29" s="279"/>
      <c r="HKJ29" s="279"/>
      <c r="HKK29" s="279"/>
      <c r="HKL29" s="279"/>
      <c r="HKM29" s="279"/>
      <c r="HKN29" s="279"/>
      <c r="HKO29" s="279"/>
      <c r="HKP29" s="279"/>
      <c r="HKQ29" s="279"/>
      <c r="HKR29" s="279"/>
      <c r="HKS29" s="279"/>
      <c r="HKT29" s="279"/>
      <c r="HKU29" s="279"/>
      <c r="HKV29" s="279"/>
      <c r="HKW29" s="279"/>
      <c r="HKX29" s="279"/>
      <c r="HKY29" s="279"/>
      <c r="HKZ29" s="279"/>
      <c r="HLA29" s="279"/>
      <c r="HLB29" s="279"/>
      <c r="HLC29" s="279"/>
      <c r="HLD29" s="279"/>
      <c r="HLE29" s="279"/>
      <c r="HLF29" s="279"/>
      <c r="HLG29" s="279"/>
      <c r="HLH29" s="279"/>
      <c r="HLI29" s="279"/>
      <c r="HLJ29" s="279"/>
      <c r="HLK29" s="279"/>
      <c r="HLL29" s="279"/>
      <c r="HLM29" s="279"/>
      <c r="HLN29" s="279"/>
      <c r="HLO29" s="279"/>
      <c r="HLP29" s="279"/>
      <c r="HLQ29" s="279"/>
      <c r="HLR29" s="279"/>
      <c r="HLS29" s="279"/>
      <c r="HLT29" s="279"/>
      <c r="HLU29" s="279"/>
      <c r="HLV29" s="279"/>
      <c r="HLW29" s="279"/>
      <c r="HLX29" s="279"/>
      <c r="HLY29" s="279"/>
      <c r="HLZ29" s="279"/>
      <c r="HMA29" s="279"/>
      <c r="HMB29" s="279"/>
      <c r="HMC29" s="279"/>
      <c r="HMD29" s="279"/>
      <c r="HME29" s="279"/>
      <c r="HMF29" s="279"/>
      <c r="HMG29" s="279"/>
      <c r="HMH29" s="279"/>
      <c r="HMI29" s="279"/>
      <c r="HMJ29" s="279"/>
      <c r="HMK29" s="279"/>
      <c r="HML29" s="279"/>
      <c r="HMM29" s="279"/>
      <c r="HMN29" s="279"/>
      <c r="HMO29" s="279"/>
      <c r="HMP29" s="279"/>
      <c r="HMQ29" s="279"/>
      <c r="HMR29" s="279"/>
      <c r="HMS29" s="279"/>
      <c r="HMT29" s="279"/>
      <c r="HMU29" s="279"/>
      <c r="HMV29" s="279"/>
      <c r="HMW29" s="279"/>
      <c r="HMX29" s="279"/>
      <c r="HMY29" s="279"/>
      <c r="HMZ29" s="279"/>
      <c r="HNA29" s="279"/>
      <c r="HNB29" s="279"/>
      <c r="HNC29" s="279"/>
      <c r="HND29" s="279"/>
      <c r="HNE29" s="279"/>
      <c r="HNF29" s="279"/>
      <c r="HNG29" s="279"/>
      <c r="HNH29" s="279"/>
      <c r="HNI29" s="279"/>
      <c r="HNJ29" s="279"/>
      <c r="HNK29" s="279"/>
      <c r="HNL29" s="279"/>
      <c r="HNM29" s="279"/>
      <c r="HNN29" s="279"/>
      <c r="HNO29" s="279"/>
      <c r="HNP29" s="279"/>
      <c r="HNQ29" s="279"/>
      <c r="HNR29" s="279"/>
      <c r="HNS29" s="279"/>
      <c r="HNT29" s="279"/>
      <c r="HNU29" s="279"/>
      <c r="HNV29" s="279"/>
      <c r="HNW29" s="279"/>
      <c r="HNX29" s="279"/>
      <c r="HNY29" s="279"/>
      <c r="HNZ29" s="279"/>
      <c r="HOA29" s="279"/>
      <c r="HOB29" s="279"/>
      <c r="HOC29" s="279"/>
      <c r="HOD29" s="279"/>
      <c r="HOE29" s="279"/>
      <c r="HOF29" s="279"/>
      <c r="HOG29" s="279"/>
      <c r="HOH29" s="279"/>
      <c r="HOI29" s="279"/>
      <c r="HOJ29" s="279"/>
      <c r="HOK29" s="279"/>
      <c r="HOL29" s="279"/>
      <c r="HOM29" s="279"/>
      <c r="HON29" s="279"/>
      <c r="HOO29" s="279"/>
      <c r="HOP29" s="279"/>
      <c r="HOQ29" s="279"/>
      <c r="HOR29" s="279"/>
      <c r="HOS29" s="279"/>
      <c r="HOT29" s="279"/>
      <c r="HOU29" s="279"/>
      <c r="HOV29" s="279"/>
      <c r="HOW29" s="279"/>
      <c r="HOX29" s="279"/>
      <c r="HOY29" s="279"/>
      <c r="HOZ29" s="279"/>
      <c r="HPA29" s="279"/>
      <c r="HPB29" s="279"/>
      <c r="HPC29" s="279"/>
      <c r="HPD29" s="279"/>
      <c r="HPE29" s="279"/>
      <c r="HPF29" s="279"/>
      <c r="HPG29" s="279"/>
      <c r="HPH29" s="279"/>
      <c r="HPI29" s="279"/>
      <c r="HPJ29" s="279"/>
      <c r="HPK29" s="279"/>
      <c r="HPL29" s="279"/>
      <c r="HPM29" s="279"/>
      <c r="HPN29" s="279"/>
      <c r="HPO29" s="279"/>
      <c r="HPP29" s="279"/>
      <c r="HPQ29" s="279"/>
      <c r="HPR29" s="279"/>
      <c r="HPS29" s="279"/>
      <c r="HPT29" s="279"/>
      <c r="HPU29" s="279"/>
      <c r="HPV29" s="279"/>
      <c r="HPW29" s="279"/>
      <c r="HPX29" s="279"/>
      <c r="HPY29" s="279"/>
      <c r="HPZ29" s="279"/>
      <c r="HQA29" s="279"/>
      <c r="HQB29" s="279"/>
      <c r="HQC29" s="279"/>
      <c r="HQD29" s="279"/>
      <c r="HQE29" s="279"/>
      <c r="HQF29" s="279"/>
      <c r="HQG29" s="279"/>
      <c r="HQH29" s="279"/>
      <c r="HQI29" s="279"/>
      <c r="HQJ29" s="279"/>
      <c r="HQK29" s="279"/>
      <c r="HQL29" s="279"/>
      <c r="HQM29" s="279"/>
      <c r="HQN29" s="279"/>
      <c r="HQO29" s="279"/>
      <c r="HQP29" s="279"/>
      <c r="HQQ29" s="279"/>
      <c r="HQR29" s="279"/>
      <c r="HQS29" s="279"/>
      <c r="HQT29" s="279"/>
      <c r="HQU29" s="279"/>
      <c r="HQV29" s="279"/>
      <c r="HQW29" s="279"/>
      <c r="HQX29" s="279"/>
      <c r="HQY29" s="279"/>
      <c r="HQZ29" s="279"/>
      <c r="HRA29" s="279"/>
      <c r="HRB29" s="279"/>
      <c r="HRC29" s="279"/>
      <c r="HRD29" s="279"/>
      <c r="HRE29" s="279"/>
      <c r="HRF29" s="279"/>
      <c r="HRG29" s="279"/>
      <c r="HRH29" s="279"/>
      <c r="HRI29" s="279"/>
      <c r="HRJ29" s="279"/>
      <c r="HRK29" s="279"/>
      <c r="HRL29" s="279"/>
      <c r="HRM29" s="279"/>
      <c r="HRN29" s="279"/>
      <c r="HRO29" s="279"/>
      <c r="HRP29" s="279"/>
      <c r="HRQ29" s="279"/>
      <c r="HRR29" s="279"/>
      <c r="HRS29" s="279"/>
      <c r="HRT29" s="279"/>
      <c r="HRU29" s="279"/>
      <c r="HRV29" s="279"/>
      <c r="HRW29" s="279"/>
      <c r="HRX29" s="279"/>
      <c r="HRY29" s="279"/>
      <c r="HRZ29" s="279"/>
      <c r="HSA29" s="279"/>
      <c r="HSB29" s="279"/>
      <c r="HSC29" s="279"/>
      <c r="HSD29" s="279"/>
      <c r="HSE29" s="279"/>
      <c r="HSF29" s="279"/>
      <c r="HSG29" s="279"/>
      <c r="HSH29" s="279"/>
      <c r="HSI29" s="279"/>
      <c r="HSJ29" s="279"/>
      <c r="HSK29" s="279"/>
      <c r="HSL29" s="279"/>
      <c r="HSM29" s="279"/>
      <c r="HSN29" s="279"/>
      <c r="HSO29" s="279"/>
      <c r="HSP29" s="279"/>
      <c r="HSQ29" s="279"/>
      <c r="HSR29" s="279"/>
      <c r="HSS29" s="279"/>
      <c r="HST29" s="279"/>
      <c r="HSU29" s="279"/>
      <c r="HSV29" s="279"/>
      <c r="HSW29" s="279"/>
      <c r="HSX29" s="279"/>
      <c r="HSY29" s="279"/>
      <c r="HSZ29" s="279"/>
      <c r="HTA29" s="279"/>
      <c r="HTB29" s="279"/>
      <c r="HTC29" s="279"/>
      <c r="HTD29" s="279"/>
      <c r="HTE29" s="279"/>
      <c r="HTF29" s="279"/>
      <c r="HTG29" s="279"/>
      <c r="HTH29" s="279"/>
      <c r="HTI29" s="279"/>
      <c r="HTJ29" s="279"/>
      <c r="HTK29" s="279"/>
      <c r="HTL29" s="279"/>
      <c r="HTM29" s="279"/>
      <c r="HTN29" s="279"/>
      <c r="HTO29" s="279"/>
      <c r="HTP29" s="279"/>
      <c r="HTQ29" s="279"/>
      <c r="HTR29" s="279"/>
      <c r="HTS29" s="279"/>
      <c r="HTT29" s="279"/>
      <c r="HTU29" s="279"/>
      <c r="HTV29" s="279"/>
      <c r="HTW29" s="279"/>
      <c r="HTX29" s="279"/>
      <c r="HTY29" s="279"/>
      <c r="HTZ29" s="279"/>
      <c r="HUA29" s="279"/>
      <c r="HUB29" s="279"/>
      <c r="HUC29" s="279"/>
      <c r="HUD29" s="279"/>
      <c r="HUE29" s="279"/>
      <c r="HUF29" s="279"/>
      <c r="HUG29" s="279"/>
      <c r="HUH29" s="279"/>
      <c r="HUI29" s="279"/>
      <c r="HUJ29" s="279"/>
      <c r="HUK29" s="279"/>
      <c r="HUL29" s="279"/>
      <c r="HUM29" s="279"/>
      <c r="HUN29" s="279"/>
      <c r="HUO29" s="279"/>
      <c r="HUP29" s="279"/>
      <c r="HUQ29" s="279"/>
      <c r="HUR29" s="279"/>
      <c r="HUS29" s="279"/>
      <c r="HUT29" s="279"/>
      <c r="HUU29" s="279"/>
      <c r="HUV29" s="279"/>
      <c r="HUW29" s="279"/>
      <c r="HUX29" s="279"/>
      <c r="HUY29" s="279"/>
      <c r="HUZ29" s="279"/>
      <c r="HVA29" s="279"/>
      <c r="HVB29" s="279"/>
      <c r="HVC29" s="279"/>
      <c r="HVD29" s="279"/>
      <c r="HVE29" s="279"/>
      <c r="HVF29" s="279"/>
      <c r="HVG29" s="279"/>
      <c r="HVH29" s="279"/>
      <c r="HVI29" s="279"/>
      <c r="HVJ29" s="279"/>
      <c r="HVK29" s="279"/>
      <c r="HVL29" s="279"/>
      <c r="HVM29" s="279"/>
      <c r="HVN29" s="279"/>
      <c r="HVO29" s="279"/>
      <c r="HVP29" s="279"/>
      <c r="HVQ29" s="279"/>
      <c r="HVR29" s="279"/>
      <c r="HVS29" s="279"/>
      <c r="HVT29" s="279"/>
      <c r="HVU29" s="279"/>
      <c r="HVV29" s="279"/>
      <c r="HVW29" s="279"/>
      <c r="HVX29" s="279"/>
      <c r="HVY29" s="279"/>
      <c r="HVZ29" s="279"/>
      <c r="HWA29" s="279"/>
      <c r="HWB29" s="279"/>
      <c r="HWC29" s="279"/>
      <c r="HWD29" s="279"/>
      <c r="HWE29" s="279"/>
      <c r="HWF29" s="279"/>
      <c r="HWG29" s="279"/>
      <c r="HWH29" s="279"/>
      <c r="HWI29" s="279"/>
      <c r="HWJ29" s="279"/>
      <c r="HWK29" s="279"/>
      <c r="HWL29" s="279"/>
      <c r="HWM29" s="279"/>
      <c r="HWN29" s="279"/>
      <c r="HWO29" s="279"/>
      <c r="HWP29" s="279"/>
      <c r="HWQ29" s="279"/>
      <c r="HWR29" s="279"/>
      <c r="HWS29" s="279"/>
      <c r="HWT29" s="279"/>
      <c r="HWU29" s="279"/>
      <c r="HWV29" s="279"/>
      <c r="HWW29" s="279"/>
      <c r="HWX29" s="279"/>
      <c r="HWY29" s="279"/>
      <c r="HWZ29" s="279"/>
      <c r="HXA29" s="279"/>
      <c r="HXB29" s="279"/>
      <c r="HXC29" s="279"/>
      <c r="HXD29" s="279"/>
      <c r="HXE29" s="279"/>
      <c r="HXF29" s="279"/>
      <c r="HXG29" s="279"/>
      <c r="HXH29" s="279"/>
      <c r="HXI29" s="279"/>
      <c r="HXJ29" s="279"/>
      <c r="HXK29" s="279"/>
      <c r="HXL29" s="279"/>
      <c r="HXM29" s="279"/>
      <c r="HXN29" s="279"/>
      <c r="HXO29" s="279"/>
      <c r="HXP29" s="279"/>
      <c r="HXQ29" s="279"/>
      <c r="HXR29" s="279"/>
      <c r="HXS29" s="279"/>
      <c r="HXT29" s="279"/>
      <c r="HXU29" s="279"/>
      <c r="HXV29" s="279"/>
      <c r="HXW29" s="279"/>
      <c r="HXX29" s="279"/>
      <c r="HXY29" s="279"/>
      <c r="HXZ29" s="279"/>
      <c r="HYA29" s="279"/>
      <c r="HYB29" s="279"/>
      <c r="HYC29" s="279"/>
      <c r="HYD29" s="279"/>
      <c r="HYE29" s="279"/>
      <c r="HYF29" s="279"/>
      <c r="HYG29" s="279"/>
      <c r="HYH29" s="279"/>
      <c r="HYI29" s="279"/>
      <c r="HYJ29" s="279"/>
      <c r="HYK29" s="279"/>
      <c r="HYL29" s="279"/>
      <c r="HYM29" s="279"/>
      <c r="HYN29" s="279"/>
      <c r="HYO29" s="279"/>
      <c r="HYP29" s="279"/>
      <c r="HYQ29" s="279"/>
      <c r="HYR29" s="279"/>
      <c r="HYS29" s="279"/>
      <c r="HYT29" s="279"/>
      <c r="HYU29" s="279"/>
      <c r="HYV29" s="279"/>
      <c r="HYW29" s="279"/>
      <c r="HYX29" s="279"/>
      <c r="HYY29" s="279"/>
      <c r="HYZ29" s="279"/>
      <c r="HZA29" s="279"/>
      <c r="HZB29" s="279"/>
      <c r="HZC29" s="279"/>
      <c r="HZD29" s="279"/>
      <c r="HZE29" s="279"/>
      <c r="HZF29" s="279"/>
      <c r="HZG29" s="279"/>
      <c r="HZH29" s="279"/>
      <c r="HZI29" s="279"/>
      <c r="HZJ29" s="279"/>
      <c r="HZK29" s="279"/>
      <c r="HZL29" s="279"/>
      <c r="HZM29" s="279"/>
      <c r="HZN29" s="279"/>
      <c r="HZO29" s="279"/>
      <c r="HZP29" s="279"/>
      <c r="HZQ29" s="279"/>
      <c r="HZR29" s="279"/>
      <c r="HZS29" s="279"/>
      <c r="HZT29" s="279"/>
      <c r="HZU29" s="279"/>
      <c r="HZV29" s="279"/>
      <c r="HZW29" s="279"/>
      <c r="HZX29" s="279"/>
      <c r="HZY29" s="279"/>
      <c r="HZZ29" s="279"/>
      <c r="IAA29" s="279"/>
      <c r="IAB29" s="279"/>
      <c r="IAC29" s="279"/>
      <c r="IAD29" s="279"/>
      <c r="IAE29" s="279"/>
      <c r="IAF29" s="279"/>
      <c r="IAG29" s="279"/>
      <c r="IAH29" s="279"/>
      <c r="IAI29" s="279"/>
      <c r="IAJ29" s="279"/>
      <c r="IAK29" s="279"/>
      <c r="IAL29" s="279"/>
      <c r="IAM29" s="279"/>
      <c r="IAN29" s="279"/>
      <c r="IAO29" s="279"/>
      <c r="IAP29" s="279"/>
      <c r="IAQ29" s="279"/>
      <c r="IAR29" s="279"/>
      <c r="IAS29" s="279"/>
      <c r="IAT29" s="279"/>
      <c r="IAU29" s="279"/>
      <c r="IAV29" s="279"/>
      <c r="IAW29" s="279"/>
      <c r="IAX29" s="279"/>
      <c r="IAY29" s="279"/>
      <c r="IAZ29" s="279"/>
      <c r="IBA29" s="279"/>
      <c r="IBB29" s="279"/>
      <c r="IBC29" s="279"/>
      <c r="IBD29" s="279"/>
      <c r="IBE29" s="279"/>
      <c r="IBF29" s="279"/>
      <c r="IBG29" s="279"/>
      <c r="IBH29" s="279"/>
      <c r="IBI29" s="279"/>
      <c r="IBJ29" s="279"/>
      <c r="IBK29" s="279"/>
      <c r="IBL29" s="279"/>
      <c r="IBM29" s="279"/>
      <c r="IBN29" s="279"/>
      <c r="IBO29" s="279"/>
      <c r="IBP29" s="279"/>
      <c r="IBQ29" s="279"/>
      <c r="IBR29" s="279"/>
      <c r="IBS29" s="279"/>
      <c r="IBT29" s="279"/>
      <c r="IBU29" s="279"/>
      <c r="IBV29" s="279"/>
      <c r="IBW29" s="279"/>
      <c r="IBX29" s="279"/>
      <c r="IBY29" s="279"/>
      <c r="IBZ29" s="279"/>
      <c r="ICA29" s="279"/>
      <c r="ICB29" s="279"/>
      <c r="ICC29" s="279"/>
      <c r="ICD29" s="279"/>
      <c r="ICE29" s="279"/>
      <c r="ICF29" s="279"/>
      <c r="ICG29" s="279"/>
      <c r="ICH29" s="279"/>
      <c r="ICI29" s="279"/>
      <c r="ICJ29" s="279"/>
      <c r="ICK29" s="279"/>
      <c r="ICL29" s="279"/>
      <c r="ICM29" s="279"/>
      <c r="ICN29" s="279"/>
      <c r="ICO29" s="279"/>
      <c r="ICP29" s="279"/>
      <c r="ICQ29" s="279"/>
      <c r="ICR29" s="279"/>
      <c r="ICS29" s="279"/>
      <c r="ICT29" s="279"/>
      <c r="ICU29" s="279"/>
      <c r="ICV29" s="279"/>
      <c r="ICW29" s="279"/>
      <c r="ICX29" s="279"/>
      <c r="ICY29" s="279"/>
      <c r="ICZ29" s="279"/>
      <c r="IDA29" s="279"/>
      <c r="IDB29" s="279"/>
      <c r="IDC29" s="279"/>
      <c r="IDD29" s="279"/>
      <c r="IDE29" s="279"/>
      <c r="IDF29" s="279"/>
      <c r="IDG29" s="279"/>
      <c r="IDH29" s="279"/>
      <c r="IDI29" s="279"/>
      <c r="IDJ29" s="279"/>
      <c r="IDK29" s="279"/>
      <c r="IDL29" s="279"/>
      <c r="IDM29" s="279"/>
      <c r="IDN29" s="279"/>
      <c r="IDO29" s="279"/>
      <c r="IDP29" s="279"/>
      <c r="IDQ29" s="279"/>
      <c r="IDR29" s="279"/>
      <c r="IDS29" s="279"/>
      <c r="IDT29" s="279"/>
      <c r="IDU29" s="279"/>
      <c r="IDV29" s="279"/>
      <c r="IDW29" s="279"/>
      <c r="IDX29" s="279"/>
      <c r="IDY29" s="279"/>
      <c r="IDZ29" s="279"/>
      <c r="IEA29" s="279"/>
      <c r="IEB29" s="279"/>
      <c r="IEC29" s="279"/>
      <c r="IED29" s="279"/>
      <c r="IEE29" s="279"/>
      <c r="IEF29" s="279"/>
      <c r="IEG29" s="279"/>
      <c r="IEH29" s="279"/>
      <c r="IEI29" s="279"/>
      <c r="IEJ29" s="279"/>
      <c r="IEK29" s="279"/>
      <c r="IEL29" s="279"/>
      <c r="IEM29" s="279"/>
      <c r="IEN29" s="279"/>
      <c r="IEO29" s="279"/>
      <c r="IEP29" s="279"/>
      <c r="IEQ29" s="279"/>
      <c r="IER29" s="279"/>
      <c r="IES29" s="279"/>
      <c r="IET29" s="279"/>
      <c r="IEU29" s="279"/>
      <c r="IEV29" s="279"/>
      <c r="IEW29" s="279"/>
      <c r="IEX29" s="279"/>
      <c r="IEY29" s="279"/>
      <c r="IEZ29" s="279"/>
      <c r="IFA29" s="279"/>
      <c r="IFB29" s="279"/>
      <c r="IFC29" s="279"/>
      <c r="IFD29" s="279"/>
      <c r="IFE29" s="279"/>
      <c r="IFF29" s="279"/>
      <c r="IFG29" s="279"/>
      <c r="IFH29" s="279"/>
      <c r="IFI29" s="279"/>
      <c r="IFJ29" s="279"/>
      <c r="IFK29" s="279"/>
      <c r="IFL29" s="279"/>
      <c r="IFM29" s="279"/>
      <c r="IFN29" s="279"/>
      <c r="IFO29" s="279"/>
      <c r="IFP29" s="279"/>
      <c r="IFQ29" s="279"/>
      <c r="IFR29" s="279"/>
      <c r="IFS29" s="279"/>
      <c r="IFT29" s="279"/>
      <c r="IFU29" s="279"/>
      <c r="IFV29" s="279"/>
      <c r="IFW29" s="279"/>
      <c r="IFX29" s="279"/>
      <c r="IFY29" s="279"/>
      <c r="IFZ29" s="279"/>
      <c r="IGA29" s="279"/>
      <c r="IGB29" s="279"/>
      <c r="IGC29" s="279"/>
      <c r="IGD29" s="279"/>
      <c r="IGE29" s="279"/>
      <c r="IGF29" s="279"/>
      <c r="IGG29" s="279"/>
      <c r="IGH29" s="279"/>
      <c r="IGI29" s="279"/>
      <c r="IGJ29" s="279"/>
      <c r="IGK29" s="279"/>
      <c r="IGL29" s="279"/>
      <c r="IGM29" s="279"/>
      <c r="IGN29" s="279"/>
      <c r="IGO29" s="279"/>
      <c r="IGP29" s="279"/>
      <c r="IGQ29" s="279"/>
      <c r="IGR29" s="279"/>
      <c r="IGS29" s="279"/>
      <c r="IGT29" s="279"/>
      <c r="IGU29" s="279"/>
      <c r="IGV29" s="279"/>
      <c r="IGW29" s="279"/>
      <c r="IGX29" s="279"/>
      <c r="IGY29" s="279"/>
      <c r="IGZ29" s="279"/>
      <c r="IHA29" s="279"/>
      <c r="IHB29" s="279"/>
      <c r="IHC29" s="279"/>
      <c r="IHD29" s="279"/>
      <c r="IHE29" s="279"/>
      <c r="IHF29" s="279"/>
      <c r="IHG29" s="279"/>
      <c r="IHH29" s="279"/>
      <c r="IHI29" s="279"/>
      <c r="IHJ29" s="279"/>
      <c r="IHK29" s="279"/>
      <c r="IHL29" s="279"/>
      <c r="IHM29" s="279"/>
      <c r="IHN29" s="279"/>
      <c r="IHO29" s="279"/>
      <c r="IHP29" s="279"/>
      <c r="IHQ29" s="279"/>
      <c r="IHR29" s="279"/>
      <c r="IHS29" s="279"/>
      <c r="IHT29" s="279"/>
      <c r="IHU29" s="279"/>
      <c r="IHV29" s="279"/>
      <c r="IHW29" s="279"/>
      <c r="IHX29" s="279"/>
      <c r="IHY29" s="279"/>
      <c r="IHZ29" s="279"/>
      <c r="IIA29" s="279"/>
      <c r="IIB29" s="279"/>
      <c r="IIC29" s="279"/>
      <c r="IID29" s="279"/>
      <c r="IIE29" s="279"/>
      <c r="IIF29" s="279"/>
      <c r="IIG29" s="279"/>
      <c r="IIH29" s="279"/>
      <c r="III29" s="279"/>
      <c r="IIJ29" s="279"/>
      <c r="IIK29" s="279"/>
      <c r="IIL29" s="279"/>
      <c r="IIM29" s="279"/>
      <c r="IIN29" s="279"/>
      <c r="IIO29" s="279"/>
      <c r="IIP29" s="279"/>
      <c r="IIQ29" s="279"/>
      <c r="IIR29" s="279"/>
      <c r="IIS29" s="279"/>
      <c r="IIT29" s="279"/>
      <c r="IIU29" s="279"/>
      <c r="IIV29" s="279"/>
      <c r="IIW29" s="279"/>
      <c r="IIX29" s="279"/>
      <c r="IIY29" s="279"/>
      <c r="IIZ29" s="279"/>
      <c r="IJA29" s="279"/>
      <c r="IJB29" s="279"/>
      <c r="IJC29" s="279"/>
      <c r="IJD29" s="279"/>
      <c r="IJE29" s="279"/>
      <c r="IJF29" s="279"/>
      <c r="IJG29" s="279"/>
      <c r="IJH29" s="279"/>
      <c r="IJI29" s="279"/>
      <c r="IJJ29" s="279"/>
      <c r="IJK29" s="279"/>
      <c r="IJL29" s="279"/>
      <c r="IJM29" s="279"/>
      <c r="IJN29" s="279"/>
      <c r="IJO29" s="279"/>
      <c r="IJP29" s="279"/>
      <c r="IJQ29" s="279"/>
      <c r="IJR29" s="279"/>
      <c r="IJS29" s="279"/>
      <c r="IJT29" s="279"/>
      <c r="IJU29" s="279"/>
      <c r="IJV29" s="279"/>
      <c r="IJW29" s="279"/>
      <c r="IJX29" s="279"/>
      <c r="IJY29" s="279"/>
      <c r="IJZ29" s="279"/>
      <c r="IKA29" s="279"/>
      <c r="IKB29" s="279"/>
      <c r="IKC29" s="279"/>
      <c r="IKD29" s="279"/>
      <c r="IKE29" s="279"/>
      <c r="IKF29" s="279"/>
      <c r="IKG29" s="279"/>
      <c r="IKH29" s="279"/>
      <c r="IKI29" s="279"/>
      <c r="IKJ29" s="279"/>
      <c r="IKK29" s="279"/>
      <c r="IKL29" s="279"/>
      <c r="IKM29" s="279"/>
      <c r="IKN29" s="279"/>
      <c r="IKO29" s="279"/>
      <c r="IKP29" s="279"/>
      <c r="IKQ29" s="279"/>
      <c r="IKR29" s="279"/>
      <c r="IKS29" s="279"/>
      <c r="IKT29" s="279"/>
      <c r="IKU29" s="279"/>
      <c r="IKV29" s="279"/>
      <c r="IKW29" s="279"/>
      <c r="IKX29" s="279"/>
      <c r="IKY29" s="279"/>
      <c r="IKZ29" s="279"/>
      <c r="ILA29" s="279"/>
      <c r="ILB29" s="279"/>
      <c r="ILC29" s="279"/>
      <c r="ILD29" s="279"/>
      <c r="ILE29" s="279"/>
      <c r="ILF29" s="279"/>
      <c r="ILG29" s="279"/>
      <c r="ILH29" s="279"/>
      <c r="ILI29" s="279"/>
      <c r="ILJ29" s="279"/>
      <c r="ILK29" s="279"/>
      <c r="ILL29" s="279"/>
      <c r="ILM29" s="279"/>
      <c r="ILN29" s="279"/>
      <c r="ILO29" s="279"/>
      <c r="ILP29" s="279"/>
      <c r="ILQ29" s="279"/>
      <c r="ILR29" s="279"/>
      <c r="ILS29" s="279"/>
      <c r="ILT29" s="279"/>
      <c r="ILU29" s="279"/>
      <c r="ILV29" s="279"/>
      <c r="ILW29" s="279"/>
      <c r="ILX29" s="279"/>
      <c r="ILY29" s="279"/>
      <c r="ILZ29" s="279"/>
      <c r="IMA29" s="279"/>
      <c r="IMB29" s="279"/>
      <c r="IMC29" s="279"/>
      <c r="IMD29" s="279"/>
      <c r="IME29" s="279"/>
      <c r="IMF29" s="279"/>
      <c r="IMG29" s="279"/>
      <c r="IMH29" s="279"/>
      <c r="IMI29" s="279"/>
      <c r="IMJ29" s="279"/>
      <c r="IMK29" s="279"/>
      <c r="IML29" s="279"/>
      <c r="IMM29" s="279"/>
      <c r="IMN29" s="279"/>
      <c r="IMO29" s="279"/>
      <c r="IMP29" s="279"/>
      <c r="IMQ29" s="279"/>
      <c r="IMR29" s="279"/>
      <c r="IMS29" s="279"/>
      <c r="IMT29" s="279"/>
      <c r="IMU29" s="279"/>
      <c r="IMV29" s="279"/>
      <c r="IMW29" s="279"/>
      <c r="IMX29" s="279"/>
      <c r="IMY29" s="279"/>
      <c r="IMZ29" s="279"/>
      <c r="INA29" s="279"/>
      <c r="INB29" s="279"/>
      <c r="INC29" s="279"/>
      <c r="IND29" s="279"/>
      <c r="INE29" s="279"/>
      <c r="INF29" s="279"/>
      <c r="ING29" s="279"/>
      <c r="INH29" s="279"/>
      <c r="INI29" s="279"/>
      <c r="INJ29" s="279"/>
      <c r="INK29" s="279"/>
      <c r="INL29" s="279"/>
      <c r="INM29" s="279"/>
      <c r="INN29" s="279"/>
      <c r="INO29" s="279"/>
      <c r="INP29" s="279"/>
      <c r="INQ29" s="279"/>
      <c r="INR29" s="279"/>
      <c r="INS29" s="279"/>
      <c r="INT29" s="279"/>
      <c r="INU29" s="279"/>
      <c r="INV29" s="279"/>
      <c r="INW29" s="279"/>
      <c r="INX29" s="279"/>
      <c r="INY29" s="279"/>
      <c r="INZ29" s="279"/>
      <c r="IOA29" s="279"/>
      <c r="IOB29" s="279"/>
      <c r="IOC29" s="279"/>
      <c r="IOD29" s="279"/>
      <c r="IOE29" s="279"/>
      <c r="IOF29" s="279"/>
      <c r="IOG29" s="279"/>
      <c r="IOH29" s="279"/>
      <c r="IOI29" s="279"/>
      <c r="IOJ29" s="279"/>
      <c r="IOK29" s="279"/>
      <c r="IOL29" s="279"/>
      <c r="IOM29" s="279"/>
      <c r="ION29" s="279"/>
      <c r="IOO29" s="279"/>
      <c r="IOP29" s="279"/>
      <c r="IOQ29" s="279"/>
      <c r="IOR29" s="279"/>
      <c r="IOS29" s="279"/>
      <c r="IOT29" s="279"/>
      <c r="IOU29" s="279"/>
      <c r="IOV29" s="279"/>
      <c r="IOW29" s="279"/>
      <c r="IOX29" s="279"/>
      <c r="IOY29" s="279"/>
      <c r="IOZ29" s="279"/>
      <c r="IPA29" s="279"/>
      <c r="IPB29" s="279"/>
      <c r="IPC29" s="279"/>
      <c r="IPD29" s="279"/>
      <c r="IPE29" s="279"/>
      <c r="IPF29" s="279"/>
      <c r="IPG29" s="279"/>
      <c r="IPH29" s="279"/>
      <c r="IPI29" s="279"/>
      <c r="IPJ29" s="279"/>
      <c r="IPK29" s="279"/>
      <c r="IPL29" s="279"/>
      <c r="IPM29" s="279"/>
      <c r="IPN29" s="279"/>
      <c r="IPO29" s="279"/>
      <c r="IPP29" s="279"/>
      <c r="IPQ29" s="279"/>
      <c r="IPR29" s="279"/>
      <c r="IPS29" s="279"/>
      <c r="IPT29" s="279"/>
      <c r="IPU29" s="279"/>
      <c r="IPV29" s="279"/>
      <c r="IPW29" s="279"/>
      <c r="IPX29" s="279"/>
      <c r="IPY29" s="279"/>
      <c r="IPZ29" s="279"/>
      <c r="IQA29" s="279"/>
      <c r="IQB29" s="279"/>
      <c r="IQC29" s="279"/>
      <c r="IQD29" s="279"/>
      <c r="IQE29" s="279"/>
      <c r="IQF29" s="279"/>
      <c r="IQG29" s="279"/>
      <c r="IQH29" s="279"/>
      <c r="IQI29" s="279"/>
      <c r="IQJ29" s="279"/>
      <c r="IQK29" s="279"/>
      <c r="IQL29" s="279"/>
      <c r="IQM29" s="279"/>
      <c r="IQN29" s="279"/>
      <c r="IQO29" s="279"/>
      <c r="IQP29" s="279"/>
      <c r="IQQ29" s="279"/>
      <c r="IQR29" s="279"/>
      <c r="IQS29" s="279"/>
      <c r="IQT29" s="279"/>
      <c r="IQU29" s="279"/>
      <c r="IQV29" s="279"/>
      <c r="IQW29" s="279"/>
      <c r="IQX29" s="279"/>
      <c r="IQY29" s="279"/>
      <c r="IQZ29" s="279"/>
      <c r="IRA29" s="279"/>
      <c r="IRB29" s="279"/>
      <c r="IRC29" s="279"/>
      <c r="IRD29" s="279"/>
      <c r="IRE29" s="279"/>
      <c r="IRF29" s="279"/>
      <c r="IRG29" s="279"/>
      <c r="IRH29" s="279"/>
      <c r="IRI29" s="279"/>
      <c r="IRJ29" s="279"/>
      <c r="IRK29" s="279"/>
      <c r="IRL29" s="279"/>
      <c r="IRM29" s="279"/>
      <c r="IRN29" s="279"/>
      <c r="IRO29" s="279"/>
      <c r="IRP29" s="279"/>
      <c r="IRQ29" s="279"/>
      <c r="IRR29" s="279"/>
      <c r="IRS29" s="279"/>
      <c r="IRT29" s="279"/>
      <c r="IRU29" s="279"/>
      <c r="IRV29" s="279"/>
      <c r="IRW29" s="279"/>
      <c r="IRX29" s="279"/>
      <c r="IRY29" s="279"/>
      <c r="IRZ29" s="279"/>
      <c r="ISA29" s="279"/>
      <c r="ISB29" s="279"/>
      <c r="ISC29" s="279"/>
      <c r="ISD29" s="279"/>
      <c r="ISE29" s="279"/>
      <c r="ISF29" s="279"/>
      <c r="ISG29" s="279"/>
      <c r="ISH29" s="279"/>
      <c r="ISI29" s="279"/>
      <c r="ISJ29" s="279"/>
      <c r="ISK29" s="279"/>
      <c r="ISL29" s="279"/>
      <c r="ISM29" s="279"/>
      <c r="ISN29" s="279"/>
      <c r="ISO29" s="279"/>
      <c r="ISP29" s="279"/>
      <c r="ISQ29" s="279"/>
      <c r="ISR29" s="279"/>
      <c r="ISS29" s="279"/>
      <c r="IST29" s="279"/>
      <c r="ISU29" s="279"/>
      <c r="ISV29" s="279"/>
      <c r="ISW29" s="279"/>
      <c r="ISX29" s="279"/>
      <c r="ISY29" s="279"/>
      <c r="ISZ29" s="279"/>
      <c r="ITA29" s="279"/>
      <c r="ITB29" s="279"/>
      <c r="ITC29" s="279"/>
      <c r="ITD29" s="279"/>
      <c r="ITE29" s="279"/>
      <c r="ITF29" s="279"/>
      <c r="ITG29" s="279"/>
      <c r="ITH29" s="279"/>
      <c r="ITI29" s="279"/>
      <c r="ITJ29" s="279"/>
      <c r="ITK29" s="279"/>
      <c r="ITL29" s="279"/>
      <c r="ITM29" s="279"/>
      <c r="ITN29" s="279"/>
      <c r="ITO29" s="279"/>
      <c r="ITP29" s="279"/>
      <c r="ITQ29" s="279"/>
      <c r="ITR29" s="279"/>
      <c r="ITS29" s="279"/>
      <c r="ITT29" s="279"/>
      <c r="ITU29" s="279"/>
      <c r="ITV29" s="279"/>
      <c r="ITW29" s="279"/>
      <c r="ITX29" s="279"/>
      <c r="ITY29" s="279"/>
      <c r="ITZ29" s="279"/>
      <c r="IUA29" s="279"/>
      <c r="IUB29" s="279"/>
      <c r="IUC29" s="279"/>
      <c r="IUD29" s="279"/>
      <c r="IUE29" s="279"/>
      <c r="IUF29" s="279"/>
      <c r="IUG29" s="279"/>
      <c r="IUH29" s="279"/>
      <c r="IUI29" s="279"/>
      <c r="IUJ29" s="279"/>
      <c r="IUK29" s="279"/>
      <c r="IUL29" s="279"/>
      <c r="IUM29" s="279"/>
      <c r="IUN29" s="279"/>
      <c r="IUO29" s="279"/>
      <c r="IUP29" s="279"/>
      <c r="IUQ29" s="279"/>
      <c r="IUR29" s="279"/>
      <c r="IUS29" s="279"/>
      <c r="IUT29" s="279"/>
      <c r="IUU29" s="279"/>
      <c r="IUV29" s="279"/>
      <c r="IUW29" s="279"/>
      <c r="IUX29" s="279"/>
      <c r="IUY29" s="279"/>
      <c r="IUZ29" s="279"/>
      <c r="IVA29" s="279"/>
      <c r="IVB29" s="279"/>
      <c r="IVC29" s="279"/>
      <c r="IVD29" s="279"/>
      <c r="IVE29" s="279"/>
      <c r="IVF29" s="279"/>
      <c r="IVG29" s="279"/>
      <c r="IVH29" s="279"/>
      <c r="IVI29" s="279"/>
      <c r="IVJ29" s="279"/>
      <c r="IVK29" s="279"/>
      <c r="IVL29" s="279"/>
      <c r="IVM29" s="279"/>
      <c r="IVN29" s="279"/>
      <c r="IVO29" s="279"/>
      <c r="IVP29" s="279"/>
      <c r="IVQ29" s="279"/>
      <c r="IVR29" s="279"/>
      <c r="IVS29" s="279"/>
      <c r="IVT29" s="279"/>
      <c r="IVU29" s="279"/>
      <c r="IVV29" s="279"/>
      <c r="IVW29" s="279"/>
      <c r="IVX29" s="279"/>
      <c r="IVY29" s="279"/>
      <c r="IVZ29" s="279"/>
      <c r="IWA29" s="279"/>
      <c r="IWB29" s="279"/>
      <c r="IWC29" s="279"/>
      <c r="IWD29" s="279"/>
      <c r="IWE29" s="279"/>
      <c r="IWF29" s="279"/>
      <c r="IWG29" s="279"/>
      <c r="IWH29" s="279"/>
      <c r="IWI29" s="279"/>
      <c r="IWJ29" s="279"/>
      <c r="IWK29" s="279"/>
      <c r="IWL29" s="279"/>
      <c r="IWM29" s="279"/>
      <c r="IWN29" s="279"/>
      <c r="IWO29" s="279"/>
      <c r="IWP29" s="279"/>
      <c r="IWQ29" s="279"/>
      <c r="IWR29" s="279"/>
      <c r="IWS29" s="279"/>
      <c r="IWT29" s="279"/>
      <c r="IWU29" s="279"/>
      <c r="IWV29" s="279"/>
      <c r="IWW29" s="279"/>
      <c r="IWX29" s="279"/>
      <c r="IWY29" s="279"/>
      <c r="IWZ29" s="279"/>
      <c r="IXA29" s="279"/>
      <c r="IXB29" s="279"/>
      <c r="IXC29" s="279"/>
      <c r="IXD29" s="279"/>
      <c r="IXE29" s="279"/>
      <c r="IXF29" s="279"/>
      <c r="IXG29" s="279"/>
      <c r="IXH29" s="279"/>
      <c r="IXI29" s="279"/>
      <c r="IXJ29" s="279"/>
      <c r="IXK29" s="279"/>
      <c r="IXL29" s="279"/>
      <c r="IXM29" s="279"/>
      <c r="IXN29" s="279"/>
      <c r="IXO29" s="279"/>
      <c r="IXP29" s="279"/>
      <c r="IXQ29" s="279"/>
      <c r="IXR29" s="279"/>
      <c r="IXS29" s="279"/>
      <c r="IXT29" s="279"/>
      <c r="IXU29" s="279"/>
      <c r="IXV29" s="279"/>
      <c r="IXW29" s="279"/>
      <c r="IXX29" s="279"/>
      <c r="IXY29" s="279"/>
      <c r="IXZ29" s="279"/>
      <c r="IYA29" s="279"/>
      <c r="IYB29" s="279"/>
      <c r="IYC29" s="279"/>
      <c r="IYD29" s="279"/>
      <c r="IYE29" s="279"/>
      <c r="IYF29" s="279"/>
      <c r="IYG29" s="279"/>
      <c r="IYH29" s="279"/>
      <c r="IYI29" s="279"/>
      <c r="IYJ29" s="279"/>
      <c r="IYK29" s="279"/>
      <c r="IYL29" s="279"/>
      <c r="IYM29" s="279"/>
      <c r="IYN29" s="279"/>
      <c r="IYO29" s="279"/>
      <c r="IYP29" s="279"/>
      <c r="IYQ29" s="279"/>
      <c r="IYR29" s="279"/>
      <c r="IYS29" s="279"/>
      <c r="IYT29" s="279"/>
      <c r="IYU29" s="279"/>
      <c r="IYV29" s="279"/>
      <c r="IYW29" s="279"/>
      <c r="IYX29" s="279"/>
      <c r="IYY29" s="279"/>
      <c r="IYZ29" s="279"/>
      <c r="IZA29" s="279"/>
      <c r="IZB29" s="279"/>
      <c r="IZC29" s="279"/>
      <c r="IZD29" s="279"/>
      <c r="IZE29" s="279"/>
      <c r="IZF29" s="279"/>
      <c r="IZG29" s="279"/>
      <c r="IZH29" s="279"/>
      <c r="IZI29" s="279"/>
      <c r="IZJ29" s="279"/>
      <c r="IZK29" s="279"/>
      <c r="IZL29" s="279"/>
      <c r="IZM29" s="279"/>
      <c r="IZN29" s="279"/>
      <c r="IZO29" s="279"/>
      <c r="IZP29" s="279"/>
      <c r="IZQ29" s="279"/>
      <c r="IZR29" s="279"/>
      <c r="IZS29" s="279"/>
      <c r="IZT29" s="279"/>
      <c r="IZU29" s="279"/>
      <c r="IZV29" s="279"/>
      <c r="IZW29" s="279"/>
      <c r="IZX29" s="279"/>
      <c r="IZY29" s="279"/>
      <c r="IZZ29" s="279"/>
      <c r="JAA29" s="279"/>
      <c r="JAB29" s="279"/>
      <c r="JAC29" s="279"/>
      <c r="JAD29" s="279"/>
      <c r="JAE29" s="279"/>
      <c r="JAF29" s="279"/>
      <c r="JAG29" s="279"/>
      <c r="JAH29" s="279"/>
      <c r="JAI29" s="279"/>
      <c r="JAJ29" s="279"/>
      <c r="JAK29" s="279"/>
      <c r="JAL29" s="279"/>
      <c r="JAM29" s="279"/>
      <c r="JAN29" s="279"/>
      <c r="JAO29" s="279"/>
      <c r="JAP29" s="279"/>
      <c r="JAQ29" s="279"/>
      <c r="JAR29" s="279"/>
      <c r="JAS29" s="279"/>
      <c r="JAT29" s="279"/>
      <c r="JAU29" s="279"/>
      <c r="JAV29" s="279"/>
      <c r="JAW29" s="279"/>
      <c r="JAX29" s="279"/>
      <c r="JAY29" s="279"/>
      <c r="JAZ29" s="279"/>
      <c r="JBA29" s="279"/>
      <c r="JBB29" s="279"/>
      <c r="JBC29" s="279"/>
      <c r="JBD29" s="279"/>
      <c r="JBE29" s="279"/>
      <c r="JBF29" s="279"/>
      <c r="JBG29" s="279"/>
      <c r="JBH29" s="279"/>
      <c r="JBI29" s="279"/>
      <c r="JBJ29" s="279"/>
      <c r="JBK29" s="279"/>
      <c r="JBL29" s="279"/>
      <c r="JBM29" s="279"/>
      <c r="JBN29" s="279"/>
      <c r="JBO29" s="279"/>
      <c r="JBP29" s="279"/>
      <c r="JBQ29" s="279"/>
      <c r="JBR29" s="279"/>
      <c r="JBS29" s="279"/>
      <c r="JBT29" s="279"/>
      <c r="JBU29" s="279"/>
      <c r="JBV29" s="279"/>
      <c r="JBW29" s="279"/>
      <c r="JBX29" s="279"/>
      <c r="JBY29" s="279"/>
      <c r="JBZ29" s="279"/>
      <c r="JCA29" s="279"/>
      <c r="JCB29" s="279"/>
      <c r="JCC29" s="279"/>
      <c r="JCD29" s="279"/>
      <c r="JCE29" s="279"/>
      <c r="JCF29" s="279"/>
      <c r="JCG29" s="279"/>
      <c r="JCH29" s="279"/>
      <c r="JCI29" s="279"/>
      <c r="JCJ29" s="279"/>
      <c r="JCK29" s="279"/>
      <c r="JCL29" s="279"/>
      <c r="JCM29" s="279"/>
      <c r="JCN29" s="279"/>
      <c r="JCO29" s="279"/>
      <c r="JCP29" s="279"/>
      <c r="JCQ29" s="279"/>
      <c r="JCR29" s="279"/>
      <c r="JCS29" s="279"/>
      <c r="JCT29" s="279"/>
      <c r="JCU29" s="279"/>
      <c r="JCV29" s="279"/>
      <c r="JCW29" s="279"/>
      <c r="JCX29" s="279"/>
      <c r="JCY29" s="279"/>
      <c r="JCZ29" s="279"/>
      <c r="JDA29" s="279"/>
      <c r="JDB29" s="279"/>
      <c r="JDC29" s="279"/>
      <c r="JDD29" s="279"/>
      <c r="JDE29" s="279"/>
      <c r="JDF29" s="279"/>
      <c r="JDG29" s="279"/>
      <c r="JDH29" s="279"/>
      <c r="JDI29" s="279"/>
      <c r="JDJ29" s="279"/>
      <c r="JDK29" s="279"/>
      <c r="JDL29" s="279"/>
      <c r="JDM29" s="279"/>
      <c r="JDN29" s="279"/>
      <c r="JDO29" s="279"/>
      <c r="JDP29" s="279"/>
      <c r="JDQ29" s="279"/>
      <c r="JDR29" s="279"/>
      <c r="JDS29" s="279"/>
      <c r="JDT29" s="279"/>
      <c r="JDU29" s="279"/>
      <c r="JDV29" s="279"/>
      <c r="JDW29" s="279"/>
      <c r="JDX29" s="279"/>
      <c r="JDY29" s="279"/>
      <c r="JDZ29" s="279"/>
      <c r="JEA29" s="279"/>
      <c r="JEB29" s="279"/>
      <c r="JEC29" s="279"/>
      <c r="JED29" s="279"/>
      <c r="JEE29" s="279"/>
      <c r="JEF29" s="279"/>
      <c r="JEG29" s="279"/>
      <c r="JEH29" s="279"/>
      <c r="JEI29" s="279"/>
      <c r="JEJ29" s="279"/>
      <c r="JEK29" s="279"/>
      <c r="JEL29" s="279"/>
      <c r="JEM29" s="279"/>
      <c r="JEN29" s="279"/>
      <c r="JEO29" s="279"/>
      <c r="JEP29" s="279"/>
      <c r="JEQ29" s="279"/>
      <c r="JER29" s="279"/>
      <c r="JES29" s="279"/>
      <c r="JET29" s="279"/>
      <c r="JEU29" s="279"/>
      <c r="JEV29" s="279"/>
      <c r="JEW29" s="279"/>
      <c r="JEX29" s="279"/>
      <c r="JEY29" s="279"/>
      <c r="JEZ29" s="279"/>
      <c r="JFA29" s="279"/>
      <c r="JFB29" s="279"/>
      <c r="JFC29" s="279"/>
      <c r="JFD29" s="279"/>
      <c r="JFE29" s="279"/>
      <c r="JFF29" s="279"/>
      <c r="JFG29" s="279"/>
      <c r="JFH29" s="279"/>
      <c r="JFI29" s="279"/>
      <c r="JFJ29" s="279"/>
      <c r="JFK29" s="279"/>
      <c r="JFL29" s="279"/>
      <c r="JFM29" s="279"/>
      <c r="JFN29" s="279"/>
      <c r="JFO29" s="279"/>
      <c r="JFP29" s="279"/>
      <c r="JFQ29" s="279"/>
      <c r="JFR29" s="279"/>
      <c r="JFS29" s="279"/>
      <c r="JFT29" s="279"/>
      <c r="JFU29" s="279"/>
      <c r="JFV29" s="279"/>
      <c r="JFW29" s="279"/>
      <c r="JFX29" s="279"/>
      <c r="JFY29" s="279"/>
      <c r="JFZ29" s="279"/>
      <c r="JGA29" s="279"/>
      <c r="JGB29" s="279"/>
      <c r="JGC29" s="279"/>
      <c r="JGD29" s="279"/>
      <c r="JGE29" s="279"/>
      <c r="JGF29" s="279"/>
      <c r="JGG29" s="279"/>
      <c r="JGH29" s="279"/>
      <c r="JGI29" s="279"/>
      <c r="JGJ29" s="279"/>
      <c r="JGK29" s="279"/>
      <c r="JGL29" s="279"/>
      <c r="JGM29" s="279"/>
      <c r="JGN29" s="279"/>
      <c r="JGO29" s="279"/>
      <c r="JGP29" s="279"/>
      <c r="JGQ29" s="279"/>
      <c r="JGR29" s="279"/>
      <c r="JGS29" s="279"/>
      <c r="JGT29" s="279"/>
      <c r="JGU29" s="279"/>
      <c r="JGV29" s="279"/>
      <c r="JGW29" s="279"/>
      <c r="JGX29" s="279"/>
      <c r="JGY29" s="279"/>
      <c r="JGZ29" s="279"/>
      <c r="JHA29" s="279"/>
      <c r="JHB29" s="279"/>
      <c r="JHC29" s="279"/>
      <c r="JHD29" s="279"/>
      <c r="JHE29" s="279"/>
      <c r="JHF29" s="279"/>
      <c r="JHG29" s="279"/>
      <c r="JHH29" s="279"/>
      <c r="JHI29" s="279"/>
      <c r="JHJ29" s="279"/>
      <c r="JHK29" s="279"/>
      <c r="JHL29" s="279"/>
      <c r="JHM29" s="279"/>
      <c r="JHN29" s="279"/>
      <c r="JHO29" s="279"/>
      <c r="JHP29" s="279"/>
      <c r="JHQ29" s="279"/>
      <c r="JHR29" s="279"/>
      <c r="JHS29" s="279"/>
      <c r="JHT29" s="279"/>
      <c r="JHU29" s="279"/>
      <c r="JHV29" s="279"/>
      <c r="JHW29" s="279"/>
      <c r="JHX29" s="279"/>
      <c r="JHY29" s="279"/>
      <c r="JHZ29" s="279"/>
      <c r="JIA29" s="279"/>
      <c r="JIB29" s="279"/>
      <c r="JIC29" s="279"/>
      <c r="JID29" s="279"/>
      <c r="JIE29" s="279"/>
      <c r="JIF29" s="279"/>
      <c r="JIG29" s="279"/>
      <c r="JIH29" s="279"/>
      <c r="JII29" s="279"/>
      <c r="JIJ29" s="279"/>
      <c r="JIK29" s="279"/>
      <c r="JIL29" s="279"/>
      <c r="JIM29" s="279"/>
      <c r="JIN29" s="279"/>
      <c r="JIO29" s="279"/>
      <c r="JIP29" s="279"/>
      <c r="JIQ29" s="279"/>
      <c r="JIR29" s="279"/>
      <c r="JIS29" s="279"/>
      <c r="JIT29" s="279"/>
      <c r="JIU29" s="279"/>
      <c r="JIV29" s="279"/>
      <c r="JIW29" s="279"/>
      <c r="JIX29" s="279"/>
      <c r="JIY29" s="279"/>
      <c r="JIZ29" s="279"/>
      <c r="JJA29" s="279"/>
      <c r="JJB29" s="279"/>
      <c r="JJC29" s="279"/>
      <c r="JJD29" s="279"/>
      <c r="JJE29" s="279"/>
      <c r="JJF29" s="279"/>
      <c r="JJG29" s="279"/>
      <c r="JJH29" s="279"/>
      <c r="JJI29" s="279"/>
      <c r="JJJ29" s="279"/>
      <c r="JJK29" s="279"/>
      <c r="JJL29" s="279"/>
      <c r="JJM29" s="279"/>
      <c r="JJN29" s="279"/>
      <c r="JJO29" s="279"/>
      <c r="JJP29" s="279"/>
      <c r="JJQ29" s="279"/>
      <c r="JJR29" s="279"/>
      <c r="JJS29" s="279"/>
      <c r="JJT29" s="279"/>
      <c r="JJU29" s="279"/>
      <c r="JJV29" s="279"/>
      <c r="JJW29" s="279"/>
      <c r="JJX29" s="279"/>
      <c r="JJY29" s="279"/>
      <c r="JJZ29" s="279"/>
      <c r="JKA29" s="279"/>
      <c r="JKB29" s="279"/>
      <c r="JKC29" s="279"/>
      <c r="JKD29" s="279"/>
      <c r="JKE29" s="279"/>
      <c r="JKF29" s="279"/>
      <c r="JKG29" s="279"/>
      <c r="JKH29" s="279"/>
      <c r="JKI29" s="279"/>
      <c r="JKJ29" s="279"/>
      <c r="JKK29" s="279"/>
      <c r="JKL29" s="279"/>
      <c r="JKM29" s="279"/>
      <c r="JKN29" s="279"/>
      <c r="JKO29" s="279"/>
      <c r="JKP29" s="279"/>
      <c r="JKQ29" s="279"/>
      <c r="JKR29" s="279"/>
      <c r="JKS29" s="279"/>
      <c r="JKT29" s="279"/>
      <c r="JKU29" s="279"/>
      <c r="JKV29" s="279"/>
      <c r="JKW29" s="279"/>
      <c r="JKX29" s="279"/>
      <c r="JKY29" s="279"/>
      <c r="JKZ29" s="279"/>
      <c r="JLA29" s="279"/>
      <c r="JLB29" s="279"/>
      <c r="JLC29" s="279"/>
      <c r="JLD29" s="279"/>
      <c r="JLE29" s="279"/>
      <c r="JLF29" s="279"/>
      <c r="JLG29" s="279"/>
      <c r="JLH29" s="279"/>
      <c r="JLI29" s="279"/>
      <c r="JLJ29" s="279"/>
      <c r="JLK29" s="279"/>
      <c r="JLL29" s="279"/>
      <c r="JLM29" s="279"/>
      <c r="JLN29" s="279"/>
      <c r="JLO29" s="279"/>
      <c r="JLP29" s="279"/>
      <c r="JLQ29" s="279"/>
      <c r="JLR29" s="279"/>
      <c r="JLS29" s="279"/>
      <c r="JLT29" s="279"/>
      <c r="JLU29" s="279"/>
      <c r="JLV29" s="279"/>
      <c r="JLW29" s="279"/>
      <c r="JLX29" s="279"/>
      <c r="JLY29" s="279"/>
      <c r="JLZ29" s="279"/>
      <c r="JMA29" s="279"/>
      <c r="JMB29" s="279"/>
      <c r="JMC29" s="279"/>
      <c r="JMD29" s="279"/>
      <c r="JME29" s="279"/>
      <c r="JMF29" s="279"/>
      <c r="JMG29" s="279"/>
      <c r="JMH29" s="279"/>
      <c r="JMI29" s="279"/>
      <c r="JMJ29" s="279"/>
      <c r="JMK29" s="279"/>
      <c r="JML29" s="279"/>
      <c r="JMM29" s="279"/>
      <c r="JMN29" s="279"/>
      <c r="JMO29" s="279"/>
      <c r="JMP29" s="279"/>
      <c r="JMQ29" s="279"/>
      <c r="JMR29" s="279"/>
      <c r="JMS29" s="279"/>
      <c r="JMT29" s="279"/>
      <c r="JMU29" s="279"/>
      <c r="JMV29" s="279"/>
      <c r="JMW29" s="279"/>
      <c r="JMX29" s="279"/>
      <c r="JMY29" s="279"/>
      <c r="JMZ29" s="279"/>
      <c r="JNA29" s="279"/>
      <c r="JNB29" s="279"/>
      <c r="JNC29" s="279"/>
      <c r="JND29" s="279"/>
      <c r="JNE29" s="279"/>
      <c r="JNF29" s="279"/>
      <c r="JNG29" s="279"/>
      <c r="JNH29" s="279"/>
      <c r="JNI29" s="279"/>
      <c r="JNJ29" s="279"/>
      <c r="JNK29" s="279"/>
      <c r="JNL29" s="279"/>
      <c r="JNM29" s="279"/>
      <c r="JNN29" s="279"/>
      <c r="JNO29" s="279"/>
      <c r="JNP29" s="279"/>
      <c r="JNQ29" s="279"/>
      <c r="JNR29" s="279"/>
      <c r="JNS29" s="279"/>
      <c r="JNT29" s="279"/>
      <c r="JNU29" s="279"/>
      <c r="JNV29" s="279"/>
      <c r="JNW29" s="279"/>
      <c r="JNX29" s="279"/>
      <c r="JNY29" s="279"/>
      <c r="JNZ29" s="279"/>
      <c r="JOA29" s="279"/>
      <c r="JOB29" s="279"/>
      <c r="JOC29" s="279"/>
      <c r="JOD29" s="279"/>
      <c r="JOE29" s="279"/>
      <c r="JOF29" s="279"/>
      <c r="JOG29" s="279"/>
      <c r="JOH29" s="279"/>
      <c r="JOI29" s="279"/>
      <c r="JOJ29" s="279"/>
      <c r="JOK29" s="279"/>
      <c r="JOL29" s="279"/>
      <c r="JOM29" s="279"/>
      <c r="JON29" s="279"/>
      <c r="JOO29" s="279"/>
      <c r="JOP29" s="279"/>
      <c r="JOQ29" s="279"/>
      <c r="JOR29" s="279"/>
      <c r="JOS29" s="279"/>
      <c r="JOT29" s="279"/>
      <c r="JOU29" s="279"/>
      <c r="JOV29" s="279"/>
      <c r="JOW29" s="279"/>
      <c r="JOX29" s="279"/>
      <c r="JOY29" s="279"/>
      <c r="JOZ29" s="279"/>
      <c r="JPA29" s="279"/>
      <c r="JPB29" s="279"/>
      <c r="JPC29" s="279"/>
      <c r="JPD29" s="279"/>
      <c r="JPE29" s="279"/>
      <c r="JPF29" s="279"/>
      <c r="JPG29" s="279"/>
      <c r="JPH29" s="279"/>
      <c r="JPI29" s="279"/>
      <c r="JPJ29" s="279"/>
      <c r="JPK29" s="279"/>
      <c r="JPL29" s="279"/>
      <c r="JPM29" s="279"/>
      <c r="JPN29" s="279"/>
      <c r="JPO29" s="279"/>
      <c r="JPP29" s="279"/>
      <c r="JPQ29" s="279"/>
      <c r="JPR29" s="279"/>
      <c r="JPS29" s="279"/>
      <c r="JPT29" s="279"/>
      <c r="JPU29" s="279"/>
      <c r="JPV29" s="279"/>
      <c r="JPW29" s="279"/>
      <c r="JPX29" s="279"/>
      <c r="JPY29" s="279"/>
      <c r="JPZ29" s="279"/>
      <c r="JQA29" s="279"/>
      <c r="JQB29" s="279"/>
      <c r="JQC29" s="279"/>
      <c r="JQD29" s="279"/>
      <c r="JQE29" s="279"/>
      <c r="JQF29" s="279"/>
      <c r="JQG29" s="279"/>
      <c r="JQH29" s="279"/>
      <c r="JQI29" s="279"/>
      <c r="JQJ29" s="279"/>
      <c r="JQK29" s="279"/>
      <c r="JQL29" s="279"/>
      <c r="JQM29" s="279"/>
      <c r="JQN29" s="279"/>
      <c r="JQO29" s="279"/>
      <c r="JQP29" s="279"/>
      <c r="JQQ29" s="279"/>
      <c r="JQR29" s="279"/>
      <c r="JQS29" s="279"/>
      <c r="JQT29" s="279"/>
      <c r="JQU29" s="279"/>
      <c r="JQV29" s="279"/>
      <c r="JQW29" s="279"/>
      <c r="JQX29" s="279"/>
      <c r="JQY29" s="279"/>
      <c r="JQZ29" s="279"/>
      <c r="JRA29" s="279"/>
      <c r="JRB29" s="279"/>
      <c r="JRC29" s="279"/>
      <c r="JRD29" s="279"/>
      <c r="JRE29" s="279"/>
      <c r="JRF29" s="279"/>
      <c r="JRG29" s="279"/>
      <c r="JRH29" s="279"/>
      <c r="JRI29" s="279"/>
      <c r="JRJ29" s="279"/>
      <c r="JRK29" s="279"/>
      <c r="JRL29" s="279"/>
      <c r="JRM29" s="279"/>
      <c r="JRN29" s="279"/>
      <c r="JRO29" s="279"/>
      <c r="JRP29" s="279"/>
      <c r="JRQ29" s="279"/>
      <c r="JRR29" s="279"/>
      <c r="JRS29" s="279"/>
      <c r="JRT29" s="279"/>
      <c r="JRU29" s="279"/>
      <c r="JRV29" s="279"/>
      <c r="JRW29" s="279"/>
      <c r="JRX29" s="279"/>
      <c r="JRY29" s="279"/>
      <c r="JRZ29" s="279"/>
      <c r="JSA29" s="279"/>
      <c r="JSB29" s="279"/>
      <c r="JSC29" s="279"/>
      <c r="JSD29" s="279"/>
      <c r="JSE29" s="279"/>
      <c r="JSF29" s="279"/>
      <c r="JSG29" s="279"/>
      <c r="JSH29" s="279"/>
      <c r="JSI29" s="279"/>
      <c r="JSJ29" s="279"/>
      <c r="JSK29" s="279"/>
      <c r="JSL29" s="279"/>
      <c r="JSM29" s="279"/>
      <c r="JSN29" s="279"/>
      <c r="JSO29" s="279"/>
      <c r="JSP29" s="279"/>
      <c r="JSQ29" s="279"/>
      <c r="JSR29" s="279"/>
      <c r="JSS29" s="279"/>
      <c r="JST29" s="279"/>
      <c r="JSU29" s="279"/>
      <c r="JSV29" s="279"/>
      <c r="JSW29" s="279"/>
      <c r="JSX29" s="279"/>
      <c r="JSY29" s="279"/>
      <c r="JSZ29" s="279"/>
      <c r="JTA29" s="279"/>
      <c r="JTB29" s="279"/>
      <c r="JTC29" s="279"/>
      <c r="JTD29" s="279"/>
      <c r="JTE29" s="279"/>
      <c r="JTF29" s="279"/>
      <c r="JTG29" s="279"/>
      <c r="JTH29" s="279"/>
      <c r="JTI29" s="279"/>
      <c r="JTJ29" s="279"/>
      <c r="JTK29" s="279"/>
      <c r="JTL29" s="279"/>
      <c r="JTM29" s="279"/>
      <c r="JTN29" s="279"/>
      <c r="JTO29" s="279"/>
      <c r="JTP29" s="279"/>
      <c r="JTQ29" s="279"/>
      <c r="JTR29" s="279"/>
      <c r="JTS29" s="279"/>
      <c r="JTT29" s="279"/>
      <c r="JTU29" s="279"/>
      <c r="JTV29" s="279"/>
      <c r="JTW29" s="279"/>
      <c r="JTX29" s="279"/>
      <c r="JTY29" s="279"/>
      <c r="JTZ29" s="279"/>
      <c r="JUA29" s="279"/>
      <c r="JUB29" s="279"/>
      <c r="JUC29" s="279"/>
      <c r="JUD29" s="279"/>
      <c r="JUE29" s="279"/>
      <c r="JUF29" s="279"/>
      <c r="JUG29" s="279"/>
      <c r="JUH29" s="279"/>
      <c r="JUI29" s="279"/>
      <c r="JUJ29" s="279"/>
      <c r="JUK29" s="279"/>
      <c r="JUL29" s="279"/>
      <c r="JUM29" s="279"/>
      <c r="JUN29" s="279"/>
      <c r="JUO29" s="279"/>
      <c r="JUP29" s="279"/>
      <c r="JUQ29" s="279"/>
      <c r="JUR29" s="279"/>
      <c r="JUS29" s="279"/>
      <c r="JUT29" s="279"/>
      <c r="JUU29" s="279"/>
      <c r="JUV29" s="279"/>
      <c r="JUW29" s="279"/>
      <c r="JUX29" s="279"/>
      <c r="JUY29" s="279"/>
      <c r="JUZ29" s="279"/>
      <c r="JVA29" s="279"/>
      <c r="JVB29" s="279"/>
      <c r="JVC29" s="279"/>
      <c r="JVD29" s="279"/>
      <c r="JVE29" s="279"/>
      <c r="JVF29" s="279"/>
      <c r="JVG29" s="279"/>
      <c r="JVH29" s="279"/>
      <c r="JVI29" s="279"/>
      <c r="JVJ29" s="279"/>
      <c r="JVK29" s="279"/>
      <c r="JVL29" s="279"/>
      <c r="JVM29" s="279"/>
      <c r="JVN29" s="279"/>
      <c r="JVO29" s="279"/>
      <c r="JVP29" s="279"/>
      <c r="JVQ29" s="279"/>
      <c r="JVR29" s="279"/>
      <c r="JVS29" s="279"/>
      <c r="JVT29" s="279"/>
      <c r="JVU29" s="279"/>
      <c r="JVV29" s="279"/>
      <c r="JVW29" s="279"/>
      <c r="JVX29" s="279"/>
      <c r="JVY29" s="279"/>
      <c r="JVZ29" s="279"/>
      <c r="JWA29" s="279"/>
      <c r="JWB29" s="279"/>
      <c r="JWC29" s="279"/>
      <c r="JWD29" s="279"/>
      <c r="JWE29" s="279"/>
      <c r="JWF29" s="279"/>
      <c r="JWG29" s="279"/>
      <c r="JWH29" s="279"/>
      <c r="JWI29" s="279"/>
      <c r="JWJ29" s="279"/>
      <c r="JWK29" s="279"/>
      <c r="JWL29" s="279"/>
      <c r="JWM29" s="279"/>
      <c r="JWN29" s="279"/>
      <c r="JWO29" s="279"/>
      <c r="JWP29" s="279"/>
      <c r="JWQ29" s="279"/>
      <c r="JWR29" s="279"/>
      <c r="JWS29" s="279"/>
      <c r="JWT29" s="279"/>
      <c r="JWU29" s="279"/>
      <c r="JWV29" s="279"/>
      <c r="JWW29" s="279"/>
      <c r="JWX29" s="279"/>
      <c r="JWY29" s="279"/>
      <c r="JWZ29" s="279"/>
      <c r="JXA29" s="279"/>
      <c r="JXB29" s="279"/>
      <c r="JXC29" s="279"/>
      <c r="JXD29" s="279"/>
      <c r="JXE29" s="279"/>
      <c r="JXF29" s="279"/>
      <c r="JXG29" s="279"/>
      <c r="JXH29" s="279"/>
      <c r="JXI29" s="279"/>
      <c r="JXJ29" s="279"/>
      <c r="JXK29" s="279"/>
      <c r="JXL29" s="279"/>
      <c r="JXM29" s="279"/>
      <c r="JXN29" s="279"/>
      <c r="JXO29" s="279"/>
      <c r="JXP29" s="279"/>
      <c r="JXQ29" s="279"/>
      <c r="JXR29" s="279"/>
      <c r="JXS29" s="279"/>
      <c r="JXT29" s="279"/>
      <c r="JXU29" s="279"/>
      <c r="JXV29" s="279"/>
      <c r="JXW29" s="279"/>
      <c r="JXX29" s="279"/>
      <c r="JXY29" s="279"/>
      <c r="JXZ29" s="279"/>
      <c r="JYA29" s="279"/>
      <c r="JYB29" s="279"/>
      <c r="JYC29" s="279"/>
      <c r="JYD29" s="279"/>
      <c r="JYE29" s="279"/>
      <c r="JYF29" s="279"/>
      <c r="JYG29" s="279"/>
      <c r="JYH29" s="279"/>
      <c r="JYI29" s="279"/>
      <c r="JYJ29" s="279"/>
      <c r="JYK29" s="279"/>
      <c r="JYL29" s="279"/>
      <c r="JYM29" s="279"/>
      <c r="JYN29" s="279"/>
      <c r="JYO29" s="279"/>
      <c r="JYP29" s="279"/>
      <c r="JYQ29" s="279"/>
      <c r="JYR29" s="279"/>
      <c r="JYS29" s="279"/>
      <c r="JYT29" s="279"/>
      <c r="JYU29" s="279"/>
      <c r="JYV29" s="279"/>
      <c r="JYW29" s="279"/>
      <c r="JYX29" s="279"/>
      <c r="JYY29" s="279"/>
      <c r="JYZ29" s="279"/>
      <c r="JZA29" s="279"/>
      <c r="JZB29" s="279"/>
      <c r="JZC29" s="279"/>
      <c r="JZD29" s="279"/>
      <c r="JZE29" s="279"/>
      <c r="JZF29" s="279"/>
      <c r="JZG29" s="279"/>
      <c r="JZH29" s="279"/>
      <c r="JZI29" s="279"/>
      <c r="JZJ29" s="279"/>
      <c r="JZK29" s="279"/>
      <c r="JZL29" s="279"/>
      <c r="JZM29" s="279"/>
      <c r="JZN29" s="279"/>
      <c r="JZO29" s="279"/>
      <c r="JZP29" s="279"/>
      <c r="JZQ29" s="279"/>
      <c r="JZR29" s="279"/>
      <c r="JZS29" s="279"/>
      <c r="JZT29" s="279"/>
      <c r="JZU29" s="279"/>
      <c r="JZV29" s="279"/>
      <c r="JZW29" s="279"/>
      <c r="JZX29" s="279"/>
      <c r="JZY29" s="279"/>
      <c r="JZZ29" s="279"/>
      <c r="KAA29" s="279"/>
      <c r="KAB29" s="279"/>
      <c r="KAC29" s="279"/>
      <c r="KAD29" s="279"/>
      <c r="KAE29" s="279"/>
      <c r="KAF29" s="279"/>
      <c r="KAG29" s="279"/>
      <c r="KAH29" s="279"/>
      <c r="KAI29" s="279"/>
      <c r="KAJ29" s="279"/>
      <c r="KAK29" s="279"/>
      <c r="KAL29" s="279"/>
      <c r="KAM29" s="279"/>
      <c r="KAN29" s="279"/>
      <c r="KAO29" s="279"/>
      <c r="KAP29" s="279"/>
      <c r="KAQ29" s="279"/>
      <c r="KAR29" s="279"/>
      <c r="KAS29" s="279"/>
      <c r="KAT29" s="279"/>
      <c r="KAU29" s="279"/>
      <c r="KAV29" s="279"/>
      <c r="KAW29" s="279"/>
      <c r="KAX29" s="279"/>
      <c r="KAY29" s="279"/>
      <c r="KAZ29" s="279"/>
      <c r="KBA29" s="279"/>
      <c r="KBB29" s="279"/>
      <c r="KBC29" s="279"/>
      <c r="KBD29" s="279"/>
      <c r="KBE29" s="279"/>
      <c r="KBF29" s="279"/>
      <c r="KBG29" s="279"/>
      <c r="KBH29" s="279"/>
      <c r="KBI29" s="279"/>
      <c r="KBJ29" s="279"/>
      <c r="KBK29" s="279"/>
      <c r="KBL29" s="279"/>
      <c r="KBM29" s="279"/>
      <c r="KBN29" s="279"/>
      <c r="KBO29" s="279"/>
      <c r="KBP29" s="279"/>
      <c r="KBQ29" s="279"/>
      <c r="KBR29" s="279"/>
      <c r="KBS29" s="279"/>
      <c r="KBT29" s="279"/>
      <c r="KBU29" s="279"/>
      <c r="KBV29" s="279"/>
      <c r="KBW29" s="279"/>
      <c r="KBX29" s="279"/>
      <c r="KBY29" s="279"/>
      <c r="KBZ29" s="279"/>
      <c r="KCA29" s="279"/>
      <c r="KCB29" s="279"/>
      <c r="KCC29" s="279"/>
      <c r="KCD29" s="279"/>
      <c r="KCE29" s="279"/>
      <c r="KCF29" s="279"/>
      <c r="KCG29" s="279"/>
      <c r="KCH29" s="279"/>
      <c r="KCI29" s="279"/>
      <c r="KCJ29" s="279"/>
      <c r="KCK29" s="279"/>
      <c r="KCL29" s="279"/>
      <c r="KCM29" s="279"/>
      <c r="KCN29" s="279"/>
      <c r="KCO29" s="279"/>
      <c r="KCP29" s="279"/>
      <c r="KCQ29" s="279"/>
      <c r="KCR29" s="279"/>
      <c r="KCS29" s="279"/>
      <c r="KCT29" s="279"/>
      <c r="KCU29" s="279"/>
      <c r="KCV29" s="279"/>
      <c r="KCW29" s="279"/>
      <c r="KCX29" s="279"/>
      <c r="KCY29" s="279"/>
      <c r="KCZ29" s="279"/>
      <c r="KDA29" s="279"/>
      <c r="KDB29" s="279"/>
      <c r="KDC29" s="279"/>
      <c r="KDD29" s="279"/>
      <c r="KDE29" s="279"/>
      <c r="KDF29" s="279"/>
      <c r="KDG29" s="279"/>
      <c r="KDH29" s="279"/>
      <c r="KDI29" s="279"/>
      <c r="KDJ29" s="279"/>
      <c r="KDK29" s="279"/>
      <c r="KDL29" s="279"/>
      <c r="KDM29" s="279"/>
      <c r="KDN29" s="279"/>
      <c r="KDO29" s="279"/>
      <c r="KDP29" s="279"/>
      <c r="KDQ29" s="279"/>
      <c r="KDR29" s="279"/>
      <c r="KDS29" s="279"/>
      <c r="KDT29" s="279"/>
      <c r="KDU29" s="279"/>
      <c r="KDV29" s="279"/>
      <c r="KDW29" s="279"/>
      <c r="KDX29" s="279"/>
      <c r="KDY29" s="279"/>
      <c r="KDZ29" s="279"/>
      <c r="KEA29" s="279"/>
      <c r="KEB29" s="279"/>
      <c r="KEC29" s="279"/>
      <c r="KED29" s="279"/>
      <c r="KEE29" s="279"/>
      <c r="KEF29" s="279"/>
      <c r="KEG29" s="279"/>
      <c r="KEH29" s="279"/>
      <c r="KEI29" s="279"/>
      <c r="KEJ29" s="279"/>
      <c r="KEK29" s="279"/>
      <c r="KEL29" s="279"/>
      <c r="KEM29" s="279"/>
      <c r="KEN29" s="279"/>
      <c r="KEO29" s="279"/>
      <c r="KEP29" s="279"/>
      <c r="KEQ29" s="279"/>
      <c r="KER29" s="279"/>
      <c r="KES29" s="279"/>
      <c r="KET29" s="279"/>
      <c r="KEU29" s="279"/>
      <c r="KEV29" s="279"/>
      <c r="KEW29" s="279"/>
      <c r="KEX29" s="279"/>
      <c r="KEY29" s="279"/>
      <c r="KEZ29" s="279"/>
      <c r="KFA29" s="279"/>
      <c r="KFB29" s="279"/>
      <c r="KFC29" s="279"/>
      <c r="KFD29" s="279"/>
      <c r="KFE29" s="279"/>
      <c r="KFF29" s="279"/>
      <c r="KFG29" s="279"/>
      <c r="KFH29" s="279"/>
      <c r="KFI29" s="279"/>
      <c r="KFJ29" s="279"/>
      <c r="KFK29" s="279"/>
      <c r="KFL29" s="279"/>
      <c r="KFM29" s="279"/>
      <c r="KFN29" s="279"/>
      <c r="KFO29" s="279"/>
      <c r="KFP29" s="279"/>
      <c r="KFQ29" s="279"/>
      <c r="KFR29" s="279"/>
      <c r="KFS29" s="279"/>
      <c r="KFT29" s="279"/>
      <c r="KFU29" s="279"/>
      <c r="KFV29" s="279"/>
      <c r="KFW29" s="279"/>
      <c r="KFX29" s="279"/>
      <c r="KFY29" s="279"/>
      <c r="KFZ29" s="279"/>
      <c r="KGA29" s="279"/>
      <c r="KGB29" s="279"/>
      <c r="KGC29" s="279"/>
      <c r="KGD29" s="279"/>
      <c r="KGE29" s="279"/>
      <c r="KGF29" s="279"/>
      <c r="KGG29" s="279"/>
      <c r="KGH29" s="279"/>
      <c r="KGI29" s="279"/>
      <c r="KGJ29" s="279"/>
      <c r="KGK29" s="279"/>
      <c r="KGL29" s="279"/>
      <c r="KGM29" s="279"/>
      <c r="KGN29" s="279"/>
      <c r="KGO29" s="279"/>
      <c r="KGP29" s="279"/>
      <c r="KGQ29" s="279"/>
      <c r="KGR29" s="279"/>
      <c r="KGS29" s="279"/>
      <c r="KGT29" s="279"/>
      <c r="KGU29" s="279"/>
      <c r="KGV29" s="279"/>
      <c r="KGW29" s="279"/>
      <c r="KGX29" s="279"/>
      <c r="KGY29" s="279"/>
      <c r="KGZ29" s="279"/>
      <c r="KHA29" s="279"/>
      <c r="KHB29" s="279"/>
      <c r="KHC29" s="279"/>
      <c r="KHD29" s="279"/>
      <c r="KHE29" s="279"/>
      <c r="KHF29" s="279"/>
      <c r="KHG29" s="279"/>
      <c r="KHH29" s="279"/>
      <c r="KHI29" s="279"/>
      <c r="KHJ29" s="279"/>
      <c r="KHK29" s="279"/>
      <c r="KHL29" s="279"/>
      <c r="KHM29" s="279"/>
      <c r="KHN29" s="279"/>
      <c r="KHO29" s="279"/>
      <c r="KHP29" s="279"/>
      <c r="KHQ29" s="279"/>
      <c r="KHR29" s="279"/>
      <c r="KHS29" s="279"/>
      <c r="KHT29" s="279"/>
      <c r="KHU29" s="279"/>
      <c r="KHV29" s="279"/>
      <c r="KHW29" s="279"/>
      <c r="KHX29" s="279"/>
      <c r="KHY29" s="279"/>
      <c r="KHZ29" s="279"/>
      <c r="KIA29" s="279"/>
      <c r="KIB29" s="279"/>
      <c r="KIC29" s="279"/>
      <c r="KID29" s="279"/>
      <c r="KIE29" s="279"/>
      <c r="KIF29" s="279"/>
      <c r="KIG29" s="279"/>
      <c r="KIH29" s="279"/>
      <c r="KII29" s="279"/>
      <c r="KIJ29" s="279"/>
      <c r="KIK29" s="279"/>
      <c r="KIL29" s="279"/>
      <c r="KIM29" s="279"/>
      <c r="KIN29" s="279"/>
      <c r="KIO29" s="279"/>
      <c r="KIP29" s="279"/>
      <c r="KIQ29" s="279"/>
      <c r="KIR29" s="279"/>
      <c r="KIS29" s="279"/>
      <c r="KIT29" s="279"/>
      <c r="KIU29" s="279"/>
      <c r="KIV29" s="279"/>
      <c r="KIW29" s="279"/>
      <c r="KIX29" s="279"/>
      <c r="KIY29" s="279"/>
      <c r="KIZ29" s="279"/>
      <c r="KJA29" s="279"/>
      <c r="KJB29" s="279"/>
      <c r="KJC29" s="279"/>
      <c r="KJD29" s="279"/>
      <c r="KJE29" s="279"/>
      <c r="KJF29" s="279"/>
      <c r="KJG29" s="279"/>
      <c r="KJH29" s="279"/>
      <c r="KJI29" s="279"/>
      <c r="KJJ29" s="279"/>
      <c r="KJK29" s="279"/>
      <c r="KJL29" s="279"/>
      <c r="KJM29" s="279"/>
      <c r="KJN29" s="279"/>
      <c r="KJO29" s="279"/>
      <c r="KJP29" s="279"/>
      <c r="KJQ29" s="279"/>
      <c r="KJR29" s="279"/>
      <c r="KJS29" s="279"/>
      <c r="KJT29" s="279"/>
      <c r="KJU29" s="279"/>
      <c r="KJV29" s="279"/>
      <c r="KJW29" s="279"/>
      <c r="KJX29" s="279"/>
      <c r="KJY29" s="279"/>
      <c r="KJZ29" s="279"/>
      <c r="KKA29" s="279"/>
      <c r="KKB29" s="279"/>
      <c r="KKC29" s="279"/>
      <c r="KKD29" s="279"/>
      <c r="KKE29" s="279"/>
      <c r="KKF29" s="279"/>
      <c r="KKG29" s="279"/>
      <c r="KKH29" s="279"/>
      <c r="KKI29" s="279"/>
      <c r="KKJ29" s="279"/>
      <c r="KKK29" s="279"/>
      <c r="KKL29" s="279"/>
      <c r="KKM29" s="279"/>
      <c r="KKN29" s="279"/>
      <c r="KKO29" s="279"/>
      <c r="KKP29" s="279"/>
      <c r="KKQ29" s="279"/>
      <c r="KKR29" s="279"/>
      <c r="KKS29" s="279"/>
      <c r="KKT29" s="279"/>
      <c r="KKU29" s="279"/>
      <c r="KKV29" s="279"/>
      <c r="KKW29" s="279"/>
      <c r="KKX29" s="279"/>
      <c r="KKY29" s="279"/>
      <c r="KKZ29" s="279"/>
      <c r="KLA29" s="279"/>
      <c r="KLB29" s="279"/>
      <c r="KLC29" s="279"/>
      <c r="KLD29" s="279"/>
      <c r="KLE29" s="279"/>
      <c r="KLF29" s="279"/>
      <c r="KLG29" s="279"/>
      <c r="KLH29" s="279"/>
      <c r="KLI29" s="279"/>
      <c r="KLJ29" s="279"/>
      <c r="KLK29" s="279"/>
      <c r="KLL29" s="279"/>
      <c r="KLM29" s="279"/>
      <c r="KLN29" s="279"/>
      <c r="KLO29" s="279"/>
      <c r="KLP29" s="279"/>
      <c r="KLQ29" s="279"/>
      <c r="KLR29" s="279"/>
      <c r="KLS29" s="279"/>
      <c r="KLT29" s="279"/>
      <c r="KLU29" s="279"/>
      <c r="KLV29" s="279"/>
      <c r="KLW29" s="279"/>
      <c r="KLX29" s="279"/>
      <c r="KLY29" s="279"/>
      <c r="KLZ29" s="279"/>
      <c r="KMA29" s="279"/>
      <c r="KMB29" s="279"/>
      <c r="KMC29" s="279"/>
      <c r="KMD29" s="279"/>
      <c r="KME29" s="279"/>
      <c r="KMF29" s="279"/>
      <c r="KMG29" s="279"/>
      <c r="KMH29" s="279"/>
      <c r="KMI29" s="279"/>
      <c r="KMJ29" s="279"/>
      <c r="KMK29" s="279"/>
      <c r="KML29" s="279"/>
      <c r="KMM29" s="279"/>
      <c r="KMN29" s="279"/>
      <c r="KMO29" s="279"/>
      <c r="KMP29" s="279"/>
      <c r="KMQ29" s="279"/>
      <c r="KMR29" s="279"/>
      <c r="KMS29" s="279"/>
      <c r="KMT29" s="279"/>
      <c r="KMU29" s="279"/>
      <c r="KMV29" s="279"/>
      <c r="KMW29" s="279"/>
      <c r="KMX29" s="279"/>
      <c r="KMY29" s="279"/>
      <c r="KMZ29" s="279"/>
      <c r="KNA29" s="279"/>
      <c r="KNB29" s="279"/>
      <c r="KNC29" s="279"/>
      <c r="KND29" s="279"/>
      <c r="KNE29" s="279"/>
      <c r="KNF29" s="279"/>
      <c r="KNG29" s="279"/>
      <c r="KNH29" s="279"/>
      <c r="KNI29" s="279"/>
      <c r="KNJ29" s="279"/>
      <c r="KNK29" s="279"/>
      <c r="KNL29" s="279"/>
      <c r="KNM29" s="279"/>
      <c r="KNN29" s="279"/>
      <c r="KNO29" s="279"/>
      <c r="KNP29" s="279"/>
      <c r="KNQ29" s="279"/>
      <c r="KNR29" s="279"/>
      <c r="KNS29" s="279"/>
      <c r="KNT29" s="279"/>
      <c r="KNU29" s="279"/>
      <c r="KNV29" s="279"/>
      <c r="KNW29" s="279"/>
      <c r="KNX29" s="279"/>
      <c r="KNY29" s="279"/>
      <c r="KNZ29" s="279"/>
      <c r="KOA29" s="279"/>
      <c r="KOB29" s="279"/>
      <c r="KOC29" s="279"/>
      <c r="KOD29" s="279"/>
      <c r="KOE29" s="279"/>
      <c r="KOF29" s="279"/>
      <c r="KOG29" s="279"/>
      <c r="KOH29" s="279"/>
      <c r="KOI29" s="279"/>
      <c r="KOJ29" s="279"/>
      <c r="KOK29" s="279"/>
      <c r="KOL29" s="279"/>
      <c r="KOM29" s="279"/>
      <c r="KON29" s="279"/>
      <c r="KOO29" s="279"/>
      <c r="KOP29" s="279"/>
      <c r="KOQ29" s="279"/>
      <c r="KOR29" s="279"/>
      <c r="KOS29" s="279"/>
      <c r="KOT29" s="279"/>
      <c r="KOU29" s="279"/>
      <c r="KOV29" s="279"/>
      <c r="KOW29" s="279"/>
      <c r="KOX29" s="279"/>
      <c r="KOY29" s="279"/>
      <c r="KOZ29" s="279"/>
      <c r="KPA29" s="279"/>
      <c r="KPB29" s="279"/>
      <c r="KPC29" s="279"/>
      <c r="KPD29" s="279"/>
      <c r="KPE29" s="279"/>
      <c r="KPF29" s="279"/>
      <c r="KPG29" s="279"/>
      <c r="KPH29" s="279"/>
      <c r="KPI29" s="279"/>
      <c r="KPJ29" s="279"/>
      <c r="KPK29" s="279"/>
      <c r="KPL29" s="279"/>
      <c r="KPM29" s="279"/>
      <c r="KPN29" s="279"/>
      <c r="KPO29" s="279"/>
      <c r="KPP29" s="279"/>
      <c r="KPQ29" s="279"/>
      <c r="KPR29" s="279"/>
      <c r="KPS29" s="279"/>
      <c r="KPT29" s="279"/>
      <c r="KPU29" s="279"/>
      <c r="KPV29" s="279"/>
      <c r="KPW29" s="279"/>
      <c r="KPX29" s="279"/>
      <c r="KPY29" s="279"/>
      <c r="KPZ29" s="279"/>
      <c r="KQA29" s="279"/>
      <c r="KQB29" s="279"/>
      <c r="KQC29" s="279"/>
      <c r="KQD29" s="279"/>
      <c r="KQE29" s="279"/>
      <c r="KQF29" s="279"/>
      <c r="KQG29" s="279"/>
      <c r="KQH29" s="279"/>
      <c r="KQI29" s="279"/>
      <c r="KQJ29" s="279"/>
      <c r="KQK29" s="279"/>
      <c r="KQL29" s="279"/>
      <c r="KQM29" s="279"/>
      <c r="KQN29" s="279"/>
      <c r="KQO29" s="279"/>
      <c r="KQP29" s="279"/>
      <c r="KQQ29" s="279"/>
      <c r="KQR29" s="279"/>
      <c r="KQS29" s="279"/>
      <c r="KQT29" s="279"/>
      <c r="KQU29" s="279"/>
      <c r="KQV29" s="279"/>
      <c r="KQW29" s="279"/>
      <c r="KQX29" s="279"/>
      <c r="KQY29" s="279"/>
      <c r="KQZ29" s="279"/>
      <c r="KRA29" s="279"/>
      <c r="KRB29" s="279"/>
      <c r="KRC29" s="279"/>
      <c r="KRD29" s="279"/>
      <c r="KRE29" s="279"/>
      <c r="KRF29" s="279"/>
      <c r="KRG29" s="279"/>
      <c r="KRH29" s="279"/>
      <c r="KRI29" s="279"/>
      <c r="KRJ29" s="279"/>
      <c r="KRK29" s="279"/>
      <c r="KRL29" s="279"/>
      <c r="KRM29" s="279"/>
      <c r="KRN29" s="279"/>
      <c r="KRO29" s="279"/>
      <c r="KRP29" s="279"/>
      <c r="KRQ29" s="279"/>
      <c r="KRR29" s="279"/>
      <c r="KRS29" s="279"/>
      <c r="KRT29" s="279"/>
      <c r="KRU29" s="279"/>
      <c r="KRV29" s="279"/>
      <c r="KRW29" s="279"/>
      <c r="KRX29" s="279"/>
      <c r="KRY29" s="279"/>
      <c r="KRZ29" s="279"/>
      <c r="KSA29" s="279"/>
      <c r="KSB29" s="279"/>
      <c r="KSC29" s="279"/>
      <c r="KSD29" s="279"/>
      <c r="KSE29" s="279"/>
      <c r="KSF29" s="279"/>
      <c r="KSG29" s="279"/>
      <c r="KSH29" s="279"/>
      <c r="KSI29" s="279"/>
      <c r="KSJ29" s="279"/>
      <c r="KSK29" s="279"/>
      <c r="KSL29" s="279"/>
      <c r="KSM29" s="279"/>
      <c r="KSN29" s="279"/>
      <c r="KSO29" s="279"/>
      <c r="KSP29" s="279"/>
      <c r="KSQ29" s="279"/>
      <c r="KSR29" s="279"/>
      <c r="KSS29" s="279"/>
      <c r="KST29" s="279"/>
      <c r="KSU29" s="279"/>
      <c r="KSV29" s="279"/>
      <c r="KSW29" s="279"/>
      <c r="KSX29" s="279"/>
      <c r="KSY29" s="279"/>
      <c r="KSZ29" s="279"/>
      <c r="KTA29" s="279"/>
      <c r="KTB29" s="279"/>
      <c r="KTC29" s="279"/>
      <c r="KTD29" s="279"/>
      <c r="KTE29" s="279"/>
      <c r="KTF29" s="279"/>
      <c r="KTG29" s="279"/>
      <c r="KTH29" s="279"/>
      <c r="KTI29" s="279"/>
      <c r="KTJ29" s="279"/>
      <c r="KTK29" s="279"/>
      <c r="KTL29" s="279"/>
      <c r="KTM29" s="279"/>
      <c r="KTN29" s="279"/>
      <c r="KTO29" s="279"/>
      <c r="KTP29" s="279"/>
      <c r="KTQ29" s="279"/>
      <c r="KTR29" s="279"/>
      <c r="KTS29" s="279"/>
      <c r="KTT29" s="279"/>
      <c r="KTU29" s="279"/>
      <c r="KTV29" s="279"/>
      <c r="KTW29" s="279"/>
      <c r="KTX29" s="279"/>
      <c r="KTY29" s="279"/>
      <c r="KTZ29" s="279"/>
      <c r="KUA29" s="279"/>
      <c r="KUB29" s="279"/>
      <c r="KUC29" s="279"/>
      <c r="KUD29" s="279"/>
      <c r="KUE29" s="279"/>
      <c r="KUF29" s="279"/>
      <c r="KUG29" s="279"/>
      <c r="KUH29" s="279"/>
      <c r="KUI29" s="279"/>
      <c r="KUJ29" s="279"/>
      <c r="KUK29" s="279"/>
      <c r="KUL29" s="279"/>
      <c r="KUM29" s="279"/>
      <c r="KUN29" s="279"/>
      <c r="KUO29" s="279"/>
      <c r="KUP29" s="279"/>
      <c r="KUQ29" s="279"/>
      <c r="KUR29" s="279"/>
      <c r="KUS29" s="279"/>
      <c r="KUT29" s="279"/>
      <c r="KUU29" s="279"/>
      <c r="KUV29" s="279"/>
      <c r="KUW29" s="279"/>
      <c r="KUX29" s="279"/>
      <c r="KUY29" s="279"/>
      <c r="KUZ29" s="279"/>
      <c r="KVA29" s="279"/>
      <c r="KVB29" s="279"/>
      <c r="KVC29" s="279"/>
      <c r="KVD29" s="279"/>
      <c r="KVE29" s="279"/>
      <c r="KVF29" s="279"/>
      <c r="KVG29" s="279"/>
      <c r="KVH29" s="279"/>
      <c r="KVI29" s="279"/>
      <c r="KVJ29" s="279"/>
      <c r="KVK29" s="279"/>
      <c r="KVL29" s="279"/>
      <c r="KVM29" s="279"/>
      <c r="KVN29" s="279"/>
      <c r="KVO29" s="279"/>
      <c r="KVP29" s="279"/>
      <c r="KVQ29" s="279"/>
      <c r="KVR29" s="279"/>
      <c r="KVS29" s="279"/>
      <c r="KVT29" s="279"/>
      <c r="KVU29" s="279"/>
      <c r="KVV29" s="279"/>
      <c r="KVW29" s="279"/>
      <c r="KVX29" s="279"/>
      <c r="KVY29" s="279"/>
      <c r="KVZ29" s="279"/>
      <c r="KWA29" s="279"/>
      <c r="KWB29" s="279"/>
      <c r="KWC29" s="279"/>
      <c r="KWD29" s="279"/>
      <c r="KWE29" s="279"/>
      <c r="KWF29" s="279"/>
      <c r="KWG29" s="279"/>
      <c r="KWH29" s="279"/>
      <c r="KWI29" s="279"/>
      <c r="KWJ29" s="279"/>
      <c r="KWK29" s="279"/>
      <c r="KWL29" s="279"/>
      <c r="KWM29" s="279"/>
      <c r="KWN29" s="279"/>
      <c r="KWO29" s="279"/>
      <c r="KWP29" s="279"/>
      <c r="KWQ29" s="279"/>
      <c r="KWR29" s="279"/>
      <c r="KWS29" s="279"/>
      <c r="KWT29" s="279"/>
      <c r="KWU29" s="279"/>
      <c r="KWV29" s="279"/>
      <c r="KWW29" s="279"/>
      <c r="KWX29" s="279"/>
      <c r="KWY29" s="279"/>
      <c r="KWZ29" s="279"/>
      <c r="KXA29" s="279"/>
      <c r="KXB29" s="279"/>
      <c r="KXC29" s="279"/>
      <c r="KXD29" s="279"/>
      <c r="KXE29" s="279"/>
      <c r="KXF29" s="279"/>
      <c r="KXG29" s="279"/>
      <c r="KXH29" s="279"/>
      <c r="KXI29" s="279"/>
      <c r="KXJ29" s="279"/>
      <c r="KXK29" s="279"/>
      <c r="KXL29" s="279"/>
      <c r="KXM29" s="279"/>
      <c r="KXN29" s="279"/>
      <c r="KXO29" s="279"/>
      <c r="KXP29" s="279"/>
      <c r="KXQ29" s="279"/>
      <c r="KXR29" s="279"/>
      <c r="KXS29" s="279"/>
      <c r="KXT29" s="279"/>
      <c r="KXU29" s="279"/>
      <c r="KXV29" s="279"/>
      <c r="KXW29" s="279"/>
      <c r="KXX29" s="279"/>
      <c r="KXY29" s="279"/>
      <c r="KXZ29" s="279"/>
      <c r="KYA29" s="279"/>
      <c r="KYB29" s="279"/>
      <c r="KYC29" s="279"/>
      <c r="KYD29" s="279"/>
      <c r="KYE29" s="279"/>
      <c r="KYF29" s="279"/>
      <c r="KYG29" s="279"/>
      <c r="KYH29" s="279"/>
      <c r="KYI29" s="279"/>
      <c r="KYJ29" s="279"/>
      <c r="KYK29" s="279"/>
      <c r="KYL29" s="279"/>
      <c r="KYM29" s="279"/>
      <c r="KYN29" s="279"/>
      <c r="KYO29" s="279"/>
      <c r="KYP29" s="279"/>
      <c r="KYQ29" s="279"/>
      <c r="KYR29" s="279"/>
      <c r="KYS29" s="279"/>
      <c r="KYT29" s="279"/>
      <c r="KYU29" s="279"/>
      <c r="KYV29" s="279"/>
      <c r="KYW29" s="279"/>
      <c r="KYX29" s="279"/>
      <c r="KYY29" s="279"/>
      <c r="KYZ29" s="279"/>
      <c r="KZA29" s="279"/>
      <c r="KZB29" s="279"/>
      <c r="KZC29" s="279"/>
      <c r="KZD29" s="279"/>
      <c r="KZE29" s="279"/>
      <c r="KZF29" s="279"/>
      <c r="KZG29" s="279"/>
      <c r="KZH29" s="279"/>
      <c r="KZI29" s="279"/>
      <c r="KZJ29" s="279"/>
      <c r="KZK29" s="279"/>
      <c r="KZL29" s="279"/>
      <c r="KZM29" s="279"/>
      <c r="KZN29" s="279"/>
      <c r="KZO29" s="279"/>
      <c r="KZP29" s="279"/>
      <c r="KZQ29" s="279"/>
      <c r="KZR29" s="279"/>
      <c r="KZS29" s="279"/>
      <c r="KZT29" s="279"/>
      <c r="KZU29" s="279"/>
      <c r="KZV29" s="279"/>
      <c r="KZW29" s="279"/>
      <c r="KZX29" s="279"/>
      <c r="KZY29" s="279"/>
      <c r="KZZ29" s="279"/>
      <c r="LAA29" s="279"/>
      <c r="LAB29" s="279"/>
      <c r="LAC29" s="279"/>
      <c r="LAD29" s="279"/>
      <c r="LAE29" s="279"/>
      <c r="LAF29" s="279"/>
      <c r="LAG29" s="279"/>
      <c r="LAH29" s="279"/>
      <c r="LAI29" s="279"/>
      <c r="LAJ29" s="279"/>
      <c r="LAK29" s="279"/>
      <c r="LAL29" s="279"/>
      <c r="LAM29" s="279"/>
      <c r="LAN29" s="279"/>
      <c r="LAO29" s="279"/>
      <c r="LAP29" s="279"/>
      <c r="LAQ29" s="279"/>
      <c r="LAR29" s="279"/>
      <c r="LAS29" s="279"/>
      <c r="LAT29" s="279"/>
      <c r="LAU29" s="279"/>
      <c r="LAV29" s="279"/>
      <c r="LAW29" s="279"/>
      <c r="LAX29" s="279"/>
      <c r="LAY29" s="279"/>
      <c r="LAZ29" s="279"/>
      <c r="LBA29" s="279"/>
      <c r="LBB29" s="279"/>
      <c r="LBC29" s="279"/>
      <c r="LBD29" s="279"/>
      <c r="LBE29" s="279"/>
      <c r="LBF29" s="279"/>
      <c r="LBG29" s="279"/>
      <c r="LBH29" s="279"/>
      <c r="LBI29" s="279"/>
      <c r="LBJ29" s="279"/>
      <c r="LBK29" s="279"/>
      <c r="LBL29" s="279"/>
      <c r="LBM29" s="279"/>
      <c r="LBN29" s="279"/>
      <c r="LBO29" s="279"/>
      <c r="LBP29" s="279"/>
      <c r="LBQ29" s="279"/>
      <c r="LBR29" s="279"/>
      <c r="LBS29" s="279"/>
      <c r="LBT29" s="279"/>
      <c r="LBU29" s="279"/>
      <c r="LBV29" s="279"/>
      <c r="LBW29" s="279"/>
      <c r="LBX29" s="279"/>
      <c r="LBY29" s="279"/>
      <c r="LBZ29" s="279"/>
      <c r="LCA29" s="279"/>
      <c r="LCB29" s="279"/>
      <c r="LCC29" s="279"/>
      <c r="LCD29" s="279"/>
      <c r="LCE29" s="279"/>
      <c r="LCF29" s="279"/>
      <c r="LCG29" s="279"/>
      <c r="LCH29" s="279"/>
      <c r="LCI29" s="279"/>
      <c r="LCJ29" s="279"/>
      <c r="LCK29" s="279"/>
      <c r="LCL29" s="279"/>
      <c r="LCM29" s="279"/>
      <c r="LCN29" s="279"/>
      <c r="LCO29" s="279"/>
      <c r="LCP29" s="279"/>
      <c r="LCQ29" s="279"/>
      <c r="LCR29" s="279"/>
      <c r="LCS29" s="279"/>
      <c r="LCT29" s="279"/>
      <c r="LCU29" s="279"/>
      <c r="LCV29" s="279"/>
      <c r="LCW29" s="279"/>
      <c r="LCX29" s="279"/>
      <c r="LCY29" s="279"/>
      <c r="LCZ29" s="279"/>
      <c r="LDA29" s="279"/>
      <c r="LDB29" s="279"/>
      <c r="LDC29" s="279"/>
      <c r="LDD29" s="279"/>
      <c r="LDE29" s="279"/>
      <c r="LDF29" s="279"/>
      <c r="LDG29" s="279"/>
      <c r="LDH29" s="279"/>
      <c r="LDI29" s="279"/>
      <c r="LDJ29" s="279"/>
      <c r="LDK29" s="279"/>
      <c r="LDL29" s="279"/>
      <c r="LDM29" s="279"/>
      <c r="LDN29" s="279"/>
      <c r="LDO29" s="279"/>
      <c r="LDP29" s="279"/>
      <c r="LDQ29" s="279"/>
      <c r="LDR29" s="279"/>
      <c r="LDS29" s="279"/>
      <c r="LDT29" s="279"/>
      <c r="LDU29" s="279"/>
      <c r="LDV29" s="279"/>
      <c r="LDW29" s="279"/>
      <c r="LDX29" s="279"/>
      <c r="LDY29" s="279"/>
      <c r="LDZ29" s="279"/>
      <c r="LEA29" s="279"/>
      <c r="LEB29" s="279"/>
      <c r="LEC29" s="279"/>
      <c r="LED29" s="279"/>
      <c r="LEE29" s="279"/>
      <c r="LEF29" s="279"/>
      <c r="LEG29" s="279"/>
      <c r="LEH29" s="279"/>
      <c r="LEI29" s="279"/>
      <c r="LEJ29" s="279"/>
      <c r="LEK29" s="279"/>
      <c r="LEL29" s="279"/>
      <c r="LEM29" s="279"/>
      <c r="LEN29" s="279"/>
      <c r="LEO29" s="279"/>
      <c r="LEP29" s="279"/>
      <c r="LEQ29" s="279"/>
      <c r="LER29" s="279"/>
      <c r="LES29" s="279"/>
      <c r="LET29" s="279"/>
      <c r="LEU29" s="279"/>
      <c r="LEV29" s="279"/>
      <c r="LEW29" s="279"/>
      <c r="LEX29" s="279"/>
      <c r="LEY29" s="279"/>
      <c r="LEZ29" s="279"/>
      <c r="LFA29" s="279"/>
      <c r="LFB29" s="279"/>
      <c r="LFC29" s="279"/>
      <c r="LFD29" s="279"/>
      <c r="LFE29" s="279"/>
      <c r="LFF29" s="279"/>
      <c r="LFG29" s="279"/>
      <c r="LFH29" s="279"/>
      <c r="LFI29" s="279"/>
      <c r="LFJ29" s="279"/>
      <c r="LFK29" s="279"/>
      <c r="LFL29" s="279"/>
      <c r="LFM29" s="279"/>
      <c r="LFN29" s="279"/>
      <c r="LFO29" s="279"/>
      <c r="LFP29" s="279"/>
      <c r="LFQ29" s="279"/>
      <c r="LFR29" s="279"/>
      <c r="LFS29" s="279"/>
      <c r="LFT29" s="279"/>
      <c r="LFU29" s="279"/>
      <c r="LFV29" s="279"/>
      <c r="LFW29" s="279"/>
      <c r="LFX29" s="279"/>
      <c r="LFY29" s="279"/>
      <c r="LFZ29" s="279"/>
      <c r="LGA29" s="279"/>
      <c r="LGB29" s="279"/>
      <c r="LGC29" s="279"/>
      <c r="LGD29" s="279"/>
      <c r="LGE29" s="279"/>
      <c r="LGF29" s="279"/>
      <c r="LGG29" s="279"/>
      <c r="LGH29" s="279"/>
      <c r="LGI29" s="279"/>
      <c r="LGJ29" s="279"/>
      <c r="LGK29" s="279"/>
      <c r="LGL29" s="279"/>
      <c r="LGM29" s="279"/>
      <c r="LGN29" s="279"/>
      <c r="LGO29" s="279"/>
      <c r="LGP29" s="279"/>
      <c r="LGQ29" s="279"/>
      <c r="LGR29" s="279"/>
      <c r="LGS29" s="279"/>
      <c r="LGT29" s="279"/>
      <c r="LGU29" s="279"/>
      <c r="LGV29" s="279"/>
      <c r="LGW29" s="279"/>
      <c r="LGX29" s="279"/>
      <c r="LGY29" s="279"/>
      <c r="LGZ29" s="279"/>
      <c r="LHA29" s="279"/>
      <c r="LHB29" s="279"/>
      <c r="LHC29" s="279"/>
      <c r="LHD29" s="279"/>
      <c r="LHE29" s="279"/>
      <c r="LHF29" s="279"/>
      <c r="LHG29" s="279"/>
      <c r="LHH29" s="279"/>
      <c r="LHI29" s="279"/>
      <c r="LHJ29" s="279"/>
      <c r="LHK29" s="279"/>
      <c r="LHL29" s="279"/>
      <c r="LHM29" s="279"/>
      <c r="LHN29" s="279"/>
      <c r="LHO29" s="279"/>
      <c r="LHP29" s="279"/>
      <c r="LHQ29" s="279"/>
      <c r="LHR29" s="279"/>
      <c r="LHS29" s="279"/>
      <c r="LHT29" s="279"/>
      <c r="LHU29" s="279"/>
      <c r="LHV29" s="279"/>
      <c r="LHW29" s="279"/>
      <c r="LHX29" s="279"/>
      <c r="LHY29" s="279"/>
      <c r="LHZ29" s="279"/>
      <c r="LIA29" s="279"/>
      <c r="LIB29" s="279"/>
      <c r="LIC29" s="279"/>
      <c r="LID29" s="279"/>
      <c r="LIE29" s="279"/>
      <c r="LIF29" s="279"/>
      <c r="LIG29" s="279"/>
      <c r="LIH29" s="279"/>
      <c r="LII29" s="279"/>
      <c r="LIJ29" s="279"/>
      <c r="LIK29" s="279"/>
      <c r="LIL29" s="279"/>
      <c r="LIM29" s="279"/>
      <c r="LIN29" s="279"/>
      <c r="LIO29" s="279"/>
      <c r="LIP29" s="279"/>
      <c r="LIQ29" s="279"/>
      <c r="LIR29" s="279"/>
      <c r="LIS29" s="279"/>
      <c r="LIT29" s="279"/>
      <c r="LIU29" s="279"/>
      <c r="LIV29" s="279"/>
      <c r="LIW29" s="279"/>
      <c r="LIX29" s="279"/>
      <c r="LIY29" s="279"/>
      <c r="LIZ29" s="279"/>
      <c r="LJA29" s="279"/>
      <c r="LJB29" s="279"/>
      <c r="LJC29" s="279"/>
      <c r="LJD29" s="279"/>
      <c r="LJE29" s="279"/>
      <c r="LJF29" s="279"/>
      <c r="LJG29" s="279"/>
      <c r="LJH29" s="279"/>
      <c r="LJI29" s="279"/>
      <c r="LJJ29" s="279"/>
      <c r="LJK29" s="279"/>
      <c r="LJL29" s="279"/>
      <c r="LJM29" s="279"/>
      <c r="LJN29" s="279"/>
      <c r="LJO29" s="279"/>
      <c r="LJP29" s="279"/>
      <c r="LJQ29" s="279"/>
      <c r="LJR29" s="279"/>
      <c r="LJS29" s="279"/>
      <c r="LJT29" s="279"/>
      <c r="LJU29" s="279"/>
      <c r="LJV29" s="279"/>
      <c r="LJW29" s="279"/>
      <c r="LJX29" s="279"/>
      <c r="LJY29" s="279"/>
      <c r="LJZ29" s="279"/>
      <c r="LKA29" s="279"/>
      <c r="LKB29" s="279"/>
      <c r="LKC29" s="279"/>
      <c r="LKD29" s="279"/>
      <c r="LKE29" s="279"/>
      <c r="LKF29" s="279"/>
      <c r="LKG29" s="279"/>
      <c r="LKH29" s="279"/>
      <c r="LKI29" s="279"/>
      <c r="LKJ29" s="279"/>
      <c r="LKK29" s="279"/>
      <c r="LKL29" s="279"/>
      <c r="LKM29" s="279"/>
      <c r="LKN29" s="279"/>
      <c r="LKO29" s="279"/>
      <c r="LKP29" s="279"/>
      <c r="LKQ29" s="279"/>
      <c r="LKR29" s="279"/>
      <c r="LKS29" s="279"/>
      <c r="LKT29" s="279"/>
      <c r="LKU29" s="279"/>
      <c r="LKV29" s="279"/>
      <c r="LKW29" s="279"/>
      <c r="LKX29" s="279"/>
      <c r="LKY29" s="279"/>
      <c r="LKZ29" s="279"/>
      <c r="LLA29" s="279"/>
      <c r="LLB29" s="279"/>
      <c r="LLC29" s="279"/>
      <c r="LLD29" s="279"/>
      <c r="LLE29" s="279"/>
      <c r="LLF29" s="279"/>
      <c r="LLG29" s="279"/>
      <c r="LLH29" s="279"/>
      <c r="LLI29" s="279"/>
      <c r="LLJ29" s="279"/>
      <c r="LLK29" s="279"/>
      <c r="LLL29" s="279"/>
      <c r="LLM29" s="279"/>
      <c r="LLN29" s="279"/>
      <c r="LLO29" s="279"/>
      <c r="LLP29" s="279"/>
      <c r="LLQ29" s="279"/>
      <c r="LLR29" s="279"/>
      <c r="LLS29" s="279"/>
      <c r="LLT29" s="279"/>
      <c r="LLU29" s="279"/>
      <c r="LLV29" s="279"/>
      <c r="LLW29" s="279"/>
      <c r="LLX29" s="279"/>
      <c r="LLY29" s="279"/>
      <c r="LLZ29" s="279"/>
      <c r="LMA29" s="279"/>
      <c r="LMB29" s="279"/>
      <c r="LMC29" s="279"/>
      <c r="LMD29" s="279"/>
      <c r="LME29" s="279"/>
      <c r="LMF29" s="279"/>
      <c r="LMG29" s="279"/>
      <c r="LMH29" s="279"/>
      <c r="LMI29" s="279"/>
      <c r="LMJ29" s="279"/>
      <c r="LMK29" s="279"/>
      <c r="LML29" s="279"/>
      <c r="LMM29" s="279"/>
      <c r="LMN29" s="279"/>
      <c r="LMO29" s="279"/>
      <c r="LMP29" s="279"/>
      <c r="LMQ29" s="279"/>
      <c r="LMR29" s="279"/>
      <c r="LMS29" s="279"/>
      <c r="LMT29" s="279"/>
      <c r="LMU29" s="279"/>
      <c r="LMV29" s="279"/>
      <c r="LMW29" s="279"/>
      <c r="LMX29" s="279"/>
      <c r="LMY29" s="279"/>
      <c r="LMZ29" s="279"/>
      <c r="LNA29" s="279"/>
      <c r="LNB29" s="279"/>
      <c r="LNC29" s="279"/>
      <c r="LND29" s="279"/>
      <c r="LNE29" s="279"/>
      <c r="LNF29" s="279"/>
      <c r="LNG29" s="279"/>
      <c r="LNH29" s="279"/>
      <c r="LNI29" s="279"/>
      <c r="LNJ29" s="279"/>
      <c r="LNK29" s="279"/>
      <c r="LNL29" s="279"/>
      <c r="LNM29" s="279"/>
      <c r="LNN29" s="279"/>
      <c r="LNO29" s="279"/>
      <c r="LNP29" s="279"/>
      <c r="LNQ29" s="279"/>
      <c r="LNR29" s="279"/>
      <c r="LNS29" s="279"/>
      <c r="LNT29" s="279"/>
      <c r="LNU29" s="279"/>
      <c r="LNV29" s="279"/>
      <c r="LNW29" s="279"/>
      <c r="LNX29" s="279"/>
      <c r="LNY29" s="279"/>
      <c r="LNZ29" s="279"/>
      <c r="LOA29" s="279"/>
      <c r="LOB29" s="279"/>
      <c r="LOC29" s="279"/>
      <c r="LOD29" s="279"/>
      <c r="LOE29" s="279"/>
      <c r="LOF29" s="279"/>
      <c r="LOG29" s="279"/>
      <c r="LOH29" s="279"/>
      <c r="LOI29" s="279"/>
      <c r="LOJ29" s="279"/>
      <c r="LOK29" s="279"/>
      <c r="LOL29" s="279"/>
      <c r="LOM29" s="279"/>
      <c r="LON29" s="279"/>
      <c r="LOO29" s="279"/>
      <c r="LOP29" s="279"/>
      <c r="LOQ29" s="279"/>
      <c r="LOR29" s="279"/>
      <c r="LOS29" s="279"/>
      <c r="LOT29" s="279"/>
      <c r="LOU29" s="279"/>
      <c r="LOV29" s="279"/>
      <c r="LOW29" s="279"/>
      <c r="LOX29" s="279"/>
      <c r="LOY29" s="279"/>
      <c r="LOZ29" s="279"/>
      <c r="LPA29" s="279"/>
      <c r="LPB29" s="279"/>
      <c r="LPC29" s="279"/>
      <c r="LPD29" s="279"/>
      <c r="LPE29" s="279"/>
      <c r="LPF29" s="279"/>
      <c r="LPG29" s="279"/>
      <c r="LPH29" s="279"/>
      <c r="LPI29" s="279"/>
      <c r="LPJ29" s="279"/>
      <c r="LPK29" s="279"/>
      <c r="LPL29" s="279"/>
      <c r="LPM29" s="279"/>
      <c r="LPN29" s="279"/>
      <c r="LPO29" s="279"/>
      <c r="LPP29" s="279"/>
      <c r="LPQ29" s="279"/>
      <c r="LPR29" s="279"/>
      <c r="LPS29" s="279"/>
      <c r="LPT29" s="279"/>
      <c r="LPU29" s="279"/>
      <c r="LPV29" s="279"/>
      <c r="LPW29" s="279"/>
      <c r="LPX29" s="279"/>
      <c r="LPY29" s="279"/>
      <c r="LPZ29" s="279"/>
      <c r="LQA29" s="279"/>
      <c r="LQB29" s="279"/>
      <c r="LQC29" s="279"/>
      <c r="LQD29" s="279"/>
      <c r="LQE29" s="279"/>
      <c r="LQF29" s="279"/>
      <c r="LQG29" s="279"/>
      <c r="LQH29" s="279"/>
      <c r="LQI29" s="279"/>
      <c r="LQJ29" s="279"/>
      <c r="LQK29" s="279"/>
      <c r="LQL29" s="279"/>
      <c r="LQM29" s="279"/>
      <c r="LQN29" s="279"/>
      <c r="LQO29" s="279"/>
      <c r="LQP29" s="279"/>
      <c r="LQQ29" s="279"/>
      <c r="LQR29" s="279"/>
      <c r="LQS29" s="279"/>
      <c r="LQT29" s="279"/>
      <c r="LQU29" s="279"/>
      <c r="LQV29" s="279"/>
      <c r="LQW29" s="279"/>
      <c r="LQX29" s="279"/>
      <c r="LQY29" s="279"/>
      <c r="LQZ29" s="279"/>
      <c r="LRA29" s="279"/>
      <c r="LRB29" s="279"/>
      <c r="LRC29" s="279"/>
      <c r="LRD29" s="279"/>
      <c r="LRE29" s="279"/>
      <c r="LRF29" s="279"/>
      <c r="LRG29" s="279"/>
      <c r="LRH29" s="279"/>
      <c r="LRI29" s="279"/>
      <c r="LRJ29" s="279"/>
      <c r="LRK29" s="279"/>
      <c r="LRL29" s="279"/>
      <c r="LRM29" s="279"/>
      <c r="LRN29" s="279"/>
      <c r="LRO29" s="279"/>
      <c r="LRP29" s="279"/>
      <c r="LRQ29" s="279"/>
      <c r="LRR29" s="279"/>
      <c r="LRS29" s="279"/>
      <c r="LRT29" s="279"/>
      <c r="LRU29" s="279"/>
      <c r="LRV29" s="279"/>
      <c r="LRW29" s="279"/>
      <c r="LRX29" s="279"/>
      <c r="LRY29" s="279"/>
      <c r="LRZ29" s="279"/>
      <c r="LSA29" s="279"/>
      <c r="LSB29" s="279"/>
      <c r="LSC29" s="279"/>
      <c r="LSD29" s="279"/>
      <c r="LSE29" s="279"/>
      <c r="LSF29" s="279"/>
      <c r="LSG29" s="279"/>
      <c r="LSH29" s="279"/>
      <c r="LSI29" s="279"/>
      <c r="LSJ29" s="279"/>
      <c r="LSK29" s="279"/>
      <c r="LSL29" s="279"/>
      <c r="LSM29" s="279"/>
      <c r="LSN29" s="279"/>
      <c r="LSO29" s="279"/>
      <c r="LSP29" s="279"/>
      <c r="LSQ29" s="279"/>
      <c r="LSR29" s="279"/>
      <c r="LSS29" s="279"/>
      <c r="LST29" s="279"/>
      <c r="LSU29" s="279"/>
      <c r="LSV29" s="279"/>
      <c r="LSW29" s="279"/>
      <c r="LSX29" s="279"/>
      <c r="LSY29" s="279"/>
      <c r="LSZ29" s="279"/>
      <c r="LTA29" s="279"/>
      <c r="LTB29" s="279"/>
      <c r="LTC29" s="279"/>
      <c r="LTD29" s="279"/>
      <c r="LTE29" s="279"/>
      <c r="LTF29" s="279"/>
      <c r="LTG29" s="279"/>
      <c r="LTH29" s="279"/>
      <c r="LTI29" s="279"/>
      <c r="LTJ29" s="279"/>
      <c r="LTK29" s="279"/>
      <c r="LTL29" s="279"/>
      <c r="LTM29" s="279"/>
      <c r="LTN29" s="279"/>
      <c r="LTO29" s="279"/>
      <c r="LTP29" s="279"/>
      <c r="LTQ29" s="279"/>
      <c r="LTR29" s="279"/>
      <c r="LTS29" s="279"/>
      <c r="LTT29" s="279"/>
      <c r="LTU29" s="279"/>
      <c r="LTV29" s="279"/>
      <c r="LTW29" s="279"/>
      <c r="LTX29" s="279"/>
      <c r="LTY29" s="279"/>
      <c r="LTZ29" s="279"/>
      <c r="LUA29" s="279"/>
      <c r="LUB29" s="279"/>
      <c r="LUC29" s="279"/>
      <c r="LUD29" s="279"/>
      <c r="LUE29" s="279"/>
      <c r="LUF29" s="279"/>
      <c r="LUG29" s="279"/>
      <c r="LUH29" s="279"/>
      <c r="LUI29" s="279"/>
      <c r="LUJ29" s="279"/>
      <c r="LUK29" s="279"/>
      <c r="LUL29" s="279"/>
      <c r="LUM29" s="279"/>
      <c r="LUN29" s="279"/>
      <c r="LUO29" s="279"/>
      <c r="LUP29" s="279"/>
      <c r="LUQ29" s="279"/>
      <c r="LUR29" s="279"/>
      <c r="LUS29" s="279"/>
      <c r="LUT29" s="279"/>
      <c r="LUU29" s="279"/>
      <c r="LUV29" s="279"/>
      <c r="LUW29" s="279"/>
      <c r="LUX29" s="279"/>
      <c r="LUY29" s="279"/>
      <c r="LUZ29" s="279"/>
      <c r="LVA29" s="279"/>
      <c r="LVB29" s="279"/>
      <c r="LVC29" s="279"/>
      <c r="LVD29" s="279"/>
      <c r="LVE29" s="279"/>
      <c r="LVF29" s="279"/>
      <c r="LVG29" s="279"/>
      <c r="LVH29" s="279"/>
      <c r="LVI29" s="279"/>
      <c r="LVJ29" s="279"/>
      <c r="LVK29" s="279"/>
      <c r="LVL29" s="279"/>
      <c r="LVM29" s="279"/>
      <c r="LVN29" s="279"/>
      <c r="LVO29" s="279"/>
      <c r="LVP29" s="279"/>
      <c r="LVQ29" s="279"/>
      <c r="LVR29" s="279"/>
      <c r="LVS29" s="279"/>
      <c r="LVT29" s="279"/>
      <c r="LVU29" s="279"/>
      <c r="LVV29" s="279"/>
      <c r="LVW29" s="279"/>
      <c r="LVX29" s="279"/>
      <c r="LVY29" s="279"/>
      <c r="LVZ29" s="279"/>
      <c r="LWA29" s="279"/>
      <c r="LWB29" s="279"/>
      <c r="LWC29" s="279"/>
      <c r="LWD29" s="279"/>
      <c r="LWE29" s="279"/>
      <c r="LWF29" s="279"/>
      <c r="LWG29" s="279"/>
      <c r="LWH29" s="279"/>
      <c r="LWI29" s="279"/>
      <c r="LWJ29" s="279"/>
      <c r="LWK29" s="279"/>
      <c r="LWL29" s="279"/>
      <c r="LWM29" s="279"/>
      <c r="LWN29" s="279"/>
      <c r="LWO29" s="279"/>
      <c r="LWP29" s="279"/>
      <c r="LWQ29" s="279"/>
      <c r="LWR29" s="279"/>
      <c r="LWS29" s="279"/>
      <c r="LWT29" s="279"/>
      <c r="LWU29" s="279"/>
      <c r="LWV29" s="279"/>
      <c r="LWW29" s="279"/>
      <c r="LWX29" s="279"/>
      <c r="LWY29" s="279"/>
      <c r="LWZ29" s="279"/>
      <c r="LXA29" s="279"/>
      <c r="LXB29" s="279"/>
      <c r="LXC29" s="279"/>
      <c r="LXD29" s="279"/>
      <c r="LXE29" s="279"/>
      <c r="LXF29" s="279"/>
      <c r="LXG29" s="279"/>
      <c r="LXH29" s="279"/>
      <c r="LXI29" s="279"/>
      <c r="LXJ29" s="279"/>
      <c r="LXK29" s="279"/>
      <c r="LXL29" s="279"/>
      <c r="LXM29" s="279"/>
      <c r="LXN29" s="279"/>
      <c r="LXO29" s="279"/>
      <c r="LXP29" s="279"/>
      <c r="LXQ29" s="279"/>
      <c r="LXR29" s="279"/>
      <c r="LXS29" s="279"/>
      <c r="LXT29" s="279"/>
      <c r="LXU29" s="279"/>
      <c r="LXV29" s="279"/>
      <c r="LXW29" s="279"/>
      <c r="LXX29" s="279"/>
      <c r="LXY29" s="279"/>
      <c r="LXZ29" s="279"/>
      <c r="LYA29" s="279"/>
      <c r="LYB29" s="279"/>
      <c r="LYC29" s="279"/>
      <c r="LYD29" s="279"/>
      <c r="LYE29" s="279"/>
      <c r="LYF29" s="279"/>
      <c r="LYG29" s="279"/>
      <c r="LYH29" s="279"/>
      <c r="LYI29" s="279"/>
      <c r="LYJ29" s="279"/>
      <c r="LYK29" s="279"/>
      <c r="LYL29" s="279"/>
      <c r="LYM29" s="279"/>
      <c r="LYN29" s="279"/>
      <c r="LYO29" s="279"/>
      <c r="LYP29" s="279"/>
      <c r="LYQ29" s="279"/>
      <c r="LYR29" s="279"/>
      <c r="LYS29" s="279"/>
      <c r="LYT29" s="279"/>
      <c r="LYU29" s="279"/>
      <c r="LYV29" s="279"/>
      <c r="LYW29" s="279"/>
      <c r="LYX29" s="279"/>
      <c r="LYY29" s="279"/>
      <c r="LYZ29" s="279"/>
      <c r="LZA29" s="279"/>
      <c r="LZB29" s="279"/>
      <c r="LZC29" s="279"/>
      <c r="LZD29" s="279"/>
      <c r="LZE29" s="279"/>
      <c r="LZF29" s="279"/>
      <c r="LZG29" s="279"/>
      <c r="LZH29" s="279"/>
      <c r="LZI29" s="279"/>
      <c r="LZJ29" s="279"/>
      <c r="LZK29" s="279"/>
      <c r="LZL29" s="279"/>
      <c r="LZM29" s="279"/>
      <c r="LZN29" s="279"/>
      <c r="LZO29" s="279"/>
      <c r="LZP29" s="279"/>
      <c r="LZQ29" s="279"/>
      <c r="LZR29" s="279"/>
      <c r="LZS29" s="279"/>
      <c r="LZT29" s="279"/>
      <c r="LZU29" s="279"/>
      <c r="LZV29" s="279"/>
      <c r="LZW29" s="279"/>
      <c r="LZX29" s="279"/>
      <c r="LZY29" s="279"/>
      <c r="LZZ29" s="279"/>
      <c r="MAA29" s="279"/>
      <c r="MAB29" s="279"/>
      <c r="MAC29" s="279"/>
      <c r="MAD29" s="279"/>
      <c r="MAE29" s="279"/>
      <c r="MAF29" s="279"/>
      <c r="MAG29" s="279"/>
      <c r="MAH29" s="279"/>
      <c r="MAI29" s="279"/>
      <c r="MAJ29" s="279"/>
      <c r="MAK29" s="279"/>
      <c r="MAL29" s="279"/>
      <c r="MAM29" s="279"/>
      <c r="MAN29" s="279"/>
      <c r="MAO29" s="279"/>
      <c r="MAP29" s="279"/>
      <c r="MAQ29" s="279"/>
      <c r="MAR29" s="279"/>
      <c r="MAS29" s="279"/>
      <c r="MAT29" s="279"/>
      <c r="MAU29" s="279"/>
      <c r="MAV29" s="279"/>
      <c r="MAW29" s="279"/>
      <c r="MAX29" s="279"/>
      <c r="MAY29" s="279"/>
      <c r="MAZ29" s="279"/>
      <c r="MBA29" s="279"/>
      <c r="MBB29" s="279"/>
      <c r="MBC29" s="279"/>
      <c r="MBD29" s="279"/>
      <c r="MBE29" s="279"/>
      <c r="MBF29" s="279"/>
      <c r="MBG29" s="279"/>
      <c r="MBH29" s="279"/>
      <c r="MBI29" s="279"/>
      <c r="MBJ29" s="279"/>
      <c r="MBK29" s="279"/>
      <c r="MBL29" s="279"/>
      <c r="MBM29" s="279"/>
      <c r="MBN29" s="279"/>
      <c r="MBO29" s="279"/>
      <c r="MBP29" s="279"/>
      <c r="MBQ29" s="279"/>
      <c r="MBR29" s="279"/>
      <c r="MBS29" s="279"/>
      <c r="MBT29" s="279"/>
      <c r="MBU29" s="279"/>
      <c r="MBV29" s="279"/>
      <c r="MBW29" s="279"/>
      <c r="MBX29" s="279"/>
      <c r="MBY29" s="279"/>
      <c r="MBZ29" s="279"/>
      <c r="MCA29" s="279"/>
      <c r="MCB29" s="279"/>
      <c r="MCC29" s="279"/>
      <c r="MCD29" s="279"/>
      <c r="MCE29" s="279"/>
      <c r="MCF29" s="279"/>
      <c r="MCG29" s="279"/>
      <c r="MCH29" s="279"/>
      <c r="MCI29" s="279"/>
      <c r="MCJ29" s="279"/>
      <c r="MCK29" s="279"/>
      <c r="MCL29" s="279"/>
      <c r="MCM29" s="279"/>
      <c r="MCN29" s="279"/>
      <c r="MCO29" s="279"/>
      <c r="MCP29" s="279"/>
      <c r="MCQ29" s="279"/>
      <c r="MCR29" s="279"/>
      <c r="MCS29" s="279"/>
      <c r="MCT29" s="279"/>
      <c r="MCU29" s="279"/>
      <c r="MCV29" s="279"/>
      <c r="MCW29" s="279"/>
      <c r="MCX29" s="279"/>
      <c r="MCY29" s="279"/>
      <c r="MCZ29" s="279"/>
      <c r="MDA29" s="279"/>
      <c r="MDB29" s="279"/>
      <c r="MDC29" s="279"/>
      <c r="MDD29" s="279"/>
      <c r="MDE29" s="279"/>
      <c r="MDF29" s="279"/>
      <c r="MDG29" s="279"/>
      <c r="MDH29" s="279"/>
      <c r="MDI29" s="279"/>
      <c r="MDJ29" s="279"/>
      <c r="MDK29" s="279"/>
      <c r="MDL29" s="279"/>
      <c r="MDM29" s="279"/>
      <c r="MDN29" s="279"/>
      <c r="MDO29" s="279"/>
      <c r="MDP29" s="279"/>
      <c r="MDQ29" s="279"/>
      <c r="MDR29" s="279"/>
      <c r="MDS29" s="279"/>
      <c r="MDT29" s="279"/>
      <c r="MDU29" s="279"/>
      <c r="MDV29" s="279"/>
      <c r="MDW29" s="279"/>
      <c r="MDX29" s="279"/>
      <c r="MDY29" s="279"/>
      <c r="MDZ29" s="279"/>
      <c r="MEA29" s="279"/>
      <c r="MEB29" s="279"/>
      <c r="MEC29" s="279"/>
      <c r="MED29" s="279"/>
      <c r="MEE29" s="279"/>
      <c r="MEF29" s="279"/>
      <c r="MEG29" s="279"/>
      <c r="MEH29" s="279"/>
      <c r="MEI29" s="279"/>
      <c r="MEJ29" s="279"/>
      <c r="MEK29" s="279"/>
      <c r="MEL29" s="279"/>
      <c r="MEM29" s="279"/>
      <c r="MEN29" s="279"/>
      <c r="MEO29" s="279"/>
      <c r="MEP29" s="279"/>
      <c r="MEQ29" s="279"/>
      <c r="MER29" s="279"/>
      <c r="MES29" s="279"/>
      <c r="MET29" s="279"/>
      <c r="MEU29" s="279"/>
      <c r="MEV29" s="279"/>
      <c r="MEW29" s="279"/>
      <c r="MEX29" s="279"/>
      <c r="MEY29" s="279"/>
      <c r="MEZ29" s="279"/>
      <c r="MFA29" s="279"/>
      <c r="MFB29" s="279"/>
      <c r="MFC29" s="279"/>
      <c r="MFD29" s="279"/>
      <c r="MFE29" s="279"/>
      <c r="MFF29" s="279"/>
      <c r="MFG29" s="279"/>
      <c r="MFH29" s="279"/>
      <c r="MFI29" s="279"/>
      <c r="MFJ29" s="279"/>
      <c r="MFK29" s="279"/>
      <c r="MFL29" s="279"/>
      <c r="MFM29" s="279"/>
      <c r="MFN29" s="279"/>
      <c r="MFO29" s="279"/>
      <c r="MFP29" s="279"/>
      <c r="MFQ29" s="279"/>
      <c r="MFR29" s="279"/>
      <c r="MFS29" s="279"/>
      <c r="MFT29" s="279"/>
      <c r="MFU29" s="279"/>
      <c r="MFV29" s="279"/>
      <c r="MFW29" s="279"/>
      <c r="MFX29" s="279"/>
      <c r="MFY29" s="279"/>
      <c r="MFZ29" s="279"/>
      <c r="MGA29" s="279"/>
      <c r="MGB29" s="279"/>
      <c r="MGC29" s="279"/>
      <c r="MGD29" s="279"/>
      <c r="MGE29" s="279"/>
      <c r="MGF29" s="279"/>
      <c r="MGG29" s="279"/>
      <c r="MGH29" s="279"/>
      <c r="MGI29" s="279"/>
      <c r="MGJ29" s="279"/>
      <c r="MGK29" s="279"/>
      <c r="MGL29" s="279"/>
      <c r="MGM29" s="279"/>
      <c r="MGN29" s="279"/>
      <c r="MGO29" s="279"/>
      <c r="MGP29" s="279"/>
      <c r="MGQ29" s="279"/>
      <c r="MGR29" s="279"/>
      <c r="MGS29" s="279"/>
      <c r="MGT29" s="279"/>
      <c r="MGU29" s="279"/>
      <c r="MGV29" s="279"/>
      <c r="MGW29" s="279"/>
      <c r="MGX29" s="279"/>
      <c r="MGY29" s="279"/>
      <c r="MGZ29" s="279"/>
      <c r="MHA29" s="279"/>
      <c r="MHB29" s="279"/>
      <c r="MHC29" s="279"/>
      <c r="MHD29" s="279"/>
      <c r="MHE29" s="279"/>
      <c r="MHF29" s="279"/>
      <c r="MHG29" s="279"/>
      <c r="MHH29" s="279"/>
      <c r="MHI29" s="279"/>
      <c r="MHJ29" s="279"/>
      <c r="MHK29" s="279"/>
      <c r="MHL29" s="279"/>
      <c r="MHM29" s="279"/>
      <c r="MHN29" s="279"/>
      <c r="MHO29" s="279"/>
      <c r="MHP29" s="279"/>
      <c r="MHQ29" s="279"/>
      <c r="MHR29" s="279"/>
      <c r="MHS29" s="279"/>
      <c r="MHT29" s="279"/>
      <c r="MHU29" s="279"/>
      <c r="MHV29" s="279"/>
      <c r="MHW29" s="279"/>
      <c r="MHX29" s="279"/>
      <c r="MHY29" s="279"/>
      <c r="MHZ29" s="279"/>
      <c r="MIA29" s="279"/>
      <c r="MIB29" s="279"/>
      <c r="MIC29" s="279"/>
      <c r="MID29" s="279"/>
      <c r="MIE29" s="279"/>
      <c r="MIF29" s="279"/>
      <c r="MIG29" s="279"/>
      <c r="MIH29" s="279"/>
      <c r="MII29" s="279"/>
      <c r="MIJ29" s="279"/>
      <c r="MIK29" s="279"/>
      <c r="MIL29" s="279"/>
      <c r="MIM29" s="279"/>
      <c r="MIN29" s="279"/>
      <c r="MIO29" s="279"/>
      <c r="MIP29" s="279"/>
      <c r="MIQ29" s="279"/>
      <c r="MIR29" s="279"/>
      <c r="MIS29" s="279"/>
      <c r="MIT29" s="279"/>
      <c r="MIU29" s="279"/>
      <c r="MIV29" s="279"/>
      <c r="MIW29" s="279"/>
      <c r="MIX29" s="279"/>
      <c r="MIY29" s="279"/>
      <c r="MIZ29" s="279"/>
      <c r="MJA29" s="279"/>
      <c r="MJB29" s="279"/>
      <c r="MJC29" s="279"/>
      <c r="MJD29" s="279"/>
      <c r="MJE29" s="279"/>
      <c r="MJF29" s="279"/>
      <c r="MJG29" s="279"/>
      <c r="MJH29" s="279"/>
      <c r="MJI29" s="279"/>
      <c r="MJJ29" s="279"/>
      <c r="MJK29" s="279"/>
      <c r="MJL29" s="279"/>
      <c r="MJM29" s="279"/>
      <c r="MJN29" s="279"/>
      <c r="MJO29" s="279"/>
      <c r="MJP29" s="279"/>
      <c r="MJQ29" s="279"/>
      <c r="MJR29" s="279"/>
      <c r="MJS29" s="279"/>
      <c r="MJT29" s="279"/>
      <c r="MJU29" s="279"/>
      <c r="MJV29" s="279"/>
      <c r="MJW29" s="279"/>
      <c r="MJX29" s="279"/>
      <c r="MJY29" s="279"/>
      <c r="MJZ29" s="279"/>
      <c r="MKA29" s="279"/>
      <c r="MKB29" s="279"/>
      <c r="MKC29" s="279"/>
      <c r="MKD29" s="279"/>
      <c r="MKE29" s="279"/>
      <c r="MKF29" s="279"/>
      <c r="MKG29" s="279"/>
      <c r="MKH29" s="279"/>
      <c r="MKI29" s="279"/>
      <c r="MKJ29" s="279"/>
      <c r="MKK29" s="279"/>
      <c r="MKL29" s="279"/>
      <c r="MKM29" s="279"/>
      <c r="MKN29" s="279"/>
      <c r="MKO29" s="279"/>
      <c r="MKP29" s="279"/>
      <c r="MKQ29" s="279"/>
      <c r="MKR29" s="279"/>
      <c r="MKS29" s="279"/>
      <c r="MKT29" s="279"/>
      <c r="MKU29" s="279"/>
      <c r="MKV29" s="279"/>
      <c r="MKW29" s="279"/>
      <c r="MKX29" s="279"/>
      <c r="MKY29" s="279"/>
      <c r="MKZ29" s="279"/>
      <c r="MLA29" s="279"/>
      <c r="MLB29" s="279"/>
      <c r="MLC29" s="279"/>
      <c r="MLD29" s="279"/>
      <c r="MLE29" s="279"/>
      <c r="MLF29" s="279"/>
      <c r="MLG29" s="279"/>
      <c r="MLH29" s="279"/>
      <c r="MLI29" s="279"/>
      <c r="MLJ29" s="279"/>
      <c r="MLK29" s="279"/>
      <c r="MLL29" s="279"/>
      <c r="MLM29" s="279"/>
      <c r="MLN29" s="279"/>
      <c r="MLO29" s="279"/>
      <c r="MLP29" s="279"/>
      <c r="MLQ29" s="279"/>
      <c r="MLR29" s="279"/>
      <c r="MLS29" s="279"/>
      <c r="MLT29" s="279"/>
      <c r="MLU29" s="279"/>
      <c r="MLV29" s="279"/>
      <c r="MLW29" s="279"/>
      <c r="MLX29" s="279"/>
      <c r="MLY29" s="279"/>
      <c r="MLZ29" s="279"/>
      <c r="MMA29" s="279"/>
      <c r="MMB29" s="279"/>
      <c r="MMC29" s="279"/>
      <c r="MMD29" s="279"/>
      <c r="MME29" s="279"/>
      <c r="MMF29" s="279"/>
      <c r="MMG29" s="279"/>
      <c r="MMH29" s="279"/>
      <c r="MMI29" s="279"/>
      <c r="MMJ29" s="279"/>
      <c r="MMK29" s="279"/>
      <c r="MML29" s="279"/>
      <c r="MMM29" s="279"/>
      <c r="MMN29" s="279"/>
      <c r="MMO29" s="279"/>
      <c r="MMP29" s="279"/>
      <c r="MMQ29" s="279"/>
      <c r="MMR29" s="279"/>
      <c r="MMS29" s="279"/>
      <c r="MMT29" s="279"/>
      <c r="MMU29" s="279"/>
      <c r="MMV29" s="279"/>
      <c r="MMW29" s="279"/>
      <c r="MMX29" s="279"/>
      <c r="MMY29" s="279"/>
      <c r="MMZ29" s="279"/>
      <c r="MNA29" s="279"/>
      <c r="MNB29" s="279"/>
      <c r="MNC29" s="279"/>
      <c r="MND29" s="279"/>
      <c r="MNE29" s="279"/>
      <c r="MNF29" s="279"/>
      <c r="MNG29" s="279"/>
      <c r="MNH29" s="279"/>
      <c r="MNI29" s="279"/>
      <c r="MNJ29" s="279"/>
      <c r="MNK29" s="279"/>
      <c r="MNL29" s="279"/>
      <c r="MNM29" s="279"/>
      <c r="MNN29" s="279"/>
      <c r="MNO29" s="279"/>
      <c r="MNP29" s="279"/>
      <c r="MNQ29" s="279"/>
      <c r="MNR29" s="279"/>
      <c r="MNS29" s="279"/>
      <c r="MNT29" s="279"/>
      <c r="MNU29" s="279"/>
      <c r="MNV29" s="279"/>
      <c r="MNW29" s="279"/>
      <c r="MNX29" s="279"/>
      <c r="MNY29" s="279"/>
      <c r="MNZ29" s="279"/>
      <c r="MOA29" s="279"/>
      <c r="MOB29" s="279"/>
      <c r="MOC29" s="279"/>
      <c r="MOD29" s="279"/>
      <c r="MOE29" s="279"/>
      <c r="MOF29" s="279"/>
      <c r="MOG29" s="279"/>
      <c r="MOH29" s="279"/>
      <c r="MOI29" s="279"/>
      <c r="MOJ29" s="279"/>
      <c r="MOK29" s="279"/>
      <c r="MOL29" s="279"/>
      <c r="MOM29" s="279"/>
      <c r="MON29" s="279"/>
      <c r="MOO29" s="279"/>
      <c r="MOP29" s="279"/>
      <c r="MOQ29" s="279"/>
      <c r="MOR29" s="279"/>
      <c r="MOS29" s="279"/>
      <c r="MOT29" s="279"/>
      <c r="MOU29" s="279"/>
      <c r="MOV29" s="279"/>
      <c r="MOW29" s="279"/>
      <c r="MOX29" s="279"/>
      <c r="MOY29" s="279"/>
      <c r="MOZ29" s="279"/>
      <c r="MPA29" s="279"/>
      <c r="MPB29" s="279"/>
      <c r="MPC29" s="279"/>
      <c r="MPD29" s="279"/>
      <c r="MPE29" s="279"/>
      <c r="MPF29" s="279"/>
      <c r="MPG29" s="279"/>
      <c r="MPH29" s="279"/>
      <c r="MPI29" s="279"/>
      <c r="MPJ29" s="279"/>
      <c r="MPK29" s="279"/>
      <c r="MPL29" s="279"/>
      <c r="MPM29" s="279"/>
      <c r="MPN29" s="279"/>
      <c r="MPO29" s="279"/>
      <c r="MPP29" s="279"/>
      <c r="MPQ29" s="279"/>
      <c r="MPR29" s="279"/>
      <c r="MPS29" s="279"/>
      <c r="MPT29" s="279"/>
      <c r="MPU29" s="279"/>
      <c r="MPV29" s="279"/>
      <c r="MPW29" s="279"/>
      <c r="MPX29" s="279"/>
      <c r="MPY29" s="279"/>
      <c r="MPZ29" s="279"/>
      <c r="MQA29" s="279"/>
      <c r="MQB29" s="279"/>
      <c r="MQC29" s="279"/>
      <c r="MQD29" s="279"/>
      <c r="MQE29" s="279"/>
      <c r="MQF29" s="279"/>
      <c r="MQG29" s="279"/>
      <c r="MQH29" s="279"/>
      <c r="MQI29" s="279"/>
      <c r="MQJ29" s="279"/>
      <c r="MQK29" s="279"/>
      <c r="MQL29" s="279"/>
      <c r="MQM29" s="279"/>
      <c r="MQN29" s="279"/>
      <c r="MQO29" s="279"/>
      <c r="MQP29" s="279"/>
      <c r="MQQ29" s="279"/>
      <c r="MQR29" s="279"/>
      <c r="MQS29" s="279"/>
      <c r="MQT29" s="279"/>
      <c r="MQU29" s="279"/>
      <c r="MQV29" s="279"/>
      <c r="MQW29" s="279"/>
      <c r="MQX29" s="279"/>
      <c r="MQY29" s="279"/>
      <c r="MQZ29" s="279"/>
      <c r="MRA29" s="279"/>
      <c r="MRB29" s="279"/>
      <c r="MRC29" s="279"/>
      <c r="MRD29" s="279"/>
      <c r="MRE29" s="279"/>
      <c r="MRF29" s="279"/>
      <c r="MRG29" s="279"/>
      <c r="MRH29" s="279"/>
      <c r="MRI29" s="279"/>
      <c r="MRJ29" s="279"/>
      <c r="MRK29" s="279"/>
      <c r="MRL29" s="279"/>
      <c r="MRM29" s="279"/>
      <c r="MRN29" s="279"/>
      <c r="MRO29" s="279"/>
      <c r="MRP29" s="279"/>
      <c r="MRQ29" s="279"/>
      <c r="MRR29" s="279"/>
      <c r="MRS29" s="279"/>
      <c r="MRT29" s="279"/>
      <c r="MRU29" s="279"/>
      <c r="MRV29" s="279"/>
      <c r="MRW29" s="279"/>
      <c r="MRX29" s="279"/>
      <c r="MRY29" s="279"/>
      <c r="MRZ29" s="279"/>
      <c r="MSA29" s="279"/>
      <c r="MSB29" s="279"/>
      <c r="MSC29" s="279"/>
      <c r="MSD29" s="279"/>
      <c r="MSE29" s="279"/>
      <c r="MSF29" s="279"/>
      <c r="MSG29" s="279"/>
      <c r="MSH29" s="279"/>
      <c r="MSI29" s="279"/>
      <c r="MSJ29" s="279"/>
      <c r="MSK29" s="279"/>
      <c r="MSL29" s="279"/>
      <c r="MSM29" s="279"/>
      <c r="MSN29" s="279"/>
      <c r="MSO29" s="279"/>
      <c r="MSP29" s="279"/>
      <c r="MSQ29" s="279"/>
      <c r="MSR29" s="279"/>
      <c r="MSS29" s="279"/>
      <c r="MST29" s="279"/>
      <c r="MSU29" s="279"/>
      <c r="MSV29" s="279"/>
      <c r="MSW29" s="279"/>
      <c r="MSX29" s="279"/>
      <c r="MSY29" s="279"/>
      <c r="MSZ29" s="279"/>
      <c r="MTA29" s="279"/>
      <c r="MTB29" s="279"/>
      <c r="MTC29" s="279"/>
      <c r="MTD29" s="279"/>
      <c r="MTE29" s="279"/>
      <c r="MTF29" s="279"/>
      <c r="MTG29" s="279"/>
      <c r="MTH29" s="279"/>
      <c r="MTI29" s="279"/>
      <c r="MTJ29" s="279"/>
      <c r="MTK29" s="279"/>
      <c r="MTL29" s="279"/>
      <c r="MTM29" s="279"/>
      <c r="MTN29" s="279"/>
      <c r="MTO29" s="279"/>
      <c r="MTP29" s="279"/>
      <c r="MTQ29" s="279"/>
      <c r="MTR29" s="279"/>
      <c r="MTS29" s="279"/>
      <c r="MTT29" s="279"/>
      <c r="MTU29" s="279"/>
      <c r="MTV29" s="279"/>
      <c r="MTW29" s="279"/>
      <c r="MTX29" s="279"/>
      <c r="MTY29" s="279"/>
      <c r="MTZ29" s="279"/>
      <c r="MUA29" s="279"/>
      <c r="MUB29" s="279"/>
      <c r="MUC29" s="279"/>
      <c r="MUD29" s="279"/>
      <c r="MUE29" s="279"/>
      <c r="MUF29" s="279"/>
      <c r="MUG29" s="279"/>
      <c r="MUH29" s="279"/>
      <c r="MUI29" s="279"/>
      <c r="MUJ29" s="279"/>
      <c r="MUK29" s="279"/>
      <c r="MUL29" s="279"/>
      <c r="MUM29" s="279"/>
      <c r="MUN29" s="279"/>
      <c r="MUO29" s="279"/>
      <c r="MUP29" s="279"/>
      <c r="MUQ29" s="279"/>
      <c r="MUR29" s="279"/>
      <c r="MUS29" s="279"/>
      <c r="MUT29" s="279"/>
      <c r="MUU29" s="279"/>
      <c r="MUV29" s="279"/>
      <c r="MUW29" s="279"/>
      <c r="MUX29" s="279"/>
      <c r="MUY29" s="279"/>
      <c r="MUZ29" s="279"/>
      <c r="MVA29" s="279"/>
      <c r="MVB29" s="279"/>
      <c r="MVC29" s="279"/>
      <c r="MVD29" s="279"/>
      <c r="MVE29" s="279"/>
      <c r="MVF29" s="279"/>
      <c r="MVG29" s="279"/>
      <c r="MVH29" s="279"/>
      <c r="MVI29" s="279"/>
      <c r="MVJ29" s="279"/>
      <c r="MVK29" s="279"/>
      <c r="MVL29" s="279"/>
      <c r="MVM29" s="279"/>
      <c r="MVN29" s="279"/>
      <c r="MVO29" s="279"/>
      <c r="MVP29" s="279"/>
      <c r="MVQ29" s="279"/>
      <c r="MVR29" s="279"/>
      <c r="MVS29" s="279"/>
      <c r="MVT29" s="279"/>
      <c r="MVU29" s="279"/>
      <c r="MVV29" s="279"/>
      <c r="MVW29" s="279"/>
      <c r="MVX29" s="279"/>
      <c r="MVY29" s="279"/>
      <c r="MVZ29" s="279"/>
      <c r="MWA29" s="279"/>
      <c r="MWB29" s="279"/>
      <c r="MWC29" s="279"/>
      <c r="MWD29" s="279"/>
      <c r="MWE29" s="279"/>
      <c r="MWF29" s="279"/>
      <c r="MWG29" s="279"/>
      <c r="MWH29" s="279"/>
      <c r="MWI29" s="279"/>
      <c r="MWJ29" s="279"/>
      <c r="MWK29" s="279"/>
      <c r="MWL29" s="279"/>
      <c r="MWM29" s="279"/>
      <c r="MWN29" s="279"/>
      <c r="MWO29" s="279"/>
      <c r="MWP29" s="279"/>
      <c r="MWQ29" s="279"/>
      <c r="MWR29" s="279"/>
      <c r="MWS29" s="279"/>
      <c r="MWT29" s="279"/>
      <c r="MWU29" s="279"/>
      <c r="MWV29" s="279"/>
      <c r="MWW29" s="279"/>
      <c r="MWX29" s="279"/>
      <c r="MWY29" s="279"/>
      <c r="MWZ29" s="279"/>
      <c r="MXA29" s="279"/>
      <c r="MXB29" s="279"/>
      <c r="MXC29" s="279"/>
      <c r="MXD29" s="279"/>
      <c r="MXE29" s="279"/>
      <c r="MXF29" s="279"/>
      <c r="MXG29" s="279"/>
      <c r="MXH29" s="279"/>
      <c r="MXI29" s="279"/>
      <c r="MXJ29" s="279"/>
      <c r="MXK29" s="279"/>
      <c r="MXL29" s="279"/>
      <c r="MXM29" s="279"/>
      <c r="MXN29" s="279"/>
      <c r="MXO29" s="279"/>
      <c r="MXP29" s="279"/>
      <c r="MXQ29" s="279"/>
      <c r="MXR29" s="279"/>
      <c r="MXS29" s="279"/>
      <c r="MXT29" s="279"/>
      <c r="MXU29" s="279"/>
      <c r="MXV29" s="279"/>
      <c r="MXW29" s="279"/>
      <c r="MXX29" s="279"/>
      <c r="MXY29" s="279"/>
      <c r="MXZ29" s="279"/>
      <c r="MYA29" s="279"/>
      <c r="MYB29" s="279"/>
      <c r="MYC29" s="279"/>
      <c r="MYD29" s="279"/>
      <c r="MYE29" s="279"/>
      <c r="MYF29" s="279"/>
      <c r="MYG29" s="279"/>
      <c r="MYH29" s="279"/>
      <c r="MYI29" s="279"/>
      <c r="MYJ29" s="279"/>
      <c r="MYK29" s="279"/>
      <c r="MYL29" s="279"/>
      <c r="MYM29" s="279"/>
      <c r="MYN29" s="279"/>
      <c r="MYO29" s="279"/>
      <c r="MYP29" s="279"/>
      <c r="MYQ29" s="279"/>
      <c r="MYR29" s="279"/>
      <c r="MYS29" s="279"/>
      <c r="MYT29" s="279"/>
      <c r="MYU29" s="279"/>
      <c r="MYV29" s="279"/>
      <c r="MYW29" s="279"/>
      <c r="MYX29" s="279"/>
      <c r="MYY29" s="279"/>
      <c r="MYZ29" s="279"/>
      <c r="MZA29" s="279"/>
      <c r="MZB29" s="279"/>
      <c r="MZC29" s="279"/>
      <c r="MZD29" s="279"/>
      <c r="MZE29" s="279"/>
      <c r="MZF29" s="279"/>
      <c r="MZG29" s="279"/>
      <c r="MZH29" s="279"/>
      <c r="MZI29" s="279"/>
      <c r="MZJ29" s="279"/>
      <c r="MZK29" s="279"/>
      <c r="MZL29" s="279"/>
      <c r="MZM29" s="279"/>
      <c r="MZN29" s="279"/>
      <c r="MZO29" s="279"/>
      <c r="MZP29" s="279"/>
      <c r="MZQ29" s="279"/>
      <c r="MZR29" s="279"/>
      <c r="MZS29" s="279"/>
      <c r="MZT29" s="279"/>
      <c r="MZU29" s="279"/>
      <c r="MZV29" s="279"/>
      <c r="MZW29" s="279"/>
      <c r="MZX29" s="279"/>
      <c r="MZY29" s="279"/>
      <c r="MZZ29" s="279"/>
      <c r="NAA29" s="279"/>
      <c r="NAB29" s="279"/>
      <c r="NAC29" s="279"/>
      <c r="NAD29" s="279"/>
      <c r="NAE29" s="279"/>
      <c r="NAF29" s="279"/>
      <c r="NAG29" s="279"/>
      <c r="NAH29" s="279"/>
      <c r="NAI29" s="279"/>
      <c r="NAJ29" s="279"/>
      <c r="NAK29" s="279"/>
      <c r="NAL29" s="279"/>
      <c r="NAM29" s="279"/>
      <c r="NAN29" s="279"/>
      <c r="NAO29" s="279"/>
      <c r="NAP29" s="279"/>
      <c r="NAQ29" s="279"/>
      <c r="NAR29" s="279"/>
      <c r="NAS29" s="279"/>
      <c r="NAT29" s="279"/>
      <c r="NAU29" s="279"/>
      <c r="NAV29" s="279"/>
      <c r="NAW29" s="279"/>
      <c r="NAX29" s="279"/>
      <c r="NAY29" s="279"/>
      <c r="NAZ29" s="279"/>
      <c r="NBA29" s="279"/>
      <c r="NBB29" s="279"/>
      <c r="NBC29" s="279"/>
      <c r="NBD29" s="279"/>
      <c r="NBE29" s="279"/>
      <c r="NBF29" s="279"/>
      <c r="NBG29" s="279"/>
      <c r="NBH29" s="279"/>
      <c r="NBI29" s="279"/>
      <c r="NBJ29" s="279"/>
      <c r="NBK29" s="279"/>
      <c r="NBL29" s="279"/>
      <c r="NBM29" s="279"/>
      <c r="NBN29" s="279"/>
      <c r="NBO29" s="279"/>
      <c r="NBP29" s="279"/>
      <c r="NBQ29" s="279"/>
      <c r="NBR29" s="279"/>
      <c r="NBS29" s="279"/>
      <c r="NBT29" s="279"/>
      <c r="NBU29" s="279"/>
      <c r="NBV29" s="279"/>
      <c r="NBW29" s="279"/>
      <c r="NBX29" s="279"/>
      <c r="NBY29" s="279"/>
      <c r="NBZ29" s="279"/>
      <c r="NCA29" s="279"/>
      <c r="NCB29" s="279"/>
      <c r="NCC29" s="279"/>
      <c r="NCD29" s="279"/>
      <c r="NCE29" s="279"/>
      <c r="NCF29" s="279"/>
      <c r="NCG29" s="279"/>
      <c r="NCH29" s="279"/>
      <c r="NCI29" s="279"/>
      <c r="NCJ29" s="279"/>
      <c r="NCK29" s="279"/>
      <c r="NCL29" s="279"/>
      <c r="NCM29" s="279"/>
      <c r="NCN29" s="279"/>
      <c r="NCO29" s="279"/>
      <c r="NCP29" s="279"/>
      <c r="NCQ29" s="279"/>
      <c r="NCR29" s="279"/>
      <c r="NCS29" s="279"/>
      <c r="NCT29" s="279"/>
      <c r="NCU29" s="279"/>
      <c r="NCV29" s="279"/>
      <c r="NCW29" s="279"/>
      <c r="NCX29" s="279"/>
      <c r="NCY29" s="279"/>
      <c r="NCZ29" s="279"/>
      <c r="NDA29" s="279"/>
      <c r="NDB29" s="279"/>
      <c r="NDC29" s="279"/>
      <c r="NDD29" s="279"/>
      <c r="NDE29" s="279"/>
      <c r="NDF29" s="279"/>
      <c r="NDG29" s="279"/>
      <c r="NDH29" s="279"/>
      <c r="NDI29" s="279"/>
      <c r="NDJ29" s="279"/>
      <c r="NDK29" s="279"/>
      <c r="NDL29" s="279"/>
      <c r="NDM29" s="279"/>
      <c r="NDN29" s="279"/>
      <c r="NDO29" s="279"/>
      <c r="NDP29" s="279"/>
      <c r="NDQ29" s="279"/>
      <c r="NDR29" s="279"/>
      <c r="NDS29" s="279"/>
      <c r="NDT29" s="279"/>
      <c r="NDU29" s="279"/>
      <c r="NDV29" s="279"/>
      <c r="NDW29" s="279"/>
      <c r="NDX29" s="279"/>
      <c r="NDY29" s="279"/>
      <c r="NDZ29" s="279"/>
      <c r="NEA29" s="279"/>
      <c r="NEB29" s="279"/>
      <c r="NEC29" s="279"/>
      <c r="NED29" s="279"/>
      <c r="NEE29" s="279"/>
      <c r="NEF29" s="279"/>
      <c r="NEG29" s="279"/>
      <c r="NEH29" s="279"/>
      <c r="NEI29" s="279"/>
      <c r="NEJ29" s="279"/>
      <c r="NEK29" s="279"/>
      <c r="NEL29" s="279"/>
      <c r="NEM29" s="279"/>
      <c r="NEN29" s="279"/>
      <c r="NEO29" s="279"/>
      <c r="NEP29" s="279"/>
      <c r="NEQ29" s="279"/>
      <c r="NER29" s="279"/>
      <c r="NES29" s="279"/>
      <c r="NET29" s="279"/>
      <c r="NEU29" s="279"/>
      <c r="NEV29" s="279"/>
      <c r="NEW29" s="279"/>
      <c r="NEX29" s="279"/>
      <c r="NEY29" s="279"/>
      <c r="NEZ29" s="279"/>
      <c r="NFA29" s="279"/>
      <c r="NFB29" s="279"/>
      <c r="NFC29" s="279"/>
      <c r="NFD29" s="279"/>
      <c r="NFE29" s="279"/>
      <c r="NFF29" s="279"/>
      <c r="NFG29" s="279"/>
      <c r="NFH29" s="279"/>
      <c r="NFI29" s="279"/>
      <c r="NFJ29" s="279"/>
      <c r="NFK29" s="279"/>
      <c r="NFL29" s="279"/>
      <c r="NFM29" s="279"/>
      <c r="NFN29" s="279"/>
      <c r="NFO29" s="279"/>
      <c r="NFP29" s="279"/>
      <c r="NFQ29" s="279"/>
      <c r="NFR29" s="279"/>
      <c r="NFS29" s="279"/>
      <c r="NFT29" s="279"/>
      <c r="NFU29" s="279"/>
      <c r="NFV29" s="279"/>
      <c r="NFW29" s="279"/>
      <c r="NFX29" s="279"/>
      <c r="NFY29" s="279"/>
      <c r="NFZ29" s="279"/>
      <c r="NGA29" s="279"/>
      <c r="NGB29" s="279"/>
      <c r="NGC29" s="279"/>
      <c r="NGD29" s="279"/>
      <c r="NGE29" s="279"/>
      <c r="NGF29" s="279"/>
      <c r="NGG29" s="279"/>
      <c r="NGH29" s="279"/>
      <c r="NGI29" s="279"/>
      <c r="NGJ29" s="279"/>
      <c r="NGK29" s="279"/>
      <c r="NGL29" s="279"/>
      <c r="NGM29" s="279"/>
      <c r="NGN29" s="279"/>
      <c r="NGO29" s="279"/>
      <c r="NGP29" s="279"/>
      <c r="NGQ29" s="279"/>
      <c r="NGR29" s="279"/>
      <c r="NGS29" s="279"/>
      <c r="NGT29" s="279"/>
      <c r="NGU29" s="279"/>
      <c r="NGV29" s="279"/>
      <c r="NGW29" s="279"/>
      <c r="NGX29" s="279"/>
      <c r="NGY29" s="279"/>
      <c r="NGZ29" s="279"/>
      <c r="NHA29" s="279"/>
      <c r="NHB29" s="279"/>
      <c r="NHC29" s="279"/>
      <c r="NHD29" s="279"/>
      <c r="NHE29" s="279"/>
      <c r="NHF29" s="279"/>
      <c r="NHG29" s="279"/>
      <c r="NHH29" s="279"/>
      <c r="NHI29" s="279"/>
      <c r="NHJ29" s="279"/>
      <c r="NHK29" s="279"/>
      <c r="NHL29" s="279"/>
      <c r="NHM29" s="279"/>
      <c r="NHN29" s="279"/>
      <c r="NHO29" s="279"/>
      <c r="NHP29" s="279"/>
      <c r="NHQ29" s="279"/>
      <c r="NHR29" s="279"/>
      <c r="NHS29" s="279"/>
      <c r="NHT29" s="279"/>
      <c r="NHU29" s="279"/>
      <c r="NHV29" s="279"/>
      <c r="NHW29" s="279"/>
      <c r="NHX29" s="279"/>
      <c r="NHY29" s="279"/>
      <c r="NHZ29" s="279"/>
      <c r="NIA29" s="279"/>
      <c r="NIB29" s="279"/>
      <c r="NIC29" s="279"/>
      <c r="NID29" s="279"/>
      <c r="NIE29" s="279"/>
      <c r="NIF29" s="279"/>
      <c r="NIG29" s="279"/>
      <c r="NIH29" s="279"/>
      <c r="NII29" s="279"/>
      <c r="NIJ29" s="279"/>
      <c r="NIK29" s="279"/>
      <c r="NIL29" s="279"/>
      <c r="NIM29" s="279"/>
      <c r="NIN29" s="279"/>
      <c r="NIO29" s="279"/>
      <c r="NIP29" s="279"/>
      <c r="NIQ29" s="279"/>
      <c r="NIR29" s="279"/>
      <c r="NIS29" s="279"/>
      <c r="NIT29" s="279"/>
      <c r="NIU29" s="279"/>
      <c r="NIV29" s="279"/>
      <c r="NIW29" s="279"/>
      <c r="NIX29" s="279"/>
      <c r="NIY29" s="279"/>
      <c r="NIZ29" s="279"/>
      <c r="NJA29" s="279"/>
      <c r="NJB29" s="279"/>
      <c r="NJC29" s="279"/>
      <c r="NJD29" s="279"/>
      <c r="NJE29" s="279"/>
      <c r="NJF29" s="279"/>
      <c r="NJG29" s="279"/>
      <c r="NJH29" s="279"/>
      <c r="NJI29" s="279"/>
      <c r="NJJ29" s="279"/>
      <c r="NJK29" s="279"/>
      <c r="NJL29" s="279"/>
      <c r="NJM29" s="279"/>
      <c r="NJN29" s="279"/>
      <c r="NJO29" s="279"/>
      <c r="NJP29" s="279"/>
      <c r="NJQ29" s="279"/>
      <c r="NJR29" s="279"/>
      <c r="NJS29" s="279"/>
      <c r="NJT29" s="279"/>
      <c r="NJU29" s="279"/>
      <c r="NJV29" s="279"/>
      <c r="NJW29" s="279"/>
      <c r="NJX29" s="279"/>
      <c r="NJY29" s="279"/>
      <c r="NJZ29" s="279"/>
      <c r="NKA29" s="279"/>
      <c r="NKB29" s="279"/>
      <c r="NKC29" s="279"/>
      <c r="NKD29" s="279"/>
      <c r="NKE29" s="279"/>
      <c r="NKF29" s="279"/>
      <c r="NKG29" s="279"/>
      <c r="NKH29" s="279"/>
      <c r="NKI29" s="279"/>
      <c r="NKJ29" s="279"/>
      <c r="NKK29" s="279"/>
      <c r="NKL29" s="279"/>
      <c r="NKM29" s="279"/>
      <c r="NKN29" s="279"/>
      <c r="NKO29" s="279"/>
      <c r="NKP29" s="279"/>
      <c r="NKQ29" s="279"/>
      <c r="NKR29" s="279"/>
      <c r="NKS29" s="279"/>
      <c r="NKT29" s="279"/>
      <c r="NKU29" s="279"/>
      <c r="NKV29" s="279"/>
      <c r="NKW29" s="279"/>
      <c r="NKX29" s="279"/>
      <c r="NKY29" s="279"/>
      <c r="NKZ29" s="279"/>
      <c r="NLA29" s="279"/>
      <c r="NLB29" s="279"/>
      <c r="NLC29" s="279"/>
      <c r="NLD29" s="279"/>
      <c r="NLE29" s="279"/>
      <c r="NLF29" s="279"/>
      <c r="NLG29" s="279"/>
      <c r="NLH29" s="279"/>
      <c r="NLI29" s="279"/>
      <c r="NLJ29" s="279"/>
      <c r="NLK29" s="279"/>
      <c r="NLL29" s="279"/>
      <c r="NLM29" s="279"/>
      <c r="NLN29" s="279"/>
      <c r="NLO29" s="279"/>
      <c r="NLP29" s="279"/>
      <c r="NLQ29" s="279"/>
      <c r="NLR29" s="279"/>
      <c r="NLS29" s="279"/>
      <c r="NLT29" s="279"/>
      <c r="NLU29" s="279"/>
      <c r="NLV29" s="279"/>
      <c r="NLW29" s="279"/>
      <c r="NLX29" s="279"/>
      <c r="NLY29" s="279"/>
      <c r="NLZ29" s="279"/>
      <c r="NMA29" s="279"/>
      <c r="NMB29" s="279"/>
      <c r="NMC29" s="279"/>
      <c r="NMD29" s="279"/>
      <c r="NME29" s="279"/>
      <c r="NMF29" s="279"/>
      <c r="NMG29" s="279"/>
      <c r="NMH29" s="279"/>
      <c r="NMI29" s="279"/>
      <c r="NMJ29" s="279"/>
      <c r="NMK29" s="279"/>
      <c r="NML29" s="279"/>
      <c r="NMM29" s="279"/>
      <c r="NMN29" s="279"/>
      <c r="NMO29" s="279"/>
      <c r="NMP29" s="279"/>
      <c r="NMQ29" s="279"/>
      <c r="NMR29" s="279"/>
      <c r="NMS29" s="279"/>
      <c r="NMT29" s="279"/>
      <c r="NMU29" s="279"/>
      <c r="NMV29" s="279"/>
      <c r="NMW29" s="279"/>
      <c r="NMX29" s="279"/>
      <c r="NMY29" s="279"/>
      <c r="NMZ29" s="279"/>
      <c r="NNA29" s="279"/>
      <c r="NNB29" s="279"/>
      <c r="NNC29" s="279"/>
      <c r="NND29" s="279"/>
      <c r="NNE29" s="279"/>
      <c r="NNF29" s="279"/>
      <c r="NNG29" s="279"/>
      <c r="NNH29" s="279"/>
      <c r="NNI29" s="279"/>
      <c r="NNJ29" s="279"/>
      <c r="NNK29" s="279"/>
      <c r="NNL29" s="279"/>
      <c r="NNM29" s="279"/>
      <c r="NNN29" s="279"/>
      <c r="NNO29" s="279"/>
      <c r="NNP29" s="279"/>
      <c r="NNQ29" s="279"/>
      <c r="NNR29" s="279"/>
      <c r="NNS29" s="279"/>
      <c r="NNT29" s="279"/>
      <c r="NNU29" s="279"/>
      <c r="NNV29" s="279"/>
      <c r="NNW29" s="279"/>
      <c r="NNX29" s="279"/>
      <c r="NNY29" s="279"/>
      <c r="NNZ29" s="279"/>
      <c r="NOA29" s="279"/>
      <c r="NOB29" s="279"/>
      <c r="NOC29" s="279"/>
      <c r="NOD29" s="279"/>
      <c r="NOE29" s="279"/>
      <c r="NOF29" s="279"/>
      <c r="NOG29" s="279"/>
      <c r="NOH29" s="279"/>
      <c r="NOI29" s="279"/>
      <c r="NOJ29" s="279"/>
      <c r="NOK29" s="279"/>
      <c r="NOL29" s="279"/>
      <c r="NOM29" s="279"/>
      <c r="NON29" s="279"/>
      <c r="NOO29" s="279"/>
      <c r="NOP29" s="279"/>
      <c r="NOQ29" s="279"/>
      <c r="NOR29" s="279"/>
      <c r="NOS29" s="279"/>
      <c r="NOT29" s="279"/>
      <c r="NOU29" s="279"/>
      <c r="NOV29" s="279"/>
      <c r="NOW29" s="279"/>
      <c r="NOX29" s="279"/>
      <c r="NOY29" s="279"/>
      <c r="NOZ29" s="279"/>
      <c r="NPA29" s="279"/>
      <c r="NPB29" s="279"/>
      <c r="NPC29" s="279"/>
      <c r="NPD29" s="279"/>
      <c r="NPE29" s="279"/>
      <c r="NPF29" s="279"/>
      <c r="NPG29" s="279"/>
      <c r="NPH29" s="279"/>
      <c r="NPI29" s="279"/>
      <c r="NPJ29" s="279"/>
      <c r="NPK29" s="279"/>
      <c r="NPL29" s="279"/>
      <c r="NPM29" s="279"/>
      <c r="NPN29" s="279"/>
      <c r="NPO29" s="279"/>
      <c r="NPP29" s="279"/>
      <c r="NPQ29" s="279"/>
      <c r="NPR29" s="279"/>
      <c r="NPS29" s="279"/>
      <c r="NPT29" s="279"/>
      <c r="NPU29" s="279"/>
      <c r="NPV29" s="279"/>
      <c r="NPW29" s="279"/>
      <c r="NPX29" s="279"/>
      <c r="NPY29" s="279"/>
      <c r="NPZ29" s="279"/>
      <c r="NQA29" s="279"/>
      <c r="NQB29" s="279"/>
      <c r="NQC29" s="279"/>
      <c r="NQD29" s="279"/>
      <c r="NQE29" s="279"/>
      <c r="NQF29" s="279"/>
      <c r="NQG29" s="279"/>
      <c r="NQH29" s="279"/>
      <c r="NQI29" s="279"/>
      <c r="NQJ29" s="279"/>
      <c r="NQK29" s="279"/>
      <c r="NQL29" s="279"/>
      <c r="NQM29" s="279"/>
      <c r="NQN29" s="279"/>
      <c r="NQO29" s="279"/>
      <c r="NQP29" s="279"/>
      <c r="NQQ29" s="279"/>
      <c r="NQR29" s="279"/>
      <c r="NQS29" s="279"/>
      <c r="NQT29" s="279"/>
      <c r="NQU29" s="279"/>
      <c r="NQV29" s="279"/>
      <c r="NQW29" s="279"/>
      <c r="NQX29" s="279"/>
      <c r="NQY29" s="279"/>
      <c r="NQZ29" s="279"/>
      <c r="NRA29" s="279"/>
      <c r="NRB29" s="279"/>
      <c r="NRC29" s="279"/>
      <c r="NRD29" s="279"/>
      <c r="NRE29" s="279"/>
      <c r="NRF29" s="279"/>
      <c r="NRG29" s="279"/>
      <c r="NRH29" s="279"/>
      <c r="NRI29" s="279"/>
      <c r="NRJ29" s="279"/>
      <c r="NRK29" s="279"/>
      <c r="NRL29" s="279"/>
      <c r="NRM29" s="279"/>
      <c r="NRN29" s="279"/>
      <c r="NRO29" s="279"/>
      <c r="NRP29" s="279"/>
      <c r="NRQ29" s="279"/>
      <c r="NRR29" s="279"/>
      <c r="NRS29" s="279"/>
      <c r="NRT29" s="279"/>
      <c r="NRU29" s="279"/>
      <c r="NRV29" s="279"/>
      <c r="NRW29" s="279"/>
      <c r="NRX29" s="279"/>
      <c r="NRY29" s="279"/>
      <c r="NRZ29" s="279"/>
      <c r="NSA29" s="279"/>
      <c r="NSB29" s="279"/>
      <c r="NSC29" s="279"/>
      <c r="NSD29" s="279"/>
      <c r="NSE29" s="279"/>
      <c r="NSF29" s="279"/>
      <c r="NSG29" s="279"/>
      <c r="NSH29" s="279"/>
      <c r="NSI29" s="279"/>
      <c r="NSJ29" s="279"/>
      <c r="NSK29" s="279"/>
      <c r="NSL29" s="279"/>
      <c r="NSM29" s="279"/>
      <c r="NSN29" s="279"/>
      <c r="NSO29" s="279"/>
      <c r="NSP29" s="279"/>
      <c r="NSQ29" s="279"/>
      <c r="NSR29" s="279"/>
      <c r="NSS29" s="279"/>
      <c r="NST29" s="279"/>
      <c r="NSU29" s="279"/>
      <c r="NSV29" s="279"/>
      <c r="NSW29" s="279"/>
      <c r="NSX29" s="279"/>
      <c r="NSY29" s="279"/>
      <c r="NSZ29" s="279"/>
      <c r="NTA29" s="279"/>
      <c r="NTB29" s="279"/>
      <c r="NTC29" s="279"/>
      <c r="NTD29" s="279"/>
      <c r="NTE29" s="279"/>
      <c r="NTF29" s="279"/>
      <c r="NTG29" s="279"/>
      <c r="NTH29" s="279"/>
      <c r="NTI29" s="279"/>
      <c r="NTJ29" s="279"/>
      <c r="NTK29" s="279"/>
      <c r="NTL29" s="279"/>
      <c r="NTM29" s="279"/>
      <c r="NTN29" s="279"/>
      <c r="NTO29" s="279"/>
      <c r="NTP29" s="279"/>
      <c r="NTQ29" s="279"/>
      <c r="NTR29" s="279"/>
      <c r="NTS29" s="279"/>
      <c r="NTT29" s="279"/>
      <c r="NTU29" s="279"/>
      <c r="NTV29" s="279"/>
      <c r="NTW29" s="279"/>
      <c r="NTX29" s="279"/>
      <c r="NTY29" s="279"/>
      <c r="NTZ29" s="279"/>
      <c r="NUA29" s="279"/>
      <c r="NUB29" s="279"/>
      <c r="NUC29" s="279"/>
      <c r="NUD29" s="279"/>
      <c r="NUE29" s="279"/>
      <c r="NUF29" s="279"/>
      <c r="NUG29" s="279"/>
      <c r="NUH29" s="279"/>
      <c r="NUI29" s="279"/>
      <c r="NUJ29" s="279"/>
      <c r="NUK29" s="279"/>
      <c r="NUL29" s="279"/>
      <c r="NUM29" s="279"/>
      <c r="NUN29" s="279"/>
      <c r="NUO29" s="279"/>
      <c r="NUP29" s="279"/>
      <c r="NUQ29" s="279"/>
      <c r="NUR29" s="279"/>
      <c r="NUS29" s="279"/>
      <c r="NUT29" s="279"/>
      <c r="NUU29" s="279"/>
      <c r="NUV29" s="279"/>
      <c r="NUW29" s="279"/>
      <c r="NUX29" s="279"/>
      <c r="NUY29" s="279"/>
      <c r="NUZ29" s="279"/>
      <c r="NVA29" s="279"/>
      <c r="NVB29" s="279"/>
      <c r="NVC29" s="279"/>
      <c r="NVD29" s="279"/>
      <c r="NVE29" s="279"/>
      <c r="NVF29" s="279"/>
      <c r="NVG29" s="279"/>
      <c r="NVH29" s="279"/>
      <c r="NVI29" s="279"/>
      <c r="NVJ29" s="279"/>
      <c r="NVK29" s="279"/>
      <c r="NVL29" s="279"/>
      <c r="NVM29" s="279"/>
      <c r="NVN29" s="279"/>
      <c r="NVO29" s="279"/>
      <c r="NVP29" s="279"/>
      <c r="NVQ29" s="279"/>
      <c r="NVR29" s="279"/>
      <c r="NVS29" s="279"/>
      <c r="NVT29" s="279"/>
      <c r="NVU29" s="279"/>
      <c r="NVV29" s="279"/>
      <c r="NVW29" s="279"/>
      <c r="NVX29" s="279"/>
      <c r="NVY29" s="279"/>
      <c r="NVZ29" s="279"/>
      <c r="NWA29" s="279"/>
      <c r="NWB29" s="279"/>
      <c r="NWC29" s="279"/>
      <c r="NWD29" s="279"/>
      <c r="NWE29" s="279"/>
      <c r="NWF29" s="279"/>
      <c r="NWG29" s="279"/>
      <c r="NWH29" s="279"/>
      <c r="NWI29" s="279"/>
      <c r="NWJ29" s="279"/>
      <c r="NWK29" s="279"/>
      <c r="NWL29" s="279"/>
      <c r="NWM29" s="279"/>
      <c r="NWN29" s="279"/>
      <c r="NWO29" s="279"/>
      <c r="NWP29" s="279"/>
      <c r="NWQ29" s="279"/>
      <c r="NWR29" s="279"/>
      <c r="NWS29" s="279"/>
      <c r="NWT29" s="279"/>
      <c r="NWU29" s="279"/>
      <c r="NWV29" s="279"/>
      <c r="NWW29" s="279"/>
      <c r="NWX29" s="279"/>
      <c r="NWY29" s="279"/>
      <c r="NWZ29" s="279"/>
      <c r="NXA29" s="279"/>
      <c r="NXB29" s="279"/>
      <c r="NXC29" s="279"/>
      <c r="NXD29" s="279"/>
      <c r="NXE29" s="279"/>
      <c r="NXF29" s="279"/>
      <c r="NXG29" s="279"/>
      <c r="NXH29" s="279"/>
      <c r="NXI29" s="279"/>
      <c r="NXJ29" s="279"/>
      <c r="NXK29" s="279"/>
      <c r="NXL29" s="279"/>
      <c r="NXM29" s="279"/>
      <c r="NXN29" s="279"/>
      <c r="NXO29" s="279"/>
      <c r="NXP29" s="279"/>
      <c r="NXQ29" s="279"/>
      <c r="NXR29" s="279"/>
      <c r="NXS29" s="279"/>
      <c r="NXT29" s="279"/>
      <c r="NXU29" s="279"/>
      <c r="NXV29" s="279"/>
      <c r="NXW29" s="279"/>
      <c r="NXX29" s="279"/>
      <c r="NXY29" s="279"/>
      <c r="NXZ29" s="279"/>
      <c r="NYA29" s="279"/>
      <c r="NYB29" s="279"/>
      <c r="NYC29" s="279"/>
      <c r="NYD29" s="279"/>
      <c r="NYE29" s="279"/>
      <c r="NYF29" s="279"/>
      <c r="NYG29" s="279"/>
      <c r="NYH29" s="279"/>
      <c r="NYI29" s="279"/>
      <c r="NYJ29" s="279"/>
      <c r="NYK29" s="279"/>
      <c r="NYL29" s="279"/>
      <c r="NYM29" s="279"/>
      <c r="NYN29" s="279"/>
      <c r="NYO29" s="279"/>
      <c r="NYP29" s="279"/>
      <c r="NYQ29" s="279"/>
      <c r="NYR29" s="279"/>
      <c r="NYS29" s="279"/>
      <c r="NYT29" s="279"/>
      <c r="NYU29" s="279"/>
      <c r="NYV29" s="279"/>
      <c r="NYW29" s="279"/>
      <c r="NYX29" s="279"/>
      <c r="NYY29" s="279"/>
      <c r="NYZ29" s="279"/>
      <c r="NZA29" s="279"/>
      <c r="NZB29" s="279"/>
      <c r="NZC29" s="279"/>
      <c r="NZD29" s="279"/>
      <c r="NZE29" s="279"/>
      <c r="NZF29" s="279"/>
      <c r="NZG29" s="279"/>
      <c r="NZH29" s="279"/>
      <c r="NZI29" s="279"/>
      <c r="NZJ29" s="279"/>
      <c r="NZK29" s="279"/>
      <c r="NZL29" s="279"/>
      <c r="NZM29" s="279"/>
      <c r="NZN29" s="279"/>
      <c r="NZO29" s="279"/>
      <c r="NZP29" s="279"/>
      <c r="NZQ29" s="279"/>
      <c r="NZR29" s="279"/>
      <c r="NZS29" s="279"/>
      <c r="NZT29" s="279"/>
      <c r="NZU29" s="279"/>
      <c r="NZV29" s="279"/>
      <c r="NZW29" s="279"/>
      <c r="NZX29" s="279"/>
      <c r="NZY29" s="279"/>
      <c r="NZZ29" s="279"/>
      <c r="OAA29" s="279"/>
      <c r="OAB29" s="279"/>
      <c r="OAC29" s="279"/>
      <c r="OAD29" s="279"/>
      <c r="OAE29" s="279"/>
      <c r="OAF29" s="279"/>
      <c r="OAG29" s="279"/>
      <c r="OAH29" s="279"/>
      <c r="OAI29" s="279"/>
      <c r="OAJ29" s="279"/>
      <c r="OAK29" s="279"/>
      <c r="OAL29" s="279"/>
      <c r="OAM29" s="279"/>
      <c r="OAN29" s="279"/>
      <c r="OAO29" s="279"/>
      <c r="OAP29" s="279"/>
      <c r="OAQ29" s="279"/>
      <c r="OAR29" s="279"/>
      <c r="OAS29" s="279"/>
      <c r="OAT29" s="279"/>
      <c r="OAU29" s="279"/>
      <c r="OAV29" s="279"/>
      <c r="OAW29" s="279"/>
      <c r="OAX29" s="279"/>
      <c r="OAY29" s="279"/>
      <c r="OAZ29" s="279"/>
      <c r="OBA29" s="279"/>
      <c r="OBB29" s="279"/>
      <c r="OBC29" s="279"/>
      <c r="OBD29" s="279"/>
      <c r="OBE29" s="279"/>
      <c r="OBF29" s="279"/>
      <c r="OBG29" s="279"/>
      <c r="OBH29" s="279"/>
      <c r="OBI29" s="279"/>
      <c r="OBJ29" s="279"/>
      <c r="OBK29" s="279"/>
      <c r="OBL29" s="279"/>
      <c r="OBM29" s="279"/>
      <c r="OBN29" s="279"/>
      <c r="OBO29" s="279"/>
      <c r="OBP29" s="279"/>
      <c r="OBQ29" s="279"/>
      <c r="OBR29" s="279"/>
      <c r="OBS29" s="279"/>
      <c r="OBT29" s="279"/>
      <c r="OBU29" s="279"/>
      <c r="OBV29" s="279"/>
      <c r="OBW29" s="279"/>
      <c r="OBX29" s="279"/>
      <c r="OBY29" s="279"/>
      <c r="OBZ29" s="279"/>
      <c r="OCA29" s="279"/>
      <c r="OCB29" s="279"/>
      <c r="OCC29" s="279"/>
      <c r="OCD29" s="279"/>
      <c r="OCE29" s="279"/>
      <c r="OCF29" s="279"/>
      <c r="OCG29" s="279"/>
      <c r="OCH29" s="279"/>
      <c r="OCI29" s="279"/>
      <c r="OCJ29" s="279"/>
      <c r="OCK29" s="279"/>
      <c r="OCL29" s="279"/>
      <c r="OCM29" s="279"/>
      <c r="OCN29" s="279"/>
      <c r="OCO29" s="279"/>
      <c r="OCP29" s="279"/>
      <c r="OCQ29" s="279"/>
      <c r="OCR29" s="279"/>
      <c r="OCS29" s="279"/>
      <c r="OCT29" s="279"/>
      <c r="OCU29" s="279"/>
      <c r="OCV29" s="279"/>
      <c r="OCW29" s="279"/>
      <c r="OCX29" s="279"/>
      <c r="OCY29" s="279"/>
      <c r="OCZ29" s="279"/>
      <c r="ODA29" s="279"/>
      <c r="ODB29" s="279"/>
      <c r="ODC29" s="279"/>
      <c r="ODD29" s="279"/>
      <c r="ODE29" s="279"/>
      <c r="ODF29" s="279"/>
      <c r="ODG29" s="279"/>
      <c r="ODH29" s="279"/>
      <c r="ODI29" s="279"/>
      <c r="ODJ29" s="279"/>
      <c r="ODK29" s="279"/>
      <c r="ODL29" s="279"/>
      <c r="ODM29" s="279"/>
      <c r="ODN29" s="279"/>
      <c r="ODO29" s="279"/>
      <c r="ODP29" s="279"/>
      <c r="ODQ29" s="279"/>
      <c r="ODR29" s="279"/>
      <c r="ODS29" s="279"/>
      <c r="ODT29" s="279"/>
      <c r="ODU29" s="279"/>
      <c r="ODV29" s="279"/>
      <c r="ODW29" s="279"/>
      <c r="ODX29" s="279"/>
      <c r="ODY29" s="279"/>
      <c r="ODZ29" s="279"/>
      <c r="OEA29" s="279"/>
      <c r="OEB29" s="279"/>
      <c r="OEC29" s="279"/>
      <c r="OED29" s="279"/>
      <c r="OEE29" s="279"/>
      <c r="OEF29" s="279"/>
      <c r="OEG29" s="279"/>
      <c r="OEH29" s="279"/>
      <c r="OEI29" s="279"/>
      <c r="OEJ29" s="279"/>
      <c r="OEK29" s="279"/>
      <c r="OEL29" s="279"/>
      <c r="OEM29" s="279"/>
      <c r="OEN29" s="279"/>
      <c r="OEO29" s="279"/>
      <c r="OEP29" s="279"/>
      <c r="OEQ29" s="279"/>
      <c r="OER29" s="279"/>
      <c r="OES29" s="279"/>
      <c r="OET29" s="279"/>
      <c r="OEU29" s="279"/>
      <c r="OEV29" s="279"/>
      <c r="OEW29" s="279"/>
      <c r="OEX29" s="279"/>
      <c r="OEY29" s="279"/>
      <c r="OEZ29" s="279"/>
      <c r="OFA29" s="279"/>
      <c r="OFB29" s="279"/>
      <c r="OFC29" s="279"/>
      <c r="OFD29" s="279"/>
      <c r="OFE29" s="279"/>
      <c r="OFF29" s="279"/>
      <c r="OFG29" s="279"/>
      <c r="OFH29" s="279"/>
      <c r="OFI29" s="279"/>
      <c r="OFJ29" s="279"/>
      <c r="OFK29" s="279"/>
      <c r="OFL29" s="279"/>
      <c r="OFM29" s="279"/>
      <c r="OFN29" s="279"/>
      <c r="OFO29" s="279"/>
      <c r="OFP29" s="279"/>
      <c r="OFQ29" s="279"/>
      <c r="OFR29" s="279"/>
      <c r="OFS29" s="279"/>
      <c r="OFT29" s="279"/>
      <c r="OFU29" s="279"/>
      <c r="OFV29" s="279"/>
      <c r="OFW29" s="279"/>
      <c r="OFX29" s="279"/>
      <c r="OFY29" s="279"/>
      <c r="OFZ29" s="279"/>
      <c r="OGA29" s="279"/>
      <c r="OGB29" s="279"/>
      <c r="OGC29" s="279"/>
      <c r="OGD29" s="279"/>
      <c r="OGE29" s="279"/>
      <c r="OGF29" s="279"/>
      <c r="OGG29" s="279"/>
      <c r="OGH29" s="279"/>
      <c r="OGI29" s="279"/>
      <c r="OGJ29" s="279"/>
      <c r="OGK29" s="279"/>
      <c r="OGL29" s="279"/>
      <c r="OGM29" s="279"/>
      <c r="OGN29" s="279"/>
      <c r="OGO29" s="279"/>
      <c r="OGP29" s="279"/>
      <c r="OGQ29" s="279"/>
      <c r="OGR29" s="279"/>
      <c r="OGS29" s="279"/>
      <c r="OGT29" s="279"/>
      <c r="OGU29" s="279"/>
      <c r="OGV29" s="279"/>
      <c r="OGW29" s="279"/>
      <c r="OGX29" s="279"/>
      <c r="OGY29" s="279"/>
      <c r="OGZ29" s="279"/>
      <c r="OHA29" s="279"/>
      <c r="OHB29" s="279"/>
      <c r="OHC29" s="279"/>
      <c r="OHD29" s="279"/>
      <c r="OHE29" s="279"/>
      <c r="OHF29" s="279"/>
      <c r="OHG29" s="279"/>
      <c r="OHH29" s="279"/>
      <c r="OHI29" s="279"/>
      <c r="OHJ29" s="279"/>
      <c r="OHK29" s="279"/>
      <c r="OHL29" s="279"/>
      <c r="OHM29" s="279"/>
      <c r="OHN29" s="279"/>
      <c r="OHO29" s="279"/>
      <c r="OHP29" s="279"/>
      <c r="OHQ29" s="279"/>
      <c r="OHR29" s="279"/>
      <c r="OHS29" s="279"/>
      <c r="OHT29" s="279"/>
      <c r="OHU29" s="279"/>
      <c r="OHV29" s="279"/>
      <c r="OHW29" s="279"/>
      <c r="OHX29" s="279"/>
      <c r="OHY29" s="279"/>
      <c r="OHZ29" s="279"/>
      <c r="OIA29" s="279"/>
      <c r="OIB29" s="279"/>
      <c r="OIC29" s="279"/>
      <c r="OID29" s="279"/>
      <c r="OIE29" s="279"/>
      <c r="OIF29" s="279"/>
      <c r="OIG29" s="279"/>
      <c r="OIH29" s="279"/>
      <c r="OII29" s="279"/>
      <c r="OIJ29" s="279"/>
      <c r="OIK29" s="279"/>
      <c r="OIL29" s="279"/>
      <c r="OIM29" s="279"/>
      <c r="OIN29" s="279"/>
      <c r="OIO29" s="279"/>
      <c r="OIP29" s="279"/>
      <c r="OIQ29" s="279"/>
      <c r="OIR29" s="279"/>
      <c r="OIS29" s="279"/>
      <c r="OIT29" s="279"/>
      <c r="OIU29" s="279"/>
      <c r="OIV29" s="279"/>
      <c r="OIW29" s="279"/>
      <c r="OIX29" s="279"/>
      <c r="OIY29" s="279"/>
      <c r="OIZ29" s="279"/>
      <c r="OJA29" s="279"/>
      <c r="OJB29" s="279"/>
      <c r="OJC29" s="279"/>
      <c r="OJD29" s="279"/>
      <c r="OJE29" s="279"/>
      <c r="OJF29" s="279"/>
      <c r="OJG29" s="279"/>
      <c r="OJH29" s="279"/>
      <c r="OJI29" s="279"/>
      <c r="OJJ29" s="279"/>
      <c r="OJK29" s="279"/>
      <c r="OJL29" s="279"/>
      <c r="OJM29" s="279"/>
      <c r="OJN29" s="279"/>
      <c r="OJO29" s="279"/>
      <c r="OJP29" s="279"/>
      <c r="OJQ29" s="279"/>
      <c r="OJR29" s="279"/>
      <c r="OJS29" s="279"/>
      <c r="OJT29" s="279"/>
      <c r="OJU29" s="279"/>
      <c r="OJV29" s="279"/>
      <c r="OJW29" s="279"/>
      <c r="OJX29" s="279"/>
      <c r="OJY29" s="279"/>
      <c r="OJZ29" s="279"/>
      <c r="OKA29" s="279"/>
      <c r="OKB29" s="279"/>
      <c r="OKC29" s="279"/>
      <c r="OKD29" s="279"/>
      <c r="OKE29" s="279"/>
      <c r="OKF29" s="279"/>
      <c r="OKG29" s="279"/>
      <c r="OKH29" s="279"/>
      <c r="OKI29" s="279"/>
      <c r="OKJ29" s="279"/>
      <c r="OKK29" s="279"/>
      <c r="OKL29" s="279"/>
      <c r="OKM29" s="279"/>
      <c r="OKN29" s="279"/>
      <c r="OKO29" s="279"/>
      <c r="OKP29" s="279"/>
      <c r="OKQ29" s="279"/>
      <c r="OKR29" s="279"/>
      <c r="OKS29" s="279"/>
      <c r="OKT29" s="279"/>
      <c r="OKU29" s="279"/>
      <c r="OKV29" s="279"/>
      <c r="OKW29" s="279"/>
      <c r="OKX29" s="279"/>
      <c r="OKY29" s="279"/>
      <c r="OKZ29" s="279"/>
      <c r="OLA29" s="279"/>
      <c r="OLB29" s="279"/>
      <c r="OLC29" s="279"/>
      <c r="OLD29" s="279"/>
      <c r="OLE29" s="279"/>
      <c r="OLF29" s="279"/>
      <c r="OLG29" s="279"/>
      <c r="OLH29" s="279"/>
      <c r="OLI29" s="279"/>
      <c r="OLJ29" s="279"/>
      <c r="OLK29" s="279"/>
      <c r="OLL29" s="279"/>
      <c r="OLM29" s="279"/>
      <c r="OLN29" s="279"/>
      <c r="OLO29" s="279"/>
      <c r="OLP29" s="279"/>
      <c r="OLQ29" s="279"/>
      <c r="OLR29" s="279"/>
      <c r="OLS29" s="279"/>
      <c r="OLT29" s="279"/>
      <c r="OLU29" s="279"/>
      <c r="OLV29" s="279"/>
      <c r="OLW29" s="279"/>
      <c r="OLX29" s="279"/>
      <c r="OLY29" s="279"/>
      <c r="OLZ29" s="279"/>
      <c r="OMA29" s="279"/>
      <c r="OMB29" s="279"/>
      <c r="OMC29" s="279"/>
      <c r="OMD29" s="279"/>
      <c r="OME29" s="279"/>
      <c r="OMF29" s="279"/>
      <c r="OMG29" s="279"/>
      <c r="OMH29" s="279"/>
      <c r="OMI29" s="279"/>
      <c r="OMJ29" s="279"/>
      <c r="OMK29" s="279"/>
      <c r="OML29" s="279"/>
      <c r="OMM29" s="279"/>
      <c r="OMN29" s="279"/>
      <c r="OMO29" s="279"/>
      <c r="OMP29" s="279"/>
      <c r="OMQ29" s="279"/>
      <c r="OMR29" s="279"/>
      <c r="OMS29" s="279"/>
      <c r="OMT29" s="279"/>
      <c r="OMU29" s="279"/>
      <c r="OMV29" s="279"/>
      <c r="OMW29" s="279"/>
      <c r="OMX29" s="279"/>
      <c r="OMY29" s="279"/>
      <c r="OMZ29" s="279"/>
      <c r="ONA29" s="279"/>
      <c r="ONB29" s="279"/>
      <c r="ONC29" s="279"/>
      <c r="OND29" s="279"/>
      <c r="ONE29" s="279"/>
      <c r="ONF29" s="279"/>
      <c r="ONG29" s="279"/>
      <c r="ONH29" s="279"/>
      <c r="ONI29" s="279"/>
      <c r="ONJ29" s="279"/>
      <c r="ONK29" s="279"/>
      <c r="ONL29" s="279"/>
      <c r="ONM29" s="279"/>
      <c r="ONN29" s="279"/>
      <c r="ONO29" s="279"/>
      <c r="ONP29" s="279"/>
      <c r="ONQ29" s="279"/>
      <c r="ONR29" s="279"/>
      <c r="ONS29" s="279"/>
      <c r="ONT29" s="279"/>
      <c r="ONU29" s="279"/>
      <c r="ONV29" s="279"/>
      <c r="ONW29" s="279"/>
      <c r="ONX29" s="279"/>
      <c r="ONY29" s="279"/>
      <c r="ONZ29" s="279"/>
      <c r="OOA29" s="279"/>
      <c r="OOB29" s="279"/>
      <c r="OOC29" s="279"/>
      <c r="OOD29" s="279"/>
      <c r="OOE29" s="279"/>
      <c r="OOF29" s="279"/>
      <c r="OOG29" s="279"/>
      <c r="OOH29" s="279"/>
      <c r="OOI29" s="279"/>
      <c r="OOJ29" s="279"/>
      <c r="OOK29" s="279"/>
      <c r="OOL29" s="279"/>
      <c r="OOM29" s="279"/>
      <c r="OON29" s="279"/>
      <c r="OOO29" s="279"/>
      <c r="OOP29" s="279"/>
      <c r="OOQ29" s="279"/>
      <c r="OOR29" s="279"/>
      <c r="OOS29" s="279"/>
      <c r="OOT29" s="279"/>
      <c r="OOU29" s="279"/>
      <c r="OOV29" s="279"/>
      <c r="OOW29" s="279"/>
      <c r="OOX29" s="279"/>
      <c r="OOY29" s="279"/>
      <c r="OOZ29" s="279"/>
      <c r="OPA29" s="279"/>
      <c r="OPB29" s="279"/>
      <c r="OPC29" s="279"/>
      <c r="OPD29" s="279"/>
      <c r="OPE29" s="279"/>
      <c r="OPF29" s="279"/>
      <c r="OPG29" s="279"/>
      <c r="OPH29" s="279"/>
      <c r="OPI29" s="279"/>
      <c r="OPJ29" s="279"/>
      <c r="OPK29" s="279"/>
      <c r="OPL29" s="279"/>
      <c r="OPM29" s="279"/>
      <c r="OPN29" s="279"/>
      <c r="OPO29" s="279"/>
      <c r="OPP29" s="279"/>
      <c r="OPQ29" s="279"/>
      <c r="OPR29" s="279"/>
      <c r="OPS29" s="279"/>
      <c r="OPT29" s="279"/>
      <c r="OPU29" s="279"/>
      <c r="OPV29" s="279"/>
      <c r="OPW29" s="279"/>
      <c r="OPX29" s="279"/>
      <c r="OPY29" s="279"/>
      <c r="OPZ29" s="279"/>
      <c r="OQA29" s="279"/>
      <c r="OQB29" s="279"/>
      <c r="OQC29" s="279"/>
      <c r="OQD29" s="279"/>
      <c r="OQE29" s="279"/>
      <c r="OQF29" s="279"/>
      <c r="OQG29" s="279"/>
      <c r="OQH29" s="279"/>
      <c r="OQI29" s="279"/>
      <c r="OQJ29" s="279"/>
      <c r="OQK29" s="279"/>
      <c r="OQL29" s="279"/>
      <c r="OQM29" s="279"/>
      <c r="OQN29" s="279"/>
      <c r="OQO29" s="279"/>
      <c r="OQP29" s="279"/>
      <c r="OQQ29" s="279"/>
      <c r="OQR29" s="279"/>
      <c r="OQS29" s="279"/>
      <c r="OQT29" s="279"/>
      <c r="OQU29" s="279"/>
      <c r="OQV29" s="279"/>
      <c r="OQW29" s="279"/>
      <c r="OQX29" s="279"/>
      <c r="OQY29" s="279"/>
      <c r="OQZ29" s="279"/>
      <c r="ORA29" s="279"/>
      <c r="ORB29" s="279"/>
      <c r="ORC29" s="279"/>
      <c r="ORD29" s="279"/>
      <c r="ORE29" s="279"/>
      <c r="ORF29" s="279"/>
      <c r="ORG29" s="279"/>
      <c r="ORH29" s="279"/>
      <c r="ORI29" s="279"/>
      <c r="ORJ29" s="279"/>
      <c r="ORK29" s="279"/>
      <c r="ORL29" s="279"/>
      <c r="ORM29" s="279"/>
      <c r="ORN29" s="279"/>
      <c r="ORO29" s="279"/>
      <c r="ORP29" s="279"/>
      <c r="ORQ29" s="279"/>
      <c r="ORR29" s="279"/>
      <c r="ORS29" s="279"/>
      <c r="ORT29" s="279"/>
      <c r="ORU29" s="279"/>
      <c r="ORV29" s="279"/>
      <c r="ORW29" s="279"/>
      <c r="ORX29" s="279"/>
      <c r="ORY29" s="279"/>
      <c r="ORZ29" s="279"/>
      <c r="OSA29" s="279"/>
      <c r="OSB29" s="279"/>
      <c r="OSC29" s="279"/>
      <c r="OSD29" s="279"/>
      <c r="OSE29" s="279"/>
      <c r="OSF29" s="279"/>
      <c r="OSG29" s="279"/>
      <c r="OSH29" s="279"/>
      <c r="OSI29" s="279"/>
      <c r="OSJ29" s="279"/>
      <c r="OSK29" s="279"/>
      <c r="OSL29" s="279"/>
      <c r="OSM29" s="279"/>
      <c r="OSN29" s="279"/>
      <c r="OSO29" s="279"/>
      <c r="OSP29" s="279"/>
      <c r="OSQ29" s="279"/>
      <c r="OSR29" s="279"/>
      <c r="OSS29" s="279"/>
      <c r="OST29" s="279"/>
      <c r="OSU29" s="279"/>
      <c r="OSV29" s="279"/>
      <c r="OSW29" s="279"/>
      <c r="OSX29" s="279"/>
      <c r="OSY29" s="279"/>
      <c r="OSZ29" s="279"/>
      <c r="OTA29" s="279"/>
      <c r="OTB29" s="279"/>
      <c r="OTC29" s="279"/>
      <c r="OTD29" s="279"/>
      <c r="OTE29" s="279"/>
      <c r="OTF29" s="279"/>
      <c r="OTG29" s="279"/>
      <c r="OTH29" s="279"/>
      <c r="OTI29" s="279"/>
      <c r="OTJ29" s="279"/>
      <c r="OTK29" s="279"/>
      <c r="OTL29" s="279"/>
      <c r="OTM29" s="279"/>
      <c r="OTN29" s="279"/>
      <c r="OTO29" s="279"/>
      <c r="OTP29" s="279"/>
      <c r="OTQ29" s="279"/>
      <c r="OTR29" s="279"/>
      <c r="OTS29" s="279"/>
      <c r="OTT29" s="279"/>
      <c r="OTU29" s="279"/>
      <c r="OTV29" s="279"/>
      <c r="OTW29" s="279"/>
      <c r="OTX29" s="279"/>
      <c r="OTY29" s="279"/>
      <c r="OTZ29" s="279"/>
      <c r="OUA29" s="279"/>
      <c r="OUB29" s="279"/>
      <c r="OUC29" s="279"/>
      <c r="OUD29" s="279"/>
      <c r="OUE29" s="279"/>
      <c r="OUF29" s="279"/>
      <c r="OUG29" s="279"/>
      <c r="OUH29" s="279"/>
      <c r="OUI29" s="279"/>
      <c r="OUJ29" s="279"/>
      <c r="OUK29" s="279"/>
      <c r="OUL29" s="279"/>
      <c r="OUM29" s="279"/>
      <c r="OUN29" s="279"/>
      <c r="OUO29" s="279"/>
      <c r="OUP29" s="279"/>
      <c r="OUQ29" s="279"/>
      <c r="OUR29" s="279"/>
      <c r="OUS29" s="279"/>
      <c r="OUT29" s="279"/>
      <c r="OUU29" s="279"/>
      <c r="OUV29" s="279"/>
      <c r="OUW29" s="279"/>
      <c r="OUX29" s="279"/>
      <c r="OUY29" s="279"/>
      <c r="OUZ29" s="279"/>
      <c r="OVA29" s="279"/>
      <c r="OVB29" s="279"/>
      <c r="OVC29" s="279"/>
      <c r="OVD29" s="279"/>
      <c r="OVE29" s="279"/>
      <c r="OVF29" s="279"/>
      <c r="OVG29" s="279"/>
      <c r="OVH29" s="279"/>
      <c r="OVI29" s="279"/>
      <c r="OVJ29" s="279"/>
      <c r="OVK29" s="279"/>
      <c r="OVL29" s="279"/>
      <c r="OVM29" s="279"/>
      <c r="OVN29" s="279"/>
      <c r="OVO29" s="279"/>
      <c r="OVP29" s="279"/>
      <c r="OVQ29" s="279"/>
      <c r="OVR29" s="279"/>
      <c r="OVS29" s="279"/>
      <c r="OVT29" s="279"/>
      <c r="OVU29" s="279"/>
      <c r="OVV29" s="279"/>
      <c r="OVW29" s="279"/>
      <c r="OVX29" s="279"/>
      <c r="OVY29" s="279"/>
      <c r="OVZ29" s="279"/>
      <c r="OWA29" s="279"/>
      <c r="OWB29" s="279"/>
      <c r="OWC29" s="279"/>
      <c r="OWD29" s="279"/>
      <c r="OWE29" s="279"/>
      <c r="OWF29" s="279"/>
      <c r="OWG29" s="279"/>
      <c r="OWH29" s="279"/>
      <c r="OWI29" s="279"/>
      <c r="OWJ29" s="279"/>
      <c r="OWK29" s="279"/>
      <c r="OWL29" s="279"/>
      <c r="OWM29" s="279"/>
      <c r="OWN29" s="279"/>
      <c r="OWO29" s="279"/>
      <c r="OWP29" s="279"/>
      <c r="OWQ29" s="279"/>
      <c r="OWR29" s="279"/>
      <c r="OWS29" s="279"/>
      <c r="OWT29" s="279"/>
      <c r="OWU29" s="279"/>
      <c r="OWV29" s="279"/>
      <c r="OWW29" s="279"/>
      <c r="OWX29" s="279"/>
      <c r="OWY29" s="279"/>
      <c r="OWZ29" s="279"/>
      <c r="OXA29" s="279"/>
      <c r="OXB29" s="279"/>
      <c r="OXC29" s="279"/>
      <c r="OXD29" s="279"/>
      <c r="OXE29" s="279"/>
      <c r="OXF29" s="279"/>
      <c r="OXG29" s="279"/>
      <c r="OXH29" s="279"/>
      <c r="OXI29" s="279"/>
      <c r="OXJ29" s="279"/>
      <c r="OXK29" s="279"/>
      <c r="OXL29" s="279"/>
      <c r="OXM29" s="279"/>
      <c r="OXN29" s="279"/>
      <c r="OXO29" s="279"/>
      <c r="OXP29" s="279"/>
      <c r="OXQ29" s="279"/>
      <c r="OXR29" s="279"/>
      <c r="OXS29" s="279"/>
      <c r="OXT29" s="279"/>
      <c r="OXU29" s="279"/>
      <c r="OXV29" s="279"/>
      <c r="OXW29" s="279"/>
      <c r="OXX29" s="279"/>
      <c r="OXY29" s="279"/>
      <c r="OXZ29" s="279"/>
      <c r="OYA29" s="279"/>
      <c r="OYB29" s="279"/>
      <c r="OYC29" s="279"/>
      <c r="OYD29" s="279"/>
      <c r="OYE29" s="279"/>
      <c r="OYF29" s="279"/>
      <c r="OYG29" s="279"/>
      <c r="OYH29" s="279"/>
      <c r="OYI29" s="279"/>
      <c r="OYJ29" s="279"/>
      <c r="OYK29" s="279"/>
      <c r="OYL29" s="279"/>
      <c r="OYM29" s="279"/>
      <c r="OYN29" s="279"/>
      <c r="OYO29" s="279"/>
      <c r="OYP29" s="279"/>
      <c r="OYQ29" s="279"/>
      <c r="OYR29" s="279"/>
      <c r="OYS29" s="279"/>
      <c r="OYT29" s="279"/>
      <c r="OYU29" s="279"/>
      <c r="OYV29" s="279"/>
      <c r="OYW29" s="279"/>
      <c r="OYX29" s="279"/>
      <c r="OYY29" s="279"/>
      <c r="OYZ29" s="279"/>
      <c r="OZA29" s="279"/>
      <c r="OZB29" s="279"/>
      <c r="OZC29" s="279"/>
      <c r="OZD29" s="279"/>
      <c r="OZE29" s="279"/>
      <c r="OZF29" s="279"/>
      <c r="OZG29" s="279"/>
      <c r="OZH29" s="279"/>
      <c r="OZI29" s="279"/>
      <c r="OZJ29" s="279"/>
      <c r="OZK29" s="279"/>
      <c r="OZL29" s="279"/>
      <c r="OZM29" s="279"/>
      <c r="OZN29" s="279"/>
      <c r="OZO29" s="279"/>
      <c r="OZP29" s="279"/>
      <c r="OZQ29" s="279"/>
      <c r="OZR29" s="279"/>
      <c r="OZS29" s="279"/>
      <c r="OZT29" s="279"/>
      <c r="OZU29" s="279"/>
      <c r="OZV29" s="279"/>
      <c r="OZW29" s="279"/>
      <c r="OZX29" s="279"/>
      <c r="OZY29" s="279"/>
      <c r="OZZ29" s="279"/>
      <c r="PAA29" s="279"/>
      <c r="PAB29" s="279"/>
      <c r="PAC29" s="279"/>
      <c r="PAD29" s="279"/>
      <c r="PAE29" s="279"/>
      <c r="PAF29" s="279"/>
      <c r="PAG29" s="279"/>
      <c r="PAH29" s="279"/>
      <c r="PAI29" s="279"/>
      <c r="PAJ29" s="279"/>
      <c r="PAK29" s="279"/>
      <c r="PAL29" s="279"/>
      <c r="PAM29" s="279"/>
      <c r="PAN29" s="279"/>
      <c r="PAO29" s="279"/>
      <c r="PAP29" s="279"/>
      <c r="PAQ29" s="279"/>
      <c r="PAR29" s="279"/>
      <c r="PAS29" s="279"/>
      <c r="PAT29" s="279"/>
      <c r="PAU29" s="279"/>
      <c r="PAV29" s="279"/>
      <c r="PAW29" s="279"/>
      <c r="PAX29" s="279"/>
      <c r="PAY29" s="279"/>
      <c r="PAZ29" s="279"/>
      <c r="PBA29" s="279"/>
      <c r="PBB29" s="279"/>
      <c r="PBC29" s="279"/>
      <c r="PBD29" s="279"/>
      <c r="PBE29" s="279"/>
      <c r="PBF29" s="279"/>
      <c r="PBG29" s="279"/>
      <c r="PBH29" s="279"/>
      <c r="PBI29" s="279"/>
      <c r="PBJ29" s="279"/>
      <c r="PBK29" s="279"/>
      <c r="PBL29" s="279"/>
      <c r="PBM29" s="279"/>
      <c r="PBN29" s="279"/>
      <c r="PBO29" s="279"/>
      <c r="PBP29" s="279"/>
      <c r="PBQ29" s="279"/>
      <c r="PBR29" s="279"/>
      <c r="PBS29" s="279"/>
      <c r="PBT29" s="279"/>
      <c r="PBU29" s="279"/>
      <c r="PBV29" s="279"/>
      <c r="PBW29" s="279"/>
      <c r="PBX29" s="279"/>
      <c r="PBY29" s="279"/>
      <c r="PBZ29" s="279"/>
      <c r="PCA29" s="279"/>
      <c r="PCB29" s="279"/>
      <c r="PCC29" s="279"/>
      <c r="PCD29" s="279"/>
      <c r="PCE29" s="279"/>
      <c r="PCF29" s="279"/>
      <c r="PCG29" s="279"/>
      <c r="PCH29" s="279"/>
      <c r="PCI29" s="279"/>
      <c r="PCJ29" s="279"/>
      <c r="PCK29" s="279"/>
      <c r="PCL29" s="279"/>
      <c r="PCM29" s="279"/>
      <c r="PCN29" s="279"/>
      <c r="PCO29" s="279"/>
      <c r="PCP29" s="279"/>
      <c r="PCQ29" s="279"/>
      <c r="PCR29" s="279"/>
      <c r="PCS29" s="279"/>
      <c r="PCT29" s="279"/>
      <c r="PCU29" s="279"/>
      <c r="PCV29" s="279"/>
      <c r="PCW29" s="279"/>
      <c r="PCX29" s="279"/>
      <c r="PCY29" s="279"/>
      <c r="PCZ29" s="279"/>
      <c r="PDA29" s="279"/>
      <c r="PDB29" s="279"/>
      <c r="PDC29" s="279"/>
      <c r="PDD29" s="279"/>
      <c r="PDE29" s="279"/>
      <c r="PDF29" s="279"/>
      <c r="PDG29" s="279"/>
      <c r="PDH29" s="279"/>
      <c r="PDI29" s="279"/>
      <c r="PDJ29" s="279"/>
      <c r="PDK29" s="279"/>
      <c r="PDL29" s="279"/>
      <c r="PDM29" s="279"/>
      <c r="PDN29" s="279"/>
      <c r="PDO29" s="279"/>
      <c r="PDP29" s="279"/>
      <c r="PDQ29" s="279"/>
      <c r="PDR29" s="279"/>
      <c r="PDS29" s="279"/>
      <c r="PDT29" s="279"/>
      <c r="PDU29" s="279"/>
      <c r="PDV29" s="279"/>
      <c r="PDW29" s="279"/>
      <c r="PDX29" s="279"/>
      <c r="PDY29" s="279"/>
      <c r="PDZ29" s="279"/>
      <c r="PEA29" s="279"/>
      <c r="PEB29" s="279"/>
      <c r="PEC29" s="279"/>
      <c r="PED29" s="279"/>
      <c r="PEE29" s="279"/>
      <c r="PEF29" s="279"/>
      <c r="PEG29" s="279"/>
      <c r="PEH29" s="279"/>
      <c r="PEI29" s="279"/>
      <c r="PEJ29" s="279"/>
      <c r="PEK29" s="279"/>
      <c r="PEL29" s="279"/>
      <c r="PEM29" s="279"/>
      <c r="PEN29" s="279"/>
      <c r="PEO29" s="279"/>
      <c r="PEP29" s="279"/>
      <c r="PEQ29" s="279"/>
      <c r="PER29" s="279"/>
      <c r="PES29" s="279"/>
      <c r="PET29" s="279"/>
      <c r="PEU29" s="279"/>
      <c r="PEV29" s="279"/>
      <c r="PEW29" s="279"/>
      <c r="PEX29" s="279"/>
      <c r="PEY29" s="279"/>
      <c r="PEZ29" s="279"/>
      <c r="PFA29" s="279"/>
      <c r="PFB29" s="279"/>
      <c r="PFC29" s="279"/>
      <c r="PFD29" s="279"/>
      <c r="PFE29" s="279"/>
      <c r="PFF29" s="279"/>
      <c r="PFG29" s="279"/>
      <c r="PFH29" s="279"/>
      <c r="PFI29" s="279"/>
      <c r="PFJ29" s="279"/>
      <c r="PFK29" s="279"/>
      <c r="PFL29" s="279"/>
      <c r="PFM29" s="279"/>
      <c r="PFN29" s="279"/>
      <c r="PFO29" s="279"/>
      <c r="PFP29" s="279"/>
      <c r="PFQ29" s="279"/>
      <c r="PFR29" s="279"/>
      <c r="PFS29" s="279"/>
      <c r="PFT29" s="279"/>
      <c r="PFU29" s="279"/>
      <c r="PFV29" s="279"/>
      <c r="PFW29" s="279"/>
      <c r="PFX29" s="279"/>
      <c r="PFY29" s="279"/>
      <c r="PFZ29" s="279"/>
      <c r="PGA29" s="279"/>
      <c r="PGB29" s="279"/>
      <c r="PGC29" s="279"/>
      <c r="PGD29" s="279"/>
      <c r="PGE29" s="279"/>
      <c r="PGF29" s="279"/>
      <c r="PGG29" s="279"/>
      <c r="PGH29" s="279"/>
      <c r="PGI29" s="279"/>
      <c r="PGJ29" s="279"/>
      <c r="PGK29" s="279"/>
      <c r="PGL29" s="279"/>
      <c r="PGM29" s="279"/>
      <c r="PGN29" s="279"/>
      <c r="PGO29" s="279"/>
      <c r="PGP29" s="279"/>
      <c r="PGQ29" s="279"/>
      <c r="PGR29" s="279"/>
      <c r="PGS29" s="279"/>
      <c r="PGT29" s="279"/>
      <c r="PGU29" s="279"/>
      <c r="PGV29" s="279"/>
      <c r="PGW29" s="279"/>
      <c r="PGX29" s="279"/>
      <c r="PGY29" s="279"/>
      <c r="PGZ29" s="279"/>
      <c r="PHA29" s="279"/>
      <c r="PHB29" s="279"/>
      <c r="PHC29" s="279"/>
      <c r="PHD29" s="279"/>
      <c r="PHE29" s="279"/>
      <c r="PHF29" s="279"/>
      <c r="PHG29" s="279"/>
      <c r="PHH29" s="279"/>
      <c r="PHI29" s="279"/>
      <c r="PHJ29" s="279"/>
      <c r="PHK29" s="279"/>
      <c r="PHL29" s="279"/>
      <c r="PHM29" s="279"/>
      <c r="PHN29" s="279"/>
      <c r="PHO29" s="279"/>
      <c r="PHP29" s="279"/>
      <c r="PHQ29" s="279"/>
      <c r="PHR29" s="279"/>
      <c r="PHS29" s="279"/>
      <c r="PHT29" s="279"/>
      <c r="PHU29" s="279"/>
      <c r="PHV29" s="279"/>
      <c r="PHW29" s="279"/>
      <c r="PHX29" s="279"/>
      <c r="PHY29" s="279"/>
      <c r="PHZ29" s="279"/>
      <c r="PIA29" s="279"/>
      <c r="PIB29" s="279"/>
      <c r="PIC29" s="279"/>
      <c r="PID29" s="279"/>
      <c r="PIE29" s="279"/>
      <c r="PIF29" s="279"/>
      <c r="PIG29" s="279"/>
      <c r="PIH29" s="279"/>
      <c r="PII29" s="279"/>
      <c r="PIJ29" s="279"/>
      <c r="PIK29" s="279"/>
      <c r="PIL29" s="279"/>
      <c r="PIM29" s="279"/>
      <c r="PIN29" s="279"/>
      <c r="PIO29" s="279"/>
      <c r="PIP29" s="279"/>
      <c r="PIQ29" s="279"/>
      <c r="PIR29" s="279"/>
      <c r="PIS29" s="279"/>
      <c r="PIT29" s="279"/>
      <c r="PIU29" s="279"/>
      <c r="PIV29" s="279"/>
      <c r="PIW29" s="279"/>
      <c r="PIX29" s="279"/>
      <c r="PIY29" s="279"/>
      <c r="PIZ29" s="279"/>
      <c r="PJA29" s="279"/>
      <c r="PJB29" s="279"/>
      <c r="PJC29" s="279"/>
      <c r="PJD29" s="279"/>
      <c r="PJE29" s="279"/>
      <c r="PJF29" s="279"/>
      <c r="PJG29" s="279"/>
      <c r="PJH29" s="279"/>
      <c r="PJI29" s="279"/>
      <c r="PJJ29" s="279"/>
      <c r="PJK29" s="279"/>
      <c r="PJL29" s="279"/>
      <c r="PJM29" s="279"/>
      <c r="PJN29" s="279"/>
      <c r="PJO29" s="279"/>
      <c r="PJP29" s="279"/>
      <c r="PJQ29" s="279"/>
      <c r="PJR29" s="279"/>
      <c r="PJS29" s="279"/>
      <c r="PJT29" s="279"/>
      <c r="PJU29" s="279"/>
      <c r="PJV29" s="279"/>
      <c r="PJW29" s="279"/>
      <c r="PJX29" s="279"/>
      <c r="PJY29" s="279"/>
      <c r="PJZ29" s="279"/>
      <c r="PKA29" s="279"/>
      <c r="PKB29" s="279"/>
      <c r="PKC29" s="279"/>
      <c r="PKD29" s="279"/>
      <c r="PKE29" s="279"/>
      <c r="PKF29" s="279"/>
      <c r="PKG29" s="279"/>
      <c r="PKH29" s="279"/>
      <c r="PKI29" s="279"/>
      <c r="PKJ29" s="279"/>
      <c r="PKK29" s="279"/>
      <c r="PKL29" s="279"/>
      <c r="PKM29" s="279"/>
      <c r="PKN29" s="279"/>
      <c r="PKO29" s="279"/>
      <c r="PKP29" s="279"/>
      <c r="PKQ29" s="279"/>
      <c r="PKR29" s="279"/>
      <c r="PKS29" s="279"/>
      <c r="PKT29" s="279"/>
      <c r="PKU29" s="279"/>
      <c r="PKV29" s="279"/>
      <c r="PKW29" s="279"/>
      <c r="PKX29" s="279"/>
      <c r="PKY29" s="279"/>
      <c r="PKZ29" s="279"/>
      <c r="PLA29" s="279"/>
      <c r="PLB29" s="279"/>
      <c r="PLC29" s="279"/>
      <c r="PLD29" s="279"/>
      <c r="PLE29" s="279"/>
      <c r="PLF29" s="279"/>
      <c r="PLG29" s="279"/>
      <c r="PLH29" s="279"/>
      <c r="PLI29" s="279"/>
      <c r="PLJ29" s="279"/>
      <c r="PLK29" s="279"/>
      <c r="PLL29" s="279"/>
      <c r="PLM29" s="279"/>
      <c r="PLN29" s="279"/>
      <c r="PLO29" s="279"/>
      <c r="PLP29" s="279"/>
      <c r="PLQ29" s="279"/>
      <c r="PLR29" s="279"/>
      <c r="PLS29" s="279"/>
      <c r="PLT29" s="279"/>
      <c r="PLU29" s="279"/>
      <c r="PLV29" s="279"/>
      <c r="PLW29" s="279"/>
      <c r="PLX29" s="279"/>
      <c r="PLY29" s="279"/>
      <c r="PLZ29" s="279"/>
      <c r="PMA29" s="279"/>
      <c r="PMB29" s="279"/>
      <c r="PMC29" s="279"/>
      <c r="PMD29" s="279"/>
      <c r="PME29" s="279"/>
      <c r="PMF29" s="279"/>
      <c r="PMG29" s="279"/>
      <c r="PMH29" s="279"/>
      <c r="PMI29" s="279"/>
      <c r="PMJ29" s="279"/>
      <c r="PMK29" s="279"/>
      <c r="PML29" s="279"/>
      <c r="PMM29" s="279"/>
      <c r="PMN29" s="279"/>
      <c r="PMO29" s="279"/>
      <c r="PMP29" s="279"/>
      <c r="PMQ29" s="279"/>
      <c r="PMR29" s="279"/>
      <c r="PMS29" s="279"/>
      <c r="PMT29" s="279"/>
      <c r="PMU29" s="279"/>
      <c r="PMV29" s="279"/>
      <c r="PMW29" s="279"/>
      <c r="PMX29" s="279"/>
      <c r="PMY29" s="279"/>
      <c r="PMZ29" s="279"/>
      <c r="PNA29" s="279"/>
      <c r="PNB29" s="279"/>
      <c r="PNC29" s="279"/>
      <c r="PND29" s="279"/>
      <c r="PNE29" s="279"/>
      <c r="PNF29" s="279"/>
      <c r="PNG29" s="279"/>
      <c r="PNH29" s="279"/>
      <c r="PNI29" s="279"/>
      <c r="PNJ29" s="279"/>
      <c r="PNK29" s="279"/>
      <c r="PNL29" s="279"/>
      <c r="PNM29" s="279"/>
      <c r="PNN29" s="279"/>
      <c r="PNO29" s="279"/>
      <c r="PNP29" s="279"/>
      <c r="PNQ29" s="279"/>
      <c r="PNR29" s="279"/>
      <c r="PNS29" s="279"/>
      <c r="PNT29" s="279"/>
      <c r="PNU29" s="279"/>
      <c r="PNV29" s="279"/>
      <c r="PNW29" s="279"/>
      <c r="PNX29" s="279"/>
      <c r="PNY29" s="279"/>
      <c r="PNZ29" s="279"/>
      <c r="POA29" s="279"/>
      <c r="POB29" s="279"/>
      <c r="POC29" s="279"/>
      <c r="POD29" s="279"/>
      <c r="POE29" s="279"/>
      <c r="POF29" s="279"/>
      <c r="POG29" s="279"/>
      <c r="POH29" s="279"/>
      <c r="POI29" s="279"/>
      <c r="POJ29" s="279"/>
      <c r="POK29" s="279"/>
      <c r="POL29" s="279"/>
      <c r="POM29" s="279"/>
      <c r="PON29" s="279"/>
      <c r="POO29" s="279"/>
      <c r="POP29" s="279"/>
      <c r="POQ29" s="279"/>
      <c r="POR29" s="279"/>
      <c r="POS29" s="279"/>
      <c r="POT29" s="279"/>
      <c r="POU29" s="279"/>
      <c r="POV29" s="279"/>
      <c r="POW29" s="279"/>
      <c r="POX29" s="279"/>
      <c r="POY29" s="279"/>
      <c r="POZ29" s="279"/>
      <c r="PPA29" s="279"/>
      <c r="PPB29" s="279"/>
      <c r="PPC29" s="279"/>
      <c r="PPD29" s="279"/>
      <c r="PPE29" s="279"/>
      <c r="PPF29" s="279"/>
      <c r="PPG29" s="279"/>
      <c r="PPH29" s="279"/>
      <c r="PPI29" s="279"/>
      <c r="PPJ29" s="279"/>
      <c r="PPK29" s="279"/>
      <c r="PPL29" s="279"/>
      <c r="PPM29" s="279"/>
      <c r="PPN29" s="279"/>
      <c r="PPO29" s="279"/>
      <c r="PPP29" s="279"/>
      <c r="PPQ29" s="279"/>
      <c r="PPR29" s="279"/>
      <c r="PPS29" s="279"/>
      <c r="PPT29" s="279"/>
      <c r="PPU29" s="279"/>
      <c r="PPV29" s="279"/>
      <c r="PPW29" s="279"/>
      <c r="PPX29" s="279"/>
      <c r="PPY29" s="279"/>
      <c r="PPZ29" s="279"/>
      <c r="PQA29" s="279"/>
      <c r="PQB29" s="279"/>
      <c r="PQC29" s="279"/>
      <c r="PQD29" s="279"/>
      <c r="PQE29" s="279"/>
      <c r="PQF29" s="279"/>
      <c r="PQG29" s="279"/>
      <c r="PQH29" s="279"/>
      <c r="PQI29" s="279"/>
      <c r="PQJ29" s="279"/>
      <c r="PQK29" s="279"/>
      <c r="PQL29" s="279"/>
      <c r="PQM29" s="279"/>
      <c r="PQN29" s="279"/>
      <c r="PQO29" s="279"/>
      <c r="PQP29" s="279"/>
      <c r="PQQ29" s="279"/>
      <c r="PQR29" s="279"/>
      <c r="PQS29" s="279"/>
      <c r="PQT29" s="279"/>
      <c r="PQU29" s="279"/>
      <c r="PQV29" s="279"/>
      <c r="PQW29" s="279"/>
      <c r="PQX29" s="279"/>
      <c r="PQY29" s="279"/>
      <c r="PQZ29" s="279"/>
      <c r="PRA29" s="279"/>
      <c r="PRB29" s="279"/>
      <c r="PRC29" s="279"/>
      <c r="PRD29" s="279"/>
      <c r="PRE29" s="279"/>
      <c r="PRF29" s="279"/>
      <c r="PRG29" s="279"/>
      <c r="PRH29" s="279"/>
      <c r="PRI29" s="279"/>
      <c r="PRJ29" s="279"/>
      <c r="PRK29" s="279"/>
      <c r="PRL29" s="279"/>
      <c r="PRM29" s="279"/>
      <c r="PRN29" s="279"/>
      <c r="PRO29" s="279"/>
      <c r="PRP29" s="279"/>
      <c r="PRQ29" s="279"/>
      <c r="PRR29" s="279"/>
      <c r="PRS29" s="279"/>
      <c r="PRT29" s="279"/>
      <c r="PRU29" s="279"/>
      <c r="PRV29" s="279"/>
      <c r="PRW29" s="279"/>
      <c r="PRX29" s="279"/>
      <c r="PRY29" s="279"/>
      <c r="PRZ29" s="279"/>
      <c r="PSA29" s="279"/>
      <c r="PSB29" s="279"/>
      <c r="PSC29" s="279"/>
      <c r="PSD29" s="279"/>
      <c r="PSE29" s="279"/>
      <c r="PSF29" s="279"/>
      <c r="PSG29" s="279"/>
      <c r="PSH29" s="279"/>
      <c r="PSI29" s="279"/>
      <c r="PSJ29" s="279"/>
      <c r="PSK29" s="279"/>
      <c r="PSL29" s="279"/>
      <c r="PSM29" s="279"/>
      <c r="PSN29" s="279"/>
      <c r="PSO29" s="279"/>
      <c r="PSP29" s="279"/>
      <c r="PSQ29" s="279"/>
      <c r="PSR29" s="279"/>
      <c r="PSS29" s="279"/>
      <c r="PST29" s="279"/>
      <c r="PSU29" s="279"/>
      <c r="PSV29" s="279"/>
      <c r="PSW29" s="279"/>
      <c r="PSX29" s="279"/>
      <c r="PSY29" s="279"/>
      <c r="PSZ29" s="279"/>
      <c r="PTA29" s="279"/>
      <c r="PTB29" s="279"/>
      <c r="PTC29" s="279"/>
      <c r="PTD29" s="279"/>
      <c r="PTE29" s="279"/>
      <c r="PTF29" s="279"/>
      <c r="PTG29" s="279"/>
      <c r="PTH29" s="279"/>
      <c r="PTI29" s="279"/>
      <c r="PTJ29" s="279"/>
      <c r="PTK29" s="279"/>
      <c r="PTL29" s="279"/>
      <c r="PTM29" s="279"/>
      <c r="PTN29" s="279"/>
      <c r="PTO29" s="279"/>
      <c r="PTP29" s="279"/>
      <c r="PTQ29" s="279"/>
      <c r="PTR29" s="279"/>
      <c r="PTS29" s="279"/>
      <c r="PTT29" s="279"/>
      <c r="PTU29" s="279"/>
      <c r="PTV29" s="279"/>
      <c r="PTW29" s="279"/>
      <c r="PTX29" s="279"/>
      <c r="PTY29" s="279"/>
      <c r="PTZ29" s="279"/>
      <c r="PUA29" s="279"/>
      <c r="PUB29" s="279"/>
      <c r="PUC29" s="279"/>
      <c r="PUD29" s="279"/>
      <c r="PUE29" s="279"/>
      <c r="PUF29" s="279"/>
      <c r="PUG29" s="279"/>
      <c r="PUH29" s="279"/>
      <c r="PUI29" s="279"/>
      <c r="PUJ29" s="279"/>
      <c r="PUK29" s="279"/>
      <c r="PUL29" s="279"/>
      <c r="PUM29" s="279"/>
      <c r="PUN29" s="279"/>
      <c r="PUO29" s="279"/>
      <c r="PUP29" s="279"/>
      <c r="PUQ29" s="279"/>
      <c r="PUR29" s="279"/>
      <c r="PUS29" s="279"/>
      <c r="PUT29" s="279"/>
      <c r="PUU29" s="279"/>
      <c r="PUV29" s="279"/>
      <c r="PUW29" s="279"/>
      <c r="PUX29" s="279"/>
      <c r="PUY29" s="279"/>
      <c r="PUZ29" s="279"/>
      <c r="PVA29" s="279"/>
      <c r="PVB29" s="279"/>
      <c r="PVC29" s="279"/>
      <c r="PVD29" s="279"/>
      <c r="PVE29" s="279"/>
      <c r="PVF29" s="279"/>
      <c r="PVG29" s="279"/>
      <c r="PVH29" s="279"/>
      <c r="PVI29" s="279"/>
      <c r="PVJ29" s="279"/>
      <c r="PVK29" s="279"/>
      <c r="PVL29" s="279"/>
      <c r="PVM29" s="279"/>
      <c r="PVN29" s="279"/>
      <c r="PVO29" s="279"/>
      <c r="PVP29" s="279"/>
      <c r="PVQ29" s="279"/>
      <c r="PVR29" s="279"/>
      <c r="PVS29" s="279"/>
      <c r="PVT29" s="279"/>
      <c r="PVU29" s="279"/>
      <c r="PVV29" s="279"/>
      <c r="PVW29" s="279"/>
      <c r="PVX29" s="279"/>
      <c r="PVY29" s="279"/>
      <c r="PVZ29" s="279"/>
      <c r="PWA29" s="279"/>
      <c r="PWB29" s="279"/>
      <c r="PWC29" s="279"/>
      <c r="PWD29" s="279"/>
      <c r="PWE29" s="279"/>
      <c r="PWF29" s="279"/>
      <c r="PWG29" s="279"/>
      <c r="PWH29" s="279"/>
      <c r="PWI29" s="279"/>
      <c r="PWJ29" s="279"/>
      <c r="PWK29" s="279"/>
      <c r="PWL29" s="279"/>
      <c r="PWM29" s="279"/>
      <c r="PWN29" s="279"/>
      <c r="PWO29" s="279"/>
      <c r="PWP29" s="279"/>
      <c r="PWQ29" s="279"/>
      <c r="PWR29" s="279"/>
      <c r="PWS29" s="279"/>
      <c r="PWT29" s="279"/>
      <c r="PWU29" s="279"/>
      <c r="PWV29" s="279"/>
      <c r="PWW29" s="279"/>
      <c r="PWX29" s="279"/>
      <c r="PWY29" s="279"/>
      <c r="PWZ29" s="279"/>
      <c r="PXA29" s="279"/>
      <c r="PXB29" s="279"/>
      <c r="PXC29" s="279"/>
      <c r="PXD29" s="279"/>
      <c r="PXE29" s="279"/>
      <c r="PXF29" s="279"/>
      <c r="PXG29" s="279"/>
      <c r="PXH29" s="279"/>
      <c r="PXI29" s="279"/>
      <c r="PXJ29" s="279"/>
      <c r="PXK29" s="279"/>
      <c r="PXL29" s="279"/>
      <c r="PXM29" s="279"/>
      <c r="PXN29" s="279"/>
      <c r="PXO29" s="279"/>
      <c r="PXP29" s="279"/>
      <c r="PXQ29" s="279"/>
      <c r="PXR29" s="279"/>
      <c r="PXS29" s="279"/>
      <c r="PXT29" s="279"/>
      <c r="PXU29" s="279"/>
      <c r="PXV29" s="279"/>
      <c r="PXW29" s="279"/>
      <c r="PXX29" s="279"/>
      <c r="PXY29" s="279"/>
      <c r="PXZ29" s="279"/>
      <c r="PYA29" s="279"/>
      <c r="PYB29" s="279"/>
      <c r="PYC29" s="279"/>
      <c r="PYD29" s="279"/>
      <c r="PYE29" s="279"/>
      <c r="PYF29" s="279"/>
      <c r="PYG29" s="279"/>
      <c r="PYH29" s="279"/>
      <c r="PYI29" s="279"/>
      <c r="PYJ29" s="279"/>
      <c r="PYK29" s="279"/>
      <c r="PYL29" s="279"/>
      <c r="PYM29" s="279"/>
      <c r="PYN29" s="279"/>
      <c r="PYO29" s="279"/>
      <c r="PYP29" s="279"/>
      <c r="PYQ29" s="279"/>
      <c r="PYR29" s="279"/>
      <c r="PYS29" s="279"/>
      <c r="PYT29" s="279"/>
      <c r="PYU29" s="279"/>
      <c r="PYV29" s="279"/>
      <c r="PYW29" s="279"/>
      <c r="PYX29" s="279"/>
      <c r="PYY29" s="279"/>
      <c r="PYZ29" s="279"/>
      <c r="PZA29" s="279"/>
      <c r="PZB29" s="279"/>
      <c r="PZC29" s="279"/>
      <c r="PZD29" s="279"/>
      <c r="PZE29" s="279"/>
      <c r="PZF29" s="279"/>
      <c r="PZG29" s="279"/>
      <c r="PZH29" s="279"/>
      <c r="PZI29" s="279"/>
      <c r="PZJ29" s="279"/>
      <c r="PZK29" s="279"/>
      <c r="PZL29" s="279"/>
      <c r="PZM29" s="279"/>
      <c r="PZN29" s="279"/>
      <c r="PZO29" s="279"/>
      <c r="PZP29" s="279"/>
      <c r="PZQ29" s="279"/>
      <c r="PZR29" s="279"/>
      <c r="PZS29" s="279"/>
      <c r="PZT29" s="279"/>
      <c r="PZU29" s="279"/>
      <c r="PZV29" s="279"/>
      <c r="PZW29" s="279"/>
      <c r="PZX29" s="279"/>
      <c r="PZY29" s="279"/>
      <c r="PZZ29" s="279"/>
      <c r="QAA29" s="279"/>
      <c r="QAB29" s="279"/>
      <c r="QAC29" s="279"/>
      <c r="QAD29" s="279"/>
      <c r="QAE29" s="279"/>
      <c r="QAF29" s="279"/>
      <c r="QAG29" s="279"/>
      <c r="QAH29" s="279"/>
      <c r="QAI29" s="279"/>
      <c r="QAJ29" s="279"/>
      <c r="QAK29" s="279"/>
      <c r="QAL29" s="279"/>
      <c r="QAM29" s="279"/>
      <c r="QAN29" s="279"/>
      <c r="QAO29" s="279"/>
      <c r="QAP29" s="279"/>
      <c r="QAQ29" s="279"/>
      <c r="QAR29" s="279"/>
      <c r="QAS29" s="279"/>
      <c r="QAT29" s="279"/>
      <c r="QAU29" s="279"/>
      <c r="QAV29" s="279"/>
      <c r="QAW29" s="279"/>
      <c r="QAX29" s="279"/>
      <c r="QAY29" s="279"/>
      <c r="QAZ29" s="279"/>
      <c r="QBA29" s="279"/>
      <c r="QBB29" s="279"/>
      <c r="QBC29" s="279"/>
      <c r="QBD29" s="279"/>
      <c r="QBE29" s="279"/>
      <c r="QBF29" s="279"/>
      <c r="QBG29" s="279"/>
      <c r="QBH29" s="279"/>
      <c r="QBI29" s="279"/>
      <c r="QBJ29" s="279"/>
      <c r="QBK29" s="279"/>
      <c r="QBL29" s="279"/>
      <c r="QBM29" s="279"/>
      <c r="QBN29" s="279"/>
      <c r="QBO29" s="279"/>
      <c r="QBP29" s="279"/>
      <c r="QBQ29" s="279"/>
      <c r="QBR29" s="279"/>
      <c r="QBS29" s="279"/>
      <c r="QBT29" s="279"/>
      <c r="QBU29" s="279"/>
      <c r="QBV29" s="279"/>
      <c r="QBW29" s="279"/>
      <c r="QBX29" s="279"/>
      <c r="QBY29" s="279"/>
      <c r="QBZ29" s="279"/>
      <c r="QCA29" s="279"/>
      <c r="QCB29" s="279"/>
      <c r="QCC29" s="279"/>
      <c r="QCD29" s="279"/>
      <c r="QCE29" s="279"/>
      <c r="QCF29" s="279"/>
      <c r="QCG29" s="279"/>
      <c r="QCH29" s="279"/>
      <c r="QCI29" s="279"/>
      <c r="QCJ29" s="279"/>
      <c r="QCK29" s="279"/>
      <c r="QCL29" s="279"/>
      <c r="QCM29" s="279"/>
      <c r="QCN29" s="279"/>
      <c r="QCO29" s="279"/>
      <c r="QCP29" s="279"/>
      <c r="QCQ29" s="279"/>
      <c r="QCR29" s="279"/>
      <c r="QCS29" s="279"/>
      <c r="QCT29" s="279"/>
      <c r="QCU29" s="279"/>
      <c r="QCV29" s="279"/>
      <c r="QCW29" s="279"/>
      <c r="QCX29" s="279"/>
      <c r="QCY29" s="279"/>
      <c r="QCZ29" s="279"/>
      <c r="QDA29" s="279"/>
      <c r="QDB29" s="279"/>
      <c r="QDC29" s="279"/>
      <c r="QDD29" s="279"/>
      <c r="QDE29" s="279"/>
      <c r="QDF29" s="279"/>
      <c r="QDG29" s="279"/>
      <c r="QDH29" s="279"/>
      <c r="QDI29" s="279"/>
      <c r="QDJ29" s="279"/>
      <c r="QDK29" s="279"/>
      <c r="QDL29" s="279"/>
      <c r="QDM29" s="279"/>
      <c r="QDN29" s="279"/>
      <c r="QDO29" s="279"/>
      <c r="QDP29" s="279"/>
      <c r="QDQ29" s="279"/>
      <c r="QDR29" s="279"/>
      <c r="QDS29" s="279"/>
      <c r="QDT29" s="279"/>
      <c r="QDU29" s="279"/>
      <c r="QDV29" s="279"/>
      <c r="QDW29" s="279"/>
      <c r="QDX29" s="279"/>
      <c r="QDY29" s="279"/>
      <c r="QDZ29" s="279"/>
      <c r="QEA29" s="279"/>
      <c r="QEB29" s="279"/>
      <c r="QEC29" s="279"/>
      <c r="QED29" s="279"/>
      <c r="QEE29" s="279"/>
      <c r="QEF29" s="279"/>
      <c r="QEG29" s="279"/>
      <c r="QEH29" s="279"/>
      <c r="QEI29" s="279"/>
      <c r="QEJ29" s="279"/>
      <c r="QEK29" s="279"/>
      <c r="QEL29" s="279"/>
      <c r="QEM29" s="279"/>
      <c r="QEN29" s="279"/>
      <c r="QEO29" s="279"/>
      <c r="QEP29" s="279"/>
      <c r="QEQ29" s="279"/>
      <c r="QER29" s="279"/>
      <c r="QES29" s="279"/>
      <c r="QET29" s="279"/>
      <c r="QEU29" s="279"/>
      <c r="QEV29" s="279"/>
      <c r="QEW29" s="279"/>
      <c r="QEX29" s="279"/>
      <c r="QEY29" s="279"/>
      <c r="QEZ29" s="279"/>
      <c r="QFA29" s="279"/>
      <c r="QFB29" s="279"/>
      <c r="QFC29" s="279"/>
      <c r="QFD29" s="279"/>
      <c r="QFE29" s="279"/>
      <c r="QFF29" s="279"/>
      <c r="QFG29" s="279"/>
      <c r="QFH29" s="279"/>
      <c r="QFI29" s="279"/>
      <c r="QFJ29" s="279"/>
      <c r="QFK29" s="279"/>
      <c r="QFL29" s="279"/>
      <c r="QFM29" s="279"/>
      <c r="QFN29" s="279"/>
      <c r="QFO29" s="279"/>
      <c r="QFP29" s="279"/>
      <c r="QFQ29" s="279"/>
      <c r="QFR29" s="279"/>
      <c r="QFS29" s="279"/>
      <c r="QFT29" s="279"/>
      <c r="QFU29" s="279"/>
      <c r="QFV29" s="279"/>
      <c r="QFW29" s="279"/>
      <c r="QFX29" s="279"/>
      <c r="QFY29" s="279"/>
      <c r="QFZ29" s="279"/>
      <c r="QGA29" s="279"/>
      <c r="QGB29" s="279"/>
      <c r="QGC29" s="279"/>
      <c r="QGD29" s="279"/>
      <c r="QGE29" s="279"/>
      <c r="QGF29" s="279"/>
      <c r="QGG29" s="279"/>
      <c r="QGH29" s="279"/>
      <c r="QGI29" s="279"/>
      <c r="QGJ29" s="279"/>
      <c r="QGK29" s="279"/>
      <c r="QGL29" s="279"/>
      <c r="QGM29" s="279"/>
      <c r="QGN29" s="279"/>
      <c r="QGO29" s="279"/>
      <c r="QGP29" s="279"/>
      <c r="QGQ29" s="279"/>
      <c r="QGR29" s="279"/>
      <c r="QGS29" s="279"/>
      <c r="QGT29" s="279"/>
      <c r="QGU29" s="279"/>
      <c r="QGV29" s="279"/>
      <c r="QGW29" s="279"/>
      <c r="QGX29" s="279"/>
      <c r="QGY29" s="279"/>
      <c r="QGZ29" s="279"/>
      <c r="QHA29" s="279"/>
      <c r="QHB29" s="279"/>
      <c r="QHC29" s="279"/>
      <c r="QHD29" s="279"/>
      <c r="QHE29" s="279"/>
      <c r="QHF29" s="279"/>
      <c r="QHG29" s="279"/>
      <c r="QHH29" s="279"/>
      <c r="QHI29" s="279"/>
      <c r="QHJ29" s="279"/>
      <c r="QHK29" s="279"/>
      <c r="QHL29" s="279"/>
      <c r="QHM29" s="279"/>
      <c r="QHN29" s="279"/>
      <c r="QHO29" s="279"/>
      <c r="QHP29" s="279"/>
      <c r="QHQ29" s="279"/>
      <c r="QHR29" s="279"/>
      <c r="QHS29" s="279"/>
      <c r="QHT29" s="279"/>
      <c r="QHU29" s="279"/>
      <c r="QHV29" s="279"/>
      <c r="QHW29" s="279"/>
      <c r="QHX29" s="279"/>
      <c r="QHY29" s="279"/>
      <c r="QHZ29" s="279"/>
      <c r="QIA29" s="279"/>
      <c r="QIB29" s="279"/>
      <c r="QIC29" s="279"/>
      <c r="QID29" s="279"/>
      <c r="QIE29" s="279"/>
      <c r="QIF29" s="279"/>
      <c r="QIG29" s="279"/>
      <c r="QIH29" s="279"/>
      <c r="QII29" s="279"/>
      <c r="QIJ29" s="279"/>
      <c r="QIK29" s="279"/>
      <c r="QIL29" s="279"/>
      <c r="QIM29" s="279"/>
      <c r="QIN29" s="279"/>
      <c r="QIO29" s="279"/>
      <c r="QIP29" s="279"/>
      <c r="QIQ29" s="279"/>
      <c r="QIR29" s="279"/>
      <c r="QIS29" s="279"/>
      <c r="QIT29" s="279"/>
      <c r="QIU29" s="279"/>
      <c r="QIV29" s="279"/>
      <c r="QIW29" s="279"/>
      <c r="QIX29" s="279"/>
      <c r="QIY29" s="279"/>
      <c r="QIZ29" s="279"/>
      <c r="QJA29" s="279"/>
      <c r="QJB29" s="279"/>
      <c r="QJC29" s="279"/>
      <c r="QJD29" s="279"/>
      <c r="QJE29" s="279"/>
      <c r="QJF29" s="279"/>
      <c r="QJG29" s="279"/>
      <c r="QJH29" s="279"/>
      <c r="QJI29" s="279"/>
      <c r="QJJ29" s="279"/>
      <c r="QJK29" s="279"/>
      <c r="QJL29" s="279"/>
      <c r="QJM29" s="279"/>
      <c r="QJN29" s="279"/>
      <c r="QJO29" s="279"/>
      <c r="QJP29" s="279"/>
      <c r="QJQ29" s="279"/>
      <c r="QJR29" s="279"/>
      <c r="QJS29" s="279"/>
      <c r="QJT29" s="279"/>
      <c r="QJU29" s="279"/>
      <c r="QJV29" s="279"/>
      <c r="QJW29" s="279"/>
      <c r="QJX29" s="279"/>
      <c r="QJY29" s="279"/>
      <c r="QJZ29" s="279"/>
      <c r="QKA29" s="279"/>
      <c r="QKB29" s="279"/>
      <c r="QKC29" s="279"/>
      <c r="QKD29" s="279"/>
      <c r="QKE29" s="279"/>
      <c r="QKF29" s="279"/>
      <c r="QKG29" s="279"/>
      <c r="QKH29" s="279"/>
      <c r="QKI29" s="279"/>
      <c r="QKJ29" s="279"/>
      <c r="QKK29" s="279"/>
      <c r="QKL29" s="279"/>
      <c r="QKM29" s="279"/>
      <c r="QKN29" s="279"/>
      <c r="QKO29" s="279"/>
      <c r="QKP29" s="279"/>
      <c r="QKQ29" s="279"/>
      <c r="QKR29" s="279"/>
      <c r="QKS29" s="279"/>
      <c r="QKT29" s="279"/>
      <c r="QKU29" s="279"/>
      <c r="QKV29" s="279"/>
      <c r="QKW29" s="279"/>
      <c r="QKX29" s="279"/>
      <c r="QKY29" s="279"/>
      <c r="QKZ29" s="279"/>
      <c r="QLA29" s="279"/>
      <c r="QLB29" s="279"/>
      <c r="QLC29" s="279"/>
      <c r="QLD29" s="279"/>
      <c r="QLE29" s="279"/>
      <c r="QLF29" s="279"/>
      <c r="QLG29" s="279"/>
      <c r="QLH29" s="279"/>
      <c r="QLI29" s="279"/>
      <c r="QLJ29" s="279"/>
      <c r="QLK29" s="279"/>
      <c r="QLL29" s="279"/>
      <c r="QLM29" s="279"/>
      <c r="QLN29" s="279"/>
      <c r="QLO29" s="279"/>
      <c r="QLP29" s="279"/>
      <c r="QLQ29" s="279"/>
      <c r="QLR29" s="279"/>
      <c r="QLS29" s="279"/>
      <c r="QLT29" s="279"/>
      <c r="QLU29" s="279"/>
      <c r="QLV29" s="279"/>
      <c r="QLW29" s="279"/>
      <c r="QLX29" s="279"/>
      <c r="QLY29" s="279"/>
      <c r="QLZ29" s="279"/>
      <c r="QMA29" s="279"/>
      <c r="QMB29" s="279"/>
      <c r="QMC29" s="279"/>
      <c r="QMD29" s="279"/>
      <c r="QME29" s="279"/>
      <c r="QMF29" s="279"/>
      <c r="QMG29" s="279"/>
      <c r="QMH29" s="279"/>
      <c r="QMI29" s="279"/>
      <c r="QMJ29" s="279"/>
      <c r="QMK29" s="279"/>
      <c r="QML29" s="279"/>
      <c r="QMM29" s="279"/>
      <c r="QMN29" s="279"/>
      <c r="QMO29" s="279"/>
      <c r="QMP29" s="279"/>
      <c r="QMQ29" s="279"/>
      <c r="QMR29" s="279"/>
      <c r="QMS29" s="279"/>
      <c r="QMT29" s="279"/>
      <c r="QMU29" s="279"/>
      <c r="QMV29" s="279"/>
      <c r="QMW29" s="279"/>
      <c r="QMX29" s="279"/>
      <c r="QMY29" s="279"/>
      <c r="QMZ29" s="279"/>
      <c r="QNA29" s="279"/>
      <c r="QNB29" s="279"/>
      <c r="QNC29" s="279"/>
      <c r="QND29" s="279"/>
      <c r="QNE29" s="279"/>
      <c r="QNF29" s="279"/>
      <c r="QNG29" s="279"/>
      <c r="QNH29" s="279"/>
      <c r="QNI29" s="279"/>
      <c r="QNJ29" s="279"/>
      <c r="QNK29" s="279"/>
      <c r="QNL29" s="279"/>
      <c r="QNM29" s="279"/>
      <c r="QNN29" s="279"/>
      <c r="QNO29" s="279"/>
      <c r="QNP29" s="279"/>
      <c r="QNQ29" s="279"/>
      <c r="QNR29" s="279"/>
      <c r="QNS29" s="279"/>
      <c r="QNT29" s="279"/>
      <c r="QNU29" s="279"/>
      <c r="QNV29" s="279"/>
      <c r="QNW29" s="279"/>
      <c r="QNX29" s="279"/>
      <c r="QNY29" s="279"/>
      <c r="QNZ29" s="279"/>
      <c r="QOA29" s="279"/>
      <c r="QOB29" s="279"/>
      <c r="QOC29" s="279"/>
      <c r="QOD29" s="279"/>
      <c r="QOE29" s="279"/>
      <c r="QOF29" s="279"/>
      <c r="QOG29" s="279"/>
      <c r="QOH29" s="279"/>
      <c r="QOI29" s="279"/>
      <c r="QOJ29" s="279"/>
      <c r="QOK29" s="279"/>
      <c r="QOL29" s="279"/>
      <c r="QOM29" s="279"/>
      <c r="QON29" s="279"/>
      <c r="QOO29" s="279"/>
      <c r="QOP29" s="279"/>
      <c r="QOQ29" s="279"/>
      <c r="QOR29" s="279"/>
      <c r="QOS29" s="279"/>
      <c r="QOT29" s="279"/>
      <c r="QOU29" s="279"/>
      <c r="QOV29" s="279"/>
      <c r="QOW29" s="279"/>
      <c r="QOX29" s="279"/>
      <c r="QOY29" s="279"/>
      <c r="QOZ29" s="279"/>
      <c r="QPA29" s="279"/>
      <c r="QPB29" s="279"/>
      <c r="QPC29" s="279"/>
      <c r="QPD29" s="279"/>
      <c r="QPE29" s="279"/>
      <c r="QPF29" s="279"/>
      <c r="QPG29" s="279"/>
      <c r="QPH29" s="279"/>
      <c r="QPI29" s="279"/>
      <c r="QPJ29" s="279"/>
      <c r="QPK29" s="279"/>
      <c r="QPL29" s="279"/>
      <c r="QPM29" s="279"/>
      <c r="QPN29" s="279"/>
      <c r="QPO29" s="279"/>
      <c r="QPP29" s="279"/>
      <c r="QPQ29" s="279"/>
      <c r="QPR29" s="279"/>
      <c r="QPS29" s="279"/>
      <c r="QPT29" s="279"/>
      <c r="QPU29" s="279"/>
      <c r="QPV29" s="279"/>
      <c r="QPW29" s="279"/>
      <c r="QPX29" s="279"/>
      <c r="QPY29" s="279"/>
      <c r="QPZ29" s="279"/>
      <c r="QQA29" s="279"/>
      <c r="QQB29" s="279"/>
      <c r="QQC29" s="279"/>
      <c r="QQD29" s="279"/>
      <c r="QQE29" s="279"/>
      <c r="QQF29" s="279"/>
      <c r="QQG29" s="279"/>
      <c r="QQH29" s="279"/>
      <c r="QQI29" s="279"/>
      <c r="QQJ29" s="279"/>
      <c r="QQK29" s="279"/>
      <c r="QQL29" s="279"/>
      <c r="QQM29" s="279"/>
      <c r="QQN29" s="279"/>
      <c r="QQO29" s="279"/>
      <c r="QQP29" s="279"/>
      <c r="QQQ29" s="279"/>
      <c r="QQR29" s="279"/>
      <c r="QQS29" s="279"/>
      <c r="QQT29" s="279"/>
      <c r="QQU29" s="279"/>
      <c r="QQV29" s="279"/>
      <c r="QQW29" s="279"/>
      <c r="QQX29" s="279"/>
      <c r="QQY29" s="279"/>
      <c r="QQZ29" s="279"/>
      <c r="QRA29" s="279"/>
      <c r="QRB29" s="279"/>
      <c r="QRC29" s="279"/>
      <c r="QRD29" s="279"/>
      <c r="QRE29" s="279"/>
      <c r="QRF29" s="279"/>
      <c r="QRG29" s="279"/>
      <c r="QRH29" s="279"/>
      <c r="QRI29" s="279"/>
      <c r="QRJ29" s="279"/>
      <c r="QRK29" s="279"/>
      <c r="QRL29" s="279"/>
      <c r="QRM29" s="279"/>
      <c r="QRN29" s="279"/>
      <c r="QRO29" s="279"/>
      <c r="QRP29" s="279"/>
      <c r="QRQ29" s="279"/>
      <c r="QRR29" s="279"/>
      <c r="QRS29" s="279"/>
      <c r="QRT29" s="279"/>
      <c r="QRU29" s="279"/>
      <c r="QRV29" s="279"/>
      <c r="QRW29" s="279"/>
      <c r="QRX29" s="279"/>
      <c r="QRY29" s="279"/>
      <c r="QRZ29" s="279"/>
      <c r="QSA29" s="279"/>
      <c r="QSB29" s="279"/>
      <c r="QSC29" s="279"/>
      <c r="QSD29" s="279"/>
      <c r="QSE29" s="279"/>
      <c r="QSF29" s="279"/>
      <c r="QSG29" s="279"/>
      <c r="QSH29" s="279"/>
      <c r="QSI29" s="279"/>
      <c r="QSJ29" s="279"/>
      <c r="QSK29" s="279"/>
      <c r="QSL29" s="279"/>
      <c r="QSM29" s="279"/>
      <c r="QSN29" s="279"/>
      <c r="QSO29" s="279"/>
      <c r="QSP29" s="279"/>
      <c r="QSQ29" s="279"/>
      <c r="QSR29" s="279"/>
      <c r="QSS29" s="279"/>
      <c r="QST29" s="279"/>
      <c r="QSU29" s="279"/>
      <c r="QSV29" s="279"/>
      <c r="QSW29" s="279"/>
      <c r="QSX29" s="279"/>
      <c r="QSY29" s="279"/>
      <c r="QSZ29" s="279"/>
      <c r="QTA29" s="279"/>
      <c r="QTB29" s="279"/>
      <c r="QTC29" s="279"/>
      <c r="QTD29" s="279"/>
      <c r="QTE29" s="279"/>
      <c r="QTF29" s="279"/>
      <c r="QTG29" s="279"/>
      <c r="QTH29" s="279"/>
      <c r="QTI29" s="279"/>
      <c r="QTJ29" s="279"/>
      <c r="QTK29" s="279"/>
      <c r="QTL29" s="279"/>
      <c r="QTM29" s="279"/>
      <c r="QTN29" s="279"/>
      <c r="QTO29" s="279"/>
      <c r="QTP29" s="279"/>
      <c r="QTQ29" s="279"/>
      <c r="QTR29" s="279"/>
      <c r="QTS29" s="279"/>
      <c r="QTT29" s="279"/>
      <c r="QTU29" s="279"/>
      <c r="QTV29" s="279"/>
      <c r="QTW29" s="279"/>
      <c r="QTX29" s="279"/>
      <c r="QTY29" s="279"/>
      <c r="QTZ29" s="279"/>
      <c r="QUA29" s="279"/>
      <c r="QUB29" s="279"/>
      <c r="QUC29" s="279"/>
      <c r="QUD29" s="279"/>
      <c r="QUE29" s="279"/>
      <c r="QUF29" s="279"/>
      <c r="QUG29" s="279"/>
      <c r="QUH29" s="279"/>
      <c r="QUI29" s="279"/>
      <c r="QUJ29" s="279"/>
      <c r="QUK29" s="279"/>
      <c r="QUL29" s="279"/>
      <c r="QUM29" s="279"/>
      <c r="QUN29" s="279"/>
      <c r="QUO29" s="279"/>
      <c r="QUP29" s="279"/>
      <c r="QUQ29" s="279"/>
      <c r="QUR29" s="279"/>
      <c r="QUS29" s="279"/>
      <c r="QUT29" s="279"/>
      <c r="QUU29" s="279"/>
      <c r="QUV29" s="279"/>
      <c r="QUW29" s="279"/>
      <c r="QUX29" s="279"/>
      <c r="QUY29" s="279"/>
      <c r="QUZ29" s="279"/>
      <c r="QVA29" s="279"/>
      <c r="QVB29" s="279"/>
      <c r="QVC29" s="279"/>
      <c r="QVD29" s="279"/>
      <c r="QVE29" s="279"/>
      <c r="QVF29" s="279"/>
      <c r="QVG29" s="279"/>
      <c r="QVH29" s="279"/>
      <c r="QVI29" s="279"/>
      <c r="QVJ29" s="279"/>
      <c r="QVK29" s="279"/>
      <c r="QVL29" s="279"/>
      <c r="QVM29" s="279"/>
      <c r="QVN29" s="279"/>
      <c r="QVO29" s="279"/>
      <c r="QVP29" s="279"/>
      <c r="QVQ29" s="279"/>
      <c r="QVR29" s="279"/>
      <c r="QVS29" s="279"/>
      <c r="QVT29" s="279"/>
      <c r="QVU29" s="279"/>
      <c r="QVV29" s="279"/>
      <c r="QVW29" s="279"/>
      <c r="QVX29" s="279"/>
      <c r="QVY29" s="279"/>
      <c r="QVZ29" s="279"/>
      <c r="QWA29" s="279"/>
      <c r="QWB29" s="279"/>
      <c r="QWC29" s="279"/>
      <c r="QWD29" s="279"/>
      <c r="QWE29" s="279"/>
      <c r="QWF29" s="279"/>
      <c r="QWG29" s="279"/>
      <c r="QWH29" s="279"/>
      <c r="QWI29" s="279"/>
      <c r="QWJ29" s="279"/>
      <c r="QWK29" s="279"/>
      <c r="QWL29" s="279"/>
      <c r="QWM29" s="279"/>
      <c r="QWN29" s="279"/>
      <c r="QWO29" s="279"/>
      <c r="QWP29" s="279"/>
      <c r="QWQ29" s="279"/>
      <c r="QWR29" s="279"/>
      <c r="QWS29" s="279"/>
      <c r="QWT29" s="279"/>
      <c r="QWU29" s="279"/>
      <c r="QWV29" s="279"/>
      <c r="QWW29" s="279"/>
      <c r="QWX29" s="279"/>
      <c r="QWY29" s="279"/>
      <c r="QWZ29" s="279"/>
      <c r="QXA29" s="279"/>
      <c r="QXB29" s="279"/>
      <c r="QXC29" s="279"/>
      <c r="QXD29" s="279"/>
      <c r="QXE29" s="279"/>
      <c r="QXF29" s="279"/>
      <c r="QXG29" s="279"/>
      <c r="QXH29" s="279"/>
      <c r="QXI29" s="279"/>
      <c r="QXJ29" s="279"/>
      <c r="QXK29" s="279"/>
      <c r="QXL29" s="279"/>
      <c r="QXM29" s="279"/>
      <c r="QXN29" s="279"/>
      <c r="QXO29" s="279"/>
      <c r="QXP29" s="279"/>
      <c r="QXQ29" s="279"/>
      <c r="QXR29" s="279"/>
      <c r="QXS29" s="279"/>
      <c r="QXT29" s="279"/>
      <c r="QXU29" s="279"/>
      <c r="QXV29" s="279"/>
      <c r="QXW29" s="279"/>
      <c r="QXX29" s="279"/>
      <c r="QXY29" s="279"/>
      <c r="QXZ29" s="279"/>
      <c r="QYA29" s="279"/>
      <c r="QYB29" s="279"/>
      <c r="QYC29" s="279"/>
      <c r="QYD29" s="279"/>
      <c r="QYE29" s="279"/>
      <c r="QYF29" s="279"/>
      <c r="QYG29" s="279"/>
      <c r="QYH29" s="279"/>
      <c r="QYI29" s="279"/>
      <c r="QYJ29" s="279"/>
      <c r="QYK29" s="279"/>
      <c r="QYL29" s="279"/>
      <c r="QYM29" s="279"/>
      <c r="QYN29" s="279"/>
      <c r="QYO29" s="279"/>
      <c r="QYP29" s="279"/>
      <c r="QYQ29" s="279"/>
      <c r="QYR29" s="279"/>
      <c r="QYS29" s="279"/>
      <c r="QYT29" s="279"/>
      <c r="QYU29" s="279"/>
      <c r="QYV29" s="279"/>
      <c r="QYW29" s="279"/>
      <c r="QYX29" s="279"/>
      <c r="QYY29" s="279"/>
      <c r="QYZ29" s="279"/>
      <c r="QZA29" s="279"/>
      <c r="QZB29" s="279"/>
      <c r="QZC29" s="279"/>
      <c r="QZD29" s="279"/>
      <c r="QZE29" s="279"/>
      <c r="QZF29" s="279"/>
      <c r="QZG29" s="279"/>
      <c r="QZH29" s="279"/>
      <c r="QZI29" s="279"/>
      <c r="QZJ29" s="279"/>
      <c r="QZK29" s="279"/>
      <c r="QZL29" s="279"/>
      <c r="QZM29" s="279"/>
      <c r="QZN29" s="279"/>
      <c r="QZO29" s="279"/>
      <c r="QZP29" s="279"/>
      <c r="QZQ29" s="279"/>
      <c r="QZR29" s="279"/>
      <c r="QZS29" s="279"/>
      <c r="QZT29" s="279"/>
      <c r="QZU29" s="279"/>
      <c r="QZV29" s="279"/>
      <c r="QZW29" s="279"/>
      <c r="QZX29" s="279"/>
      <c r="QZY29" s="279"/>
      <c r="QZZ29" s="279"/>
      <c r="RAA29" s="279"/>
      <c r="RAB29" s="279"/>
      <c r="RAC29" s="279"/>
      <c r="RAD29" s="279"/>
      <c r="RAE29" s="279"/>
      <c r="RAF29" s="279"/>
      <c r="RAG29" s="279"/>
      <c r="RAH29" s="279"/>
      <c r="RAI29" s="279"/>
      <c r="RAJ29" s="279"/>
      <c r="RAK29" s="279"/>
      <c r="RAL29" s="279"/>
      <c r="RAM29" s="279"/>
      <c r="RAN29" s="279"/>
      <c r="RAO29" s="279"/>
      <c r="RAP29" s="279"/>
      <c r="RAQ29" s="279"/>
      <c r="RAR29" s="279"/>
      <c r="RAS29" s="279"/>
      <c r="RAT29" s="279"/>
      <c r="RAU29" s="279"/>
      <c r="RAV29" s="279"/>
      <c r="RAW29" s="279"/>
      <c r="RAX29" s="279"/>
      <c r="RAY29" s="279"/>
      <c r="RAZ29" s="279"/>
      <c r="RBA29" s="279"/>
      <c r="RBB29" s="279"/>
      <c r="RBC29" s="279"/>
      <c r="RBD29" s="279"/>
      <c r="RBE29" s="279"/>
      <c r="RBF29" s="279"/>
      <c r="RBG29" s="279"/>
      <c r="RBH29" s="279"/>
      <c r="RBI29" s="279"/>
      <c r="RBJ29" s="279"/>
      <c r="RBK29" s="279"/>
      <c r="RBL29" s="279"/>
      <c r="RBM29" s="279"/>
      <c r="RBN29" s="279"/>
      <c r="RBO29" s="279"/>
      <c r="RBP29" s="279"/>
      <c r="RBQ29" s="279"/>
      <c r="RBR29" s="279"/>
      <c r="RBS29" s="279"/>
      <c r="RBT29" s="279"/>
      <c r="RBU29" s="279"/>
      <c r="RBV29" s="279"/>
      <c r="RBW29" s="279"/>
      <c r="RBX29" s="279"/>
      <c r="RBY29" s="279"/>
      <c r="RBZ29" s="279"/>
      <c r="RCA29" s="279"/>
      <c r="RCB29" s="279"/>
      <c r="RCC29" s="279"/>
      <c r="RCD29" s="279"/>
      <c r="RCE29" s="279"/>
      <c r="RCF29" s="279"/>
      <c r="RCG29" s="279"/>
      <c r="RCH29" s="279"/>
      <c r="RCI29" s="279"/>
      <c r="RCJ29" s="279"/>
      <c r="RCK29" s="279"/>
      <c r="RCL29" s="279"/>
      <c r="RCM29" s="279"/>
      <c r="RCN29" s="279"/>
      <c r="RCO29" s="279"/>
      <c r="RCP29" s="279"/>
      <c r="RCQ29" s="279"/>
      <c r="RCR29" s="279"/>
      <c r="RCS29" s="279"/>
      <c r="RCT29" s="279"/>
      <c r="RCU29" s="279"/>
      <c r="RCV29" s="279"/>
      <c r="RCW29" s="279"/>
      <c r="RCX29" s="279"/>
      <c r="RCY29" s="279"/>
      <c r="RCZ29" s="279"/>
      <c r="RDA29" s="279"/>
      <c r="RDB29" s="279"/>
      <c r="RDC29" s="279"/>
      <c r="RDD29" s="279"/>
      <c r="RDE29" s="279"/>
      <c r="RDF29" s="279"/>
      <c r="RDG29" s="279"/>
      <c r="RDH29" s="279"/>
      <c r="RDI29" s="279"/>
      <c r="RDJ29" s="279"/>
      <c r="RDK29" s="279"/>
      <c r="RDL29" s="279"/>
      <c r="RDM29" s="279"/>
      <c r="RDN29" s="279"/>
      <c r="RDO29" s="279"/>
      <c r="RDP29" s="279"/>
      <c r="RDQ29" s="279"/>
      <c r="RDR29" s="279"/>
      <c r="RDS29" s="279"/>
      <c r="RDT29" s="279"/>
      <c r="RDU29" s="279"/>
      <c r="RDV29" s="279"/>
      <c r="RDW29" s="279"/>
      <c r="RDX29" s="279"/>
      <c r="RDY29" s="279"/>
      <c r="RDZ29" s="279"/>
      <c r="REA29" s="279"/>
      <c r="REB29" s="279"/>
      <c r="REC29" s="279"/>
      <c r="RED29" s="279"/>
      <c r="REE29" s="279"/>
      <c r="REF29" s="279"/>
      <c r="REG29" s="279"/>
      <c r="REH29" s="279"/>
      <c r="REI29" s="279"/>
      <c r="REJ29" s="279"/>
      <c r="REK29" s="279"/>
      <c r="REL29" s="279"/>
      <c r="REM29" s="279"/>
      <c r="REN29" s="279"/>
      <c r="REO29" s="279"/>
      <c r="REP29" s="279"/>
      <c r="REQ29" s="279"/>
      <c r="RER29" s="279"/>
      <c r="RES29" s="279"/>
      <c r="RET29" s="279"/>
      <c r="REU29" s="279"/>
      <c r="REV29" s="279"/>
      <c r="REW29" s="279"/>
      <c r="REX29" s="279"/>
      <c r="REY29" s="279"/>
      <c r="REZ29" s="279"/>
      <c r="RFA29" s="279"/>
      <c r="RFB29" s="279"/>
      <c r="RFC29" s="279"/>
      <c r="RFD29" s="279"/>
      <c r="RFE29" s="279"/>
      <c r="RFF29" s="279"/>
      <c r="RFG29" s="279"/>
      <c r="RFH29" s="279"/>
      <c r="RFI29" s="279"/>
      <c r="RFJ29" s="279"/>
      <c r="RFK29" s="279"/>
      <c r="RFL29" s="279"/>
      <c r="RFM29" s="279"/>
      <c r="RFN29" s="279"/>
      <c r="RFO29" s="279"/>
      <c r="RFP29" s="279"/>
      <c r="RFQ29" s="279"/>
      <c r="RFR29" s="279"/>
      <c r="RFS29" s="279"/>
      <c r="RFT29" s="279"/>
      <c r="RFU29" s="279"/>
      <c r="RFV29" s="279"/>
      <c r="RFW29" s="279"/>
      <c r="RFX29" s="279"/>
      <c r="RFY29" s="279"/>
      <c r="RFZ29" s="279"/>
      <c r="RGA29" s="279"/>
      <c r="RGB29" s="279"/>
      <c r="RGC29" s="279"/>
      <c r="RGD29" s="279"/>
      <c r="RGE29" s="279"/>
      <c r="RGF29" s="279"/>
      <c r="RGG29" s="279"/>
      <c r="RGH29" s="279"/>
      <c r="RGI29" s="279"/>
      <c r="RGJ29" s="279"/>
      <c r="RGK29" s="279"/>
      <c r="RGL29" s="279"/>
      <c r="RGM29" s="279"/>
      <c r="RGN29" s="279"/>
      <c r="RGO29" s="279"/>
      <c r="RGP29" s="279"/>
      <c r="RGQ29" s="279"/>
      <c r="RGR29" s="279"/>
      <c r="RGS29" s="279"/>
      <c r="RGT29" s="279"/>
      <c r="RGU29" s="279"/>
      <c r="RGV29" s="279"/>
      <c r="RGW29" s="279"/>
      <c r="RGX29" s="279"/>
      <c r="RGY29" s="279"/>
      <c r="RGZ29" s="279"/>
      <c r="RHA29" s="279"/>
      <c r="RHB29" s="279"/>
      <c r="RHC29" s="279"/>
      <c r="RHD29" s="279"/>
      <c r="RHE29" s="279"/>
      <c r="RHF29" s="279"/>
      <c r="RHG29" s="279"/>
      <c r="RHH29" s="279"/>
      <c r="RHI29" s="279"/>
      <c r="RHJ29" s="279"/>
      <c r="RHK29" s="279"/>
      <c r="RHL29" s="279"/>
      <c r="RHM29" s="279"/>
      <c r="RHN29" s="279"/>
      <c r="RHO29" s="279"/>
      <c r="RHP29" s="279"/>
      <c r="RHQ29" s="279"/>
      <c r="RHR29" s="279"/>
      <c r="RHS29" s="279"/>
      <c r="RHT29" s="279"/>
      <c r="RHU29" s="279"/>
      <c r="RHV29" s="279"/>
      <c r="RHW29" s="279"/>
      <c r="RHX29" s="279"/>
      <c r="RHY29" s="279"/>
      <c r="RHZ29" s="279"/>
      <c r="RIA29" s="279"/>
      <c r="RIB29" s="279"/>
      <c r="RIC29" s="279"/>
      <c r="RID29" s="279"/>
      <c r="RIE29" s="279"/>
      <c r="RIF29" s="279"/>
      <c r="RIG29" s="279"/>
      <c r="RIH29" s="279"/>
      <c r="RII29" s="279"/>
      <c r="RIJ29" s="279"/>
      <c r="RIK29" s="279"/>
      <c r="RIL29" s="279"/>
      <c r="RIM29" s="279"/>
      <c r="RIN29" s="279"/>
      <c r="RIO29" s="279"/>
      <c r="RIP29" s="279"/>
      <c r="RIQ29" s="279"/>
      <c r="RIR29" s="279"/>
      <c r="RIS29" s="279"/>
      <c r="RIT29" s="279"/>
      <c r="RIU29" s="279"/>
      <c r="RIV29" s="279"/>
      <c r="RIW29" s="279"/>
      <c r="RIX29" s="279"/>
      <c r="RIY29" s="279"/>
      <c r="RIZ29" s="279"/>
      <c r="RJA29" s="279"/>
      <c r="RJB29" s="279"/>
      <c r="RJC29" s="279"/>
      <c r="RJD29" s="279"/>
      <c r="RJE29" s="279"/>
      <c r="RJF29" s="279"/>
      <c r="RJG29" s="279"/>
      <c r="RJH29" s="279"/>
      <c r="RJI29" s="279"/>
      <c r="RJJ29" s="279"/>
      <c r="RJK29" s="279"/>
      <c r="RJL29" s="279"/>
      <c r="RJM29" s="279"/>
      <c r="RJN29" s="279"/>
      <c r="RJO29" s="279"/>
      <c r="RJP29" s="279"/>
      <c r="RJQ29" s="279"/>
      <c r="RJR29" s="279"/>
      <c r="RJS29" s="279"/>
      <c r="RJT29" s="279"/>
      <c r="RJU29" s="279"/>
      <c r="RJV29" s="279"/>
      <c r="RJW29" s="279"/>
      <c r="RJX29" s="279"/>
      <c r="RJY29" s="279"/>
      <c r="RJZ29" s="279"/>
      <c r="RKA29" s="279"/>
      <c r="RKB29" s="279"/>
      <c r="RKC29" s="279"/>
      <c r="RKD29" s="279"/>
      <c r="RKE29" s="279"/>
      <c r="RKF29" s="279"/>
      <c r="RKG29" s="279"/>
      <c r="RKH29" s="279"/>
      <c r="RKI29" s="279"/>
      <c r="RKJ29" s="279"/>
      <c r="RKK29" s="279"/>
      <c r="RKL29" s="279"/>
      <c r="RKM29" s="279"/>
      <c r="RKN29" s="279"/>
      <c r="RKO29" s="279"/>
      <c r="RKP29" s="279"/>
      <c r="RKQ29" s="279"/>
      <c r="RKR29" s="279"/>
      <c r="RKS29" s="279"/>
      <c r="RKT29" s="279"/>
      <c r="RKU29" s="279"/>
      <c r="RKV29" s="279"/>
      <c r="RKW29" s="279"/>
      <c r="RKX29" s="279"/>
      <c r="RKY29" s="279"/>
      <c r="RKZ29" s="279"/>
      <c r="RLA29" s="279"/>
      <c r="RLB29" s="279"/>
      <c r="RLC29" s="279"/>
      <c r="RLD29" s="279"/>
      <c r="RLE29" s="279"/>
      <c r="RLF29" s="279"/>
      <c r="RLG29" s="279"/>
      <c r="RLH29" s="279"/>
      <c r="RLI29" s="279"/>
      <c r="RLJ29" s="279"/>
      <c r="RLK29" s="279"/>
      <c r="RLL29" s="279"/>
      <c r="RLM29" s="279"/>
      <c r="RLN29" s="279"/>
      <c r="RLO29" s="279"/>
      <c r="RLP29" s="279"/>
      <c r="RLQ29" s="279"/>
      <c r="RLR29" s="279"/>
      <c r="RLS29" s="279"/>
      <c r="RLT29" s="279"/>
      <c r="RLU29" s="279"/>
      <c r="RLV29" s="279"/>
      <c r="RLW29" s="279"/>
      <c r="RLX29" s="279"/>
      <c r="RLY29" s="279"/>
      <c r="RLZ29" s="279"/>
      <c r="RMA29" s="279"/>
      <c r="RMB29" s="279"/>
      <c r="RMC29" s="279"/>
      <c r="RMD29" s="279"/>
      <c r="RME29" s="279"/>
      <c r="RMF29" s="279"/>
      <c r="RMG29" s="279"/>
      <c r="RMH29" s="279"/>
      <c r="RMI29" s="279"/>
      <c r="RMJ29" s="279"/>
      <c r="RMK29" s="279"/>
      <c r="RML29" s="279"/>
      <c r="RMM29" s="279"/>
      <c r="RMN29" s="279"/>
      <c r="RMO29" s="279"/>
      <c r="RMP29" s="279"/>
      <c r="RMQ29" s="279"/>
      <c r="RMR29" s="279"/>
      <c r="RMS29" s="279"/>
      <c r="RMT29" s="279"/>
      <c r="RMU29" s="279"/>
      <c r="RMV29" s="279"/>
      <c r="RMW29" s="279"/>
      <c r="RMX29" s="279"/>
      <c r="RMY29" s="279"/>
      <c r="RMZ29" s="279"/>
      <c r="RNA29" s="279"/>
      <c r="RNB29" s="279"/>
      <c r="RNC29" s="279"/>
      <c r="RND29" s="279"/>
      <c r="RNE29" s="279"/>
      <c r="RNF29" s="279"/>
      <c r="RNG29" s="279"/>
      <c r="RNH29" s="279"/>
      <c r="RNI29" s="279"/>
      <c r="RNJ29" s="279"/>
      <c r="RNK29" s="279"/>
      <c r="RNL29" s="279"/>
      <c r="RNM29" s="279"/>
      <c r="RNN29" s="279"/>
      <c r="RNO29" s="279"/>
      <c r="RNP29" s="279"/>
      <c r="RNQ29" s="279"/>
      <c r="RNR29" s="279"/>
      <c r="RNS29" s="279"/>
      <c r="RNT29" s="279"/>
      <c r="RNU29" s="279"/>
      <c r="RNV29" s="279"/>
      <c r="RNW29" s="279"/>
      <c r="RNX29" s="279"/>
      <c r="RNY29" s="279"/>
      <c r="RNZ29" s="279"/>
      <c r="ROA29" s="279"/>
      <c r="ROB29" s="279"/>
      <c r="ROC29" s="279"/>
      <c r="ROD29" s="279"/>
      <c r="ROE29" s="279"/>
      <c r="ROF29" s="279"/>
      <c r="ROG29" s="279"/>
      <c r="ROH29" s="279"/>
      <c r="ROI29" s="279"/>
      <c r="ROJ29" s="279"/>
      <c r="ROK29" s="279"/>
      <c r="ROL29" s="279"/>
      <c r="ROM29" s="279"/>
      <c r="RON29" s="279"/>
      <c r="ROO29" s="279"/>
      <c r="ROP29" s="279"/>
      <c r="ROQ29" s="279"/>
      <c r="ROR29" s="279"/>
      <c r="ROS29" s="279"/>
      <c r="ROT29" s="279"/>
      <c r="ROU29" s="279"/>
      <c r="ROV29" s="279"/>
      <c r="ROW29" s="279"/>
      <c r="ROX29" s="279"/>
      <c r="ROY29" s="279"/>
      <c r="ROZ29" s="279"/>
      <c r="RPA29" s="279"/>
      <c r="RPB29" s="279"/>
      <c r="RPC29" s="279"/>
      <c r="RPD29" s="279"/>
      <c r="RPE29" s="279"/>
      <c r="RPF29" s="279"/>
      <c r="RPG29" s="279"/>
      <c r="RPH29" s="279"/>
      <c r="RPI29" s="279"/>
      <c r="RPJ29" s="279"/>
      <c r="RPK29" s="279"/>
      <c r="RPL29" s="279"/>
      <c r="RPM29" s="279"/>
      <c r="RPN29" s="279"/>
      <c r="RPO29" s="279"/>
      <c r="RPP29" s="279"/>
      <c r="RPQ29" s="279"/>
      <c r="RPR29" s="279"/>
      <c r="RPS29" s="279"/>
      <c r="RPT29" s="279"/>
      <c r="RPU29" s="279"/>
      <c r="RPV29" s="279"/>
      <c r="RPW29" s="279"/>
      <c r="RPX29" s="279"/>
      <c r="RPY29" s="279"/>
      <c r="RPZ29" s="279"/>
      <c r="RQA29" s="279"/>
      <c r="RQB29" s="279"/>
      <c r="RQC29" s="279"/>
      <c r="RQD29" s="279"/>
      <c r="RQE29" s="279"/>
      <c r="RQF29" s="279"/>
      <c r="RQG29" s="279"/>
      <c r="RQH29" s="279"/>
      <c r="RQI29" s="279"/>
      <c r="RQJ29" s="279"/>
      <c r="RQK29" s="279"/>
      <c r="RQL29" s="279"/>
      <c r="RQM29" s="279"/>
      <c r="RQN29" s="279"/>
      <c r="RQO29" s="279"/>
      <c r="RQP29" s="279"/>
      <c r="RQQ29" s="279"/>
      <c r="RQR29" s="279"/>
      <c r="RQS29" s="279"/>
      <c r="RQT29" s="279"/>
      <c r="RQU29" s="279"/>
      <c r="RQV29" s="279"/>
      <c r="RQW29" s="279"/>
      <c r="RQX29" s="279"/>
      <c r="RQY29" s="279"/>
      <c r="RQZ29" s="279"/>
      <c r="RRA29" s="279"/>
      <c r="RRB29" s="279"/>
      <c r="RRC29" s="279"/>
      <c r="RRD29" s="279"/>
      <c r="RRE29" s="279"/>
      <c r="RRF29" s="279"/>
      <c r="RRG29" s="279"/>
      <c r="RRH29" s="279"/>
      <c r="RRI29" s="279"/>
      <c r="RRJ29" s="279"/>
      <c r="RRK29" s="279"/>
      <c r="RRL29" s="279"/>
      <c r="RRM29" s="279"/>
      <c r="RRN29" s="279"/>
      <c r="RRO29" s="279"/>
      <c r="RRP29" s="279"/>
      <c r="RRQ29" s="279"/>
      <c r="RRR29" s="279"/>
      <c r="RRS29" s="279"/>
      <c r="RRT29" s="279"/>
      <c r="RRU29" s="279"/>
      <c r="RRV29" s="279"/>
      <c r="RRW29" s="279"/>
      <c r="RRX29" s="279"/>
      <c r="RRY29" s="279"/>
      <c r="RRZ29" s="279"/>
      <c r="RSA29" s="279"/>
      <c r="RSB29" s="279"/>
      <c r="RSC29" s="279"/>
      <c r="RSD29" s="279"/>
      <c r="RSE29" s="279"/>
      <c r="RSF29" s="279"/>
      <c r="RSG29" s="279"/>
      <c r="RSH29" s="279"/>
      <c r="RSI29" s="279"/>
      <c r="RSJ29" s="279"/>
      <c r="RSK29" s="279"/>
      <c r="RSL29" s="279"/>
      <c r="RSM29" s="279"/>
      <c r="RSN29" s="279"/>
      <c r="RSO29" s="279"/>
      <c r="RSP29" s="279"/>
      <c r="RSQ29" s="279"/>
      <c r="RSR29" s="279"/>
      <c r="RSS29" s="279"/>
      <c r="RST29" s="279"/>
      <c r="RSU29" s="279"/>
      <c r="RSV29" s="279"/>
      <c r="RSW29" s="279"/>
      <c r="RSX29" s="279"/>
      <c r="RSY29" s="279"/>
      <c r="RSZ29" s="279"/>
      <c r="RTA29" s="279"/>
      <c r="RTB29" s="279"/>
      <c r="RTC29" s="279"/>
      <c r="RTD29" s="279"/>
      <c r="RTE29" s="279"/>
      <c r="RTF29" s="279"/>
      <c r="RTG29" s="279"/>
      <c r="RTH29" s="279"/>
      <c r="RTI29" s="279"/>
      <c r="RTJ29" s="279"/>
      <c r="RTK29" s="279"/>
      <c r="RTL29" s="279"/>
      <c r="RTM29" s="279"/>
      <c r="RTN29" s="279"/>
      <c r="RTO29" s="279"/>
      <c r="RTP29" s="279"/>
      <c r="RTQ29" s="279"/>
      <c r="RTR29" s="279"/>
      <c r="RTS29" s="279"/>
      <c r="RTT29" s="279"/>
      <c r="RTU29" s="279"/>
      <c r="RTV29" s="279"/>
      <c r="RTW29" s="279"/>
      <c r="RTX29" s="279"/>
      <c r="RTY29" s="279"/>
      <c r="RTZ29" s="279"/>
      <c r="RUA29" s="279"/>
      <c r="RUB29" s="279"/>
      <c r="RUC29" s="279"/>
      <c r="RUD29" s="279"/>
      <c r="RUE29" s="279"/>
      <c r="RUF29" s="279"/>
      <c r="RUG29" s="279"/>
      <c r="RUH29" s="279"/>
      <c r="RUI29" s="279"/>
      <c r="RUJ29" s="279"/>
      <c r="RUK29" s="279"/>
      <c r="RUL29" s="279"/>
      <c r="RUM29" s="279"/>
      <c r="RUN29" s="279"/>
      <c r="RUO29" s="279"/>
      <c r="RUP29" s="279"/>
      <c r="RUQ29" s="279"/>
      <c r="RUR29" s="279"/>
      <c r="RUS29" s="279"/>
      <c r="RUT29" s="279"/>
      <c r="RUU29" s="279"/>
      <c r="RUV29" s="279"/>
      <c r="RUW29" s="279"/>
      <c r="RUX29" s="279"/>
      <c r="RUY29" s="279"/>
      <c r="RUZ29" s="279"/>
      <c r="RVA29" s="279"/>
      <c r="RVB29" s="279"/>
      <c r="RVC29" s="279"/>
      <c r="RVD29" s="279"/>
      <c r="RVE29" s="279"/>
      <c r="RVF29" s="279"/>
      <c r="RVG29" s="279"/>
      <c r="RVH29" s="279"/>
      <c r="RVI29" s="279"/>
      <c r="RVJ29" s="279"/>
      <c r="RVK29" s="279"/>
      <c r="RVL29" s="279"/>
      <c r="RVM29" s="279"/>
      <c r="RVN29" s="279"/>
      <c r="RVO29" s="279"/>
      <c r="RVP29" s="279"/>
      <c r="RVQ29" s="279"/>
      <c r="RVR29" s="279"/>
      <c r="RVS29" s="279"/>
      <c r="RVT29" s="279"/>
      <c r="RVU29" s="279"/>
      <c r="RVV29" s="279"/>
      <c r="RVW29" s="279"/>
      <c r="RVX29" s="279"/>
      <c r="RVY29" s="279"/>
      <c r="RVZ29" s="279"/>
      <c r="RWA29" s="279"/>
      <c r="RWB29" s="279"/>
      <c r="RWC29" s="279"/>
      <c r="RWD29" s="279"/>
      <c r="RWE29" s="279"/>
      <c r="RWF29" s="279"/>
      <c r="RWG29" s="279"/>
      <c r="RWH29" s="279"/>
      <c r="RWI29" s="279"/>
      <c r="RWJ29" s="279"/>
      <c r="RWK29" s="279"/>
      <c r="RWL29" s="279"/>
      <c r="RWM29" s="279"/>
      <c r="RWN29" s="279"/>
      <c r="RWO29" s="279"/>
      <c r="RWP29" s="279"/>
      <c r="RWQ29" s="279"/>
      <c r="RWR29" s="279"/>
      <c r="RWS29" s="279"/>
      <c r="RWT29" s="279"/>
      <c r="RWU29" s="279"/>
      <c r="RWV29" s="279"/>
      <c r="RWW29" s="279"/>
      <c r="RWX29" s="279"/>
      <c r="RWY29" s="279"/>
      <c r="RWZ29" s="279"/>
      <c r="RXA29" s="279"/>
      <c r="RXB29" s="279"/>
      <c r="RXC29" s="279"/>
      <c r="RXD29" s="279"/>
      <c r="RXE29" s="279"/>
      <c r="RXF29" s="279"/>
      <c r="RXG29" s="279"/>
      <c r="RXH29" s="279"/>
      <c r="RXI29" s="279"/>
      <c r="RXJ29" s="279"/>
      <c r="RXK29" s="279"/>
      <c r="RXL29" s="279"/>
      <c r="RXM29" s="279"/>
      <c r="RXN29" s="279"/>
      <c r="RXO29" s="279"/>
      <c r="RXP29" s="279"/>
      <c r="RXQ29" s="279"/>
      <c r="RXR29" s="279"/>
      <c r="RXS29" s="279"/>
      <c r="RXT29" s="279"/>
      <c r="RXU29" s="279"/>
      <c r="RXV29" s="279"/>
      <c r="RXW29" s="279"/>
      <c r="RXX29" s="279"/>
      <c r="RXY29" s="279"/>
      <c r="RXZ29" s="279"/>
      <c r="RYA29" s="279"/>
      <c r="RYB29" s="279"/>
      <c r="RYC29" s="279"/>
      <c r="RYD29" s="279"/>
      <c r="RYE29" s="279"/>
      <c r="RYF29" s="279"/>
      <c r="RYG29" s="279"/>
      <c r="RYH29" s="279"/>
      <c r="RYI29" s="279"/>
      <c r="RYJ29" s="279"/>
      <c r="RYK29" s="279"/>
      <c r="RYL29" s="279"/>
      <c r="RYM29" s="279"/>
      <c r="RYN29" s="279"/>
      <c r="RYO29" s="279"/>
      <c r="RYP29" s="279"/>
      <c r="RYQ29" s="279"/>
      <c r="RYR29" s="279"/>
      <c r="RYS29" s="279"/>
      <c r="RYT29" s="279"/>
      <c r="RYU29" s="279"/>
      <c r="RYV29" s="279"/>
      <c r="RYW29" s="279"/>
      <c r="RYX29" s="279"/>
      <c r="RYY29" s="279"/>
      <c r="RYZ29" s="279"/>
      <c r="RZA29" s="279"/>
      <c r="RZB29" s="279"/>
      <c r="RZC29" s="279"/>
      <c r="RZD29" s="279"/>
      <c r="RZE29" s="279"/>
      <c r="RZF29" s="279"/>
      <c r="RZG29" s="279"/>
      <c r="RZH29" s="279"/>
      <c r="RZI29" s="279"/>
      <c r="RZJ29" s="279"/>
      <c r="RZK29" s="279"/>
      <c r="RZL29" s="279"/>
      <c r="RZM29" s="279"/>
      <c r="RZN29" s="279"/>
      <c r="RZO29" s="279"/>
      <c r="RZP29" s="279"/>
      <c r="RZQ29" s="279"/>
      <c r="RZR29" s="279"/>
      <c r="RZS29" s="279"/>
      <c r="RZT29" s="279"/>
      <c r="RZU29" s="279"/>
      <c r="RZV29" s="279"/>
      <c r="RZW29" s="279"/>
      <c r="RZX29" s="279"/>
      <c r="RZY29" s="279"/>
      <c r="RZZ29" s="279"/>
      <c r="SAA29" s="279"/>
      <c r="SAB29" s="279"/>
      <c r="SAC29" s="279"/>
      <c r="SAD29" s="279"/>
      <c r="SAE29" s="279"/>
      <c r="SAF29" s="279"/>
      <c r="SAG29" s="279"/>
      <c r="SAH29" s="279"/>
      <c r="SAI29" s="279"/>
      <c r="SAJ29" s="279"/>
      <c r="SAK29" s="279"/>
      <c r="SAL29" s="279"/>
      <c r="SAM29" s="279"/>
      <c r="SAN29" s="279"/>
      <c r="SAO29" s="279"/>
      <c r="SAP29" s="279"/>
      <c r="SAQ29" s="279"/>
      <c r="SAR29" s="279"/>
      <c r="SAS29" s="279"/>
      <c r="SAT29" s="279"/>
      <c r="SAU29" s="279"/>
      <c r="SAV29" s="279"/>
      <c r="SAW29" s="279"/>
      <c r="SAX29" s="279"/>
      <c r="SAY29" s="279"/>
      <c r="SAZ29" s="279"/>
      <c r="SBA29" s="279"/>
      <c r="SBB29" s="279"/>
      <c r="SBC29" s="279"/>
      <c r="SBD29" s="279"/>
      <c r="SBE29" s="279"/>
      <c r="SBF29" s="279"/>
      <c r="SBG29" s="279"/>
      <c r="SBH29" s="279"/>
      <c r="SBI29" s="279"/>
      <c r="SBJ29" s="279"/>
      <c r="SBK29" s="279"/>
      <c r="SBL29" s="279"/>
      <c r="SBM29" s="279"/>
      <c r="SBN29" s="279"/>
      <c r="SBO29" s="279"/>
      <c r="SBP29" s="279"/>
      <c r="SBQ29" s="279"/>
      <c r="SBR29" s="279"/>
      <c r="SBS29" s="279"/>
      <c r="SBT29" s="279"/>
      <c r="SBU29" s="279"/>
      <c r="SBV29" s="279"/>
      <c r="SBW29" s="279"/>
      <c r="SBX29" s="279"/>
      <c r="SBY29" s="279"/>
      <c r="SBZ29" s="279"/>
      <c r="SCA29" s="279"/>
      <c r="SCB29" s="279"/>
      <c r="SCC29" s="279"/>
      <c r="SCD29" s="279"/>
      <c r="SCE29" s="279"/>
      <c r="SCF29" s="279"/>
      <c r="SCG29" s="279"/>
      <c r="SCH29" s="279"/>
      <c r="SCI29" s="279"/>
      <c r="SCJ29" s="279"/>
      <c r="SCK29" s="279"/>
      <c r="SCL29" s="279"/>
      <c r="SCM29" s="279"/>
      <c r="SCN29" s="279"/>
      <c r="SCO29" s="279"/>
      <c r="SCP29" s="279"/>
      <c r="SCQ29" s="279"/>
      <c r="SCR29" s="279"/>
      <c r="SCS29" s="279"/>
      <c r="SCT29" s="279"/>
      <c r="SCU29" s="279"/>
      <c r="SCV29" s="279"/>
      <c r="SCW29" s="279"/>
      <c r="SCX29" s="279"/>
      <c r="SCY29" s="279"/>
      <c r="SCZ29" s="279"/>
      <c r="SDA29" s="279"/>
      <c r="SDB29" s="279"/>
      <c r="SDC29" s="279"/>
      <c r="SDD29" s="279"/>
      <c r="SDE29" s="279"/>
      <c r="SDF29" s="279"/>
      <c r="SDG29" s="279"/>
      <c r="SDH29" s="279"/>
      <c r="SDI29" s="279"/>
      <c r="SDJ29" s="279"/>
      <c r="SDK29" s="279"/>
      <c r="SDL29" s="279"/>
      <c r="SDM29" s="279"/>
      <c r="SDN29" s="279"/>
      <c r="SDO29" s="279"/>
      <c r="SDP29" s="279"/>
      <c r="SDQ29" s="279"/>
      <c r="SDR29" s="279"/>
      <c r="SDS29" s="279"/>
      <c r="SDT29" s="279"/>
      <c r="SDU29" s="279"/>
      <c r="SDV29" s="279"/>
      <c r="SDW29" s="279"/>
      <c r="SDX29" s="279"/>
      <c r="SDY29" s="279"/>
      <c r="SDZ29" s="279"/>
      <c r="SEA29" s="279"/>
      <c r="SEB29" s="279"/>
      <c r="SEC29" s="279"/>
      <c r="SED29" s="279"/>
      <c r="SEE29" s="279"/>
      <c r="SEF29" s="279"/>
      <c r="SEG29" s="279"/>
      <c r="SEH29" s="279"/>
      <c r="SEI29" s="279"/>
      <c r="SEJ29" s="279"/>
      <c r="SEK29" s="279"/>
      <c r="SEL29" s="279"/>
      <c r="SEM29" s="279"/>
      <c r="SEN29" s="279"/>
      <c r="SEO29" s="279"/>
      <c r="SEP29" s="279"/>
      <c r="SEQ29" s="279"/>
      <c r="SER29" s="279"/>
      <c r="SES29" s="279"/>
      <c r="SET29" s="279"/>
      <c r="SEU29" s="279"/>
      <c r="SEV29" s="279"/>
      <c r="SEW29" s="279"/>
      <c r="SEX29" s="279"/>
      <c r="SEY29" s="279"/>
      <c r="SEZ29" s="279"/>
      <c r="SFA29" s="279"/>
      <c r="SFB29" s="279"/>
      <c r="SFC29" s="279"/>
      <c r="SFD29" s="279"/>
      <c r="SFE29" s="279"/>
      <c r="SFF29" s="279"/>
      <c r="SFG29" s="279"/>
      <c r="SFH29" s="279"/>
      <c r="SFI29" s="279"/>
      <c r="SFJ29" s="279"/>
      <c r="SFK29" s="279"/>
      <c r="SFL29" s="279"/>
      <c r="SFM29" s="279"/>
      <c r="SFN29" s="279"/>
      <c r="SFO29" s="279"/>
      <c r="SFP29" s="279"/>
      <c r="SFQ29" s="279"/>
      <c r="SFR29" s="279"/>
      <c r="SFS29" s="279"/>
      <c r="SFT29" s="279"/>
      <c r="SFU29" s="279"/>
      <c r="SFV29" s="279"/>
      <c r="SFW29" s="279"/>
      <c r="SFX29" s="279"/>
      <c r="SFY29" s="279"/>
      <c r="SFZ29" s="279"/>
      <c r="SGA29" s="279"/>
      <c r="SGB29" s="279"/>
      <c r="SGC29" s="279"/>
      <c r="SGD29" s="279"/>
      <c r="SGE29" s="279"/>
      <c r="SGF29" s="279"/>
      <c r="SGG29" s="279"/>
      <c r="SGH29" s="279"/>
      <c r="SGI29" s="279"/>
      <c r="SGJ29" s="279"/>
      <c r="SGK29" s="279"/>
      <c r="SGL29" s="279"/>
      <c r="SGM29" s="279"/>
      <c r="SGN29" s="279"/>
      <c r="SGO29" s="279"/>
      <c r="SGP29" s="279"/>
      <c r="SGQ29" s="279"/>
      <c r="SGR29" s="279"/>
      <c r="SGS29" s="279"/>
      <c r="SGT29" s="279"/>
      <c r="SGU29" s="279"/>
      <c r="SGV29" s="279"/>
      <c r="SGW29" s="279"/>
      <c r="SGX29" s="279"/>
      <c r="SGY29" s="279"/>
      <c r="SGZ29" s="279"/>
      <c r="SHA29" s="279"/>
      <c r="SHB29" s="279"/>
      <c r="SHC29" s="279"/>
      <c r="SHD29" s="279"/>
      <c r="SHE29" s="279"/>
      <c r="SHF29" s="279"/>
      <c r="SHG29" s="279"/>
      <c r="SHH29" s="279"/>
      <c r="SHI29" s="279"/>
      <c r="SHJ29" s="279"/>
      <c r="SHK29" s="279"/>
      <c r="SHL29" s="279"/>
      <c r="SHM29" s="279"/>
      <c r="SHN29" s="279"/>
      <c r="SHO29" s="279"/>
      <c r="SHP29" s="279"/>
      <c r="SHQ29" s="279"/>
      <c r="SHR29" s="279"/>
      <c r="SHS29" s="279"/>
      <c r="SHT29" s="279"/>
      <c r="SHU29" s="279"/>
      <c r="SHV29" s="279"/>
      <c r="SHW29" s="279"/>
      <c r="SHX29" s="279"/>
      <c r="SHY29" s="279"/>
      <c r="SHZ29" s="279"/>
      <c r="SIA29" s="279"/>
      <c r="SIB29" s="279"/>
      <c r="SIC29" s="279"/>
      <c r="SID29" s="279"/>
      <c r="SIE29" s="279"/>
      <c r="SIF29" s="279"/>
      <c r="SIG29" s="279"/>
      <c r="SIH29" s="279"/>
      <c r="SII29" s="279"/>
      <c r="SIJ29" s="279"/>
      <c r="SIK29" s="279"/>
      <c r="SIL29" s="279"/>
      <c r="SIM29" s="279"/>
      <c r="SIN29" s="279"/>
      <c r="SIO29" s="279"/>
      <c r="SIP29" s="279"/>
      <c r="SIQ29" s="279"/>
      <c r="SIR29" s="279"/>
      <c r="SIS29" s="279"/>
      <c r="SIT29" s="279"/>
      <c r="SIU29" s="279"/>
      <c r="SIV29" s="279"/>
      <c r="SIW29" s="279"/>
      <c r="SIX29" s="279"/>
      <c r="SIY29" s="279"/>
      <c r="SIZ29" s="279"/>
      <c r="SJA29" s="279"/>
      <c r="SJB29" s="279"/>
      <c r="SJC29" s="279"/>
      <c r="SJD29" s="279"/>
      <c r="SJE29" s="279"/>
      <c r="SJF29" s="279"/>
      <c r="SJG29" s="279"/>
      <c r="SJH29" s="279"/>
      <c r="SJI29" s="279"/>
      <c r="SJJ29" s="279"/>
      <c r="SJK29" s="279"/>
      <c r="SJL29" s="279"/>
      <c r="SJM29" s="279"/>
      <c r="SJN29" s="279"/>
      <c r="SJO29" s="279"/>
      <c r="SJP29" s="279"/>
      <c r="SJQ29" s="279"/>
      <c r="SJR29" s="279"/>
      <c r="SJS29" s="279"/>
      <c r="SJT29" s="279"/>
      <c r="SJU29" s="279"/>
      <c r="SJV29" s="279"/>
      <c r="SJW29" s="279"/>
      <c r="SJX29" s="279"/>
      <c r="SJY29" s="279"/>
      <c r="SJZ29" s="279"/>
      <c r="SKA29" s="279"/>
      <c r="SKB29" s="279"/>
      <c r="SKC29" s="279"/>
      <c r="SKD29" s="279"/>
      <c r="SKE29" s="279"/>
      <c r="SKF29" s="279"/>
      <c r="SKG29" s="279"/>
      <c r="SKH29" s="279"/>
      <c r="SKI29" s="279"/>
      <c r="SKJ29" s="279"/>
      <c r="SKK29" s="279"/>
      <c r="SKL29" s="279"/>
      <c r="SKM29" s="279"/>
      <c r="SKN29" s="279"/>
      <c r="SKO29" s="279"/>
      <c r="SKP29" s="279"/>
      <c r="SKQ29" s="279"/>
      <c r="SKR29" s="279"/>
      <c r="SKS29" s="279"/>
      <c r="SKT29" s="279"/>
      <c r="SKU29" s="279"/>
      <c r="SKV29" s="279"/>
      <c r="SKW29" s="279"/>
      <c r="SKX29" s="279"/>
      <c r="SKY29" s="279"/>
      <c r="SKZ29" s="279"/>
      <c r="SLA29" s="279"/>
      <c r="SLB29" s="279"/>
      <c r="SLC29" s="279"/>
      <c r="SLD29" s="279"/>
      <c r="SLE29" s="279"/>
      <c r="SLF29" s="279"/>
      <c r="SLG29" s="279"/>
      <c r="SLH29" s="279"/>
      <c r="SLI29" s="279"/>
      <c r="SLJ29" s="279"/>
      <c r="SLK29" s="279"/>
      <c r="SLL29" s="279"/>
      <c r="SLM29" s="279"/>
      <c r="SLN29" s="279"/>
      <c r="SLO29" s="279"/>
      <c r="SLP29" s="279"/>
      <c r="SLQ29" s="279"/>
      <c r="SLR29" s="279"/>
      <c r="SLS29" s="279"/>
      <c r="SLT29" s="279"/>
      <c r="SLU29" s="279"/>
      <c r="SLV29" s="279"/>
      <c r="SLW29" s="279"/>
      <c r="SLX29" s="279"/>
      <c r="SLY29" s="279"/>
      <c r="SLZ29" s="279"/>
      <c r="SMA29" s="279"/>
      <c r="SMB29" s="279"/>
      <c r="SMC29" s="279"/>
      <c r="SMD29" s="279"/>
      <c r="SME29" s="279"/>
      <c r="SMF29" s="279"/>
      <c r="SMG29" s="279"/>
      <c r="SMH29" s="279"/>
      <c r="SMI29" s="279"/>
      <c r="SMJ29" s="279"/>
      <c r="SMK29" s="279"/>
      <c r="SML29" s="279"/>
      <c r="SMM29" s="279"/>
      <c r="SMN29" s="279"/>
      <c r="SMO29" s="279"/>
      <c r="SMP29" s="279"/>
      <c r="SMQ29" s="279"/>
      <c r="SMR29" s="279"/>
      <c r="SMS29" s="279"/>
      <c r="SMT29" s="279"/>
      <c r="SMU29" s="279"/>
      <c r="SMV29" s="279"/>
      <c r="SMW29" s="279"/>
      <c r="SMX29" s="279"/>
      <c r="SMY29" s="279"/>
      <c r="SMZ29" s="279"/>
      <c r="SNA29" s="279"/>
      <c r="SNB29" s="279"/>
      <c r="SNC29" s="279"/>
      <c r="SND29" s="279"/>
      <c r="SNE29" s="279"/>
      <c r="SNF29" s="279"/>
      <c r="SNG29" s="279"/>
      <c r="SNH29" s="279"/>
      <c r="SNI29" s="279"/>
      <c r="SNJ29" s="279"/>
      <c r="SNK29" s="279"/>
      <c r="SNL29" s="279"/>
      <c r="SNM29" s="279"/>
      <c r="SNN29" s="279"/>
      <c r="SNO29" s="279"/>
      <c r="SNP29" s="279"/>
      <c r="SNQ29" s="279"/>
      <c r="SNR29" s="279"/>
      <c r="SNS29" s="279"/>
      <c r="SNT29" s="279"/>
      <c r="SNU29" s="279"/>
      <c r="SNV29" s="279"/>
      <c r="SNW29" s="279"/>
      <c r="SNX29" s="279"/>
      <c r="SNY29" s="279"/>
      <c r="SNZ29" s="279"/>
      <c r="SOA29" s="279"/>
      <c r="SOB29" s="279"/>
      <c r="SOC29" s="279"/>
      <c r="SOD29" s="279"/>
      <c r="SOE29" s="279"/>
      <c r="SOF29" s="279"/>
      <c r="SOG29" s="279"/>
      <c r="SOH29" s="279"/>
      <c r="SOI29" s="279"/>
      <c r="SOJ29" s="279"/>
      <c r="SOK29" s="279"/>
      <c r="SOL29" s="279"/>
      <c r="SOM29" s="279"/>
      <c r="SON29" s="279"/>
      <c r="SOO29" s="279"/>
      <c r="SOP29" s="279"/>
      <c r="SOQ29" s="279"/>
      <c r="SOR29" s="279"/>
      <c r="SOS29" s="279"/>
      <c r="SOT29" s="279"/>
      <c r="SOU29" s="279"/>
      <c r="SOV29" s="279"/>
      <c r="SOW29" s="279"/>
      <c r="SOX29" s="279"/>
      <c r="SOY29" s="279"/>
      <c r="SOZ29" s="279"/>
      <c r="SPA29" s="279"/>
      <c r="SPB29" s="279"/>
      <c r="SPC29" s="279"/>
      <c r="SPD29" s="279"/>
      <c r="SPE29" s="279"/>
      <c r="SPF29" s="279"/>
      <c r="SPG29" s="279"/>
      <c r="SPH29" s="279"/>
      <c r="SPI29" s="279"/>
      <c r="SPJ29" s="279"/>
      <c r="SPK29" s="279"/>
      <c r="SPL29" s="279"/>
      <c r="SPM29" s="279"/>
      <c r="SPN29" s="279"/>
      <c r="SPO29" s="279"/>
      <c r="SPP29" s="279"/>
      <c r="SPQ29" s="279"/>
      <c r="SPR29" s="279"/>
      <c r="SPS29" s="279"/>
      <c r="SPT29" s="279"/>
      <c r="SPU29" s="279"/>
      <c r="SPV29" s="279"/>
      <c r="SPW29" s="279"/>
      <c r="SPX29" s="279"/>
      <c r="SPY29" s="279"/>
      <c r="SPZ29" s="279"/>
      <c r="SQA29" s="279"/>
      <c r="SQB29" s="279"/>
      <c r="SQC29" s="279"/>
      <c r="SQD29" s="279"/>
      <c r="SQE29" s="279"/>
      <c r="SQF29" s="279"/>
      <c r="SQG29" s="279"/>
      <c r="SQH29" s="279"/>
      <c r="SQI29" s="279"/>
      <c r="SQJ29" s="279"/>
      <c r="SQK29" s="279"/>
      <c r="SQL29" s="279"/>
      <c r="SQM29" s="279"/>
      <c r="SQN29" s="279"/>
      <c r="SQO29" s="279"/>
      <c r="SQP29" s="279"/>
      <c r="SQQ29" s="279"/>
      <c r="SQR29" s="279"/>
      <c r="SQS29" s="279"/>
      <c r="SQT29" s="279"/>
      <c r="SQU29" s="279"/>
      <c r="SQV29" s="279"/>
      <c r="SQW29" s="279"/>
      <c r="SQX29" s="279"/>
      <c r="SQY29" s="279"/>
      <c r="SQZ29" s="279"/>
      <c r="SRA29" s="279"/>
      <c r="SRB29" s="279"/>
      <c r="SRC29" s="279"/>
      <c r="SRD29" s="279"/>
      <c r="SRE29" s="279"/>
      <c r="SRF29" s="279"/>
      <c r="SRG29" s="279"/>
      <c r="SRH29" s="279"/>
      <c r="SRI29" s="279"/>
      <c r="SRJ29" s="279"/>
      <c r="SRK29" s="279"/>
      <c r="SRL29" s="279"/>
      <c r="SRM29" s="279"/>
      <c r="SRN29" s="279"/>
      <c r="SRO29" s="279"/>
      <c r="SRP29" s="279"/>
      <c r="SRQ29" s="279"/>
      <c r="SRR29" s="279"/>
      <c r="SRS29" s="279"/>
      <c r="SRT29" s="279"/>
      <c r="SRU29" s="279"/>
      <c r="SRV29" s="279"/>
      <c r="SRW29" s="279"/>
      <c r="SRX29" s="279"/>
      <c r="SRY29" s="279"/>
      <c r="SRZ29" s="279"/>
      <c r="SSA29" s="279"/>
      <c r="SSB29" s="279"/>
      <c r="SSC29" s="279"/>
      <c r="SSD29" s="279"/>
      <c r="SSE29" s="279"/>
      <c r="SSF29" s="279"/>
      <c r="SSG29" s="279"/>
      <c r="SSH29" s="279"/>
      <c r="SSI29" s="279"/>
      <c r="SSJ29" s="279"/>
      <c r="SSK29" s="279"/>
      <c r="SSL29" s="279"/>
      <c r="SSM29" s="279"/>
      <c r="SSN29" s="279"/>
      <c r="SSO29" s="279"/>
      <c r="SSP29" s="279"/>
      <c r="SSQ29" s="279"/>
      <c r="SSR29" s="279"/>
      <c r="SSS29" s="279"/>
      <c r="SST29" s="279"/>
      <c r="SSU29" s="279"/>
      <c r="SSV29" s="279"/>
      <c r="SSW29" s="279"/>
      <c r="SSX29" s="279"/>
      <c r="SSY29" s="279"/>
      <c r="SSZ29" s="279"/>
      <c r="STA29" s="279"/>
      <c r="STB29" s="279"/>
      <c r="STC29" s="279"/>
      <c r="STD29" s="279"/>
      <c r="STE29" s="279"/>
      <c r="STF29" s="279"/>
      <c r="STG29" s="279"/>
      <c r="STH29" s="279"/>
      <c r="STI29" s="279"/>
      <c r="STJ29" s="279"/>
      <c r="STK29" s="279"/>
      <c r="STL29" s="279"/>
      <c r="STM29" s="279"/>
      <c r="STN29" s="279"/>
      <c r="STO29" s="279"/>
      <c r="STP29" s="279"/>
      <c r="STQ29" s="279"/>
      <c r="STR29" s="279"/>
      <c r="STS29" s="279"/>
      <c r="STT29" s="279"/>
      <c r="STU29" s="279"/>
      <c r="STV29" s="279"/>
      <c r="STW29" s="279"/>
      <c r="STX29" s="279"/>
      <c r="STY29" s="279"/>
      <c r="STZ29" s="279"/>
      <c r="SUA29" s="279"/>
      <c r="SUB29" s="279"/>
      <c r="SUC29" s="279"/>
      <c r="SUD29" s="279"/>
      <c r="SUE29" s="279"/>
      <c r="SUF29" s="279"/>
      <c r="SUG29" s="279"/>
      <c r="SUH29" s="279"/>
      <c r="SUI29" s="279"/>
      <c r="SUJ29" s="279"/>
      <c r="SUK29" s="279"/>
      <c r="SUL29" s="279"/>
      <c r="SUM29" s="279"/>
      <c r="SUN29" s="279"/>
      <c r="SUO29" s="279"/>
      <c r="SUP29" s="279"/>
      <c r="SUQ29" s="279"/>
      <c r="SUR29" s="279"/>
      <c r="SUS29" s="279"/>
      <c r="SUT29" s="279"/>
      <c r="SUU29" s="279"/>
      <c r="SUV29" s="279"/>
      <c r="SUW29" s="279"/>
      <c r="SUX29" s="279"/>
      <c r="SUY29" s="279"/>
      <c r="SUZ29" s="279"/>
      <c r="SVA29" s="279"/>
      <c r="SVB29" s="279"/>
      <c r="SVC29" s="279"/>
      <c r="SVD29" s="279"/>
      <c r="SVE29" s="279"/>
      <c r="SVF29" s="279"/>
      <c r="SVG29" s="279"/>
      <c r="SVH29" s="279"/>
      <c r="SVI29" s="279"/>
      <c r="SVJ29" s="279"/>
      <c r="SVK29" s="279"/>
      <c r="SVL29" s="279"/>
      <c r="SVM29" s="279"/>
      <c r="SVN29" s="279"/>
      <c r="SVO29" s="279"/>
      <c r="SVP29" s="279"/>
      <c r="SVQ29" s="279"/>
      <c r="SVR29" s="279"/>
      <c r="SVS29" s="279"/>
      <c r="SVT29" s="279"/>
      <c r="SVU29" s="279"/>
      <c r="SVV29" s="279"/>
      <c r="SVW29" s="279"/>
      <c r="SVX29" s="279"/>
      <c r="SVY29" s="279"/>
      <c r="SVZ29" s="279"/>
      <c r="SWA29" s="279"/>
      <c r="SWB29" s="279"/>
      <c r="SWC29" s="279"/>
      <c r="SWD29" s="279"/>
      <c r="SWE29" s="279"/>
      <c r="SWF29" s="279"/>
      <c r="SWG29" s="279"/>
      <c r="SWH29" s="279"/>
      <c r="SWI29" s="279"/>
      <c r="SWJ29" s="279"/>
      <c r="SWK29" s="279"/>
      <c r="SWL29" s="279"/>
      <c r="SWM29" s="279"/>
      <c r="SWN29" s="279"/>
      <c r="SWO29" s="279"/>
      <c r="SWP29" s="279"/>
      <c r="SWQ29" s="279"/>
      <c r="SWR29" s="279"/>
      <c r="SWS29" s="279"/>
      <c r="SWT29" s="279"/>
      <c r="SWU29" s="279"/>
      <c r="SWV29" s="279"/>
      <c r="SWW29" s="279"/>
      <c r="SWX29" s="279"/>
      <c r="SWY29" s="279"/>
      <c r="SWZ29" s="279"/>
      <c r="SXA29" s="279"/>
      <c r="SXB29" s="279"/>
      <c r="SXC29" s="279"/>
      <c r="SXD29" s="279"/>
      <c r="SXE29" s="279"/>
      <c r="SXF29" s="279"/>
      <c r="SXG29" s="279"/>
      <c r="SXH29" s="279"/>
      <c r="SXI29" s="279"/>
      <c r="SXJ29" s="279"/>
      <c r="SXK29" s="279"/>
      <c r="SXL29" s="279"/>
      <c r="SXM29" s="279"/>
      <c r="SXN29" s="279"/>
      <c r="SXO29" s="279"/>
      <c r="SXP29" s="279"/>
      <c r="SXQ29" s="279"/>
      <c r="SXR29" s="279"/>
      <c r="SXS29" s="279"/>
      <c r="SXT29" s="279"/>
      <c r="SXU29" s="279"/>
      <c r="SXV29" s="279"/>
      <c r="SXW29" s="279"/>
      <c r="SXX29" s="279"/>
      <c r="SXY29" s="279"/>
      <c r="SXZ29" s="279"/>
      <c r="SYA29" s="279"/>
      <c r="SYB29" s="279"/>
      <c r="SYC29" s="279"/>
      <c r="SYD29" s="279"/>
      <c r="SYE29" s="279"/>
      <c r="SYF29" s="279"/>
      <c r="SYG29" s="279"/>
      <c r="SYH29" s="279"/>
      <c r="SYI29" s="279"/>
      <c r="SYJ29" s="279"/>
      <c r="SYK29" s="279"/>
      <c r="SYL29" s="279"/>
      <c r="SYM29" s="279"/>
      <c r="SYN29" s="279"/>
      <c r="SYO29" s="279"/>
      <c r="SYP29" s="279"/>
      <c r="SYQ29" s="279"/>
      <c r="SYR29" s="279"/>
      <c r="SYS29" s="279"/>
      <c r="SYT29" s="279"/>
      <c r="SYU29" s="279"/>
      <c r="SYV29" s="279"/>
      <c r="SYW29" s="279"/>
      <c r="SYX29" s="279"/>
      <c r="SYY29" s="279"/>
      <c r="SYZ29" s="279"/>
      <c r="SZA29" s="279"/>
      <c r="SZB29" s="279"/>
      <c r="SZC29" s="279"/>
      <c r="SZD29" s="279"/>
      <c r="SZE29" s="279"/>
      <c r="SZF29" s="279"/>
      <c r="SZG29" s="279"/>
      <c r="SZH29" s="279"/>
      <c r="SZI29" s="279"/>
      <c r="SZJ29" s="279"/>
      <c r="SZK29" s="279"/>
      <c r="SZL29" s="279"/>
      <c r="SZM29" s="279"/>
      <c r="SZN29" s="279"/>
      <c r="SZO29" s="279"/>
      <c r="SZP29" s="279"/>
      <c r="SZQ29" s="279"/>
      <c r="SZR29" s="279"/>
      <c r="SZS29" s="279"/>
      <c r="SZT29" s="279"/>
      <c r="SZU29" s="279"/>
      <c r="SZV29" s="279"/>
      <c r="SZW29" s="279"/>
      <c r="SZX29" s="279"/>
      <c r="SZY29" s="279"/>
      <c r="SZZ29" s="279"/>
      <c r="TAA29" s="279"/>
      <c r="TAB29" s="279"/>
      <c r="TAC29" s="279"/>
      <c r="TAD29" s="279"/>
      <c r="TAE29" s="279"/>
      <c r="TAF29" s="279"/>
      <c r="TAG29" s="279"/>
      <c r="TAH29" s="279"/>
      <c r="TAI29" s="279"/>
      <c r="TAJ29" s="279"/>
      <c r="TAK29" s="279"/>
      <c r="TAL29" s="279"/>
      <c r="TAM29" s="279"/>
      <c r="TAN29" s="279"/>
      <c r="TAO29" s="279"/>
      <c r="TAP29" s="279"/>
      <c r="TAQ29" s="279"/>
      <c r="TAR29" s="279"/>
      <c r="TAS29" s="279"/>
      <c r="TAT29" s="279"/>
      <c r="TAU29" s="279"/>
      <c r="TAV29" s="279"/>
      <c r="TAW29" s="279"/>
      <c r="TAX29" s="279"/>
      <c r="TAY29" s="279"/>
      <c r="TAZ29" s="279"/>
      <c r="TBA29" s="279"/>
      <c r="TBB29" s="279"/>
      <c r="TBC29" s="279"/>
      <c r="TBD29" s="279"/>
      <c r="TBE29" s="279"/>
      <c r="TBF29" s="279"/>
      <c r="TBG29" s="279"/>
      <c r="TBH29" s="279"/>
      <c r="TBI29" s="279"/>
      <c r="TBJ29" s="279"/>
      <c r="TBK29" s="279"/>
      <c r="TBL29" s="279"/>
      <c r="TBM29" s="279"/>
      <c r="TBN29" s="279"/>
      <c r="TBO29" s="279"/>
      <c r="TBP29" s="279"/>
      <c r="TBQ29" s="279"/>
      <c r="TBR29" s="279"/>
      <c r="TBS29" s="279"/>
      <c r="TBT29" s="279"/>
      <c r="TBU29" s="279"/>
      <c r="TBV29" s="279"/>
      <c r="TBW29" s="279"/>
      <c r="TBX29" s="279"/>
      <c r="TBY29" s="279"/>
      <c r="TBZ29" s="279"/>
      <c r="TCA29" s="279"/>
      <c r="TCB29" s="279"/>
      <c r="TCC29" s="279"/>
      <c r="TCD29" s="279"/>
      <c r="TCE29" s="279"/>
      <c r="TCF29" s="279"/>
      <c r="TCG29" s="279"/>
      <c r="TCH29" s="279"/>
      <c r="TCI29" s="279"/>
      <c r="TCJ29" s="279"/>
      <c r="TCK29" s="279"/>
      <c r="TCL29" s="279"/>
      <c r="TCM29" s="279"/>
      <c r="TCN29" s="279"/>
      <c r="TCO29" s="279"/>
      <c r="TCP29" s="279"/>
      <c r="TCQ29" s="279"/>
      <c r="TCR29" s="279"/>
      <c r="TCS29" s="279"/>
      <c r="TCT29" s="279"/>
      <c r="TCU29" s="279"/>
      <c r="TCV29" s="279"/>
      <c r="TCW29" s="279"/>
      <c r="TCX29" s="279"/>
      <c r="TCY29" s="279"/>
      <c r="TCZ29" s="279"/>
      <c r="TDA29" s="279"/>
      <c r="TDB29" s="279"/>
      <c r="TDC29" s="279"/>
      <c r="TDD29" s="279"/>
      <c r="TDE29" s="279"/>
      <c r="TDF29" s="279"/>
      <c r="TDG29" s="279"/>
      <c r="TDH29" s="279"/>
      <c r="TDI29" s="279"/>
      <c r="TDJ29" s="279"/>
      <c r="TDK29" s="279"/>
      <c r="TDL29" s="279"/>
      <c r="TDM29" s="279"/>
      <c r="TDN29" s="279"/>
      <c r="TDO29" s="279"/>
      <c r="TDP29" s="279"/>
      <c r="TDQ29" s="279"/>
      <c r="TDR29" s="279"/>
      <c r="TDS29" s="279"/>
      <c r="TDT29" s="279"/>
      <c r="TDU29" s="279"/>
      <c r="TDV29" s="279"/>
      <c r="TDW29" s="279"/>
      <c r="TDX29" s="279"/>
      <c r="TDY29" s="279"/>
      <c r="TDZ29" s="279"/>
      <c r="TEA29" s="279"/>
      <c r="TEB29" s="279"/>
      <c r="TEC29" s="279"/>
      <c r="TED29" s="279"/>
      <c r="TEE29" s="279"/>
      <c r="TEF29" s="279"/>
      <c r="TEG29" s="279"/>
      <c r="TEH29" s="279"/>
      <c r="TEI29" s="279"/>
      <c r="TEJ29" s="279"/>
      <c r="TEK29" s="279"/>
      <c r="TEL29" s="279"/>
      <c r="TEM29" s="279"/>
      <c r="TEN29" s="279"/>
      <c r="TEO29" s="279"/>
      <c r="TEP29" s="279"/>
      <c r="TEQ29" s="279"/>
      <c r="TER29" s="279"/>
      <c r="TES29" s="279"/>
      <c r="TET29" s="279"/>
      <c r="TEU29" s="279"/>
      <c r="TEV29" s="279"/>
      <c r="TEW29" s="279"/>
      <c r="TEX29" s="279"/>
      <c r="TEY29" s="279"/>
      <c r="TEZ29" s="279"/>
      <c r="TFA29" s="279"/>
      <c r="TFB29" s="279"/>
      <c r="TFC29" s="279"/>
      <c r="TFD29" s="279"/>
      <c r="TFE29" s="279"/>
      <c r="TFF29" s="279"/>
      <c r="TFG29" s="279"/>
      <c r="TFH29" s="279"/>
      <c r="TFI29" s="279"/>
      <c r="TFJ29" s="279"/>
      <c r="TFK29" s="279"/>
      <c r="TFL29" s="279"/>
      <c r="TFM29" s="279"/>
      <c r="TFN29" s="279"/>
      <c r="TFO29" s="279"/>
      <c r="TFP29" s="279"/>
      <c r="TFQ29" s="279"/>
      <c r="TFR29" s="279"/>
      <c r="TFS29" s="279"/>
      <c r="TFT29" s="279"/>
      <c r="TFU29" s="279"/>
      <c r="TFV29" s="279"/>
      <c r="TFW29" s="279"/>
      <c r="TFX29" s="279"/>
      <c r="TFY29" s="279"/>
      <c r="TFZ29" s="279"/>
      <c r="TGA29" s="279"/>
      <c r="TGB29" s="279"/>
      <c r="TGC29" s="279"/>
      <c r="TGD29" s="279"/>
      <c r="TGE29" s="279"/>
      <c r="TGF29" s="279"/>
      <c r="TGG29" s="279"/>
      <c r="TGH29" s="279"/>
      <c r="TGI29" s="279"/>
      <c r="TGJ29" s="279"/>
      <c r="TGK29" s="279"/>
      <c r="TGL29" s="279"/>
      <c r="TGM29" s="279"/>
      <c r="TGN29" s="279"/>
      <c r="TGO29" s="279"/>
      <c r="TGP29" s="279"/>
      <c r="TGQ29" s="279"/>
      <c r="TGR29" s="279"/>
      <c r="TGS29" s="279"/>
      <c r="TGT29" s="279"/>
      <c r="TGU29" s="279"/>
      <c r="TGV29" s="279"/>
      <c r="TGW29" s="279"/>
      <c r="TGX29" s="279"/>
      <c r="TGY29" s="279"/>
      <c r="TGZ29" s="279"/>
      <c r="THA29" s="279"/>
      <c r="THB29" s="279"/>
      <c r="THC29" s="279"/>
      <c r="THD29" s="279"/>
      <c r="THE29" s="279"/>
      <c r="THF29" s="279"/>
      <c r="THG29" s="279"/>
      <c r="THH29" s="279"/>
      <c r="THI29" s="279"/>
      <c r="THJ29" s="279"/>
      <c r="THK29" s="279"/>
      <c r="THL29" s="279"/>
      <c r="THM29" s="279"/>
      <c r="THN29" s="279"/>
      <c r="THO29" s="279"/>
      <c r="THP29" s="279"/>
      <c r="THQ29" s="279"/>
      <c r="THR29" s="279"/>
      <c r="THS29" s="279"/>
      <c r="THT29" s="279"/>
      <c r="THU29" s="279"/>
      <c r="THV29" s="279"/>
      <c r="THW29" s="279"/>
      <c r="THX29" s="279"/>
      <c r="THY29" s="279"/>
      <c r="THZ29" s="279"/>
      <c r="TIA29" s="279"/>
      <c r="TIB29" s="279"/>
      <c r="TIC29" s="279"/>
      <c r="TID29" s="279"/>
      <c r="TIE29" s="279"/>
      <c r="TIF29" s="279"/>
      <c r="TIG29" s="279"/>
      <c r="TIH29" s="279"/>
      <c r="TII29" s="279"/>
      <c r="TIJ29" s="279"/>
      <c r="TIK29" s="279"/>
      <c r="TIL29" s="279"/>
      <c r="TIM29" s="279"/>
      <c r="TIN29" s="279"/>
      <c r="TIO29" s="279"/>
      <c r="TIP29" s="279"/>
      <c r="TIQ29" s="279"/>
      <c r="TIR29" s="279"/>
      <c r="TIS29" s="279"/>
      <c r="TIT29" s="279"/>
      <c r="TIU29" s="279"/>
      <c r="TIV29" s="279"/>
      <c r="TIW29" s="279"/>
      <c r="TIX29" s="279"/>
      <c r="TIY29" s="279"/>
      <c r="TIZ29" s="279"/>
      <c r="TJA29" s="279"/>
      <c r="TJB29" s="279"/>
      <c r="TJC29" s="279"/>
      <c r="TJD29" s="279"/>
      <c r="TJE29" s="279"/>
      <c r="TJF29" s="279"/>
      <c r="TJG29" s="279"/>
      <c r="TJH29" s="279"/>
      <c r="TJI29" s="279"/>
      <c r="TJJ29" s="279"/>
      <c r="TJK29" s="279"/>
      <c r="TJL29" s="279"/>
      <c r="TJM29" s="279"/>
      <c r="TJN29" s="279"/>
      <c r="TJO29" s="279"/>
      <c r="TJP29" s="279"/>
      <c r="TJQ29" s="279"/>
      <c r="TJR29" s="279"/>
      <c r="TJS29" s="279"/>
      <c r="TJT29" s="279"/>
      <c r="TJU29" s="279"/>
      <c r="TJV29" s="279"/>
      <c r="TJW29" s="279"/>
      <c r="TJX29" s="279"/>
      <c r="TJY29" s="279"/>
      <c r="TJZ29" s="279"/>
      <c r="TKA29" s="279"/>
      <c r="TKB29" s="279"/>
      <c r="TKC29" s="279"/>
      <c r="TKD29" s="279"/>
      <c r="TKE29" s="279"/>
      <c r="TKF29" s="279"/>
      <c r="TKG29" s="279"/>
      <c r="TKH29" s="279"/>
      <c r="TKI29" s="279"/>
      <c r="TKJ29" s="279"/>
      <c r="TKK29" s="279"/>
      <c r="TKL29" s="279"/>
      <c r="TKM29" s="279"/>
      <c r="TKN29" s="279"/>
      <c r="TKO29" s="279"/>
      <c r="TKP29" s="279"/>
      <c r="TKQ29" s="279"/>
      <c r="TKR29" s="279"/>
      <c r="TKS29" s="279"/>
      <c r="TKT29" s="279"/>
      <c r="TKU29" s="279"/>
      <c r="TKV29" s="279"/>
      <c r="TKW29" s="279"/>
      <c r="TKX29" s="279"/>
      <c r="TKY29" s="279"/>
      <c r="TKZ29" s="279"/>
      <c r="TLA29" s="279"/>
      <c r="TLB29" s="279"/>
      <c r="TLC29" s="279"/>
      <c r="TLD29" s="279"/>
      <c r="TLE29" s="279"/>
      <c r="TLF29" s="279"/>
      <c r="TLG29" s="279"/>
      <c r="TLH29" s="279"/>
      <c r="TLI29" s="279"/>
      <c r="TLJ29" s="279"/>
      <c r="TLK29" s="279"/>
      <c r="TLL29" s="279"/>
      <c r="TLM29" s="279"/>
      <c r="TLN29" s="279"/>
      <c r="TLO29" s="279"/>
      <c r="TLP29" s="279"/>
      <c r="TLQ29" s="279"/>
      <c r="TLR29" s="279"/>
      <c r="TLS29" s="279"/>
      <c r="TLT29" s="279"/>
      <c r="TLU29" s="279"/>
      <c r="TLV29" s="279"/>
      <c r="TLW29" s="279"/>
      <c r="TLX29" s="279"/>
      <c r="TLY29" s="279"/>
      <c r="TLZ29" s="279"/>
      <c r="TMA29" s="279"/>
      <c r="TMB29" s="279"/>
      <c r="TMC29" s="279"/>
      <c r="TMD29" s="279"/>
      <c r="TME29" s="279"/>
      <c r="TMF29" s="279"/>
      <c r="TMG29" s="279"/>
      <c r="TMH29" s="279"/>
      <c r="TMI29" s="279"/>
      <c r="TMJ29" s="279"/>
      <c r="TMK29" s="279"/>
      <c r="TML29" s="279"/>
      <c r="TMM29" s="279"/>
      <c r="TMN29" s="279"/>
      <c r="TMO29" s="279"/>
      <c r="TMP29" s="279"/>
      <c r="TMQ29" s="279"/>
      <c r="TMR29" s="279"/>
      <c r="TMS29" s="279"/>
      <c r="TMT29" s="279"/>
      <c r="TMU29" s="279"/>
      <c r="TMV29" s="279"/>
      <c r="TMW29" s="279"/>
      <c r="TMX29" s="279"/>
      <c r="TMY29" s="279"/>
      <c r="TMZ29" s="279"/>
      <c r="TNA29" s="279"/>
      <c r="TNB29" s="279"/>
      <c r="TNC29" s="279"/>
      <c r="TND29" s="279"/>
      <c r="TNE29" s="279"/>
      <c r="TNF29" s="279"/>
      <c r="TNG29" s="279"/>
      <c r="TNH29" s="279"/>
      <c r="TNI29" s="279"/>
      <c r="TNJ29" s="279"/>
      <c r="TNK29" s="279"/>
      <c r="TNL29" s="279"/>
      <c r="TNM29" s="279"/>
      <c r="TNN29" s="279"/>
      <c r="TNO29" s="279"/>
      <c r="TNP29" s="279"/>
      <c r="TNQ29" s="279"/>
      <c r="TNR29" s="279"/>
      <c r="TNS29" s="279"/>
      <c r="TNT29" s="279"/>
      <c r="TNU29" s="279"/>
      <c r="TNV29" s="279"/>
      <c r="TNW29" s="279"/>
      <c r="TNX29" s="279"/>
      <c r="TNY29" s="279"/>
      <c r="TNZ29" s="279"/>
      <c r="TOA29" s="279"/>
      <c r="TOB29" s="279"/>
      <c r="TOC29" s="279"/>
      <c r="TOD29" s="279"/>
      <c r="TOE29" s="279"/>
      <c r="TOF29" s="279"/>
      <c r="TOG29" s="279"/>
      <c r="TOH29" s="279"/>
      <c r="TOI29" s="279"/>
      <c r="TOJ29" s="279"/>
      <c r="TOK29" s="279"/>
      <c r="TOL29" s="279"/>
      <c r="TOM29" s="279"/>
      <c r="TON29" s="279"/>
      <c r="TOO29" s="279"/>
      <c r="TOP29" s="279"/>
      <c r="TOQ29" s="279"/>
      <c r="TOR29" s="279"/>
      <c r="TOS29" s="279"/>
      <c r="TOT29" s="279"/>
      <c r="TOU29" s="279"/>
      <c r="TOV29" s="279"/>
      <c r="TOW29" s="279"/>
      <c r="TOX29" s="279"/>
      <c r="TOY29" s="279"/>
      <c r="TOZ29" s="279"/>
      <c r="TPA29" s="279"/>
      <c r="TPB29" s="279"/>
      <c r="TPC29" s="279"/>
      <c r="TPD29" s="279"/>
      <c r="TPE29" s="279"/>
      <c r="TPF29" s="279"/>
      <c r="TPG29" s="279"/>
      <c r="TPH29" s="279"/>
      <c r="TPI29" s="279"/>
      <c r="TPJ29" s="279"/>
      <c r="TPK29" s="279"/>
      <c r="TPL29" s="279"/>
      <c r="TPM29" s="279"/>
      <c r="TPN29" s="279"/>
      <c r="TPO29" s="279"/>
      <c r="TPP29" s="279"/>
      <c r="TPQ29" s="279"/>
      <c r="TPR29" s="279"/>
      <c r="TPS29" s="279"/>
      <c r="TPT29" s="279"/>
      <c r="TPU29" s="279"/>
      <c r="TPV29" s="279"/>
      <c r="TPW29" s="279"/>
      <c r="TPX29" s="279"/>
      <c r="TPY29" s="279"/>
      <c r="TPZ29" s="279"/>
      <c r="TQA29" s="279"/>
      <c r="TQB29" s="279"/>
      <c r="TQC29" s="279"/>
      <c r="TQD29" s="279"/>
      <c r="TQE29" s="279"/>
      <c r="TQF29" s="279"/>
      <c r="TQG29" s="279"/>
      <c r="TQH29" s="279"/>
      <c r="TQI29" s="279"/>
      <c r="TQJ29" s="279"/>
      <c r="TQK29" s="279"/>
      <c r="TQL29" s="279"/>
      <c r="TQM29" s="279"/>
      <c r="TQN29" s="279"/>
      <c r="TQO29" s="279"/>
      <c r="TQP29" s="279"/>
      <c r="TQQ29" s="279"/>
      <c r="TQR29" s="279"/>
      <c r="TQS29" s="279"/>
      <c r="TQT29" s="279"/>
      <c r="TQU29" s="279"/>
      <c r="TQV29" s="279"/>
      <c r="TQW29" s="279"/>
      <c r="TQX29" s="279"/>
      <c r="TQY29" s="279"/>
      <c r="TQZ29" s="279"/>
      <c r="TRA29" s="279"/>
      <c r="TRB29" s="279"/>
      <c r="TRC29" s="279"/>
      <c r="TRD29" s="279"/>
      <c r="TRE29" s="279"/>
      <c r="TRF29" s="279"/>
      <c r="TRG29" s="279"/>
      <c r="TRH29" s="279"/>
      <c r="TRI29" s="279"/>
      <c r="TRJ29" s="279"/>
      <c r="TRK29" s="279"/>
      <c r="TRL29" s="279"/>
      <c r="TRM29" s="279"/>
      <c r="TRN29" s="279"/>
      <c r="TRO29" s="279"/>
      <c r="TRP29" s="279"/>
      <c r="TRQ29" s="279"/>
      <c r="TRR29" s="279"/>
      <c r="TRS29" s="279"/>
      <c r="TRT29" s="279"/>
      <c r="TRU29" s="279"/>
      <c r="TRV29" s="279"/>
      <c r="TRW29" s="279"/>
      <c r="TRX29" s="279"/>
      <c r="TRY29" s="279"/>
      <c r="TRZ29" s="279"/>
      <c r="TSA29" s="279"/>
      <c r="TSB29" s="279"/>
      <c r="TSC29" s="279"/>
      <c r="TSD29" s="279"/>
      <c r="TSE29" s="279"/>
      <c r="TSF29" s="279"/>
      <c r="TSG29" s="279"/>
      <c r="TSH29" s="279"/>
      <c r="TSI29" s="279"/>
      <c r="TSJ29" s="279"/>
      <c r="TSK29" s="279"/>
      <c r="TSL29" s="279"/>
      <c r="TSM29" s="279"/>
      <c r="TSN29" s="279"/>
      <c r="TSO29" s="279"/>
      <c r="TSP29" s="279"/>
      <c r="TSQ29" s="279"/>
      <c r="TSR29" s="279"/>
      <c r="TSS29" s="279"/>
      <c r="TST29" s="279"/>
      <c r="TSU29" s="279"/>
      <c r="TSV29" s="279"/>
      <c r="TSW29" s="279"/>
      <c r="TSX29" s="279"/>
      <c r="TSY29" s="279"/>
      <c r="TSZ29" s="279"/>
      <c r="TTA29" s="279"/>
      <c r="TTB29" s="279"/>
      <c r="TTC29" s="279"/>
      <c r="TTD29" s="279"/>
      <c r="TTE29" s="279"/>
      <c r="TTF29" s="279"/>
      <c r="TTG29" s="279"/>
      <c r="TTH29" s="279"/>
      <c r="TTI29" s="279"/>
      <c r="TTJ29" s="279"/>
      <c r="TTK29" s="279"/>
      <c r="TTL29" s="279"/>
      <c r="TTM29" s="279"/>
      <c r="TTN29" s="279"/>
      <c r="TTO29" s="279"/>
      <c r="TTP29" s="279"/>
      <c r="TTQ29" s="279"/>
      <c r="TTR29" s="279"/>
      <c r="TTS29" s="279"/>
      <c r="TTT29" s="279"/>
      <c r="TTU29" s="279"/>
      <c r="TTV29" s="279"/>
      <c r="TTW29" s="279"/>
      <c r="TTX29" s="279"/>
      <c r="TTY29" s="279"/>
      <c r="TTZ29" s="279"/>
      <c r="TUA29" s="279"/>
      <c r="TUB29" s="279"/>
      <c r="TUC29" s="279"/>
      <c r="TUD29" s="279"/>
      <c r="TUE29" s="279"/>
      <c r="TUF29" s="279"/>
      <c r="TUG29" s="279"/>
      <c r="TUH29" s="279"/>
      <c r="TUI29" s="279"/>
      <c r="TUJ29" s="279"/>
      <c r="TUK29" s="279"/>
      <c r="TUL29" s="279"/>
      <c r="TUM29" s="279"/>
      <c r="TUN29" s="279"/>
      <c r="TUO29" s="279"/>
      <c r="TUP29" s="279"/>
      <c r="TUQ29" s="279"/>
      <c r="TUR29" s="279"/>
      <c r="TUS29" s="279"/>
      <c r="TUT29" s="279"/>
      <c r="TUU29" s="279"/>
      <c r="TUV29" s="279"/>
      <c r="TUW29" s="279"/>
      <c r="TUX29" s="279"/>
      <c r="TUY29" s="279"/>
      <c r="TUZ29" s="279"/>
      <c r="TVA29" s="279"/>
      <c r="TVB29" s="279"/>
      <c r="TVC29" s="279"/>
      <c r="TVD29" s="279"/>
      <c r="TVE29" s="279"/>
      <c r="TVF29" s="279"/>
      <c r="TVG29" s="279"/>
      <c r="TVH29" s="279"/>
      <c r="TVI29" s="279"/>
      <c r="TVJ29" s="279"/>
      <c r="TVK29" s="279"/>
      <c r="TVL29" s="279"/>
      <c r="TVM29" s="279"/>
      <c r="TVN29" s="279"/>
      <c r="TVO29" s="279"/>
      <c r="TVP29" s="279"/>
      <c r="TVQ29" s="279"/>
      <c r="TVR29" s="279"/>
      <c r="TVS29" s="279"/>
      <c r="TVT29" s="279"/>
      <c r="TVU29" s="279"/>
      <c r="TVV29" s="279"/>
      <c r="TVW29" s="279"/>
      <c r="TVX29" s="279"/>
      <c r="TVY29" s="279"/>
      <c r="TVZ29" s="279"/>
      <c r="TWA29" s="279"/>
      <c r="TWB29" s="279"/>
      <c r="TWC29" s="279"/>
      <c r="TWD29" s="279"/>
      <c r="TWE29" s="279"/>
      <c r="TWF29" s="279"/>
      <c r="TWG29" s="279"/>
      <c r="TWH29" s="279"/>
      <c r="TWI29" s="279"/>
      <c r="TWJ29" s="279"/>
      <c r="TWK29" s="279"/>
      <c r="TWL29" s="279"/>
      <c r="TWM29" s="279"/>
      <c r="TWN29" s="279"/>
      <c r="TWO29" s="279"/>
      <c r="TWP29" s="279"/>
      <c r="TWQ29" s="279"/>
      <c r="TWR29" s="279"/>
      <c r="TWS29" s="279"/>
      <c r="TWT29" s="279"/>
      <c r="TWU29" s="279"/>
      <c r="TWV29" s="279"/>
      <c r="TWW29" s="279"/>
      <c r="TWX29" s="279"/>
      <c r="TWY29" s="279"/>
      <c r="TWZ29" s="279"/>
      <c r="TXA29" s="279"/>
      <c r="TXB29" s="279"/>
      <c r="TXC29" s="279"/>
      <c r="TXD29" s="279"/>
      <c r="TXE29" s="279"/>
      <c r="TXF29" s="279"/>
      <c r="TXG29" s="279"/>
      <c r="TXH29" s="279"/>
      <c r="TXI29" s="279"/>
      <c r="TXJ29" s="279"/>
      <c r="TXK29" s="279"/>
      <c r="TXL29" s="279"/>
      <c r="TXM29" s="279"/>
      <c r="TXN29" s="279"/>
      <c r="TXO29" s="279"/>
      <c r="TXP29" s="279"/>
      <c r="TXQ29" s="279"/>
      <c r="TXR29" s="279"/>
      <c r="TXS29" s="279"/>
      <c r="TXT29" s="279"/>
      <c r="TXU29" s="279"/>
      <c r="TXV29" s="279"/>
      <c r="TXW29" s="279"/>
      <c r="TXX29" s="279"/>
      <c r="TXY29" s="279"/>
      <c r="TXZ29" s="279"/>
      <c r="TYA29" s="279"/>
      <c r="TYB29" s="279"/>
      <c r="TYC29" s="279"/>
      <c r="TYD29" s="279"/>
      <c r="TYE29" s="279"/>
      <c r="TYF29" s="279"/>
      <c r="TYG29" s="279"/>
      <c r="TYH29" s="279"/>
      <c r="TYI29" s="279"/>
      <c r="TYJ29" s="279"/>
      <c r="TYK29" s="279"/>
      <c r="TYL29" s="279"/>
      <c r="TYM29" s="279"/>
      <c r="TYN29" s="279"/>
      <c r="TYO29" s="279"/>
      <c r="TYP29" s="279"/>
      <c r="TYQ29" s="279"/>
      <c r="TYR29" s="279"/>
      <c r="TYS29" s="279"/>
      <c r="TYT29" s="279"/>
      <c r="TYU29" s="279"/>
      <c r="TYV29" s="279"/>
      <c r="TYW29" s="279"/>
      <c r="TYX29" s="279"/>
      <c r="TYY29" s="279"/>
      <c r="TYZ29" s="279"/>
      <c r="TZA29" s="279"/>
      <c r="TZB29" s="279"/>
      <c r="TZC29" s="279"/>
      <c r="TZD29" s="279"/>
      <c r="TZE29" s="279"/>
      <c r="TZF29" s="279"/>
      <c r="TZG29" s="279"/>
      <c r="TZH29" s="279"/>
      <c r="TZI29" s="279"/>
      <c r="TZJ29" s="279"/>
      <c r="TZK29" s="279"/>
      <c r="TZL29" s="279"/>
      <c r="TZM29" s="279"/>
      <c r="TZN29" s="279"/>
      <c r="TZO29" s="279"/>
      <c r="TZP29" s="279"/>
      <c r="TZQ29" s="279"/>
      <c r="TZR29" s="279"/>
      <c r="TZS29" s="279"/>
      <c r="TZT29" s="279"/>
      <c r="TZU29" s="279"/>
      <c r="TZV29" s="279"/>
      <c r="TZW29" s="279"/>
      <c r="TZX29" s="279"/>
      <c r="TZY29" s="279"/>
      <c r="TZZ29" s="279"/>
      <c r="UAA29" s="279"/>
      <c r="UAB29" s="279"/>
      <c r="UAC29" s="279"/>
      <c r="UAD29" s="279"/>
      <c r="UAE29" s="279"/>
      <c r="UAF29" s="279"/>
      <c r="UAG29" s="279"/>
      <c r="UAH29" s="279"/>
      <c r="UAI29" s="279"/>
      <c r="UAJ29" s="279"/>
      <c r="UAK29" s="279"/>
      <c r="UAL29" s="279"/>
      <c r="UAM29" s="279"/>
      <c r="UAN29" s="279"/>
      <c r="UAO29" s="279"/>
      <c r="UAP29" s="279"/>
      <c r="UAQ29" s="279"/>
      <c r="UAR29" s="279"/>
      <c r="UAS29" s="279"/>
      <c r="UAT29" s="279"/>
      <c r="UAU29" s="279"/>
      <c r="UAV29" s="279"/>
      <c r="UAW29" s="279"/>
      <c r="UAX29" s="279"/>
      <c r="UAY29" s="279"/>
      <c r="UAZ29" s="279"/>
      <c r="UBA29" s="279"/>
      <c r="UBB29" s="279"/>
      <c r="UBC29" s="279"/>
      <c r="UBD29" s="279"/>
      <c r="UBE29" s="279"/>
      <c r="UBF29" s="279"/>
      <c r="UBG29" s="279"/>
      <c r="UBH29" s="279"/>
      <c r="UBI29" s="279"/>
      <c r="UBJ29" s="279"/>
      <c r="UBK29" s="279"/>
      <c r="UBL29" s="279"/>
      <c r="UBM29" s="279"/>
      <c r="UBN29" s="279"/>
      <c r="UBO29" s="279"/>
      <c r="UBP29" s="279"/>
      <c r="UBQ29" s="279"/>
      <c r="UBR29" s="279"/>
      <c r="UBS29" s="279"/>
      <c r="UBT29" s="279"/>
      <c r="UBU29" s="279"/>
      <c r="UBV29" s="279"/>
      <c r="UBW29" s="279"/>
      <c r="UBX29" s="279"/>
      <c r="UBY29" s="279"/>
      <c r="UBZ29" s="279"/>
      <c r="UCA29" s="279"/>
      <c r="UCB29" s="279"/>
      <c r="UCC29" s="279"/>
      <c r="UCD29" s="279"/>
      <c r="UCE29" s="279"/>
      <c r="UCF29" s="279"/>
      <c r="UCG29" s="279"/>
      <c r="UCH29" s="279"/>
      <c r="UCI29" s="279"/>
      <c r="UCJ29" s="279"/>
      <c r="UCK29" s="279"/>
      <c r="UCL29" s="279"/>
      <c r="UCM29" s="279"/>
      <c r="UCN29" s="279"/>
      <c r="UCO29" s="279"/>
      <c r="UCP29" s="279"/>
      <c r="UCQ29" s="279"/>
      <c r="UCR29" s="279"/>
      <c r="UCS29" s="279"/>
      <c r="UCT29" s="279"/>
      <c r="UCU29" s="279"/>
      <c r="UCV29" s="279"/>
      <c r="UCW29" s="279"/>
      <c r="UCX29" s="279"/>
      <c r="UCY29" s="279"/>
      <c r="UCZ29" s="279"/>
      <c r="UDA29" s="279"/>
      <c r="UDB29" s="279"/>
      <c r="UDC29" s="279"/>
      <c r="UDD29" s="279"/>
      <c r="UDE29" s="279"/>
      <c r="UDF29" s="279"/>
      <c r="UDG29" s="279"/>
      <c r="UDH29" s="279"/>
      <c r="UDI29" s="279"/>
      <c r="UDJ29" s="279"/>
      <c r="UDK29" s="279"/>
      <c r="UDL29" s="279"/>
      <c r="UDM29" s="279"/>
      <c r="UDN29" s="279"/>
      <c r="UDO29" s="279"/>
      <c r="UDP29" s="279"/>
      <c r="UDQ29" s="279"/>
      <c r="UDR29" s="279"/>
      <c r="UDS29" s="279"/>
      <c r="UDT29" s="279"/>
      <c r="UDU29" s="279"/>
      <c r="UDV29" s="279"/>
      <c r="UDW29" s="279"/>
      <c r="UDX29" s="279"/>
      <c r="UDY29" s="279"/>
      <c r="UDZ29" s="279"/>
      <c r="UEA29" s="279"/>
      <c r="UEB29" s="279"/>
      <c r="UEC29" s="279"/>
      <c r="UED29" s="279"/>
      <c r="UEE29" s="279"/>
      <c r="UEF29" s="279"/>
      <c r="UEG29" s="279"/>
      <c r="UEH29" s="279"/>
      <c r="UEI29" s="279"/>
      <c r="UEJ29" s="279"/>
      <c r="UEK29" s="279"/>
      <c r="UEL29" s="279"/>
      <c r="UEM29" s="279"/>
      <c r="UEN29" s="279"/>
      <c r="UEO29" s="279"/>
      <c r="UEP29" s="279"/>
      <c r="UEQ29" s="279"/>
      <c r="UER29" s="279"/>
      <c r="UES29" s="279"/>
      <c r="UET29" s="279"/>
      <c r="UEU29" s="279"/>
      <c r="UEV29" s="279"/>
      <c r="UEW29" s="279"/>
      <c r="UEX29" s="279"/>
      <c r="UEY29" s="279"/>
      <c r="UEZ29" s="279"/>
      <c r="UFA29" s="279"/>
      <c r="UFB29" s="279"/>
      <c r="UFC29" s="279"/>
      <c r="UFD29" s="279"/>
      <c r="UFE29" s="279"/>
      <c r="UFF29" s="279"/>
      <c r="UFG29" s="279"/>
      <c r="UFH29" s="279"/>
      <c r="UFI29" s="279"/>
      <c r="UFJ29" s="279"/>
      <c r="UFK29" s="279"/>
      <c r="UFL29" s="279"/>
      <c r="UFM29" s="279"/>
      <c r="UFN29" s="279"/>
      <c r="UFO29" s="279"/>
      <c r="UFP29" s="279"/>
      <c r="UFQ29" s="279"/>
      <c r="UFR29" s="279"/>
      <c r="UFS29" s="279"/>
      <c r="UFT29" s="279"/>
      <c r="UFU29" s="279"/>
      <c r="UFV29" s="279"/>
      <c r="UFW29" s="279"/>
      <c r="UFX29" s="279"/>
      <c r="UFY29" s="279"/>
      <c r="UFZ29" s="279"/>
      <c r="UGA29" s="279"/>
      <c r="UGB29" s="279"/>
      <c r="UGC29" s="279"/>
      <c r="UGD29" s="279"/>
      <c r="UGE29" s="279"/>
      <c r="UGF29" s="279"/>
      <c r="UGG29" s="279"/>
      <c r="UGH29" s="279"/>
      <c r="UGI29" s="279"/>
      <c r="UGJ29" s="279"/>
      <c r="UGK29" s="279"/>
      <c r="UGL29" s="279"/>
      <c r="UGM29" s="279"/>
      <c r="UGN29" s="279"/>
      <c r="UGO29" s="279"/>
      <c r="UGP29" s="279"/>
      <c r="UGQ29" s="279"/>
      <c r="UGR29" s="279"/>
      <c r="UGS29" s="279"/>
      <c r="UGT29" s="279"/>
      <c r="UGU29" s="279"/>
      <c r="UGV29" s="279"/>
      <c r="UGW29" s="279"/>
      <c r="UGX29" s="279"/>
      <c r="UGY29" s="279"/>
      <c r="UGZ29" s="279"/>
      <c r="UHA29" s="279"/>
      <c r="UHB29" s="279"/>
      <c r="UHC29" s="279"/>
      <c r="UHD29" s="279"/>
      <c r="UHE29" s="279"/>
      <c r="UHF29" s="279"/>
      <c r="UHG29" s="279"/>
      <c r="UHH29" s="279"/>
      <c r="UHI29" s="279"/>
      <c r="UHJ29" s="279"/>
      <c r="UHK29" s="279"/>
      <c r="UHL29" s="279"/>
      <c r="UHM29" s="279"/>
      <c r="UHN29" s="279"/>
      <c r="UHO29" s="279"/>
      <c r="UHP29" s="279"/>
      <c r="UHQ29" s="279"/>
      <c r="UHR29" s="279"/>
      <c r="UHS29" s="279"/>
      <c r="UHT29" s="279"/>
      <c r="UHU29" s="279"/>
      <c r="UHV29" s="279"/>
      <c r="UHW29" s="279"/>
      <c r="UHX29" s="279"/>
      <c r="UHY29" s="279"/>
      <c r="UHZ29" s="279"/>
      <c r="UIA29" s="279"/>
      <c r="UIB29" s="279"/>
      <c r="UIC29" s="279"/>
      <c r="UID29" s="279"/>
      <c r="UIE29" s="279"/>
      <c r="UIF29" s="279"/>
      <c r="UIG29" s="279"/>
      <c r="UIH29" s="279"/>
      <c r="UII29" s="279"/>
      <c r="UIJ29" s="279"/>
      <c r="UIK29" s="279"/>
      <c r="UIL29" s="279"/>
      <c r="UIM29" s="279"/>
      <c r="UIN29" s="279"/>
      <c r="UIO29" s="279"/>
      <c r="UIP29" s="279"/>
      <c r="UIQ29" s="279"/>
      <c r="UIR29" s="279"/>
      <c r="UIS29" s="279"/>
      <c r="UIT29" s="279"/>
      <c r="UIU29" s="279"/>
      <c r="UIV29" s="279"/>
      <c r="UIW29" s="279"/>
      <c r="UIX29" s="279"/>
      <c r="UIY29" s="279"/>
      <c r="UIZ29" s="279"/>
      <c r="UJA29" s="279"/>
      <c r="UJB29" s="279"/>
      <c r="UJC29" s="279"/>
      <c r="UJD29" s="279"/>
      <c r="UJE29" s="279"/>
      <c r="UJF29" s="279"/>
      <c r="UJG29" s="279"/>
      <c r="UJH29" s="279"/>
      <c r="UJI29" s="279"/>
      <c r="UJJ29" s="279"/>
      <c r="UJK29" s="279"/>
      <c r="UJL29" s="279"/>
      <c r="UJM29" s="279"/>
      <c r="UJN29" s="279"/>
      <c r="UJO29" s="279"/>
      <c r="UJP29" s="279"/>
      <c r="UJQ29" s="279"/>
      <c r="UJR29" s="279"/>
      <c r="UJS29" s="279"/>
      <c r="UJT29" s="279"/>
      <c r="UJU29" s="279"/>
      <c r="UJV29" s="279"/>
      <c r="UJW29" s="279"/>
      <c r="UJX29" s="279"/>
      <c r="UJY29" s="279"/>
      <c r="UJZ29" s="279"/>
      <c r="UKA29" s="279"/>
      <c r="UKB29" s="279"/>
      <c r="UKC29" s="279"/>
      <c r="UKD29" s="279"/>
      <c r="UKE29" s="279"/>
      <c r="UKF29" s="279"/>
      <c r="UKG29" s="279"/>
      <c r="UKH29" s="279"/>
      <c r="UKI29" s="279"/>
      <c r="UKJ29" s="279"/>
      <c r="UKK29" s="279"/>
      <c r="UKL29" s="279"/>
      <c r="UKM29" s="279"/>
      <c r="UKN29" s="279"/>
      <c r="UKO29" s="279"/>
      <c r="UKP29" s="279"/>
      <c r="UKQ29" s="279"/>
      <c r="UKR29" s="279"/>
      <c r="UKS29" s="279"/>
      <c r="UKT29" s="279"/>
      <c r="UKU29" s="279"/>
      <c r="UKV29" s="279"/>
      <c r="UKW29" s="279"/>
      <c r="UKX29" s="279"/>
      <c r="UKY29" s="279"/>
      <c r="UKZ29" s="279"/>
      <c r="ULA29" s="279"/>
      <c r="ULB29" s="279"/>
      <c r="ULC29" s="279"/>
      <c r="ULD29" s="279"/>
      <c r="ULE29" s="279"/>
      <c r="ULF29" s="279"/>
      <c r="ULG29" s="279"/>
      <c r="ULH29" s="279"/>
      <c r="ULI29" s="279"/>
      <c r="ULJ29" s="279"/>
      <c r="ULK29" s="279"/>
      <c r="ULL29" s="279"/>
      <c r="ULM29" s="279"/>
      <c r="ULN29" s="279"/>
      <c r="ULO29" s="279"/>
      <c r="ULP29" s="279"/>
      <c r="ULQ29" s="279"/>
      <c r="ULR29" s="279"/>
      <c r="ULS29" s="279"/>
      <c r="ULT29" s="279"/>
      <c r="ULU29" s="279"/>
      <c r="ULV29" s="279"/>
      <c r="ULW29" s="279"/>
      <c r="ULX29" s="279"/>
      <c r="ULY29" s="279"/>
      <c r="ULZ29" s="279"/>
      <c r="UMA29" s="279"/>
      <c r="UMB29" s="279"/>
      <c r="UMC29" s="279"/>
      <c r="UMD29" s="279"/>
      <c r="UME29" s="279"/>
      <c r="UMF29" s="279"/>
      <c r="UMG29" s="279"/>
      <c r="UMH29" s="279"/>
      <c r="UMI29" s="279"/>
      <c r="UMJ29" s="279"/>
      <c r="UMK29" s="279"/>
      <c r="UML29" s="279"/>
      <c r="UMM29" s="279"/>
      <c r="UMN29" s="279"/>
      <c r="UMO29" s="279"/>
      <c r="UMP29" s="279"/>
      <c r="UMQ29" s="279"/>
      <c r="UMR29" s="279"/>
      <c r="UMS29" s="279"/>
      <c r="UMT29" s="279"/>
      <c r="UMU29" s="279"/>
      <c r="UMV29" s="279"/>
      <c r="UMW29" s="279"/>
      <c r="UMX29" s="279"/>
      <c r="UMY29" s="279"/>
      <c r="UMZ29" s="279"/>
      <c r="UNA29" s="279"/>
      <c r="UNB29" s="279"/>
      <c r="UNC29" s="279"/>
      <c r="UND29" s="279"/>
      <c r="UNE29" s="279"/>
      <c r="UNF29" s="279"/>
      <c r="UNG29" s="279"/>
      <c r="UNH29" s="279"/>
      <c r="UNI29" s="279"/>
      <c r="UNJ29" s="279"/>
      <c r="UNK29" s="279"/>
      <c r="UNL29" s="279"/>
      <c r="UNM29" s="279"/>
      <c r="UNN29" s="279"/>
      <c r="UNO29" s="279"/>
      <c r="UNP29" s="279"/>
      <c r="UNQ29" s="279"/>
      <c r="UNR29" s="279"/>
      <c r="UNS29" s="279"/>
      <c r="UNT29" s="279"/>
      <c r="UNU29" s="279"/>
      <c r="UNV29" s="279"/>
      <c r="UNW29" s="279"/>
      <c r="UNX29" s="279"/>
      <c r="UNY29" s="279"/>
      <c r="UNZ29" s="279"/>
      <c r="UOA29" s="279"/>
      <c r="UOB29" s="279"/>
      <c r="UOC29" s="279"/>
      <c r="UOD29" s="279"/>
      <c r="UOE29" s="279"/>
      <c r="UOF29" s="279"/>
      <c r="UOG29" s="279"/>
      <c r="UOH29" s="279"/>
      <c r="UOI29" s="279"/>
      <c r="UOJ29" s="279"/>
      <c r="UOK29" s="279"/>
      <c r="UOL29" s="279"/>
      <c r="UOM29" s="279"/>
      <c r="UON29" s="279"/>
      <c r="UOO29" s="279"/>
      <c r="UOP29" s="279"/>
      <c r="UOQ29" s="279"/>
      <c r="UOR29" s="279"/>
      <c r="UOS29" s="279"/>
      <c r="UOT29" s="279"/>
      <c r="UOU29" s="279"/>
      <c r="UOV29" s="279"/>
      <c r="UOW29" s="279"/>
      <c r="UOX29" s="279"/>
      <c r="UOY29" s="279"/>
      <c r="UOZ29" s="279"/>
      <c r="UPA29" s="279"/>
      <c r="UPB29" s="279"/>
      <c r="UPC29" s="279"/>
      <c r="UPD29" s="279"/>
      <c r="UPE29" s="279"/>
      <c r="UPF29" s="279"/>
      <c r="UPG29" s="279"/>
      <c r="UPH29" s="279"/>
      <c r="UPI29" s="279"/>
      <c r="UPJ29" s="279"/>
      <c r="UPK29" s="279"/>
      <c r="UPL29" s="279"/>
      <c r="UPM29" s="279"/>
      <c r="UPN29" s="279"/>
      <c r="UPO29" s="279"/>
      <c r="UPP29" s="279"/>
      <c r="UPQ29" s="279"/>
      <c r="UPR29" s="279"/>
      <c r="UPS29" s="279"/>
      <c r="UPT29" s="279"/>
      <c r="UPU29" s="279"/>
      <c r="UPV29" s="279"/>
      <c r="UPW29" s="279"/>
      <c r="UPX29" s="279"/>
      <c r="UPY29" s="279"/>
      <c r="UPZ29" s="279"/>
      <c r="UQA29" s="279"/>
      <c r="UQB29" s="279"/>
      <c r="UQC29" s="279"/>
      <c r="UQD29" s="279"/>
      <c r="UQE29" s="279"/>
      <c r="UQF29" s="279"/>
      <c r="UQG29" s="279"/>
      <c r="UQH29" s="279"/>
      <c r="UQI29" s="279"/>
      <c r="UQJ29" s="279"/>
      <c r="UQK29" s="279"/>
      <c r="UQL29" s="279"/>
      <c r="UQM29" s="279"/>
      <c r="UQN29" s="279"/>
      <c r="UQO29" s="279"/>
      <c r="UQP29" s="279"/>
      <c r="UQQ29" s="279"/>
      <c r="UQR29" s="279"/>
      <c r="UQS29" s="279"/>
      <c r="UQT29" s="279"/>
      <c r="UQU29" s="279"/>
      <c r="UQV29" s="279"/>
      <c r="UQW29" s="279"/>
      <c r="UQX29" s="279"/>
      <c r="UQY29" s="279"/>
      <c r="UQZ29" s="279"/>
      <c r="URA29" s="279"/>
      <c r="URB29" s="279"/>
      <c r="URC29" s="279"/>
      <c r="URD29" s="279"/>
      <c r="URE29" s="279"/>
      <c r="URF29" s="279"/>
      <c r="URG29" s="279"/>
      <c r="URH29" s="279"/>
      <c r="URI29" s="279"/>
      <c r="URJ29" s="279"/>
      <c r="URK29" s="279"/>
      <c r="URL29" s="279"/>
      <c r="URM29" s="279"/>
      <c r="URN29" s="279"/>
      <c r="URO29" s="279"/>
      <c r="URP29" s="279"/>
      <c r="URQ29" s="279"/>
      <c r="URR29" s="279"/>
      <c r="URS29" s="279"/>
      <c r="URT29" s="279"/>
      <c r="URU29" s="279"/>
      <c r="URV29" s="279"/>
      <c r="URW29" s="279"/>
      <c r="URX29" s="279"/>
      <c r="URY29" s="279"/>
      <c r="URZ29" s="279"/>
      <c r="USA29" s="279"/>
      <c r="USB29" s="279"/>
      <c r="USC29" s="279"/>
      <c r="USD29" s="279"/>
      <c r="USE29" s="279"/>
      <c r="USF29" s="279"/>
      <c r="USG29" s="279"/>
      <c r="USH29" s="279"/>
      <c r="USI29" s="279"/>
      <c r="USJ29" s="279"/>
      <c r="USK29" s="279"/>
      <c r="USL29" s="279"/>
      <c r="USM29" s="279"/>
      <c r="USN29" s="279"/>
      <c r="USO29" s="279"/>
      <c r="USP29" s="279"/>
      <c r="USQ29" s="279"/>
      <c r="USR29" s="279"/>
      <c r="USS29" s="279"/>
      <c r="UST29" s="279"/>
      <c r="USU29" s="279"/>
      <c r="USV29" s="279"/>
      <c r="USW29" s="279"/>
      <c r="USX29" s="279"/>
      <c r="USY29" s="279"/>
      <c r="USZ29" s="279"/>
      <c r="UTA29" s="279"/>
      <c r="UTB29" s="279"/>
      <c r="UTC29" s="279"/>
      <c r="UTD29" s="279"/>
      <c r="UTE29" s="279"/>
      <c r="UTF29" s="279"/>
      <c r="UTG29" s="279"/>
      <c r="UTH29" s="279"/>
      <c r="UTI29" s="279"/>
      <c r="UTJ29" s="279"/>
      <c r="UTK29" s="279"/>
      <c r="UTL29" s="279"/>
      <c r="UTM29" s="279"/>
      <c r="UTN29" s="279"/>
      <c r="UTO29" s="279"/>
      <c r="UTP29" s="279"/>
      <c r="UTQ29" s="279"/>
      <c r="UTR29" s="279"/>
      <c r="UTS29" s="279"/>
      <c r="UTT29" s="279"/>
      <c r="UTU29" s="279"/>
      <c r="UTV29" s="279"/>
      <c r="UTW29" s="279"/>
      <c r="UTX29" s="279"/>
      <c r="UTY29" s="279"/>
      <c r="UTZ29" s="279"/>
      <c r="UUA29" s="279"/>
      <c r="UUB29" s="279"/>
      <c r="UUC29" s="279"/>
      <c r="UUD29" s="279"/>
      <c r="UUE29" s="279"/>
      <c r="UUF29" s="279"/>
      <c r="UUG29" s="279"/>
      <c r="UUH29" s="279"/>
      <c r="UUI29" s="279"/>
      <c r="UUJ29" s="279"/>
      <c r="UUK29" s="279"/>
      <c r="UUL29" s="279"/>
      <c r="UUM29" s="279"/>
      <c r="UUN29" s="279"/>
      <c r="UUO29" s="279"/>
      <c r="UUP29" s="279"/>
      <c r="UUQ29" s="279"/>
      <c r="UUR29" s="279"/>
      <c r="UUS29" s="279"/>
      <c r="UUT29" s="279"/>
      <c r="UUU29" s="279"/>
      <c r="UUV29" s="279"/>
      <c r="UUW29" s="279"/>
      <c r="UUX29" s="279"/>
      <c r="UUY29" s="279"/>
      <c r="UUZ29" s="279"/>
      <c r="UVA29" s="279"/>
      <c r="UVB29" s="279"/>
      <c r="UVC29" s="279"/>
      <c r="UVD29" s="279"/>
      <c r="UVE29" s="279"/>
      <c r="UVF29" s="279"/>
      <c r="UVG29" s="279"/>
      <c r="UVH29" s="279"/>
      <c r="UVI29" s="279"/>
      <c r="UVJ29" s="279"/>
      <c r="UVK29" s="279"/>
      <c r="UVL29" s="279"/>
      <c r="UVM29" s="279"/>
      <c r="UVN29" s="279"/>
      <c r="UVO29" s="279"/>
      <c r="UVP29" s="279"/>
      <c r="UVQ29" s="279"/>
      <c r="UVR29" s="279"/>
      <c r="UVS29" s="279"/>
      <c r="UVT29" s="279"/>
      <c r="UVU29" s="279"/>
      <c r="UVV29" s="279"/>
      <c r="UVW29" s="279"/>
      <c r="UVX29" s="279"/>
      <c r="UVY29" s="279"/>
      <c r="UVZ29" s="279"/>
      <c r="UWA29" s="279"/>
      <c r="UWB29" s="279"/>
      <c r="UWC29" s="279"/>
      <c r="UWD29" s="279"/>
      <c r="UWE29" s="279"/>
      <c r="UWF29" s="279"/>
      <c r="UWG29" s="279"/>
      <c r="UWH29" s="279"/>
      <c r="UWI29" s="279"/>
      <c r="UWJ29" s="279"/>
      <c r="UWK29" s="279"/>
      <c r="UWL29" s="279"/>
      <c r="UWM29" s="279"/>
      <c r="UWN29" s="279"/>
      <c r="UWO29" s="279"/>
      <c r="UWP29" s="279"/>
      <c r="UWQ29" s="279"/>
      <c r="UWR29" s="279"/>
      <c r="UWS29" s="279"/>
      <c r="UWT29" s="279"/>
      <c r="UWU29" s="279"/>
      <c r="UWV29" s="279"/>
      <c r="UWW29" s="279"/>
      <c r="UWX29" s="279"/>
      <c r="UWY29" s="279"/>
      <c r="UWZ29" s="279"/>
      <c r="UXA29" s="279"/>
      <c r="UXB29" s="279"/>
      <c r="UXC29" s="279"/>
      <c r="UXD29" s="279"/>
      <c r="UXE29" s="279"/>
      <c r="UXF29" s="279"/>
      <c r="UXG29" s="279"/>
      <c r="UXH29" s="279"/>
      <c r="UXI29" s="279"/>
      <c r="UXJ29" s="279"/>
      <c r="UXK29" s="279"/>
      <c r="UXL29" s="279"/>
      <c r="UXM29" s="279"/>
      <c r="UXN29" s="279"/>
      <c r="UXO29" s="279"/>
      <c r="UXP29" s="279"/>
      <c r="UXQ29" s="279"/>
      <c r="UXR29" s="279"/>
      <c r="UXS29" s="279"/>
      <c r="UXT29" s="279"/>
      <c r="UXU29" s="279"/>
      <c r="UXV29" s="279"/>
      <c r="UXW29" s="279"/>
      <c r="UXX29" s="279"/>
      <c r="UXY29" s="279"/>
      <c r="UXZ29" s="279"/>
      <c r="UYA29" s="279"/>
      <c r="UYB29" s="279"/>
      <c r="UYC29" s="279"/>
      <c r="UYD29" s="279"/>
      <c r="UYE29" s="279"/>
      <c r="UYF29" s="279"/>
      <c r="UYG29" s="279"/>
      <c r="UYH29" s="279"/>
      <c r="UYI29" s="279"/>
      <c r="UYJ29" s="279"/>
      <c r="UYK29" s="279"/>
      <c r="UYL29" s="279"/>
      <c r="UYM29" s="279"/>
      <c r="UYN29" s="279"/>
      <c r="UYO29" s="279"/>
      <c r="UYP29" s="279"/>
      <c r="UYQ29" s="279"/>
      <c r="UYR29" s="279"/>
      <c r="UYS29" s="279"/>
      <c r="UYT29" s="279"/>
      <c r="UYU29" s="279"/>
      <c r="UYV29" s="279"/>
      <c r="UYW29" s="279"/>
      <c r="UYX29" s="279"/>
      <c r="UYY29" s="279"/>
      <c r="UYZ29" s="279"/>
      <c r="UZA29" s="279"/>
      <c r="UZB29" s="279"/>
      <c r="UZC29" s="279"/>
      <c r="UZD29" s="279"/>
      <c r="UZE29" s="279"/>
      <c r="UZF29" s="279"/>
      <c r="UZG29" s="279"/>
      <c r="UZH29" s="279"/>
      <c r="UZI29" s="279"/>
      <c r="UZJ29" s="279"/>
      <c r="UZK29" s="279"/>
      <c r="UZL29" s="279"/>
      <c r="UZM29" s="279"/>
      <c r="UZN29" s="279"/>
      <c r="UZO29" s="279"/>
      <c r="UZP29" s="279"/>
      <c r="UZQ29" s="279"/>
      <c r="UZR29" s="279"/>
      <c r="UZS29" s="279"/>
      <c r="UZT29" s="279"/>
      <c r="UZU29" s="279"/>
      <c r="UZV29" s="279"/>
      <c r="UZW29" s="279"/>
      <c r="UZX29" s="279"/>
      <c r="UZY29" s="279"/>
      <c r="UZZ29" s="279"/>
      <c r="VAA29" s="279"/>
      <c r="VAB29" s="279"/>
      <c r="VAC29" s="279"/>
      <c r="VAD29" s="279"/>
      <c r="VAE29" s="279"/>
      <c r="VAF29" s="279"/>
      <c r="VAG29" s="279"/>
      <c r="VAH29" s="279"/>
      <c r="VAI29" s="279"/>
      <c r="VAJ29" s="279"/>
      <c r="VAK29" s="279"/>
      <c r="VAL29" s="279"/>
      <c r="VAM29" s="279"/>
      <c r="VAN29" s="279"/>
      <c r="VAO29" s="279"/>
      <c r="VAP29" s="279"/>
      <c r="VAQ29" s="279"/>
      <c r="VAR29" s="279"/>
      <c r="VAS29" s="279"/>
      <c r="VAT29" s="279"/>
      <c r="VAU29" s="279"/>
      <c r="VAV29" s="279"/>
      <c r="VAW29" s="279"/>
      <c r="VAX29" s="279"/>
      <c r="VAY29" s="279"/>
      <c r="VAZ29" s="279"/>
      <c r="VBA29" s="279"/>
      <c r="VBB29" s="279"/>
      <c r="VBC29" s="279"/>
      <c r="VBD29" s="279"/>
      <c r="VBE29" s="279"/>
      <c r="VBF29" s="279"/>
      <c r="VBG29" s="279"/>
      <c r="VBH29" s="279"/>
      <c r="VBI29" s="279"/>
      <c r="VBJ29" s="279"/>
      <c r="VBK29" s="279"/>
      <c r="VBL29" s="279"/>
      <c r="VBM29" s="279"/>
      <c r="VBN29" s="279"/>
      <c r="VBO29" s="279"/>
      <c r="VBP29" s="279"/>
      <c r="VBQ29" s="279"/>
      <c r="VBR29" s="279"/>
      <c r="VBS29" s="279"/>
      <c r="VBT29" s="279"/>
      <c r="VBU29" s="279"/>
      <c r="VBV29" s="279"/>
      <c r="VBW29" s="279"/>
      <c r="VBX29" s="279"/>
      <c r="VBY29" s="279"/>
      <c r="VBZ29" s="279"/>
      <c r="VCA29" s="279"/>
      <c r="VCB29" s="279"/>
      <c r="VCC29" s="279"/>
      <c r="VCD29" s="279"/>
      <c r="VCE29" s="279"/>
      <c r="VCF29" s="279"/>
      <c r="VCG29" s="279"/>
      <c r="VCH29" s="279"/>
      <c r="VCI29" s="279"/>
      <c r="VCJ29" s="279"/>
      <c r="VCK29" s="279"/>
      <c r="VCL29" s="279"/>
      <c r="VCM29" s="279"/>
      <c r="VCN29" s="279"/>
      <c r="VCO29" s="279"/>
      <c r="VCP29" s="279"/>
      <c r="VCQ29" s="279"/>
      <c r="VCR29" s="279"/>
      <c r="VCS29" s="279"/>
      <c r="VCT29" s="279"/>
      <c r="VCU29" s="279"/>
      <c r="VCV29" s="279"/>
      <c r="VCW29" s="279"/>
      <c r="VCX29" s="279"/>
      <c r="VCY29" s="279"/>
      <c r="VCZ29" s="279"/>
      <c r="VDA29" s="279"/>
      <c r="VDB29" s="279"/>
      <c r="VDC29" s="279"/>
      <c r="VDD29" s="279"/>
      <c r="VDE29" s="279"/>
      <c r="VDF29" s="279"/>
      <c r="VDG29" s="279"/>
      <c r="VDH29" s="279"/>
      <c r="VDI29" s="279"/>
      <c r="VDJ29" s="279"/>
      <c r="VDK29" s="279"/>
      <c r="VDL29" s="279"/>
      <c r="VDM29" s="279"/>
      <c r="VDN29" s="279"/>
      <c r="VDO29" s="279"/>
      <c r="VDP29" s="279"/>
      <c r="VDQ29" s="279"/>
      <c r="VDR29" s="279"/>
      <c r="VDS29" s="279"/>
      <c r="VDT29" s="279"/>
      <c r="VDU29" s="279"/>
      <c r="VDV29" s="279"/>
      <c r="VDW29" s="279"/>
      <c r="VDX29" s="279"/>
      <c r="VDY29" s="279"/>
      <c r="VDZ29" s="279"/>
      <c r="VEA29" s="279"/>
      <c r="VEB29" s="279"/>
      <c r="VEC29" s="279"/>
      <c r="VED29" s="279"/>
      <c r="VEE29" s="279"/>
      <c r="VEF29" s="279"/>
      <c r="VEG29" s="279"/>
      <c r="VEH29" s="279"/>
      <c r="VEI29" s="279"/>
      <c r="VEJ29" s="279"/>
      <c r="VEK29" s="279"/>
      <c r="VEL29" s="279"/>
      <c r="VEM29" s="279"/>
      <c r="VEN29" s="279"/>
      <c r="VEO29" s="279"/>
      <c r="VEP29" s="279"/>
      <c r="VEQ29" s="279"/>
      <c r="VER29" s="279"/>
      <c r="VES29" s="279"/>
      <c r="VET29" s="279"/>
      <c r="VEU29" s="279"/>
      <c r="VEV29" s="279"/>
      <c r="VEW29" s="279"/>
      <c r="VEX29" s="279"/>
      <c r="VEY29" s="279"/>
      <c r="VEZ29" s="279"/>
      <c r="VFA29" s="279"/>
      <c r="VFB29" s="279"/>
      <c r="VFC29" s="279"/>
      <c r="VFD29" s="279"/>
      <c r="VFE29" s="279"/>
      <c r="VFF29" s="279"/>
      <c r="VFG29" s="279"/>
      <c r="VFH29" s="279"/>
      <c r="VFI29" s="279"/>
      <c r="VFJ29" s="279"/>
      <c r="VFK29" s="279"/>
      <c r="VFL29" s="279"/>
      <c r="VFM29" s="279"/>
      <c r="VFN29" s="279"/>
      <c r="VFO29" s="279"/>
      <c r="VFP29" s="279"/>
      <c r="VFQ29" s="279"/>
      <c r="VFR29" s="279"/>
      <c r="VFS29" s="279"/>
      <c r="VFT29" s="279"/>
      <c r="VFU29" s="279"/>
      <c r="VFV29" s="279"/>
      <c r="VFW29" s="279"/>
      <c r="VFX29" s="279"/>
      <c r="VFY29" s="279"/>
      <c r="VFZ29" s="279"/>
      <c r="VGA29" s="279"/>
      <c r="VGB29" s="279"/>
      <c r="VGC29" s="279"/>
      <c r="VGD29" s="279"/>
      <c r="VGE29" s="279"/>
      <c r="VGF29" s="279"/>
      <c r="VGG29" s="279"/>
      <c r="VGH29" s="279"/>
      <c r="VGI29" s="279"/>
      <c r="VGJ29" s="279"/>
      <c r="VGK29" s="279"/>
      <c r="VGL29" s="279"/>
      <c r="VGM29" s="279"/>
      <c r="VGN29" s="279"/>
      <c r="VGO29" s="279"/>
      <c r="VGP29" s="279"/>
      <c r="VGQ29" s="279"/>
      <c r="VGR29" s="279"/>
      <c r="VGS29" s="279"/>
      <c r="VGT29" s="279"/>
      <c r="VGU29" s="279"/>
      <c r="VGV29" s="279"/>
      <c r="VGW29" s="279"/>
      <c r="VGX29" s="279"/>
      <c r="VGY29" s="279"/>
      <c r="VGZ29" s="279"/>
      <c r="VHA29" s="279"/>
      <c r="VHB29" s="279"/>
      <c r="VHC29" s="279"/>
      <c r="VHD29" s="279"/>
      <c r="VHE29" s="279"/>
      <c r="VHF29" s="279"/>
      <c r="VHG29" s="279"/>
      <c r="VHH29" s="279"/>
      <c r="VHI29" s="279"/>
      <c r="VHJ29" s="279"/>
      <c r="VHK29" s="279"/>
      <c r="VHL29" s="279"/>
      <c r="VHM29" s="279"/>
      <c r="VHN29" s="279"/>
      <c r="VHO29" s="279"/>
      <c r="VHP29" s="279"/>
      <c r="VHQ29" s="279"/>
      <c r="VHR29" s="279"/>
      <c r="VHS29" s="279"/>
      <c r="VHT29" s="279"/>
      <c r="VHU29" s="279"/>
      <c r="VHV29" s="279"/>
      <c r="VHW29" s="279"/>
      <c r="VHX29" s="279"/>
      <c r="VHY29" s="279"/>
      <c r="VHZ29" s="279"/>
      <c r="VIA29" s="279"/>
      <c r="VIB29" s="279"/>
      <c r="VIC29" s="279"/>
      <c r="VID29" s="279"/>
      <c r="VIE29" s="279"/>
      <c r="VIF29" s="279"/>
      <c r="VIG29" s="279"/>
      <c r="VIH29" s="279"/>
      <c r="VII29" s="279"/>
      <c r="VIJ29" s="279"/>
      <c r="VIK29" s="279"/>
      <c r="VIL29" s="279"/>
      <c r="VIM29" s="279"/>
      <c r="VIN29" s="279"/>
      <c r="VIO29" s="279"/>
      <c r="VIP29" s="279"/>
      <c r="VIQ29" s="279"/>
      <c r="VIR29" s="279"/>
      <c r="VIS29" s="279"/>
      <c r="VIT29" s="279"/>
      <c r="VIU29" s="279"/>
      <c r="VIV29" s="279"/>
      <c r="VIW29" s="279"/>
      <c r="VIX29" s="279"/>
      <c r="VIY29" s="279"/>
      <c r="VIZ29" s="279"/>
      <c r="VJA29" s="279"/>
      <c r="VJB29" s="279"/>
      <c r="VJC29" s="279"/>
      <c r="VJD29" s="279"/>
      <c r="VJE29" s="279"/>
      <c r="VJF29" s="279"/>
      <c r="VJG29" s="279"/>
      <c r="VJH29" s="279"/>
      <c r="VJI29" s="279"/>
      <c r="VJJ29" s="279"/>
      <c r="VJK29" s="279"/>
      <c r="VJL29" s="279"/>
      <c r="VJM29" s="279"/>
      <c r="VJN29" s="279"/>
      <c r="VJO29" s="279"/>
      <c r="VJP29" s="279"/>
      <c r="VJQ29" s="279"/>
      <c r="VJR29" s="279"/>
      <c r="VJS29" s="279"/>
      <c r="VJT29" s="279"/>
      <c r="VJU29" s="279"/>
      <c r="VJV29" s="279"/>
      <c r="VJW29" s="279"/>
      <c r="VJX29" s="279"/>
      <c r="VJY29" s="279"/>
      <c r="VJZ29" s="279"/>
      <c r="VKA29" s="279"/>
      <c r="VKB29" s="279"/>
      <c r="VKC29" s="279"/>
      <c r="VKD29" s="279"/>
      <c r="VKE29" s="279"/>
      <c r="VKF29" s="279"/>
      <c r="VKG29" s="279"/>
      <c r="VKH29" s="279"/>
      <c r="VKI29" s="279"/>
      <c r="VKJ29" s="279"/>
      <c r="VKK29" s="279"/>
      <c r="VKL29" s="279"/>
      <c r="VKM29" s="279"/>
      <c r="VKN29" s="279"/>
      <c r="VKO29" s="279"/>
      <c r="VKP29" s="279"/>
      <c r="VKQ29" s="279"/>
      <c r="VKR29" s="279"/>
      <c r="VKS29" s="279"/>
      <c r="VKT29" s="279"/>
      <c r="VKU29" s="279"/>
      <c r="VKV29" s="279"/>
      <c r="VKW29" s="279"/>
      <c r="VKX29" s="279"/>
      <c r="VKY29" s="279"/>
      <c r="VKZ29" s="279"/>
      <c r="VLA29" s="279"/>
      <c r="VLB29" s="279"/>
      <c r="VLC29" s="279"/>
      <c r="VLD29" s="279"/>
      <c r="VLE29" s="279"/>
      <c r="VLF29" s="279"/>
      <c r="VLG29" s="279"/>
      <c r="VLH29" s="279"/>
      <c r="VLI29" s="279"/>
      <c r="VLJ29" s="279"/>
      <c r="VLK29" s="279"/>
      <c r="VLL29" s="279"/>
      <c r="VLM29" s="279"/>
      <c r="VLN29" s="279"/>
      <c r="VLO29" s="279"/>
      <c r="VLP29" s="279"/>
      <c r="VLQ29" s="279"/>
      <c r="VLR29" s="279"/>
      <c r="VLS29" s="279"/>
      <c r="VLT29" s="279"/>
      <c r="VLU29" s="279"/>
      <c r="VLV29" s="279"/>
      <c r="VLW29" s="279"/>
      <c r="VLX29" s="279"/>
      <c r="VLY29" s="279"/>
      <c r="VLZ29" s="279"/>
      <c r="VMA29" s="279"/>
      <c r="VMB29" s="279"/>
      <c r="VMC29" s="279"/>
      <c r="VMD29" s="279"/>
      <c r="VME29" s="279"/>
      <c r="VMF29" s="279"/>
      <c r="VMG29" s="279"/>
      <c r="VMH29" s="279"/>
      <c r="VMI29" s="279"/>
      <c r="VMJ29" s="279"/>
      <c r="VMK29" s="279"/>
      <c r="VML29" s="279"/>
      <c r="VMM29" s="279"/>
      <c r="VMN29" s="279"/>
      <c r="VMO29" s="279"/>
      <c r="VMP29" s="279"/>
      <c r="VMQ29" s="279"/>
      <c r="VMR29" s="279"/>
      <c r="VMS29" s="279"/>
      <c r="VMT29" s="279"/>
      <c r="VMU29" s="279"/>
      <c r="VMV29" s="279"/>
      <c r="VMW29" s="279"/>
      <c r="VMX29" s="279"/>
      <c r="VMY29" s="279"/>
      <c r="VMZ29" s="279"/>
      <c r="VNA29" s="279"/>
      <c r="VNB29" s="279"/>
      <c r="VNC29" s="279"/>
      <c r="VND29" s="279"/>
      <c r="VNE29" s="279"/>
      <c r="VNF29" s="279"/>
      <c r="VNG29" s="279"/>
      <c r="VNH29" s="279"/>
      <c r="VNI29" s="279"/>
      <c r="VNJ29" s="279"/>
      <c r="VNK29" s="279"/>
      <c r="VNL29" s="279"/>
      <c r="VNM29" s="279"/>
      <c r="VNN29" s="279"/>
      <c r="VNO29" s="279"/>
      <c r="VNP29" s="279"/>
      <c r="VNQ29" s="279"/>
      <c r="VNR29" s="279"/>
      <c r="VNS29" s="279"/>
      <c r="VNT29" s="279"/>
      <c r="VNU29" s="279"/>
      <c r="VNV29" s="279"/>
      <c r="VNW29" s="279"/>
      <c r="VNX29" s="279"/>
      <c r="VNY29" s="279"/>
      <c r="VNZ29" s="279"/>
      <c r="VOA29" s="279"/>
      <c r="VOB29" s="279"/>
      <c r="VOC29" s="279"/>
      <c r="VOD29" s="279"/>
      <c r="VOE29" s="279"/>
      <c r="VOF29" s="279"/>
      <c r="VOG29" s="279"/>
      <c r="VOH29" s="279"/>
      <c r="VOI29" s="279"/>
      <c r="VOJ29" s="279"/>
      <c r="VOK29" s="279"/>
      <c r="VOL29" s="279"/>
      <c r="VOM29" s="279"/>
      <c r="VON29" s="279"/>
      <c r="VOO29" s="279"/>
      <c r="VOP29" s="279"/>
      <c r="VOQ29" s="279"/>
      <c r="VOR29" s="279"/>
      <c r="VOS29" s="279"/>
      <c r="VOT29" s="279"/>
      <c r="VOU29" s="279"/>
      <c r="VOV29" s="279"/>
      <c r="VOW29" s="279"/>
      <c r="VOX29" s="279"/>
      <c r="VOY29" s="279"/>
      <c r="VOZ29" s="279"/>
      <c r="VPA29" s="279"/>
      <c r="VPB29" s="279"/>
      <c r="VPC29" s="279"/>
      <c r="VPD29" s="279"/>
      <c r="VPE29" s="279"/>
      <c r="VPF29" s="279"/>
      <c r="VPG29" s="279"/>
      <c r="VPH29" s="279"/>
      <c r="VPI29" s="279"/>
      <c r="VPJ29" s="279"/>
      <c r="VPK29" s="279"/>
      <c r="VPL29" s="279"/>
      <c r="VPM29" s="279"/>
      <c r="VPN29" s="279"/>
      <c r="VPO29" s="279"/>
      <c r="VPP29" s="279"/>
      <c r="VPQ29" s="279"/>
      <c r="VPR29" s="279"/>
      <c r="VPS29" s="279"/>
      <c r="VPT29" s="279"/>
      <c r="VPU29" s="279"/>
      <c r="VPV29" s="279"/>
      <c r="VPW29" s="279"/>
      <c r="VPX29" s="279"/>
      <c r="VPY29" s="279"/>
      <c r="VPZ29" s="279"/>
      <c r="VQA29" s="279"/>
      <c r="VQB29" s="279"/>
      <c r="VQC29" s="279"/>
      <c r="VQD29" s="279"/>
      <c r="VQE29" s="279"/>
      <c r="VQF29" s="279"/>
      <c r="VQG29" s="279"/>
      <c r="VQH29" s="279"/>
      <c r="VQI29" s="279"/>
      <c r="VQJ29" s="279"/>
      <c r="VQK29" s="279"/>
      <c r="VQL29" s="279"/>
      <c r="VQM29" s="279"/>
      <c r="VQN29" s="279"/>
      <c r="VQO29" s="279"/>
      <c r="VQP29" s="279"/>
      <c r="VQQ29" s="279"/>
      <c r="VQR29" s="279"/>
      <c r="VQS29" s="279"/>
      <c r="VQT29" s="279"/>
      <c r="VQU29" s="279"/>
      <c r="VQV29" s="279"/>
      <c r="VQW29" s="279"/>
      <c r="VQX29" s="279"/>
      <c r="VQY29" s="279"/>
      <c r="VQZ29" s="279"/>
      <c r="VRA29" s="279"/>
      <c r="VRB29" s="279"/>
      <c r="VRC29" s="279"/>
      <c r="VRD29" s="279"/>
      <c r="VRE29" s="279"/>
      <c r="VRF29" s="279"/>
      <c r="VRG29" s="279"/>
      <c r="VRH29" s="279"/>
      <c r="VRI29" s="279"/>
      <c r="VRJ29" s="279"/>
      <c r="VRK29" s="279"/>
      <c r="VRL29" s="279"/>
      <c r="VRM29" s="279"/>
      <c r="VRN29" s="279"/>
      <c r="VRO29" s="279"/>
      <c r="VRP29" s="279"/>
      <c r="VRQ29" s="279"/>
      <c r="VRR29" s="279"/>
      <c r="VRS29" s="279"/>
      <c r="VRT29" s="279"/>
      <c r="VRU29" s="279"/>
      <c r="VRV29" s="279"/>
      <c r="VRW29" s="279"/>
      <c r="VRX29" s="279"/>
      <c r="VRY29" s="279"/>
      <c r="VRZ29" s="279"/>
      <c r="VSA29" s="279"/>
      <c r="VSB29" s="279"/>
      <c r="VSC29" s="279"/>
      <c r="VSD29" s="279"/>
      <c r="VSE29" s="279"/>
      <c r="VSF29" s="279"/>
      <c r="VSG29" s="279"/>
      <c r="VSH29" s="279"/>
      <c r="VSI29" s="279"/>
      <c r="VSJ29" s="279"/>
      <c r="VSK29" s="279"/>
      <c r="VSL29" s="279"/>
      <c r="VSM29" s="279"/>
      <c r="VSN29" s="279"/>
      <c r="VSO29" s="279"/>
      <c r="VSP29" s="279"/>
      <c r="VSQ29" s="279"/>
      <c r="VSR29" s="279"/>
      <c r="VSS29" s="279"/>
      <c r="VST29" s="279"/>
      <c r="VSU29" s="279"/>
      <c r="VSV29" s="279"/>
      <c r="VSW29" s="279"/>
      <c r="VSX29" s="279"/>
      <c r="VSY29" s="279"/>
      <c r="VSZ29" s="279"/>
      <c r="VTA29" s="279"/>
      <c r="VTB29" s="279"/>
      <c r="VTC29" s="279"/>
      <c r="VTD29" s="279"/>
      <c r="VTE29" s="279"/>
      <c r="VTF29" s="279"/>
      <c r="VTG29" s="279"/>
      <c r="VTH29" s="279"/>
      <c r="VTI29" s="279"/>
      <c r="VTJ29" s="279"/>
      <c r="VTK29" s="279"/>
      <c r="VTL29" s="279"/>
      <c r="VTM29" s="279"/>
      <c r="VTN29" s="279"/>
      <c r="VTO29" s="279"/>
      <c r="VTP29" s="279"/>
      <c r="VTQ29" s="279"/>
      <c r="VTR29" s="279"/>
      <c r="VTS29" s="279"/>
      <c r="VTT29" s="279"/>
      <c r="VTU29" s="279"/>
      <c r="VTV29" s="279"/>
      <c r="VTW29" s="279"/>
      <c r="VTX29" s="279"/>
      <c r="VTY29" s="279"/>
      <c r="VTZ29" s="279"/>
      <c r="VUA29" s="279"/>
      <c r="VUB29" s="279"/>
      <c r="VUC29" s="279"/>
      <c r="VUD29" s="279"/>
      <c r="VUE29" s="279"/>
      <c r="VUF29" s="279"/>
      <c r="VUG29" s="279"/>
      <c r="VUH29" s="279"/>
      <c r="VUI29" s="279"/>
      <c r="VUJ29" s="279"/>
      <c r="VUK29" s="279"/>
      <c r="VUL29" s="279"/>
      <c r="VUM29" s="279"/>
      <c r="VUN29" s="279"/>
      <c r="VUO29" s="279"/>
      <c r="VUP29" s="279"/>
      <c r="VUQ29" s="279"/>
      <c r="VUR29" s="279"/>
      <c r="VUS29" s="279"/>
      <c r="VUT29" s="279"/>
      <c r="VUU29" s="279"/>
      <c r="VUV29" s="279"/>
      <c r="VUW29" s="279"/>
      <c r="VUX29" s="279"/>
      <c r="VUY29" s="279"/>
      <c r="VUZ29" s="279"/>
      <c r="VVA29" s="279"/>
      <c r="VVB29" s="279"/>
      <c r="VVC29" s="279"/>
      <c r="VVD29" s="279"/>
      <c r="VVE29" s="279"/>
      <c r="VVF29" s="279"/>
      <c r="VVG29" s="279"/>
      <c r="VVH29" s="279"/>
      <c r="VVI29" s="279"/>
      <c r="VVJ29" s="279"/>
      <c r="VVK29" s="279"/>
      <c r="VVL29" s="279"/>
      <c r="VVM29" s="279"/>
      <c r="VVN29" s="279"/>
      <c r="VVO29" s="279"/>
      <c r="VVP29" s="279"/>
      <c r="VVQ29" s="279"/>
      <c r="VVR29" s="279"/>
      <c r="VVS29" s="279"/>
      <c r="VVT29" s="279"/>
      <c r="VVU29" s="279"/>
      <c r="VVV29" s="279"/>
      <c r="VVW29" s="279"/>
      <c r="VVX29" s="279"/>
      <c r="VVY29" s="279"/>
      <c r="VVZ29" s="279"/>
      <c r="VWA29" s="279"/>
      <c r="VWB29" s="279"/>
      <c r="VWC29" s="279"/>
      <c r="VWD29" s="279"/>
      <c r="VWE29" s="279"/>
      <c r="VWF29" s="279"/>
      <c r="VWG29" s="279"/>
      <c r="VWH29" s="279"/>
      <c r="VWI29" s="279"/>
      <c r="VWJ29" s="279"/>
      <c r="VWK29" s="279"/>
      <c r="VWL29" s="279"/>
      <c r="VWM29" s="279"/>
      <c r="VWN29" s="279"/>
      <c r="VWO29" s="279"/>
      <c r="VWP29" s="279"/>
      <c r="VWQ29" s="279"/>
      <c r="VWR29" s="279"/>
      <c r="VWS29" s="279"/>
      <c r="VWT29" s="279"/>
      <c r="VWU29" s="279"/>
      <c r="VWV29" s="279"/>
      <c r="VWW29" s="279"/>
      <c r="VWX29" s="279"/>
      <c r="VWY29" s="279"/>
      <c r="VWZ29" s="279"/>
      <c r="VXA29" s="279"/>
      <c r="VXB29" s="279"/>
      <c r="VXC29" s="279"/>
      <c r="VXD29" s="279"/>
      <c r="VXE29" s="279"/>
      <c r="VXF29" s="279"/>
      <c r="VXG29" s="279"/>
      <c r="VXH29" s="279"/>
      <c r="VXI29" s="279"/>
      <c r="VXJ29" s="279"/>
      <c r="VXK29" s="279"/>
      <c r="VXL29" s="279"/>
      <c r="VXM29" s="279"/>
      <c r="VXN29" s="279"/>
      <c r="VXO29" s="279"/>
      <c r="VXP29" s="279"/>
      <c r="VXQ29" s="279"/>
      <c r="VXR29" s="279"/>
      <c r="VXS29" s="279"/>
      <c r="VXT29" s="279"/>
      <c r="VXU29" s="279"/>
      <c r="VXV29" s="279"/>
      <c r="VXW29" s="279"/>
      <c r="VXX29" s="279"/>
      <c r="VXY29" s="279"/>
      <c r="VXZ29" s="279"/>
      <c r="VYA29" s="279"/>
      <c r="VYB29" s="279"/>
      <c r="VYC29" s="279"/>
      <c r="VYD29" s="279"/>
      <c r="VYE29" s="279"/>
      <c r="VYF29" s="279"/>
      <c r="VYG29" s="279"/>
      <c r="VYH29" s="279"/>
      <c r="VYI29" s="279"/>
      <c r="VYJ29" s="279"/>
      <c r="VYK29" s="279"/>
      <c r="VYL29" s="279"/>
      <c r="VYM29" s="279"/>
      <c r="VYN29" s="279"/>
      <c r="VYO29" s="279"/>
      <c r="VYP29" s="279"/>
      <c r="VYQ29" s="279"/>
      <c r="VYR29" s="279"/>
      <c r="VYS29" s="279"/>
      <c r="VYT29" s="279"/>
      <c r="VYU29" s="279"/>
      <c r="VYV29" s="279"/>
      <c r="VYW29" s="279"/>
      <c r="VYX29" s="279"/>
      <c r="VYY29" s="279"/>
      <c r="VYZ29" s="279"/>
      <c r="VZA29" s="279"/>
      <c r="VZB29" s="279"/>
      <c r="VZC29" s="279"/>
      <c r="VZD29" s="279"/>
      <c r="VZE29" s="279"/>
      <c r="VZF29" s="279"/>
      <c r="VZG29" s="279"/>
      <c r="VZH29" s="279"/>
      <c r="VZI29" s="279"/>
      <c r="VZJ29" s="279"/>
      <c r="VZK29" s="279"/>
      <c r="VZL29" s="279"/>
      <c r="VZM29" s="279"/>
      <c r="VZN29" s="279"/>
      <c r="VZO29" s="279"/>
      <c r="VZP29" s="279"/>
      <c r="VZQ29" s="279"/>
      <c r="VZR29" s="279"/>
      <c r="VZS29" s="279"/>
      <c r="VZT29" s="279"/>
      <c r="VZU29" s="279"/>
      <c r="VZV29" s="279"/>
      <c r="VZW29" s="279"/>
      <c r="VZX29" s="279"/>
      <c r="VZY29" s="279"/>
      <c r="VZZ29" s="279"/>
      <c r="WAA29" s="279"/>
      <c r="WAB29" s="279"/>
      <c r="WAC29" s="279"/>
      <c r="WAD29" s="279"/>
      <c r="WAE29" s="279"/>
      <c r="WAF29" s="279"/>
      <c r="WAG29" s="279"/>
      <c r="WAH29" s="279"/>
      <c r="WAI29" s="279"/>
      <c r="WAJ29" s="279"/>
      <c r="WAK29" s="279"/>
      <c r="WAL29" s="279"/>
      <c r="WAM29" s="279"/>
      <c r="WAN29" s="279"/>
      <c r="WAO29" s="279"/>
      <c r="WAP29" s="279"/>
      <c r="WAQ29" s="279"/>
      <c r="WAR29" s="279"/>
      <c r="WAS29" s="279"/>
      <c r="WAT29" s="279"/>
      <c r="WAU29" s="279"/>
      <c r="WAV29" s="279"/>
      <c r="WAW29" s="279"/>
      <c r="WAX29" s="279"/>
      <c r="WAY29" s="279"/>
      <c r="WAZ29" s="279"/>
      <c r="WBA29" s="279"/>
      <c r="WBB29" s="279"/>
      <c r="WBC29" s="279"/>
      <c r="WBD29" s="279"/>
      <c r="WBE29" s="279"/>
      <c r="WBF29" s="279"/>
      <c r="WBG29" s="279"/>
      <c r="WBH29" s="279"/>
      <c r="WBI29" s="279"/>
      <c r="WBJ29" s="279"/>
      <c r="WBK29" s="279"/>
      <c r="WBL29" s="279"/>
      <c r="WBM29" s="279"/>
      <c r="WBN29" s="279"/>
      <c r="WBO29" s="279"/>
      <c r="WBP29" s="279"/>
      <c r="WBQ29" s="279"/>
      <c r="WBR29" s="279"/>
      <c r="WBS29" s="279"/>
      <c r="WBT29" s="279"/>
      <c r="WBU29" s="279"/>
      <c r="WBV29" s="279"/>
      <c r="WBW29" s="279"/>
      <c r="WBX29" s="279"/>
      <c r="WBY29" s="279"/>
      <c r="WBZ29" s="279"/>
      <c r="WCA29" s="279"/>
      <c r="WCB29" s="279"/>
      <c r="WCC29" s="279"/>
      <c r="WCD29" s="279"/>
      <c r="WCE29" s="279"/>
      <c r="WCF29" s="279"/>
      <c r="WCG29" s="279"/>
      <c r="WCH29" s="279"/>
      <c r="WCI29" s="279"/>
      <c r="WCJ29" s="279"/>
      <c r="WCK29" s="279"/>
      <c r="WCL29" s="279"/>
      <c r="WCM29" s="279"/>
      <c r="WCN29" s="279"/>
      <c r="WCO29" s="279"/>
      <c r="WCP29" s="279"/>
      <c r="WCQ29" s="279"/>
      <c r="WCR29" s="279"/>
      <c r="WCS29" s="279"/>
      <c r="WCT29" s="279"/>
      <c r="WCU29" s="279"/>
      <c r="WCV29" s="279"/>
      <c r="WCW29" s="279"/>
      <c r="WCX29" s="279"/>
      <c r="WCY29" s="279"/>
      <c r="WCZ29" s="279"/>
      <c r="WDA29" s="279"/>
      <c r="WDB29" s="279"/>
      <c r="WDC29" s="279"/>
      <c r="WDD29" s="279"/>
      <c r="WDE29" s="279"/>
      <c r="WDF29" s="279"/>
      <c r="WDG29" s="279"/>
      <c r="WDH29" s="279"/>
      <c r="WDI29" s="279"/>
      <c r="WDJ29" s="279"/>
      <c r="WDK29" s="279"/>
      <c r="WDL29" s="279"/>
      <c r="WDM29" s="279"/>
      <c r="WDN29" s="279"/>
      <c r="WDO29" s="279"/>
      <c r="WDP29" s="279"/>
      <c r="WDQ29" s="279"/>
      <c r="WDR29" s="279"/>
      <c r="WDS29" s="279"/>
      <c r="WDT29" s="279"/>
      <c r="WDU29" s="279"/>
      <c r="WDV29" s="279"/>
      <c r="WDW29" s="279"/>
      <c r="WDX29" s="279"/>
      <c r="WDY29" s="279"/>
      <c r="WDZ29" s="279"/>
      <c r="WEA29" s="279"/>
      <c r="WEB29" s="279"/>
      <c r="WEC29" s="279"/>
      <c r="WED29" s="279"/>
      <c r="WEE29" s="279"/>
      <c r="WEF29" s="279"/>
      <c r="WEG29" s="279"/>
      <c r="WEH29" s="279"/>
      <c r="WEI29" s="279"/>
      <c r="WEJ29" s="279"/>
      <c r="WEK29" s="279"/>
      <c r="WEL29" s="279"/>
      <c r="WEM29" s="279"/>
      <c r="WEN29" s="279"/>
      <c r="WEO29" s="279"/>
      <c r="WEP29" s="279"/>
      <c r="WEQ29" s="279"/>
      <c r="WER29" s="279"/>
      <c r="WES29" s="279"/>
      <c r="WET29" s="279"/>
      <c r="WEU29" s="279"/>
      <c r="WEV29" s="279"/>
      <c r="WEW29" s="279"/>
      <c r="WEX29" s="279"/>
      <c r="WEY29" s="279"/>
      <c r="WEZ29" s="279"/>
      <c r="WFA29" s="279"/>
      <c r="WFB29" s="279"/>
      <c r="WFC29" s="279"/>
      <c r="WFD29" s="279"/>
      <c r="WFE29" s="279"/>
      <c r="WFF29" s="279"/>
      <c r="WFG29" s="279"/>
      <c r="WFH29" s="279"/>
      <c r="WFI29" s="279"/>
      <c r="WFJ29" s="279"/>
      <c r="WFK29" s="279"/>
      <c r="WFL29" s="279"/>
      <c r="WFM29" s="279"/>
      <c r="WFN29" s="279"/>
      <c r="WFO29" s="279"/>
      <c r="WFP29" s="279"/>
      <c r="WFQ29" s="279"/>
      <c r="WFR29" s="279"/>
      <c r="WFS29" s="279"/>
      <c r="WFT29" s="279"/>
      <c r="WFU29" s="279"/>
      <c r="WFV29" s="279"/>
      <c r="WFW29" s="279"/>
      <c r="WFX29" s="279"/>
      <c r="WFY29" s="279"/>
      <c r="WFZ29" s="279"/>
      <c r="WGA29" s="279"/>
      <c r="WGB29" s="279"/>
      <c r="WGC29" s="279"/>
      <c r="WGD29" s="279"/>
      <c r="WGE29" s="279"/>
      <c r="WGF29" s="279"/>
      <c r="WGG29" s="279"/>
      <c r="WGH29" s="279"/>
      <c r="WGI29" s="279"/>
      <c r="WGJ29" s="279"/>
      <c r="WGK29" s="279"/>
      <c r="WGL29" s="279"/>
      <c r="WGM29" s="279"/>
      <c r="WGN29" s="279"/>
      <c r="WGO29" s="279"/>
      <c r="WGP29" s="279"/>
      <c r="WGQ29" s="279"/>
      <c r="WGR29" s="279"/>
      <c r="WGS29" s="279"/>
      <c r="WGT29" s="279"/>
      <c r="WGU29" s="279"/>
      <c r="WGV29" s="279"/>
      <c r="WGW29" s="279"/>
      <c r="WGX29" s="279"/>
      <c r="WGY29" s="279"/>
      <c r="WGZ29" s="279"/>
      <c r="WHA29" s="279"/>
      <c r="WHB29" s="279"/>
      <c r="WHC29" s="279"/>
      <c r="WHD29" s="279"/>
      <c r="WHE29" s="279"/>
      <c r="WHF29" s="279"/>
      <c r="WHG29" s="279"/>
      <c r="WHH29" s="279"/>
      <c r="WHI29" s="279"/>
      <c r="WHJ29" s="279"/>
      <c r="WHK29" s="279"/>
      <c r="WHL29" s="279"/>
      <c r="WHM29" s="279"/>
      <c r="WHN29" s="279"/>
      <c r="WHO29" s="279"/>
      <c r="WHP29" s="279"/>
      <c r="WHQ29" s="279"/>
      <c r="WHR29" s="279"/>
      <c r="WHS29" s="279"/>
      <c r="WHT29" s="279"/>
      <c r="WHU29" s="279"/>
      <c r="WHV29" s="279"/>
      <c r="WHW29" s="279"/>
      <c r="WHX29" s="279"/>
      <c r="WHY29" s="279"/>
      <c r="WHZ29" s="279"/>
      <c r="WIA29" s="279"/>
      <c r="WIB29" s="279"/>
      <c r="WIC29" s="279"/>
      <c r="WID29" s="279"/>
      <c r="WIE29" s="279"/>
      <c r="WIF29" s="279"/>
      <c r="WIG29" s="279"/>
      <c r="WIH29" s="279"/>
      <c r="WII29" s="279"/>
      <c r="WIJ29" s="279"/>
      <c r="WIK29" s="279"/>
      <c r="WIL29" s="279"/>
      <c r="WIM29" s="279"/>
      <c r="WIN29" s="279"/>
      <c r="WIO29" s="279"/>
      <c r="WIP29" s="279"/>
      <c r="WIQ29" s="279"/>
      <c r="WIR29" s="279"/>
      <c r="WIS29" s="279"/>
      <c r="WIT29" s="279"/>
      <c r="WIU29" s="279"/>
      <c r="WIV29" s="279"/>
      <c r="WIW29" s="279"/>
      <c r="WIX29" s="279"/>
      <c r="WIY29" s="279"/>
      <c r="WIZ29" s="279"/>
      <c r="WJA29" s="279"/>
      <c r="WJB29" s="279"/>
      <c r="WJC29" s="279"/>
      <c r="WJD29" s="279"/>
      <c r="WJE29" s="279"/>
      <c r="WJF29" s="279"/>
      <c r="WJG29" s="279"/>
      <c r="WJH29" s="279"/>
      <c r="WJI29" s="279"/>
      <c r="WJJ29" s="279"/>
      <c r="WJK29" s="279"/>
      <c r="WJL29" s="279"/>
      <c r="WJM29" s="279"/>
      <c r="WJN29" s="279"/>
      <c r="WJO29" s="279"/>
      <c r="WJP29" s="279"/>
      <c r="WJQ29" s="279"/>
      <c r="WJR29" s="279"/>
      <c r="WJS29" s="279"/>
      <c r="WJT29" s="279"/>
      <c r="WJU29" s="279"/>
      <c r="WJV29" s="279"/>
      <c r="WJW29" s="279"/>
      <c r="WJX29" s="279"/>
      <c r="WJY29" s="279"/>
      <c r="WJZ29" s="279"/>
      <c r="WKA29" s="279"/>
      <c r="WKB29" s="279"/>
      <c r="WKC29" s="279"/>
      <c r="WKD29" s="279"/>
      <c r="WKE29" s="279"/>
      <c r="WKF29" s="279"/>
      <c r="WKG29" s="279"/>
      <c r="WKH29" s="279"/>
      <c r="WKI29" s="279"/>
      <c r="WKJ29" s="279"/>
      <c r="WKK29" s="279"/>
      <c r="WKL29" s="279"/>
      <c r="WKM29" s="279"/>
      <c r="WKN29" s="279"/>
      <c r="WKO29" s="279"/>
      <c r="WKP29" s="279"/>
      <c r="WKQ29" s="279"/>
      <c r="WKR29" s="279"/>
      <c r="WKS29" s="279"/>
      <c r="WKT29" s="279"/>
      <c r="WKU29" s="279"/>
      <c r="WKV29" s="279"/>
      <c r="WKW29" s="279"/>
      <c r="WKX29" s="279"/>
      <c r="WKY29" s="279"/>
      <c r="WKZ29" s="279"/>
      <c r="WLA29" s="279"/>
      <c r="WLB29" s="279"/>
      <c r="WLC29" s="279"/>
      <c r="WLD29" s="279"/>
      <c r="WLE29" s="279"/>
      <c r="WLF29" s="279"/>
      <c r="WLG29" s="279"/>
      <c r="WLH29" s="279"/>
      <c r="WLI29" s="279"/>
      <c r="WLJ29" s="279"/>
      <c r="WLK29" s="279"/>
      <c r="WLL29" s="279"/>
      <c r="WLM29" s="279"/>
      <c r="WLN29" s="279"/>
      <c r="WLO29" s="279"/>
      <c r="WLP29" s="279"/>
      <c r="WLQ29" s="279"/>
      <c r="WLR29" s="279"/>
      <c r="WLS29" s="279"/>
      <c r="WLT29" s="279"/>
      <c r="WLU29" s="279"/>
      <c r="WLV29" s="279"/>
      <c r="WLW29" s="279"/>
      <c r="WLX29" s="279"/>
      <c r="WLY29" s="279"/>
      <c r="WLZ29" s="279"/>
      <c r="WMA29" s="279"/>
      <c r="WMB29" s="279"/>
      <c r="WMC29" s="279"/>
      <c r="WMD29" s="279"/>
      <c r="WME29" s="279"/>
      <c r="WMF29" s="279"/>
      <c r="WMG29" s="279"/>
      <c r="WMH29" s="279"/>
      <c r="WMI29" s="279"/>
      <c r="WMJ29" s="279"/>
      <c r="WMK29" s="279"/>
      <c r="WML29" s="279"/>
      <c r="WMM29" s="279"/>
      <c r="WMN29" s="279"/>
      <c r="WMO29" s="279"/>
      <c r="WMP29" s="279"/>
      <c r="WMQ29" s="279"/>
      <c r="WMR29" s="279"/>
      <c r="WMS29" s="279"/>
      <c r="WMT29" s="279"/>
      <c r="WMU29" s="279"/>
      <c r="WMV29" s="279"/>
      <c r="WMW29" s="279"/>
      <c r="WMX29" s="279"/>
      <c r="WMY29" s="279"/>
      <c r="WMZ29" s="279"/>
      <c r="WNA29" s="279"/>
      <c r="WNB29" s="279"/>
      <c r="WNC29" s="279"/>
      <c r="WND29" s="279"/>
      <c r="WNE29" s="279"/>
      <c r="WNF29" s="279"/>
      <c r="WNG29" s="279"/>
      <c r="WNH29" s="279"/>
      <c r="WNI29" s="279"/>
      <c r="WNJ29" s="279"/>
      <c r="WNK29" s="279"/>
      <c r="WNL29" s="279"/>
      <c r="WNM29" s="279"/>
      <c r="WNN29" s="279"/>
      <c r="WNO29" s="279"/>
      <c r="WNP29" s="279"/>
      <c r="WNQ29" s="279"/>
      <c r="WNR29" s="279"/>
      <c r="WNS29" s="279"/>
      <c r="WNT29" s="279"/>
      <c r="WNU29" s="279"/>
      <c r="WNV29" s="279"/>
      <c r="WNW29" s="279"/>
      <c r="WNX29" s="279"/>
      <c r="WNY29" s="279"/>
      <c r="WNZ29" s="279"/>
      <c r="WOA29" s="279"/>
      <c r="WOB29" s="279"/>
      <c r="WOC29" s="279"/>
      <c r="WOD29" s="279"/>
      <c r="WOE29" s="279"/>
      <c r="WOF29" s="279"/>
      <c r="WOG29" s="279"/>
      <c r="WOH29" s="279"/>
      <c r="WOI29" s="279"/>
      <c r="WOJ29" s="279"/>
      <c r="WOK29" s="279"/>
      <c r="WOL29" s="279"/>
      <c r="WOM29" s="279"/>
      <c r="WON29" s="279"/>
      <c r="WOO29" s="279"/>
      <c r="WOP29" s="279"/>
      <c r="WOQ29" s="279"/>
      <c r="WOR29" s="279"/>
      <c r="WOS29" s="279"/>
      <c r="WOT29" s="279"/>
      <c r="WOU29" s="279"/>
      <c r="WOV29" s="279"/>
      <c r="WOW29" s="279"/>
      <c r="WOX29" s="279"/>
      <c r="WOY29" s="279"/>
      <c r="WOZ29" s="279"/>
      <c r="WPA29" s="279"/>
      <c r="WPB29" s="279"/>
      <c r="WPC29" s="279"/>
      <c r="WPD29" s="279"/>
      <c r="WPE29" s="279"/>
      <c r="WPF29" s="279"/>
      <c r="WPG29" s="279"/>
      <c r="WPH29" s="279"/>
      <c r="WPI29" s="279"/>
      <c r="WPJ29" s="279"/>
      <c r="WPK29" s="279"/>
      <c r="WPL29" s="279"/>
      <c r="WPM29" s="279"/>
      <c r="WPN29" s="279"/>
      <c r="WPO29" s="279"/>
      <c r="WPP29" s="279"/>
      <c r="WPQ29" s="279"/>
      <c r="WPR29" s="279"/>
      <c r="WPS29" s="279"/>
      <c r="WPT29" s="279"/>
      <c r="WPU29" s="279"/>
      <c r="WPV29" s="279"/>
      <c r="WPW29" s="279"/>
      <c r="WPX29" s="279"/>
      <c r="WPY29" s="279"/>
      <c r="WPZ29" s="279"/>
      <c r="WQA29" s="279"/>
      <c r="WQB29" s="279"/>
      <c r="WQC29" s="279"/>
      <c r="WQD29" s="279"/>
      <c r="WQE29" s="279"/>
      <c r="WQF29" s="279"/>
      <c r="WQG29" s="279"/>
      <c r="WQH29" s="279"/>
      <c r="WQI29" s="279"/>
      <c r="WQJ29" s="279"/>
      <c r="WQK29" s="279"/>
      <c r="WQL29" s="279"/>
      <c r="WQM29" s="279"/>
      <c r="WQN29" s="279"/>
      <c r="WQO29" s="279"/>
      <c r="WQP29" s="279"/>
      <c r="WQQ29" s="279"/>
      <c r="WQR29" s="279"/>
      <c r="WQS29" s="279"/>
      <c r="WQT29" s="279"/>
      <c r="WQU29" s="279"/>
      <c r="WQV29" s="279"/>
      <c r="WQW29" s="279"/>
      <c r="WQX29" s="279"/>
      <c r="WQY29" s="279"/>
      <c r="WQZ29" s="279"/>
      <c r="WRA29" s="279"/>
      <c r="WRB29" s="279"/>
      <c r="WRC29" s="279"/>
      <c r="WRD29" s="279"/>
      <c r="WRE29" s="279"/>
      <c r="WRF29" s="279"/>
      <c r="WRG29" s="279"/>
      <c r="WRH29" s="279"/>
      <c r="WRI29" s="279"/>
      <c r="WRJ29" s="279"/>
      <c r="WRK29" s="279"/>
      <c r="WRL29" s="279"/>
      <c r="WRM29" s="279"/>
      <c r="WRN29" s="279"/>
      <c r="WRO29" s="279"/>
      <c r="WRP29" s="279"/>
      <c r="WRQ29" s="279"/>
      <c r="WRR29" s="279"/>
      <c r="WRS29" s="279"/>
      <c r="WRT29" s="279"/>
      <c r="WRU29" s="279"/>
      <c r="WRV29" s="279"/>
      <c r="WRW29" s="279"/>
      <c r="WRX29" s="279"/>
      <c r="WRY29" s="279"/>
      <c r="WRZ29" s="279"/>
      <c r="WSA29" s="279"/>
      <c r="WSB29" s="279"/>
      <c r="WSC29" s="279"/>
      <c r="WSD29" s="279"/>
      <c r="WSE29" s="279"/>
      <c r="WSF29" s="279"/>
      <c r="WSG29" s="279"/>
      <c r="WSH29" s="279"/>
      <c r="WSI29" s="279"/>
      <c r="WSJ29" s="279"/>
      <c r="WSK29" s="279"/>
      <c r="WSL29" s="279"/>
      <c r="WSM29" s="279"/>
      <c r="WSN29" s="279"/>
      <c r="WSO29" s="279"/>
      <c r="WSP29" s="279"/>
      <c r="WSQ29" s="279"/>
      <c r="WSR29" s="279"/>
      <c r="WSS29" s="279"/>
      <c r="WST29" s="279"/>
      <c r="WSU29" s="279"/>
      <c r="WSV29" s="279"/>
      <c r="WSW29" s="279"/>
      <c r="WSX29" s="279"/>
      <c r="WSY29" s="279"/>
      <c r="WSZ29" s="279"/>
      <c r="WTA29" s="279"/>
      <c r="WTB29" s="279"/>
      <c r="WTC29" s="279"/>
      <c r="WTD29" s="279"/>
      <c r="WTE29" s="279"/>
      <c r="WTF29" s="279"/>
      <c r="WTG29" s="279"/>
      <c r="WTH29" s="279"/>
      <c r="WTI29" s="279"/>
      <c r="WTJ29" s="279"/>
      <c r="WTK29" s="279"/>
      <c r="WTL29" s="279"/>
      <c r="WTM29" s="279"/>
      <c r="WTN29" s="279"/>
      <c r="WTO29" s="279"/>
      <c r="WTP29" s="279"/>
      <c r="WTQ29" s="279"/>
      <c r="WTR29" s="279"/>
      <c r="WTS29" s="279"/>
      <c r="WTT29" s="279"/>
      <c r="WTU29" s="279"/>
      <c r="WTV29" s="279"/>
      <c r="WTW29" s="279"/>
      <c r="WTX29" s="279"/>
      <c r="WTY29" s="279"/>
      <c r="WTZ29" s="279"/>
      <c r="WUA29" s="279"/>
      <c r="WUB29" s="279"/>
      <c r="WUC29" s="279"/>
      <c r="WUD29" s="279"/>
      <c r="WUE29" s="279"/>
      <c r="WUF29" s="279"/>
      <c r="WUG29" s="279"/>
      <c r="WUH29" s="279"/>
      <c r="WUI29" s="279"/>
      <c r="WUJ29" s="279"/>
      <c r="WUK29" s="279"/>
      <c r="WUL29" s="279"/>
      <c r="WUM29" s="279"/>
      <c r="WUN29" s="279"/>
      <c r="WUO29" s="279"/>
      <c r="WUP29" s="279"/>
      <c r="WUQ29" s="279"/>
      <c r="WUR29" s="279"/>
      <c r="WUS29" s="279"/>
      <c r="WUT29" s="279"/>
      <c r="WUU29" s="279"/>
      <c r="WUV29" s="279"/>
      <c r="WUW29" s="279"/>
      <c r="WUX29" s="279"/>
      <c r="WUY29" s="279"/>
      <c r="WUZ29" s="279"/>
      <c r="WVA29" s="279"/>
      <c r="WVB29" s="279"/>
      <c r="WVC29" s="279"/>
      <c r="WVD29" s="279"/>
      <c r="WVE29" s="279"/>
      <c r="WVF29" s="279"/>
      <c r="WVG29" s="279"/>
      <c r="WVH29" s="279"/>
      <c r="WVI29" s="279"/>
      <c r="WVJ29" s="279"/>
      <c r="WVK29" s="279"/>
      <c r="WVL29" s="279"/>
      <c r="WVM29" s="279"/>
      <c r="WVN29" s="279"/>
      <c r="WVO29" s="279"/>
      <c r="WVP29" s="279"/>
      <c r="WVQ29" s="279"/>
      <c r="WVR29" s="279"/>
      <c r="WVS29" s="279"/>
      <c r="WVT29" s="279"/>
      <c r="WVU29" s="279"/>
      <c r="WVV29" s="279"/>
      <c r="WVW29" s="279"/>
      <c r="WVX29" s="279"/>
      <c r="WVY29" s="279"/>
      <c r="WVZ29" s="279"/>
      <c r="WWA29" s="279"/>
      <c r="WWB29" s="279"/>
      <c r="WWC29" s="279"/>
      <c r="WWD29" s="279"/>
      <c r="WWE29" s="279"/>
      <c r="WWF29" s="279"/>
      <c r="WWG29" s="279"/>
      <c r="WWH29" s="279"/>
      <c r="WWI29" s="279"/>
      <c r="WWJ29" s="279"/>
      <c r="WWK29" s="279"/>
      <c r="WWL29" s="279"/>
      <c r="WWM29" s="279"/>
      <c r="WWN29" s="279"/>
      <c r="WWO29" s="279"/>
      <c r="WWP29" s="279"/>
      <c r="WWQ29" s="279"/>
      <c r="WWR29" s="279"/>
      <c r="WWS29" s="279"/>
      <c r="WWT29" s="279"/>
      <c r="WWU29" s="279"/>
      <c r="WWV29" s="279"/>
      <c r="WWW29" s="279"/>
      <c r="WWX29" s="279"/>
      <c r="WWY29" s="279"/>
      <c r="WWZ29" s="279"/>
      <c r="WXA29" s="279"/>
      <c r="WXB29" s="279"/>
      <c r="WXC29" s="279"/>
      <c r="WXD29" s="279"/>
      <c r="WXE29" s="279"/>
      <c r="WXF29" s="279"/>
      <c r="WXG29" s="279"/>
      <c r="WXH29" s="279"/>
      <c r="WXI29" s="279"/>
      <c r="WXJ29" s="279"/>
      <c r="WXK29" s="279"/>
      <c r="WXL29" s="279"/>
      <c r="WXM29" s="279"/>
      <c r="WXN29" s="279"/>
      <c r="WXO29" s="279"/>
      <c r="WXP29" s="279"/>
      <c r="WXQ29" s="279"/>
      <c r="WXR29" s="279"/>
      <c r="WXS29" s="279"/>
      <c r="WXT29" s="279"/>
      <c r="WXU29" s="279"/>
      <c r="WXV29" s="279"/>
      <c r="WXW29" s="279"/>
      <c r="WXX29" s="279"/>
      <c r="WXY29" s="279"/>
      <c r="WXZ29" s="279"/>
      <c r="WYA29" s="279"/>
      <c r="WYB29" s="279"/>
      <c r="WYC29" s="279"/>
      <c r="WYD29" s="279"/>
      <c r="WYE29" s="279"/>
      <c r="WYF29" s="279"/>
      <c r="WYG29" s="279"/>
      <c r="WYH29" s="279"/>
      <c r="WYI29" s="279"/>
      <c r="WYJ29" s="279"/>
      <c r="WYK29" s="279"/>
      <c r="WYL29" s="279"/>
      <c r="WYM29" s="279"/>
      <c r="WYN29" s="279"/>
      <c r="WYO29" s="279"/>
      <c r="WYP29" s="279"/>
      <c r="WYQ29" s="279"/>
      <c r="WYR29" s="279"/>
      <c r="WYS29" s="279"/>
      <c r="WYT29" s="279"/>
      <c r="WYU29" s="279"/>
      <c r="WYV29" s="279"/>
      <c r="WYW29" s="279"/>
      <c r="WYX29" s="279"/>
      <c r="WYY29" s="279"/>
      <c r="WYZ29" s="279"/>
      <c r="WZA29" s="279"/>
      <c r="WZB29" s="279"/>
      <c r="WZC29" s="279"/>
      <c r="WZD29" s="279"/>
      <c r="WZE29" s="279"/>
      <c r="WZF29" s="279"/>
      <c r="WZG29" s="279"/>
      <c r="WZH29" s="279"/>
      <c r="WZI29" s="279"/>
      <c r="WZJ29" s="279"/>
      <c r="WZK29" s="279"/>
      <c r="WZL29" s="279"/>
      <c r="WZM29" s="279"/>
      <c r="WZN29" s="279"/>
      <c r="WZO29" s="279"/>
      <c r="WZP29" s="279"/>
      <c r="WZQ29" s="279"/>
      <c r="WZR29" s="279"/>
      <c r="WZS29" s="279"/>
      <c r="WZT29" s="279"/>
      <c r="WZU29" s="279"/>
      <c r="WZV29" s="279"/>
      <c r="WZW29" s="279"/>
      <c r="WZX29" s="279"/>
      <c r="WZY29" s="279"/>
      <c r="WZZ29" s="279"/>
      <c r="XAA29" s="279"/>
      <c r="XAB29" s="279"/>
      <c r="XAC29" s="279"/>
      <c r="XAD29" s="279"/>
      <c r="XAE29" s="279"/>
      <c r="XAF29" s="279"/>
      <c r="XAG29" s="279"/>
      <c r="XAH29" s="279"/>
      <c r="XAI29" s="279"/>
      <c r="XAJ29" s="279"/>
      <c r="XAK29" s="279"/>
      <c r="XAL29" s="279"/>
      <c r="XAM29" s="279"/>
      <c r="XAN29" s="279"/>
      <c r="XAO29" s="279"/>
      <c r="XAP29" s="279"/>
      <c r="XAQ29" s="279"/>
      <c r="XAR29" s="279"/>
      <c r="XAS29" s="279"/>
      <c r="XAT29" s="279"/>
      <c r="XAU29" s="279"/>
      <c r="XAV29" s="279"/>
      <c r="XAW29" s="279"/>
      <c r="XAX29" s="279"/>
      <c r="XAY29" s="279"/>
      <c r="XAZ29" s="279"/>
      <c r="XBA29" s="279"/>
      <c r="XBB29" s="279"/>
      <c r="XBC29" s="279"/>
      <c r="XBD29" s="279"/>
      <c r="XBE29" s="279"/>
      <c r="XBF29" s="279"/>
      <c r="XBG29" s="279"/>
      <c r="XBH29" s="279"/>
      <c r="XBI29" s="279"/>
      <c r="XBJ29" s="279"/>
      <c r="XBK29" s="279"/>
      <c r="XBL29" s="279"/>
      <c r="XBM29" s="279"/>
      <c r="XBN29" s="279"/>
      <c r="XBO29" s="279"/>
      <c r="XBP29" s="279"/>
      <c r="XBQ29" s="279"/>
      <c r="XBR29" s="279"/>
      <c r="XBS29" s="279"/>
      <c r="XBT29" s="279"/>
      <c r="XBU29" s="279"/>
      <c r="XBV29" s="279"/>
      <c r="XBW29" s="279"/>
      <c r="XBX29" s="279"/>
      <c r="XBY29" s="279"/>
      <c r="XBZ29" s="279"/>
      <c r="XCA29" s="279"/>
      <c r="XCB29" s="279"/>
      <c r="XCC29" s="279"/>
      <c r="XCD29" s="279"/>
      <c r="XCE29" s="279"/>
      <c r="XCF29" s="279"/>
      <c r="XCG29" s="279"/>
      <c r="XCH29" s="279"/>
      <c r="XCI29" s="279"/>
      <c r="XCJ29" s="279"/>
      <c r="XCK29" s="279"/>
      <c r="XCL29" s="279"/>
      <c r="XCM29" s="279"/>
      <c r="XCN29" s="279"/>
      <c r="XCO29" s="279"/>
      <c r="XCP29" s="279"/>
      <c r="XCQ29" s="279"/>
      <c r="XCR29" s="279"/>
      <c r="XCS29" s="279"/>
      <c r="XCT29" s="279"/>
      <c r="XCU29" s="279"/>
      <c r="XCV29" s="279"/>
      <c r="XCW29" s="279"/>
      <c r="XCX29" s="279"/>
      <c r="XCY29" s="279"/>
      <c r="XCZ29" s="279"/>
      <c r="XDA29" s="279"/>
      <c r="XDB29" s="279"/>
      <c r="XDC29" s="279"/>
      <c r="XDD29" s="279"/>
      <c r="XDE29" s="279"/>
      <c r="XDF29" s="279"/>
      <c r="XDG29" s="279"/>
      <c r="XDH29" s="279"/>
      <c r="XDI29" s="279"/>
      <c r="XDJ29" s="279"/>
      <c r="XDK29" s="279"/>
      <c r="XDL29" s="279"/>
      <c r="XDM29" s="279"/>
      <c r="XDN29" s="279"/>
      <c r="XDO29" s="279"/>
      <c r="XDP29" s="279"/>
      <c r="XDQ29" s="279"/>
      <c r="XDR29" s="279"/>
      <c r="XDS29" s="279"/>
      <c r="XDT29" s="279"/>
      <c r="XDU29" s="279"/>
      <c r="XDV29" s="279"/>
      <c r="XDW29" s="279"/>
      <c r="XDX29" s="279"/>
      <c r="XDY29" s="279"/>
      <c r="XDZ29" s="279"/>
      <c r="XEA29" s="279"/>
      <c r="XEB29" s="279"/>
      <c r="XEC29" s="279"/>
      <c r="XED29" s="279"/>
      <c r="XEE29" s="279"/>
      <c r="XEF29" s="279"/>
      <c r="XEG29" s="279"/>
      <c r="XEH29" s="279"/>
      <c r="XEI29" s="279"/>
      <c r="XEJ29" s="279"/>
      <c r="XEK29" s="279"/>
      <c r="XEL29" s="279"/>
      <c r="XEM29" s="279"/>
      <c r="XEN29" s="279"/>
      <c r="XEO29" s="279"/>
      <c r="XEP29" s="279"/>
      <c r="XEQ29" s="279"/>
      <c r="XER29" s="279"/>
      <c r="XES29" s="279"/>
      <c r="XET29" s="279"/>
      <c r="XEU29" s="279"/>
      <c r="XEV29" s="279"/>
      <c r="XEW29" s="279"/>
      <c r="XEX29" s="279"/>
      <c r="XEY29" s="279"/>
      <c r="XEZ29" s="279"/>
      <c r="XFA29" s="279"/>
      <c r="XFB29" s="279"/>
      <c r="XFC29" s="279"/>
      <c r="XFD29" s="279"/>
    </row>
    <row r="30" spans="1:16384" ht="22.7" customHeight="1" x14ac:dyDescent="0.25">
      <c r="P30" s="2"/>
      <c r="T30" s="2"/>
    </row>
    <row r="31" spans="1:16384" ht="15.75" thickBot="1" x14ac:dyDescent="0.3">
      <c r="D31" s="4"/>
      <c r="E31" s="14"/>
      <c r="F31" s="14"/>
      <c r="G31" s="14"/>
      <c r="H31" s="14"/>
      <c r="P31" s="2"/>
      <c r="Q31" t="s">
        <v>25</v>
      </c>
      <c r="S31" s="2"/>
      <c r="T31" s="2"/>
    </row>
    <row r="32" spans="1:16384" ht="30" customHeight="1" thickBot="1" x14ac:dyDescent="0.3">
      <c r="C32" s="576" t="str">
        <f>"Base year flown contracted freight (RTK)"</f>
        <v>Base year flown contracted freight (RTK)</v>
      </c>
      <c r="D32" s="577"/>
      <c r="E32" s="28"/>
      <c r="H32" s="14"/>
      <c r="Q32" s="10">
        <f>E32/activity_units</f>
        <v>0</v>
      </c>
      <c r="R32" s="2" t="s">
        <v>521</v>
      </c>
    </row>
    <row r="33" spans="1:16384" ht="15.75" thickBot="1" x14ac:dyDescent="0.3">
      <c r="D33" s="365"/>
      <c r="H33" s="14"/>
      <c r="Q33" s="10"/>
      <c r="R33" s="2"/>
    </row>
    <row r="34" spans="1:16384" s="259" customFormat="1" ht="30" customHeight="1" thickBot="1" x14ac:dyDescent="0.3">
      <c r="D34" s="334" t="s">
        <v>609</v>
      </c>
      <c r="E34" s="345" t="s">
        <v>602</v>
      </c>
      <c r="O34" s="362"/>
      <c r="Q34" s="33">
        <f>E35/activity_units</f>
        <v>0</v>
      </c>
      <c r="R34" s="259" t="s">
        <v>522</v>
      </c>
    </row>
    <row r="35" spans="1:16384" s="259" customFormat="1" ht="30" customHeight="1" thickBot="1" x14ac:dyDescent="0.3">
      <c r="C35" s="576" t="str">
        <f>"Target year flown contracted freight (RTK)"</f>
        <v>Target year flown contracted freight (RTK)</v>
      </c>
      <c r="D35" s="577"/>
      <c r="E35" s="28"/>
      <c r="O35" s="362"/>
    </row>
    <row r="36" spans="1:16384" s="259" customFormat="1" ht="30" customHeight="1" thickBot="1" x14ac:dyDescent="0.3">
      <c r="C36" s="576" t="s">
        <v>608</v>
      </c>
      <c r="D36" s="577"/>
      <c r="E36" s="254">
        <v>0.05</v>
      </c>
      <c r="O36" s="362"/>
    </row>
    <row r="38" spans="1:16384" s="93" customFormat="1" ht="26.25" customHeight="1" thickBot="1" x14ac:dyDescent="0.3">
      <c r="A38"/>
      <c r="B38" s="356">
        <v>4</v>
      </c>
      <c r="C38" s="357" t="s">
        <v>577</v>
      </c>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c r="IW38" s="279"/>
      <c r="IX38" s="279"/>
      <c r="IY38" s="279"/>
      <c r="IZ38" s="279"/>
      <c r="JA38" s="279"/>
      <c r="JB38" s="279"/>
      <c r="JC38" s="279"/>
      <c r="JD38" s="279"/>
      <c r="JE38" s="279"/>
      <c r="JF38" s="279"/>
      <c r="JG38" s="279"/>
      <c r="JH38" s="279"/>
      <c r="JI38" s="279"/>
      <c r="JJ38" s="279"/>
      <c r="JK38" s="279"/>
      <c r="JL38" s="279"/>
      <c r="JM38" s="279"/>
      <c r="JN38" s="279"/>
      <c r="JO38" s="279"/>
      <c r="JP38" s="279"/>
      <c r="JQ38" s="279"/>
      <c r="JR38" s="279"/>
      <c r="JS38" s="279"/>
      <c r="JT38" s="279"/>
      <c r="JU38" s="279"/>
      <c r="JV38" s="279"/>
      <c r="JW38" s="279"/>
      <c r="JX38" s="279"/>
      <c r="JY38" s="279"/>
      <c r="JZ38" s="279"/>
      <c r="KA38" s="279"/>
      <c r="KB38" s="279"/>
      <c r="KC38" s="279"/>
      <c r="KD38" s="279"/>
      <c r="KE38" s="279"/>
      <c r="KF38" s="279"/>
      <c r="KG38" s="279"/>
      <c r="KH38" s="279"/>
      <c r="KI38" s="279"/>
      <c r="KJ38" s="279"/>
      <c r="KK38" s="279"/>
      <c r="KL38" s="279"/>
      <c r="KM38" s="279"/>
      <c r="KN38" s="279"/>
      <c r="KO38" s="279"/>
      <c r="KP38" s="279"/>
      <c r="KQ38" s="279"/>
      <c r="KR38" s="279"/>
      <c r="KS38" s="279"/>
      <c r="KT38" s="279"/>
      <c r="KU38" s="279"/>
      <c r="KV38" s="279"/>
      <c r="KW38" s="279"/>
      <c r="KX38" s="279"/>
      <c r="KY38" s="279"/>
      <c r="KZ38" s="279"/>
      <c r="LA38" s="279"/>
      <c r="LB38" s="279"/>
      <c r="LC38" s="279"/>
      <c r="LD38" s="279"/>
      <c r="LE38" s="279"/>
      <c r="LF38" s="279"/>
      <c r="LG38" s="279"/>
      <c r="LH38" s="279"/>
      <c r="LI38" s="279"/>
      <c r="LJ38" s="279"/>
      <c r="LK38" s="279"/>
      <c r="LL38" s="279"/>
      <c r="LM38" s="279"/>
      <c r="LN38" s="279"/>
      <c r="LO38" s="279"/>
      <c r="LP38" s="279"/>
      <c r="LQ38" s="279"/>
      <c r="LR38" s="279"/>
      <c r="LS38" s="279"/>
      <c r="LT38" s="279"/>
      <c r="LU38" s="279"/>
      <c r="LV38" s="279"/>
      <c r="LW38" s="279"/>
      <c r="LX38" s="279"/>
      <c r="LY38" s="279"/>
      <c r="LZ38" s="279"/>
      <c r="MA38" s="279"/>
      <c r="MB38" s="279"/>
      <c r="MC38" s="279"/>
      <c r="MD38" s="279"/>
      <c r="ME38" s="279"/>
      <c r="MF38" s="279"/>
      <c r="MG38" s="279"/>
      <c r="MH38" s="279"/>
      <c r="MI38" s="279"/>
      <c r="MJ38" s="279"/>
      <c r="MK38" s="279"/>
      <c r="ML38" s="279"/>
      <c r="MM38" s="279"/>
      <c r="MN38" s="279"/>
      <c r="MO38" s="279"/>
      <c r="MP38" s="279"/>
      <c r="MQ38" s="279"/>
      <c r="MR38" s="279"/>
      <c r="MS38" s="279"/>
      <c r="MT38" s="279"/>
      <c r="MU38" s="279"/>
      <c r="MV38" s="279"/>
      <c r="MW38" s="279"/>
      <c r="MX38" s="279"/>
      <c r="MY38" s="279"/>
      <c r="MZ38" s="279"/>
      <c r="NA38" s="279"/>
      <c r="NB38" s="279"/>
      <c r="NC38" s="279"/>
      <c r="ND38" s="279"/>
      <c r="NE38" s="279"/>
      <c r="NF38" s="279"/>
      <c r="NG38" s="279"/>
      <c r="NH38" s="279"/>
      <c r="NI38" s="279"/>
      <c r="NJ38" s="279"/>
      <c r="NK38" s="279"/>
      <c r="NL38" s="279"/>
      <c r="NM38" s="279"/>
      <c r="NN38" s="279"/>
      <c r="NO38" s="279"/>
      <c r="NP38" s="279"/>
      <c r="NQ38" s="279"/>
      <c r="NR38" s="279"/>
      <c r="NS38" s="279"/>
      <c r="NT38" s="279"/>
      <c r="NU38" s="279"/>
      <c r="NV38" s="279"/>
      <c r="NW38" s="279"/>
      <c r="NX38" s="279"/>
      <c r="NY38" s="279"/>
      <c r="NZ38" s="279"/>
      <c r="OA38" s="279"/>
      <c r="OB38" s="279"/>
      <c r="OC38" s="279"/>
      <c r="OD38" s="279"/>
      <c r="OE38" s="279"/>
      <c r="OF38" s="279"/>
      <c r="OG38" s="279"/>
      <c r="OH38" s="279"/>
      <c r="OI38" s="279"/>
      <c r="OJ38" s="279"/>
      <c r="OK38" s="279"/>
      <c r="OL38" s="279"/>
      <c r="OM38" s="279"/>
      <c r="ON38" s="279"/>
      <c r="OO38" s="279"/>
      <c r="OP38" s="279"/>
      <c r="OQ38" s="279"/>
      <c r="OR38" s="279"/>
      <c r="OS38" s="279"/>
      <c r="OT38" s="279"/>
      <c r="OU38" s="279"/>
      <c r="OV38" s="279"/>
      <c r="OW38" s="279"/>
      <c r="OX38" s="279"/>
      <c r="OY38" s="279"/>
      <c r="OZ38" s="279"/>
      <c r="PA38" s="279"/>
      <c r="PB38" s="279"/>
      <c r="PC38" s="279"/>
      <c r="PD38" s="279"/>
      <c r="PE38" s="279"/>
      <c r="PF38" s="279"/>
      <c r="PG38" s="279"/>
      <c r="PH38" s="279"/>
      <c r="PI38" s="279"/>
      <c r="PJ38" s="279"/>
      <c r="PK38" s="279"/>
      <c r="PL38" s="279"/>
      <c r="PM38" s="279"/>
      <c r="PN38" s="279"/>
      <c r="PO38" s="279"/>
      <c r="PP38" s="279"/>
      <c r="PQ38" s="279"/>
      <c r="PR38" s="279"/>
      <c r="PS38" s="279"/>
      <c r="PT38" s="279"/>
      <c r="PU38" s="279"/>
      <c r="PV38" s="279"/>
      <c r="PW38" s="279"/>
      <c r="PX38" s="279"/>
      <c r="PY38" s="279"/>
      <c r="PZ38" s="279"/>
      <c r="QA38" s="279"/>
      <c r="QB38" s="279"/>
      <c r="QC38" s="279"/>
      <c r="QD38" s="279"/>
      <c r="QE38" s="279"/>
      <c r="QF38" s="279"/>
      <c r="QG38" s="279"/>
      <c r="QH38" s="279"/>
      <c r="QI38" s="279"/>
      <c r="QJ38" s="279"/>
      <c r="QK38" s="279"/>
      <c r="QL38" s="279"/>
      <c r="QM38" s="279"/>
      <c r="QN38" s="279"/>
      <c r="QO38" s="279"/>
      <c r="QP38" s="279"/>
      <c r="QQ38" s="279"/>
      <c r="QR38" s="279"/>
      <c r="QS38" s="279"/>
      <c r="QT38" s="279"/>
      <c r="QU38" s="279"/>
      <c r="QV38" s="279"/>
      <c r="QW38" s="279"/>
      <c r="QX38" s="279"/>
      <c r="QY38" s="279"/>
      <c r="QZ38" s="279"/>
      <c r="RA38" s="279"/>
      <c r="RB38" s="279"/>
      <c r="RC38" s="279"/>
      <c r="RD38" s="279"/>
      <c r="RE38" s="279"/>
      <c r="RF38" s="279"/>
      <c r="RG38" s="279"/>
      <c r="RH38" s="279"/>
      <c r="RI38" s="279"/>
      <c r="RJ38" s="279"/>
      <c r="RK38" s="279"/>
      <c r="RL38" s="279"/>
      <c r="RM38" s="279"/>
      <c r="RN38" s="279"/>
      <c r="RO38" s="279"/>
      <c r="RP38" s="279"/>
      <c r="RQ38" s="279"/>
      <c r="RR38" s="279"/>
      <c r="RS38" s="279"/>
      <c r="RT38" s="279"/>
      <c r="RU38" s="279"/>
      <c r="RV38" s="279"/>
      <c r="RW38" s="279"/>
      <c r="RX38" s="279"/>
      <c r="RY38" s="279"/>
      <c r="RZ38" s="279"/>
      <c r="SA38" s="279"/>
      <c r="SB38" s="279"/>
      <c r="SC38" s="279"/>
      <c r="SD38" s="279"/>
      <c r="SE38" s="279"/>
      <c r="SF38" s="279"/>
      <c r="SG38" s="279"/>
      <c r="SH38" s="279"/>
      <c r="SI38" s="279"/>
      <c r="SJ38" s="279"/>
      <c r="SK38" s="279"/>
      <c r="SL38" s="279"/>
      <c r="SM38" s="279"/>
      <c r="SN38" s="279"/>
      <c r="SO38" s="279"/>
      <c r="SP38" s="279"/>
      <c r="SQ38" s="279"/>
      <c r="SR38" s="279"/>
      <c r="SS38" s="279"/>
      <c r="ST38" s="279"/>
      <c r="SU38" s="279"/>
      <c r="SV38" s="279"/>
      <c r="SW38" s="279"/>
      <c r="SX38" s="279"/>
      <c r="SY38" s="279"/>
      <c r="SZ38" s="279"/>
      <c r="TA38" s="279"/>
      <c r="TB38" s="279"/>
      <c r="TC38" s="279"/>
      <c r="TD38" s="279"/>
      <c r="TE38" s="279"/>
      <c r="TF38" s="279"/>
      <c r="TG38" s="279"/>
      <c r="TH38" s="279"/>
      <c r="TI38" s="279"/>
      <c r="TJ38" s="279"/>
      <c r="TK38" s="279"/>
      <c r="TL38" s="279"/>
      <c r="TM38" s="279"/>
      <c r="TN38" s="279"/>
      <c r="TO38" s="279"/>
      <c r="TP38" s="279"/>
      <c r="TQ38" s="279"/>
      <c r="TR38" s="279"/>
      <c r="TS38" s="279"/>
      <c r="TT38" s="279"/>
      <c r="TU38" s="279"/>
      <c r="TV38" s="279"/>
      <c r="TW38" s="279"/>
      <c r="TX38" s="279"/>
      <c r="TY38" s="279"/>
      <c r="TZ38" s="279"/>
      <c r="UA38" s="279"/>
      <c r="UB38" s="279"/>
      <c r="UC38" s="279"/>
      <c r="UD38" s="279"/>
      <c r="UE38" s="279"/>
      <c r="UF38" s="279"/>
      <c r="UG38" s="279"/>
      <c r="UH38" s="279"/>
      <c r="UI38" s="279"/>
      <c r="UJ38" s="279"/>
      <c r="UK38" s="279"/>
      <c r="UL38" s="279"/>
      <c r="UM38" s="279"/>
      <c r="UN38" s="279"/>
      <c r="UO38" s="279"/>
      <c r="UP38" s="279"/>
      <c r="UQ38" s="279"/>
      <c r="UR38" s="279"/>
      <c r="US38" s="279"/>
      <c r="UT38" s="279"/>
      <c r="UU38" s="279"/>
      <c r="UV38" s="279"/>
      <c r="UW38" s="279"/>
      <c r="UX38" s="279"/>
      <c r="UY38" s="279"/>
      <c r="UZ38" s="279"/>
      <c r="VA38" s="279"/>
      <c r="VB38" s="279"/>
      <c r="VC38" s="279"/>
      <c r="VD38" s="279"/>
      <c r="VE38" s="279"/>
      <c r="VF38" s="279"/>
      <c r="VG38" s="279"/>
      <c r="VH38" s="279"/>
      <c r="VI38" s="279"/>
      <c r="VJ38" s="279"/>
      <c r="VK38" s="279"/>
      <c r="VL38" s="279"/>
      <c r="VM38" s="279"/>
      <c r="VN38" s="279"/>
      <c r="VO38" s="279"/>
      <c r="VP38" s="279"/>
      <c r="VQ38" s="279"/>
      <c r="VR38" s="279"/>
      <c r="VS38" s="279"/>
      <c r="VT38" s="279"/>
      <c r="VU38" s="279"/>
      <c r="VV38" s="279"/>
      <c r="VW38" s="279"/>
      <c r="VX38" s="279"/>
      <c r="VY38" s="279"/>
      <c r="VZ38" s="279"/>
      <c r="WA38" s="279"/>
      <c r="WB38" s="279"/>
      <c r="WC38" s="279"/>
      <c r="WD38" s="279"/>
      <c r="WE38" s="279"/>
      <c r="WF38" s="279"/>
      <c r="WG38" s="279"/>
      <c r="WH38" s="279"/>
      <c r="WI38" s="279"/>
      <c r="WJ38" s="279"/>
      <c r="WK38" s="279"/>
      <c r="WL38" s="279"/>
      <c r="WM38" s="279"/>
      <c r="WN38" s="279"/>
      <c r="WO38" s="279"/>
      <c r="WP38" s="279"/>
      <c r="WQ38" s="279"/>
      <c r="WR38" s="279"/>
      <c r="WS38" s="279"/>
      <c r="WT38" s="279"/>
      <c r="WU38" s="279"/>
      <c r="WV38" s="279"/>
      <c r="WW38" s="279"/>
      <c r="WX38" s="279"/>
      <c r="WY38" s="279"/>
      <c r="WZ38" s="279"/>
      <c r="XA38" s="279"/>
      <c r="XB38" s="279"/>
      <c r="XC38" s="279"/>
      <c r="XD38" s="279"/>
      <c r="XE38" s="279"/>
      <c r="XF38" s="279"/>
      <c r="XG38" s="279"/>
      <c r="XH38" s="279"/>
      <c r="XI38" s="279"/>
      <c r="XJ38" s="279"/>
      <c r="XK38" s="279"/>
      <c r="XL38" s="279"/>
      <c r="XM38" s="279"/>
      <c r="XN38" s="279"/>
      <c r="XO38" s="279"/>
      <c r="XP38" s="279"/>
      <c r="XQ38" s="279"/>
      <c r="XR38" s="279"/>
      <c r="XS38" s="279"/>
      <c r="XT38" s="279"/>
      <c r="XU38" s="279"/>
      <c r="XV38" s="279"/>
      <c r="XW38" s="279"/>
      <c r="XX38" s="279"/>
      <c r="XY38" s="279"/>
      <c r="XZ38" s="279"/>
      <c r="YA38" s="279"/>
      <c r="YB38" s="279"/>
      <c r="YC38" s="279"/>
      <c r="YD38" s="279"/>
      <c r="YE38" s="279"/>
      <c r="YF38" s="279"/>
      <c r="YG38" s="279"/>
      <c r="YH38" s="279"/>
      <c r="YI38" s="279"/>
      <c r="YJ38" s="279"/>
      <c r="YK38" s="279"/>
      <c r="YL38" s="279"/>
      <c r="YM38" s="279"/>
      <c r="YN38" s="279"/>
      <c r="YO38" s="279"/>
      <c r="YP38" s="279"/>
      <c r="YQ38" s="279"/>
      <c r="YR38" s="279"/>
      <c r="YS38" s="279"/>
      <c r="YT38" s="279"/>
      <c r="YU38" s="279"/>
      <c r="YV38" s="279"/>
      <c r="YW38" s="279"/>
      <c r="YX38" s="279"/>
      <c r="YY38" s="279"/>
      <c r="YZ38" s="279"/>
      <c r="ZA38" s="279"/>
      <c r="ZB38" s="279"/>
      <c r="ZC38" s="279"/>
      <c r="ZD38" s="279"/>
      <c r="ZE38" s="279"/>
      <c r="ZF38" s="279"/>
      <c r="ZG38" s="279"/>
      <c r="ZH38" s="279"/>
      <c r="ZI38" s="279"/>
      <c r="ZJ38" s="279"/>
      <c r="ZK38" s="279"/>
      <c r="ZL38" s="279"/>
      <c r="ZM38" s="279"/>
      <c r="ZN38" s="279"/>
      <c r="ZO38" s="279"/>
      <c r="ZP38" s="279"/>
      <c r="ZQ38" s="279"/>
      <c r="ZR38" s="279"/>
      <c r="ZS38" s="279"/>
      <c r="ZT38" s="279"/>
      <c r="ZU38" s="279"/>
      <c r="ZV38" s="279"/>
      <c r="ZW38" s="279"/>
      <c r="ZX38" s="279"/>
      <c r="ZY38" s="279"/>
      <c r="ZZ38" s="279"/>
      <c r="AAA38" s="279"/>
      <c r="AAB38" s="279"/>
      <c r="AAC38" s="279"/>
      <c r="AAD38" s="279"/>
      <c r="AAE38" s="279"/>
      <c r="AAF38" s="279"/>
      <c r="AAG38" s="279"/>
      <c r="AAH38" s="279"/>
      <c r="AAI38" s="279"/>
      <c r="AAJ38" s="279"/>
      <c r="AAK38" s="279"/>
      <c r="AAL38" s="279"/>
      <c r="AAM38" s="279"/>
      <c r="AAN38" s="279"/>
      <c r="AAO38" s="279"/>
      <c r="AAP38" s="279"/>
      <c r="AAQ38" s="279"/>
      <c r="AAR38" s="279"/>
      <c r="AAS38" s="279"/>
      <c r="AAT38" s="279"/>
      <c r="AAU38" s="279"/>
      <c r="AAV38" s="279"/>
      <c r="AAW38" s="279"/>
      <c r="AAX38" s="279"/>
      <c r="AAY38" s="279"/>
      <c r="AAZ38" s="279"/>
      <c r="ABA38" s="279"/>
      <c r="ABB38" s="279"/>
      <c r="ABC38" s="279"/>
      <c r="ABD38" s="279"/>
      <c r="ABE38" s="279"/>
      <c r="ABF38" s="279"/>
      <c r="ABG38" s="279"/>
      <c r="ABH38" s="279"/>
      <c r="ABI38" s="279"/>
      <c r="ABJ38" s="279"/>
      <c r="ABK38" s="279"/>
      <c r="ABL38" s="279"/>
      <c r="ABM38" s="279"/>
      <c r="ABN38" s="279"/>
      <c r="ABO38" s="279"/>
      <c r="ABP38" s="279"/>
      <c r="ABQ38" s="279"/>
      <c r="ABR38" s="279"/>
      <c r="ABS38" s="279"/>
      <c r="ABT38" s="279"/>
      <c r="ABU38" s="279"/>
      <c r="ABV38" s="279"/>
      <c r="ABW38" s="279"/>
      <c r="ABX38" s="279"/>
      <c r="ABY38" s="279"/>
      <c r="ABZ38" s="279"/>
      <c r="ACA38" s="279"/>
      <c r="ACB38" s="279"/>
      <c r="ACC38" s="279"/>
      <c r="ACD38" s="279"/>
      <c r="ACE38" s="279"/>
      <c r="ACF38" s="279"/>
      <c r="ACG38" s="279"/>
      <c r="ACH38" s="279"/>
      <c r="ACI38" s="279"/>
      <c r="ACJ38" s="279"/>
      <c r="ACK38" s="279"/>
      <c r="ACL38" s="279"/>
      <c r="ACM38" s="279"/>
      <c r="ACN38" s="279"/>
      <c r="ACO38" s="279"/>
      <c r="ACP38" s="279"/>
      <c r="ACQ38" s="279"/>
      <c r="ACR38" s="279"/>
      <c r="ACS38" s="279"/>
      <c r="ACT38" s="279"/>
      <c r="ACU38" s="279"/>
      <c r="ACV38" s="279"/>
      <c r="ACW38" s="279"/>
      <c r="ACX38" s="279"/>
      <c r="ACY38" s="279"/>
      <c r="ACZ38" s="279"/>
      <c r="ADA38" s="279"/>
      <c r="ADB38" s="279"/>
      <c r="ADC38" s="279"/>
      <c r="ADD38" s="279"/>
      <c r="ADE38" s="279"/>
      <c r="ADF38" s="279"/>
      <c r="ADG38" s="279"/>
      <c r="ADH38" s="279"/>
      <c r="ADI38" s="279"/>
      <c r="ADJ38" s="279"/>
      <c r="ADK38" s="279"/>
      <c r="ADL38" s="279"/>
      <c r="ADM38" s="279"/>
      <c r="ADN38" s="279"/>
      <c r="ADO38" s="279"/>
      <c r="ADP38" s="279"/>
      <c r="ADQ38" s="279"/>
      <c r="ADR38" s="279"/>
      <c r="ADS38" s="279"/>
      <c r="ADT38" s="279"/>
      <c r="ADU38" s="279"/>
      <c r="ADV38" s="279"/>
      <c r="ADW38" s="279"/>
      <c r="ADX38" s="279"/>
      <c r="ADY38" s="279"/>
      <c r="ADZ38" s="279"/>
      <c r="AEA38" s="279"/>
      <c r="AEB38" s="279"/>
      <c r="AEC38" s="279"/>
      <c r="AED38" s="279"/>
      <c r="AEE38" s="279"/>
      <c r="AEF38" s="279"/>
      <c r="AEG38" s="279"/>
      <c r="AEH38" s="279"/>
      <c r="AEI38" s="279"/>
      <c r="AEJ38" s="279"/>
      <c r="AEK38" s="279"/>
      <c r="AEL38" s="279"/>
      <c r="AEM38" s="279"/>
      <c r="AEN38" s="279"/>
      <c r="AEO38" s="279"/>
      <c r="AEP38" s="279"/>
      <c r="AEQ38" s="279"/>
      <c r="AER38" s="279"/>
      <c r="AES38" s="279"/>
      <c r="AET38" s="279"/>
      <c r="AEU38" s="279"/>
      <c r="AEV38" s="279"/>
      <c r="AEW38" s="279"/>
      <c r="AEX38" s="279"/>
      <c r="AEY38" s="279"/>
      <c r="AEZ38" s="279"/>
      <c r="AFA38" s="279"/>
      <c r="AFB38" s="279"/>
      <c r="AFC38" s="279"/>
      <c r="AFD38" s="279"/>
      <c r="AFE38" s="279"/>
      <c r="AFF38" s="279"/>
      <c r="AFG38" s="279"/>
      <c r="AFH38" s="279"/>
      <c r="AFI38" s="279"/>
      <c r="AFJ38" s="279"/>
      <c r="AFK38" s="279"/>
      <c r="AFL38" s="279"/>
      <c r="AFM38" s="279"/>
      <c r="AFN38" s="279"/>
      <c r="AFO38" s="279"/>
      <c r="AFP38" s="279"/>
      <c r="AFQ38" s="279"/>
      <c r="AFR38" s="279"/>
      <c r="AFS38" s="279"/>
      <c r="AFT38" s="279"/>
      <c r="AFU38" s="279"/>
      <c r="AFV38" s="279"/>
      <c r="AFW38" s="279"/>
      <c r="AFX38" s="279"/>
      <c r="AFY38" s="279"/>
      <c r="AFZ38" s="279"/>
      <c r="AGA38" s="279"/>
      <c r="AGB38" s="279"/>
      <c r="AGC38" s="279"/>
      <c r="AGD38" s="279"/>
      <c r="AGE38" s="279"/>
      <c r="AGF38" s="279"/>
      <c r="AGG38" s="279"/>
      <c r="AGH38" s="279"/>
      <c r="AGI38" s="279"/>
      <c r="AGJ38" s="279"/>
      <c r="AGK38" s="279"/>
      <c r="AGL38" s="279"/>
      <c r="AGM38" s="279"/>
      <c r="AGN38" s="279"/>
      <c r="AGO38" s="279"/>
      <c r="AGP38" s="279"/>
      <c r="AGQ38" s="279"/>
      <c r="AGR38" s="279"/>
      <c r="AGS38" s="279"/>
      <c r="AGT38" s="279"/>
      <c r="AGU38" s="279"/>
      <c r="AGV38" s="279"/>
      <c r="AGW38" s="279"/>
      <c r="AGX38" s="279"/>
      <c r="AGY38" s="279"/>
      <c r="AGZ38" s="279"/>
      <c r="AHA38" s="279"/>
      <c r="AHB38" s="279"/>
      <c r="AHC38" s="279"/>
      <c r="AHD38" s="279"/>
      <c r="AHE38" s="279"/>
      <c r="AHF38" s="279"/>
      <c r="AHG38" s="279"/>
      <c r="AHH38" s="279"/>
      <c r="AHI38" s="279"/>
      <c r="AHJ38" s="279"/>
      <c r="AHK38" s="279"/>
      <c r="AHL38" s="279"/>
      <c r="AHM38" s="279"/>
      <c r="AHN38" s="279"/>
      <c r="AHO38" s="279"/>
      <c r="AHP38" s="279"/>
      <c r="AHQ38" s="279"/>
      <c r="AHR38" s="279"/>
      <c r="AHS38" s="279"/>
      <c r="AHT38" s="279"/>
      <c r="AHU38" s="279"/>
      <c r="AHV38" s="279"/>
      <c r="AHW38" s="279"/>
      <c r="AHX38" s="279"/>
      <c r="AHY38" s="279"/>
      <c r="AHZ38" s="279"/>
      <c r="AIA38" s="279"/>
      <c r="AIB38" s="279"/>
      <c r="AIC38" s="279"/>
      <c r="AID38" s="279"/>
      <c r="AIE38" s="279"/>
      <c r="AIF38" s="279"/>
      <c r="AIG38" s="279"/>
      <c r="AIH38" s="279"/>
      <c r="AII38" s="279"/>
      <c r="AIJ38" s="279"/>
      <c r="AIK38" s="279"/>
      <c r="AIL38" s="279"/>
      <c r="AIM38" s="279"/>
      <c r="AIN38" s="279"/>
      <c r="AIO38" s="279"/>
      <c r="AIP38" s="279"/>
      <c r="AIQ38" s="279"/>
      <c r="AIR38" s="279"/>
      <c r="AIS38" s="279"/>
      <c r="AIT38" s="279"/>
      <c r="AIU38" s="279"/>
      <c r="AIV38" s="279"/>
      <c r="AIW38" s="279"/>
      <c r="AIX38" s="279"/>
      <c r="AIY38" s="279"/>
      <c r="AIZ38" s="279"/>
      <c r="AJA38" s="279"/>
      <c r="AJB38" s="279"/>
      <c r="AJC38" s="279"/>
      <c r="AJD38" s="279"/>
      <c r="AJE38" s="279"/>
      <c r="AJF38" s="279"/>
      <c r="AJG38" s="279"/>
      <c r="AJH38" s="279"/>
      <c r="AJI38" s="279"/>
      <c r="AJJ38" s="279"/>
      <c r="AJK38" s="279"/>
      <c r="AJL38" s="279"/>
      <c r="AJM38" s="279"/>
      <c r="AJN38" s="279"/>
      <c r="AJO38" s="279"/>
      <c r="AJP38" s="279"/>
      <c r="AJQ38" s="279"/>
      <c r="AJR38" s="279"/>
      <c r="AJS38" s="279"/>
      <c r="AJT38" s="279"/>
      <c r="AJU38" s="279"/>
      <c r="AJV38" s="279"/>
      <c r="AJW38" s="279"/>
      <c r="AJX38" s="279"/>
      <c r="AJY38" s="279"/>
      <c r="AJZ38" s="279"/>
      <c r="AKA38" s="279"/>
      <c r="AKB38" s="279"/>
      <c r="AKC38" s="279"/>
      <c r="AKD38" s="279"/>
      <c r="AKE38" s="279"/>
      <c r="AKF38" s="279"/>
      <c r="AKG38" s="279"/>
      <c r="AKH38" s="279"/>
      <c r="AKI38" s="279"/>
      <c r="AKJ38" s="279"/>
      <c r="AKK38" s="279"/>
      <c r="AKL38" s="279"/>
      <c r="AKM38" s="279"/>
      <c r="AKN38" s="279"/>
      <c r="AKO38" s="279"/>
      <c r="AKP38" s="279"/>
      <c r="AKQ38" s="279"/>
      <c r="AKR38" s="279"/>
      <c r="AKS38" s="279"/>
      <c r="AKT38" s="279"/>
      <c r="AKU38" s="279"/>
      <c r="AKV38" s="279"/>
      <c r="AKW38" s="279"/>
      <c r="AKX38" s="279"/>
      <c r="AKY38" s="279"/>
      <c r="AKZ38" s="279"/>
      <c r="ALA38" s="279"/>
      <c r="ALB38" s="279"/>
      <c r="ALC38" s="279"/>
      <c r="ALD38" s="279"/>
      <c r="ALE38" s="279"/>
      <c r="ALF38" s="279"/>
      <c r="ALG38" s="279"/>
      <c r="ALH38" s="279"/>
      <c r="ALI38" s="279"/>
      <c r="ALJ38" s="279"/>
      <c r="ALK38" s="279"/>
      <c r="ALL38" s="279"/>
      <c r="ALM38" s="279"/>
      <c r="ALN38" s="279"/>
      <c r="ALO38" s="279"/>
      <c r="ALP38" s="279"/>
      <c r="ALQ38" s="279"/>
      <c r="ALR38" s="279"/>
      <c r="ALS38" s="279"/>
      <c r="ALT38" s="279"/>
      <c r="ALU38" s="279"/>
      <c r="ALV38" s="279"/>
      <c r="ALW38" s="279"/>
      <c r="ALX38" s="279"/>
      <c r="ALY38" s="279"/>
      <c r="ALZ38" s="279"/>
      <c r="AMA38" s="279"/>
      <c r="AMB38" s="279"/>
      <c r="AMC38" s="279"/>
      <c r="AMD38" s="279"/>
      <c r="AME38" s="279"/>
      <c r="AMF38" s="279"/>
      <c r="AMG38" s="279"/>
      <c r="AMH38" s="279"/>
      <c r="AMI38" s="279"/>
      <c r="AMJ38" s="279"/>
      <c r="AMK38" s="279"/>
      <c r="AML38" s="279"/>
      <c r="AMM38" s="279"/>
      <c r="AMN38" s="279"/>
      <c r="AMO38" s="279"/>
      <c r="AMP38" s="279"/>
      <c r="AMQ38" s="279"/>
      <c r="AMR38" s="279"/>
      <c r="AMS38" s="279"/>
      <c r="AMT38" s="279"/>
      <c r="AMU38" s="279"/>
      <c r="AMV38" s="279"/>
      <c r="AMW38" s="279"/>
      <c r="AMX38" s="279"/>
      <c r="AMY38" s="279"/>
      <c r="AMZ38" s="279"/>
      <c r="ANA38" s="279"/>
      <c r="ANB38" s="279"/>
      <c r="ANC38" s="279"/>
      <c r="AND38" s="279"/>
      <c r="ANE38" s="279"/>
      <c r="ANF38" s="279"/>
      <c r="ANG38" s="279"/>
      <c r="ANH38" s="279"/>
      <c r="ANI38" s="279"/>
      <c r="ANJ38" s="279"/>
      <c r="ANK38" s="279"/>
      <c r="ANL38" s="279"/>
      <c r="ANM38" s="279"/>
      <c r="ANN38" s="279"/>
      <c r="ANO38" s="279"/>
      <c r="ANP38" s="279"/>
      <c r="ANQ38" s="279"/>
      <c r="ANR38" s="279"/>
      <c r="ANS38" s="279"/>
      <c r="ANT38" s="279"/>
      <c r="ANU38" s="279"/>
      <c r="ANV38" s="279"/>
      <c r="ANW38" s="279"/>
      <c r="ANX38" s="279"/>
      <c r="ANY38" s="279"/>
      <c r="ANZ38" s="279"/>
      <c r="AOA38" s="279"/>
      <c r="AOB38" s="279"/>
      <c r="AOC38" s="279"/>
      <c r="AOD38" s="279"/>
      <c r="AOE38" s="279"/>
      <c r="AOF38" s="279"/>
      <c r="AOG38" s="279"/>
      <c r="AOH38" s="279"/>
      <c r="AOI38" s="279"/>
      <c r="AOJ38" s="279"/>
      <c r="AOK38" s="279"/>
      <c r="AOL38" s="279"/>
      <c r="AOM38" s="279"/>
      <c r="AON38" s="279"/>
      <c r="AOO38" s="279"/>
      <c r="AOP38" s="279"/>
      <c r="AOQ38" s="279"/>
      <c r="AOR38" s="279"/>
      <c r="AOS38" s="279"/>
      <c r="AOT38" s="279"/>
      <c r="AOU38" s="279"/>
      <c r="AOV38" s="279"/>
      <c r="AOW38" s="279"/>
      <c r="AOX38" s="279"/>
      <c r="AOY38" s="279"/>
      <c r="AOZ38" s="279"/>
      <c r="APA38" s="279"/>
      <c r="APB38" s="279"/>
      <c r="APC38" s="279"/>
      <c r="APD38" s="279"/>
      <c r="APE38" s="279"/>
      <c r="APF38" s="279"/>
      <c r="APG38" s="279"/>
      <c r="APH38" s="279"/>
      <c r="API38" s="279"/>
      <c r="APJ38" s="279"/>
      <c r="APK38" s="279"/>
      <c r="APL38" s="279"/>
      <c r="APM38" s="279"/>
      <c r="APN38" s="279"/>
      <c r="APO38" s="279"/>
      <c r="APP38" s="279"/>
      <c r="APQ38" s="279"/>
      <c r="APR38" s="279"/>
      <c r="APS38" s="279"/>
      <c r="APT38" s="279"/>
      <c r="APU38" s="279"/>
      <c r="APV38" s="279"/>
      <c r="APW38" s="279"/>
      <c r="APX38" s="279"/>
      <c r="APY38" s="279"/>
      <c r="APZ38" s="279"/>
      <c r="AQA38" s="279"/>
      <c r="AQB38" s="279"/>
      <c r="AQC38" s="279"/>
      <c r="AQD38" s="279"/>
      <c r="AQE38" s="279"/>
      <c r="AQF38" s="279"/>
      <c r="AQG38" s="279"/>
      <c r="AQH38" s="279"/>
      <c r="AQI38" s="279"/>
      <c r="AQJ38" s="279"/>
      <c r="AQK38" s="279"/>
      <c r="AQL38" s="279"/>
      <c r="AQM38" s="279"/>
      <c r="AQN38" s="279"/>
      <c r="AQO38" s="279"/>
      <c r="AQP38" s="279"/>
      <c r="AQQ38" s="279"/>
      <c r="AQR38" s="279"/>
      <c r="AQS38" s="279"/>
      <c r="AQT38" s="279"/>
      <c r="AQU38" s="279"/>
      <c r="AQV38" s="279"/>
      <c r="AQW38" s="279"/>
      <c r="AQX38" s="279"/>
      <c r="AQY38" s="279"/>
      <c r="AQZ38" s="279"/>
      <c r="ARA38" s="279"/>
      <c r="ARB38" s="279"/>
      <c r="ARC38" s="279"/>
      <c r="ARD38" s="279"/>
      <c r="ARE38" s="279"/>
      <c r="ARF38" s="279"/>
      <c r="ARG38" s="279"/>
      <c r="ARH38" s="279"/>
      <c r="ARI38" s="279"/>
      <c r="ARJ38" s="279"/>
      <c r="ARK38" s="279"/>
      <c r="ARL38" s="279"/>
      <c r="ARM38" s="279"/>
      <c r="ARN38" s="279"/>
      <c r="ARO38" s="279"/>
      <c r="ARP38" s="279"/>
      <c r="ARQ38" s="279"/>
      <c r="ARR38" s="279"/>
      <c r="ARS38" s="279"/>
      <c r="ART38" s="279"/>
      <c r="ARU38" s="279"/>
      <c r="ARV38" s="279"/>
      <c r="ARW38" s="279"/>
      <c r="ARX38" s="279"/>
      <c r="ARY38" s="279"/>
      <c r="ARZ38" s="279"/>
      <c r="ASA38" s="279"/>
      <c r="ASB38" s="279"/>
      <c r="ASC38" s="279"/>
      <c r="ASD38" s="279"/>
      <c r="ASE38" s="279"/>
      <c r="ASF38" s="279"/>
      <c r="ASG38" s="279"/>
      <c r="ASH38" s="279"/>
      <c r="ASI38" s="279"/>
      <c r="ASJ38" s="279"/>
      <c r="ASK38" s="279"/>
      <c r="ASL38" s="279"/>
      <c r="ASM38" s="279"/>
      <c r="ASN38" s="279"/>
      <c r="ASO38" s="279"/>
      <c r="ASP38" s="279"/>
      <c r="ASQ38" s="279"/>
      <c r="ASR38" s="279"/>
      <c r="ASS38" s="279"/>
      <c r="AST38" s="279"/>
      <c r="ASU38" s="279"/>
      <c r="ASV38" s="279"/>
      <c r="ASW38" s="279"/>
      <c r="ASX38" s="279"/>
      <c r="ASY38" s="279"/>
      <c r="ASZ38" s="279"/>
      <c r="ATA38" s="279"/>
      <c r="ATB38" s="279"/>
      <c r="ATC38" s="279"/>
      <c r="ATD38" s="279"/>
      <c r="ATE38" s="279"/>
      <c r="ATF38" s="279"/>
      <c r="ATG38" s="279"/>
      <c r="ATH38" s="279"/>
      <c r="ATI38" s="279"/>
      <c r="ATJ38" s="279"/>
      <c r="ATK38" s="279"/>
      <c r="ATL38" s="279"/>
      <c r="ATM38" s="279"/>
      <c r="ATN38" s="279"/>
      <c r="ATO38" s="279"/>
      <c r="ATP38" s="279"/>
      <c r="ATQ38" s="279"/>
      <c r="ATR38" s="279"/>
      <c r="ATS38" s="279"/>
      <c r="ATT38" s="279"/>
      <c r="ATU38" s="279"/>
      <c r="ATV38" s="279"/>
      <c r="ATW38" s="279"/>
      <c r="ATX38" s="279"/>
      <c r="ATY38" s="279"/>
      <c r="ATZ38" s="279"/>
      <c r="AUA38" s="279"/>
      <c r="AUB38" s="279"/>
      <c r="AUC38" s="279"/>
      <c r="AUD38" s="279"/>
      <c r="AUE38" s="279"/>
      <c r="AUF38" s="279"/>
      <c r="AUG38" s="279"/>
      <c r="AUH38" s="279"/>
      <c r="AUI38" s="279"/>
      <c r="AUJ38" s="279"/>
      <c r="AUK38" s="279"/>
      <c r="AUL38" s="279"/>
      <c r="AUM38" s="279"/>
      <c r="AUN38" s="279"/>
      <c r="AUO38" s="279"/>
      <c r="AUP38" s="279"/>
      <c r="AUQ38" s="279"/>
      <c r="AUR38" s="279"/>
      <c r="AUS38" s="279"/>
      <c r="AUT38" s="279"/>
      <c r="AUU38" s="279"/>
      <c r="AUV38" s="279"/>
      <c r="AUW38" s="279"/>
      <c r="AUX38" s="279"/>
      <c r="AUY38" s="279"/>
      <c r="AUZ38" s="279"/>
      <c r="AVA38" s="279"/>
      <c r="AVB38" s="279"/>
      <c r="AVC38" s="279"/>
      <c r="AVD38" s="279"/>
      <c r="AVE38" s="279"/>
      <c r="AVF38" s="279"/>
      <c r="AVG38" s="279"/>
      <c r="AVH38" s="279"/>
      <c r="AVI38" s="279"/>
      <c r="AVJ38" s="279"/>
      <c r="AVK38" s="279"/>
      <c r="AVL38" s="279"/>
      <c r="AVM38" s="279"/>
      <c r="AVN38" s="279"/>
      <c r="AVO38" s="279"/>
      <c r="AVP38" s="279"/>
      <c r="AVQ38" s="279"/>
      <c r="AVR38" s="279"/>
      <c r="AVS38" s="279"/>
      <c r="AVT38" s="279"/>
      <c r="AVU38" s="279"/>
      <c r="AVV38" s="279"/>
      <c r="AVW38" s="279"/>
      <c r="AVX38" s="279"/>
      <c r="AVY38" s="279"/>
      <c r="AVZ38" s="279"/>
      <c r="AWA38" s="279"/>
      <c r="AWB38" s="279"/>
      <c r="AWC38" s="279"/>
      <c r="AWD38" s="279"/>
      <c r="AWE38" s="279"/>
      <c r="AWF38" s="279"/>
      <c r="AWG38" s="279"/>
      <c r="AWH38" s="279"/>
      <c r="AWI38" s="279"/>
      <c r="AWJ38" s="279"/>
      <c r="AWK38" s="279"/>
      <c r="AWL38" s="279"/>
      <c r="AWM38" s="279"/>
      <c r="AWN38" s="279"/>
      <c r="AWO38" s="279"/>
      <c r="AWP38" s="279"/>
      <c r="AWQ38" s="279"/>
      <c r="AWR38" s="279"/>
      <c r="AWS38" s="279"/>
      <c r="AWT38" s="279"/>
      <c r="AWU38" s="279"/>
      <c r="AWV38" s="279"/>
      <c r="AWW38" s="279"/>
      <c r="AWX38" s="279"/>
      <c r="AWY38" s="279"/>
      <c r="AWZ38" s="279"/>
      <c r="AXA38" s="279"/>
      <c r="AXB38" s="279"/>
      <c r="AXC38" s="279"/>
      <c r="AXD38" s="279"/>
      <c r="AXE38" s="279"/>
      <c r="AXF38" s="279"/>
      <c r="AXG38" s="279"/>
      <c r="AXH38" s="279"/>
      <c r="AXI38" s="279"/>
      <c r="AXJ38" s="279"/>
      <c r="AXK38" s="279"/>
      <c r="AXL38" s="279"/>
      <c r="AXM38" s="279"/>
      <c r="AXN38" s="279"/>
      <c r="AXO38" s="279"/>
      <c r="AXP38" s="279"/>
      <c r="AXQ38" s="279"/>
      <c r="AXR38" s="279"/>
      <c r="AXS38" s="279"/>
      <c r="AXT38" s="279"/>
      <c r="AXU38" s="279"/>
      <c r="AXV38" s="279"/>
      <c r="AXW38" s="279"/>
      <c r="AXX38" s="279"/>
      <c r="AXY38" s="279"/>
      <c r="AXZ38" s="279"/>
      <c r="AYA38" s="279"/>
      <c r="AYB38" s="279"/>
      <c r="AYC38" s="279"/>
      <c r="AYD38" s="279"/>
      <c r="AYE38" s="279"/>
      <c r="AYF38" s="279"/>
      <c r="AYG38" s="279"/>
      <c r="AYH38" s="279"/>
      <c r="AYI38" s="279"/>
      <c r="AYJ38" s="279"/>
      <c r="AYK38" s="279"/>
      <c r="AYL38" s="279"/>
      <c r="AYM38" s="279"/>
      <c r="AYN38" s="279"/>
      <c r="AYO38" s="279"/>
      <c r="AYP38" s="279"/>
      <c r="AYQ38" s="279"/>
      <c r="AYR38" s="279"/>
      <c r="AYS38" s="279"/>
      <c r="AYT38" s="279"/>
      <c r="AYU38" s="279"/>
      <c r="AYV38" s="279"/>
      <c r="AYW38" s="279"/>
      <c r="AYX38" s="279"/>
      <c r="AYY38" s="279"/>
      <c r="AYZ38" s="279"/>
      <c r="AZA38" s="279"/>
      <c r="AZB38" s="279"/>
      <c r="AZC38" s="279"/>
      <c r="AZD38" s="279"/>
      <c r="AZE38" s="279"/>
      <c r="AZF38" s="279"/>
      <c r="AZG38" s="279"/>
      <c r="AZH38" s="279"/>
      <c r="AZI38" s="279"/>
      <c r="AZJ38" s="279"/>
      <c r="AZK38" s="279"/>
      <c r="AZL38" s="279"/>
      <c r="AZM38" s="279"/>
      <c r="AZN38" s="279"/>
      <c r="AZO38" s="279"/>
      <c r="AZP38" s="279"/>
      <c r="AZQ38" s="279"/>
      <c r="AZR38" s="279"/>
      <c r="AZS38" s="279"/>
      <c r="AZT38" s="279"/>
      <c r="AZU38" s="279"/>
      <c r="AZV38" s="279"/>
      <c r="AZW38" s="279"/>
      <c r="AZX38" s="279"/>
      <c r="AZY38" s="279"/>
      <c r="AZZ38" s="279"/>
      <c r="BAA38" s="279"/>
      <c r="BAB38" s="279"/>
      <c r="BAC38" s="279"/>
      <c r="BAD38" s="279"/>
      <c r="BAE38" s="279"/>
      <c r="BAF38" s="279"/>
      <c r="BAG38" s="279"/>
      <c r="BAH38" s="279"/>
      <c r="BAI38" s="279"/>
      <c r="BAJ38" s="279"/>
      <c r="BAK38" s="279"/>
      <c r="BAL38" s="279"/>
      <c r="BAM38" s="279"/>
      <c r="BAN38" s="279"/>
      <c r="BAO38" s="279"/>
      <c r="BAP38" s="279"/>
      <c r="BAQ38" s="279"/>
      <c r="BAR38" s="279"/>
      <c r="BAS38" s="279"/>
      <c r="BAT38" s="279"/>
      <c r="BAU38" s="279"/>
      <c r="BAV38" s="279"/>
      <c r="BAW38" s="279"/>
      <c r="BAX38" s="279"/>
      <c r="BAY38" s="279"/>
      <c r="BAZ38" s="279"/>
      <c r="BBA38" s="279"/>
      <c r="BBB38" s="279"/>
      <c r="BBC38" s="279"/>
      <c r="BBD38" s="279"/>
      <c r="BBE38" s="279"/>
      <c r="BBF38" s="279"/>
      <c r="BBG38" s="279"/>
      <c r="BBH38" s="279"/>
      <c r="BBI38" s="279"/>
      <c r="BBJ38" s="279"/>
      <c r="BBK38" s="279"/>
      <c r="BBL38" s="279"/>
      <c r="BBM38" s="279"/>
      <c r="BBN38" s="279"/>
      <c r="BBO38" s="279"/>
      <c r="BBP38" s="279"/>
      <c r="BBQ38" s="279"/>
      <c r="BBR38" s="279"/>
      <c r="BBS38" s="279"/>
      <c r="BBT38" s="279"/>
      <c r="BBU38" s="279"/>
      <c r="BBV38" s="279"/>
      <c r="BBW38" s="279"/>
      <c r="BBX38" s="279"/>
      <c r="BBY38" s="279"/>
      <c r="BBZ38" s="279"/>
      <c r="BCA38" s="279"/>
      <c r="BCB38" s="279"/>
      <c r="BCC38" s="279"/>
      <c r="BCD38" s="279"/>
      <c r="BCE38" s="279"/>
      <c r="BCF38" s="279"/>
      <c r="BCG38" s="279"/>
      <c r="BCH38" s="279"/>
      <c r="BCI38" s="279"/>
      <c r="BCJ38" s="279"/>
      <c r="BCK38" s="279"/>
      <c r="BCL38" s="279"/>
      <c r="BCM38" s="279"/>
      <c r="BCN38" s="279"/>
      <c r="BCO38" s="279"/>
      <c r="BCP38" s="279"/>
      <c r="BCQ38" s="279"/>
      <c r="BCR38" s="279"/>
      <c r="BCS38" s="279"/>
      <c r="BCT38" s="279"/>
      <c r="BCU38" s="279"/>
      <c r="BCV38" s="279"/>
      <c r="BCW38" s="279"/>
      <c r="BCX38" s="279"/>
      <c r="BCY38" s="279"/>
      <c r="BCZ38" s="279"/>
      <c r="BDA38" s="279"/>
      <c r="BDB38" s="279"/>
      <c r="BDC38" s="279"/>
      <c r="BDD38" s="279"/>
      <c r="BDE38" s="279"/>
      <c r="BDF38" s="279"/>
      <c r="BDG38" s="279"/>
      <c r="BDH38" s="279"/>
      <c r="BDI38" s="279"/>
      <c r="BDJ38" s="279"/>
      <c r="BDK38" s="279"/>
      <c r="BDL38" s="279"/>
      <c r="BDM38" s="279"/>
      <c r="BDN38" s="279"/>
      <c r="BDO38" s="279"/>
      <c r="BDP38" s="279"/>
      <c r="BDQ38" s="279"/>
      <c r="BDR38" s="279"/>
      <c r="BDS38" s="279"/>
      <c r="BDT38" s="279"/>
      <c r="BDU38" s="279"/>
      <c r="BDV38" s="279"/>
      <c r="BDW38" s="279"/>
      <c r="BDX38" s="279"/>
      <c r="BDY38" s="279"/>
      <c r="BDZ38" s="279"/>
      <c r="BEA38" s="279"/>
      <c r="BEB38" s="279"/>
      <c r="BEC38" s="279"/>
      <c r="BED38" s="279"/>
      <c r="BEE38" s="279"/>
      <c r="BEF38" s="279"/>
      <c r="BEG38" s="279"/>
      <c r="BEH38" s="279"/>
      <c r="BEI38" s="279"/>
      <c r="BEJ38" s="279"/>
      <c r="BEK38" s="279"/>
      <c r="BEL38" s="279"/>
      <c r="BEM38" s="279"/>
      <c r="BEN38" s="279"/>
      <c r="BEO38" s="279"/>
      <c r="BEP38" s="279"/>
      <c r="BEQ38" s="279"/>
      <c r="BER38" s="279"/>
      <c r="BES38" s="279"/>
      <c r="BET38" s="279"/>
      <c r="BEU38" s="279"/>
      <c r="BEV38" s="279"/>
      <c r="BEW38" s="279"/>
      <c r="BEX38" s="279"/>
      <c r="BEY38" s="279"/>
      <c r="BEZ38" s="279"/>
      <c r="BFA38" s="279"/>
      <c r="BFB38" s="279"/>
      <c r="BFC38" s="279"/>
      <c r="BFD38" s="279"/>
      <c r="BFE38" s="279"/>
      <c r="BFF38" s="279"/>
      <c r="BFG38" s="279"/>
      <c r="BFH38" s="279"/>
      <c r="BFI38" s="279"/>
      <c r="BFJ38" s="279"/>
      <c r="BFK38" s="279"/>
      <c r="BFL38" s="279"/>
      <c r="BFM38" s="279"/>
      <c r="BFN38" s="279"/>
      <c r="BFO38" s="279"/>
      <c r="BFP38" s="279"/>
      <c r="BFQ38" s="279"/>
      <c r="BFR38" s="279"/>
      <c r="BFS38" s="279"/>
      <c r="BFT38" s="279"/>
      <c r="BFU38" s="279"/>
      <c r="BFV38" s="279"/>
      <c r="BFW38" s="279"/>
      <c r="BFX38" s="279"/>
      <c r="BFY38" s="279"/>
      <c r="BFZ38" s="279"/>
      <c r="BGA38" s="279"/>
      <c r="BGB38" s="279"/>
      <c r="BGC38" s="279"/>
      <c r="BGD38" s="279"/>
      <c r="BGE38" s="279"/>
      <c r="BGF38" s="279"/>
      <c r="BGG38" s="279"/>
      <c r="BGH38" s="279"/>
      <c r="BGI38" s="279"/>
      <c r="BGJ38" s="279"/>
      <c r="BGK38" s="279"/>
      <c r="BGL38" s="279"/>
      <c r="BGM38" s="279"/>
      <c r="BGN38" s="279"/>
      <c r="BGO38" s="279"/>
      <c r="BGP38" s="279"/>
      <c r="BGQ38" s="279"/>
      <c r="BGR38" s="279"/>
      <c r="BGS38" s="279"/>
      <c r="BGT38" s="279"/>
      <c r="BGU38" s="279"/>
      <c r="BGV38" s="279"/>
      <c r="BGW38" s="279"/>
      <c r="BGX38" s="279"/>
      <c r="BGY38" s="279"/>
      <c r="BGZ38" s="279"/>
      <c r="BHA38" s="279"/>
      <c r="BHB38" s="279"/>
      <c r="BHC38" s="279"/>
      <c r="BHD38" s="279"/>
      <c r="BHE38" s="279"/>
      <c r="BHF38" s="279"/>
      <c r="BHG38" s="279"/>
      <c r="BHH38" s="279"/>
      <c r="BHI38" s="279"/>
      <c r="BHJ38" s="279"/>
      <c r="BHK38" s="279"/>
      <c r="BHL38" s="279"/>
      <c r="BHM38" s="279"/>
      <c r="BHN38" s="279"/>
      <c r="BHO38" s="279"/>
      <c r="BHP38" s="279"/>
      <c r="BHQ38" s="279"/>
      <c r="BHR38" s="279"/>
      <c r="BHS38" s="279"/>
      <c r="BHT38" s="279"/>
      <c r="BHU38" s="279"/>
      <c r="BHV38" s="279"/>
      <c r="BHW38" s="279"/>
      <c r="BHX38" s="279"/>
      <c r="BHY38" s="279"/>
      <c r="BHZ38" s="279"/>
      <c r="BIA38" s="279"/>
      <c r="BIB38" s="279"/>
      <c r="BIC38" s="279"/>
      <c r="BID38" s="279"/>
      <c r="BIE38" s="279"/>
      <c r="BIF38" s="279"/>
      <c r="BIG38" s="279"/>
      <c r="BIH38" s="279"/>
      <c r="BII38" s="279"/>
      <c r="BIJ38" s="279"/>
      <c r="BIK38" s="279"/>
      <c r="BIL38" s="279"/>
      <c r="BIM38" s="279"/>
      <c r="BIN38" s="279"/>
      <c r="BIO38" s="279"/>
      <c r="BIP38" s="279"/>
      <c r="BIQ38" s="279"/>
      <c r="BIR38" s="279"/>
      <c r="BIS38" s="279"/>
      <c r="BIT38" s="279"/>
      <c r="BIU38" s="279"/>
      <c r="BIV38" s="279"/>
      <c r="BIW38" s="279"/>
      <c r="BIX38" s="279"/>
      <c r="BIY38" s="279"/>
      <c r="BIZ38" s="279"/>
      <c r="BJA38" s="279"/>
      <c r="BJB38" s="279"/>
      <c r="BJC38" s="279"/>
      <c r="BJD38" s="279"/>
      <c r="BJE38" s="279"/>
      <c r="BJF38" s="279"/>
      <c r="BJG38" s="279"/>
      <c r="BJH38" s="279"/>
      <c r="BJI38" s="279"/>
      <c r="BJJ38" s="279"/>
      <c r="BJK38" s="279"/>
      <c r="BJL38" s="279"/>
      <c r="BJM38" s="279"/>
      <c r="BJN38" s="279"/>
      <c r="BJO38" s="279"/>
      <c r="BJP38" s="279"/>
      <c r="BJQ38" s="279"/>
      <c r="BJR38" s="279"/>
      <c r="BJS38" s="279"/>
      <c r="BJT38" s="279"/>
      <c r="BJU38" s="279"/>
      <c r="BJV38" s="279"/>
      <c r="BJW38" s="279"/>
      <c r="BJX38" s="279"/>
      <c r="BJY38" s="279"/>
      <c r="BJZ38" s="279"/>
      <c r="BKA38" s="279"/>
      <c r="BKB38" s="279"/>
      <c r="BKC38" s="279"/>
      <c r="BKD38" s="279"/>
      <c r="BKE38" s="279"/>
      <c r="BKF38" s="279"/>
      <c r="BKG38" s="279"/>
      <c r="BKH38" s="279"/>
      <c r="BKI38" s="279"/>
      <c r="BKJ38" s="279"/>
      <c r="BKK38" s="279"/>
      <c r="BKL38" s="279"/>
      <c r="BKM38" s="279"/>
      <c r="BKN38" s="279"/>
      <c r="BKO38" s="279"/>
      <c r="BKP38" s="279"/>
      <c r="BKQ38" s="279"/>
      <c r="BKR38" s="279"/>
      <c r="BKS38" s="279"/>
      <c r="BKT38" s="279"/>
      <c r="BKU38" s="279"/>
      <c r="BKV38" s="279"/>
      <c r="BKW38" s="279"/>
      <c r="BKX38" s="279"/>
      <c r="BKY38" s="279"/>
      <c r="BKZ38" s="279"/>
      <c r="BLA38" s="279"/>
      <c r="BLB38" s="279"/>
      <c r="BLC38" s="279"/>
      <c r="BLD38" s="279"/>
      <c r="BLE38" s="279"/>
      <c r="BLF38" s="279"/>
      <c r="BLG38" s="279"/>
      <c r="BLH38" s="279"/>
      <c r="BLI38" s="279"/>
      <c r="BLJ38" s="279"/>
      <c r="BLK38" s="279"/>
      <c r="BLL38" s="279"/>
      <c r="BLM38" s="279"/>
      <c r="BLN38" s="279"/>
      <c r="BLO38" s="279"/>
      <c r="BLP38" s="279"/>
      <c r="BLQ38" s="279"/>
      <c r="BLR38" s="279"/>
      <c r="BLS38" s="279"/>
      <c r="BLT38" s="279"/>
      <c r="BLU38" s="279"/>
      <c r="BLV38" s="279"/>
      <c r="BLW38" s="279"/>
      <c r="BLX38" s="279"/>
      <c r="BLY38" s="279"/>
      <c r="BLZ38" s="279"/>
      <c r="BMA38" s="279"/>
      <c r="BMB38" s="279"/>
      <c r="BMC38" s="279"/>
      <c r="BMD38" s="279"/>
      <c r="BME38" s="279"/>
      <c r="BMF38" s="279"/>
      <c r="BMG38" s="279"/>
      <c r="BMH38" s="279"/>
      <c r="BMI38" s="279"/>
      <c r="BMJ38" s="279"/>
      <c r="BMK38" s="279"/>
      <c r="BML38" s="279"/>
      <c r="BMM38" s="279"/>
      <c r="BMN38" s="279"/>
      <c r="BMO38" s="279"/>
      <c r="BMP38" s="279"/>
      <c r="BMQ38" s="279"/>
      <c r="BMR38" s="279"/>
      <c r="BMS38" s="279"/>
      <c r="BMT38" s="279"/>
      <c r="BMU38" s="279"/>
      <c r="BMV38" s="279"/>
      <c r="BMW38" s="279"/>
      <c r="BMX38" s="279"/>
      <c r="BMY38" s="279"/>
      <c r="BMZ38" s="279"/>
      <c r="BNA38" s="279"/>
      <c r="BNB38" s="279"/>
      <c r="BNC38" s="279"/>
      <c r="BND38" s="279"/>
      <c r="BNE38" s="279"/>
      <c r="BNF38" s="279"/>
      <c r="BNG38" s="279"/>
      <c r="BNH38" s="279"/>
      <c r="BNI38" s="279"/>
      <c r="BNJ38" s="279"/>
      <c r="BNK38" s="279"/>
      <c r="BNL38" s="279"/>
      <c r="BNM38" s="279"/>
      <c r="BNN38" s="279"/>
      <c r="BNO38" s="279"/>
      <c r="BNP38" s="279"/>
      <c r="BNQ38" s="279"/>
      <c r="BNR38" s="279"/>
      <c r="BNS38" s="279"/>
      <c r="BNT38" s="279"/>
      <c r="BNU38" s="279"/>
      <c r="BNV38" s="279"/>
      <c r="BNW38" s="279"/>
      <c r="BNX38" s="279"/>
      <c r="BNY38" s="279"/>
      <c r="BNZ38" s="279"/>
      <c r="BOA38" s="279"/>
      <c r="BOB38" s="279"/>
      <c r="BOC38" s="279"/>
      <c r="BOD38" s="279"/>
      <c r="BOE38" s="279"/>
      <c r="BOF38" s="279"/>
      <c r="BOG38" s="279"/>
      <c r="BOH38" s="279"/>
      <c r="BOI38" s="279"/>
      <c r="BOJ38" s="279"/>
      <c r="BOK38" s="279"/>
      <c r="BOL38" s="279"/>
      <c r="BOM38" s="279"/>
      <c r="BON38" s="279"/>
      <c r="BOO38" s="279"/>
      <c r="BOP38" s="279"/>
      <c r="BOQ38" s="279"/>
      <c r="BOR38" s="279"/>
      <c r="BOS38" s="279"/>
      <c r="BOT38" s="279"/>
      <c r="BOU38" s="279"/>
      <c r="BOV38" s="279"/>
      <c r="BOW38" s="279"/>
      <c r="BOX38" s="279"/>
      <c r="BOY38" s="279"/>
      <c r="BOZ38" s="279"/>
      <c r="BPA38" s="279"/>
      <c r="BPB38" s="279"/>
      <c r="BPC38" s="279"/>
      <c r="BPD38" s="279"/>
      <c r="BPE38" s="279"/>
      <c r="BPF38" s="279"/>
      <c r="BPG38" s="279"/>
      <c r="BPH38" s="279"/>
      <c r="BPI38" s="279"/>
      <c r="BPJ38" s="279"/>
      <c r="BPK38" s="279"/>
      <c r="BPL38" s="279"/>
      <c r="BPM38" s="279"/>
      <c r="BPN38" s="279"/>
      <c r="BPO38" s="279"/>
      <c r="BPP38" s="279"/>
      <c r="BPQ38" s="279"/>
      <c r="BPR38" s="279"/>
      <c r="BPS38" s="279"/>
      <c r="BPT38" s="279"/>
      <c r="BPU38" s="279"/>
      <c r="BPV38" s="279"/>
      <c r="BPW38" s="279"/>
      <c r="BPX38" s="279"/>
      <c r="BPY38" s="279"/>
      <c r="BPZ38" s="279"/>
      <c r="BQA38" s="279"/>
      <c r="BQB38" s="279"/>
      <c r="BQC38" s="279"/>
      <c r="BQD38" s="279"/>
      <c r="BQE38" s="279"/>
      <c r="BQF38" s="279"/>
      <c r="BQG38" s="279"/>
      <c r="BQH38" s="279"/>
      <c r="BQI38" s="279"/>
      <c r="BQJ38" s="279"/>
      <c r="BQK38" s="279"/>
      <c r="BQL38" s="279"/>
      <c r="BQM38" s="279"/>
      <c r="BQN38" s="279"/>
      <c r="BQO38" s="279"/>
      <c r="BQP38" s="279"/>
      <c r="BQQ38" s="279"/>
      <c r="BQR38" s="279"/>
      <c r="BQS38" s="279"/>
      <c r="BQT38" s="279"/>
      <c r="BQU38" s="279"/>
      <c r="BQV38" s="279"/>
      <c r="BQW38" s="279"/>
      <c r="BQX38" s="279"/>
      <c r="BQY38" s="279"/>
      <c r="BQZ38" s="279"/>
      <c r="BRA38" s="279"/>
      <c r="BRB38" s="279"/>
      <c r="BRC38" s="279"/>
      <c r="BRD38" s="279"/>
      <c r="BRE38" s="279"/>
      <c r="BRF38" s="279"/>
      <c r="BRG38" s="279"/>
      <c r="BRH38" s="279"/>
      <c r="BRI38" s="279"/>
      <c r="BRJ38" s="279"/>
      <c r="BRK38" s="279"/>
      <c r="BRL38" s="279"/>
      <c r="BRM38" s="279"/>
      <c r="BRN38" s="279"/>
      <c r="BRO38" s="279"/>
      <c r="BRP38" s="279"/>
      <c r="BRQ38" s="279"/>
      <c r="BRR38" s="279"/>
      <c r="BRS38" s="279"/>
      <c r="BRT38" s="279"/>
      <c r="BRU38" s="279"/>
      <c r="BRV38" s="279"/>
      <c r="BRW38" s="279"/>
      <c r="BRX38" s="279"/>
      <c r="BRY38" s="279"/>
      <c r="BRZ38" s="279"/>
      <c r="BSA38" s="279"/>
      <c r="BSB38" s="279"/>
      <c r="BSC38" s="279"/>
      <c r="BSD38" s="279"/>
      <c r="BSE38" s="279"/>
      <c r="BSF38" s="279"/>
      <c r="BSG38" s="279"/>
      <c r="BSH38" s="279"/>
      <c r="BSI38" s="279"/>
      <c r="BSJ38" s="279"/>
      <c r="BSK38" s="279"/>
      <c r="BSL38" s="279"/>
      <c r="BSM38" s="279"/>
      <c r="BSN38" s="279"/>
      <c r="BSO38" s="279"/>
      <c r="BSP38" s="279"/>
      <c r="BSQ38" s="279"/>
      <c r="BSR38" s="279"/>
      <c r="BSS38" s="279"/>
      <c r="BST38" s="279"/>
      <c r="BSU38" s="279"/>
      <c r="BSV38" s="279"/>
      <c r="BSW38" s="279"/>
      <c r="BSX38" s="279"/>
      <c r="BSY38" s="279"/>
      <c r="BSZ38" s="279"/>
      <c r="BTA38" s="279"/>
      <c r="BTB38" s="279"/>
      <c r="BTC38" s="279"/>
      <c r="BTD38" s="279"/>
      <c r="BTE38" s="279"/>
      <c r="BTF38" s="279"/>
      <c r="BTG38" s="279"/>
      <c r="BTH38" s="279"/>
      <c r="BTI38" s="279"/>
      <c r="BTJ38" s="279"/>
      <c r="BTK38" s="279"/>
      <c r="BTL38" s="279"/>
      <c r="BTM38" s="279"/>
      <c r="BTN38" s="279"/>
      <c r="BTO38" s="279"/>
      <c r="BTP38" s="279"/>
      <c r="BTQ38" s="279"/>
      <c r="BTR38" s="279"/>
      <c r="BTS38" s="279"/>
      <c r="BTT38" s="279"/>
      <c r="BTU38" s="279"/>
      <c r="BTV38" s="279"/>
      <c r="BTW38" s="279"/>
      <c r="BTX38" s="279"/>
      <c r="BTY38" s="279"/>
      <c r="BTZ38" s="279"/>
      <c r="BUA38" s="279"/>
      <c r="BUB38" s="279"/>
      <c r="BUC38" s="279"/>
      <c r="BUD38" s="279"/>
      <c r="BUE38" s="279"/>
      <c r="BUF38" s="279"/>
      <c r="BUG38" s="279"/>
      <c r="BUH38" s="279"/>
      <c r="BUI38" s="279"/>
      <c r="BUJ38" s="279"/>
      <c r="BUK38" s="279"/>
      <c r="BUL38" s="279"/>
      <c r="BUM38" s="279"/>
      <c r="BUN38" s="279"/>
      <c r="BUO38" s="279"/>
      <c r="BUP38" s="279"/>
      <c r="BUQ38" s="279"/>
      <c r="BUR38" s="279"/>
      <c r="BUS38" s="279"/>
      <c r="BUT38" s="279"/>
      <c r="BUU38" s="279"/>
      <c r="BUV38" s="279"/>
      <c r="BUW38" s="279"/>
      <c r="BUX38" s="279"/>
      <c r="BUY38" s="279"/>
      <c r="BUZ38" s="279"/>
      <c r="BVA38" s="279"/>
      <c r="BVB38" s="279"/>
      <c r="BVC38" s="279"/>
      <c r="BVD38" s="279"/>
      <c r="BVE38" s="279"/>
      <c r="BVF38" s="279"/>
      <c r="BVG38" s="279"/>
      <c r="BVH38" s="279"/>
      <c r="BVI38" s="279"/>
      <c r="BVJ38" s="279"/>
      <c r="BVK38" s="279"/>
      <c r="BVL38" s="279"/>
      <c r="BVM38" s="279"/>
      <c r="BVN38" s="279"/>
      <c r="BVO38" s="279"/>
      <c r="BVP38" s="279"/>
      <c r="BVQ38" s="279"/>
      <c r="BVR38" s="279"/>
      <c r="BVS38" s="279"/>
      <c r="BVT38" s="279"/>
      <c r="BVU38" s="279"/>
      <c r="BVV38" s="279"/>
      <c r="BVW38" s="279"/>
      <c r="BVX38" s="279"/>
      <c r="BVY38" s="279"/>
      <c r="BVZ38" s="279"/>
      <c r="BWA38" s="279"/>
      <c r="BWB38" s="279"/>
      <c r="BWC38" s="279"/>
      <c r="BWD38" s="279"/>
      <c r="BWE38" s="279"/>
      <c r="BWF38" s="279"/>
      <c r="BWG38" s="279"/>
      <c r="BWH38" s="279"/>
      <c r="BWI38" s="279"/>
      <c r="BWJ38" s="279"/>
      <c r="BWK38" s="279"/>
      <c r="BWL38" s="279"/>
      <c r="BWM38" s="279"/>
      <c r="BWN38" s="279"/>
      <c r="BWO38" s="279"/>
      <c r="BWP38" s="279"/>
      <c r="BWQ38" s="279"/>
      <c r="BWR38" s="279"/>
      <c r="BWS38" s="279"/>
      <c r="BWT38" s="279"/>
      <c r="BWU38" s="279"/>
      <c r="BWV38" s="279"/>
      <c r="BWW38" s="279"/>
      <c r="BWX38" s="279"/>
      <c r="BWY38" s="279"/>
      <c r="BWZ38" s="279"/>
      <c r="BXA38" s="279"/>
      <c r="BXB38" s="279"/>
      <c r="BXC38" s="279"/>
      <c r="BXD38" s="279"/>
      <c r="BXE38" s="279"/>
      <c r="BXF38" s="279"/>
      <c r="BXG38" s="279"/>
      <c r="BXH38" s="279"/>
      <c r="BXI38" s="279"/>
      <c r="BXJ38" s="279"/>
      <c r="BXK38" s="279"/>
      <c r="BXL38" s="279"/>
      <c r="BXM38" s="279"/>
      <c r="BXN38" s="279"/>
      <c r="BXO38" s="279"/>
      <c r="BXP38" s="279"/>
      <c r="BXQ38" s="279"/>
      <c r="BXR38" s="279"/>
      <c r="BXS38" s="279"/>
      <c r="BXT38" s="279"/>
      <c r="BXU38" s="279"/>
      <c r="BXV38" s="279"/>
      <c r="BXW38" s="279"/>
      <c r="BXX38" s="279"/>
      <c r="BXY38" s="279"/>
      <c r="BXZ38" s="279"/>
      <c r="BYA38" s="279"/>
      <c r="BYB38" s="279"/>
      <c r="BYC38" s="279"/>
      <c r="BYD38" s="279"/>
      <c r="BYE38" s="279"/>
      <c r="BYF38" s="279"/>
      <c r="BYG38" s="279"/>
      <c r="BYH38" s="279"/>
      <c r="BYI38" s="279"/>
      <c r="BYJ38" s="279"/>
      <c r="BYK38" s="279"/>
      <c r="BYL38" s="279"/>
      <c r="BYM38" s="279"/>
      <c r="BYN38" s="279"/>
      <c r="BYO38" s="279"/>
      <c r="BYP38" s="279"/>
      <c r="BYQ38" s="279"/>
      <c r="BYR38" s="279"/>
      <c r="BYS38" s="279"/>
      <c r="BYT38" s="279"/>
      <c r="BYU38" s="279"/>
      <c r="BYV38" s="279"/>
      <c r="BYW38" s="279"/>
      <c r="BYX38" s="279"/>
      <c r="BYY38" s="279"/>
      <c r="BYZ38" s="279"/>
      <c r="BZA38" s="279"/>
      <c r="BZB38" s="279"/>
      <c r="BZC38" s="279"/>
      <c r="BZD38" s="279"/>
      <c r="BZE38" s="279"/>
      <c r="BZF38" s="279"/>
      <c r="BZG38" s="279"/>
      <c r="BZH38" s="279"/>
      <c r="BZI38" s="279"/>
      <c r="BZJ38" s="279"/>
      <c r="BZK38" s="279"/>
      <c r="BZL38" s="279"/>
      <c r="BZM38" s="279"/>
      <c r="BZN38" s="279"/>
      <c r="BZO38" s="279"/>
      <c r="BZP38" s="279"/>
      <c r="BZQ38" s="279"/>
      <c r="BZR38" s="279"/>
      <c r="BZS38" s="279"/>
      <c r="BZT38" s="279"/>
      <c r="BZU38" s="279"/>
      <c r="BZV38" s="279"/>
      <c r="BZW38" s="279"/>
      <c r="BZX38" s="279"/>
      <c r="BZY38" s="279"/>
      <c r="BZZ38" s="279"/>
      <c r="CAA38" s="279"/>
      <c r="CAB38" s="279"/>
      <c r="CAC38" s="279"/>
      <c r="CAD38" s="279"/>
      <c r="CAE38" s="279"/>
      <c r="CAF38" s="279"/>
      <c r="CAG38" s="279"/>
      <c r="CAH38" s="279"/>
      <c r="CAI38" s="279"/>
      <c r="CAJ38" s="279"/>
      <c r="CAK38" s="279"/>
      <c r="CAL38" s="279"/>
      <c r="CAM38" s="279"/>
      <c r="CAN38" s="279"/>
      <c r="CAO38" s="279"/>
      <c r="CAP38" s="279"/>
      <c r="CAQ38" s="279"/>
      <c r="CAR38" s="279"/>
      <c r="CAS38" s="279"/>
      <c r="CAT38" s="279"/>
      <c r="CAU38" s="279"/>
      <c r="CAV38" s="279"/>
      <c r="CAW38" s="279"/>
      <c r="CAX38" s="279"/>
      <c r="CAY38" s="279"/>
      <c r="CAZ38" s="279"/>
      <c r="CBA38" s="279"/>
      <c r="CBB38" s="279"/>
      <c r="CBC38" s="279"/>
      <c r="CBD38" s="279"/>
      <c r="CBE38" s="279"/>
      <c r="CBF38" s="279"/>
      <c r="CBG38" s="279"/>
      <c r="CBH38" s="279"/>
      <c r="CBI38" s="279"/>
      <c r="CBJ38" s="279"/>
      <c r="CBK38" s="279"/>
      <c r="CBL38" s="279"/>
      <c r="CBM38" s="279"/>
      <c r="CBN38" s="279"/>
      <c r="CBO38" s="279"/>
      <c r="CBP38" s="279"/>
      <c r="CBQ38" s="279"/>
      <c r="CBR38" s="279"/>
      <c r="CBS38" s="279"/>
      <c r="CBT38" s="279"/>
      <c r="CBU38" s="279"/>
      <c r="CBV38" s="279"/>
      <c r="CBW38" s="279"/>
      <c r="CBX38" s="279"/>
      <c r="CBY38" s="279"/>
      <c r="CBZ38" s="279"/>
      <c r="CCA38" s="279"/>
      <c r="CCB38" s="279"/>
      <c r="CCC38" s="279"/>
      <c r="CCD38" s="279"/>
      <c r="CCE38" s="279"/>
      <c r="CCF38" s="279"/>
      <c r="CCG38" s="279"/>
      <c r="CCH38" s="279"/>
      <c r="CCI38" s="279"/>
      <c r="CCJ38" s="279"/>
      <c r="CCK38" s="279"/>
      <c r="CCL38" s="279"/>
      <c r="CCM38" s="279"/>
      <c r="CCN38" s="279"/>
      <c r="CCO38" s="279"/>
      <c r="CCP38" s="279"/>
      <c r="CCQ38" s="279"/>
      <c r="CCR38" s="279"/>
      <c r="CCS38" s="279"/>
      <c r="CCT38" s="279"/>
      <c r="CCU38" s="279"/>
      <c r="CCV38" s="279"/>
      <c r="CCW38" s="279"/>
      <c r="CCX38" s="279"/>
      <c r="CCY38" s="279"/>
      <c r="CCZ38" s="279"/>
      <c r="CDA38" s="279"/>
      <c r="CDB38" s="279"/>
      <c r="CDC38" s="279"/>
      <c r="CDD38" s="279"/>
      <c r="CDE38" s="279"/>
      <c r="CDF38" s="279"/>
      <c r="CDG38" s="279"/>
      <c r="CDH38" s="279"/>
      <c r="CDI38" s="279"/>
      <c r="CDJ38" s="279"/>
      <c r="CDK38" s="279"/>
      <c r="CDL38" s="279"/>
      <c r="CDM38" s="279"/>
      <c r="CDN38" s="279"/>
      <c r="CDO38" s="279"/>
      <c r="CDP38" s="279"/>
      <c r="CDQ38" s="279"/>
      <c r="CDR38" s="279"/>
      <c r="CDS38" s="279"/>
      <c r="CDT38" s="279"/>
      <c r="CDU38" s="279"/>
      <c r="CDV38" s="279"/>
      <c r="CDW38" s="279"/>
      <c r="CDX38" s="279"/>
      <c r="CDY38" s="279"/>
      <c r="CDZ38" s="279"/>
      <c r="CEA38" s="279"/>
      <c r="CEB38" s="279"/>
      <c r="CEC38" s="279"/>
      <c r="CED38" s="279"/>
      <c r="CEE38" s="279"/>
      <c r="CEF38" s="279"/>
      <c r="CEG38" s="279"/>
      <c r="CEH38" s="279"/>
      <c r="CEI38" s="279"/>
      <c r="CEJ38" s="279"/>
      <c r="CEK38" s="279"/>
      <c r="CEL38" s="279"/>
      <c r="CEM38" s="279"/>
      <c r="CEN38" s="279"/>
      <c r="CEO38" s="279"/>
      <c r="CEP38" s="279"/>
      <c r="CEQ38" s="279"/>
      <c r="CER38" s="279"/>
      <c r="CES38" s="279"/>
      <c r="CET38" s="279"/>
      <c r="CEU38" s="279"/>
      <c r="CEV38" s="279"/>
      <c r="CEW38" s="279"/>
      <c r="CEX38" s="279"/>
      <c r="CEY38" s="279"/>
      <c r="CEZ38" s="279"/>
      <c r="CFA38" s="279"/>
      <c r="CFB38" s="279"/>
      <c r="CFC38" s="279"/>
      <c r="CFD38" s="279"/>
      <c r="CFE38" s="279"/>
      <c r="CFF38" s="279"/>
      <c r="CFG38" s="279"/>
      <c r="CFH38" s="279"/>
      <c r="CFI38" s="279"/>
      <c r="CFJ38" s="279"/>
      <c r="CFK38" s="279"/>
      <c r="CFL38" s="279"/>
      <c r="CFM38" s="279"/>
      <c r="CFN38" s="279"/>
      <c r="CFO38" s="279"/>
      <c r="CFP38" s="279"/>
      <c r="CFQ38" s="279"/>
      <c r="CFR38" s="279"/>
      <c r="CFS38" s="279"/>
      <c r="CFT38" s="279"/>
      <c r="CFU38" s="279"/>
      <c r="CFV38" s="279"/>
      <c r="CFW38" s="279"/>
      <c r="CFX38" s="279"/>
      <c r="CFY38" s="279"/>
      <c r="CFZ38" s="279"/>
      <c r="CGA38" s="279"/>
      <c r="CGB38" s="279"/>
      <c r="CGC38" s="279"/>
      <c r="CGD38" s="279"/>
      <c r="CGE38" s="279"/>
      <c r="CGF38" s="279"/>
      <c r="CGG38" s="279"/>
      <c r="CGH38" s="279"/>
      <c r="CGI38" s="279"/>
      <c r="CGJ38" s="279"/>
      <c r="CGK38" s="279"/>
      <c r="CGL38" s="279"/>
      <c r="CGM38" s="279"/>
      <c r="CGN38" s="279"/>
      <c r="CGO38" s="279"/>
      <c r="CGP38" s="279"/>
      <c r="CGQ38" s="279"/>
      <c r="CGR38" s="279"/>
      <c r="CGS38" s="279"/>
      <c r="CGT38" s="279"/>
      <c r="CGU38" s="279"/>
      <c r="CGV38" s="279"/>
      <c r="CGW38" s="279"/>
      <c r="CGX38" s="279"/>
      <c r="CGY38" s="279"/>
      <c r="CGZ38" s="279"/>
      <c r="CHA38" s="279"/>
      <c r="CHB38" s="279"/>
      <c r="CHC38" s="279"/>
      <c r="CHD38" s="279"/>
      <c r="CHE38" s="279"/>
      <c r="CHF38" s="279"/>
      <c r="CHG38" s="279"/>
      <c r="CHH38" s="279"/>
      <c r="CHI38" s="279"/>
      <c r="CHJ38" s="279"/>
      <c r="CHK38" s="279"/>
      <c r="CHL38" s="279"/>
      <c r="CHM38" s="279"/>
      <c r="CHN38" s="279"/>
      <c r="CHO38" s="279"/>
      <c r="CHP38" s="279"/>
      <c r="CHQ38" s="279"/>
      <c r="CHR38" s="279"/>
      <c r="CHS38" s="279"/>
      <c r="CHT38" s="279"/>
      <c r="CHU38" s="279"/>
      <c r="CHV38" s="279"/>
      <c r="CHW38" s="279"/>
      <c r="CHX38" s="279"/>
      <c r="CHY38" s="279"/>
      <c r="CHZ38" s="279"/>
      <c r="CIA38" s="279"/>
      <c r="CIB38" s="279"/>
      <c r="CIC38" s="279"/>
      <c r="CID38" s="279"/>
      <c r="CIE38" s="279"/>
      <c r="CIF38" s="279"/>
      <c r="CIG38" s="279"/>
      <c r="CIH38" s="279"/>
      <c r="CII38" s="279"/>
      <c r="CIJ38" s="279"/>
      <c r="CIK38" s="279"/>
      <c r="CIL38" s="279"/>
      <c r="CIM38" s="279"/>
      <c r="CIN38" s="279"/>
      <c r="CIO38" s="279"/>
      <c r="CIP38" s="279"/>
      <c r="CIQ38" s="279"/>
      <c r="CIR38" s="279"/>
      <c r="CIS38" s="279"/>
      <c r="CIT38" s="279"/>
      <c r="CIU38" s="279"/>
      <c r="CIV38" s="279"/>
      <c r="CIW38" s="279"/>
      <c r="CIX38" s="279"/>
      <c r="CIY38" s="279"/>
      <c r="CIZ38" s="279"/>
      <c r="CJA38" s="279"/>
      <c r="CJB38" s="279"/>
      <c r="CJC38" s="279"/>
      <c r="CJD38" s="279"/>
      <c r="CJE38" s="279"/>
      <c r="CJF38" s="279"/>
      <c r="CJG38" s="279"/>
      <c r="CJH38" s="279"/>
      <c r="CJI38" s="279"/>
      <c r="CJJ38" s="279"/>
      <c r="CJK38" s="279"/>
      <c r="CJL38" s="279"/>
      <c r="CJM38" s="279"/>
      <c r="CJN38" s="279"/>
      <c r="CJO38" s="279"/>
      <c r="CJP38" s="279"/>
      <c r="CJQ38" s="279"/>
      <c r="CJR38" s="279"/>
      <c r="CJS38" s="279"/>
      <c r="CJT38" s="279"/>
      <c r="CJU38" s="279"/>
      <c r="CJV38" s="279"/>
      <c r="CJW38" s="279"/>
      <c r="CJX38" s="279"/>
      <c r="CJY38" s="279"/>
      <c r="CJZ38" s="279"/>
      <c r="CKA38" s="279"/>
      <c r="CKB38" s="279"/>
      <c r="CKC38" s="279"/>
      <c r="CKD38" s="279"/>
      <c r="CKE38" s="279"/>
      <c r="CKF38" s="279"/>
      <c r="CKG38" s="279"/>
      <c r="CKH38" s="279"/>
      <c r="CKI38" s="279"/>
      <c r="CKJ38" s="279"/>
      <c r="CKK38" s="279"/>
      <c r="CKL38" s="279"/>
      <c r="CKM38" s="279"/>
      <c r="CKN38" s="279"/>
      <c r="CKO38" s="279"/>
      <c r="CKP38" s="279"/>
      <c r="CKQ38" s="279"/>
      <c r="CKR38" s="279"/>
      <c r="CKS38" s="279"/>
      <c r="CKT38" s="279"/>
      <c r="CKU38" s="279"/>
      <c r="CKV38" s="279"/>
      <c r="CKW38" s="279"/>
      <c r="CKX38" s="279"/>
      <c r="CKY38" s="279"/>
      <c r="CKZ38" s="279"/>
      <c r="CLA38" s="279"/>
      <c r="CLB38" s="279"/>
      <c r="CLC38" s="279"/>
      <c r="CLD38" s="279"/>
      <c r="CLE38" s="279"/>
      <c r="CLF38" s="279"/>
      <c r="CLG38" s="279"/>
      <c r="CLH38" s="279"/>
      <c r="CLI38" s="279"/>
      <c r="CLJ38" s="279"/>
      <c r="CLK38" s="279"/>
      <c r="CLL38" s="279"/>
      <c r="CLM38" s="279"/>
      <c r="CLN38" s="279"/>
      <c r="CLO38" s="279"/>
      <c r="CLP38" s="279"/>
      <c r="CLQ38" s="279"/>
      <c r="CLR38" s="279"/>
      <c r="CLS38" s="279"/>
      <c r="CLT38" s="279"/>
      <c r="CLU38" s="279"/>
      <c r="CLV38" s="279"/>
      <c r="CLW38" s="279"/>
      <c r="CLX38" s="279"/>
      <c r="CLY38" s="279"/>
      <c r="CLZ38" s="279"/>
      <c r="CMA38" s="279"/>
      <c r="CMB38" s="279"/>
      <c r="CMC38" s="279"/>
      <c r="CMD38" s="279"/>
      <c r="CME38" s="279"/>
      <c r="CMF38" s="279"/>
      <c r="CMG38" s="279"/>
      <c r="CMH38" s="279"/>
      <c r="CMI38" s="279"/>
      <c r="CMJ38" s="279"/>
      <c r="CMK38" s="279"/>
      <c r="CML38" s="279"/>
      <c r="CMM38" s="279"/>
      <c r="CMN38" s="279"/>
      <c r="CMO38" s="279"/>
      <c r="CMP38" s="279"/>
      <c r="CMQ38" s="279"/>
      <c r="CMR38" s="279"/>
      <c r="CMS38" s="279"/>
      <c r="CMT38" s="279"/>
      <c r="CMU38" s="279"/>
      <c r="CMV38" s="279"/>
      <c r="CMW38" s="279"/>
      <c r="CMX38" s="279"/>
      <c r="CMY38" s="279"/>
      <c r="CMZ38" s="279"/>
      <c r="CNA38" s="279"/>
      <c r="CNB38" s="279"/>
      <c r="CNC38" s="279"/>
      <c r="CND38" s="279"/>
      <c r="CNE38" s="279"/>
      <c r="CNF38" s="279"/>
      <c r="CNG38" s="279"/>
      <c r="CNH38" s="279"/>
      <c r="CNI38" s="279"/>
      <c r="CNJ38" s="279"/>
      <c r="CNK38" s="279"/>
      <c r="CNL38" s="279"/>
      <c r="CNM38" s="279"/>
      <c r="CNN38" s="279"/>
      <c r="CNO38" s="279"/>
      <c r="CNP38" s="279"/>
      <c r="CNQ38" s="279"/>
      <c r="CNR38" s="279"/>
      <c r="CNS38" s="279"/>
      <c r="CNT38" s="279"/>
      <c r="CNU38" s="279"/>
      <c r="CNV38" s="279"/>
      <c r="CNW38" s="279"/>
      <c r="CNX38" s="279"/>
      <c r="CNY38" s="279"/>
      <c r="CNZ38" s="279"/>
      <c r="COA38" s="279"/>
      <c r="COB38" s="279"/>
      <c r="COC38" s="279"/>
      <c r="COD38" s="279"/>
      <c r="COE38" s="279"/>
      <c r="COF38" s="279"/>
      <c r="COG38" s="279"/>
      <c r="COH38" s="279"/>
      <c r="COI38" s="279"/>
      <c r="COJ38" s="279"/>
      <c r="COK38" s="279"/>
      <c r="COL38" s="279"/>
      <c r="COM38" s="279"/>
      <c r="CON38" s="279"/>
      <c r="COO38" s="279"/>
      <c r="COP38" s="279"/>
      <c r="COQ38" s="279"/>
      <c r="COR38" s="279"/>
      <c r="COS38" s="279"/>
      <c r="COT38" s="279"/>
      <c r="COU38" s="279"/>
      <c r="COV38" s="279"/>
      <c r="COW38" s="279"/>
      <c r="COX38" s="279"/>
      <c r="COY38" s="279"/>
      <c r="COZ38" s="279"/>
      <c r="CPA38" s="279"/>
      <c r="CPB38" s="279"/>
      <c r="CPC38" s="279"/>
      <c r="CPD38" s="279"/>
      <c r="CPE38" s="279"/>
      <c r="CPF38" s="279"/>
      <c r="CPG38" s="279"/>
      <c r="CPH38" s="279"/>
      <c r="CPI38" s="279"/>
      <c r="CPJ38" s="279"/>
      <c r="CPK38" s="279"/>
      <c r="CPL38" s="279"/>
      <c r="CPM38" s="279"/>
      <c r="CPN38" s="279"/>
      <c r="CPO38" s="279"/>
      <c r="CPP38" s="279"/>
      <c r="CPQ38" s="279"/>
      <c r="CPR38" s="279"/>
      <c r="CPS38" s="279"/>
      <c r="CPT38" s="279"/>
      <c r="CPU38" s="279"/>
      <c r="CPV38" s="279"/>
      <c r="CPW38" s="279"/>
      <c r="CPX38" s="279"/>
      <c r="CPY38" s="279"/>
      <c r="CPZ38" s="279"/>
      <c r="CQA38" s="279"/>
      <c r="CQB38" s="279"/>
      <c r="CQC38" s="279"/>
      <c r="CQD38" s="279"/>
      <c r="CQE38" s="279"/>
      <c r="CQF38" s="279"/>
      <c r="CQG38" s="279"/>
      <c r="CQH38" s="279"/>
      <c r="CQI38" s="279"/>
      <c r="CQJ38" s="279"/>
      <c r="CQK38" s="279"/>
      <c r="CQL38" s="279"/>
      <c r="CQM38" s="279"/>
      <c r="CQN38" s="279"/>
      <c r="CQO38" s="279"/>
      <c r="CQP38" s="279"/>
      <c r="CQQ38" s="279"/>
      <c r="CQR38" s="279"/>
      <c r="CQS38" s="279"/>
      <c r="CQT38" s="279"/>
      <c r="CQU38" s="279"/>
      <c r="CQV38" s="279"/>
      <c r="CQW38" s="279"/>
      <c r="CQX38" s="279"/>
      <c r="CQY38" s="279"/>
      <c r="CQZ38" s="279"/>
      <c r="CRA38" s="279"/>
      <c r="CRB38" s="279"/>
      <c r="CRC38" s="279"/>
      <c r="CRD38" s="279"/>
      <c r="CRE38" s="279"/>
      <c r="CRF38" s="279"/>
      <c r="CRG38" s="279"/>
      <c r="CRH38" s="279"/>
      <c r="CRI38" s="279"/>
      <c r="CRJ38" s="279"/>
      <c r="CRK38" s="279"/>
      <c r="CRL38" s="279"/>
      <c r="CRM38" s="279"/>
      <c r="CRN38" s="279"/>
      <c r="CRO38" s="279"/>
      <c r="CRP38" s="279"/>
      <c r="CRQ38" s="279"/>
      <c r="CRR38" s="279"/>
      <c r="CRS38" s="279"/>
      <c r="CRT38" s="279"/>
      <c r="CRU38" s="279"/>
      <c r="CRV38" s="279"/>
      <c r="CRW38" s="279"/>
      <c r="CRX38" s="279"/>
      <c r="CRY38" s="279"/>
      <c r="CRZ38" s="279"/>
      <c r="CSA38" s="279"/>
      <c r="CSB38" s="279"/>
      <c r="CSC38" s="279"/>
      <c r="CSD38" s="279"/>
      <c r="CSE38" s="279"/>
      <c r="CSF38" s="279"/>
      <c r="CSG38" s="279"/>
      <c r="CSH38" s="279"/>
      <c r="CSI38" s="279"/>
      <c r="CSJ38" s="279"/>
      <c r="CSK38" s="279"/>
      <c r="CSL38" s="279"/>
      <c r="CSM38" s="279"/>
      <c r="CSN38" s="279"/>
      <c r="CSO38" s="279"/>
      <c r="CSP38" s="279"/>
      <c r="CSQ38" s="279"/>
      <c r="CSR38" s="279"/>
      <c r="CSS38" s="279"/>
      <c r="CST38" s="279"/>
      <c r="CSU38" s="279"/>
      <c r="CSV38" s="279"/>
      <c r="CSW38" s="279"/>
      <c r="CSX38" s="279"/>
      <c r="CSY38" s="279"/>
      <c r="CSZ38" s="279"/>
      <c r="CTA38" s="279"/>
      <c r="CTB38" s="279"/>
      <c r="CTC38" s="279"/>
      <c r="CTD38" s="279"/>
      <c r="CTE38" s="279"/>
      <c r="CTF38" s="279"/>
      <c r="CTG38" s="279"/>
      <c r="CTH38" s="279"/>
      <c r="CTI38" s="279"/>
      <c r="CTJ38" s="279"/>
      <c r="CTK38" s="279"/>
      <c r="CTL38" s="279"/>
      <c r="CTM38" s="279"/>
      <c r="CTN38" s="279"/>
      <c r="CTO38" s="279"/>
      <c r="CTP38" s="279"/>
      <c r="CTQ38" s="279"/>
      <c r="CTR38" s="279"/>
      <c r="CTS38" s="279"/>
      <c r="CTT38" s="279"/>
      <c r="CTU38" s="279"/>
      <c r="CTV38" s="279"/>
      <c r="CTW38" s="279"/>
      <c r="CTX38" s="279"/>
      <c r="CTY38" s="279"/>
      <c r="CTZ38" s="279"/>
      <c r="CUA38" s="279"/>
      <c r="CUB38" s="279"/>
      <c r="CUC38" s="279"/>
      <c r="CUD38" s="279"/>
      <c r="CUE38" s="279"/>
      <c r="CUF38" s="279"/>
      <c r="CUG38" s="279"/>
      <c r="CUH38" s="279"/>
      <c r="CUI38" s="279"/>
      <c r="CUJ38" s="279"/>
      <c r="CUK38" s="279"/>
      <c r="CUL38" s="279"/>
      <c r="CUM38" s="279"/>
      <c r="CUN38" s="279"/>
      <c r="CUO38" s="279"/>
      <c r="CUP38" s="279"/>
      <c r="CUQ38" s="279"/>
      <c r="CUR38" s="279"/>
      <c r="CUS38" s="279"/>
      <c r="CUT38" s="279"/>
      <c r="CUU38" s="279"/>
      <c r="CUV38" s="279"/>
      <c r="CUW38" s="279"/>
      <c r="CUX38" s="279"/>
      <c r="CUY38" s="279"/>
      <c r="CUZ38" s="279"/>
      <c r="CVA38" s="279"/>
      <c r="CVB38" s="279"/>
      <c r="CVC38" s="279"/>
      <c r="CVD38" s="279"/>
      <c r="CVE38" s="279"/>
      <c r="CVF38" s="279"/>
      <c r="CVG38" s="279"/>
      <c r="CVH38" s="279"/>
      <c r="CVI38" s="279"/>
      <c r="CVJ38" s="279"/>
      <c r="CVK38" s="279"/>
      <c r="CVL38" s="279"/>
      <c r="CVM38" s="279"/>
      <c r="CVN38" s="279"/>
      <c r="CVO38" s="279"/>
      <c r="CVP38" s="279"/>
      <c r="CVQ38" s="279"/>
      <c r="CVR38" s="279"/>
      <c r="CVS38" s="279"/>
      <c r="CVT38" s="279"/>
      <c r="CVU38" s="279"/>
      <c r="CVV38" s="279"/>
      <c r="CVW38" s="279"/>
      <c r="CVX38" s="279"/>
      <c r="CVY38" s="279"/>
      <c r="CVZ38" s="279"/>
      <c r="CWA38" s="279"/>
      <c r="CWB38" s="279"/>
      <c r="CWC38" s="279"/>
      <c r="CWD38" s="279"/>
      <c r="CWE38" s="279"/>
      <c r="CWF38" s="279"/>
      <c r="CWG38" s="279"/>
      <c r="CWH38" s="279"/>
      <c r="CWI38" s="279"/>
      <c r="CWJ38" s="279"/>
      <c r="CWK38" s="279"/>
      <c r="CWL38" s="279"/>
      <c r="CWM38" s="279"/>
      <c r="CWN38" s="279"/>
      <c r="CWO38" s="279"/>
      <c r="CWP38" s="279"/>
      <c r="CWQ38" s="279"/>
      <c r="CWR38" s="279"/>
      <c r="CWS38" s="279"/>
      <c r="CWT38" s="279"/>
      <c r="CWU38" s="279"/>
      <c r="CWV38" s="279"/>
      <c r="CWW38" s="279"/>
      <c r="CWX38" s="279"/>
      <c r="CWY38" s="279"/>
      <c r="CWZ38" s="279"/>
      <c r="CXA38" s="279"/>
      <c r="CXB38" s="279"/>
      <c r="CXC38" s="279"/>
      <c r="CXD38" s="279"/>
      <c r="CXE38" s="279"/>
      <c r="CXF38" s="279"/>
      <c r="CXG38" s="279"/>
      <c r="CXH38" s="279"/>
      <c r="CXI38" s="279"/>
      <c r="CXJ38" s="279"/>
      <c r="CXK38" s="279"/>
      <c r="CXL38" s="279"/>
      <c r="CXM38" s="279"/>
      <c r="CXN38" s="279"/>
      <c r="CXO38" s="279"/>
      <c r="CXP38" s="279"/>
      <c r="CXQ38" s="279"/>
      <c r="CXR38" s="279"/>
      <c r="CXS38" s="279"/>
      <c r="CXT38" s="279"/>
      <c r="CXU38" s="279"/>
      <c r="CXV38" s="279"/>
      <c r="CXW38" s="279"/>
      <c r="CXX38" s="279"/>
      <c r="CXY38" s="279"/>
      <c r="CXZ38" s="279"/>
      <c r="CYA38" s="279"/>
      <c r="CYB38" s="279"/>
      <c r="CYC38" s="279"/>
      <c r="CYD38" s="279"/>
      <c r="CYE38" s="279"/>
      <c r="CYF38" s="279"/>
      <c r="CYG38" s="279"/>
      <c r="CYH38" s="279"/>
      <c r="CYI38" s="279"/>
      <c r="CYJ38" s="279"/>
      <c r="CYK38" s="279"/>
      <c r="CYL38" s="279"/>
      <c r="CYM38" s="279"/>
      <c r="CYN38" s="279"/>
      <c r="CYO38" s="279"/>
      <c r="CYP38" s="279"/>
      <c r="CYQ38" s="279"/>
      <c r="CYR38" s="279"/>
      <c r="CYS38" s="279"/>
      <c r="CYT38" s="279"/>
      <c r="CYU38" s="279"/>
      <c r="CYV38" s="279"/>
      <c r="CYW38" s="279"/>
      <c r="CYX38" s="279"/>
      <c r="CYY38" s="279"/>
      <c r="CYZ38" s="279"/>
      <c r="CZA38" s="279"/>
      <c r="CZB38" s="279"/>
      <c r="CZC38" s="279"/>
      <c r="CZD38" s="279"/>
      <c r="CZE38" s="279"/>
      <c r="CZF38" s="279"/>
      <c r="CZG38" s="279"/>
      <c r="CZH38" s="279"/>
      <c r="CZI38" s="279"/>
      <c r="CZJ38" s="279"/>
      <c r="CZK38" s="279"/>
      <c r="CZL38" s="279"/>
      <c r="CZM38" s="279"/>
      <c r="CZN38" s="279"/>
      <c r="CZO38" s="279"/>
      <c r="CZP38" s="279"/>
      <c r="CZQ38" s="279"/>
      <c r="CZR38" s="279"/>
      <c r="CZS38" s="279"/>
      <c r="CZT38" s="279"/>
      <c r="CZU38" s="279"/>
      <c r="CZV38" s="279"/>
      <c r="CZW38" s="279"/>
      <c r="CZX38" s="279"/>
      <c r="CZY38" s="279"/>
      <c r="CZZ38" s="279"/>
      <c r="DAA38" s="279"/>
      <c r="DAB38" s="279"/>
      <c r="DAC38" s="279"/>
      <c r="DAD38" s="279"/>
      <c r="DAE38" s="279"/>
      <c r="DAF38" s="279"/>
      <c r="DAG38" s="279"/>
      <c r="DAH38" s="279"/>
      <c r="DAI38" s="279"/>
      <c r="DAJ38" s="279"/>
      <c r="DAK38" s="279"/>
      <c r="DAL38" s="279"/>
      <c r="DAM38" s="279"/>
      <c r="DAN38" s="279"/>
      <c r="DAO38" s="279"/>
      <c r="DAP38" s="279"/>
      <c r="DAQ38" s="279"/>
      <c r="DAR38" s="279"/>
      <c r="DAS38" s="279"/>
      <c r="DAT38" s="279"/>
      <c r="DAU38" s="279"/>
      <c r="DAV38" s="279"/>
      <c r="DAW38" s="279"/>
      <c r="DAX38" s="279"/>
      <c r="DAY38" s="279"/>
      <c r="DAZ38" s="279"/>
      <c r="DBA38" s="279"/>
      <c r="DBB38" s="279"/>
      <c r="DBC38" s="279"/>
      <c r="DBD38" s="279"/>
      <c r="DBE38" s="279"/>
      <c r="DBF38" s="279"/>
      <c r="DBG38" s="279"/>
      <c r="DBH38" s="279"/>
      <c r="DBI38" s="279"/>
      <c r="DBJ38" s="279"/>
      <c r="DBK38" s="279"/>
      <c r="DBL38" s="279"/>
      <c r="DBM38" s="279"/>
      <c r="DBN38" s="279"/>
      <c r="DBO38" s="279"/>
      <c r="DBP38" s="279"/>
      <c r="DBQ38" s="279"/>
      <c r="DBR38" s="279"/>
      <c r="DBS38" s="279"/>
      <c r="DBT38" s="279"/>
      <c r="DBU38" s="279"/>
      <c r="DBV38" s="279"/>
      <c r="DBW38" s="279"/>
      <c r="DBX38" s="279"/>
      <c r="DBY38" s="279"/>
      <c r="DBZ38" s="279"/>
      <c r="DCA38" s="279"/>
      <c r="DCB38" s="279"/>
      <c r="DCC38" s="279"/>
      <c r="DCD38" s="279"/>
      <c r="DCE38" s="279"/>
      <c r="DCF38" s="279"/>
      <c r="DCG38" s="279"/>
      <c r="DCH38" s="279"/>
      <c r="DCI38" s="279"/>
      <c r="DCJ38" s="279"/>
      <c r="DCK38" s="279"/>
      <c r="DCL38" s="279"/>
      <c r="DCM38" s="279"/>
      <c r="DCN38" s="279"/>
      <c r="DCO38" s="279"/>
      <c r="DCP38" s="279"/>
      <c r="DCQ38" s="279"/>
      <c r="DCR38" s="279"/>
      <c r="DCS38" s="279"/>
      <c r="DCT38" s="279"/>
      <c r="DCU38" s="279"/>
      <c r="DCV38" s="279"/>
      <c r="DCW38" s="279"/>
      <c r="DCX38" s="279"/>
      <c r="DCY38" s="279"/>
      <c r="DCZ38" s="279"/>
      <c r="DDA38" s="279"/>
      <c r="DDB38" s="279"/>
      <c r="DDC38" s="279"/>
      <c r="DDD38" s="279"/>
      <c r="DDE38" s="279"/>
      <c r="DDF38" s="279"/>
      <c r="DDG38" s="279"/>
      <c r="DDH38" s="279"/>
      <c r="DDI38" s="279"/>
      <c r="DDJ38" s="279"/>
      <c r="DDK38" s="279"/>
      <c r="DDL38" s="279"/>
      <c r="DDM38" s="279"/>
      <c r="DDN38" s="279"/>
      <c r="DDO38" s="279"/>
      <c r="DDP38" s="279"/>
      <c r="DDQ38" s="279"/>
      <c r="DDR38" s="279"/>
      <c r="DDS38" s="279"/>
      <c r="DDT38" s="279"/>
      <c r="DDU38" s="279"/>
      <c r="DDV38" s="279"/>
      <c r="DDW38" s="279"/>
      <c r="DDX38" s="279"/>
      <c r="DDY38" s="279"/>
      <c r="DDZ38" s="279"/>
      <c r="DEA38" s="279"/>
      <c r="DEB38" s="279"/>
      <c r="DEC38" s="279"/>
      <c r="DED38" s="279"/>
      <c r="DEE38" s="279"/>
      <c r="DEF38" s="279"/>
      <c r="DEG38" s="279"/>
      <c r="DEH38" s="279"/>
      <c r="DEI38" s="279"/>
      <c r="DEJ38" s="279"/>
      <c r="DEK38" s="279"/>
      <c r="DEL38" s="279"/>
      <c r="DEM38" s="279"/>
      <c r="DEN38" s="279"/>
      <c r="DEO38" s="279"/>
      <c r="DEP38" s="279"/>
      <c r="DEQ38" s="279"/>
      <c r="DER38" s="279"/>
      <c r="DES38" s="279"/>
      <c r="DET38" s="279"/>
      <c r="DEU38" s="279"/>
      <c r="DEV38" s="279"/>
      <c r="DEW38" s="279"/>
      <c r="DEX38" s="279"/>
      <c r="DEY38" s="279"/>
      <c r="DEZ38" s="279"/>
      <c r="DFA38" s="279"/>
      <c r="DFB38" s="279"/>
      <c r="DFC38" s="279"/>
      <c r="DFD38" s="279"/>
      <c r="DFE38" s="279"/>
      <c r="DFF38" s="279"/>
      <c r="DFG38" s="279"/>
      <c r="DFH38" s="279"/>
      <c r="DFI38" s="279"/>
      <c r="DFJ38" s="279"/>
      <c r="DFK38" s="279"/>
      <c r="DFL38" s="279"/>
      <c r="DFM38" s="279"/>
      <c r="DFN38" s="279"/>
      <c r="DFO38" s="279"/>
      <c r="DFP38" s="279"/>
      <c r="DFQ38" s="279"/>
      <c r="DFR38" s="279"/>
      <c r="DFS38" s="279"/>
      <c r="DFT38" s="279"/>
      <c r="DFU38" s="279"/>
      <c r="DFV38" s="279"/>
      <c r="DFW38" s="279"/>
      <c r="DFX38" s="279"/>
      <c r="DFY38" s="279"/>
      <c r="DFZ38" s="279"/>
      <c r="DGA38" s="279"/>
      <c r="DGB38" s="279"/>
      <c r="DGC38" s="279"/>
      <c r="DGD38" s="279"/>
      <c r="DGE38" s="279"/>
      <c r="DGF38" s="279"/>
      <c r="DGG38" s="279"/>
      <c r="DGH38" s="279"/>
      <c r="DGI38" s="279"/>
      <c r="DGJ38" s="279"/>
      <c r="DGK38" s="279"/>
      <c r="DGL38" s="279"/>
      <c r="DGM38" s="279"/>
      <c r="DGN38" s="279"/>
      <c r="DGO38" s="279"/>
      <c r="DGP38" s="279"/>
      <c r="DGQ38" s="279"/>
      <c r="DGR38" s="279"/>
      <c r="DGS38" s="279"/>
      <c r="DGT38" s="279"/>
      <c r="DGU38" s="279"/>
      <c r="DGV38" s="279"/>
      <c r="DGW38" s="279"/>
      <c r="DGX38" s="279"/>
      <c r="DGY38" s="279"/>
      <c r="DGZ38" s="279"/>
      <c r="DHA38" s="279"/>
      <c r="DHB38" s="279"/>
      <c r="DHC38" s="279"/>
      <c r="DHD38" s="279"/>
      <c r="DHE38" s="279"/>
      <c r="DHF38" s="279"/>
      <c r="DHG38" s="279"/>
      <c r="DHH38" s="279"/>
      <c r="DHI38" s="279"/>
      <c r="DHJ38" s="279"/>
      <c r="DHK38" s="279"/>
      <c r="DHL38" s="279"/>
      <c r="DHM38" s="279"/>
      <c r="DHN38" s="279"/>
      <c r="DHO38" s="279"/>
      <c r="DHP38" s="279"/>
      <c r="DHQ38" s="279"/>
      <c r="DHR38" s="279"/>
      <c r="DHS38" s="279"/>
      <c r="DHT38" s="279"/>
      <c r="DHU38" s="279"/>
      <c r="DHV38" s="279"/>
      <c r="DHW38" s="279"/>
      <c r="DHX38" s="279"/>
      <c r="DHY38" s="279"/>
      <c r="DHZ38" s="279"/>
      <c r="DIA38" s="279"/>
      <c r="DIB38" s="279"/>
      <c r="DIC38" s="279"/>
      <c r="DID38" s="279"/>
      <c r="DIE38" s="279"/>
      <c r="DIF38" s="279"/>
      <c r="DIG38" s="279"/>
      <c r="DIH38" s="279"/>
      <c r="DII38" s="279"/>
      <c r="DIJ38" s="279"/>
      <c r="DIK38" s="279"/>
      <c r="DIL38" s="279"/>
      <c r="DIM38" s="279"/>
      <c r="DIN38" s="279"/>
      <c r="DIO38" s="279"/>
      <c r="DIP38" s="279"/>
      <c r="DIQ38" s="279"/>
      <c r="DIR38" s="279"/>
      <c r="DIS38" s="279"/>
      <c r="DIT38" s="279"/>
      <c r="DIU38" s="279"/>
      <c r="DIV38" s="279"/>
      <c r="DIW38" s="279"/>
      <c r="DIX38" s="279"/>
      <c r="DIY38" s="279"/>
      <c r="DIZ38" s="279"/>
      <c r="DJA38" s="279"/>
      <c r="DJB38" s="279"/>
      <c r="DJC38" s="279"/>
      <c r="DJD38" s="279"/>
      <c r="DJE38" s="279"/>
      <c r="DJF38" s="279"/>
      <c r="DJG38" s="279"/>
      <c r="DJH38" s="279"/>
      <c r="DJI38" s="279"/>
      <c r="DJJ38" s="279"/>
      <c r="DJK38" s="279"/>
      <c r="DJL38" s="279"/>
      <c r="DJM38" s="279"/>
      <c r="DJN38" s="279"/>
      <c r="DJO38" s="279"/>
      <c r="DJP38" s="279"/>
      <c r="DJQ38" s="279"/>
      <c r="DJR38" s="279"/>
      <c r="DJS38" s="279"/>
      <c r="DJT38" s="279"/>
      <c r="DJU38" s="279"/>
      <c r="DJV38" s="279"/>
      <c r="DJW38" s="279"/>
      <c r="DJX38" s="279"/>
      <c r="DJY38" s="279"/>
      <c r="DJZ38" s="279"/>
      <c r="DKA38" s="279"/>
      <c r="DKB38" s="279"/>
      <c r="DKC38" s="279"/>
      <c r="DKD38" s="279"/>
      <c r="DKE38" s="279"/>
      <c r="DKF38" s="279"/>
      <c r="DKG38" s="279"/>
      <c r="DKH38" s="279"/>
      <c r="DKI38" s="279"/>
      <c r="DKJ38" s="279"/>
      <c r="DKK38" s="279"/>
      <c r="DKL38" s="279"/>
      <c r="DKM38" s="279"/>
      <c r="DKN38" s="279"/>
      <c r="DKO38" s="279"/>
      <c r="DKP38" s="279"/>
      <c r="DKQ38" s="279"/>
      <c r="DKR38" s="279"/>
      <c r="DKS38" s="279"/>
      <c r="DKT38" s="279"/>
      <c r="DKU38" s="279"/>
      <c r="DKV38" s="279"/>
      <c r="DKW38" s="279"/>
      <c r="DKX38" s="279"/>
      <c r="DKY38" s="279"/>
      <c r="DKZ38" s="279"/>
      <c r="DLA38" s="279"/>
      <c r="DLB38" s="279"/>
      <c r="DLC38" s="279"/>
      <c r="DLD38" s="279"/>
      <c r="DLE38" s="279"/>
      <c r="DLF38" s="279"/>
      <c r="DLG38" s="279"/>
      <c r="DLH38" s="279"/>
      <c r="DLI38" s="279"/>
      <c r="DLJ38" s="279"/>
      <c r="DLK38" s="279"/>
      <c r="DLL38" s="279"/>
      <c r="DLM38" s="279"/>
      <c r="DLN38" s="279"/>
      <c r="DLO38" s="279"/>
      <c r="DLP38" s="279"/>
      <c r="DLQ38" s="279"/>
      <c r="DLR38" s="279"/>
      <c r="DLS38" s="279"/>
      <c r="DLT38" s="279"/>
      <c r="DLU38" s="279"/>
      <c r="DLV38" s="279"/>
      <c r="DLW38" s="279"/>
      <c r="DLX38" s="279"/>
      <c r="DLY38" s="279"/>
      <c r="DLZ38" s="279"/>
      <c r="DMA38" s="279"/>
      <c r="DMB38" s="279"/>
      <c r="DMC38" s="279"/>
      <c r="DMD38" s="279"/>
      <c r="DME38" s="279"/>
      <c r="DMF38" s="279"/>
      <c r="DMG38" s="279"/>
      <c r="DMH38" s="279"/>
      <c r="DMI38" s="279"/>
      <c r="DMJ38" s="279"/>
      <c r="DMK38" s="279"/>
      <c r="DML38" s="279"/>
      <c r="DMM38" s="279"/>
      <c r="DMN38" s="279"/>
      <c r="DMO38" s="279"/>
      <c r="DMP38" s="279"/>
      <c r="DMQ38" s="279"/>
      <c r="DMR38" s="279"/>
      <c r="DMS38" s="279"/>
      <c r="DMT38" s="279"/>
      <c r="DMU38" s="279"/>
      <c r="DMV38" s="279"/>
      <c r="DMW38" s="279"/>
      <c r="DMX38" s="279"/>
      <c r="DMY38" s="279"/>
      <c r="DMZ38" s="279"/>
      <c r="DNA38" s="279"/>
      <c r="DNB38" s="279"/>
      <c r="DNC38" s="279"/>
      <c r="DND38" s="279"/>
      <c r="DNE38" s="279"/>
      <c r="DNF38" s="279"/>
      <c r="DNG38" s="279"/>
      <c r="DNH38" s="279"/>
      <c r="DNI38" s="279"/>
      <c r="DNJ38" s="279"/>
      <c r="DNK38" s="279"/>
      <c r="DNL38" s="279"/>
      <c r="DNM38" s="279"/>
      <c r="DNN38" s="279"/>
      <c r="DNO38" s="279"/>
      <c r="DNP38" s="279"/>
      <c r="DNQ38" s="279"/>
      <c r="DNR38" s="279"/>
      <c r="DNS38" s="279"/>
      <c r="DNT38" s="279"/>
      <c r="DNU38" s="279"/>
      <c r="DNV38" s="279"/>
      <c r="DNW38" s="279"/>
      <c r="DNX38" s="279"/>
      <c r="DNY38" s="279"/>
      <c r="DNZ38" s="279"/>
      <c r="DOA38" s="279"/>
      <c r="DOB38" s="279"/>
      <c r="DOC38" s="279"/>
      <c r="DOD38" s="279"/>
      <c r="DOE38" s="279"/>
      <c r="DOF38" s="279"/>
      <c r="DOG38" s="279"/>
      <c r="DOH38" s="279"/>
      <c r="DOI38" s="279"/>
      <c r="DOJ38" s="279"/>
      <c r="DOK38" s="279"/>
      <c r="DOL38" s="279"/>
      <c r="DOM38" s="279"/>
      <c r="DON38" s="279"/>
      <c r="DOO38" s="279"/>
      <c r="DOP38" s="279"/>
      <c r="DOQ38" s="279"/>
      <c r="DOR38" s="279"/>
      <c r="DOS38" s="279"/>
      <c r="DOT38" s="279"/>
      <c r="DOU38" s="279"/>
      <c r="DOV38" s="279"/>
      <c r="DOW38" s="279"/>
      <c r="DOX38" s="279"/>
      <c r="DOY38" s="279"/>
      <c r="DOZ38" s="279"/>
      <c r="DPA38" s="279"/>
      <c r="DPB38" s="279"/>
      <c r="DPC38" s="279"/>
      <c r="DPD38" s="279"/>
      <c r="DPE38" s="279"/>
      <c r="DPF38" s="279"/>
      <c r="DPG38" s="279"/>
      <c r="DPH38" s="279"/>
      <c r="DPI38" s="279"/>
      <c r="DPJ38" s="279"/>
      <c r="DPK38" s="279"/>
      <c r="DPL38" s="279"/>
      <c r="DPM38" s="279"/>
      <c r="DPN38" s="279"/>
      <c r="DPO38" s="279"/>
      <c r="DPP38" s="279"/>
      <c r="DPQ38" s="279"/>
      <c r="DPR38" s="279"/>
      <c r="DPS38" s="279"/>
      <c r="DPT38" s="279"/>
      <c r="DPU38" s="279"/>
      <c r="DPV38" s="279"/>
      <c r="DPW38" s="279"/>
      <c r="DPX38" s="279"/>
      <c r="DPY38" s="279"/>
      <c r="DPZ38" s="279"/>
      <c r="DQA38" s="279"/>
      <c r="DQB38" s="279"/>
      <c r="DQC38" s="279"/>
      <c r="DQD38" s="279"/>
      <c r="DQE38" s="279"/>
      <c r="DQF38" s="279"/>
      <c r="DQG38" s="279"/>
      <c r="DQH38" s="279"/>
      <c r="DQI38" s="279"/>
      <c r="DQJ38" s="279"/>
      <c r="DQK38" s="279"/>
      <c r="DQL38" s="279"/>
      <c r="DQM38" s="279"/>
      <c r="DQN38" s="279"/>
      <c r="DQO38" s="279"/>
      <c r="DQP38" s="279"/>
      <c r="DQQ38" s="279"/>
      <c r="DQR38" s="279"/>
      <c r="DQS38" s="279"/>
      <c r="DQT38" s="279"/>
      <c r="DQU38" s="279"/>
      <c r="DQV38" s="279"/>
      <c r="DQW38" s="279"/>
      <c r="DQX38" s="279"/>
      <c r="DQY38" s="279"/>
      <c r="DQZ38" s="279"/>
      <c r="DRA38" s="279"/>
      <c r="DRB38" s="279"/>
      <c r="DRC38" s="279"/>
      <c r="DRD38" s="279"/>
      <c r="DRE38" s="279"/>
      <c r="DRF38" s="279"/>
      <c r="DRG38" s="279"/>
      <c r="DRH38" s="279"/>
      <c r="DRI38" s="279"/>
      <c r="DRJ38" s="279"/>
      <c r="DRK38" s="279"/>
      <c r="DRL38" s="279"/>
      <c r="DRM38" s="279"/>
      <c r="DRN38" s="279"/>
      <c r="DRO38" s="279"/>
      <c r="DRP38" s="279"/>
      <c r="DRQ38" s="279"/>
      <c r="DRR38" s="279"/>
      <c r="DRS38" s="279"/>
      <c r="DRT38" s="279"/>
      <c r="DRU38" s="279"/>
      <c r="DRV38" s="279"/>
      <c r="DRW38" s="279"/>
      <c r="DRX38" s="279"/>
      <c r="DRY38" s="279"/>
      <c r="DRZ38" s="279"/>
      <c r="DSA38" s="279"/>
      <c r="DSB38" s="279"/>
      <c r="DSC38" s="279"/>
      <c r="DSD38" s="279"/>
      <c r="DSE38" s="279"/>
      <c r="DSF38" s="279"/>
      <c r="DSG38" s="279"/>
      <c r="DSH38" s="279"/>
      <c r="DSI38" s="279"/>
      <c r="DSJ38" s="279"/>
      <c r="DSK38" s="279"/>
      <c r="DSL38" s="279"/>
      <c r="DSM38" s="279"/>
      <c r="DSN38" s="279"/>
      <c r="DSO38" s="279"/>
      <c r="DSP38" s="279"/>
      <c r="DSQ38" s="279"/>
      <c r="DSR38" s="279"/>
      <c r="DSS38" s="279"/>
      <c r="DST38" s="279"/>
      <c r="DSU38" s="279"/>
      <c r="DSV38" s="279"/>
      <c r="DSW38" s="279"/>
      <c r="DSX38" s="279"/>
      <c r="DSY38" s="279"/>
      <c r="DSZ38" s="279"/>
      <c r="DTA38" s="279"/>
      <c r="DTB38" s="279"/>
      <c r="DTC38" s="279"/>
      <c r="DTD38" s="279"/>
      <c r="DTE38" s="279"/>
      <c r="DTF38" s="279"/>
      <c r="DTG38" s="279"/>
      <c r="DTH38" s="279"/>
      <c r="DTI38" s="279"/>
      <c r="DTJ38" s="279"/>
      <c r="DTK38" s="279"/>
      <c r="DTL38" s="279"/>
      <c r="DTM38" s="279"/>
      <c r="DTN38" s="279"/>
      <c r="DTO38" s="279"/>
      <c r="DTP38" s="279"/>
      <c r="DTQ38" s="279"/>
      <c r="DTR38" s="279"/>
      <c r="DTS38" s="279"/>
      <c r="DTT38" s="279"/>
      <c r="DTU38" s="279"/>
      <c r="DTV38" s="279"/>
      <c r="DTW38" s="279"/>
      <c r="DTX38" s="279"/>
      <c r="DTY38" s="279"/>
      <c r="DTZ38" s="279"/>
      <c r="DUA38" s="279"/>
      <c r="DUB38" s="279"/>
      <c r="DUC38" s="279"/>
      <c r="DUD38" s="279"/>
      <c r="DUE38" s="279"/>
      <c r="DUF38" s="279"/>
      <c r="DUG38" s="279"/>
      <c r="DUH38" s="279"/>
      <c r="DUI38" s="279"/>
      <c r="DUJ38" s="279"/>
      <c r="DUK38" s="279"/>
      <c r="DUL38" s="279"/>
      <c r="DUM38" s="279"/>
      <c r="DUN38" s="279"/>
      <c r="DUO38" s="279"/>
      <c r="DUP38" s="279"/>
      <c r="DUQ38" s="279"/>
      <c r="DUR38" s="279"/>
      <c r="DUS38" s="279"/>
      <c r="DUT38" s="279"/>
      <c r="DUU38" s="279"/>
      <c r="DUV38" s="279"/>
      <c r="DUW38" s="279"/>
      <c r="DUX38" s="279"/>
      <c r="DUY38" s="279"/>
      <c r="DUZ38" s="279"/>
      <c r="DVA38" s="279"/>
      <c r="DVB38" s="279"/>
      <c r="DVC38" s="279"/>
      <c r="DVD38" s="279"/>
      <c r="DVE38" s="279"/>
      <c r="DVF38" s="279"/>
      <c r="DVG38" s="279"/>
      <c r="DVH38" s="279"/>
      <c r="DVI38" s="279"/>
      <c r="DVJ38" s="279"/>
      <c r="DVK38" s="279"/>
      <c r="DVL38" s="279"/>
      <c r="DVM38" s="279"/>
      <c r="DVN38" s="279"/>
      <c r="DVO38" s="279"/>
      <c r="DVP38" s="279"/>
      <c r="DVQ38" s="279"/>
      <c r="DVR38" s="279"/>
      <c r="DVS38" s="279"/>
      <c r="DVT38" s="279"/>
      <c r="DVU38" s="279"/>
      <c r="DVV38" s="279"/>
      <c r="DVW38" s="279"/>
      <c r="DVX38" s="279"/>
      <c r="DVY38" s="279"/>
      <c r="DVZ38" s="279"/>
      <c r="DWA38" s="279"/>
      <c r="DWB38" s="279"/>
      <c r="DWC38" s="279"/>
      <c r="DWD38" s="279"/>
      <c r="DWE38" s="279"/>
      <c r="DWF38" s="279"/>
      <c r="DWG38" s="279"/>
      <c r="DWH38" s="279"/>
      <c r="DWI38" s="279"/>
      <c r="DWJ38" s="279"/>
      <c r="DWK38" s="279"/>
      <c r="DWL38" s="279"/>
      <c r="DWM38" s="279"/>
      <c r="DWN38" s="279"/>
      <c r="DWO38" s="279"/>
      <c r="DWP38" s="279"/>
      <c r="DWQ38" s="279"/>
      <c r="DWR38" s="279"/>
      <c r="DWS38" s="279"/>
      <c r="DWT38" s="279"/>
      <c r="DWU38" s="279"/>
      <c r="DWV38" s="279"/>
      <c r="DWW38" s="279"/>
      <c r="DWX38" s="279"/>
      <c r="DWY38" s="279"/>
      <c r="DWZ38" s="279"/>
      <c r="DXA38" s="279"/>
      <c r="DXB38" s="279"/>
      <c r="DXC38" s="279"/>
      <c r="DXD38" s="279"/>
      <c r="DXE38" s="279"/>
      <c r="DXF38" s="279"/>
      <c r="DXG38" s="279"/>
      <c r="DXH38" s="279"/>
      <c r="DXI38" s="279"/>
      <c r="DXJ38" s="279"/>
      <c r="DXK38" s="279"/>
      <c r="DXL38" s="279"/>
      <c r="DXM38" s="279"/>
      <c r="DXN38" s="279"/>
      <c r="DXO38" s="279"/>
      <c r="DXP38" s="279"/>
      <c r="DXQ38" s="279"/>
      <c r="DXR38" s="279"/>
      <c r="DXS38" s="279"/>
      <c r="DXT38" s="279"/>
      <c r="DXU38" s="279"/>
      <c r="DXV38" s="279"/>
      <c r="DXW38" s="279"/>
      <c r="DXX38" s="279"/>
      <c r="DXY38" s="279"/>
      <c r="DXZ38" s="279"/>
      <c r="DYA38" s="279"/>
      <c r="DYB38" s="279"/>
      <c r="DYC38" s="279"/>
      <c r="DYD38" s="279"/>
      <c r="DYE38" s="279"/>
      <c r="DYF38" s="279"/>
      <c r="DYG38" s="279"/>
      <c r="DYH38" s="279"/>
      <c r="DYI38" s="279"/>
      <c r="DYJ38" s="279"/>
      <c r="DYK38" s="279"/>
      <c r="DYL38" s="279"/>
      <c r="DYM38" s="279"/>
      <c r="DYN38" s="279"/>
      <c r="DYO38" s="279"/>
      <c r="DYP38" s="279"/>
      <c r="DYQ38" s="279"/>
      <c r="DYR38" s="279"/>
      <c r="DYS38" s="279"/>
      <c r="DYT38" s="279"/>
      <c r="DYU38" s="279"/>
      <c r="DYV38" s="279"/>
      <c r="DYW38" s="279"/>
      <c r="DYX38" s="279"/>
      <c r="DYY38" s="279"/>
      <c r="DYZ38" s="279"/>
      <c r="DZA38" s="279"/>
      <c r="DZB38" s="279"/>
      <c r="DZC38" s="279"/>
      <c r="DZD38" s="279"/>
      <c r="DZE38" s="279"/>
      <c r="DZF38" s="279"/>
      <c r="DZG38" s="279"/>
      <c r="DZH38" s="279"/>
      <c r="DZI38" s="279"/>
      <c r="DZJ38" s="279"/>
      <c r="DZK38" s="279"/>
      <c r="DZL38" s="279"/>
      <c r="DZM38" s="279"/>
      <c r="DZN38" s="279"/>
      <c r="DZO38" s="279"/>
      <c r="DZP38" s="279"/>
      <c r="DZQ38" s="279"/>
      <c r="DZR38" s="279"/>
      <c r="DZS38" s="279"/>
      <c r="DZT38" s="279"/>
      <c r="DZU38" s="279"/>
      <c r="DZV38" s="279"/>
      <c r="DZW38" s="279"/>
      <c r="DZX38" s="279"/>
      <c r="DZY38" s="279"/>
      <c r="DZZ38" s="279"/>
      <c r="EAA38" s="279"/>
      <c r="EAB38" s="279"/>
      <c r="EAC38" s="279"/>
      <c r="EAD38" s="279"/>
      <c r="EAE38" s="279"/>
      <c r="EAF38" s="279"/>
      <c r="EAG38" s="279"/>
      <c r="EAH38" s="279"/>
      <c r="EAI38" s="279"/>
      <c r="EAJ38" s="279"/>
      <c r="EAK38" s="279"/>
      <c r="EAL38" s="279"/>
      <c r="EAM38" s="279"/>
      <c r="EAN38" s="279"/>
      <c r="EAO38" s="279"/>
      <c r="EAP38" s="279"/>
      <c r="EAQ38" s="279"/>
      <c r="EAR38" s="279"/>
      <c r="EAS38" s="279"/>
      <c r="EAT38" s="279"/>
      <c r="EAU38" s="279"/>
      <c r="EAV38" s="279"/>
      <c r="EAW38" s="279"/>
      <c r="EAX38" s="279"/>
      <c r="EAY38" s="279"/>
      <c r="EAZ38" s="279"/>
      <c r="EBA38" s="279"/>
      <c r="EBB38" s="279"/>
      <c r="EBC38" s="279"/>
      <c r="EBD38" s="279"/>
      <c r="EBE38" s="279"/>
      <c r="EBF38" s="279"/>
      <c r="EBG38" s="279"/>
      <c r="EBH38" s="279"/>
      <c r="EBI38" s="279"/>
      <c r="EBJ38" s="279"/>
      <c r="EBK38" s="279"/>
      <c r="EBL38" s="279"/>
      <c r="EBM38" s="279"/>
      <c r="EBN38" s="279"/>
      <c r="EBO38" s="279"/>
      <c r="EBP38" s="279"/>
      <c r="EBQ38" s="279"/>
      <c r="EBR38" s="279"/>
      <c r="EBS38" s="279"/>
      <c r="EBT38" s="279"/>
      <c r="EBU38" s="279"/>
      <c r="EBV38" s="279"/>
      <c r="EBW38" s="279"/>
      <c r="EBX38" s="279"/>
      <c r="EBY38" s="279"/>
      <c r="EBZ38" s="279"/>
      <c r="ECA38" s="279"/>
      <c r="ECB38" s="279"/>
      <c r="ECC38" s="279"/>
      <c r="ECD38" s="279"/>
      <c r="ECE38" s="279"/>
      <c r="ECF38" s="279"/>
      <c r="ECG38" s="279"/>
      <c r="ECH38" s="279"/>
      <c r="ECI38" s="279"/>
      <c r="ECJ38" s="279"/>
      <c r="ECK38" s="279"/>
      <c r="ECL38" s="279"/>
      <c r="ECM38" s="279"/>
      <c r="ECN38" s="279"/>
      <c r="ECO38" s="279"/>
      <c r="ECP38" s="279"/>
      <c r="ECQ38" s="279"/>
      <c r="ECR38" s="279"/>
      <c r="ECS38" s="279"/>
      <c r="ECT38" s="279"/>
      <c r="ECU38" s="279"/>
      <c r="ECV38" s="279"/>
      <c r="ECW38" s="279"/>
      <c r="ECX38" s="279"/>
      <c r="ECY38" s="279"/>
      <c r="ECZ38" s="279"/>
      <c r="EDA38" s="279"/>
      <c r="EDB38" s="279"/>
      <c r="EDC38" s="279"/>
      <c r="EDD38" s="279"/>
      <c r="EDE38" s="279"/>
      <c r="EDF38" s="279"/>
      <c r="EDG38" s="279"/>
      <c r="EDH38" s="279"/>
      <c r="EDI38" s="279"/>
      <c r="EDJ38" s="279"/>
      <c r="EDK38" s="279"/>
      <c r="EDL38" s="279"/>
      <c r="EDM38" s="279"/>
      <c r="EDN38" s="279"/>
      <c r="EDO38" s="279"/>
      <c r="EDP38" s="279"/>
      <c r="EDQ38" s="279"/>
      <c r="EDR38" s="279"/>
      <c r="EDS38" s="279"/>
      <c r="EDT38" s="279"/>
      <c r="EDU38" s="279"/>
      <c r="EDV38" s="279"/>
      <c r="EDW38" s="279"/>
      <c r="EDX38" s="279"/>
      <c r="EDY38" s="279"/>
      <c r="EDZ38" s="279"/>
      <c r="EEA38" s="279"/>
      <c r="EEB38" s="279"/>
      <c r="EEC38" s="279"/>
      <c r="EED38" s="279"/>
      <c r="EEE38" s="279"/>
      <c r="EEF38" s="279"/>
      <c r="EEG38" s="279"/>
      <c r="EEH38" s="279"/>
      <c r="EEI38" s="279"/>
      <c r="EEJ38" s="279"/>
      <c r="EEK38" s="279"/>
      <c r="EEL38" s="279"/>
      <c r="EEM38" s="279"/>
      <c r="EEN38" s="279"/>
      <c r="EEO38" s="279"/>
      <c r="EEP38" s="279"/>
      <c r="EEQ38" s="279"/>
      <c r="EER38" s="279"/>
      <c r="EES38" s="279"/>
      <c r="EET38" s="279"/>
      <c r="EEU38" s="279"/>
      <c r="EEV38" s="279"/>
      <c r="EEW38" s="279"/>
      <c r="EEX38" s="279"/>
      <c r="EEY38" s="279"/>
      <c r="EEZ38" s="279"/>
      <c r="EFA38" s="279"/>
      <c r="EFB38" s="279"/>
      <c r="EFC38" s="279"/>
      <c r="EFD38" s="279"/>
      <c r="EFE38" s="279"/>
      <c r="EFF38" s="279"/>
      <c r="EFG38" s="279"/>
      <c r="EFH38" s="279"/>
      <c r="EFI38" s="279"/>
      <c r="EFJ38" s="279"/>
      <c r="EFK38" s="279"/>
      <c r="EFL38" s="279"/>
      <c r="EFM38" s="279"/>
      <c r="EFN38" s="279"/>
      <c r="EFO38" s="279"/>
      <c r="EFP38" s="279"/>
      <c r="EFQ38" s="279"/>
      <c r="EFR38" s="279"/>
      <c r="EFS38" s="279"/>
      <c r="EFT38" s="279"/>
      <c r="EFU38" s="279"/>
      <c r="EFV38" s="279"/>
      <c r="EFW38" s="279"/>
      <c r="EFX38" s="279"/>
      <c r="EFY38" s="279"/>
      <c r="EFZ38" s="279"/>
      <c r="EGA38" s="279"/>
      <c r="EGB38" s="279"/>
      <c r="EGC38" s="279"/>
      <c r="EGD38" s="279"/>
      <c r="EGE38" s="279"/>
      <c r="EGF38" s="279"/>
      <c r="EGG38" s="279"/>
      <c r="EGH38" s="279"/>
      <c r="EGI38" s="279"/>
      <c r="EGJ38" s="279"/>
      <c r="EGK38" s="279"/>
      <c r="EGL38" s="279"/>
      <c r="EGM38" s="279"/>
      <c r="EGN38" s="279"/>
      <c r="EGO38" s="279"/>
      <c r="EGP38" s="279"/>
      <c r="EGQ38" s="279"/>
      <c r="EGR38" s="279"/>
      <c r="EGS38" s="279"/>
      <c r="EGT38" s="279"/>
      <c r="EGU38" s="279"/>
      <c r="EGV38" s="279"/>
      <c r="EGW38" s="279"/>
      <c r="EGX38" s="279"/>
      <c r="EGY38" s="279"/>
      <c r="EGZ38" s="279"/>
      <c r="EHA38" s="279"/>
      <c r="EHB38" s="279"/>
      <c r="EHC38" s="279"/>
      <c r="EHD38" s="279"/>
      <c r="EHE38" s="279"/>
      <c r="EHF38" s="279"/>
      <c r="EHG38" s="279"/>
      <c r="EHH38" s="279"/>
      <c r="EHI38" s="279"/>
      <c r="EHJ38" s="279"/>
      <c r="EHK38" s="279"/>
      <c r="EHL38" s="279"/>
      <c r="EHM38" s="279"/>
      <c r="EHN38" s="279"/>
      <c r="EHO38" s="279"/>
      <c r="EHP38" s="279"/>
      <c r="EHQ38" s="279"/>
      <c r="EHR38" s="279"/>
      <c r="EHS38" s="279"/>
      <c r="EHT38" s="279"/>
      <c r="EHU38" s="279"/>
      <c r="EHV38" s="279"/>
      <c r="EHW38" s="279"/>
      <c r="EHX38" s="279"/>
      <c r="EHY38" s="279"/>
      <c r="EHZ38" s="279"/>
      <c r="EIA38" s="279"/>
      <c r="EIB38" s="279"/>
      <c r="EIC38" s="279"/>
      <c r="EID38" s="279"/>
      <c r="EIE38" s="279"/>
      <c r="EIF38" s="279"/>
      <c r="EIG38" s="279"/>
      <c r="EIH38" s="279"/>
      <c r="EII38" s="279"/>
      <c r="EIJ38" s="279"/>
      <c r="EIK38" s="279"/>
      <c r="EIL38" s="279"/>
      <c r="EIM38" s="279"/>
      <c r="EIN38" s="279"/>
      <c r="EIO38" s="279"/>
      <c r="EIP38" s="279"/>
      <c r="EIQ38" s="279"/>
      <c r="EIR38" s="279"/>
      <c r="EIS38" s="279"/>
      <c r="EIT38" s="279"/>
      <c r="EIU38" s="279"/>
      <c r="EIV38" s="279"/>
      <c r="EIW38" s="279"/>
      <c r="EIX38" s="279"/>
      <c r="EIY38" s="279"/>
      <c r="EIZ38" s="279"/>
      <c r="EJA38" s="279"/>
      <c r="EJB38" s="279"/>
      <c r="EJC38" s="279"/>
      <c r="EJD38" s="279"/>
      <c r="EJE38" s="279"/>
      <c r="EJF38" s="279"/>
      <c r="EJG38" s="279"/>
      <c r="EJH38" s="279"/>
      <c r="EJI38" s="279"/>
      <c r="EJJ38" s="279"/>
      <c r="EJK38" s="279"/>
      <c r="EJL38" s="279"/>
      <c r="EJM38" s="279"/>
      <c r="EJN38" s="279"/>
      <c r="EJO38" s="279"/>
      <c r="EJP38" s="279"/>
      <c r="EJQ38" s="279"/>
      <c r="EJR38" s="279"/>
      <c r="EJS38" s="279"/>
      <c r="EJT38" s="279"/>
      <c r="EJU38" s="279"/>
      <c r="EJV38" s="279"/>
      <c r="EJW38" s="279"/>
      <c r="EJX38" s="279"/>
      <c r="EJY38" s="279"/>
      <c r="EJZ38" s="279"/>
      <c r="EKA38" s="279"/>
      <c r="EKB38" s="279"/>
      <c r="EKC38" s="279"/>
      <c r="EKD38" s="279"/>
      <c r="EKE38" s="279"/>
      <c r="EKF38" s="279"/>
      <c r="EKG38" s="279"/>
      <c r="EKH38" s="279"/>
      <c r="EKI38" s="279"/>
      <c r="EKJ38" s="279"/>
      <c r="EKK38" s="279"/>
      <c r="EKL38" s="279"/>
      <c r="EKM38" s="279"/>
      <c r="EKN38" s="279"/>
      <c r="EKO38" s="279"/>
      <c r="EKP38" s="279"/>
      <c r="EKQ38" s="279"/>
      <c r="EKR38" s="279"/>
      <c r="EKS38" s="279"/>
      <c r="EKT38" s="279"/>
      <c r="EKU38" s="279"/>
      <c r="EKV38" s="279"/>
      <c r="EKW38" s="279"/>
      <c r="EKX38" s="279"/>
      <c r="EKY38" s="279"/>
      <c r="EKZ38" s="279"/>
      <c r="ELA38" s="279"/>
      <c r="ELB38" s="279"/>
      <c r="ELC38" s="279"/>
      <c r="ELD38" s="279"/>
      <c r="ELE38" s="279"/>
      <c r="ELF38" s="279"/>
      <c r="ELG38" s="279"/>
      <c r="ELH38" s="279"/>
      <c r="ELI38" s="279"/>
      <c r="ELJ38" s="279"/>
      <c r="ELK38" s="279"/>
      <c r="ELL38" s="279"/>
      <c r="ELM38" s="279"/>
      <c r="ELN38" s="279"/>
      <c r="ELO38" s="279"/>
      <c r="ELP38" s="279"/>
      <c r="ELQ38" s="279"/>
      <c r="ELR38" s="279"/>
      <c r="ELS38" s="279"/>
      <c r="ELT38" s="279"/>
      <c r="ELU38" s="279"/>
      <c r="ELV38" s="279"/>
      <c r="ELW38" s="279"/>
      <c r="ELX38" s="279"/>
      <c r="ELY38" s="279"/>
      <c r="ELZ38" s="279"/>
      <c r="EMA38" s="279"/>
      <c r="EMB38" s="279"/>
      <c r="EMC38" s="279"/>
      <c r="EMD38" s="279"/>
      <c r="EME38" s="279"/>
      <c r="EMF38" s="279"/>
      <c r="EMG38" s="279"/>
      <c r="EMH38" s="279"/>
      <c r="EMI38" s="279"/>
      <c r="EMJ38" s="279"/>
      <c r="EMK38" s="279"/>
      <c r="EML38" s="279"/>
      <c r="EMM38" s="279"/>
      <c r="EMN38" s="279"/>
      <c r="EMO38" s="279"/>
      <c r="EMP38" s="279"/>
      <c r="EMQ38" s="279"/>
      <c r="EMR38" s="279"/>
      <c r="EMS38" s="279"/>
      <c r="EMT38" s="279"/>
      <c r="EMU38" s="279"/>
      <c r="EMV38" s="279"/>
      <c r="EMW38" s="279"/>
      <c r="EMX38" s="279"/>
      <c r="EMY38" s="279"/>
      <c r="EMZ38" s="279"/>
      <c r="ENA38" s="279"/>
      <c r="ENB38" s="279"/>
      <c r="ENC38" s="279"/>
      <c r="END38" s="279"/>
      <c r="ENE38" s="279"/>
      <c r="ENF38" s="279"/>
      <c r="ENG38" s="279"/>
      <c r="ENH38" s="279"/>
      <c r="ENI38" s="279"/>
      <c r="ENJ38" s="279"/>
      <c r="ENK38" s="279"/>
      <c r="ENL38" s="279"/>
      <c r="ENM38" s="279"/>
      <c r="ENN38" s="279"/>
      <c r="ENO38" s="279"/>
      <c r="ENP38" s="279"/>
      <c r="ENQ38" s="279"/>
      <c r="ENR38" s="279"/>
      <c r="ENS38" s="279"/>
      <c r="ENT38" s="279"/>
      <c r="ENU38" s="279"/>
      <c r="ENV38" s="279"/>
      <c r="ENW38" s="279"/>
      <c r="ENX38" s="279"/>
      <c r="ENY38" s="279"/>
      <c r="ENZ38" s="279"/>
      <c r="EOA38" s="279"/>
      <c r="EOB38" s="279"/>
      <c r="EOC38" s="279"/>
      <c r="EOD38" s="279"/>
      <c r="EOE38" s="279"/>
      <c r="EOF38" s="279"/>
      <c r="EOG38" s="279"/>
      <c r="EOH38" s="279"/>
      <c r="EOI38" s="279"/>
      <c r="EOJ38" s="279"/>
      <c r="EOK38" s="279"/>
      <c r="EOL38" s="279"/>
      <c r="EOM38" s="279"/>
      <c r="EON38" s="279"/>
      <c r="EOO38" s="279"/>
      <c r="EOP38" s="279"/>
      <c r="EOQ38" s="279"/>
      <c r="EOR38" s="279"/>
      <c r="EOS38" s="279"/>
      <c r="EOT38" s="279"/>
      <c r="EOU38" s="279"/>
      <c r="EOV38" s="279"/>
      <c r="EOW38" s="279"/>
      <c r="EOX38" s="279"/>
      <c r="EOY38" s="279"/>
      <c r="EOZ38" s="279"/>
      <c r="EPA38" s="279"/>
      <c r="EPB38" s="279"/>
      <c r="EPC38" s="279"/>
      <c r="EPD38" s="279"/>
      <c r="EPE38" s="279"/>
      <c r="EPF38" s="279"/>
      <c r="EPG38" s="279"/>
      <c r="EPH38" s="279"/>
      <c r="EPI38" s="279"/>
      <c r="EPJ38" s="279"/>
      <c r="EPK38" s="279"/>
      <c r="EPL38" s="279"/>
      <c r="EPM38" s="279"/>
      <c r="EPN38" s="279"/>
      <c r="EPO38" s="279"/>
      <c r="EPP38" s="279"/>
      <c r="EPQ38" s="279"/>
      <c r="EPR38" s="279"/>
      <c r="EPS38" s="279"/>
      <c r="EPT38" s="279"/>
      <c r="EPU38" s="279"/>
      <c r="EPV38" s="279"/>
      <c r="EPW38" s="279"/>
      <c r="EPX38" s="279"/>
      <c r="EPY38" s="279"/>
      <c r="EPZ38" s="279"/>
      <c r="EQA38" s="279"/>
      <c r="EQB38" s="279"/>
      <c r="EQC38" s="279"/>
      <c r="EQD38" s="279"/>
      <c r="EQE38" s="279"/>
      <c r="EQF38" s="279"/>
      <c r="EQG38" s="279"/>
      <c r="EQH38" s="279"/>
      <c r="EQI38" s="279"/>
      <c r="EQJ38" s="279"/>
      <c r="EQK38" s="279"/>
      <c r="EQL38" s="279"/>
      <c r="EQM38" s="279"/>
      <c r="EQN38" s="279"/>
      <c r="EQO38" s="279"/>
      <c r="EQP38" s="279"/>
      <c r="EQQ38" s="279"/>
      <c r="EQR38" s="279"/>
      <c r="EQS38" s="279"/>
      <c r="EQT38" s="279"/>
      <c r="EQU38" s="279"/>
      <c r="EQV38" s="279"/>
      <c r="EQW38" s="279"/>
      <c r="EQX38" s="279"/>
      <c r="EQY38" s="279"/>
      <c r="EQZ38" s="279"/>
      <c r="ERA38" s="279"/>
      <c r="ERB38" s="279"/>
      <c r="ERC38" s="279"/>
      <c r="ERD38" s="279"/>
      <c r="ERE38" s="279"/>
      <c r="ERF38" s="279"/>
      <c r="ERG38" s="279"/>
      <c r="ERH38" s="279"/>
      <c r="ERI38" s="279"/>
      <c r="ERJ38" s="279"/>
      <c r="ERK38" s="279"/>
      <c r="ERL38" s="279"/>
      <c r="ERM38" s="279"/>
      <c r="ERN38" s="279"/>
      <c r="ERO38" s="279"/>
      <c r="ERP38" s="279"/>
      <c r="ERQ38" s="279"/>
      <c r="ERR38" s="279"/>
      <c r="ERS38" s="279"/>
      <c r="ERT38" s="279"/>
      <c r="ERU38" s="279"/>
      <c r="ERV38" s="279"/>
      <c r="ERW38" s="279"/>
      <c r="ERX38" s="279"/>
      <c r="ERY38" s="279"/>
      <c r="ERZ38" s="279"/>
      <c r="ESA38" s="279"/>
      <c r="ESB38" s="279"/>
      <c r="ESC38" s="279"/>
      <c r="ESD38" s="279"/>
      <c r="ESE38" s="279"/>
      <c r="ESF38" s="279"/>
      <c r="ESG38" s="279"/>
      <c r="ESH38" s="279"/>
      <c r="ESI38" s="279"/>
      <c r="ESJ38" s="279"/>
      <c r="ESK38" s="279"/>
      <c r="ESL38" s="279"/>
      <c r="ESM38" s="279"/>
      <c r="ESN38" s="279"/>
      <c r="ESO38" s="279"/>
      <c r="ESP38" s="279"/>
      <c r="ESQ38" s="279"/>
      <c r="ESR38" s="279"/>
      <c r="ESS38" s="279"/>
      <c r="EST38" s="279"/>
      <c r="ESU38" s="279"/>
      <c r="ESV38" s="279"/>
      <c r="ESW38" s="279"/>
      <c r="ESX38" s="279"/>
      <c r="ESY38" s="279"/>
      <c r="ESZ38" s="279"/>
      <c r="ETA38" s="279"/>
      <c r="ETB38" s="279"/>
      <c r="ETC38" s="279"/>
      <c r="ETD38" s="279"/>
      <c r="ETE38" s="279"/>
      <c r="ETF38" s="279"/>
      <c r="ETG38" s="279"/>
      <c r="ETH38" s="279"/>
      <c r="ETI38" s="279"/>
      <c r="ETJ38" s="279"/>
      <c r="ETK38" s="279"/>
      <c r="ETL38" s="279"/>
      <c r="ETM38" s="279"/>
      <c r="ETN38" s="279"/>
      <c r="ETO38" s="279"/>
      <c r="ETP38" s="279"/>
      <c r="ETQ38" s="279"/>
      <c r="ETR38" s="279"/>
      <c r="ETS38" s="279"/>
      <c r="ETT38" s="279"/>
      <c r="ETU38" s="279"/>
      <c r="ETV38" s="279"/>
      <c r="ETW38" s="279"/>
      <c r="ETX38" s="279"/>
      <c r="ETY38" s="279"/>
      <c r="ETZ38" s="279"/>
      <c r="EUA38" s="279"/>
      <c r="EUB38" s="279"/>
      <c r="EUC38" s="279"/>
      <c r="EUD38" s="279"/>
      <c r="EUE38" s="279"/>
      <c r="EUF38" s="279"/>
      <c r="EUG38" s="279"/>
      <c r="EUH38" s="279"/>
      <c r="EUI38" s="279"/>
      <c r="EUJ38" s="279"/>
      <c r="EUK38" s="279"/>
      <c r="EUL38" s="279"/>
      <c r="EUM38" s="279"/>
      <c r="EUN38" s="279"/>
      <c r="EUO38" s="279"/>
      <c r="EUP38" s="279"/>
      <c r="EUQ38" s="279"/>
      <c r="EUR38" s="279"/>
      <c r="EUS38" s="279"/>
      <c r="EUT38" s="279"/>
      <c r="EUU38" s="279"/>
      <c r="EUV38" s="279"/>
      <c r="EUW38" s="279"/>
      <c r="EUX38" s="279"/>
      <c r="EUY38" s="279"/>
      <c r="EUZ38" s="279"/>
      <c r="EVA38" s="279"/>
      <c r="EVB38" s="279"/>
      <c r="EVC38" s="279"/>
      <c r="EVD38" s="279"/>
      <c r="EVE38" s="279"/>
      <c r="EVF38" s="279"/>
      <c r="EVG38" s="279"/>
      <c r="EVH38" s="279"/>
      <c r="EVI38" s="279"/>
      <c r="EVJ38" s="279"/>
      <c r="EVK38" s="279"/>
      <c r="EVL38" s="279"/>
      <c r="EVM38" s="279"/>
      <c r="EVN38" s="279"/>
      <c r="EVO38" s="279"/>
      <c r="EVP38" s="279"/>
      <c r="EVQ38" s="279"/>
      <c r="EVR38" s="279"/>
      <c r="EVS38" s="279"/>
      <c r="EVT38" s="279"/>
      <c r="EVU38" s="279"/>
      <c r="EVV38" s="279"/>
      <c r="EVW38" s="279"/>
      <c r="EVX38" s="279"/>
      <c r="EVY38" s="279"/>
      <c r="EVZ38" s="279"/>
      <c r="EWA38" s="279"/>
      <c r="EWB38" s="279"/>
      <c r="EWC38" s="279"/>
      <c r="EWD38" s="279"/>
      <c r="EWE38" s="279"/>
      <c r="EWF38" s="279"/>
      <c r="EWG38" s="279"/>
      <c r="EWH38" s="279"/>
      <c r="EWI38" s="279"/>
      <c r="EWJ38" s="279"/>
      <c r="EWK38" s="279"/>
      <c r="EWL38" s="279"/>
      <c r="EWM38" s="279"/>
      <c r="EWN38" s="279"/>
      <c r="EWO38" s="279"/>
      <c r="EWP38" s="279"/>
      <c r="EWQ38" s="279"/>
      <c r="EWR38" s="279"/>
      <c r="EWS38" s="279"/>
      <c r="EWT38" s="279"/>
      <c r="EWU38" s="279"/>
      <c r="EWV38" s="279"/>
      <c r="EWW38" s="279"/>
      <c r="EWX38" s="279"/>
      <c r="EWY38" s="279"/>
      <c r="EWZ38" s="279"/>
      <c r="EXA38" s="279"/>
      <c r="EXB38" s="279"/>
      <c r="EXC38" s="279"/>
      <c r="EXD38" s="279"/>
      <c r="EXE38" s="279"/>
      <c r="EXF38" s="279"/>
      <c r="EXG38" s="279"/>
      <c r="EXH38" s="279"/>
      <c r="EXI38" s="279"/>
      <c r="EXJ38" s="279"/>
      <c r="EXK38" s="279"/>
      <c r="EXL38" s="279"/>
      <c r="EXM38" s="279"/>
      <c r="EXN38" s="279"/>
      <c r="EXO38" s="279"/>
      <c r="EXP38" s="279"/>
      <c r="EXQ38" s="279"/>
      <c r="EXR38" s="279"/>
      <c r="EXS38" s="279"/>
      <c r="EXT38" s="279"/>
      <c r="EXU38" s="279"/>
      <c r="EXV38" s="279"/>
      <c r="EXW38" s="279"/>
      <c r="EXX38" s="279"/>
      <c r="EXY38" s="279"/>
      <c r="EXZ38" s="279"/>
      <c r="EYA38" s="279"/>
      <c r="EYB38" s="279"/>
      <c r="EYC38" s="279"/>
      <c r="EYD38" s="279"/>
      <c r="EYE38" s="279"/>
      <c r="EYF38" s="279"/>
      <c r="EYG38" s="279"/>
      <c r="EYH38" s="279"/>
      <c r="EYI38" s="279"/>
      <c r="EYJ38" s="279"/>
      <c r="EYK38" s="279"/>
      <c r="EYL38" s="279"/>
      <c r="EYM38" s="279"/>
      <c r="EYN38" s="279"/>
      <c r="EYO38" s="279"/>
      <c r="EYP38" s="279"/>
      <c r="EYQ38" s="279"/>
      <c r="EYR38" s="279"/>
      <c r="EYS38" s="279"/>
      <c r="EYT38" s="279"/>
      <c r="EYU38" s="279"/>
      <c r="EYV38" s="279"/>
      <c r="EYW38" s="279"/>
      <c r="EYX38" s="279"/>
      <c r="EYY38" s="279"/>
      <c r="EYZ38" s="279"/>
      <c r="EZA38" s="279"/>
      <c r="EZB38" s="279"/>
      <c r="EZC38" s="279"/>
      <c r="EZD38" s="279"/>
      <c r="EZE38" s="279"/>
      <c r="EZF38" s="279"/>
      <c r="EZG38" s="279"/>
      <c r="EZH38" s="279"/>
      <c r="EZI38" s="279"/>
      <c r="EZJ38" s="279"/>
      <c r="EZK38" s="279"/>
      <c r="EZL38" s="279"/>
      <c r="EZM38" s="279"/>
      <c r="EZN38" s="279"/>
      <c r="EZO38" s="279"/>
      <c r="EZP38" s="279"/>
      <c r="EZQ38" s="279"/>
      <c r="EZR38" s="279"/>
      <c r="EZS38" s="279"/>
      <c r="EZT38" s="279"/>
      <c r="EZU38" s="279"/>
      <c r="EZV38" s="279"/>
      <c r="EZW38" s="279"/>
      <c r="EZX38" s="279"/>
      <c r="EZY38" s="279"/>
      <c r="EZZ38" s="279"/>
      <c r="FAA38" s="279"/>
      <c r="FAB38" s="279"/>
      <c r="FAC38" s="279"/>
      <c r="FAD38" s="279"/>
      <c r="FAE38" s="279"/>
      <c r="FAF38" s="279"/>
      <c r="FAG38" s="279"/>
      <c r="FAH38" s="279"/>
      <c r="FAI38" s="279"/>
      <c r="FAJ38" s="279"/>
      <c r="FAK38" s="279"/>
      <c r="FAL38" s="279"/>
      <c r="FAM38" s="279"/>
      <c r="FAN38" s="279"/>
      <c r="FAO38" s="279"/>
      <c r="FAP38" s="279"/>
      <c r="FAQ38" s="279"/>
      <c r="FAR38" s="279"/>
      <c r="FAS38" s="279"/>
      <c r="FAT38" s="279"/>
      <c r="FAU38" s="279"/>
      <c r="FAV38" s="279"/>
      <c r="FAW38" s="279"/>
      <c r="FAX38" s="279"/>
      <c r="FAY38" s="279"/>
      <c r="FAZ38" s="279"/>
      <c r="FBA38" s="279"/>
      <c r="FBB38" s="279"/>
      <c r="FBC38" s="279"/>
      <c r="FBD38" s="279"/>
      <c r="FBE38" s="279"/>
      <c r="FBF38" s="279"/>
      <c r="FBG38" s="279"/>
      <c r="FBH38" s="279"/>
      <c r="FBI38" s="279"/>
      <c r="FBJ38" s="279"/>
      <c r="FBK38" s="279"/>
      <c r="FBL38" s="279"/>
      <c r="FBM38" s="279"/>
      <c r="FBN38" s="279"/>
      <c r="FBO38" s="279"/>
      <c r="FBP38" s="279"/>
      <c r="FBQ38" s="279"/>
      <c r="FBR38" s="279"/>
      <c r="FBS38" s="279"/>
      <c r="FBT38" s="279"/>
      <c r="FBU38" s="279"/>
      <c r="FBV38" s="279"/>
      <c r="FBW38" s="279"/>
      <c r="FBX38" s="279"/>
      <c r="FBY38" s="279"/>
      <c r="FBZ38" s="279"/>
      <c r="FCA38" s="279"/>
      <c r="FCB38" s="279"/>
      <c r="FCC38" s="279"/>
      <c r="FCD38" s="279"/>
      <c r="FCE38" s="279"/>
      <c r="FCF38" s="279"/>
      <c r="FCG38" s="279"/>
      <c r="FCH38" s="279"/>
      <c r="FCI38" s="279"/>
      <c r="FCJ38" s="279"/>
      <c r="FCK38" s="279"/>
      <c r="FCL38" s="279"/>
      <c r="FCM38" s="279"/>
      <c r="FCN38" s="279"/>
      <c r="FCO38" s="279"/>
      <c r="FCP38" s="279"/>
      <c r="FCQ38" s="279"/>
      <c r="FCR38" s="279"/>
      <c r="FCS38" s="279"/>
      <c r="FCT38" s="279"/>
      <c r="FCU38" s="279"/>
      <c r="FCV38" s="279"/>
      <c r="FCW38" s="279"/>
      <c r="FCX38" s="279"/>
      <c r="FCY38" s="279"/>
      <c r="FCZ38" s="279"/>
      <c r="FDA38" s="279"/>
      <c r="FDB38" s="279"/>
      <c r="FDC38" s="279"/>
      <c r="FDD38" s="279"/>
      <c r="FDE38" s="279"/>
      <c r="FDF38" s="279"/>
      <c r="FDG38" s="279"/>
      <c r="FDH38" s="279"/>
      <c r="FDI38" s="279"/>
      <c r="FDJ38" s="279"/>
      <c r="FDK38" s="279"/>
      <c r="FDL38" s="279"/>
      <c r="FDM38" s="279"/>
      <c r="FDN38" s="279"/>
      <c r="FDO38" s="279"/>
      <c r="FDP38" s="279"/>
      <c r="FDQ38" s="279"/>
      <c r="FDR38" s="279"/>
      <c r="FDS38" s="279"/>
      <c r="FDT38" s="279"/>
      <c r="FDU38" s="279"/>
      <c r="FDV38" s="279"/>
      <c r="FDW38" s="279"/>
      <c r="FDX38" s="279"/>
      <c r="FDY38" s="279"/>
      <c r="FDZ38" s="279"/>
      <c r="FEA38" s="279"/>
      <c r="FEB38" s="279"/>
      <c r="FEC38" s="279"/>
      <c r="FED38" s="279"/>
      <c r="FEE38" s="279"/>
      <c r="FEF38" s="279"/>
      <c r="FEG38" s="279"/>
      <c r="FEH38" s="279"/>
      <c r="FEI38" s="279"/>
      <c r="FEJ38" s="279"/>
      <c r="FEK38" s="279"/>
      <c r="FEL38" s="279"/>
      <c r="FEM38" s="279"/>
      <c r="FEN38" s="279"/>
      <c r="FEO38" s="279"/>
      <c r="FEP38" s="279"/>
      <c r="FEQ38" s="279"/>
      <c r="FER38" s="279"/>
      <c r="FES38" s="279"/>
      <c r="FET38" s="279"/>
      <c r="FEU38" s="279"/>
      <c r="FEV38" s="279"/>
      <c r="FEW38" s="279"/>
      <c r="FEX38" s="279"/>
      <c r="FEY38" s="279"/>
      <c r="FEZ38" s="279"/>
      <c r="FFA38" s="279"/>
      <c r="FFB38" s="279"/>
      <c r="FFC38" s="279"/>
      <c r="FFD38" s="279"/>
      <c r="FFE38" s="279"/>
      <c r="FFF38" s="279"/>
      <c r="FFG38" s="279"/>
      <c r="FFH38" s="279"/>
      <c r="FFI38" s="279"/>
      <c r="FFJ38" s="279"/>
      <c r="FFK38" s="279"/>
      <c r="FFL38" s="279"/>
      <c r="FFM38" s="279"/>
      <c r="FFN38" s="279"/>
      <c r="FFO38" s="279"/>
      <c r="FFP38" s="279"/>
      <c r="FFQ38" s="279"/>
      <c r="FFR38" s="279"/>
      <c r="FFS38" s="279"/>
      <c r="FFT38" s="279"/>
      <c r="FFU38" s="279"/>
      <c r="FFV38" s="279"/>
      <c r="FFW38" s="279"/>
      <c r="FFX38" s="279"/>
      <c r="FFY38" s="279"/>
      <c r="FFZ38" s="279"/>
      <c r="FGA38" s="279"/>
      <c r="FGB38" s="279"/>
      <c r="FGC38" s="279"/>
      <c r="FGD38" s="279"/>
      <c r="FGE38" s="279"/>
      <c r="FGF38" s="279"/>
      <c r="FGG38" s="279"/>
      <c r="FGH38" s="279"/>
      <c r="FGI38" s="279"/>
      <c r="FGJ38" s="279"/>
      <c r="FGK38" s="279"/>
      <c r="FGL38" s="279"/>
      <c r="FGM38" s="279"/>
      <c r="FGN38" s="279"/>
      <c r="FGO38" s="279"/>
      <c r="FGP38" s="279"/>
      <c r="FGQ38" s="279"/>
      <c r="FGR38" s="279"/>
      <c r="FGS38" s="279"/>
      <c r="FGT38" s="279"/>
      <c r="FGU38" s="279"/>
      <c r="FGV38" s="279"/>
      <c r="FGW38" s="279"/>
      <c r="FGX38" s="279"/>
      <c r="FGY38" s="279"/>
      <c r="FGZ38" s="279"/>
      <c r="FHA38" s="279"/>
      <c r="FHB38" s="279"/>
      <c r="FHC38" s="279"/>
      <c r="FHD38" s="279"/>
      <c r="FHE38" s="279"/>
      <c r="FHF38" s="279"/>
      <c r="FHG38" s="279"/>
      <c r="FHH38" s="279"/>
      <c r="FHI38" s="279"/>
      <c r="FHJ38" s="279"/>
      <c r="FHK38" s="279"/>
      <c r="FHL38" s="279"/>
      <c r="FHM38" s="279"/>
      <c r="FHN38" s="279"/>
      <c r="FHO38" s="279"/>
      <c r="FHP38" s="279"/>
      <c r="FHQ38" s="279"/>
      <c r="FHR38" s="279"/>
      <c r="FHS38" s="279"/>
      <c r="FHT38" s="279"/>
      <c r="FHU38" s="279"/>
      <c r="FHV38" s="279"/>
      <c r="FHW38" s="279"/>
      <c r="FHX38" s="279"/>
      <c r="FHY38" s="279"/>
      <c r="FHZ38" s="279"/>
      <c r="FIA38" s="279"/>
      <c r="FIB38" s="279"/>
      <c r="FIC38" s="279"/>
      <c r="FID38" s="279"/>
      <c r="FIE38" s="279"/>
      <c r="FIF38" s="279"/>
      <c r="FIG38" s="279"/>
      <c r="FIH38" s="279"/>
      <c r="FII38" s="279"/>
      <c r="FIJ38" s="279"/>
      <c r="FIK38" s="279"/>
      <c r="FIL38" s="279"/>
      <c r="FIM38" s="279"/>
      <c r="FIN38" s="279"/>
      <c r="FIO38" s="279"/>
      <c r="FIP38" s="279"/>
      <c r="FIQ38" s="279"/>
      <c r="FIR38" s="279"/>
      <c r="FIS38" s="279"/>
      <c r="FIT38" s="279"/>
      <c r="FIU38" s="279"/>
      <c r="FIV38" s="279"/>
      <c r="FIW38" s="279"/>
      <c r="FIX38" s="279"/>
      <c r="FIY38" s="279"/>
      <c r="FIZ38" s="279"/>
      <c r="FJA38" s="279"/>
      <c r="FJB38" s="279"/>
      <c r="FJC38" s="279"/>
      <c r="FJD38" s="279"/>
      <c r="FJE38" s="279"/>
      <c r="FJF38" s="279"/>
      <c r="FJG38" s="279"/>
      <c r="FJH38" s="279"/>
      <c r="FJI38" s="279"/>
      <c r="FJJ38" s="279"/>
      <c r="FJK38" s="279"/>
      <c r="FJL38" s="279"/>
      <c r="FJM38" s="279"/>
      <c r="FJN38" s="279"/>
      <c r="FJO38" s="279"/>
      <c r="FJP38" s="279"/>
      <c r="FJQ38" s="279"/>
      <c r="FJR38" s="279"/>
      <c r="FJS38" s="279"/>
      <c r="FJT38" s="279"/>
      <c r="FJU38" s="279"/>
      <c r="FJV38" s="279"/>
      <c r="FJW38" s="279"/>
      <c r="FJX38" s="279"/>
      <c r="FJY38" s="279"/>
      <c r="FJZ38" s="279"/>
      <c r="FKA38" s="279"/>
      <c r="FKB38" s="279"/>
      <c r="FKC38" s="279"/>
      <c r="FKD38" s="279"/>
      <c r="FKE38" s="279"/>
      <c r="FKF38" s="279"/>
      <c r="FKG38" s="279"/>
      <c r="FKH38" s="279"/>
      <c r="FKI38" s="279"/>
      <c r="FKJ38" s="279"/>
      <c r="FKK38" s="279"/>
      <c r="FKL38" s="279"/>
      <c r="FKM38" s="279"/>
      <c r="FKN38" s="279"/>
      <c r="FKO38" s="279"/>
      <c r="FKP38" s="279"/>
      <c r="FKQ38" s="279"/>
      <c r="FKR38" s="279"/>
      <c r="FKS38" s="279"/>
      <c r="FKT38" s="279"/>
      <c r="FKU38" s="279"/>
      <c r="FKV38" s="279"/>
      <c r="FKW38" s="279"/>
      <c r="FKX38" s="279"/>
      <c r="FKY38" s="279"/>
      <c r="FKZ38" s="279"/>
      <c r="FLA38" s="279"/>
      <c r="FLB38" s="279"/>
      <c r="FLC38" s="279"/>
      <c r="FLD38" s="279"/>
      <c r="FLE38" s="279"/>
      <c r="FLF38" s="279"/>
      <c r="FLG38" s="279"/>
      <c r="FLH38" s="279"/>
      <c r="FLI38" s="279"/>
      <c r="FLJ38" s="279"/>
      <c r="FLK38" s="279"/>
      <c r="FLL38" s="279"/>
      <c r="FLM38" s="279"/>
      <c r="FLN38" s="279"/>
      <c r="FLO38" s="279"/>
      <c r="FLP38" s="279"/>
      <c r="FLQ38" s="279"/>
      <c r="FLR38" s="279"/>
      <c r="FLS38" s="279"/>
      <c r="FLT38" s="279"/>
      <c r="FLU38" s="279"/>
      <c r="FLV38" s="279"/>
      <c r="FLW38" s="279"/>
      <c r="FLX38" s="279"/>
      <c r="FLY38" s="279"/>
      <c r="FLZ38" s="279"/>
      <c r="FMA38" s="279"/>
      <c r="FMB38" s="279"/>
      <c r="FMC38" s="279"/>
      <c r="FMD38" s="279"/>
      <c r="FME38" s="279"/>
      <c r="FMF38" s="279"/>
      <c r="FMG38" s="279"/>
      <c r="FMH38" s="279"/>
      <c r="FMI38" s="279"/>
      <c r="FMJ38" s="279"/>
      <c r="FMK38" s="279"/>
      <c r="FML38" s="279"/>
      <c r="FMM38" s="279"/>
      <c r="FMN38" s="279"/>
      <c r="FMO38" s="279"/>
      <c r="FMP38" s="279"/>
      <c r="FMQ38" s="279"/>
      <c r="FMR38" s="279"/>
      <c r="FMS38" s="279"/>
      <c r="FMT38" s="279"/>
      <c r="FMU38" s="279"/>
      <c r="FMV38" s="279"/>
      <c r="FMW38" s="279"/>
      <c r="FMX38" s="279"/>
      <c r="FMY38" s="279"/>
      <c r="FMZ38" s="279"/>
      <c r="FNA38" s="279"/>
      <c r="FNB38" s="279"/>
      <c r="FNC38" s="279"/>
      <c r="FND38" s="279"/>
      <c r="FNE38" s="279"/>
      <c r="FNF38" s="279"/>
      <c r="FNG38" s="279"/>
      <c r="FNH38" s="279"/>
      <c r="FNI38" s="279"/>
      <c r="FNJ38" s="279"/>
      <c r="FNK38" s="279"/>
      <c r="FNL38" s="279"/>
      <c r="FNM38" s="279"/>
      <c r="FNN38" s="279"/>
      <c r="FNO38" s="279"/>
      <c r="FNP38" s="279"/>
      <c r="FNQ38" s="279"/>
      <c r="FNR38" s="279"/>
      <c r="FNS38" s="279"/>
      <c r="FNT38" s="279"/>
      <c r="FNU38" s="279"/>
      <c r="FNV38" s="279"/>
      <c r="FNW38" s="279"/>
      <c r="FNX38" s="279"/>
      <c r="FNY38" s="279"/>
      <c r="FNZ38" s="279"/>
      <c r="FOA38" s="279"/>
      <c r="FOB38" s="279"/>
      <c r="FOC38" s="279"/>
      <c r="FOD38" s="279"/>
      <c r="FOE38" s="279"/>
      <c r="FOF38" s="279"/>
      <c r="FOG38" s="279"/>
      <c r="FOH38" s="279"/>
      <c r="FOI38" s="279"/>
      <c r="FOJ38" s="279"/>
      <c r="FOK38" s="279"/>
      <c r="FOL38" s="279"/>
      <c r="FOM38" s="279"/>
      <c r="FON38" s="279"/>
      <c r="FOO38" s="279"/>
      <c r="FOP38" s="279"/>
      <c r="FOQ38" s="279"/>
      <c r="FOR38" s="279"/>
      <c r="FOS38" s="279"/>
      <c r="FOT38" s="279"/>
      <c r="FOU38" s="279"/>
      <c r="FOV38" s="279"/>
      <c r="FOW38" s="279"/>
      <c r="FOX38" s="279"/>
      <c r="FOY38" s="279"/>
      <c r="FOZ38" s="279"/>
      <c r="FPA38" s="279"/>
      <c r="FPB38" s="279"/>
      <c r="FPC38" s="279"/>
      <c r="FPD38" s="279"/>
      <c r="FPE38" s="279"/>
      <c r="FPF38" s="279"/>
      <c r="FPG38" s="279"/>
      <c r="FPH38" s="279"/>
      <c r="FPI38" s="279"/>
      <c r="FPJ38" s="279"/>
      <c r="FPK38" s="279"/>
      <c r="FPL38" s="279"/>
      <c r="FPM38" s="279"/>
      <c r="FPN38" s="279"/>
      <c r="FPO38" s="279"/>
      <c r="FPP38" s="279"/>
      <c r="FPQ38" s="279"/>
      <c r="FPR38" s="279"/>
      <c r="FPS38" s="279"/>
      <c r="FPT38" s="279"/>
      <c r="FPU38" s="279"/>
      <c r="FPV38" s="279"/>
      <c r="FPW38" s="279"/>
      <c r="FPX38" s="279"/>
      <c r="FPY38" s="279"/>
      <c r="FPZ38" s="279"/>
      <c r="FQA38" s="279"/>
      <c r="FQB38" s="279"/>
      <c r="FQC38" s="279"/>
      <c r="FQD38" s="279"/>
      <c r="FQE38" s="279"/>
      <c r="FQF38" s="279"/>
      <c r="FQG38" s="279"/>
      <c r="FQH38" s="279"/>
      <c r="FQI38" s="279"/>
      <c r="FQJ38" s="279"/>
      <c r="FQK38" s="279"/>
      <c r="FQL38" s="279"/>
      <c r="FQM38" s="279"/>
      <c r="FQN38" s="279"/>
      <c r="FQO38" s="279"/>
      <c r="FQP38" s="279"/>
      <c r="FQQ38" s="279"/>
      <c r="FQR38" s="279"/>
      <c r="FQS38" s="279"/>
      <c r="FQT38" s="279"/>
      <c r="FQU38" s="279"/>
      <c r="FQV38" s="279"/>
      <c r="FQW38" s="279"/>
      <c r="FQX38" s="279"/>
      <c r="FQY38" s="279"/>
      <c r="FQZ38" s="279"/>
      <c r="FRA38" s="279"/>
      <c r="FRB38" s="279"/>
      <c r="FRC38" s="279"/>
      <c r="FRD38" s="279"/>
      <c r="FRE38" s="279"/>
      <c r="FRF38" s="279"/>
      <c r="FRG38" s="279"/>
      <c r="FRH38" s="279"/>
      <c r="FRI38" s="279"/>
      <c r="FRJ38" s="279"/>
      <c r="FRK38" s="279"/>
      <c r="FRL38" s="279"/>
      <c r="FRM38" s="279"/>
      <c r="FRN38" s="279"/>
      <c r="FRO38" s="279"/>
      <c r="FRP38" s="279"/>
      <c r="FRQ38" s="279"/>
      <c r="FRR38" s="279"/>
      <c r="FRS38" s="279"/>
      <c r="FRT38" s="279"/>
      <c r="FRU38" s="279"/>
      <c r="FRV38" s="279"/>
      <c r="FRW38" s="279"/>
      <c r="FRX38" s="279"/>
      <c r="FRY38" s="279"/>
      <c r="FRZ38" s="279"/>
      <c r="FSA38" s="279"/>
      <c r="FSB38" s="279"/>
      <c r="FSC38" s="279"/>
      <c r="FSD38" s="279"/>
      <c r="FSE38" s="279"/>
      <c r="FSF38" s="279"/>
      <c r="FSG38" s="279"/>
      <c r="FSH38" s="279"/>
      <c r="FSI38" s="279"/>
      <c r="FSJ38" s="279"/>
      <c r="FSK38" s="279"/>
      <c r="FSL38" s="279"/>
      <c r="FSM38" s="279"/>
      <c r="FSN38" s="279"/>
      <c r="FSO38" s="279"/>
      <c r="FSP38" s="279"/>
      <c r="FSQ38" s="279"/>
      <c r="FSR38" s="279"/>
      <c r="FSS38" s="279"/>
      <c r="FST38" s="279"/>
      <c r="FSU38" s="279"/>
      <c r="FSV38" s="279"/>
      <c r="FSW38" s="279"/>
      <c r="FSX38" s="279"/>
      <c r="FSY38" s="279"/>
      <c r="FSZ38" s="279"/>
      <c r="FTA38" s="279"/>
      <c r="FTB38" s="279"/>
      <c r="FTC38" s="279"/>
      <c r="FTD38" s="279"/>
      <c r="FTE38" s="279"/>
      <c r="FTF38" s="279"/>
      <c r="FTG38" s="279"/>
      <c r="FTH38" s="279"/>
      <c r="FTI38" s="279"/>
      <c r="FTJ38" s="279"/>
      <c r="FTK38" s="279"/>
      <c r="FTL38" s="279"/>
      <c r="FTM38" s="279"/>
      <c r="FTN38" s="279"/>
      <c r="FTO38" s="279"/>
      <c r="FTP38" s="279"/>
      <c r="FTQ38" s="279"/>
      <c r="FTR38" s="279"/>
      <c r="FTS38" s="279"/>
      <c r="FTT38" s="279"/>
      <c r="FTU38" s="279"/>
      <c r="FTV38" s="279"/>
      <c r="FTW38" s="279"/>
      <c r="FTX38" s="279"/>
      <c r="FTY38" s="279"/>
      <c r="FTZ38" s="279"/>
      <c r="FUA38" s="279"/>
      <c r="FUB38" s="279"/>
      <c r="FUC38" s="279"/>
      <c r="FUD38" s="279"/>
      <c r="FUE38" s="279"/>
      <c r="FUF38" s="279"/>
      <c r="FUG38" s="279"/>
      <c r="FUH38" s="279"/>
      <c r="FUI38" s="279"/>
      <c r="FUJ38" s="279"/>
      <c r="FUK38" s="279"/>
      <c r="FUL38" s="279"/>
      <c r="FUM38" s="279"/>
      <c r="FUN38" s="279"/>
      <c r="FUO38" s="279"/>
      <c r="FUP38" s="279"/>
      <c r="FUQ38" s="279"/>
      <c r="FUR38" s="279"/>
      <c r="FUS38" s="279"/>
      <c r="FUT38" s="279"/>
      <c r="FUU38" s="279"/>
      <c r="FUV38" s="279"/>
      <c r="FUW38" s="279"/>
      <c r="FUX38" s="279"/>
      <c r="FUY38" s="279"/>
      <c r="FUZ38" s="279"/>
      <c r="FVA38" s="279"/>
      <c r="FVB38" s="279"/>
      <c r="FVC38" s="279"/>
      <c r="FVD38" s="279"/>
      <c r="FVE38" s="279"/>
      <c r="FVF38" s="279"/>
      <c r="FVG38" s="279"/>
      <c r="FVH38" s="279"/>
      <c r="FVI38" s="279"/>
      <c r="FVJ38" s="279"/>
      <c r="FVK38" s="279"/>
      <c r="FVL38" s="279"/>
      <c r="FVM38" s="279"/>
      <c r="FVN38" s="279"/>
      <c r="FVO38" s="279"/>
      <c r="FVP38" s="279"/>
      <c r="FVQ38" s="279"/>
      <c r="FVR38" s="279"/>
      <c r="FVS38" s="279"/>
      <c r="FVT38" s="279"/>
      <c r="FVU38" s="279"/>
      <c r="FVV38" s="279"/>
      <c r="FVW38" s="279"/>
      <c r="FVX38" s="279"/>
      <c r="FVY38" s="279"/>
      <c r="FVZ38" s="279"/>
      <c r="FWA38" s="279"/>
      <c r="FWB38" s="279"/>
      <c r="FWC38" s="279"/>
      <c r="FWD38" s="279"/>
      <c r="FWE38" s="279"/>
      <c r="FWF38" s="279"/>
      <c r="FWG38" s="279"/>
      <c r="FWH38" s="279"/>
      <c r="FWI38" s="279"/>
      <c r="FWJ38" s="279"/>
      <c r="FWK38" s="279"/>
      <c r="FWL38" s="279"/>
      <c r="FWM38" s="279"/>
      <c r="FWN38" s="279"/>
      <c r="FWO38" s="279"/>
      <c r="FWP38" s="279"/>
      <c r="FWQ38" s="279"/>
      <c r="FWR38" s="279"/>
      <c r="FWS38" s="279"/>
      <c r="FWT38" s="279"/>
      <c r="FWU38" s="279"/>
      <c r="FWV38" s="279"/>
      <c r="FWW38" s="279"/>
      <c r="FWX38" s="279"/>
      <c r="FWY38" s="279"/>
      <c r="FWZ38" s="279"/>
      <c r="FXA38" s="279"/>
      <c r="FXB38" s="279"/>
      <c r="FXC38" s="279"/>
      <c r="FXD38" s="279"/>
      <c r="FXE38" s="279"/>
      <c r="FXF38" s="279"/>
      <c r="FXG38" s="279"/>
      <c r="FXH38" s="279"/>
      <c r="FXI38" s="279"/>
      <c r="FXJ38" s="279"/>
      <c r="FXK38" s="279"/>
      <c r="FXL38" s="279"/>
      <c r="FXM38" s="279"/>
      <c r="FXN38" s="279"/>
      <c r="FXO38" s="279"/>
      <c r="FXP38" s="279"/>
      <c r="FXQ38" s="279"/>
      <c r="FXR38" s="279"/>
      <c r="FXS38" s="279"/>
      <c r="FXT38" s="279"/>
      <c r="FXU38" s="279"/>
      <c r="FXV38" s="279"/>
      <c r="FXW38" s="279"/>
      <c r="FXX38" s="279"/>
      <c r="FXY38" s="279"/>
      <c r="FXZ38" s="279"/>
      <c r="FYA38" s="279"/>
      <c r="FYB38" s="279"/>
      <c r="FYC38" s="279"/>
      <c r="FYD38" s="279"/>
      <c r="FYE38" s="279"/>
      <c r="FYF38" s="279"/>
      <c r="FYG38" s="279"/>
      <c r="FYH38" s="279"/>
      <c r="FYI38" s="279"/>
      <c r="FYJ38" s="279"/>
      <c r="FYK38" s="279"/>
      <c r="FYL38" s="279"/>
      <c r="FYM38" s="279"/>
      <c r="FYN38" s="279"/>
      <c r="FYO38" s="279"/>
      <c r="FYP38" s="279"/>
      <c r="FYQ38" s="279"/>
      <c r="FYR38" s="279"/>
      <c r="FYS38" s="279"/>
      <c r="FYT38" s="279"/>
      <c r="FYU38" s="279"/>
      <c r="FYV38" s="279"/>
      <c r="FYW38" s="279"/>
      <c r="FYX38" s="279"/>
      <c r="FYY38" s="279"/>
      <c r="FYZ38" s="279"/>
      <c r="FZA38" s="279"/>
      <c r="FZB38" s="279"/>
      <c r="FZC38" s="279"/>
      <c r="FZD38" s="279"/>
      <c r="FZE38" s="279"/>
      <c r="FZF38" s="279"/>
      <c r="FZG38" s="279"/>
      <c r="FZH38" s="279"/>
      <c r="FZI38" s="279"/>
      <c r="FZJ38" s="279"/>
      <c r="FZK38" s="279"/>
      <c r="FZL38" s="279"/>
      <c r="FZM38" s="279"/>
      <c r="FZN38" s="279"/>
      <c r="FZO38" s="279"/>
      <c r="FZP38" s="279"/>
      <c r="FZQ38" s="279"/>
      <c r="FZR38" s="279"/>
      <c r="FZS38" s="279"/>
      <c r="FZT38" s="279"/>
      <c r="FZU38" s="279"/>
      <c r="FZV38" s="279"/>
      <c r="FZW38" s="279"/>
      <c r="FZX38" s="279"/>
      <c r="FZY38" s="279"/>
      <c r="FZZ38" s="279"/>
      <c r="GAA38" s="279"/>
      <c r="GAB38" s="279"/>
      <c r="GAC38" s="279"/>
      <c r="GAD38" s="279"/>
      <c r="GAE38" s="279"/>
      <c r="GAF38" s="279"/>
      <c r="GAG38" s="279"/>
      <c r="GAH38" s="279"/>
      <c r="GAI38" s="279"/>
      <c r="GAJ38" s="279"/>
      <c r="GAK38" s="279"/>
      <c r="GAL38" s="279"/>
      <c r="GAM38" s="279"/>
      <c r="GAN38" s="279"/>
      <c r="GAO38" s="279"/>
      <c r="GAP38" s="279"/>
      <c r="GAQ38" s="279"/>
      <c r="GAR38" s="279"/>
      <c r="GAS38" s="279"/>
      <c r="GAT38" s="279"/>
      <c r="GAU38" s="279"/>
      <c r="GAV38" s="279"/>
      <c r="GAW38" s="279"/>
      <c r="GAX38" s="279"/>
      <c r="GAY38" s="279"/>
      <c r="GAZ38" s="279"/>
      <c r="GBA38" s="279"/>
      <c r="GBB38" s="279"/>
      <c r="GBC38" s="279"/>
      <c r="GBD38" s="279"/>
      <c r="GBE38" s="279"/>
      <c r="GBF38" s="279"/>
      <c r="GBG38" s="279"/>
      <c r="GBH38" s="279"/>
      <c r="GBI38" s="279"/>
      <c r="GBJ38" s="279"/>
      <c r="GBK38" s="279"/>
      <c r="GBL38" s="279"/>
      <c r="GBM38" s="279"/>
      <c r="GBN38" s="279"/>
      <c r="GBO38" s="279"/>
      <c r="GBP38" s="279"/>
      <c r="GBQ38" s="279"/>
      <c r="GBR38" s="279"/>
      <c r="GBS38" s="279"/>
      <c r="GBT38" s="279"/>
      <c r="GBU38" s="279"/>
      <c r="GBV38" s="279"/>
      <c r="GBW38" s="279"/>
      <c r="GBX38" s="279"/>
      <c r="GBY38" s="279"/>
      <c r="GBZ38" s="279"/>
      <c r="GCA38" s="279"/>
      <c r="GCB38" s="279"/>
      <c r="GCC38" s="279"/>
      <c r="GCD38" s="279"/>
      <c r="GCE38" s="279"/>
      <c r="GCF38" s="279"/>
      <c r="GCG38" s="279"/>
      <c r="GCH38" s="279"/>
      <c r="GCI38" s="279"/>
      <c r="GCJ38" s="279"/>
      <c r="GCK38" s="279"/>
      <c r="GCL38" s="279"/>
      <c r="GCM38" s="279"/>
      <c r="GCN38" s="279"/>
      <c r="GCO38" s="279"/>
      <c r="GCP38" s="279"/>
      <c r="GCQ38" s="279"/>
      <c r="GCR38" s="279"/>
      <c r="GCS38" s="279"/>
      <c r="GCT38" s="279"/>
      <c r="GCU38" s="279"/>
      <c r="GCV38" s="279"/>
      <c r="GCW38" s="279"/>
      <c r="GCX38" s="279"/>
      <c r="GCY38" s="279"/>
      <c r="GCZ38" s="279"/>
      <c r="GDA38" s="279"/>
      <c r="GDB38" s="279"/>
      <c r="GDC38" s="279"/>
      <c r="GDD38" s="279"/>
      <c r="GDE38" s="279"/>
      <c r="GDF38" s="279"/>
      <c r="GDG38" s="279"/>
      <c r="GDH38" s="279"/>
      <c r="GDI38" s="279"/>
      <c r="GDJ38" s="279"/>
      <c r="GDK38" s="279"/>
      <c r="GDL38" s="279"/>
      <c r="GDM38" s="279"/>
      <c r="GDN38" s="279"/>
      <c r="GDO38" s="279"/>
      <c r="GDP38" s="279"/>
      <c r="GDQ38" s="279"/>
      <c r="GDR38" s="279"/>
      <c r="GDS38" s="279"/>
      <c r="GDT38" s="279"/>
      <c r="GDU38" s="279"/>
      <c r="GDV38" s="279"/>
      <c r="GDW38" s="279"/>
      <c r="GDX38" s="279"/>
      <c r="GDY38" s="279"/>
      <c r="GDZ38" s="279"/>
      <c r="GEA38" s="279"/>
      <c r="GEB38" s="279"/>
      <c r="GEC38" s="279"/>
      <c r="GED38" s="279"/>
      <c r="GEE38" s="279"/>
      <c r="GEF38" s="279"/>
      <c r="GEG38" s="279"/>
      <c r="GEH38" s="279"/>
      <c r="GEI38" s="279"/>
      <c r="GEJ38" s="279"/>
      <c r="GEK38" s="279"/>
      <c r="GEL38" s="279"/>
      <c r="GEM38" s="279"/>
      <c r="GEN38" s="279"/>
      <c r="GEO38" s="279"/>
      <c r="GEP38" s="279"/>
      <c r="GEQ38" s="279"/>
      <c r="GER38" s="279"/>
      <c r="GES38" s="279"/>
      <c r="GET38" s="279"/>
      <c r="GEU38" s="279"/>
      <c r="GEV38" s="279"/>
      <c r="GEW38" s="279"/>
      <c r="GEX38" s="279"/>
      <c r="GEY38" s="279"/>
      <c r="GEZ38" s="279"/>
      <c r="GFA38" s="279"/>
      <c r="GFB38" s="279"/>
      <c r="GFC38" s="279"/>
      <c r="GFD38" s="279"/>
      <c r="GFE38" s="279"/>
      <c r="GFF38" s="279"/>
      <c r="GFG38" s="279"/>
      <c r="GFH38" s="279"/>
      <c r="GFI38" s="279"/>
      <c r="GFJ38" s="279"/>
      <c r="GFK38" s="279"/>
      <c r="GFL38" s="279"/>
      <c r="GFM38" s="279"/>
      <c r="GFN38" s="279"/>
      <c r="GFO38" s="279"/>
      <c r="GFP38" s="279"/>
      <c r="GFQ38" s="279"/>
      <c r="GFR38" s="279"/>
      <c r="GFS38" s="279"/>
      <c r="GFT38" s="279"/>
      <c r="GFU38" s="279"/>
      <c r="GFV38" s="279"/>
      <c r="GFW38" s="279"/>
      <c r="GFX38" s="279"/>
      <c r="GFY38" s="279"/>
      <c r="GFZ38" s="279"/>
      <c r="GGA38" s="279"/>
      <c r="GGB38" s="279"/>
      <c r="GGC38" s="279"/>
      <c r="GGD38" s="279"/>
      <c r="GGE38" s="279"/>
      <c r="GGF38" s="279"/>
      <c r="GGG38" s="279"/>
      <c r="GGH38" s="279"/>
      <c r="GGI38" s="279"/>
      <c r="GGJ38" s="279"/>
      <c r="GGK38" s="279"/>
      <c r="GGL38" s="279"/>
      <c r="GGM38" s="279"/>
      <c r="GGN38" s="279"/>
      <c r="GGO38" s="279"/>
      <c r="GGP38" s="279"/>
      <c r="GGQ38" s="279"/>
      <c r="GGR38" s="279"/>
      <c r="GGS38" s="279"/>
      <c r="GGT38" s="279"/>
      <c r="GGU38" s="279"/>
      <c r="GGV38" s="279"/>
      <c r="GGW38" s="279"/>
      <c r="GGX38" s="279"/>
      <c r="GGY38" s="279"/>
      <c r="GGZ38" s="279"/>
      <c r="GHA38" s="279"/>
      <c r="GHB38" s="279"/>
      <c r="GHC38" s="279"/>
      <c r="GHD38" s="279"/>
      <c r="GHE38" s="279"/>
      <c r="GHF38" s="279"/>
      <c r="GHG38" s="279"/>
      <c r="GHH38" s="279"/>
      <c r="GHI38" s="279"/>
      <c r="GHJ38" s="279"/>
      <c r="GHK38" s="279"/>
      <c r="GHL38" s="279"/>
      <c r="GHM38" s="279"/>
      <c r="GHN38" s="279"/>
      <c r="GHO38" s="279"/>
      <c r="GHP38" s="279"/>
      <c r="GHQ38" s="279"/>
      <c r="GHR38" s="279"/>
      <c r="GHS38" s="279"/>
      <c r="GHT38" s="279"/>
      <c r="GHU38" s="279"/>
      <c r="GHV38" s="279"/>
      <c r="GHW38" s="279"/>
      <c r="GHX38" s="279"/>
      <c r="GHY38" s="279"/>
      <c r="GHZ38" s="279"/>
      <c r="GIA38" s="279"/>
      <c r="GIB38" s="279"/>
      <c r="GIC38" s="279"/>
      <c r="GID38" s="279"/>
      <c r="GIE38" s="279"/>
      <c r="GIF38" s="279"/>
      <c r="GIG38" s="279"/>
      <c r="GIH38" s="279"/>
      <c r="GII38" s="279"/>
      <c r="GIJ38" s="279"/>
      <c r="GIK38" s="279"/>
      <c r="GIL38" s="279"/>
      <c r="GIM38" s="279"/>
      <c r="GIN38" s="279"/>
      <c r="GIO38" s="279"/>
      <c r="GIP38" s="279"/>
      <c r="GIQ38" s="279"/>
      <c r="GIR38" s="279"/>
      <c r="GIS38" s="279"/>
      <c r="GIT38" s="279"/>
      <c r="GIU38" s="279"/>
      <c r="GIV38" s="279"/>
      <c r="GIW38" s="279"/>
      <c r="GIX38" s="279"/>
      <c r="GIY38" s="279"/>
      <c r="GIZ38" s="279"/>
      <c r="GJA38" s="279"/>
      <c r="GJB38" s="279"/>
      <c r="GJC38" s="279"/>
      <c r="GJD38" s="279"/>
      <c r="GJE38" s="279"/>
      <c r="GJF38" s="279"/>
      <c r="GJG38" s="279"/>
      <c r="GJH38" s="279"/>
      <c r="GJI38" s="279"/>
      <c r="GJJ38" s="279"/>
      <c r="GJK38" s="279"/>
      <c r="GJL38" s="279"/>
      <c r="GJM38" s="279"/>
      <c r="GJN38" s="279"/>
      <c r="GJO38" s="279"/>
      <c r="GJP38" s="279"/>
      <c r="GJQ38" s="279"/>
      <c r="GJR38" s="279"/>
      <c r="GJS38" s="279"/>
      <c r="GJT38" s="279"/>
      <c r="GJU38" s="279"/>
      <c r="GJV38" s="279"/>
      <c r="GJW38" s="279"/>
      <c r="GJX38" s="279"/>
      <c r="GJY38" s="279"/>
      <c r="GJZ38" s="279"/>
      <c r="GKA38" s="279"/>
      <c r="GKB38" s="279"/>
      <c r="GKC38" s="279"/>
      <c r="GKD38" s="279"/>
      <c r="GKE38" s="279"/>
      <c r="GKF38" s="279"/>
      <c r="GKG38" s="279"/>
      <c r="GKH38" s="279"/>
      <c r="GKI38" s="279"/>
      <c r="GKJ38" s="279"/>
      <c r="GKK38" s="279"/>
      <c r="GKL38" s="279"/>
      <c r="GKM38" s="279"/>
      <c r="GKN38" s="279"/>
      <c r="GKO38" s="279"/>
      <c r="GKP38" s="279"/>
      <c r="GKQ38" s="279"/>
      <c r="GKR38" s="279"/>
      <c r="GKS38" s="279"/>
      <c r="GKT38" s="279"/>
      <c r="GKU38" s="279"/>
      <c r="GKV38" s="279"/>
      <c r="GKW38" s="279"/>
      <c r="GKX38" s="279"/>
      <c r="GKY38" s="279"/>
      <c r="GKZ38" s="279"/>
      <c r="GLA38" s="279"/>
      <c r="GLB38" s="279"/>
      <c r="GLC38" s="279"/>
      <c r="GLD38" s="279"/>
      <c r="GLE38" s="279"/>
      <c r="GLF38" s="279"/>
      <c r="GLG38" s="279"/>
      <c r="GLH38" s="279"/>
      <c r="GLI38" s="279"/>
      <c r="GLJ38" s="279"/>
      <c r="GLK38" s="279"/>
      <c r="GLL38" s="279"/>
      <c r="GLM38" s="279"/>
      <c r="GLN38" s="279"/>
      <c r="GLO38" s="279"/>
      <c r="GLP38" s="279"/>
      <c r="GLQ38" s="279"/>
      <c r="GLR38" s="279"/>
      <c r="GLS38" s="279"/>
      <c r="GLT38" s="279"/>
      <c r="GLU38" s="279"/>
      <c r="GLV38" s="279"/>
      <c r="GLW38" s="279"/>
      <c r="GLX38" s="279"/>
      <c r="GLY38" s="279"/>
      <c r="GLZ38" s="279"/>
      <c r="GMA38" s="279"/>
      <c r="GMB38" s="279"/>
      <c r="GMC38" s="279"/>
      <c r="GMD38" s="279"/>
      <c r="GME38" s="279"/>
      <c r="GMF38" s="279"/>
      <c r="GMG38" s="279"/>
      <c r="GMH38" s="279"/>
      <c r="GMI38" s="279"/>
      <c r="GMJ38" s="279"/>
      <c r="GMK38" s="279"/>
      <c r="GML38" s="279"/>
      <c r="GMM38" s="279"/>
      <c r="GMN38" s="279"/>
      <c r="GMO38" s="279"/>
      <c r="GMP38" s="279"/>
      <c r="GMQ38" s="279"/>
      <c r="GMR38" s="279"/>
      <c r="GMS38" s="279"/>
      <c r="GMT38" s="279"/>
      <c r="GMU38" s="279"/>
      <c r="GMV38" s="279"/>
      <c r="GMW38" s="279"/>
      <c r="GMX38" s="279"/>
      <c r="GMY38" s="279"/>
      <c r="GMZ38" s="279"/>
      <c r="GNA38" s="279"/>
      <c r="GNB38" s="279"/>
      <c r="GNC38" s="279"/>
      <c r="GND38" s="279"/>
      <c r="GNE38" s="279"/>
      <c r="GNF38" s="279"/>
      <c r="GNG38" s="279"/>
      <c r="GNH38" s="279"/>
      <c r="GNI38" s="279"/>
      <c r="GNJ38" s="279"/>
      <c r="GNK38" s="279"/>
      <c r="GNL38" s="279"/>
      <c r="GNM38" s="279"/>
      <c r="GNN38" s="279"/>
      <c r="GNO38" s="279"/>
      <c r="GNP38" s="279"/>
      <c r="GNQ38" s="279"/>
      <c r="GNR38" s="279"/>
      <c r="GNS38" s="279"/>
      <c r="GNT38" s="279"/>
      <c r="GNU38" s="279"/>
      <c r="GNV38" s="279"/>
      <c r="GNW38" s="279"/>
      <c r="GNX38" s="279"/>
      <c r="GNY38" s="279"/>
      <c r="GNZ38" s="279"/>
      <c r="GOA38" s="279"/>
      <c r="GOB38" s="279"/>
      <c r="GOC38" s="279"/>
      <c r="GOD38" s="279"/>
      <c r="GOE38" s="279"/>
      <c r="GOF38" s="279"/>
      <c r="GOG38" s="279"/>
      <c r="GOH38" s="279"/>
      <c r="GOI38" s="279"/>
      <c r="GOJ38" s="279"/>
      <c r="GOK38" s="279"/>
      <c r="GOL38" s="279"/>
      <c r="GOM38" s="279"/>
      <c r="GON38" s="279"/>
      <c r="GOO38" s="279"/>
      <c r="GOP38" s="279"/>
      <c r="GOQ38" s="279"/>
      <c r="GOR38" s="279"/>
      <c r="GOS38" s="279"/>
      <c r="GOT38" s="279"/>
      <c r="GOU38" s="279"/>
      <c r="GOV38" s="279"/>
      <c r="GOW38" s="279"/>
      <c r="GOX38" s="279"/>
      <c r="GOY38" s="279"/>
      <c r="GOZ38" s="279"/>
      <c r="GPA38" s="279"/>
      <c r="GPB38" s="279"/>
      <c r="GPC38" s="279"/>
      <c r="GPD38" s="279"/>
      <c r="GPE38" s="279"/>
      <c r="GPF38" s="279"/>
      <c r="GPG38" s="279"/>
      <c r="GPH38" s="279"/>
      <c r="GPI38" s="279"/>
      <c r="GPJ38" s="279"/>
      <c r="GPK38" s="279"/>
      <c r="GPL38" s="279"/>
      <c r="GPM38" s="279"/>
      <c r="GPN38" s="279"/>
      <c r="GPO38" s="279"/>
      <c r="GPP38" s="279"/>
      <c r="GPQ38" s="279"/>
      <c r="GPR38" s="279"/>
      <c r="GPS38" s="279"/>
      <c r="GPT38" s="279"/>
      <c r="GPU38" s="279"/>
      <c r="GPV38" s="279"/>
      <c r="GPW38" s="279"/>
      <c r="GPX38" s="279"/>
      <c r="GPY38" s="279"/>
      <c r="GPZ38" s="279"/>
      <c r="GQA38" s="279"/>
      <c r="GQB38" s="279"/>
      <c r="GQC38" s="279"/>
      <c r="GQD38" s="279"/>
      <c r="GQE38" s="279"/>
      <c r="GQF38" s="279"/>
      <c r="GQG38" s="279"/>
      <c r="GQH38" s="279"/>
      <c r="GQI38" s="279"/>
      <c r="GQJ38" s="279"/>
      <c r="GQK38" s="279"/>
      <c r="GQL38" s="279"/>
      <c r="GQM38" s="279"/>
      <c r="GQN38" s="279"/>
      <c r="GQO38" s="279"/>
      <c r="GQP38" s="279"/>
      <c r="GQQ38" s="279"/>
      <c r="GQR38" s="279"/>
      <c r="GQS38" s="279"/>
      <c r="GQT38" s="279"/>
      <c r="GQU38" s="279"/>
      <c r="GQV38" s="279"/>
      <c r="GQW38" s="279"/>
      <c r="GQX38" s="279"/>
      <c r="GQY38" s="279"/>
      <c r="GQZ38" s="279"/>
      <c r="GRA38" s="279"/>
      <c r="GRB38" s="279"/>
      <c r="GRC38" s="279"/>
      <c r="GRD38" s="279"/>
      <c r="GRE38" s="279"/>
      <c r="GRF38" s="279"/>
      <c r="GRG38" s="279"/>
      <c r="GRH38" s="279"/>
      <c r="GRI38" s="279"/>
      <c r="GRJ38" s="279"/>
      <c r="GRK38" s="279"/>
      <c r="GRL38" s="279"/>
      <c r="GRM38" s="279"/>
      <c r="GRN38" s="279"/>
      <c r="GRO38" s="279"/>
      <c r="GRP38" s="279"/>
      <c r="GRQ38" s="279"/>
      <c r="GRR38" s="279"/>
      <c r="GRS38" s="279"/>
      <c r="GRT38" s="279"/>
      <c r="GRU38" s="279"/>
      <c r="GRV38" s="279"/>
      <c r="GRW38" s="279"/>
      <c r="GRX38" s="279"/>
      <c r="GRY38" s="279"/>
      <c r="GRZ38" s="279"/>
      <c r="GSA38" s="279"/>
      <c r="GSB38" s="279"/>
      <c r="GSC38" s="279"/>
      <c r="GSD38" s="279"/>
      <c r="GSE38" s="279"/>
      <c r="GSF38" s="279"/>
      <c r="GSG38" s="279"/>
      <c r="GSH38" s="279"/>
      <c r="GSI38" s="279"/>
      <c r="GSJ38" s="279"/>
      <c r="GSK38" s="279"/>
      <c r="GSL38" s="279"/>
      <c r="GSM38" s="279"/>
      <c r="GSN38" s="279"/>
      <c r="GSO38" s="279"/>
      <c r="GSP38" s="279"/>
      <c r="GSQ38" s="279"/>
      <c r="GSR38" s="279"/>
      <c r="GSS38" s="279"/>
      <c r="GST38" s="279"/>
      <c r="GSU38" s="279"/>
      <c r="GSV38" s="279"/>
      <c r="GSW38" s="279"/>
      <c r="GSX38" s="279"/>
      <c r="GSY38" s="279"/>
      <c r="GSZ38" s="279"/>
      <c r="GTA38" s="279"/>
      <c r="GTB38" s="279"/>
      <c r="GTC38" s="279"/>
      <c r="GTD38" s="279"/>
      <c r="GTE38" s="279"/>
      <c r="GTF38" s="279"/>
      <c r="GTG38" s="279"/>
      <c r="GTH38" s="279"/>
      <c r="GTI38" s="279"/>
      <c r="GTJ38" s="279"/>
      <c r="GTK38" s="279"/>
      <c r="GTL38" s="279"/>
      <c r="GTM38" s="279"/>
      <c r="GTN38" s="279"/>
      <c r="GTO38" s="279"/>
      <c r="GTP38" s="279"/>
      <c r="GTQ38" s="279"/>
      <c r="GTR38" s="279"/>
      <c r="GTS38" s="279"/>
      <c r="GTT38" s="279"/>
      <c r="GTU38" s="279"/>
      <c r="GTV38" s="279"/>
      <c r="GTW38" s="279"/>
      <c r="GTX38" s="279"/>
      <c r="GTY38" s="279"/>
      <c r="GTZ38" s="279"/>
      <c r="GUA38" s="279"/>
      <c r="GUB38" s="279"/>
      <c r="GUC38" s="279"/>
      <c r="GUD38" s="279"/>
      <c r="GUE38" s="279"/>
      <c r="GUF38" s="279"/>
      <c r="GUG38" s="279"/>
      <c r="GUH38" s="279"/>
      <c r="GUI38" s="279"/>
      <c r="GUJ38" s="279"/>
      <c r="GUK38" s="279"/>
      <c r="GUL38" s="279"/>
      <c r="GUM38" s="279"/>
      <c r="GUN38" s="279"/>
      <c r="GUO38" s="279"/>
      <c r="GUP38" s="279"/>
      <c r="GUQ38" s="279"/>
      <c r="GUR38" s="279"/>
      <c r="GUS38" s="279"/>
      <c r="GUT38" s="279"/>
      <c r="GUU38" s="279"/>
      <c r="GUV38" s="279"/>
      <c r="GUW38" s="279"/>
      <c r="GUX38" s="279"/>
      <c r="GUY38" s="279"/>
      <c r="GUZ38" s="279"/>
      <c r="GVA38" s="279"/>
      <c r="GVB38" s="279"/>
      <c r="GVC38" s="279"/>
      <c r="GVD38" s="279"/>
      <c r="GVE38" s="279"/>
      <c r="GVF38" s="279"/>
      <c r="GVG38" s="279"/>
      <c r="GVH38" s="279"/>
      <c r="GVI38" s="279"/>
      <c r="GVJ38" s="279"/>
      <c r="GVK38" s="279"/>
      <c r="GVL38" s="279"/>
      <c r="GVM38" s="279"/>
      <c r="GVN38" s="279"/>
      <c r="GVO38" s="279"/>
      <c r="GVP38" s="279"/>
      <c r="GVQ38" s="279"/>
      <c r="GVR38" s="279"/>
      <c r="GVS38" s="279"/>
      <c r="GVT38" s="279"/>
      <c r="GVU38" s="279"/>
      <c r="GVV38" s="279"/>
      <c r="GVW38" s="279"/>
      <c r="GVX38" s="279"/>
      <c r="GVY38" s="279"/>
      <c r="GVZ38" s="279"/>
      <c r="GWA38" s="279"/>
      <c r="GWB38" s="279"/>
      <c r="GWC38" s="279"/>
      <c r="GWD38" s="279"/>
      <c r="GWE38" s="279"/>
      <c r="GWF38" s="279"/>
      <c r="GWG38" s="279"/>
      <c r="GWH38" s="279"/>
      <c r="GWI38" s="279"/>
      <c r="GWJ38" s="279"/>
      <c r="GWK38" s="279"/>
      <c r="GWL38" s="279"/>
      <c r="GWM38" s="279"/>
      <c r="GWN38" s="279"/>
      <c r="GWO38" s="279"/>
      <c r="GWP38" s="279"/>
      <c r="GWQ38" s="279"/>
      <c r="GWR38" s="279"/>
      <c r="GWS38" s="279"/>
      <c r="GWT38" s="279"/>
      <c r="GWU38" s="279"/>
      <c r="GWV38" s="279"/>
      <c r="GWW38" s="279"/>
      <c r="GWX38" s="279"/>
      <c r="GWY38" s="279"/>
      <c r="GWZ38" s="279"/>
      <c r="GXA38" s="279"/>
      <c r="GXB38" s="279"/>
      <c r="GXC38" s="279"/>
      <c r="GXD38" s="279"/>
      <c r="GXE38" s="279"/>
      <c r="GXF38" s="279"/>
      <c r="GXG38" s="279"/>
      <c r="GXH38" s="279"/>
      <c r="GXI38" s="279"/>
      <c r="GXJ38" s="279"/>
      <c r="GXK38" s="279"/>
      <c r="GXL38" s="279"/>
      <c r="GXM38" s="279"/>
      <c r="GXN38" s="279"/>
      <c r="GXO38" s="279"/>
      <c r="GXP38" s="279"/>
      <c r="GXQ38" s="279"/>
      <c r="GXR38" s="279"/>
      <c r="GXS38" s="279"/>
      <c r="GXT38" s="279"/>
      <c r="GXU38" s="279"/>
      <c r="GXV38" s="279"/>
      <c r="GXW38" s="279"/>
      <c r="GXX38" s="279"/>
      <c r="GXY38" s="279"/>
      <c r="GXZ38" s="279"/>
      <c r="GYA38" s="279"/>
      <c r="GYB38" s="279"/>
      <c r="GYC38" s="279"/>
      <c r="GYD38" s="279"/>
      <c r="GYE38" s="279"/>
      <c r="GYF38" s="279"/>
      <c r="GYG38" s="279"/>
      <c r="GYH38" s="279"/>
      <c r="GYI38" s="279"/>
      <c r="GYJ38" s="279"/>
      <c r="GYK38" s="279"/>
      <c r="GYL38" s="279"/>
      <c r="GYM38" s="279"/>
      <c r="GYN38" s="279"/>
      <c r="GYO38" s="279"/>
      <c r="GYP38" s="279"/>
      <c r="GYQ38" s="279"/>
      <c r="GYR38" s="279"/>
      <c r="GYS38" s="279"/>
      <c r="GYT38" s="279"/>
      <c r="GYU38" s="279"/>
      <c r="GYV38" s="279"/>
      <c r="GYW38" s="279"/>
      <c r="GYX38" s="279"/>
      <c r="GYY38" s="279"/>
      <c r="GYZ38" s="279"/>
      <c r="GZA38" s="279"/>
      <c r="GZB38" s="279"/>
      <c r="GZC38" s="279"/>
      <c r="GZD38" s="279"/>
      <c r="GZE38" s="279"/>
      <c r="GZF38" s="279"/>
      <c r="GZG38" s="279"/>
      <c r="GZH38" s="279"/>
      <c r="GZI38" s="279"/>
      <c r="GZJ38" s="279"/>
      <c r="GZK38" s="279"/>
      <c r="GZL38" s="279"/>
      <c r="GZM38" s="279"/>
      <c r="GZN38" s="279"/>
      <c r="GZO38" s="279"/>
      <c r="GZP38" s="279"/>
      <c r="GZQ38" s="279"/>
      <c r="GZR38" s="279"/>
      <c r="GZS38" s="279"/>
      <c r="GZT38" s="279"/>
      <c r="GZU38" s="279"/>
      <c r="GZV38" s="279"/>
      <c r="GZW38" s="279"/>
      <c r="GZX38" s="279"/>
      <c r="GZY38" s="279"/>
      <c r="GZZ38" s="279"/>
      <c r="HAA38" s="279"/>
      <c r="HAB38" s="279"/>
      <c r="HAC38" s="279"/>
      <c r="HAD38" s="279"/>
      <c r="HAE38" s="279"/>
      <c r="HAF38" s="279"/>
      <c r="HAG38" s="279"/>
      <c r="HAH38" s="279"/>
      <c r="HAI38" s="279"/>
      <c r="HAJ38" s="279"/>
      <c r="HAK38" s="279"/>
      <c r="HAL38" s="279"/>
      <c r="HAM38" s="279"/>
      <c r="HAN38" s="279"/>
      <c r="HAO38" s="279"/>
      <c r="HAP38" s="279"/>
      <c r="HAQ38" s="279"/>
      <c r="HAR38" s="279"/>
      <c r="HAS38" s="279"/>
      <c r="HAT38" s="279"/>
      <c r="HAU38" s="279"/>
      <c r="HAV38" s="279"/>
      <c r="HAW38" s="279"/>
      <c r="HAX38" s="279"/>
      <c r="HAY38" s="279"/>
      <c r="HAZ38" s="279"/>
      <c r="HBA38" s="279"/>
      <c r="HBB38" s="279"/>
      <c r="HBC38" s="279"/>
      <c r="HBD38" s="279"/>
      <c r="HBE38" s="279"/>
      <c r="HBF38" s="279"/>
      <c r="HBG38" s="279"/>
      <c r="HBH38" s="279"/>
      <c r="HBI38" s="279"/>
      <c r="HBJ38" s="279"/>
      <c r="HBK38" s="279"/>
      <c r="HBL38" s="279"/>
      <c r="HBM38" s="279"/>
      <c r="HBN38" s="279"/>
      <c r="HBO38" s="279"/>
      <c r="HBP38" s="279"/>
      <c r="HBQ38" s="279"/>
      <c r="HBR38" s="279"/>
      <c r="HBS38" s="279"/>
      <c r="HBT38" s="279"/>
      <c r="HBU38" s="279"/>
      <c r="HBV38" s="279"/>
      <c r="HBW38" s="279"/>
      <c r="HBX38" s="279"/>
      <c r="HBY38" s="279"/>
      <c r="HBZ38" s="279"/>
      <c r="HCA38" s="279"/>
      <c r="HCB38" s="279"/>
      <c r="HCC38" s="279"/>
      <c r="HCD38" s="279"/>
      <c r="HCE38" s="279"/>
      <c r="HCF38" s="279"/>
      <c r="HCG38" s="279"/>
      <c r="HCH38" s="279"/>
      <c r="HCI38" s="279"/>
      <c r="HCJ38" s="279"/>
      <c r="HCK38" s="279"/>
      <c r="HCL38" s="279"/>
      <c r="HCM38" s="279"/>
      <c r="HCN38" s="279"/>
      <c r="HCO38" s="279"/>
      <c r="HCP38" s="279"/>
      <c r="HCQ38" s="279"/>
      <c r="HCR38" s="279"/>
      <c r="HCS38" s="279"/>
      <c r="HCT38" s="279"/>
      <c r="HCU38" s="279"/>
      <c r="HCV38" s="279"/>
      <c r="HCW38" s="279"/>
      <c r="HCX38" s="279"/>
      <c r="HCY38" s="279"/>
      <c r="HCZ38" s="279"/>
      <c r="HDA38" s="279"/>
      <c r="HDB38" s="279"/>
      <c r="HDC38" s="279"/>
      <c r="HDD38" s="279"/>
      <c r="HDE38" s="279"/>
      <c r="HDF38" s="279"/>
      <c r="HDG38" s="279"/>
      <c r="HDH38" s="279"/>
      <c r="HDI38" s="279"/>
      <c r="HDJ38" s="279"/>
      <c r="HDK38" s="279"/>
      <c r="HDL38" s="279"/>
      <c r="HDM38" s="279"/>
      <c r="HDN38" s="279"/>
      <c r="HDO38" s="279"/>
      <c r="HDP38" s="279"/>
      <c r="HDQ38" s="279"/>
      <c r="HDR38" s="279"/>
      <c r="HDS38" s="279"/>
      <c r="HDT38" s="279"/>
      <c r="HDU38" s="279"/>
      <c r="HDV38" s="279"/>
      <c r="HDW38" s="279"/>
      <c r="HDX38" s="279"/>
      <c r="HDY38" s="279"/>
      <c r="HDZ38" s="279"/>
      <c r="HEA38" s="279"/>
      <c r="HEB38" s="279"/>
      <c r="HEC38" s="279"/>
      <c r="HED38" s="279"/>
      <c r="HEE38" s="279"/>
      <c r="HEF38" s="279"/>
      <c r="HEG38" s="279"/>
      <c r="HEH38" s="279"/>
      <c r="HEI38" s="279"/>
      <c r="HEJ38" s="279"/>
      <c r="HEK38" s="279"/>
      <c r="HEL38" s="279"/>
      <c r="HEM38" s="279"/>
      <c r="HEN38" s="279"/>
      <c r="HEO38" s="279"/>
      <c r="HEP38" s="279"/>
      <c r="HEQ38" s="279"/>
      <c r="HER38" s="279"/>
      <c r="HES38" s="279"/>
      <c r="HET38" s="279"/>
      <c r="HEU38" s="279"/>
      <c r="HEV38" s="279"/>
      <c r="HEW38" s="279"/>
      <c r="HEX38" s="279"/>
      <c r="HEY38" s="279"/>
      <c r="HEZ38" s="279"/>
      <c r="HFA38" s="279"/>
      <c r="HFB38" s="279"/>
      <c r="HFC38" s="279"/>
      <c r="HFD38" s="279"/>
      <c r="HFE38" s="279"/>
      <c r="HFF38" s="279"/>
      <c r="HFG38" s="279"/>
      <c r="HFH38" s="279"/>
      <c r="HFI38" s="279"/>
      <c r="HFJ38" s="279"/>
      <c r="HFK38" s="279"/>
      <c r="HFL38" s="279"/>
      <c r="HFM38" s="279"/>
      <c r="HFN38" s="279"/>
      <c r="HFO38" s="279"/>
      <c r="HFP38" s="279"/>
      <c r="HFQ38" s="279"/>
      <c r="HFR38" s="279"/>
      <c r="HFS38" s="279"/>
      <c r="HFT38" s="279"/>
      <c r="HFU38" s="279"/>
      <c r="HFV38" s="279"/>
      <c r="HFW38" s="279"/>
      <c r="HFX38" s="279"/>
      <c r="HFY38" s="279"/>
      <c r="HFZ38" s="279"/>
      <c r="HGA38" s="279"/>
      <c r="HGB38" s="279"/>
      <c r="HGC38" s="279"/>
      <c r="HGD38" s="279"/>
      <c r="HGE38" s="279"/>
      <c r="HGF38" s="279"/>
      <c r="HGG38" s="279"/>
      <c r="HGH38" s="279"/>
      <c r="HGI38" s="279"/>
      <c r="HGJ38" s="279"/>
      <c r="HGK38" s="279"/>
      <c r="HGL38" s="279"/>
      <c r="HGM38" s="279"/>
      <c r="HGN38" s="279"/>
      <c r="HGO38" s="279"/>
      <c r="HGP38" s="279"/>
      <c r="HGQ38" s="279"/>
      <c r="HGR38" s="279"/>
      <c r="HGS38" s="279"/>
      <c r="HGT38" s="279"/>
      <c r="HGU38" s="279"/>
      <c r="HGV38" s="279"/>
      <c r="HGW38" s="279"/>
      <c r="HGX38" s="279"/>
      <c r="HGY38" s="279"/>
      <c r="HGZ38" s="279"/>
      <c r="HHA38" s="279"/>
      <c r="HHB38" s="279"/>
      <c r="HHC38" s="279"/>
      <c r="HHD38" s="279"/>
      <c r="HHE38" s="279"/>
      <c r="HHF38" s="279"/>
      <c r="HHG38" s="279"/>
      <c r="HHH38" s="279"/>
      <c r="HHI38" s="279"/>
      <c r="HHJ38" s="279"/>
      <c r="HHK38" s="279"/>
      <c r="HHL38" s="279"/>
      <c r="HHM38" s="279"/>
      <c r="HHN38" s="279"/>
      <c r="HHO38" s="279"/>
      <c r="HHP38" s="279"/>
      <c r="HHQ38" s="279"/>
      <c r="HHR38" s="279"/>
      <c r="HHS38" s="279"/>
      <c r="HHT38" s="279"/>
      <c r="HHU38" s="279"/>
      <c r="HHV38" s="279"/>
      <c r="HHW38" s="279"/>
      <c r="HHX38" s="279"/>
      <c r="HHY38" s="279"/>
      <c r="HHZ38" s="279"/>
      <c r="HIA38" s="279"/>
      <c r="HIB38" s="279"/>
      <c r="HIC38" s="279"/>
      <c r="HID38" s="279"/>
      <c r="HIE38" s="279"/>
      <c r="HIF38" s="279"/>
      <c r="HIG38" s="279"/>
      <c r="HIH38" s="279"/>
      <c r="HII38" s="279"/>
      <c r="HIJ38" s="279"/>
      <c r="HIK38" s="279"/>
      <c r="HIL38" s="279"/>
      <c r="HIM38" s="279"/>
      <c r="HIN38" s="279"/>
      <c r="HIO38" s="279"/>
      <c r="HIP38" s="279"/>
      <c r="HIQ38" s="279"/>
      <c r="HIR38" s="279"/>
      <c r="HIS38" s="279"/>
      <c r="HIT38" s="279"/>
      <c r="HIU38" s="279"/>
      <c r="HIV38" s="279"/>
      <c r="HIW38" s="279"/>
      <c r="HIX38" s="279"/>
      <c r="HIY38" s="279"/>
      <c r="HIZ38" s="279"/>
      <c r="HJA38" s="279"/>
      <c r="HJB38" s="279"/>
      <c r="HJC38" s="279"/>
      <c r="HJD38" s="279"/>
      <c r="HJE38" s="279"/>
      <c r="HJF38" s="279"/>
      <c r="HJG38" s="279"/>
      <c r="HJH38" s="279"/>
      <c r="HJI38" s="279"/>
      <c r="HJJ38" s="279"/>
      <c r="HJK38" s="279"/>
      <c r="HJL38" s="279"/>
      <c r="HJM38" s="279"/>
      <c r="HJN38" s="279"/>
      <c r="HJO38" s="279"/>
      <c r="HJP38" s="279"/>
      <c r="HJQ38" s="279"/>
      <c r="HJR38" s="279"/>
      <c r="HJS38" s="279"/>
      <c r="HJT38" s="279"/>
      <c r="HJU38" s="279"/>
      <c r="HJV38" s="279"/>
      <c r="HJW38" s="279"/>
      <c r="HJX38" s="279"/>
      <c r="HJY38" s="279"/>
      <c r="HJZ38" s="279"/>
      <c r="HKA38" s="279"/>
      <c r="HKB38" s="279"/>
      <c r="HKC38" s="279"/>
      <c r="HKD38" s="279"/>
      <c r="HKE38" s="279"/>
      <c r="HKF38" s="279"/>
      <c r="HKG38" s="279"/>
      <c r="HKH38" s="279"/>
      <c r="HKI38" s="279"/>
      <c r="HKJ38" s="279"/>
      <c r="HKK38" s="279"/>
      <c r="HKL38" s="279"/>
      <c r="HKM38" s="279"/>
      <c r="HKN38" s="279"/>
      <c r="HKO38" s="279"/>
      <c r="HKP38" s="279"/>
      <c r="HKQ38" s="279"/>
      <c r="HKR38" s="279"/>
      <c r="HKS38" s="279"/>
      <c r="HKT38" s="279"/>
      <c r="HKU38" s="279"/>
      <c r="HKV38" s="279"/>
      <c r="HKW38" s="279"/>
      <c r="HKX38" s="279"/>
      <c r="HKY38" s="279"/>
      <c r="HKZ38" s="279"/>
      <c r="HLA38" s="279"/>
      <c r="HLB38" s="279"/>
      <c r="HLC38" s="279"/>
      <c r="HLD38" s="279"/>
      <c r="HLE38" s="279"/>
      <c r="HLF38" s="279"/>
      <c r="HLG38" s="279"/>
      <c r="HLH38" s="279"/>
      <c r="HLI38" s="279"/>
      <c r="HLJ38" s="279"/>
      <c r="HLK38" s="279"/>
      <c r="HLL38" s="279"/>
      <c r="HLM38" s="279"/>
      <c r="HLN38" s="279"/>
      <c r="HLO38" s="279"/>
      <c r="HLP38" s="279"/>
      <c r="HLQ38" s="279"/>
      <c r="HLR38" s="279"/>
      <c r="HLS38" s="279"/>
      <c r="HLT38" s="279"/>
      <c r="HLU38" s="279"/>
      <c r="HLV38" s="279"/>
      <c r="HLW38" s="279"/>
      <c r="HLX38" s="279"/>
      <c r="HLY38" s="279"/>
      <c r="HLZ38" s="279"/>
      <c r="HMA38" s="279"/>
      <c r="HMB38" s="279"/>
      <c r="HMC38" s="279"/>
      <c r="HMD38" s="279"/>
      <c r="HME38" s="279"/>
      <c r="HMF38" s="279"/>
      <c r="HMG38" s="279"/>
      <c r="HMH38" s="279"/>
      <c r="HMI38" s="279"/>
      <c r="HMJ38" s="279"/>
      <c r="HMK38" s="279"/>
      <c r="HML38" s="279"/>
      <c r="HMM38" s="279"/>
      <c r="HMN38" s="279"/>
      <c r="HMO38" s="279"/>
      <c r="HMP38" s="279"/>
      <c r="HMQ38" s="279"/>
      <c r="HMR38" s="279"/>
      <c r="HMS38" s="279"/>
      <c r="HMT38" s="279"/>
      <c r="HMU38" s="279"/>
      <c r="HMV38" s="279"/>
      <c r="HMW38" s="279"/>
      <c r="HMX38" s="279"/>
      <c r="HMY38" s="279"/>
      <c r="HMZ38" s="279"/>
      <c r="HNA38" s="279"/>
      <c r="HNB38" s="279"/>
      <c r="HNC38" s="279"/>
      <c r="HND38" s="279"/>
      <c r="HNE38" s="279"/>
      <c r="HNF38" s="279"/>
      <c r="HNG38" s="279"/>
      <c r="HNH38" s="279"/>
      <c r="HNI38" s="279"/>
      <c r="HNJ38" s="279"/>
      <c r="HNK38" s="279"/>
      <c r="HNL38" s="279"/>
      <c r="HNM38" s="279"/>
      <c r="HNN38" s="279"/>
      <c r="HNO38" s="279"/>
      <c r="HNP38" s="279"/>
      <c r="HNQ38" s="279"/>
      <c r="HNR38" s="279"/>
      <c r="HNS38" s="279"/>
      <c r="HNT38" s="279"/>
      <c r="HNU38" s="279"/>
      <c r="HNV38" s="279"/>
      <c r="HNW38" s="279"/>
      <c r="HNX38" s="279"/>
      <c r="HNY38" s="279"/>
      <c r="HNZ38" s="279"/>
      <c r="HOA38" s="279"/>
      <c r="HOB38" s="279"/>
      <c r="HOC38" s="279"/>
      <c r="HOD38" s="279"/>
      <c r="HOE38" s="279"/>
      <c r="HOF38" s="279"/>
      <c r="HOG38" s="279"/>
      <c r="HOH38" s="279"/>
      <c r="HOI38" s="279"/>
      <c r="HOJ38" s="279"/>
      <c r="HOK38" s="279"/>
      <c r="HOL38" s="279"/>
      <c r="HOM38" s="279"/>
      <c r="HON38" s="279"/>
      <c r="HOO38" s="279"/>
      <c r="HOP38" s="279"/>
      <c r="HOQ38" s="279"/>
      <c r="HOR38" s="279"/>
      <c r="HOS38" s="279"/>
      <c r="HOT38" s="279"/>
      <c r="HOU38" s="279"/>
      <c r="HOV38" s="279"/>
      <c r="HOW38" s="279"/>
      <c r="HOX38" s="279"/>
      <c r="HOY38" s="279"/>
      <c r="HOZ38" s="279"/>
      <c r="HPA38" s="279"/>
      <c r="HPB38" s="279"/>
      <c r="HPC38" s="279"/>
      <c r="HPD38" s="279"/>
      <c r="HPE38" s="279"/>
      <c r="HPF38" s="279"/>
      <c r="HPG38" s="279"/>
      <c r="HPH38" s="279"/>
      <c r="HPI38" s="279"/>
      <c r="HPJ38" s="279"/>
      <c r="HPK38" s="279"/>
      <c r="HPL38" s="279"/>
      <c r="HPM38" s="279"/>
      <c r="HPN38" s="279"/>
      <c r="HPO38" s="279"/>
      <c r="HPP38" s="279"/>
      <c r="HPQ38" s="279"/>
      <c r="HPR38" s="279"/>
      <c r="HPS38" s="279"/>
      <c r="HPT38" s="279"/>
      <c r="HPU38" s="279"/>
      <c r="HPV38" s="279"/>
      <c r="HPW38" s="279"/>
      <c r="HPX38" s="279"/>
      <c r="HPY38" s="279"/>
      <c r="HPZ38" s="279"/>
      <c r="HQA38" s="279"/>
      <c r="HQB38" s="279"/>
      <c r="HQC38" s="279"/>
      <c r="HQD38" s="279"/>
      <c r="HQE38" s="279"/>
      <c r="HQF38" s="279"/>
      <c r="HQG38" s="279"/>
      <c r="HQH38" s="279"/>
      <c r="HQI38" s="279"/>
      <c r="HQJ38" s="279"/>
      <c r="HQK38" s="279"/>
      <c r="HQL38" s="279"/>
      <c r="HQM38" s="279"/>
      <c r="HQN38" s="279"/>
      <c r="HQO38" s="279"/>
      <c r="HQP38" s="279"/>
      <c r="HQQ38" s="279"/>
      <c r="HQR38" s="279"/>
      <c r="HQS38" s="279"/>
      <c r="HQT38" s="279"/>
      <c r="HQU38" s="279"/>
      <c r="HQV38" s="279"/>
      <c r="HQW38" s="279"/>
      <c r="HQX38" s="279"/>
      <c r="HQY38" s="279"/>
      <c r="HQZ38" s="279"/>
      <c r="HRA38" s="279"/>
      <c r="HRB38" s="279"/>
      <c r="HRC38" s="279"/>
      <c r="HRD38" s="279"/>
      <c r="HRE38" s="279"/>
      <c r="HRF38" s="279"/>
      <c r="HRG38" s="279"/>
      <c r="HRH38" s="279"/>
      <c r="HRI38" s="279"/>
      <c r="HRJ38" s="279"/>
      <c r="HRK38" s="279"/>
      <c r="HRL38" s="279"/>
      <c r="HRM38" s="279"/>
      <c r="HRN38" s="279"/>
      <c r="HRO38" s="279"/>
      <c r="HRP38" s="279"/>
      <c r="HRQ38" s="279"/>
      <c r="HRR38" s="279"/>
      <c r="HRS38" s="279"/>
      <c r="HRT38" s="279"/>
      <c r="HRU38" s="279"/>
      <c r="HRV38" s="279"/>
      <c r="HRW38" s="279"/>
      <c r="HRX38" s="279"/>
      <c r="HRY38" s="279"/>
      <c r="HRZ38" s="279"/>
      <c r="HSA38" s="279"/>
      <c r="HSB38" s="279"/>
      <c r="HSC38" s="279"/>
      <c r="HSD38" s="279"/>
      <c r="HSE38" s="279"/>
      <c r="HSF38" s="279"/>
      <c r="HSG38" s="279"/>
      <c r="HSH38" s="279"/>
      <c r="HSI38" s="279"/>
      <c r="HSJ38" s="279"/>
      <c r="HSK38" s="279"/>
      <c r="HSL38" s="279"/>
      <c r="HSM38" s="279"/>
      <c r="HSN38" s="279"/>
      <c r="HSO38" s="279"/>
      <c r="HSP38" s="279"/>
      <c r="HSQ38" s="279"/>
      <c r="HSR38" s="279"/>
      <c r="HSS38" s="279"/>
      <c r="HST38" s="279"/>
      <c r="HSU38" s="279"/>
      <c r="HSV38" s="279"/>
      <c r="HSW38" s="279"/>
      <c r="HSX38" s="279"/>
      <c r="HSY38" s="279"/>
      <c r="HSZ38" s="279"/>
      <c r="HTA38" s="279"/>
      <c r="HTB38" s="279"/>
      <c r="HTC38" s="279"/>
      <c r="HTD38" s="279"/>
      <c r="HTE38" s="279"/>
      <c r="HTF38" s="279"/>
      <c r="HTG38" s="279"/>
      <c r="HTH38" s="279"/>
      <c r="HTI38" s="279"/>
      <c r="HTJ38" s="279"/>
      <c r="HTK38" s="279"/>
      <c r="HTL38" s="279"/>
      <c r="HTM38" s="279"/>
      <c r="HTN38" s="279"/>
      <c r="HTO38" s="279"/>
      <c r="HTP38" s="279"/>
      <c r="HTQ38" s="279"/>
      <c r="HTR38" s="279"/>
      <c r="HTS38" s="279"/>
      <c r="HTT38" s="279"/>
      <c r="HTU38" s="279"/>
      <c r="HTV38" s="279"/>
      <c r="HTW38" s="279"/>
      <c r="HTX38" s="279"/>
      <c r="HTY38" s="279"/>
      <c r="HTZ38" s="279"/>
      <c r="HUA38" s="279"/>
      <c r="HUB38" s="279"/>
      <c r="HUC38" s="279"/>
      <c r="HUD38" s="279"/>
      <c r="HUE38" s="279"/>
      <c r="HUF38" s="279"/>
      <c r="HUG38" s="279"/>
      <c r="HUH38" s="279"/>
      <c r="HUI38" s="279"/>
      <c r="HUJ38" s="279"/>
      <c r="HUK38" s="279"/>
      <c r="HUL38" s="279"/>
      <c r="HUM38" s="279"/>
      <c r="HUN38" s="279"/>
      <c r="HUO38" s="279"/>
      <c r="HUP38" s="279"/>
      <c r="HUQ38" s="279"/>
      <c r="HUR38" s="279"/>
      <c r="HUS38" s="279"/>
      <c r="HUT38" s="279"/>
      <c r="HUU38" s="279"/>
      <c r="HUV38" s="279"/>
      <c r="HUW38" s="279"/>
      <c r="HUX38" s="279"/>
      <c r="HUY38" s="279"/>
      <c r="HUZ38" s="279"/>
      <c r="HVA38" s="279"/>
      <c r="HVB38" s="279"/>
      <c r="HVC38" s="279"/>
      <c r="HVD38" s="279"/>
      <c r="HVE38" s="279"/>
      <c r="HVF38" s="279"/>
      <c r="HVG38" s="279"/>
      <c r="HVH38" s="279"/>
      <c r="HVI38" s="279"/>
      <c r="HVJ38" s="279"/>
      <c r="HVK38" s="279"/>
      <c r="HVL38" s="279"/>
      <c r="HVM38" s="279"/>
      <c r="HVN38" s="279"/>
      <c r="HVO38" s="279"/>
      <c r="HVP38" s="279"/>
      <c r="HVQ38" s="279"/>
      <c r="HVR38" s="279"/>
      <c r="HVS38" s="279"/>
      <c r="HVT38" s="279"/>
      <c r="HVU38" s="279"/>
      <c r="HVV38" s="279"/>
      <c r="HVW38" s="279"/>
      <c r="HVX38" s="279"/>
      <c r="HVY38" s="279"/>
      <c r="HVZ38" s="279"/>
      <c r="HWA38" s="279"/>
      <c r="HWB38" s="279"/>
      <c r="HWC38" s="279"/>
      <c r="HWD38" s="279"/>
      <c r="HWE38" s="279"/>
      <c r="HWF38" s="279"/>
      <c r="HWG38" s="279"/>
      <c r="HWH38" s="279"/>
      <c r="HWI38" s="279"/>
      <c r="HWJ38" s="279"/>
      <c r="HWK38" s="279"/>
      <c r="HWL38" s="279"/>
      <c r="HWM38" s="279"/>
      <c r="HWN38" s="279"/>
      <c r="HWO38" s="279"/>
      <c r="HWP38" s="279"/>
      <c r="HWQ38" s="279"/>
      <c r="HWR38" s="279"/>
      <c r="HWS38" s="279"/>
      <c r="HWT38" s="279"/>
      <c r="HWU38" s="279"/>
      <c r="HWV38" s="279"/>
      <c r="HWW38" s="279"/>
      <c r="HWX38" s="279"/>
      <c r="HWY38" s="279"/>
      <c r="HWZ38" s="279"/>
      <c r="HXA38" s="279"/>
      <c r="HXB38" s="279"/>
      <c r="HXC38" s="279"/>
      <c r="HXD38" s="279"/>
      <c r="HXE38" s="279"/>
      <c r="HXF38" s="279"/>
      <c r="HXG38" s="279"/>
      <c r="HXH38" s="279"/>
      <c r="HXI38" s="279"/>
      <c r="HXJ38" s="279"/>
      <c r="HXK38" s="279"/>
      <c r="HXL38" s="279"/>
      <c r="HXM38" s="279"/>
      <c r="HXN38" s="279"/>
      <c r="HXO38" s="279"/>
      <c r="HXP38" s="279"/>
      <c r="HXQ38" s="279"/>
      <c r="HXR38" s="279"/>
      <c r="HXS38" s="279"/>
      <c r="HXT38" s="279"/>
      <c r="HXU38" s="279"/>
      <c r="HXV38" s="279"/>
      <c r="HXW38" s="279"/>
      <c r="HXX38" s="279"/>
      <c r="HXY38" s="279"/>
      <c r="HXZ38" s="279"/>
      <c r="HYA38" s="279"/>
      <c r="HYB38" s="279"/>
      <c r="HYC38" s="279"/>
      <c r="HYD38" s="279"/>
      <c r="HYE38" s="279"/>
      <c r="HYF38" s="279"/>
      <c r="HYG38" s="279"/>
      <c r="HYH38" s="279"/>
      <c r="HYI38" s="279"/>
      <c r="HYJ38" s="279"/>
      <c r="HYK38" s="279"/>
      <c r="HYL38" s="279"/>
      <c r="HYM38" s="279"/>
      <c r="HYN38" s="279"/>
      <c r="HYO38" s="279"/>
      <c r="HYP38" s="279"/>
      <c r="HYQ38" s="279"/>
      <c r="HYR38" s="279"/>
      <c r="HYS38" s="279"/>
      <c r="HYT38" s="279"/>
      <c r="HYU38" s="279"/>
      <c r="HYV38" s="279"/>
      <c r="HYW38" s="279"/>
      <c r="HYX38" s="279"/>
      <c r="HYY38" s="279"/>
      <c r="HYZ38" s="279"/>
      <c r="HZA38" s="279"/>
      <c r="HZB38" s="279"/>
      <c r="HZC38" s="279"/>
      <c r="HZD38" s="279"/>
      <c r="HZE38" s="279"/>
      <c r="HZF38" s="279"/>
      <c r="HZG38" s="279"/>
      <c r="HZH38" s="279"/>
      <c r="HZI38" s="279"/>
      <c r="HZJ38" s="279"/>
      <c r="HZK38" s="279"/>
      <c r="HZL38" s="279"/>
      <c r="HZM38" s="279"/>
      <c r="HZN38" s="279"/>
      <c r="HZO38" s="279"/>
      <c r="HZP38" s="279"/>
      <c r="HZQ38" s="279"/>
      <c r="HZR38" s="279"/>
      <c r="HZS38" s="279"/>
      <c r="HZT38" s="279"/>
      <c r="HZU38" s="279"/>
      <c r="HZV38" s="279"/>
      <c r="HZW38" s="279"/>
      <c r="HZX38" s="279"/>
      <c r="HZY38" s="279"/>
      <c r="HZZ38" s="279"/>
      <c r="IAA38" s="279"/>
      <c r="IAB38" s="279"/>
      <c r="IAC38" s="279"/>
      <c r="IAD38" s="279"/>
      <c r="IAE38" s="279"/>
      <c r="IAF38" s="279"/>
      <c r="IAG38" s="279"/>
      <c r="IAH38" s="279"/>
      <c r="IAI38" s="279"/>
      <c r="IAJ38" s="279"/>
      <c r="IAK38" s="279"/>
      <c r="IAL38" s="279"/>
      <c r="IAM38" s="279"/>
      <c r="IAN38" s="279"/>
      <c r="IAO38" s="279"/>
      <c r="IAP38" s="279"/>
      <c r="IAQ38" s="279"/>
      <c r="IAR38" s="279"/>
      <c r="IAS38" s="279"/>
      <c r="IAT38" s="279"/>
      <c r="IAU38" s="279"/>
      <c r="IAV38" s="279"/>
      <c r="IAW38" s="279"/>
      <c r="IAX38" s="279"/>
      <c r="IAY38" s="279"/>
      <c r="IAZ38" s="279"/>
      <c r="IBA38" s="279"/>
      <c r="IBB38" s="279"/>
      <c r="IBC38" s="279"/>
      <c r="IBD38" s="279"/>
      <c r="IBE38" s="279"/>
      <c r="IBF38" s="279"/>
      <c r="IBG38" s="279"/>
      <c r="IBH38" s="279"/>
      <c r="IBI38" s="279"/>
      <c r="IBJ38" s="279"/>
      <c r="IBK38" s="279"/>
      <c r="IBL38" s="279"/>
      <c r="IBM38" s="279"/>
      <c r="IBN38" s="279"/>
      <c r="IBO38" s="279"/>
      <c r="IBP38" s="279"/>
      <c r="IBQ38" s="279"/>
      <c r="IBR38" s="279"/>
      <c r="IBS38" s="279"/>
      <c r="IBT38" s="279"/>
      <c r="IBU38" s="279"/>
      <c r="IBV38" s="279"/>
      <c r="IBW38" s="279"/>
      <c r="IBX38" s="279"/>
      <c r="IBY38" s="279"/>
      <c r="IBZ38" s="279"/>
      <c r="ICA38" s="279"/>
      <c r="ICB38" s="279"/>
      <c r="ICC38" s="279"/>
      <c r="ICD38" s="279"/>
      <c r="ICE38" s="279"/>
      <c r="ICF38" s="279"/>
      <c r="ICG38" s="279"/>
      <c r="ICH38" s="279"/>
      <c r="ICI38" s="279"/>
      <c r="ICJ38" s="279"/>
      <c r="ICK38" s="279"/>
      <c r="ICL38" s="279"/>
      <c r="ICM38" s="279"/>
      <c r="ICN38" s="279"/>
      <c r="ICO38" s="279"/>
      <c r="ICP38" s="279"/>
      <c r="ICQ38" s="279"/>
      <c r="ICR38" s="279"/>
      <c r="ICS38" s="279"/>
      <c r="ICT38" s="279"/>
      <c r="ICU38" s="279"/>
      <c r="ICV38" s="279"/>
      <c r="ICW38" s="279"/>
      <c r="ICX38" s="279"/>
      <c r="ICY38" s="279"/>
      <c r="ICZ38" s="279"/>
      <c r="IDA38" s="279"/>
      <c r="IDB38" s="279"/>
      <c r="IDC38" s="279"/>
      <c r="IDD38" s="279"/>
      <c r="IDE38" s="279"/>
      <c r="IDF38" s="279"/>
      <c r="IDG38" s="279"/>
      <c r="IDH38" s="279"/>
      <c r="IDI38" s="279"/>
      <c r="IDJ38" s="279"/>
      <c r="IDK38" s="279"/>
      <c r="IDL38" s="279"/>
      <c r="IDM38" s="279"/>
      <c r="IDN38" s="279"/>
      <c r="IDO38" s="279"/>
      <c r="IDP38" s="279"/>
      <c r="IDQ38" s="279"/>
      <c r="IDR38" s="279"/>
      <c r="IDS38" s="279"/>
      <c r="IDT38" s="279"/>
      <c r="IDU38" s="279"/>
      <c r="IDV38" s="279"/>
      <c r="IDW38" s="279"/>
      <c r="IDX38" s="279"/>
      <c r="IDY38" s="279"/>
      <c r="IDZ38" s="279"/>
      <c r="IEA38" s="279"/>
      <c r="IEB38" s="279"/>
      <c r="IEC38" s="279"/>
      <c r="IED38" s="279"/>
      <c r="IEE38" s="279"/>
      <c r="IEF38" s="279"/>
      <c r="IEG38" s="279"/>
      <c r="IEH38" s="279"/>
      <c r="IEI38" s="279"/>
      <c r="IEJ38" s="279"/>
      <c r="IEK38" s="279"/>
      <c r="IEL38" s="279"/>
      <c r="IEM38" s="279"/>
      <c r="IEN38" s="279"/>
      <c r="IEO38" s="279"/>
      <c r="IEP38" s="279"/>
      <c r="IEQ38" s="279"/>
      <c r="IER38" s="279"/>
      <c r="IES38" s="279"/>
      <c r="IET38" s="279"/>
      <c r="IEU38" s="279"/>
      <c r="IEV38" s="279"/>
      <c r="IEW38" s="279"/>
      <c r="IEX38" s="279"/>
      <c r="IEY38" s="279"/>
      <c r="IEZ38" s="279"/>
      <c r="IFA38" s="279"/>
      <c r="IFB38" s="279"/>
      <c r="IFC38" s="279"/>
      <c r="IFD38" s="279"/>
      <c r="IFE38" s="279"/>
      <c r="IFF38" s="279"/>
      <c r="IFG38" s="279"/>
      <c r="IFH38" s="279"/>
      <c r="IFI38" s="279"/>
      <c r="IFJ38" s="279"/>
      <c r="IFK38" s="279"/>
      <c r="IFL38" s="279"/>
      <c r="IFM38" s="279"/>
      <c r="IFN38" s="279"/>
      <c r="IFO38" s="279"/>
      <c r="IFP38" s="279"/>
      <c r="IFQ38" s="279"/>
      <c r="IFR38" s="279"/>
      <c r="IFS38" s="279"/>
      <c r="IFT38" s="279"/>
      <c r="IFU38" s="279"/>
      <c r="IFV38" s="279"/>
      <c r="IFW38" s="279"/>
      <c r="IFX38" s="279"/>
      <c r="IFY38" s="279"/>
      <c r="IFZ38" s="279"/>
      <c r="IGA38" s="279"/>
      <c r="IGB38" s="279"/>
      <c r="IGC38" s="279"/>
      <c r="IGD38" s="279"/>
      <c r="IGE38" s="279"/>
      <c r="IGF38" s="279"/>
      <c r="IGG38" s="279"/>
      <c r="IGH38" s="279"/>
      <c r="IGI38" s="279"/>
      <c r="IGJ38" s="279"/>
      <c r="IGK38" s="279"/>
      <c r="IGL38" s="279"/>
      <c r="IGM38" s="279"/>
      <c r="IGN38" s="279"/>
      <c r="IGO38" s="279"/>
      <c r="IGP38" s="279"/>
      <c r="IGQ38" s="279"/>
      <c r="IGR38" s="279"/>
      <c r="IGS38" s="279"/>
      <c r="IGT38" s="279"/>
      <c r="IGU38" s="279"/>
      <c r="IGV38" s="279"/>
      <c r="IGW38" s="279"/>
      <c r="IGX38" s="279"/>
      <c r="IGY38" s="279"/>
      <c r="IGZ38" s="279"/>
      <c r="IHA38" s="279"/>
      <c r="IHB38" s="279"/>
      <c r="IHC38" s="279"/>
      <c r="IHD38" s="279"/>
      <c r="IHE38" s="279"/>
      <c r="IHF38" s="279"/>
      <c r="IHG38" s="279"/>
      <c r="IHH38" s="279"/>
      <c r="IHI38" s="279"/>
      <c r="IHJ38" s="279"/>
      <c r="IHK38" s="279"/>
      <c r="IHL38" s="279"/>
      <c r="IHM38" s="279"/>
      <c r="IHN38" s="279"/>
      <c r="IHO38" s="279"/>
      <c r="IHP38" s="279"/>
      <c r="IHQ38" s="279"/>
      <c r="IHR38" s="279"/>
      <c r="IHS38" s="279"/>
      <c r="IHT38" s="279"/>
      <c r="IHU38" s="279"/>
      <c r="IHV38" s="279"/>
      <c r="IHW38" s="279"/>
      <c r="IHX38" s="279"/>
      <c r="IHY38" s="279"/>
      <c r="IHZ38" s="279"/>
      <c r="IIA38" s="279"/>
      <c r="IIB38" s="279"/>
      <c r="IIC38" s="279"/>
      <c r="IID38" s="279"/>
      <c r="IIE38" s="279"/>
      <c r="IIF38" s="279"/>
      <c r="IIG38" s="279"/>
      <c r="IIH38" s="279"/>
      <c r="III38" s="279"/>
      <c r="IIJ38" s="279"/>
      <c r="IIK38" s="279"/>
      <c r="IIL38" s="279"/>
      <c r="IIM38" s="279"/>
      <c r="IIN38" s="279"/>
      <c r="IIO38" s="279"/>
      <c r="IIP38" s="279"/>
      <c r="IIQ38" s="279"/>
      <c r="IIR38" s="279"/>
      <c r="IIS38" s="279"/>
      <c r="IIT38" s="279"/>
      <c r="IIU38" s="279"/>
      <c r="IIV38" s="279"/>
      <c r="IIW38" s="279"/>
      <c r="IIX38" s="279"/>
      <c r="IIY38" s="279"/>
      <c r="IIZ38" s="279"/>
      <c r="IJA38" s="279"/>
      <c r="IJB38" s="279"/>
      <c r="IJC38" s="279"/>
      <c r="IJD38" s="279"/>
      <c r="IJE38" s="279"/>
      <c r="IJF38" s="279"/>
      <c r="IJG38" s="279"/>
      <c r="IJH38" s="279"/>
      <c r="IJI38" s="279"/>
      <c r="IJJ38" s="279"/>
      <c r="IJK38" s="279"/>
      <c r="IJL38" s="279"/>
      <c r="IJM38" s="279"/>
      <c r="IJN38" s="279"/>
      <c r="IJO38" s="279"/>
      <c r="IJP38" s="279"/>
      <c r="IJQ38" s="279"/>
      <c r="IJR38" s="279"/>
      <c r="IJS38" s="279"/>
      <c r="IJT38" s="279"/>
      <c r="IJU38" s="279"/>
      <c r="IJV38" s="279"/>
      <c r="IJW38" s="279"/>
      <c r="IJX38" s="279"/>
      <c r="IJY38" s="279"/>
      <c r="IJZ38" s="279"/>
      <c r="IKA38" s="279"/>
      <c r="IKB38" s="279"/>
      <c r="IKC38" s="279"/>
      <c r="IKD38" s="279"/>
      <c r="IKE38" s="279"/>
      <c r="IKF38" s="279"/>
      <c r="IKG38" s="279"/>
      <c r="IKH38" s="279"/>
      <c r="IKI38" s="279"/>
      <c r="IKJ38" s="279"/>
      <c r="IKK38" s="279"/>
      <c r="IKL38" s="279"/>
      <c r="IKM38" s="279"/>
      <c r="IKN38" s="279"/>
      <c r="IKO38" s="279"/>
      <c r="IKP38" s="279"/>
      <c r="IKQ38" s="279"/>
      <c r="IKR38" s="279"/>
      <c r="IKS38" s="279"/>
      <c r="IKT38" s="279"/>
      <c r="IKU38" s="279"/>
      <c r="IKV38" s="279"/>
      <c r="IKW38" s="279"/>
      <c r="IKX38" s="279"/>
      <c r="IKY38" s="279"/>
      <c r="IKZ38" s="279"/>
      <c r="ILA38" s="279"/>
      <c r="ILB38" s="279"/>
      <c r="ILC38" s="279"/>
      <c r="ILD38" s="279"/>
      <c r="ILE38" s="279"/>
      <c r="ILF38" s="279"/>
      <c r="ILG38" s="279"/>
      <c r="ILH38" s="279"/>
      <c r="ILI38" s="279"/>
      <c r="ILJ38" s="279"/>
      <c r="ILK38" s="279"/>
      <c r="ILL38" s="279"/>
      <c r="ILM38" s="279"/>
      <c r="ILN38" s="279"/>
      <c r="ILO38" s="279"/>
      <c r="ILP38" s="279"/>
      <c r="ILQ38" s="279"/>
      <c r="ILR38" s="279"/>
      <c r="ILS38" s="279"/>
      <c r="ILT38" s="279"/>
      <c r="ILU38" s="279"/>
      <c r="ILV38" s="279"/>
      <c r="ILW38" s="279"/>
      <c r="ILX38" s="279"/>
      <c r="ILY38" s="279"/>
      <c r="ILZ38" s="279"/>
      <c r="IMA38" s="279"/>
      <c r="IMB38" s="279"/>
      <c r="IMC38" s="279"/>
      <c r="IMD38" s="279"/>
      <c r="IME38" s="279"/>
      <c r="IMF38" s="279"/>
      <c r="IMG38" s="279"/>
      <c r="IMH38" s="279"/>
      <c r="IMI38" s="279"/>
      <c r="IMJ38" s="279"/>
      <c r="IMK38" s="279"/>
      <c r="IML38" s="279"/>
      <c r="IMM38" s="279"/>
      <c r="IMN38" s="279"/>
      <c r="IMO38" s="279"/>
      <c r="IMP38" s="279"/>
      <c r="IMQ38" s="279"/>
      <c r="IMR38" s="279"/>
      <c r="IMS38" s="279"/>
      <c r="IMT38" s="279"/>
      <c r="IMU38" s="279"/>
      <c r="IMV38" s="279"/>
      <c r="IMW38" s="279"/>
      <c r="IMX38" s="279"/>
      <c r="IMY38" s="279"/>
      <c r="IMZ38" s="279"/>
      <c r="INA38" s="279"/>
      <c r="INB38" s="279"/>
      <c r="INC38" s="279"/>
      <c r="IND38" s="279"/>
      <c r="INE38" s="279"/>
      <c r="INF38" s="279"/>
      <c r="ING38" s="279"/>
      <c r="INH38" s="279"/>
      <c r="INI38" s="279"/>
      <c r="INJ38" s="279"/>
      <c r="INK38" s="279"/>
      <c r="INL38" s="279"/>
      <c r="INM38" s="279"/>
      <c r="INN38" s="279"/>
      <c r="INO38" s="279"/>
      <c r="INP38" s="279"/>
      <c r="INQ38" s="279"/>
      <c r="INR38" s="279"/>
      <c r="INS38" s="279"/>
      <c r="INT38" s="279"/>
      <c r="INU38" s="279"/>
      <c r="INV38" s="279"/>
      <c r="INW38" s="279"/>
      <c r="INX38" s="279"/>
      <c r="INY38" s="279"/>
      <c r="INZ38" s="279"/>
      <c r="IOA38" s="279"/>
      <c r="IOB38" s="279"/>
      <c r="IOC38" s="279"/>
      <c r="IOD38" s="279"/>
      <c r="IOE38" s="279"/>
      <c r="IOF38" s="279"/>
      <c r="IOG38" s="279"/>
      <c r="IOH38" s="279"/>
      <c r="IOI38" s="279"/>
      <c r="IOJ38" s="279"/>
      <c r="IOK38" s="279"/>
      <c r="IOL38" s="279"/>
      <c r="IOM38" s="279"/>
      <c r="ION38" s="279"/>
      <c r="IOO38" s="279"/>
      <c r="IOP38" s="279"/>
      <c r="IOQ38" s="279"/>
      <c r="IOR38" s="279"/>
      <c r="IOS38" s="279"/>
      <c r="IOT38" s="279"/>
      <c r="IOU38" s="279"/>
      <c r="IOV38" s="279"/>
      <c r="IOW38" s="279"/>
      <c r="IOX38" s="279"/>
      <c r="IOY38" s="279"/>
      <c r="IOZ38" s="279"/>
      <c r="IPA38" s="279"/>
      <c r="IPB38" s="279"/>
      <c r="IPC38" s="279"/>
      <c r="IPD38" s="279"/>
      <c r="IPE38" s="279"/>
      <c r="IPF38" s="279"/>
      <c r="IPG38" s="279"/>
      <c r="IPH38" s="279"/>
      <c r="IPI38" s="279"/>
      <c r="IPJ38" s="279"/>
      <c r="IPK38" s="279"/>
      <c r="IPL38" s="279"/>
      <c r="IPM38" s="279"/>
      <c r="IPN38" s="279"/>
      <c r="IPO38" s="279"/>
      <c r="IPP38" s="279"/>
      <c r="IPQ38" s="279"/>
      <c r="IPR38" s="279"/>
      <c r="IPS38" s="279"/>
      <c r="IPT38" s="279"/>
      <c r="IPU38" s="279"/>
      <c r="IPV38" s="279"/>
      <c r="IPW38" s="279"/>
      <c r="IPX38" s="279"/>
      <c r="IPY38" s="279"/>
      <c r="IPZ38" s="279"/>
      <c r="IQA38" s="279"/>
      <c r="IQB38" s="279"/>
      <c r="IQC38" s="279"/>
      <c r="IQD38" s="279"/>
      <c r="IQE38" s="279"/>
      <c r="IQF38" s="279"/>
      <c r="IQG38" s="279"/>
      <c r="IQH38" s="279"/>
      <c r="IQI38" s="279"/>
      <c r="IQJ38" s="279"/>
      <c r="IQK38" s="279"/>
      <c r="IQL38" s="279"/>
      <c r="IQM38" s="279"/>
      <c r="IQN38" s="279"/>
      <c r="IQO38" s="279"/>
      <c r="IQP38" s="279"/>
      <c r="IQQ38" s="279"/>
      <c r="IQR38" s="279"/>
      <c r="IQS38" s="279"/>
      <c r="IQT38" s="279"/>
      <c r="IQU38" s="279"/>
      <c r="IQV38" s="279"/>
      <c r="IQW38" s="279"/>
      <c r="IQX38" s="279"/>
      <c r="IQY38" s="279"/>
      <c r="IQZ38" s="279"/>
      <c r="IRA38" s="279"/>
      <c r="IRB38" s="279"/>
      <c r="IRC38" s="279"/>
      <c r="IRD38" s="279"/>
      <c r="IRE38" s="279"/>
      <c r="IRF38" s="279"/>
      <c r="IRG38" s="279"/>
      <c r="IRH38" s="279"/>
      <c r="IRI38" s="279"/>
      <c r="IRJ38" s="279"/>
      <c r="IRK38" s="279"/>
      <c r="IRL38" s="279"/>
      <c r="IRM38" s="279"/>
      <c r="IRN38" s="279"/>
      <c r="IRO38" s="279"/>
      <c r="IRP38" s="279"/>
      <c r="IRQ38" s="279"/>
      <c r="IRR38" s="279"/>
      <c r="IRS38" s="279"/>
      <c r="IRT38" s="279"/>
      <c r="IRU38" s="279"/>
      <c r="IRV38" s="279"/>
      <c r="IRW38" s="279"/>
      <c r="IRX38" s="279"/>
      <c r="IRY38" s="279"/>
      <c r="IRZ38" s="279"/>
      <c r="ISA38" s="279"/>
      <c r="ISB38" s="279"/>
      <c r="ISC38" s="279"/>
      <c r="ISD38" s="279"/>
      <c r="ISE38" s="279"/>
      <c r="ISF38" s="279"/>
      <c r="ISG38" s="279"/>
      <c r="ISH38" s="279"/>
      <c r="ISI38" s="279"/>
      <c r="ISJ38" s="279"/>
      <c r="ISK38" s="279"/>
      <c r="ISL38" s="279"/>
      <c r="ISM38" s="279"/>
      <c r="ISN38" s="279"/>
      <c r="ISO38" s="279"/>
      <c r="ISP38" s="279"/>
      <c r="ISQ38" s="279"/>
      <c r="ISR38" s="279"/>
      <c r="ISS38" s="279"/>
      <c r="IST38" s="279"/>
      <c r="ISU38" s="279"/>
      <c r="ISV38" s="279"/>
      <c r="ISW38" s="279"/>
      <c r="ISX38" s="279"/>
      <c r="ISY38" s="279"/>
      <c r="ISZ38" s="279"/>
      <c r="ITA38" s="279"/>
      <c r="ITB38" s="279"/>
      <c r="ITC38" s="279"/>
      <c r="ITD38" s="279"/>
      <c r="ITE38" s="279"/>
      <c r="ITF38" s="279"/>
      <c r="ITG38" s="279"/>
      <c r="ITH38" s="279"/>
      <c r="ITI38" s="279"/>
      <c r="ITJ38" s="279"/>
      <c r="ITK38" s="279"/>
      <c r="ITL38" s="279"/>
      <c r="ITM38" s="279"/>
      <c r="ITN38" s="279"/>
      <c r="ITO38" s="279"/>
      <c r="ITP38" s="279"/>
      <c r="ITQ38" s="279"/>
      <c r="ITR38" s="279"/>
      <c r="ITS38" s="279"/>
      <c r="ITT38" s="279"/>
      <c r="ITU38" s="279"/>
      <c r="ITV38" s="279"/>
      <c r="ITW38" s="279"/>
      <c r="ITX38" s="279"/>
      <c r="ITY38" s="279"/>
      <c r="ITZ38" s="279"/>
      <c r="IUA38" s="279"/>
      <c r="IUB38" s="279"/>
      <c r="IUC38" s="279"/>
      <c r="IUD38" s="279"/>
      <c r="IUE38" s="279"/>
      <c r="IUF38" s="279"/>
      <c r="IUG38" s="279"/>
      <c r="IUH38" s="279"/>
      <c r="IUI38" s="279"/>
      <c r="IUJ38" s="279"/>
      <c r="IUK38" s="279"/>
      <c r="IUL38" s="279"/>
      <c r="IUM38" s="279"/>
      <c r="IUN38" s="279"/>
      <c r="IUO38" s="279"/>
      <c r="IUP38" s="279"/>
      <c r="IUQ38" s="279"/>
      <c r="IUR38" s="279"/>
      <c r="IUS38" s="279"/>
      <c r="IUT38" s="279"/>
      <c r="IUU38" s="279"/>
      <c r="IUV38" s="279"/>
      <c r="IUW38" s="279"/>
      <c r="IUX38" s="279"/>
      <c r="IUY38" s="279"/>
      <c r="IUZ38" s="279"/>
      <c r="IVA38" s="279"/>
      <c r="IVB38" s="279"/>
      <c r="IVC38" s="279"/>
      <c r="IVD38" s="279"/>
      <c r="IVE38" s="279"/>
      <c r="IVF38" s="279"/>
      <c r="IVG38" s="279"/>
      <c r="IVH38" s="279"/>
      <c r="IVI38" s="279"/>
      <c r="IVJ38" s="279"/>
      <c r="IVK38" s="279"/>
      <c r="IVL38" s="279"/>
      <c r="IVM38" s="279"/>
      <c r="IVN38" s="279"/>
      <c r="IVO38" s="279"/>
      <c r="IVP38" s="279"/>
      <c r="IVQ38" s="279"/>
      <c r="IVR38" s="279"/>
      <c r="IVS38" s="279"/>
      <c r="IVT38" s="279"/>
      <c r="IVU38" s="279"/>
      <c r="IVV38" s="279"/>
      <c r="IVW38" s="279"/>
      <c r="IVX38" s="279"/>
      <c r="IVY38" s="279"/>
      <c r="IVZ38" s="279"/>
      <c r="IWA38" s="279"/>
      <c r="IWB38" s="279"/>
      <c r="IWC38" s="279"/>
      <c r="IWD38" s="279"/>
      <c r="IWE38" s="279"/>
      <c r="IWF38" s="279"/>
      <c r="IWG38" s="279"/>
      <c r="IWH38" s="279"/>
      <c r="IWI38" s="279"/>
      <c r="IWJ38" s="279"/>
      <c r="IWK38" s="279"/>
      <c r="IWL38" s="279"/>
      <c r="IWM38" s="279"/>
      <c r="IWN38" s="279"/>
      <c r="IWO38" s="279"/>
      <c r="IWP38" s="279"/>
      <c r="IWQ38" s="279"/>
      <c r="IWR38" s="279"/>
      <c r="IWS38" s="279"/>
      <c r="IWT38" s="279"/>
      <c r="IWU38" s="279"/>
      <c r="IWV38" s="279"/>
      <c r="IWW38" s="279"/>
      <c r="IWX38" s="279"/>
      <c r="IWY38" s="279"/>
      <c r="IWZ38" s="279"/>
      <c r="IXA38" s="279"/>
      <c r="IXB38" s="279"/>
      <c r="IXC38" s="279"/>
      <c r="IXD38" s="279"/>
      <c r="IXE38" s="279"/>
      <c r="IXF38" s="279"/>
      <c r="IXG38" s="279"/>
      <c r="IXH38" s="279"/>
      <c r="IXI38" s="279"/>
      <c r="IXJ38" s="279"/>
      <c r="IXK38" s="279"/>
      <c r="IXL38" s="279"/>
      <c r="IXM38" s="279"/>
      <c r="IXN38" s="279"/>
      <c r="IXO38" s="279"/>
      <c r="IXP38" s="279"/>
      <c r="IXQ38" s="279"/>
      <c r="IXR38" s="279"/>
      <c r="IXS38" s="279"/>
      <c r="IXT38" s="279"/>
      <c r="IXU38" s="279"/>
      <c r="IXV38" s="279"/>
      <c r="IXW38" s="279"/>
      <c r="IXX38" s="279"/>
      <c r="IXY38" s="279"/>
      <c r="IXZ38" s="279"/>
      <c r="IYA38" s="279"/>
      <c r="IYB38" s="279"/>
      <c r="IYC38" s="279"/>
      <c r="IYD38" s="279"/>
      <c r="IYE38" s="279"/>
      <c r="IYF38" s="279"/>
      <c r="IYG38" s="279"/>
      <c r="IYH38" s="279"/>
      <c r="IYI38" s="279"/>
      <c r="IYJ38" s="279"/>
      <c r="IYK38" s="279"/>
      <c r="IYL38" s="279"/>
      <c r="IYM38" s="279"/>
      <c r="IYN38" s="279"/>
      <c r="IYO38" s="279"/>
      <c r="IYP38" s="279"/>
      <c r="IYQ38" s="279"/>
      <c r="IYR38" s="279"/>
      <c r="IYS38" s="279"/>
      <c r="IYT38" s="279"/>
      <c r="IYU38" s="279"/>
      <c r="IYV38" s="279"/>
      <c r="IYW38" s="279"/>
      <c r="IYX38" s="279"/>
      <c r="IYY38" s="279"/>
      <c r="IYZ38" s="279"/>
      <c r="IZA38" s="279"/>
      <c r="IZB38" s="279"/>
      <c r="IZC38" s="279"/>
      <c r="IZD38" s="279"/>
      <c r="IZE38" s="279"/>
      <c r="IZF38" s="279"/>
      <c r="IZG38" s="279"/>
      <c r="IZH38" s="279"/>
      <c r="IZI38" s="279"/>
      <c r="IZJ38" s="279"/>
      <c r="IZK38" s="279"/>
      <c r="IZL38" s="279"/>
      <c r="IZM38" s="279"/>
      <c r="IZN38" s="279"/>
      <c r="IZO38" s="279"/>
      <c r="IZP38" s="279"/>
      <c r="IZQ38" s="279"/>
      <c r="IZR38" s="279"/>
      <c r="IZS38" s="279"/>
      <c r="IZT38" s="279"/>
      <c r="IZU38" s="279"/>
      <c r="IZV38" s="279"/>
      <c r="IZW38" s="279"/>
      <c r="IZX38" s="279"/>
      <c r="IZY38" s="279"/>
      <c r="IZZ38" s="279"/>
      <c r="JAA38" s="279"/>
      <c r="JAB38" s="279"/>
      <c r="JAC38" s="279"/>
      <c r="JAD38" s="279"/>
      <c r="JAE38" s="279"/>
      <c r="JAF38" s="279"/>
      <c r="JAG38" s="279"/>
      <c r="JAH38" s="279"/>
      <c r="JAI38" s="279"/>
      <c r="JAJ38" s="279"/>
      <c r="JAK38" s="279"/>
      <c r="JAL38" s="279"/>
      <c r="JAM38" s="279"/>
      <c r="JAN38" s="279"/>
      <c r="JAO38" s="279"/>
      <c r="JAP38" s="279"/>
      <c r="JAQ38" s="279"/>
      <c r="JAR38" s="279"/>
      <c r="JAS38" s="279"/>
      <c r="JAT38" s="279"/>
      <c r="JAU38" s="279"/>
      <c r="JAV38" s="279"/>
      <c r="JAW38" s="279"/>
      <c r="JAX38" s="279"/>
      <c r="JAY38" s="279"/>
      <c r="JAZ38" s="279"/>
      <c r="JBA38" s="279"/>
      <c r="JBB38" s="279"/>
      <c r="JBC38" s="279"/>
      <c r="JBD38" s="279"/>
      <c r="JBE38" s="279"/>
      <c r="JBF38" s="279"/>
      <c r="JBG38" s="279"/>
      <c r="JBH38" s="279"/>
      <c r="JBI38" s="279"/>
      <c r="JBJ38" s="279"/>
      <c r="JBK38" s="279"/>
      <c r="JBL38" s="279"/>
      <c r="JBM38" s="279"/>
      <c r="JBN38" s="279"/>
      <c r="JBO38" s="279"/>
      <c r="JBP38" s="279"/>
      <c r="JBQ38" s="279"/>
      <c r="JBR38" s="279"/>
      <c r="JBS38" s="279"/>
      <c r="JBT38" s="279"/>
      <c r="JBU38" s="279"/>
      <c r="JBV38" s="279"/>
      <c r="JBW38" s="279"/>
      <c r="JBX38" s="279"/>
      <c r="JBY38" s="279"/>
      <c r="JBZ38" s="279"/>
      <c r="JCA38" s="279"/>
      <c r="JCB38" s="279"/>
      <c r="JCC38" s="279"/>
      <c r="JCD38" s="279"/>
      <c r="JCE38" s="279"/>
      <c r="JCF38" s="279"/>
      <c r="JCG38" s="279"/>
      <c r="JCH38" s="279"/>
      <c r="JCI38" s="279"/>
      <c r="JCJ38" s="279"/>
      <c r="JCK38" s="279"/>
      <c r="JCL38" s="279"/>
      <c r="JCM38" s="279"/>
      <c r="JCN38" s="279"/>
      <c r="JCO38" s="279"/>
      <c r="JCP38" s="279"/>
      <c r="JCQ38" s="279"/>
      <c r="JCR38" s="279"/>
      <c r="JCS38" s="279"/>
      <c r="JCT38" s="279"/>
      <c r="JCU38" s="279"/>
      <c r="JCV38" s="279"/>
      <c r="JCW38" s="279"/>
      <c r="JCX38" s="279"/>
      <c r="JCY38" s="279"/>
      <c r="JCZ38" s="279"/>
      <c r="JDA38" s="279"/>
      <c r="JDB38" s="279"/>
      <c r="JDC38" s="279"/>
      <c r="JDD38" s="279"/>
      <c r="JDE38" s="279"/>
      <c r="JDF38" s="279"/>
      <c r="JDG38" s="279"/>
      <c r="JDH38" s="279"/>
      <c r="JDI38" s="279"/>
      <c r="JDJ38" s="279"/>
      <c r="JDK38" s="279"/>
      <c r="JDL38" s="279"/>
      <c r="JDM38" s="279"/>
      <c r="JDN38" s="279"/>
      <c r="JDO38" s="279"/>
      <c r="JDP38" s="279"/>
      <c r="JDQ38" s="279"/>
      <c r="JDR38" s="279"/>
      <c r="JDS38" s="279"/>
      <c r="JDT38" s="279"/>
      <c r="JDU38" s="279"/>
      <c r="JDV38" s="279"/>
      <c r="JDW38" s="279"/>
      <c r="JDX38" s="279"/>
      <c r="JDY38" s="279"/>
      <c r="JDZ38" s="279"/>
      <c r="JEA38" s="279"/>
      <c r="JEB38" s="279"/>
      <c r="JEC38" s="279"/>
      <c r="JED38" s="279"/>
      <c r="JEE38" s="279"/>
      <c r="JEF38" s="279"/>
      <c r="JEG38" s="279"/>
      <c r="JEH38" s="279"/>
      <c r="JEI38" s="279"/>
      <c r="JEJ38" s="279"/>
      <c r="JEK38" s="279"/>
      <c r="JEL38" s="279"/>
      <c r="JEM38" s="279"/>
      <c r="JEN38" s="279"/>
      <c r="JEO38" s="279"/>
      <c r="JEP38" s="279"/>
      <c r="JEQ38" s="279"/>
      <c r="JER38" s="279"/>
      <c r="JES38" s="279"/>
      <c r="JET38" s="279"/>
      <c r="JEU38" s="279"/>
      <c r="JEV38" s="279"/>
      <c r="JEW38" s="279"/>
      <c r="JEX38" s="279"/>
      <c r="JEY38" s="279"/>
      <c r="JEZ38" s="279"/>
      <c r="JFA38" s="279"/>
      <c r="JFB38" s="279"/>
      <c r="JFC38" s="279"/>
      <c r="JFD38" s="279"/>
      <c r="JFE38" s="279"/>
      <c r="JFF38" s="279"/>
      <c r="JFG38" s="279"/>
      <c r="JFH38" s="279"/>
      <c r="JFI38" s="279"/>
      <c r="JFJ38" s="279"/>
      <c r="JFK38" s="279"/>
      <c r="JFL38" s="279"/>
      <c r="JFM38" s="279"/>
      <c r="JFN38" s="279"/>
      <c r="JFO38" s="279"/>
      <c r="JFP38" s="279"/>
      <c r="JFQ38" s="279"/>
      <c r="JFR38" s="279"/>
      <c r="JFS38" s="279"/>
      <c r="JFT38" s="279"/>
      <c r="JFU38" s="279"/>
      <c r="JFV38" s="279"/>
      <c r="JFW38" s="279"/>
      <c r="JFX38" s="279"/>
      <c r="JFY38" s="279"/>
      <c r="JFZ38" s="279"/>
      <c r="JGA38" s="279"/>
      <c r="JGB38" s="279"/>
      <c r="JGC38" s="279"/>
      <c r="JGD38" s="279"/>
      <c r="JGE38" s="279"/>
      <c r="JGF38" s="279"/>
      <c r="JGG38" s="279"/>
      <c r="JGH38" s="279"/>
      <c r="JGI38" s="279"/>
      <c r="JGJ38" s="279"/>
      <c r="JGK38" s="279"/>
      <c r="JGL38" s="279"/>
      <c r="JGM38" s="279"/>
      <c r="JGN38" s="279"/>
      <c r="JGO38" s="279"/>
      <c r="JGP38" s="279"/>
      <c r="JGQ38" s="279"/>
      <c r="JGR38" s="279"/>
      <c r="JGS38" s="279"/>
      <c r="JGT38" s="279"/>
      <c r="JGU38" s="279"/>
      <c r="JGV38" s="279"/>
      <c r="JGW38" s="279"/>
      <c r="JGX38" s="279"/>
      <c r="JGY38" s="279"/>
      <c r="JGZ38" s="279"/>
      <c r="JHA38" s="279"/>
      <c r="JHB38" s="279"/>
      <c r="JHC38" s="279"/>
      <c r="JHD38" s="279"/>
      <c r="JHE38" s="279"/>
      <c r="JHF38" s="279"/>
      <c r="JHG38" s="279"/>
      <c r="JHH38" s="279"/>
      <c r="JHI38" s="279"/>
      <c r="JHJ38" s="279"/>
      <c r="JHK38" s="279"/>
      <c r="JHL38" s="279"/>
      <c r="JHM38" s="279"/>
      <c r="JHN38" s="279"/>
      <c r="JHO38" s="279"/>
      <c r="JHP38" s="279"/>
      <c r="JHQ38" s="279"/>
      <c r="JHR38" s="279"/>
      <c r="JHS38" s="279"/>
      <c r="JHT38" s="279"/>
      <c r="JHU38" s="279"/>
      <c r="JHV38" s="279"/>
      <c r="JHW38" s="279"/>
      <c r="JHX38" s="279"/>
      <c r="JHY38" s="279"/>
      <c r="JHZ38" s="279"/>
      <c r="JIA38" s="279"/>
      <c r="JIB38" s="279"/>
      <c r="JIC38" s="279"/>
      <c r="JID38" s="279"/>
      <c r="JIE38" s="279"/>
      <c r="JIF38" s="279"/>
      <c r="JIG38" s="279"/>
      <c r="JIH38" s="279"/>
      <c r="JII38" s="279"/>
      <c r="JIJ38" s="279"/>
      <c r="JIK38" s="279"/>
      <c r="JIL38" s="279"/>
      <c r="JIM38" s="279"/>
      <c r="JIN38" s="279"/>
      <c r="JIO38" s="279"/>
      <c r="JIP38" s="279"/>
      <c r="JIQ38" s="279"/>
      <c r="JIR38" s="279"/>
      <c r="JIS38" s="279"/>
      <c r="JIT38" s="279"/>
      <c r="JIU38" s="279"/>
      <c r="JIV38" s="279"/>
      <c r="JIW38" s="279"/>
      <c r="JIX38" s="279"/>
      <c r="JIY38" s="279"/>
      <c r="JIZ38" s="279"/>
      <c r="JJA38" s="279"/>
      <c r="JJB38" s="279"/>
      <c r="JJC38" s="279"/>
      <c r="JJD38" s="279"/>
      <c r="JJE38" s="279"/>
      <c r="JJF38" s="279"/>
      <c r="JJG38" s="279"/>
      <c r="JJH38" s="279"/>
      <c r="JJI38" s="279"/>
      <c r="JJJ38" s="279"/>
      <c r="JJK38" s="279"/>
      <c r="JJL38" s="279"/>
      <c r="JJM38" s="279"/>
      <c r="JJN38" s="279"/>
      <c r="JJO38" s="279"/>
      <c r="JJP38" s="279"/>
      <c r="JJQ38" s="279"/>
      <c r="JJR38" s="279"/>
      <c r="JJS38" s="279"/>
      <c r="JJT38" s="279"/>
      <c r="JJU38" s="279"/>
      <c r="JJV38" s="279"/>
      <c r="JJW38" s="279"/>
      <c r="JJX38" s="279"/>
      <c r="JJY38" s="279"/>
      <c r="JJZ38" s="279"/>
      <c r="JKA38" s="279"/>
      <c r="JKB38" s="279"/>
      <c r="JKC38" s="279"/>
      <c r="JKD38" s="279"/>
      <c r="JKE38" s="279"/>
      <c r="JKF38" s="279"/>
      <c r="JKG38" s="279"/>
      <c r="JKH38" s="279"/>
      <c r="JKI38" s="279"/>
      <c r="JKJ38" s="279"/>
      <c r="JKK38" s="279"/>
      <c r="JKL38" s="279"/>
      <c r="JKM38" s="279"/>
      <c r="JKN38" s="279"/>
      <c r="JKO38" s="279"/>
      <c r="JKP38" s="279"/>
      <c r="JKQ38" s="279"/>
      <c r="JKR38" s="279"/>
      <c r="JKS38" s="279"/>
      <c r="JKT38" s="279"/>
      <c r="JKU38" s="279"/>
      <c r="JKV38" s="279"/>
      <c r="JKW38" s="279"/>
      <c r="JKX38" s="279"/>
      <c r="JKY38" s="279"/>
      <c r="JKZ38" s="279"/>
      <c r="JLA38" s="279"/>
      <c r="JLB38" s="279"/>
      <c r="JLC38" s="279"/>
      <c r="JLD38" s="279"/>
      <c r="JLE38" s="279"/>
      <c r="JLF38" s="279"/>
      <c r="JLG38" s="279"/>
      <c r="JLH38" s="279"/>
      <c r="JLI38" s="279"/>
      <c r="JLJ38" s="279"/>
      <c r="JLK38" s="279"/>
      <c r="JLL38" s="279"/>
      <c r="JLM38" s="279"/>
      <c r="JLN38" s="279"/>
      <c r="JLO38" s="279"/>
      <c r="JLP38" s="279"/>
      <c r="JLQ38" s="279"/>
      <c r="JLR38" s="279"/>
      <c r="JLS38" s="279"/>
      <c r="JLT38" s="279"/>
      <c r="JLU38" s="279"/>
      <c r="JLV38" s="279"/>
      <c r="JLW38" s="279"/>
      <c r="JLX38" s="279"/>
      <c r="JLY38" s="279"/>
      <c r="JLZ38" s="279"/>
      <c r="JMA38" s="279"/>
      <c r="JMB38" s="279"/>
      <c r="JMC38" s="279"/>
      <c r="JMD38" s="279"/>
      <c r="JME38" s="279"/>
      <c r="JMF38" s="279"/>
      <c r="JMG38" s="279"/>
      <c r="JMH38" s="279"/>
      <c r="JMI38" s="279"/>
      <c r="JMJ38" s="279"/>
      <c r="JMK38" s="279"/>
      <c r="JML38" s="279"/>
      <c r="JMM38" s="279"/>
      <c r="JMN38" s="279"/>
      <c r="JMO38" s="279"/>
      <c r="JMP38" s="279"/>
      <c r="JMQ38" s="279"/>
      <c r="JMR38" s="279"/>
      <c r="JMS38" s="279"/>
      <c r="JMT38" s="279"/>
      <c r="JMU38" s="279"/>
      <c r="JMV38" s="279"/>
      <c r="JMW38" s="279"/>
      <c r="JMX38" s="279"/>
      <c r="JMY38" s="279"/>
      <c r="JMZ38" s="279"/>
      <c r="JNA38" s="279"/>
      <c r="JNB38" s="279"/>
      <c r="JNC38" s="279"/>
      <c r="JND38" s="279"/>
      <c r="JNE38" s="279"/>
      <c r="JNF38" s="279"/>
      <c r="JNG38" s="279"/>
      <c r="JNH38" s="279"/>
      <c r="JNI38" s="279"/>
      <c r="JNJ38" s="279"/>
      <c r="JNK38" s="279"/>
      <c r="JNL38" s="279"/>
      <c r="JNM38" s="279"/>
      <c r="JNN38" s="279"/>
      <c r="JNO38" s="279"/>
      <c r="JNP38" s="279"/>
      <c r="JNQ38" s="279"/>
      <c r="JNR38" s="279"/>
      <c r="JNS38" s="279"/>
      <c r="JNT38" s="279"/>
      <c r="JNU38" s="279"/>
      <c r="JNV38" s="279"/>
      <c r="JNW38" s="279"/>
      <c r="JNX38" s="279"/>
      <c r="JNY38" s="279"/>
      <c r="JNZ38" s="279"/>
      <c r="JOA38" s="279"/>
      <c r="JOB38" s="279"/>
      <c r="JOC38" s="279"/>
      <c r="JOD38" s="279"/>
      <c r="JOE38" s="279"/>
      <c r="JOF38" s="279"/>
      <c r="JOG38" s="279"/>
      <c r="JOH38" s="279"/>
      <c r="JOI38" s="279"/>
      <c r="JOJ38" s="279"/>
      <c r="JOK38" s="279"/>
      <c r="JOL38" s="279"/>
      <c r="JOM38" s="279"/>
      <c r="JON38" s="279"/>
      <c r="JOO38" s="279"/>
      <c r="JOP38" s="279"/>
      <c r="JOQ38" s="279"/>
      <c r="JOR38" s="279"/>
      <c r="JOS38" s="279"/>
      <c r="JOT38" s="279"/>
      <c r="JOU38" s="279"/>
      <c r="JOV38" s="279"/>
      <c r="JOW38" s="279"/>
      <c r="JOX38" s="279"/>
      <c r="JOY38" s="279"/>
      <c r="JOZ38" s="279"/>
      <c r="JPA38" s="279"/>
      <c r="JPB38" s="279"/>
      <c r="JPC38" s="279"/>
      <c r="JPD38" s="279"/>
      <c r="JPE38" s="279"/>
      <c r="JPF38" s="279"/>
      <c r="JPG38" s="279"/>
      <c r="JPH38" s="279"/>
      <c r="JPI38" s="279"/>
      <c r="JPJ38" s="279"/>
      <c r="JPK38" s="279"/>
      <c r="JPL38" s="279"/>
      <c r="JPM38" s="279"/>
      <c r="JPN38" s="279"/>
      <c r="JPO38" s="279"/>
      <c r="JPP38" s="279"/>
      <c r="JPQ38" s="279"/>
      <c r="JPR38" s="279"/>
      <c r="JPS38" s="279"/>
      <c r="JPT38" s="279"/>
      <c r="JPU38" s="279"/>
      <c r="JPV38" s="279"/>
      <c r="JPW38" s="279"/>
      <c r="JPX38" s="279"/>
      <c r="JPY38" s="279"/>
      <c r="JPZ38" s="279"/>
      <c r="JQA38" s="279"/>
      <c r="JQB38" s="279"/>
      <c r="JQC38" s="279"/>
      <c r="JQD38" s="279"/>
      <c r="JQE38" s="279"/>
      <c r="JQF38" s="279"/>
      <c r="JQG38" s="279"/>
      <c r="JQH38" s="279"/>
      <c r="JQI38" s="279"/>
      <c r="JQJ38" s="279"/>
      <c r="JQK38" s="279"/>
      <c r="JQL38" s="279"/>
      <c r="JQM38" s="279"/>
      <c r="JQN38" s="279"/>
      <c r="JQO38" s="279"/>
      <c r="JQP38" s="279"/>
      <c r="JQQ38" s="279"/>
      <c r="JQR38" s="279"/>
      <c r="JQS38" s="279"/>
      <c r="JQT38" s="279"/>
      <c r="JQU38" s="279"/>
      <c r="JQV38" s="279"/>
      <c r="JQW38" s="279"/>
      <c r="JQX38" s="279"/>
      <c r="JQY38" s="279"/>
      <c r="JQZ38" s="279"/>
      <c r="JRA38" s="279"/>
      <c r="JRB38" s="279"/>
      <c r="JRC38" s="279"/>
      <c r="JRD38" s="279"/>
      <c r="JRE38" s="279"/>
      <c r="JRF38" s="279"/>
      <c r="JRG38" s="279"/>
      <c r="JRH38" s="279"/>
      <c r="JRI38" s="279"/>
      <c r="JRJ38" s="279"/>
      <c r="JRK38" s="279"/>
      <c r="JRL38" s="279"/>
      <c r="JRM38" s="279"/>
      <c r="JRN38" s="279"/>
      <c r="JRO38" s="279"/>
      <c r="JRP38" s="279"/>
      <c r="JRQ38" s="279"/>
      <c r="JRR38" s="279"/>
      <c r="JRS38" s="279"/>
      <c r="JRT38" s="279"/>
      <c r="JRU38" s="279"/>
      <c r="JRV38" s="279"/>
      <c r="JRW38" s="279"/>
      <c r="JRX38" s="279"/>
      <c r="JRY38" s="279"/>
      <c r="JRZ38" s="279"/>
      <c r="JSA38" s="279"/>
      <c r="JSB38" s="279"/>
      <c r="JSC38" s="279"/>
      <c r="JSD38" s="279"/>
      <c r="JSE38" s="279"/>
      <c r="JSF38" s="279"/>
      <c r="JSG38" s="279"/>
      <c r="JSH38" s="279"/>
      <c r="JSI38" s="279"/>
      <c r="JSJ38" s="279"/>
      <c r="JSK38" s="279"/>
      <c r="JSL38" s="279"/>
      <c r="JSM38" s="279"/>
      <c r="JSN38" s="279"/>
      <c r="JSO38" s="279"/>
      <c r="JSP38" s="279"/>
      <c r="JSQ38" s="279"/>
      <c r="JSR38" s="279"/>
      <c r="JSS38" s="279"/>
      <c r="JST38" s="279"/>
      <c r="JSU38" s="279"/>
      <c r="JSV38" s="279"/>
      <c r="JSW38" s="279"/>
      <c r="JSX38" s="279"/>
      <c r="JSY38" s="279"/>
      <c r="JSZ38" s="279"/>
      <c r="JTA38" s="279"/>
      <c r="JTB38" s="279"/>
      <c r="JTC38" s="279"/>
      <c r="JTD38" s="279"/>
      <c r="JTE38" s="279"/>
      <c r="JTF38" s="279"/>
      <c r="JTG38" s="279"/>
      <c r="JTH38" s="279"/>
      <c r="JTI38" s="279"/>
      <c r="JTJ38" s="279"/>
      <c r="JTK38" s="279"/>
      <c r="JTL38" s="279"/>
      <c r="JTM38" s="279"/>
      <c r="JTN38" s="279"/>
      <c r="JTO38" s="279"/>
      <c r="JTP38" s="279"/>
      <c r="JTQ38" s="279"/>
      <c r="JTR38" s="279"/>
      <c r="JTS38" s="279"/>
      <c r="JTT38" s="279"/>
      <c r="JTU38" s="279"/>
      <c r="JTV38" s="279"/>
      <c r="JTW38" s="279"/>
      <c r="JTX38" s="279"/>
      <c r="JTY38" s="279"/>
      <c r="JTZ38" s="279"/>
      <c r="JUA38" s="279"/>
      <c r="JUB38" s="279"/>
      <c r="JUC38" s="279"/>
      <c r="JUD38" s="279"/>
      <c r="JUE38" s="279"/>
      <c r="JUF38" s="279"/>
      <c r="JUG38" s="279"/>
      <c r="JUH38" s="279"/>
      <c r="JUI38" s="279"/>
      <c r="JUJ38" s="279"/>
      <c r="JUK38" s="279"/>
      <c r="JUL38" s="279"/>
      <c r="JUM38" s="279"/>
      <c r="JUN38" s="279"/>
      <c r="JUO38" s="279"/>
      <c r="JUP38" s="279"/>
      <c r="JUQ38" s="279"/>
      <c r="JUR38" s="279"/>
      <c r="JUS38" s="279"/>
      <c r="JUT38" s="279"/>
      <c r="JUU38" s="279"/>
      <c r="JUV38" s="279"/>
      <c r="JUW38" s="279"/>
      <c r="JUX38" s="279"/>
      <c r="JUY38" s="279"/>
      <c r="JUZ38" s="279"/>
      <c r="JVA38" s="279"/>
      <c r="JVB38" s="279"/>
      <c r="JVC38" s="279"/>
      <c r="JVD38" s="279"/>
      <c r="JVE38" s="279"/>
      <c r="JVF38" s="279"/>
      <c r="JVG38" s="279"/>
      <c r="JVH38" s="279"/>
      <c r="JVI38" s="279"/>
      <c r="JVJ38" s="279"/>
      <c r="JVK38" s="279"/>
      <c r="JVL38" s="279"/>
      <c r="JVM38" s="279"/>
      <c r="JVN38" s="279"/>
      <c r="JVO38" s="279"/>
      <c r="JVP38" s="279"/>
      <c r="JVQ38" s="279"/>
      <c r="JVR38" s="279"/>
      <c r="JVS38" s="279"/>
      <c r="JVT38" s="279"/>
      <c r="JVU38" s="279"/>
      <c r="JVV38" s="279"/>
      <c r="JVW38" s="279"/>
      <c r="JVX38" s="279"/>
      <c r="JVY38" s="279"/>
      <c r="JVZ38" s="279"/>
      <c r="JWA38" s="279"/>
      <c r="JWB38" s="279"/>
      <c r="JWC38" s="279"/>
      <c r="JWD38" s="279"/>
      <c r="JWE38" s="279"/>
      <c r="JWF38" s="279"/>
      <c r="JWG38" s="279"/>
      <c r="JWH38" s="279"/>
      <c r="JWI38" s="279"/>
      <c r="JWJ38" s="279"/>
      <c r="JWK38" s="279"/>
      <c r="JWL38" s="279"/>
      <c r="JWM38" s="279"/>
      <c r="JWN38" s="279"/>
      <c r="JWO38" s="279"/>
      <c r="JWP38" s="279"/>
      <c r="JWQ38" s="279"/>
      <c r="JWR38" s="279"/>
      <c r="JWS38" s="279"/>
      <c r="JWT38" s="279"/>
      <c r="JWU38" s="279"/>
      <c r="JWV38" s="279"/>
      <c r="JWW38" s="279"/>
      <c r="JWX38" s="279"/>
      <c r="JWY38" s="279"/>
      <c r="JWZ38" s="279"/>
      <c r="JXA38" s="279"/>
      <c r="JXB38" s="279"/>
      <c r="JXC38" s="279"/>
      <c r="JXD38" s="279"/>
      <c r="JXE38" s="279"/>
      <c r="JXF38" s="279"/>
      <c r="JXG38" s="279"/>
      <c r="JXH38" s="279"/>
      <c r="JXI38" s="279"/>
      <c r="JXJ38" s="279"/>
      <c r="JXK38" s="279"/>
      <c r="JXL38" s="279"/>
      <c r="JXM38" s="279"/>
      <c r="JXN38" s="279"/>
      <c r="JXO38" s="279"/>
      <c r="JXP38" s="279"/>
      <c r="JXQ38" s="279"/>
      <c r="JXR38" s="279"/>
      <c r="JXS38" s="279"/>
      <c r="JXT38" s="279"/>
      <c r="JXU38" s="279"/>
      <c r="JXV38" s="279"/>
      <c r="JXW38" s="279"/>
      <c r="JXX38" s="279"/>
      <c r="JXY38" s="279"/>
      <c r="JXZ38" s="279"/>
      <c r="JYA38" s="279"/>
      <c r="JYB38" s="279"/>
      <c r="JYC38" s="279"/>
      <c r="JYD38" s="279"/>
      <c r="JYE38" s="279"/>
      <c r="JYF38" s="279"/>
      <c r="JYG38" s="279"/>
      <c r="JYH38" s="279"/>
      <c r="JYI38" s="279"/>
      <c r="JYJ38" s="279"/>
      <c r="JYK38" s="279"/>
      <c r="JYL38" s="279"/>
      <c r="JYM38" s="279"/>
      <c r="JYN38" s="279"/>
      <c r="JYO38" s="279"/>
      <c r="JYP38" s="279"/>
      <c r="JYQ38" s="279"/>
      <c r="JYR38" s="279"/>
      <c r="JYS38" s="279"/>
      <c r="JYT38" s="279"/>
      <c r="JYU38" s="279"/>
      <c r="JYV38" s="279"/>
      <c r="JYW38" s="279"/>
      <c r="JYX38" s="279"/>
      <c r="JYY38" s="279"/>
      <c r="JYZ38" s="279"/>
      <c r="JZA38" s="279"/>
      <c r="JZB38" s="279"/>
      <c r="JZC38" s="279"/>
      <c r="JZD38" s="279"/>
      <c r="JZE38" s="279"/>
      <c r="JZF38" s="279"/>
      <c r="JZG38" s="279"/>
      <c r="JZH38" s="279"/>
      <c r="JZI38" s="279"/>
      <c r="JZJ38" s="279"/>
      <c r="JZK38" s="279"/>
      <c r="JZL38" s="279"/>
      <c r="JZM38" s="279"/>
      <c r="JZN38" s="279"/>
      <c r="JZO38" s="279"/>
      <c r="JZP38" s="279"/>
      <c r="JZQ38" s="279"/>
      <c r="JZR38" s="279"/>
      <c r="JZS38" s="279"/>
      <c r="JZT38" s="279"/>
      <c r="JZU38" s="279"/>
      <c r="JZV38" s="279"/>
      <c r="JZW38" s="279"/>
      <c r="JZX38" s="279"/>
      <c r="JZY38" s="279"/>
      <c r="JZZ38" s="279"/>
      <c r="KAA38" s="279"/>
      <c r="KAB38" s="279"/>
      <c r="KAC38" s="279"/>
      <c r="KAD38" s="279"/>
      <c r="KAE38" s="279"/>
      <c r="KAF38" s="279"/>
      <c r="KAG38" s="279"/>
      <c r="KAH38" s="279"/>
      <c r="KAI38" s="279"/>
      <c r="KAJ38" s="279"/>
      <c r="KAK38" s="279"/>
      <c r="KAL38" s="279"/>
      <c r="KAM38" s="279"/>
      <c r="KAN38" s="279"/>
      <c r="KAO38" s="279"/>
      <c r="KAP38" s="279"/>
      <c r="KAQ38" s="279"/>
      <c r="KAR38" s="279"/>
      <c r="KAS38" s="279"/>
      <c r="KAT38" s="279"/>
      <c r="KAU38" s="279"/>
      <c r="KAV38" s="279"/>
      <c r="KAW38" s="279"/>
      <c r="KAX38" s="279"/>
      <c r="KAY38" s="279"/>
      <c r="KAZ38" s="279"/>
      <c r="KBA38" s="279"/>
      <c r="KBB38" s="279"/>
      <c r="KBC38" s="279"/>
      <c r="KBD38" s="279"/>
      <c r="KBE38" s="279"/>
      <c r="KBF38" s="279"/>
      <c r="KBG38" s="279"/>
      <c r="KBH38" s="279"/>
      <c r="KBI38" s="279"/>
      <c r="KBJ38" s="279"/>
      <c r="KBK38" s="279"/>
      <c r="KBL38" s="279"/>
      <c r="KBM38" s="279"/>
      <c r="KBN38" s="279"/>
      <c r="KBO38" s="279"/>
      <c r="KBP38" s="279"/>
      <c r="KBQ38" s="279"/>
      <c r="KBR38" s="279"/>
      <c r="KBS38" s="279"/>
      <c r="KBT38" s="279"/>
      <c r="KBU38" s="279"/>
      <c r="KBV38" s="279"/>
      <c r="KBW38" s="279"/>
      <c r="KBX38" s="279"/>
      <c r="KBY38" s="279"/>
      <c r="KBZ38" s="279"/>
      <c r="KCA38" s="279"/>
      <c r="KCB38" s="279"/>
      <c r="KCC38" s="279"/>
      <c r="KCD38" s="279"/>
      <c r="KCE38" s="279"/>
      <c r="KCF38" s="279"/>
      <c r="KCG38" s="279"/>
      <c r="KCH38" s="279"/>
      <c r="KCI38" s="279"/>
      <c r="KCJ38" s="279"/>
      <c r="KCK38" s="279"/>
      <c r="KCL38" s="279"/>
      <c r="KCM38" s="279"/>
      <c r="KCN38" s="279"/>
      <c r="KCO38" s="279"/>
      <c r="KCP38" s="279"/>
      <c r="KCQ38" s="279"/>
      <c r="KCR38" s="279"/>
      <c r="KCS38" s="279"/>
      <c r="KCT38" s="279"/>
      <c r="KCU38" s="279"/>
      <c r="KCV38" s="279"/>
      <c r="KCW38" s="279"/>
      <c r="KCX38" s="279"/>
      <c r="KCY38" s="279"/>
      <c r="KCZ38" s="279"/>
      <c r="KDA38" s="279"/>
      <c r="KDB38" s="279"/>
      <c r="KDC38" s="279"/>
      <c r="KDD38" s="279"/>
      <c r="KDE38" s="279"/>
      <c r="KDF38" s="279"/>
      <c r="KDG38" s="279"/>
      <c r="KDH38" s="279"/>
      <c r="KDI38" s="279"/>
      <c r="KDJ38" s="279"/>
      <c r="KDK38" s="279"/>
      <c r="KDL38" s="279"/>
      <c r="KDM38" s="279"/>
      <c r="KDN38" s="279"/>
      <c r="KDO38" s="279"/>
      <c r="KDP38" s="279"/>
      <c r="KDQ38" s="279"/>
      <c r="KDR38" s="279"/>
      <c r="KDS38" s="279"/>
      <c r="KDT38" s="279"/>
      <c r="KDU38" s="279"/>
      <c r="KDV38" s="279"/>
      <c r="KDW38" s="279"/>
      <c r="KDX38" s="279"/>
      <c r="KDY38" s="279"/>
      <c r="KDZ38" s="279"/>
      <c r="KEA38" s="279"/>
      <c r="KEB38" s="279"/>
      <c r="KEC38" s="279"/>
      <c r="KED38" s="279"/>
      <c r="KEE38" s="279"/>
      <c r="KEF38" s="279"/>
      <c r="KEG38" s="279"/>
      <c r="KEH38" s="279"/>
      <c r="KEI38" s="279"/>
      <c r="KEJ38" s="279"/>
      <c r="KEK38" s="279"/>
      <c r="KEL38" s="279"/>
      <c r="KEM38" s="279"/>
      <c r="KEN38" s="279"/>
      <c r="KEO38" s="279"/>
      <c r="KEP38" s="279"/>
      <c r="KEQ38" s="279"/>
      <c r="KER38" s="279"/>
      <c r="KES38" s="279"/>
      <c r="KET38" s="279"/>
      <c r="KEU38" s="279"/>
      <c r="KEV38" s="279"/>
      <c r="KEW38" s="279"/>
      <c r="KEX38" s="279"/>
      <c r="KEY38" s="279"/>
      <c r="KEZ38" s="279"/>
      <c r="KFA38" s="279"/>
      <c r="KFB38" s="279"/>
      <c r="KFC38" s="279"/>
      <c r="KFD38" s="279"/>
      <c r="KFE38" s="279"/>
      <c r="KFF38" s="279"/>
      <c r="KFG38" s="279"/>
      <c r="KFH38" s="279"/>
      <c r="KFI38" s="279"/>
      <c r="KFJ38" s="279"/>
      <c r="KFK38" s="279"/>
      <c r="KFL38" s="279"/>
      <c r="KFM38" s="279"/>
      <c r="KFN38" s="279"/>
      <c r="KFO38" s="279"/>
      <c r="KFP38" s="279"/>
      <c r="KFQ38" s="279"/>
      <c r="KFR38" s="279"/>
      <c r="KFS38" s="279"/>
      <c r="KFT38" s="279"/>
      <c r="KFU38" s="279"/>
      <c r="KFV38" s="279"/>
      <c r="KFW38" s="279"/>
      <c r="KFX38" s="279"/>
      <c r="KFY38" s="279"/>
      <c r="KFZ38" s="279"/>
      <c r="KGA38" s="279"/>
      <c r="KGB38" s="279"/>
      <c r="KGC38" s="279"/>
      <c r="KGD38" s="279"/>
      <c r="KGE38" s="279"/>
      <c r="KGF38" s="279"/>
      <c r="KGG38" s="279"/>
      <c r="KGH38" s="279"/>
      <c r="KGI38" s="279"/>
      <c r="KGJ38" s="279"/>
      <c r="KGK38" s="279"/>
      <c r="KGL38" s="279"/>
      <c r="KGM38" s="279"/>
      <c r="KGN38" s="279"/>
      <c r="KGO38" s="279"/>
      <c r="KGP38" s="279"/>
      <c r="KGQ38" s="279"/>
      <c r="KGR38" s="279"/>
      <c r="KGS38" s="279"/>
      <c r="KGT38" s="279"/>
      <c r="KGU38" s="279"/>
      <c r="KGV38" s="279"/>
      <c r="KGW38" s="279"/>
      <c r="KGX38" s="279"/>
      <c r="KGY38" s="279"/>
      <c r="KGZ38" s="279"/>
      <c r="KHA38" s="279"/>
      <c r="KHB38" s="279"/>
      <c r="KHC38" s="279"/>
      <c r="KHD38" s="279"/>
      <c r="KHE38" s="279"/>
      <c r="KHF38" s="279"/>
      <c r="KHG38" s="279"/>
      <c r="KHH38" s="279"/>
      <c r="KHI38" s="279"/>
      <c r="KHJ38" s="279"/>
      <c r="KHK38" s="279"/>
      <c r="KHL38" s="279"/>
      <c r="KHM38" s="279"/>
      <c r="KHN38" s="279"/>
      <c r="KHO38" s="279"/>
      <c r="KHP38" s="279"/>
      <c r="KHQ38" s="279"/>
      <c r="KHR38" s="279"/>
      <c r="KHS38" s="279"/>
      <c r="KHT38" s="279"/>
      <c r="KHU38" s="279"/>
      <c r="KHV38" s="279"/>
      <c r="KHW38" s="279"/>
      <c r="KHX38" s="279"/>
      <c r="KHY38" s="279"/>
      <c r="KHZ38" s="279"/>
      <c r="KIA38" s="279"/>
      <c r="KIB38" s="279"/>
      <c r="KIC38" s="279"/>
      <c r="KID38" s="279"/>
      <c r="KIE38" s="279"/>
      <c r="KIF38" s="279"/>
      <c r="KIG38" s="279"/>
      <c r="KIH38" s="279"/>
      <c r="KII38" s="279"/>
      <c r="KIJ38" s="279"/>
      <c r="KIK38" s="279"/>
      <c r="KIL38" s="279"/>
      <c r="KIM38" s="279"/>
      <c r="KIN38" s="279"/>
      <c r="KIO38" s="279"/>
      <c r="KIP38" s="279"/>
      <c r="KIQ38" s="279"/>
      <c r="KIR38" s="279"/>
      <c r="KIS38" s="279"/>
      <c r="KIT38" s="279"/>
      <c r="KIU38" s="279"/>
      <c r="KIV38" s="279"/>
      <c r="KIW38" s="279"/>
      <c r="KIX38" s="279"/>
      <c r="KIY38" s="279"/>
      <c r="KIZ38" s="279"/>
      <c r="KJA38" s="279"/>
      <c r="KJB38" s="279"/>
      <c r="KJC38" s="279"/>
      <c r="KJD38" s="279"/>
      <c r="KJE38" s="279"/>
      <c r="KJF38" s="279"/>
      <c r="KJG38" s="279"/>
      <c r="KJH38" s="279"/>
      <c r="KJI38" s="279"/>
      <c r="KJJ38" s="279"/>
      <c r="KJK38" s="279"/>
      <c r="KJL38" s="279"/>
      <c r="KJM38" s="279"/>
      <c r="KJN38" s="279"/>
      <c r="KJO38" s="279"/>
      <c r="KJP38" s="279"/>
      <c r="KJQ38" s="279"/>
      <c r="KJR38" s="279"/>
      <c r="KJS38" s="279"/>
      <c r="KJT38" s="279"/>
      <c r="KJU38" s="279"/>
      <c r="KJV38" s="279"/>
      <c r="KJW38" s="279"/>
      <c r="KJX38" s="279"/>
      <c r="KJY38" s="279"/>
      <c r="KJZ38" s="279"/>
      <c r="KKA38" s="279"/>
      <c r="KKB38" s="279"/>
      <c r="KKC38" s="279"/>
      <c r="KKD38" s="279"/>
      <c r="KKE38" s="279"/>
      <c r="KKF38" s="279"/>
      <c r="KKG38" s="279"/>
      <c r="KKH38" s="279"/>
      <c r="KKI38" s="279"/>
      <c r="KKJ38" s="279"/>
      <c r="KKK38" s="279"/>
      <c r="KKL38" s="279"/>
      <c r="KKM38" s="279"/>
      <c r="KKN38" s="279"/>
      <c r="KKO38" s="279"/>
      <c r="KKP38" s="279"/>
      <c r="KKQ38" s="279"/>
      <c r="KKR38" s="279"/>
      <c r="KKS38" s="279"/>
      <c r="KKT38" s="279"/>
      <c r="KKU38" s="279"/>
      <c r="KKV38" s="279"/>
      <c r="KKW38" s="279"/>
      <c r="KKX38" s="279"/>
      <c r="KKY38" s="279"/>
      <c r="KKZ38" s="279"/>
      <c r="KLA38" s="279"/>
      <c r="KLB38" s="279"/>
      <c r="KLC38" s="279"/>
      <c r="KLD38" s="279"/>
      <c r="KLE38" s="279"/>
      <c r="KLF38" s="279"/>
      <c r="KLG38" s="279"/>
      <c r="KLH38" s="279"/>
      <c r="KLI38" s="279"/>
      <c r="KLJ38" s="279"/>
      <c r="KLK38" s="279"/>
      <c r="KLL38" s="279"/>
      <c r="KLM38" s="279"/>
      <c r="KLN38" s="279"/>
      <c r="KLO38" s="279"/>
      <c r="KLP38" s="279"/>
      <c r="KLQ38" s="279"/>
      <c r="KLR38" s="279"/>
      <c r="KLS38" s="279"/>
      <c r="KLT38" s="279"/>
      <c r="KLU38" s="279"/>
      <c r="KLV38" s="279"/>
      <c r="KLW38" s="279"/>
      <c r="KLX38" s="279"/>
      <c r="KLY38" s="279"/>
      <c r="KLZ38" s="279"/>
      <c r="KMA38" s="279"/>
      <c r="KMB38" s="279"/>
      <c r="KMC38" s="279"/>
      <c r="KMD38" s="279"/>
      <c r="KME38" s="279"/>
      <c r="KMF38" s="279"/>
      <c r="KMG38" s="279"/>
      <c r="KMH38" s="279"/>
      <c r="KMI38" s="279"/>
      <c r="KMJ38" s="279"/>
      <c r="KMK38" s="279"/>
      <c r="KML38" s="279"/>
      <c r="KMM38" s="279"/>
      <c r="KMN38" s="279"/>
      <c r="KMO38" s="279"/>
      <c r="KMP38" s="279"/>
      <c r="KMQ38" s="279"/>
      <c r="KMR38" s="279"/>
      <c r="KMS38" s="279"/>
      <c r="KMT38" s="279"/>
      <c r="KMU38" s="279"/>
      <c r="KMV38" s="279"/>
      <c r="KMW38" s="279"/>
      <c r="KMX38" s="279"/>
      <c r="KMY38" s="279"/>
      <c r="KMZ38" s="279"/>
      <c r="KNA38" s="279"/>
      <c r="KNB38" s="279"/>
      <c r="KNC38" s="279"/>
      <c r="KND38" s="279"/>
      <c r="KNE38" s="279"/>
      <c r="KNF38" s="279"/>
      <c r="KNG38" s="279"/>
      <c r="KNH38" s="279"/>
      <c r="KNI38" s="279"/>
      <c r="KNJ38" s="279"/>
      <c r="KNK38" s="279"/>
      <c r="KNL38" s="279"/>
      <c r="KNM38" s="279"/>
      <c r="KNN38" s="279"/>
      <c r="KNO38" s="279"/>
      <c r="KNP38" s="279"/>
      <c r="KNQ38" s="279"/>
      <c r="KNR38" s="279"/>
      <c r="KNS38" s="279"/>
      <c r="KNT38" s="279"/>
      <c r="KNU38" s="279"/>
      <c r="KNV38" s="279"/>
      <c r="KNW38" s="279"/>
      <c r="KNX38" s="279"/>
      <c r="KNY38" s="279"/>
      <c r="KNZ38" s="279"/>
      <c r="KOA38" s="279"/>
      <c r="KOB38" s="279"/>
      <c r="KOC38" s="279"/>
      <c r="KOD38" s="279"/>
      <c r="KOE38" s="279"/>
      <c r="KOF38" s="279"/>
      <c r="KOG38" s="279"/>
      <c r="KOH38" s="279"/>
      <c r="KOI38" s="279"/>
      <c r="KOJ38" s="279"/>
      <c r="KOK38" s="279"/>
      <c r="KOL38" s="279"/>
      <c r="KOM38" s="279"/>
      <c r="KON38" s="279"/>
      <c r="KOO38" s="279"/>
      <c r="KOP38" s="279"/>
      <c r="KOQ38" s="279"/>
      <c r="KOR38" s="279"/>
      <c r="KOS38" s="279"/>
      <c r="KOT38" s="279"/>
      <c r="KOU38" s="279"/>
      <c r="KOV38" s="279"/>
      <c r="KOW38" s="279"/>
      <c r="KOX38" s="279"/>
      <c r="KOY38" s="279"/>
      <c r="KOZ38" s="279"/>
      <c r="KPA38" s="279"/>
      <c r="KPB38" s="279"/>
      <c r="KPC38" s="279"/>
      <c r="KPD38" s="279"/>
      <c r="KPE38" s="279"/>
      <c r="KPF38" s="279"/>
      <c r="KPG38" s="279"/>
      <c r="KPH38" s="279"/>
      <c r="KPI38" s="279"/>
      <c r="KPJ38" s="279"/>
      <c r="KPK38" s="279"/>
      <c r="KPL38" s="279"/>
      <c r="KPM38" s="279"/>
      <c r="KPN38" s="279"/>
      <c r="KPO38" s="279"/>
      <c r="KPP38" s="279"/>
      <c r="KPQ38" s="279"/>
      <c r="KPR38" s="279"/>
      <c r="KPS38" s="279"/>
      <c r="KPT38" s="279"/>
      <c r="KPU38" s="279"/>
      <c r="KPV38" s="279"/>
      <c r="KPW38" s="279"/>
      <c r="KPX38" s="279"/>
      <c r="KPY38" s="279"/>
      <c r="KPZ38" s="279"/>
      <c r="KQA38" s="279"/>
      <c r="KQB38" s="279"/>
      <c r="KQC38" s="279"/>
      <c r="KQD38" s="279"/>
      <c r="KQE38" s="279"/>
      <c r="KQF38" s="279"/>
      <c r="KQG38" s="279"/>
      <c r="KQH38" s="279"/>
      <c r="KQI38" s="279"/>
      <c r="KQJ38" s="279"/>
      <c r="KQK38" s="279"/>
      <c r="KQL38" s="279"/>
      <c r="KQM38" s="279"/>
      <c r="KQN38" s="279"/>
      <c r="KQO38" s="279"/>
      <c r="KQP38" s="279"/>
      <c r="KQQ38" s="279"/>
      <c r="KQR38" s="279"/>
      <c r="KQS38" s="279"/>
      <c r="KQT38" s="279"/>
      <c r="KQU38" s="279"/>
      <c r="KQV38" s="279"/>
      <c r="KQW38" s="279"/>
      <c r="KQX38" s="279"/>
      <c r="KQY38" s="279"/>
      <c r="KQZ38" s="279"/>
      <c r="KRA38" s="279"/>
      <c r="KRB38" s="279"/>
      <c r="KRC38" s="279"/>
      <c r="KRD38" s="279"/>
      <c r="KRE38" s="279"/>
      <c r="KRF38" s="279"/>
      <c r="KRG38" s="279"/>
      <c r="KRH38" s="279"/>
      <c r="KRI38" s="279"/>
      <c r="KRJ38" s="279"/>
      <c r="KRK38" s="279"/>
      <c r="KRL38" s="279"/>
      <c r="KRM38" s="279"/>
      <c r="KRN38" s="279"/>
      <c r="KRO38" s="279"/>
      <c r="KRP38" s="279"/>
      <c r="KRQ38" s="279"/>
      <c r="KRR38" s="279"/>
      <c r="KRS38" s="279"/>
      <c r="KRT38" s="279"/>
      <c r="KRU38" s="279"/>
      <c r="KRV38" s="279"/>
      <c r="KRW38" s="279"/>
      <c r="KRX38" s="279"/>
      <c r="KRY38" s="279"/>
      <c r="KRZ38" s="279"/>
      <c r="KSA38" s="279"/>
      <c r="KSB38" s="279"/>
      <c r="KSC38" s="279"/>
      <c r="KSD38" s="279"/>
      <c r="KSE38" s="279"/>
      <c r="KSF38" s="279"/>
      <c r="KSG38" s="279"/>
      <c r="KSH38" s="279"/>
      <c r="KSI38" s="279"/>
      <c r="KSJ38" s="279"/>
      <c r="KSK38" s="279"/>
      <c r="KSL38" s="279"/>
      <c r="KSM38" s="279"/>
      <c r="KSN38" s="279"/>
      <c r="KSO38" s="279"/>
      <c r="KSP38" s="279"/>
      <c r="KSQ38" s="279"/>
      <c r="KSR38" s="279"/>
      <c r="KSS38" s="279"/>
      <c r="KST38" s="279"/>
      <c r="KSU38" s="279"/>
      <c r="KSV38" s="279"/>
      <c r="KSW38" s="279"/>
      <c r="KSX38" s="279"/>
      <c r="KSY38" s="279"/>
      <c r="KSZ38" s="279"/>
      <c r="KTA38" s="279"/>
      <c r="KTB38" s="279"/>
      <c r="KTC38" s="279"/>
      <c r="KTD38" s="279"/>
      <c r="KTE38" s="279"/>
      <c r="KTF38" s="279"/>
      <c r="KTG38" s="279"/>
      <c r="KTH38" s="279"/>
      <c r="KTI38" s="279"/>
      <c r="KTJ38" s="279"/>
      <c r="KTK38" s="279"/>
      <c r="KTL38" s="279"/>
      <c r="KTM38" s="279"/>
      <c r="KTN38" s="279"/>
      <c r="KTO38" s="279"/>
      <c r="KTP38" s="279"/>
      <c r="KTQ38" s="279"/>
      <c r="KTR38" s="279"/>
      <c r="KTS38" s="279"/>
      <c r="KTT38" s="279"/>
      <c r="KTU38" s="279"/>
      <c r="KTV38" s="279"/>
      <c r="KTW38" s="279"/>
      <c r="KTX38" s="279"/>
      <c r="KTY38" s="279"/>
      <c r="KTZ38" s="279"/>
      <c r="KUA38" s="279"/>
      <c r="KUB38" s="279"/>
      <c r="KUC38" s="279"/>
      <c r="KUD38" s="279"/>
      <c r="KUE38" s="279"/>
      <c r="KUF38" s="279"/>
      <c r="KUG38" s="279"/>
      <c r="KUH38" s="279"/>
      <c r="KUI38" s="279"/>
      <c r="KUJ38" s="279"/>
      <c r="KUK38" s="279"/>
      <c r="KUL38" s="279"/>
      <c r="KUM38" s="279"/>
      <c r="KUN38" s="279"/>
      <c r="KUO38" s="279"/>
      <c r="KUP38" s="279"/>
      <c r="KUQ38" s="279"/>
      <c r="KUR38" s="279"/>
      <c r="KUS38" s="279"/>
      <c r="KUT38" s="279"/>
      <c r="KUU38" s="279"/>
      <c r="KUV38" s="279"/>
      <c r="KUW38" s="279"/>
      <c r="KUX38" s="279"/>
      <c r="KUY38" s="279"/>
      <c r="KUZ38" s="279"/>
      <c r="KVA38" s="279"/>
      <c r="KVB38" s="279"/>
      <c r="KVC38" s="279"/>
      <c r="KVD38" s="279"/>
      <c r="KVE38" s="279"/>
      <c r="KVF38" s="279"/>
      <c r="KVG38" s="279"/>
      <c r="KVH38" s="279"/>
      <c r="KVI38" s="279"/>
      <c r="KVJ38" s="279"/>
      <c r="KVK38" s="279"/>
      <c r="KVL38" s="279"/>
      <c r="KVM38" s="279"/>
      <c r="KVN38" s="279"/>
      <c r="KVO38" s="279"/>
      <c r="KVP38" s="279"/>
      <c r="KVQ38" s="279"/>
      <c r="KVR38" s="279"/>
      <c r="KVS38" s="279"/>
      <c r="KVT38" s="279"/>
      <c r="KVU38" s="279"/>
      <c r="KVV38" s="279"/>
      <c r="KVW38" s="279"/>
      <c r="KVX38" s="279"/>
      <c r="KVY38" s="279"/>
      <c r="KVZ38" s="279"/>
      <c r="KWA38" s="279"/>
      <c r="KWB38" s="279"/>
      <c r="KWC38" s="279"/>
      <c r="KWD38" s="279"/>
      <c r="KWE38" s="279"/>
      <c r="KWF38" s="279"/>
      <c r="KWG38" s="279"/>
      <c r="KWH38" s="279"/>
      <c r="KWI38" s="279"/>
      <c r="KWJ38" s="279"/>
      <c r="KWK38" s="279"/>
      <c r="KWL38" s="279"/>
      <c r="KWM38" s="279"/>
      <c r="KWN38" s="279"/>
      <c r="KWO38" s="279"/>
      <c r="KWP38" s="279"/>
      <c r="KWQ38" s="279"/>
      <c r="KWR38" s="279"/>
      <c r="KWS38" s="279"/>
      <c r="KWT38" s="279"/>
      <c r="KWU38" s="279"/>
      <c r="KWV38" s="279"/>
      <c r="KWW38" s="279"/>
      <c r="KWX38" s="279"/>
      <c r="KWY38" s="279"/>
      <c r="KWZ38" s="279"/>
      <c r="KXA38" s="279"/>
      <c r="KXB38" s="279"/>
      <c r="KXC38" s="279"/>
      <c r="KXD38" s="279"/>
      <c r="KXE38" s="279"/>
      <c r="KXF38" s="279"/>
      <c r="KXG38" s="279"/>
      <c r="KXH38" s="279"/>
      <c r="KXI38" s="279"/>
      <c r="KXJ38" s="279"/>
      <c r="KXK38" s="279"/>
      <c r="KXL38" s="279"/>
      <c r="KXM38" s="279"/>
      <c r="KXN38" s="279"/>
      <c r="KXO38" s="279"/>
      <c r="KXP38" s="279"/>
      <c r="KXQ38" s="279"/>
      <c r="KXR38" s="279"/>
      <c r="KXS38" s="279"/>
      <c r="KXT38" s="279"/>
      <c r="KXU38" s="279"/>
      <c r="KXV38" s="279"/>
      <c r="KXW38" s="279"/>
      <c r="KXX38" s="279"/>
      <c r="KXY38" s="279"/>
      <c r="KXZ38" s="279"/>
      <c r="KYA38" s="279"/>
      <c r="KYB38" s="279"/>
      <c r="KYC38" s="279"/>
      <c r="KYD38" s="279"/>
      <c r="KYE38" s="279"/>
      <c r="KYF38" s="279"/>
      <c r="KYG38" s="279"/>
      <c r="KYH38" s="279"/>
      <c r="KYI38" s="279"/>
      <c r="KYJ38" s="279"/>
      <c r="KYK38" s="279"/>
      <c r="KYL38" s="279"/>
      <c r="KYM38" s="279"/>
      <c r="KYN38" s="279"/>
      <c r="KYO38" s="279"/>
      <c r="KYP38" s="279"/>
      <c r="KYQ38" s="279"/>
      <c r="KYR38" s="279"/>
      <c r="KYS38" s="279"/>
      <c r="KYT38" s="279"/>
      <c r="KYU38" s="279"/>
      <c r="KYV38" s="279"/>
      <c r="KYW38" s="279"/>
      <c r="KYX38" s="279"/>
      <c r="KYY38" s="279"/>
      <c r="KYZ38" s="279"/>
      <c r="KZA38" s="279"/>
      <c r="KZB38" s="279"/>
      <c r="KZC38" s="279"/>
      <c r="KZD38" s="279"/>
      <c r="KZE38" s="279"/>
      <c r="KZF38" s="279"/>
      <c r="KZG38" s="279"/>
      <c r="KZH38" s="279"/>
      <c r="KZI38" s="279"/>
      <c r="KZJ38" s="279"/>
      <c r="KZK38" s="279"/>
      <c r="KZL38" s="279"/>
      <c r="KZM38" s="279"/>
      <c r="KZN38" s="279"/>
      <c r="KZO38" s="279"/>
      <c r="KZP38" s="279"/>
      <c r="KZQ38" s="279"/>
      <c r="KZR38" s="279"/>
      <c r="KZS38" s="279"/>
      <c r="KZT38" s="279"/>
      <c r="KZU38" s="279"/>
      <c r="KZV38" s="279"/>
      <c r="KZW38" s="279"/>
      <c r="KZX38" s="279"/>
      <c r="KZY38" s="279"/>
      <c r="KZZ38" s="279"/>
      <c r="LAA38" s="279"/>
      <c r="LAB38" s="279"/>
      <c r="LAC38" s="279"/>
      <c r="LAD38" s="279"/>
      <c r="LAE38" s="279"/>
      <c r="LAF38" s="279"/>
      <c r="LAG38" s="279"/>
      <c r="LAH38" s="279"/>
      <c r="LAI38" s="279"/>
      <c r="LAJ38" s="279"/>
      <c r="LAK38" s="279"/>
      <c r="LAL38" s="279"/>
      <c r="LAM38" s="279"/>
      <c r="LAN38" s="279"/>
      <c r="LAO38" s="279"/>
      <c r="LAP38" s="279"/>
      <c r="LAQ38" s="279"/>
      <c r="LAR38" s="279"/>
      <c r="LAS38" s="279"/>
      <c r="LAT38" s="279"/>
      <c r="LAU38" s="279"/>
      <c r="LAV38" s="279"/>
      <c r="LAW38" s="279"/>
      <c r="LAX38" s="279"/>
      <c r="LAY38" s="279"/>
      <c r="LAZ38" s="279"/>
      <c r="LBA38" s="279"/>
      <c r="LBB38" s="279"/>
      <c r="LBC38" s="279"/>
      <c r="LBD38" s="279"/>
      <c r="LBE38" s="279"/>
      <c r="LBF38" s="279"/>
      <c r="LBG38" s="279"/>
      <c r="LBH38" s="279"/>
      <c r="LBI38" s="279"/>
      <c r="LBJ38" s="279"/>
      <c r="LBK38" s="279"/>
      <c r="LBL38" s="279"/>
      <c r="LBM38" s="279"/>
      <c r="LBN38" s="279"/>
      <c r="LBO38" s="279"/>
      <c r="LBP38" s="279"/>
      <c r="LBQ38" s="279"/>
      <c r="LBR38" s="279"/>
      <c r="LBS38" s="279"/>
      <c r="LBT38" s="279"/>
      <c r="LBU38" s="279"/>
      <c r="LBV38" s="279"/>
      <c r="LBW38" s="279"/>
      <c r="LBX38" s="279"/>
      <c r="LBY38" s="279"/>
      <c r="LBZ38" s="279"/>
      <c r="LCA38" s="279"/>
      <c r="LCB38" s="279"/>
      <c r="LCC38" s="279"/>
      <c r="LCD38" s="279"/>
      <c r="LCE38" s="279"/>
      <c r="LCF38" s="279"/>
      <c r="LCG38" s="279"/>
      <c r="LCH38" s="279"/>
      <c r="LCI38" s="279"/>
      <c r="LCJ38" s="279"/>
      <c r="LCK38" s="279"/>
      <c r="LCL38" s="279"/>
      <c r="LCM38" s="279"/>
      <c r="LCN38" s="279"/>
      <c r="LCO38" s="279"/>
      <c r="LCP38" s="279"/>
      <c r="LCQ38" s="279"/>
      <c r="LCR38" s="279"/>
      <c r="LCS38" s="279"/>
      <c r="LCT38" s="279"/>
      <c r="LCU38" s="279"/>
      <c r="LCV38" s="279"/>
      <c r="LCW38" s="279"/>
      <c r="LCX38" s="279"/>
      <c r="LCY38" s="279"/>
      <c r="LCZ38" s="279"/>
      <c r="LDA38" s="279"/>
      <c r="LDB38" s="279"/>
      <c r="LDC38" s="279"/>
      <c r="LDD38" s="279"/>
      <c r="LDE38" s="279"/>
      <c r="LDF38" s="279"/>
      <c r="LDG38" s="279"/>
      <c r="LDH38" s="279"/>
      <c r="LDI38" s="279"/>
      <c r="LDJ38" s="279"/>
      <c r="LDK38" s="279"/>
      <c r="LDL38" s="279"/>
      <c r="LDM38" s="279"/>
      <c r="LDN38" s="279"/>
      <c r="LDO38" s="279"/>
      <c r="LDP38" s="279"/>
      <c r="LDQ38" s="279"/>
      <c r="LDR38" s="279"/>
      <c r="LDS38" s="279"/>
      <c r="LDT38" s="279"/>
      <c r="LDU38" s="279"/>
      <c r="LDV38" s="279"/>
      <c r="LDW38" s="279"/>
      <c r="LDX38" s="279"/>
      <c r="LDY38" s="279"/>
      <c r="LDZ38" s="279"/>
      <c r="LEA38" s="279"/>
      <c r="LEB38" s="279"/>
      <c r="LEC38" s="279"/>
      <c r="LED38" s="279"/>
      <c r="LEE38" s="279"/>
      <c r="LEF38" s="279"/>
      <c r="LEG38" s="279"/>
      <c r="LEH38" s="279"/>
      <c r="LEI38" s="279"/>
      <c r="LEJ38" s="279"/>
      <c r="LEK38" s="279"/>
      <c r="LEL38" s="279"/>
      <c r="LEM38" s="279"/>
      <c r="LEN38" s="279"/>
      <c r="LEO38" s="279"/>
      <c r="LEP38" s="279"/>
      <c r="LEQ38" s="279"/>
      <c r="LER38" s="279"/>
      <c r="LES38" s="279"/>
      <c r="LET38" s="279"/>
      <c r="LEU38" s="279"/>
      <c r="LEV38" s="279"/>
      <c r="LEW38" s="279"/>
      <c r="LEX38" s="279"/>
      <c r="LEY38" s="279"/>
      <c r="LEZ38" s="279"/>
      <c r="LFA38" s="279"/>
      <c r="LFB38" s="279"/>
      <c r="LFC38" s="279"/>
      <c r="LFD38" s="279"/>
      <c r="LFE38" s="279"/>
      <c r="LFF38" s="279"/>
      <c r="LFG38" s="279"/>
      <c r="LFH38" s="279"/>
      <c r="LFI38" s="279"/>
      <c r="LFJ38" s="279"/>
      <c r="LFK38" s="279"/>
      <c r="LFL38" s="279"/>
      <c r="LFM38" s="279"/>
      <c r="LFN38" s="279"/>
      <c r="LFO38" s="279"/>
      <c r="LFP38" s="279"/>
      <c r="LFQ38" s="279"/>
      <c r="LFR38" s="279"/>
      <c r="LFS38" s="279"/>
      <c r="LFT38" s="279"/>
      <c r="LFU38" s="279"/>
      <c r="LFV38" s="279"/>
      <c r="LFW38" s="279"/>
      <c r="LFX38" s="279"/>
      <c r="LFY38" s="279"/>
      <c r="LFZ38" s="279"/>
      <c r="LGA38" s="279"/>
      <c r="LGB38" s="279"/>
      <c r="LGC38" s="279"/>
      <c r="LGD38" s="279"/>
      <c r="LGE38" s="279"/>
      <c r="LGF38" s="279"/>
      <c r="LGG38" s="279"/>
      <c r="LGH38" s="279"/>
      <c r="LGI38" s="279"/>
      <c r="LGJ38" s="279"/>
      <c r="LGK38" s="279"/>
      <c r="LGL38" s="279"/>
      <c r="LGM38" s="279"/>
      <c r="LGN38" s="279"/>
      <c r="LGO38" s="279"/>
      <c r="LGP38" s="279"/>
      <c r="LGQ38" s="279"/>
      <c r="LGR38" s="279"/>
      <c r="LGS38" s="279"/>
      <c r="LGT38" s="279"/>
      <c r="LGU38" s="279"/>
      <c r="LGV38" s="279"/>
      <c r="LGW38" s="279"/>
      <c r="LGX38" s="279"/>
      <c r="LGY38" s="279"/>
      <c r="LGZ38" s="279"/>
      <c r="LHA38" s="279"/>
      <c r="LHB38" s="279"/>
      <c r="LHC38" s="279"/>
      <c r="LHD38" s="279"/>
      <c r="LHE38" s="279"/>
      <c r="LHF38" s="279"/>
      <c r="LHG38" s="279"/>
      <c r="LHH38" s="279"/>
      <c r="LHI38" s="279"/>
      <c r="LHJ38" s="279"/>
      <c r="LHK38" s="279"/>
      <c r="LHL38" s="279"/>
      <c r="LHM38" s="279"/>
      <c r="LHN38" s="279"/>
      <c r="LHO38" s="279"/>
      <c r="LHP38" s="279"/>
      <c r="LHQ38" s="279"/>
      <c r="LHR38" s="279"/>
      <c r="LHS38" s="279"/>
      <c r="LHT38" s="279"/>
      <c r="LHU38" s="279"/>
      <c r="LHV38" s="279"/>
      <c r="LHW38" s="279"/>
      <c r="LHX38" s="279"/>
      <c r="LHY38" s="279"/>
      <c r="LHZ38" s="279"/>
      <c r="LIA38" s="279"/>
      <c r="LIB38" s="279"/>
      <c r="LIC38" s="279"/>
      <c r="LID38" s="279"/>
      <c r="LIE38" s="279"/>
      <c r="LIF38" s="279"/>
      <c r="LIG38" s="279"/>
      <c r="LIH38" s="279"/>
      <c r="LII38" s="279"/>
      <c r="LIJ38" s="279"/>
      <c r="LIK38" s="279"/>
      <c r="LIL38" s="279"/>
      <c r="LIM38" s="279"/>
      <c r="LIN38" s="279"/>
      <c r="LIO38" s="279"/>
      <c r="LIP38" s="279"/>
      <c r="LIQ38" s="279"/>
      <c r="LIR38" s="279"/>
      <c r="LIS38" s="279"/>
      <c r="LIT38" s="279"/>
      <c r="LIU38" s="279"/>
      <c r="LIV38" s="279"/>
      <c r="LIW38" s="279"/>
      <c r="LIX38" s="279"/>
      <c r="LIY38" s="279"/>
      <c r="LIZ38" s="279"/>
      <c r="LJA38" s="279"/>
      <c r="LJB38" s="279"/>
      <c r="LJC38" s="279"/>
      <c r="LJD38" s="279"/>
      <c r="LJE38" s="279"/>
      <c r="LJF38" s="279"/>
      <c r="LJG38" s="279"/>
      <c r="LJH38" s="279"/>
      <c r="LJI38" s="279"/>
      <c r="LJJ38" s="279"/>
      <c r="LJK38" s="279"/>
      <c r="LJL38" s="279"/>
      <c r="LJM38" s="279"/>
      <c r="LJN38" s="279"/>
      <c r="LJO38" s="279"/>
      <c r="LJP38" s="279"/>
      <c r="LJQ38" s="279"/>
      <c r="LJR38" s="279"/>
      <c r="LJS38" s="279"/>
      <c r="LJT38" s="279"/>
      <c r="LJU38" s="279"/>
      <c r="LJV38" s="279"/>
      <c r="LJW38" s="279"/>
      <c r="LJX38" s="279"/>
      <c r="LJY38" s="279"/>
      <c r="LJZ38" s="279"/>
      <c r="LKA38" s="279"/>
      <c r="LKB38" s="279"/>
      <c r="LKC38" s="279"/>
      <c r="LKD38" s="279"/>
      <c r="LKE38" s="279"/>
      <c r="LKF38" s="279"/>
      <c r="LKG38" s="279"/>
      <c r="LKH38" s="279"/>
      <c r="LKI38" s="279"/>
      <c r="LKJ38" s="279"/>
      <c r="LKK38" s="279"/>
      <c r="LKL38" s="279"/>
      <c r="LKM38" s="279"/>
      <c r="LKN38" s="279"/>
      <c r="LKO38" s="279"/>
      <c r="LKP38" s="279"/>
      <c r="LKQ38" s="279"/>
      <c r="LKR38" s="279"/>
      <c r="LKS38" s="279"/>
      <c r="LKT38" s="279"/>
      <c r="LKU38" s="279"/>
      <c r="LKV38" s="279"/>
      <c r="LKW38" s="279"/>
      <c r="LKX38" s="279"/>
      <c r="LKY38" s="279"/>
      <c r="LKZ38" s="279"/>
      <c r="LLA38" s="279"/>
      <c r="LLB38" s="279"/>
      <c r="LLC38" s="279"/>
      <c r="LLD38" s="279"/>
      <c r="LLE38" s="279"/>
      <c r="LLF38" s="279"/>
      <c r="LLG38" s="279"/>
      <c r="LLH38" s="279"/>
      <c r="LLI38" s="279"/>
      <c r="LLJ38" s="279"/>
      <c r="LLK38" s="279"/>
      <c r="LLL38" s="279"/>
      <c r="LLM38" s="279"/>
      <c r="LLN38" s="279"/>
      <c r="LLO38" s="279"/>
      <c r="LLP38" s="279"/>
      <c r="LLQ38" s="279"/>
      <c r="LLR38" s="279"/>
      <c r="LLS38" s="279"/>
      <c r="LLT38" s="279"/>
      <c r="LLU38" s="279"/>
      <c r="LLV38" s="279"/>
      <c r="LLW38" s="279"/>
      <c r="LLX38" s="279"/>
      <c r="LLY38" s="279"/>
      <c r="LLZ38" s="279"/>
      <c r="LMA38" s="279"/>
      <c r="LMB38" s="279"/>
      <c r="LMC38" s="279"/>
      <c r="LMD38" s="279"/>
      <c r="LME38" s="279"/>
      <c r="LMF38" s="279"/>
      <c r="LMG38" s="279"/>
      <c r="LMH38" s="279"/>
      <c r="LMI38" s="279"/>
      <c r="LMJ38" s="279"/>
      <c r="LMK38" s="279"/>
      <c r="LML38" s="279"/>
      <c r="LMM38" s="279"/>
      <c r="LMN38" s="279"/>
      <c r="LMO38" s="279"/>
      <c r="LMP38" s="279"/>
      <c r="LMQ38" s="279"/>
      <c r="LMR38" s="279"/>
      <c r="LMS38" s="279"/>
      <c r="LMT38" s="279"/>
      <c r="LMU38" s="279"/>
      <c r="LMV38" s="279"/>
      <c r="LMW38" s="279"/>
      <c r="LMX38" s="279"/>
      <c r="LMY38" s="279"/>
      <c r="LMZ38" s="279"/>
      <c r="LNA38" s="279"/>
      <c r="LNB38" s="279"/>
      <c r="LNC38" s="279"/>
      <c r="LND38" s="279"/>
      <c r="LNE38" s="279"/>
      <c r="LNF38" s="279"/>
      <c r="LNG38" s="279"/>
      <c r="LNH38" s="279"/>
      <c r="LNI38" s="279"/>
      <c r="LNJ38" s="279"/>
      <c r="LNK38" s="279"/>
      <c r="LNL38" s="279"/>
      <c r="LNM38" s="279"/>
      <c r="LNN38" s="279"/>
      <c r="LNO38" s="279"/>
      <c r="LNP38" s="279"/>
      <c r="LNQ38" s="279"/>
      <c r="LNR38" s="279"/>
      <c r="LNS38" s="279"/>
      <c r="LNT38" s="279"/>
      <c r="LNU38" s="279"/>
      <c r="LNV38" s="279"/>
      <c r="LNW38" s="279"/>
      <c r="LNX38" s="279"/>
      <c r="LNY38" s="279"/>
      <c r="LNZ38" s="279"/>
      <c r="LOA38" s="279"/>
      <c r="LOB38" s="279"/>
      <c r="LOC38" s="279"/>
      <c r="LOD38" s="279"/>
      <c r="LOE38" s="279"/>
      <c r="LOF38" s="279"/>
      <c r="LOG38" s="279"/>
      <c r="LOH38" s="279"/>
      <c r="LOI38" s="279"/>
      <c r="LOJ38" s="279"/>
      <c r="LOK38" s="279"/>
      <c r="LOL38" s="279"/>
      <c r="LOM38" s="279"/>
      <c r="LON38" s="279"/>
      <c r="LOO38" s="279"/>
      <c r="LOP38" s="279"/>
      <c r="LOQ38" s="279"/>
      <c r="LOR38" s="279"/>
      <c r="LOS38" s="279"/>
      <c r="LOT38" s="279"/>
      <c r="LOU38" s="279"/>
      <c r="LOV38" s="279"/>
      <c r="LOW38" s="279"/>
      <c r="LOX38" s="279"/>
      <c r="LOY38" s="279"/>
      <c r="LOZ38" s="279"/>
      <c r="LPA38" s="279"/>
      <c r="LPB38" s="279"/>
      <c r="LPC38" s="279"/>
      <c r="LPD38" s="279"/>
      <c r="LPE38" s="279"/>
      <c r="LPF38" s="279"/>
      <c r="LPG38" s="279"/>
      <c r="LPH38" s="279"/>
      <c r="LPI38" s="279"/>
      <c r="LPJ38" s="279"/>
      <c r="LPK38" s="279"/>
      <c r="LPL38" s="279"/>
      <c r="LPM38" s="279"/>
      <c r="LPN38" s="279"/>
      <c r="LPO38" s="279"/>
      <c r="LPP38" s="279"/>
      <c r="LPQ38" s="279"/>
      <c r="LPR38" s="279"/>
      <c r="LPS38" s="279"/>
      <c r="LPT38" s="279"/>
      <c r="LPU38" s="279"/>
      <c r="LPV38" s="279"/>
      <c r="LPW38" s="279"/>
      <c r="LPX38" s="279"/>
      <c r="LPY38" s="279"/>
      <c r="LPZ38" s="279"/>
      <c r="LQA38" s="279"/>
      <c r="LQB38" s="279"/>
      <c r="LQC38" s="279"/>
      <c r="LQD38" s="279"/>
      <c r="LQE38" s="279"/>
      <c r="LQF38" s="279"/>
      <c r="LQG38" s="279"/>
      <c r="LQH38" s="279"/>
      <c r="LQI38" s="279"/>
      <c r="LQJ38" s="279"/>
      <c r="LQK38" s="279"/>
      <c r="LQL38" s="279"/>
      <c r="LQM38" s="279"/>
      <c r="LQN38" s="279"/>
      <c r="LQO38" s="279"/>
      <c r="LQP38" s="279"/>
      <c r="LQQ38" s="279"/>
      <c r="LQR38" s="279"/>
      <c r="LQS38" s="279"/>
      <c r="LQT38" s="279"/>
      <c r="LQU38" s="279"/>
      <c r="LQV38" s="279"/>
      <c r="LQW38" s="279"/>
      <c r="LQX38" s="279"/>
      <c r="LQY38" s="279"/>
      <c r="LQZ38" s="279"/>
      <c r="LRA38" s="279"/>
      <c r="LRB38" s="279"/>
      <c r="LRC38" s="279"/>
      <c r="LRD38" s="279"/>
      <c r="LRE38" s="279"/>
      <c r="LRF38" s="279"/>
      <c r="LRG38" s="279"/>
      <c r="LRH38" s="279"/>
      <c r="LRI38" s="279"/>
      <c r="LRJ38" s="279"/>
      <c r="LRK38" s="279"/>
      <c r="LRL38" s="279"/>
      <c r="LRM38" s="279"/>
      <c r="LRN38" s="279"/>
      <c r="LRO38" s="279"/>
      <c r="LRP38" s="279"/>
      <c r="LRQ38" s="279"/>
      <c r="LRR38" s="279"/>
      <c r="LRS38" s="279"/>
      <c r="LRT38" s="279"/>
      <c r="LRU38" s="279"/>
      <c r="LRV38" s="279"/>
      <c r="LRW38" s="279"/>
      <c r="LRX38" s="279"/>
      <c r="LRY38" s="279"/>
      <c r="LRZ38" s="279"/>
      <c r="LSA38" s="279"/>
      <c r="LSB38" s="279"/>
      <c r="LSC38" s="279"/>
      <c r="LSD38" s="279"/>
      <c r="LSE38" s="279"/>
      <c r="LSF38" s="279"/>
      <c r="LSG38" s="279"/>
      <c r="LSH38" s="279"/>
      <c r="LSI38" s="279"/>
      <c r="LSJ38" s="279"/>
      <c r="LSK38" s="279"/>
      <c r="LSL38" s="279"/>
      <c r="LSM38" s="279"/>
      <c r="LSN38" s="279"/>
      <c r="LSO38" s="279"/>
      <c r="LSP38" s="279"/>
      <c r="LSQ38" s="279"/>
      <c r="LSR38" s="279"/>
      <c r="LSS38" s="279"/>
      <c r="LST38" s="279"/>
      <c r="LSU38" s="279"/>
      <c r="LSV38" s="279"/>
      <c r="LSW38" s="279"/>
      <c r="LSX38" s="279"/>
      <c r="LSY38" s="279"/>
      <c r="LSZ38" s="279"/>
      <c r="LTA38" s="279"/>
      <c r="LTB38" s="279"/>
      <c r="LTC38" s="279"/>
      <c r="LTD38" s="279"/>
      <c r="LTE38" s="279"/>
      <c r="LTF38" s="279"/>
      <c r="LTG38" s="279"/>
      <c r="LTH38" s="279"/>
      <c r="LTI38" s="279"/>
      <c r="LTJ38" s="279"/>
      <c r="LTK38" s="279"/>
      <c r="LTL38" s="279"/>
      <c r="LTM38" s="279"/>
      <c r="LTN38" s="279"/>
      <c r="LTO38" s="279"/>
      <c r="LTP38" s="279"/>
      <c r="LTQ38" s="279"/>
      <c r="LTR38" s="279"/>
      <c r="LTS38" s="279"/>
      <c r="LTT38" s="279"/>
      <c r="LTU38" s="279"/>
      <c r="LTV38" s="279"/>
      <c r="LTW38" s="279"/>
      <c r="LTX38" s="279"/>
      <c r="LTY38" s="279"/>
      <c r="LTZ38" s="279"/>
      <c r="LUA38" s="279"/>
      <c r="LUB38" s="279"/>
      <c r="LUC38" s="279"/>
      <c r="LUD38" s="279"/>
      <c r="LUE38" s="279"/>
      <c r="LUF38" s="279"/>
      <c r="LUG38" s="279"/>
      <c r="LUH38" s="279"/>
      <c r="LUI38" s="279"/>
      <c r="LUJ38" s="279"/>
      <c r="LUK38" s="279"/>
      <c r="LUL38" s="279"/>
      <c r="LUM38" s="279"/>
      <c r="LUN38" s="279"/>
      <c r="LUO38" s="279"/>
      <c r="LUP38" s="279"/>
      <c r="LUQ38" s="279"/>
      <c r="LUR38" s="279"/>
      <c r="LUS38" s="279"/>
      <c r="LUT38" s="279"/>
      <c r="LUU38" s="279"/>
      <c r="LUV38" s="279"/>
      <c r="LUW38" s="279"/>
      <c r="LUX38" s="279"/>
      <c r="LUY38" s="279"/>
      <c r="LUZ38" s="279"/>
      <c r="LVA38" s="279"/>
      <c r="LVB38" s="279"/>
      <c r="LVC38" s="279"/>
      <c r="LVD38" s="279"/>
      <c r="LVE38" s="279"/>
      <c r="LVF38" s="279"/>
      <c r="LVG38" s="279"/>
      <c r="LVH38" s="279"/>
      <c r="LVI38" s="279"/>
      <c r="LVJ38" s="279"/>
      <c r="LVK38" s="279"/>
      <c r="LVL38" s="279"/>
      <c r="LVM38" s="279"/>
      <c r="LVN38" s="279"/>
      <c r="LVO38" s="279"/>
      <c r="LVP38" s="279"/>
      <c r="LVQ38" s="279"/>
      <c r="LVR38" s="279"/>
      <c r="LVS38" s="279"/>
      <c r="LVT38" s="279"/>
      <c r="LVU38" s="279"/>
      <c r="LVV38" s="279"/>
      <c r="LVW38" s="279"/>
      <c r="LVX38" s="279"/>
      <c r="LVY38" s="279"/>
      <c r="LVZ38" s="279"/>
      <c r="LWA38" s="279"/>
      <c r="LWB38" s="279"/>
      <c r="LWC38" s="279"/>
      <c r="LWD38" s="279"/>
      <c r="LWE38" s="279"/>
      <c r="LWF38" s="279"/>
      <c r="LWG38" s="279"/>
      <c r="LWH38" s="279"/>
      <c r="LWI38" s="279"/>
      <c r="LWJ38" s="279"/>
      <c r="LWK38" s="279"/>
      <c r="LWL38" s="279"/>
      <c r="LWM38" s="279"/>
      <c r="LWN38" s="279"/>
      <c r="LWO38" s="279"/>
      <c r="LWP38" s="279"/>
      <c r="LWQ38" s="279"/>
      <c r="LWR38" s="279"/>
      <c r="LWS38" s="279"/>
      <c r="LWT38" s="279"/>
      <c r="LWU38" s="279"/>
      <c r="LWV38" s="279"/>
      <c r="LWW38" s="279"/>
      <c r="LWX38" s="279"/>
      <c r="LWY38" s="279"/>
      <c r="LWZ38" s="279"/>
      <c r="LXA38" s="279"/>
      <c r="LXB38" s="279"/>
      <c r="LXC38" s="279"/>
      <c r="LXD38" s="279"/>
      <c r="LXE38" s="279"/>
      <c r="LXF38" s="279"/>
      <c r="LXG38" s="279"/>
      <c r="LXH38" s="279"/>
      <c r="LXI38" s="279"/>
      <c r="LXJ38" s="279"/>
      <c r="LXK38" s="279"/>
      <c r="LXL38" s="279"/>
      <c r="LXM38" s="279"/>
      <c r="LXN38" s="279"/>
      <c r="LXO38" s="279"/>
      <c r="LXP38" s="279"/>
      <c r="LXQ38" s="279"/>
      <c r="LXR38" s="279"/>
      <c r="LXS38" s="279"/>
      <c r="LXT38" s="279"/>
      <c r="LXU38" s="279"/>
      <c r="LXV38" s="279"/>
      <c r="LXW38" s="279"/>
      <c r="LXX38" s="279"/>
      <c r="LXY38" s="279"/>
      <c r="LXZ38" s="279"/>
      <c r="LYA38" s="279"/>
      <c r="LYB38" s="279"/>
      <c r="LYC38" s="279"/>
      <c r="LYD38" s="279"/>
      <c r="LYE38" s="279"/>
      <c r="LYF38" s="279"/>
      <c r="LYG38" s="279"/>
      <c r="LYH38" s="279"/>
      <c r="LYI38" s="279"/>
      <c r="LYJ38" s="279"/>
      <c r="LYK38" s="279"/>
      <c r="LYL38" s="279"/>
      <c r="LYM38" s="279"/>
      <c r="LYN38" s="279"/>
      <c r="LYO38" s="279"/>
      <c r="LYP38" s="279"/>
      <c r="LYQ38" s="279"/>
      <c r="LYR38" s="279"/>
      <c r="LYS38" s="279"/>
      <c r="LYT38" s="279"/>
      <c r="LYU38" s="279"/>
      <c r="LYV38" s="279"/>
      <c r="LYW38" s="279"/>
      <c r="LYX38" s="279"/>
      <c r="LYY38" s="279"/>
      <c r="LYZ38" s="279"/>
      <c r="LZA38" s="279"/>
      <c r="LZB38" s="279"/>
      <c r="LZC38" s="279"/>
      <c r="LZD38" s="279"/>
      <c r="LZE38" s="279"/>
      <c r="LZF38" s="279"/>
      <c r="LZG38" s="279"/>
      <c r="LZH38" s="279"/>
      <c r="LZI38" s="279"/>
      <c r="LZJ38" s="279"/>
      <c r="LZK38" s="279"/>
      <c r="LZL38" s="279"/>
      <c r="LZM38" s="279"/>
      <c r="LZN38" s="279"/>
      <c r="LZO38" s="279"/>
      <c r="LZP38" s="279"/>
      <c r="LZQ38" s="279"/>
      <c r="LZR38" s="279"/>
      <c r="LZS38" s="279"/>
      <c r="LZT38" s="279"/>
      <c r="LZU38" s="279"/>
      <c r="LZV38" s="279"/>
      <c r="LZW38" s="279"/>
      <c r="LZX38" s="279"/>
      <c r="LZY38" s="279"/>
      <c r="LZZ38" s="279"/>
      <c r="MAA38" s="279"/>
      <c r="MAB38" s="279"/>
      <c r="MAC38" s="279"/>
      <c r="MAD38" s="279"/>
      <c r="MAE38" s="279"/>
      <c r="MAF38" s="279"/>
      <c r="MAG38" s="279"/>
      <c r="MAH38" s="279"/>
      <c r="MAI38" s="279"/>
      <c r="MAJ38" s="279"/>
      <c r="MAK38" s="279"/>
      <c r="MAL38" s="279"/>
      <c r="MAM38" s="279"/>
      <c r="MAN38" s="279"/>
      <c r="MAO38" s="279"/>
      <c r="MAP38" s="279"/>
      <c r="MAQ38" s="279"/>
      <c r="MAR38" s="279"/>
      <c r="MAS38" s="279"/>
      <c r="MAT38" s="279"/>
      <c r="MAU38" s="279"/>
      <c r="MAV38" s="279"/>
      <c r="MAW38" s="279"/>
      <c r="MAX38" s="279"/>
      <c r="MAY38" s="279"/>
      <c r="MAZ38" s="279"/>
      <c r="MBA38" s="279"/>
      <c r="MBB38" s="279"/>
      <c r="MBC38" s="279"/>
      <c r="MBD38" s="279"/>
      <c r="MBE38" s="279"/>
      <c r="MBF38" s="279"/>
      <c r="MBG38" s="279"/>
      <c r="MBH38" s="279"/>
      <c r="MBI38" s="279"/>
      <c r="MBJ38" s="279"/>
      <c r="MBK38" s="279"/>
      <c r="MBL38" s="279"/>
      <c r="MBM38" s="279"/>
      <c r="MBN38" s="279"/>
      <c r="MBO38" s="279"/>
      <c r="MBP38" s="279"/>
      <c r="MBQ38" s="279"/>
      <c r="MBR38" s="279"/>
      <c r="MBS38" s="279"/>
      <c r="MBT38" s="279"/>
      <c r="MBU38" s="279"/>
      <c r="MBV38" s="279"/>
      <c r="MBW38" s="279"/>
      <c r="MBX38" s="279"/>
      <c r="MBY38" s="279"/>
      <c r="MBZ38" s="279"/>
      <c r="MCA38" s="279"/>
      <c r="MCB38" s="279"/>
      <c r="MCC38" s="279"/>
      <c r="MCD38" s="279"/>
      <c r="MCE38" s="279"/>
      <c r="MCF38" s="279"/>
      <c r="MCG38" s="279"/>
      <c r="MCH38" s="279"/>
      <c r="MCI38" s="279"/>
      <c r="MCJ38" s="279"/>
      <c r="MCK38" s="279"/>
      <c r="MCL38" s="279"/>
      <c r="MCM38" s="279"/>
      <c r="MCN38" s="279"/>
      <c r="MCO38" s="279"/>
      <c r="MCP38" s="279"/>
      <c r="MCQ38" s="279"/>
      <c r="MCR38" s="279"/>
      <c r="MCS38" s="279"/>
      <c r="MCT38" s="279"/>
      <c r="MCU38" s="279"/>
      <c r="MCV38" s="279"/>
      <c r="MCW38" s="279"/>
      <c r="MCX38" s="279"/>
      <c r="MCY38" s="279"/>
      <c r="MCZ38" s="279"/>
      <c r="MDA38" s="279"/>
      <c r="MDB38" s="279"/>
      <c r="MDC38" s="279"/>
      <c r="MDD38" s="279"/>
      <c r="MDE38" s="279"/>
      <c r="MDF38" s="279"/>
      <c r="MDG38" s="279"/>
      <c r="MDH38" s="279"/>
      <c r="MDI38" s="279"/>
      <c r="MDJ38" s="279"/>
      <c r="MDK38" s="279"/>
      <c r="MDL38" s="279"/>
      <c r="MDM38" s="279"/>
      <c r="MDN38" s="279"/>
      <c r="MDO38" s="279"/>
      <c r="MDP38" s="279"/>
      <c r="MDQ38" s="279"/>
      <c r="MDR38" s="279"/>
      <c r="MDS38" s="279"/>
      <c r="MDT38" s="279"/>
      <c r="MDU38" s="279"/>
      <c r="MDV38" s="279"/>
      <c r="MDW38" s="279"/>
      <c r="MDX38" s="279"/>
      <c r="MDY38" s="279"/>
      <c r="MDZ38" s="279"/>
      <c r="MEA38" s="279"/>
      <c r="MEB38" s="279"/>
      <c r="MEC38" s="279"/>
      <c r="MED38" s="279"/>
      <c r="MEE38" s="279"/>
      <c r="MEF38" s="279"/>
      <c r="MEG38" s="279"/>
      <c r="MEH38" s="279"/>
      <c r="MEI38" s="279"/>
      <c r="MEJ38" s="279"/>
      <c r="MEK38" s="279"/>
      <c r="MEL38" s="279"/>
      <c r="MEM38" s="279"/>
      <c r="MEN38" s="279"/>
      <c r="MEO38" s="279"/>
      <c r="MEP38" s="279"/>
      <c r="MEQ38" s="279"/>
      <c r="MER38" s="279"/>
      <c r="MES38" s="279"/>
      <c r="MET38" s="279"/>
      <c r="MEU38" s="279"/>
      <c r="MEV38" s="279"/>
      <c r="MEW38" s="279"/>
      <c r="MEX38" s="279"/>
      <c r="MEY38" s="279"/>
      <c r="MEZ38" s="279"/>
      <c r="MFA38" s="279"/>
      <c r="MFB38" s="279"/>
      <c r="MFC38" s="279"/>
      <c r="MFD38" s="279"/>
      <c r="MFE38" s="279"/>
      <c r="MFF38" s="279"/>
      <c r="MFG38" s="279"/>
      <c r="MFH38" s="279"/>
      <c r="MFI38" s="279"/>
      <c r="MFJ38" s="279"/>
      <c r="MFK38" s="279"/>
      <c r="MFL38" s="279"/>
      <c r="MFM38" s="279"/>
      <c r="MFN38" s="279"/>
      <c r="MFO38" s="279"/>
      <c r="MFP38" s="279"/>
      <c r="MFQ38" s="279"/>
      <c r="MFR38" s="279"/>
      <c r="MFS38" s="279"/>
      <c r="MFT38" s="279"/>
      <c r="MFU38" s="279"/>
      <c r="MFV38" s="279"/>
      <c r="MFW38" s="279"/>
      <c r="MFX38" s="279"/>
      <c r="MFY38" s="279"/>
      <c r="MFZ38" s="279"/>
      <c r="MGA38" s="279"/>
      <c r="MGB38" s="279"/>
      <c r="MGC38" s="279"/>
      <c r="MGD38" s="279"/>
      <c r="MGE38" s="279"/>
      <c r="MGF38" s="279"/>
      <c r="MGG38" s="279"/>
      <c r="MGH38" s="279"/>
      <c r="MGI38" s="279"/>
      <c r="MGJ38" s="279"/>
      <c r="MGK38" s="279"/>
      <c r="MGL38" s="279"/>
      <c r="MGM38" s="279"/>
      <c r="MGN38" s="279"/>
      <c r="MGO38" s="279"/>
      <c r="MGP38" s="279"/>
      <c r="MGQ38" s="279"/>
      <c r="MGR38" s="279"/>
      <c r="MGS38" s="279"/>
      <c r="MGT38" s="279"/>
      <c r="MGU38" s="279"/>
      <c r="MGV38" s="279"/>
      <c r="MGW38" s="279"/>
      <c r="MGX38" s="279"/>
      <c r="MGY38" s="279"/>
      <c r="MGZ38" s="279"/>
      <c r="MHA38" s="279"/>
      <c r="MHB38" s="279"/>
      <c r="MHC38" s="279"/>
      <c r="MHD38" s="279"/>
      <c r="MHE38" s="279"/>
      <c r="MHF38" s="279"/>
      <c r="MHG38" s="279"/>
      <c r="MHH38" s="279"/>
      <c r="MHI38" s="279"/>
      <c r="MHJ38" s="279"/>
      <c r="MHK38" s="279"/>
      <c r="MHL38" s="279"/>
      <c r="MHM38" s="279"/>
      <c r="MHN38" s="279"/>
      <c r="MHO38" s="279"/>
      <c r="MHP38" s="279"/>
      <c r="MHQ38" s="279"/>
      <c r="MHR38" s="279"/>
      <c r="MHS38" s="279"/>
      <c r="MHT38" s="279"/>
      <c r="MHU38" s="279"/>
      <c r="MHV38" s="279"/>
      <c r="MHW38" s="279"/>
      <c r="MHX38" s="279"/>
      <c r="MHY38" s="279"/>
      <c r="MHZ38" s="279"/>
      <c r="MIA38" s="279"/>
      <c r="MIB38" s="279"/>
      <c r="MIC38" s="279"/>
      <c r="MID38" s="279"/>
      <c r="MIE38" s="279"/>
      <c r="MIF38" s="279"/>
      <c r="MIG38" s="279"/>
      <c r="MIH38" s="279"/>
      <c r="MII38" s="279"/>
      <c r="MIJ38" s="279"/>
      <c r="MIK38" s="279"/>
      <c r="MIL38" s="279"/>
      <c r="MIM38" s="279"/>
      <c r="MIN38" s="279"/>
      <c r="MIO38" s="279"/>
      <c r="MIP38" s="279"/>
      <c r="MIQ38" s="279"/>
      <c r="MIR38" s="279"/>
      <c r="MIS38" s="279"/>
      <c r="MIT38" s="279"/>
      <c r="MIU38" s="279"/>
      <c r="MIV38" s="279"/>
      <c r="MIW38" s="279"/>
      <c r="MIX38" s="279"/>
      <c r="MIY38" s="279"/>
      <c r="MIZ38" s="279"/>
      <c r="MJA38" s="279"/>
      <c r="MJB38" s="279"/>
      <c r="MJC38" s="279"/>
      <c r="MJD38" s="279"/>
      <c r="MJE38" s="279"/>
      <c r="MJF38" s="279"/>
      <c r="MJG38" s="279"/>
      <c r="MJH38" s="279"/>
      <c r="MJI38" s="279"/>
      <c r="MJJ38" s="279"/>
      <c r="MJK38" s="279"/>
      <c r="MJL38" s="279"/>
      <c r="MJM38" s="279"/>
      <c r="MJN38" s="279"/>
      <c r="MJO38" s="279"/>
      <c r="MJP38" s="279"/>
      <c r="MJQ38" s="279"/>
      <c r="MJR38" s="279"/>
      <c r="MJS38" s="279"/>
      <c r="MJT38" s="279"/>
      <c r="MJU38" s="279"/>
      <c r="MJV38" s="279"/>
      <c r="MJW38" s="279"/>
      <c r="MJX38" s="279"/>
      <c r="MJY38" s="279"/>
      <c r="MJZ38" s="279"/>
      <c r="MKA38" s="279"/>
      <c r="MKB38" s="279"/>
      <c r="MKC38" s="279"/>
      <c r="MKD38" s="279"/>
      <c r="MKE38" s="279"/>
      <c r="MKF38" s="279"/>
      <c r="MKG38" s="279"/>
      <c r="MKH38" s="279"/>
      <c r="MKI38" s="279"/>
      <c r="MKJ38" s="279"/>
      <c r="MKK38" s="279"/>
      <c r="MKL38" s="279"/>
      <c r="MKM38" s="279"/>
      <c r="MKN38" s="279"/>
      <c r="MKO38" s="279"/>
      <c r="MKP38" s="279"/>
      <c r="MKQ38" s="279"/>
      <c r="MKR38" s="279"/>
      <c r="MKS38" s="279"/>
      <c r="MKT38" s="279"/>
      <c r="MKU38" s="279"/>
      <c r="MKV38" s="279"/>
      <c r="MKW38" s="279"/>
      <c r="MKX38" s="279"/>
      <c r="MKY38" s="279"/>
      <c r="MKZ38" s="279"/>
      <c r="MLA38" s="279"/>
      <c r="MLB38" s="279"/>
      <c r="MLC38" s="279"/>
      <c r="MLD38" s="279"/>
      <c r="MLE38" s="279"/>
      <c r="MLF38" s="279"/>
      <c r="MLG38" s="279"/>
      <c r="MLH38" s="279"/>
      <c r="MLI38" s="279"/>
      <c r="MLJ38" s="279"/>
      <c r="MLK38" s="279"/>
      <c r="MLL38" s="279"/>
      <c r="MLM38" s="279"/>
      <c r="MLN38" s="279"/>
      <c r="MLO38" s="279"/>
      <c r="MLP38" s="279"/>
      <c r="MLQ38" s="279"/>
      <c r="MLR38" s="279"/>
      <c r="MLS38" s="279"/>
      <c r="MLT38" s="279"/>
      <c r="MLU38" s="279"/>
      <c r="MLV38" s="279"/>
      <c r="MLW38" s="279"/>
      <c r="MLX38" s="279"/>
      <c r="MLY38" s="279"/>
      <c r="MLZ38" s="279"/>
      <c r="MMA38" s="279"/>
      <c r="MMB38" s="279"/>
      <c r="MMC38" s="279"/>
      <c r="MMD38" s="279"/>
      <c r="MME38" s="279"/>
      <c r="MMF38" s="279"/>
      <c r="MMG38" s="279"/>
      <c r="MMH38" s="279"/>
      <c r="MMI38" s="279"/>
      <c r="MMJ38" s="279"/>
      <c r="MMK38" s="279"/>
      <c r="MML38" s="279"/>
      <c r="MMM38" s="279"/>
      <c r="MMN38" s="279"/>
      <c r="MMO38" s="279"/>
      <c r="MMP38" s="279"/>
      <c r="MMQ38" s="279"/>
      <c r="MMR38" s="279"/>
      <c r="MMS38" s="279"/>
      <c r="MMT38" s="279"/>
      <c r="MMU38" s="279"/>
      <c r="MMV38" s="279"/>
      <c r="MMW38" s="279"/>
      <c r="MMX38" s="279"/>
      <c r="MMY38" s="279"/>
      <c r="MMZ38" s="279"/>
      <c r="MNA38" s="279"/>
      <c r="MNB38" s="279"/>
      <c r="MNC38" s="279"/>
      <c r="MND38" s="279"/>
      <c r="MNE38" s="279"/>
      <c r="MNF38" s="279"/>
      <c r="MNG38" s="279"/>
      <c r="MNH38" s="279"/>
      <c r="MNI38" s="279"/>
      <c r="MNJ38" s="279"/>
      <c r="MNK38" s="279"/>
      <c r="MNL38" s="279"/>
      <c r="MNM38" s="279"/>
      <c r="MNN38" s="279"/>
      <c r="MNO38" s="279"/>
      <c r="MNP38" s="279"/>
      <c r="MNQ38" s="279"/>
      <c r="MNR38" s="279"/>
      <c r="MNS38" s="279"/>
      <c r="MNT38" s="279"/>
      <c r="MNU38" s="279"/>
      <c r="MNV38" s="279"/>
      <c r="MNW38" s="279"/>
      <c r="MNX38" s="279"/>
      <c r="MNY38" s="279"/>
      <c r="MNZ38" s="279"/>
      <c r="MOA38" s="279"/>
      <c r="MOB38" s="279"/>
      <c r="MOC38" s="279"/>
      <c r="MOD38" s="279"/>
      <c r="MOE38" s="279"/>
      <c r="MOF38" s="279"/>
      <c r="MOG38" s="279"/>
      <c r="MOH38" s="279"/>
      <c r="MOI38" s="279"/>
      <c r="MOJ38" s="279"/>
      <c r="MOK38" s="279"/>
      <c r="MOL38" s="279"/>
      <c r="MOM38" s="279"/>
      <c r="MON38" s="279"/>
      <c r="MOO38" s="279"/>
      <c r="MOP38" s="279"/>
      <c r="MOQ38" s="279"/>
      <c r="MOR38" s="279"/>
      <c r="MOS38" s="279"/>
      <c r="MOT38" s="279"/>
      <c r="MOU38" s="279"/>
      <c r="MOV38" s="279"/>
      <c r="MOW38" s="279"/>
      <c r="MOX38" s="279"/>
      <c r="MOY38" s="279"/>
      <c r="MOZ38" s="279"/>
      <c r="MPA38" s="279"/>
      <c r="MPB38" s="279"/>
      <c r="MPC38" s="279"/>
      <c r="MPD38" s="279"/>
      <c r="MPE38" s="279"/>
      <c r="MPF38" s="279"/>
      <c r="MPG38" s="279"/>
      <c r="MPH38" s="279"/>
      <c r="MPI38" s="279"/>
      <c r="MPJ38" s="279"/>
      <c r="MPK38" s="279"/>
      <c r="MPL38" s="279"/>
      <c r="MPM38" s="279"/>
      <c r="MPN38" s="279"/>
      <c r="MPO38" s="279"/>
      <c r="MPP38" s="279"/>
      <c r="MPQ38" s="279"/>
      <c r="MPR38" s="279"/>
      <c r="MPS38" s="279"/>
      <c r="MPT38" s="279"/>
      <c r="MPU38" s="279"/>
      <c r="MPV38" s="279"/>
      <c r="MPW38" s="279"/>
      <c r="MPX38" s="279"/>
      <c r="MPY38" s="279"/>
      <c r="MPZ38" s="279"/>
      <c r="MQA38" s="279"/>
      <c r="MQB38" s="279"/>
      <c r="MQC38" s="279"/>
      <c r="MQD38" s="279"/>
      <c r="MQE38" s="279"/>
      <c r="MQF38" s="279"/>
      <c r="MQG38" s="279"/>
      <c r="MQH38" s="279"/>
      <c r="MQI38" s="279"/>
      <c r="MQJ38" s="279"/>
      <c r="MQK38" s="279"/>
      <c r="MQL38" s="279"/>
      <c r="MQM38" s="279"/>
      <c r="MQN38" s="279"/>
      <c r="MQO38" s="279"/>
      <c r="MQP38" s="279"/>
      <c r="MQQ38" s="279"/>
      <c r="MQR38" s="279"/>
      <c r="MQS38" s="279"/>
      <c r="MQT38" s="279"/>
      <c r="MQU38" s="279"/>
      <c r="MQV38" s="279"/>
      <c r="MQW38" s="279"/>
      <c r="MQX38" s="279"/>
      <c r="MQY38" s="279"/>
      <c r="MQZ38" s="279"/>
      <c r="MRA38" s="279"/>
      <c r="MRB38" s="279"/>
      <c r="MRC38" s="279"/>
      <c r="MRD38" s="279"/>
      <c r="MRE38" s="279"/>
      <c r="MRF38" s="279"/>
      <c r="MRG38" s="279"/>
      <c r="MRH38" s="279"/>
      <c r="MRI38" s="279"/>
      <c r="MRJ38" s="279"/>
      <c r="MRK38" s="279"/>
      <c r="MRL38" s="279"/>
      <c r="MRM38" s="279"/>
      <c r="MRN38" s="279"/>
      <c r="MRO38" s="279"/>
      <c r="MRP38" s="279"/>
      <c r="MRQ38" s="279"/>
      <c r="MRR38" s="279"/>
      <c r="MRS38" s="279"/>
      <c r="MRT38" s="279"/>
      <c r="MRU38" s="279"/>
      <c r="MRV38" s="279"/>
      <c r="MRW38" s="279"/>
      <c r="MRX38" s="279"/>
      <c r="MRY38" s="279"/>
      <c r="MRZ38" s="279"/>
      <c r="MSA38" s="279"/>
      <c r="MSB38" s="279"/>
      <c r="MSC38" s="279"/>
      <c r="MSD38" s="279"/>
      <c r="MSE38" s="279"/>
      <c r="MSF38" s="279"/>
      <c r="MSG38" s="279"/>
      <c r="MSH38" s="279"/>
      <c r="MSI38" s="279"/>
      <c r="MSJ38" s="279"/>
      <c r="MSK38" s="279"/>
      <c r="MSL38" s="279"/>
      <c r="MSM38" s="279"/>
      <c r="MSN38" s="279"/>
      <c r="MSO38" s="279"/>
      <c r="MSP38" s="279"/>
      <c r="MSQ38" s="279"/>
      <c r="MSR38" s="279"/>
      <c r="MSS38" s="279"/>
      <c r="MST38" s="279"/>
      <c r="MSU38" s="279"/>
      <c r="MSV38" s="279"/>
      <c r="MSW38" s="279"/>
      <c r="MSX38" s="279"/>
      <c r="MSY38" s="279"/>
      <c r="MSZ38" s="279"/>
      <c r="MTA38" s="279"/>
      <c r="MTB38" s="279"/>
      <c r="MTC38" s="279"/>
      <c r="MTD38" s="279"/>
      <c r="MTE38" s="279"/>
      <c r="MTF38" s="279"/>
      <c r="MTG38" s="279"/>
      <c r="MTH38" s="279"/>
      <c r="MTI38" s="279"/>
      <c r="MTJ38" s="279"/>
      <c r="MTK38" s="279"/>
      <c r="MTL38" s="279"/>
      <c r="MTM38" s="279"/>
      <c r="MTN38" s="279"/>
      <c r="MTO38" s="279"/>
      <c r="MTP38" s="279"/>
      <c r="MTQ38" s="279"/>
      <c r="MTR38" s="279"/>
      <c r="MTS38" s="279"/>
      <c r="MTT38" s="279"/>
      <c r="MTU38" s="279"/>
      <c r="MTV38" s="279"/>
      <c r="MTW38" s="279"/>
      <c r="MTX38" s="279"/>
      <c r="MTY38" s="279"/>
      <c r="MTZ38" s="279"/>
      <c r="MUA38" s="279"/>
      <c r="MUB38" s="279"/>
      <c r="MUC38" s="279"/>
      <c r="MUD38" s="279"/>
      <c r="MUE38" s="279"/>
      <c r="MUF38" s="279"/>
      <c r="MUG38" s="279"/>
      <c r="MUH38" s="279"/>
      <c r="MUI38" s="279"/>
      <c r="MUJ38" s="279"/>
      <c r="MUK38" s="279"/>
      <c r="MUL38" s="279"/>
      <c r="MUM38" s="279"/>
      <c r="MUN38" s="279"/>
      <c r="MUO38" s="279"/>
      <c r="MUP38" s="279"/>
      <c r="MUQ38" s="279"/>
      <c r="MUR38" s="279"/>
      <c r="MUS38" s="279"/>
      <c r="MUT38" s="279"/>
      <c r="MUU38" s="279"/>
      <c r="MUV38" s="279"/>
      <c r="MUW38" s="279"/>
      <c r="MUX38" s="279"/>
      <c r="MUY38" s="279"/>
      <c r="MUZ38" s="279"/>
      <c r="MVA38" s="279"/>
      <c r="MVB38" s="279"/>
      <c r="MVC38" s="279"/>
      <c r="MVD38" s="279"/>
      <c r="MVE38" s="279"/>
      <c r="MVF38" s="279"/>
      <c r="MVG38" s="279"/>
      <c r="MVH38" s="279"/>
      <c r="MVI38" s="279"/>
      <c r="MVJ38" s="279"/>
      <c r="MVK38" s="279"/>
      <c r="MVL38" s="279"/>
      <c r="MVM38" s="279"/>
      <c r="MVN38" s="279"/>
      <c r="MVO38" s="279"/>
      <c r="MVP38" s="279"/>
      <c r="MVQ38" s="279"/>
      <c r="MVR38" s="279"/>
      <c r="MVS38" s="279"/>
      <c r="MVT38" s="279"/>
      <c r="MVU38" s="279"/>
      <c r="MVV38" s="279"/>
      <c r="MVW38" s="279"/>
      <c r="MVX38" s="279"/>
      <c r="MVY38" s="279"/>
      <c r="MVZ38" s="279"/>
      <c r="MWA38" s="279"/>
      <c r="MWB38" s="279"/>
      <c r="MWC38" s="279"/>
      <c r="MWD38" s="279"/>
      <c r="MWE38" s="279"/>
      <c r="MWF38" s="279"/>
      <c r="MWG38" s="279"/>
      <c r="MWH38" s="279"/>
      <c r="MWI38" s="279"/>
      <c r="MWJ38" s="279"/>
      <c r="MWK38" s="279"/>
      <c r="MWL38" s="279"/>
      <c r="MWM38" s="279"/>
      <c r="MWN38" s="279"/>
      <c r="MWO38" s="279"/>
      <c r="MWP38" s="279"/>
      <c r="MWQ38" s="279"/>
      <c r="MWR38" s="279"/>
      <c r="MWS38" s="279"/>
      <c r="MWT38" s="279"/>
      <c r="MWU38" s="279"/>
      <c r="MWV38" s="279"/>
      <c r="MWW38" s="279"/>
      <c r="MWX38" s="279"/>
      <c r="MWY38" s="279"/>
      <c r="MWZ38" s="279"/>
      <c r="MXA38" s="279"/>
      <c r="MXB38" s="279"/>
      <c r="MXC38" s="279"/>
      <c r="MXD38" s="279"/>
      <c r="MXE38" s="279"/>
      <c r="MXF38" s="279"/>
      <c r="MXG38" s="279"/>
      <c r="MXH38" s="279"/>
      <c r="MXI38" s="279"/>
      <c r="MXJ38" s="279"/>
      <c r="MXK38" s="279"/>
      <c r="MXL38" s="279"/>
      <c r="MXM38" s="279"/>
      <c r="MXN38" s="279"/>
      <c r="MXO38" s="279"/>
      <c r="MXP38" s="279"/>
      <c r="MXQ38" s="279"/>
      <c r="MXR38" s="279"/>
      <c r="MXS38" s="279"/>
      <c r="MXT38" s="279"/>
      <c r="MXU38" s="279"/>
      <c r="MXV38" s="279"/>
      <c r="MXW38" s="279"/>
      <c r="MXX38" s="279"/>
      <c r="MXY38" s="279"/>
      <c r="MXZ38" s="279"/>
      <c r="MYA38" s="279"/>
      <c r="MYB38" s="279"/>
      <c r="MYC38" s="279"/>
      <c r="MYD38" s="279"/>
      <c r="MYE38" s="279"/>
      <c r="MYF38" s="279"/>
      <c r="MYG38" s="279"/>
      <c r="MYH38" s="279"/>
      <c r="MYI38" s="279"/>
      <c r="MYJ38" s="279"/>
      <c r="MYK38" s="279"/>
      <c r="MYL38" s="279"/>
      <c r="MYM38" s="279"/>
      <c r="MYN38" s="279"/>
      <c r="MYO38" s="279"/>
      <c r="MYP38" s="279"/>
      <c r="MYQ38" s="279"/>
      <c r="MYR38" s="279"/>
      <c r="MYS38" s="279"/>
      <c r="MYT38" s="279"/>
      <c r="MYU38" s="279"/>
      <c r="MYV38" s="279"/>
      <c r="MYW38" s="279"/>
      <c r="MYX38" s="279"/>
      <c r="MYY38" s="279"/>
      <c r="MYZ38" s="279"/>
      <c r="MZA38" s="279"/>
      <c r="MZB38" s="279"/>
      <c r="MZC38" s="279"/>
      <c r="MZD38" s="279"/>
      <c r="MZE38" s="279"/>
      <c r="MZF38" s="279"/>
      <c r="MZG38" s="279"/>
      <c r="MZH38" s="279"/>
      <c r="MZI38" s="279"/>
      <c r="MZJ38" s="279"/>
      <c r="MZK38" s="279"/>
      <c r="MZL38" s="279"/>
      <c r="MZM38" s="279"/>
      <c r="MZN38" s="279"/>
      <c r="MZO38" s="279"/>
      <c r="MZP38" s="279"/>
      <c r="MZQ38" s="279"/>
      <c r="MZR38" s="279"/>
      <c r="MZS38" s="279"/>
      <c r="MZT38" s="279"/>
      <c r="MZU38" s="279"/>
      <c r="MZV38" s="279"/>
      <c r="MZW38" s="279"/>
      <c r="MZX38" s="279"/>
      <c r="MZY38" s="279"/>
      <c r="MZZ38" s="279"/>
      <c r="NAA38" s="279"/>
      <c r="NAB38" s="279"/>
      <c r="NAC38" s="279"/>
      <c r="NAD38" s="279"/>
      <c r="NAE38" s="279"/>
      <c r="NAF38" s="279"/>
      <c r="NAG38" s="279"/>
      <c r="NAH38" s="279"/>
      <c r="NAI38" s="279"/>
      <c r="NAJ38" s="279"/>
      <c r="NAK38" s="279"/>
      <c r="NAL38" s="279"/>
      <c r="NAM38" s="279"/>
      <c r="NAN38" s="279"/>
      <c r="NAO38" s="279"/>
      <c r="NAP38" s="279"/>
      <c r="NAQ38" s="279"/>
      <c r="NAR38" s="279"/>
      <c r="NAS38" s="279"/>
      <c r="NAT38" s="279"/>
      <c r="NAU38" s="279"/>
      <c r="NAV38" s="279"/>
      <c r="NAW38" s="279"/>
      <c r="NAX38" s="279"/>
      <c r="NAY38" s="279"/>
      <c r="NAZ38" s="279"/>
      <c r="NBA38" s="279"/>
      <c r="NBB38" s="279"/>
      <c r="NBC38" s="279"/>
      <c r="NBD38" s="279"/>
      <c r="NBE38" s="279"/>
      <c r="NBF38" s="279"/>
      <c r="NBG38" s="279"/>
      <c r="NBH38" s="279"/>
      <c r="NBI38" s="279"/>
      <c r="NBJ38" s="279"/>
      <c r="NBK38" s="279"/>
      <c r="NBL38" s="279"/>
      <c r="NBM38" s="279"/>
      <c r="NBN38" s="279"/>
      <c r="NBO38" s="279"/>
      <c r="NBP38" s="279"/>
      <c r="NBQ38" s="279"/>
      <c r="NBR38" s="279"/>
      <c r="NBS38" s="279"/>
      <c r="NBT38" s="279"/>
      <c r="NBU38" s="279"/>
      <c r="NBV38" s="279"/>
      <c r="NBW38" s="279"/>
      <c r="NBX38" s="279"/>
      <c r="NBY38" s="279"/>
      <c r="NBZ38" s="279"/>
      <c r="NCA38" s="279"/>
      <c r="NCB38" s="279"/>
      <c r="NCC38" s="279"/>
      <c r="NCD38" s="279"/>
      <c r="NCE38" s="279"/>
      <c r="NCF38" s="279"/>
      <c r="NCG38" s="279"/>
      <c r="NCH38" s="279"/>
      <c r="NCI38" s="279"/>
      <c r="NCJ38" s="279"/>
      <c r="NCK38" s="279"/>
      <c r="NCL38" s="279"/>
      <c r="NCM38" s="279"/>
      <c r="NCN38" s="279"/>
      <c r="NCO38" s="279"/>
      <c r="NCP38" s="279"/>
      <c r="NCQ38" s="279"/>
      <c r="NCR38" s="279"/>
      <c r="NCS38" s="279"/>
      <c r="NCT38" s="279"/>
      <c r="NCU38" s="279"/>
      <c r="NCV38" s="279"/>
      <c r="NCW38" s="279"/>
      <c r="NCX38" s="279"/>
      <c r="NCY38" s="279"/>
      <c r="NCZ38" s="279"/>
      <c r="NDA38" s="279"/>
      <c r="NDB38" s="279"/>
      <c r="NDC38" s="279"/>
      <c r="NDD38" s="279"/>
      <c r="NDE38" s="279"/>
      <c r="NDF38" s="279"/>
      <c r="NDG38" s="279"/>
      <c r="NDH38" s="279"/>
      <c r="NDI38" s="279"/>
      <c r="NDJ38" s="279"/>
      <c r="NDK38" s="279"/>
      <c r="NDL38" s="279"/>
      <c r="NDM38" s="279"/>
      <c r="NDN38" s="279"/>
      <c r="NDO38" s="279"/>
      <c r="NDP38" s="279"/>
      <c r="NDQ38" s="279"/>
      <c r="NDR38" s="279"/>
      <c r="NDS38" s="279"/>
      <c r="NDT38" s="279"/>
      <c r="NDU38" s="279"/>
      <c r="NDV38" s="279"/>
      <c r="NDW38" s="279"/>
      <c r="NDX38" s="279"/>
      <c r="NDY38" s="279"/>
      <c r="NDZ38" s="279"/>
      <c r="NEA38" s="279"/>
      <c r="NEB38" s="279"/>
      <c r="NEC38" s="279"/>
      <c r="NED38" s="279"/>
      <c r="NEE38" s="279"/>
      <c r="NEF38" s="279"/>
      <c r="NEG38" s="279"/>
      <c r="NEH38" s="279"/>
      <c r="NEI38" s="279"/>
      <c r="NEJ38" s="279"/>
      <c r="NEK38" s="279"/>
      <c r="NEL38" s="279"/>
      <c r="NEM38" s="279"/>
      <c r="NEN38" s="279"/>
      <c r="NEO38" s="279"/>
      <c r="NEP38" s="279"/>
      <c r="NEQ38" s="279"/>
      <c r="NER38" s="279"/>
      <c r="NES38" s="279"/>
      <c r="NET38" s="279"/>
      <c r="NEU38" s="279"/>
      <c r="NEV38" s="279"/>
      <c r="NEW38" s="279"/>
      <c r="NEX38" s="279"/>
      <c r="NEY38" s="279"/>
      <c r="NEZ38" s="279"/>
      <c r="NFA38" s="279"/>
      <c r="NFB38" s="279"/>
      <c r="NFC38" s="279"/>
      <c r="NFD38" s="279"/>
      <c r="NFE38" s="279"/>
      <c r="NFF38" s="279"/>
      <c r="NFG38" s="279"/>
      <c r="NFH38" s="279"/>
      <c r="NFI38" s="279"/>
      <c r="NFJ38" s="279"/>
      <c r="NFK38" s="279"/>
      <c r="NFL38" s="279"/>
      <c r="NFM38" s="279"/>
      <c r="NFN38" s="279"/>
      <c r="NFO38" s="279"/>
      <c r="NFP38" s="279"/>
      <c r="NFQ38" s="279"/>
      <c r="NFR38" s="279"/>
      <c r="NFS38" s="279"/>
      <c r="NFT38" s="279"/>
      <c r="NFU38" s="279"/>
      <c r="NFV38" s="279"/>
      <c r="NFW38" s="279"/>
      <c r="NFX38" s="279"/>
      <c r="NFY38" s="279"/>
      <c r="NFZ38" s="279"/>
      <c r="NGA38" s="279"/>
      <c r="NGB38" s="279"/>
      <c r="NGC38" s="279"/>
      <c r="NGD38" s="279"/>
      <c r="NGE38" s="279"/>
      <c r="NGF38" s="279"/>
      <c r="NGG38" s="279"/>
      <c r="NGH38" s="279"/>
      <c r="NGI38" s="279"/>
      <c r="NGJ38" s="279"/>
      <c r="NGK38" s="279"/>
      <c r="NGL38" s="279"/>
      <c r="NGM38" s="279"/>
      <c r="NGN38" s="279"/>
      <c r="NGO38" s="279"/>
      <c r="NGP38" s="279"/>
      <c r="NGQ38" s="279"/>
      <c r="NGR38" s="279"/>
      <c r="NGS38" s="279"/>
      <c r="NGT38" s="279"/>
      <c r="NGU38" s="279"/>
      <c r="NGV38" s="279"/>
      <c r="NGW38" s="279"/>
      <c r="NGX38" s="279"/>
      <c r="NGY38" s="279"/>
      <c r="NGZ38" s="279"/>
      <c r="NHA38" s="279"/>
      <c r="NHB38" s="279"/>
      <c r="NHC38" s="279"/>
      <c r="NHD38" s="279"/>
      <c r="NHE38" s="279"/>
      <c r="NHF38" s="279"/>
      <c r="NHG38" s="279"/>
      <c r="NHH38" s="279"/>
      <c r="NHI38" s="279"/>
      <c r="NHJ38" s="279"/>
      <c r="NHK38" s="279"/>
      <c r="NHL38" s="279"/>
      <c r="NHM38" s="279"/>
      <c r="NHN38" s="279"/>
      <c r="NHO38" s="279"/>
      <c r="NHP38" s="279"/>
      <c r="NHQ38" s="279"/>
      <c r="NHR38" s="279"/>
      <c r="NHS38" s="279"/>
      <c r="NHT38" s="279"/>
      <c r="NHU38" s="279"/>
      <c r="NHV38" s="279"/>
      <c r="NHW38" s="279"/>
      <c r="NHX38" s="279"/>
      <c r="NHY38" s="279"/>
      <c r="NHZ38" s="279"/>
      <c r="NIA38" s="279"/>
      <c r="NIB38" s="279"/>
      <c r="NIC38" s="279"/>
      <c r="NID38" s="279"/>
      <c r="NIE38" s="279"/>
      <c r="NIF38" s="279"/>
      <c r="NIG38" s="279"/>
      <c r="NIH38" s="279"/>
      <c r="NII38" s="279"/>
      <c r="NIJ38" s="279"/>
      <c r="NIK38" s="279"/>
      <c r="NIL38" s="279"/>
      <c r="NIM38" s="279"/>
      <c r="NIN38" s="279"/>
      <c r="NIO38" s="279"/>
      <c r="NIP38" s="279"/>
      <c r="NIQ38" s="279"/>
      <c r="NIR38" s="279"/>
      <c r="NIS38" s="279"/>
      <c r="NIT38" s="279"/>
      <c r="NIU38" s="279"/>
      <c r="NIV38" s="279"/>
      <c r="NIW38" s="279"/>
      <c r="NIX38" s="279"/>
      <c r="NIY38" s="279"/>
      <c r="NIZ38" s="279"/>
      <c r="NJA38" s="279"/>
      <c r="NJB38" s="279"/>
      <c r="NJC38" s="279"/>
      <c r="NJD38" s="279"/>
      <c r="NJE38" s="279"/>
      <c r="NJF38" s="279"/>
      <c r="NJG38" s="279"/>
      <c r="NJH38" s="279"/>
      <c r="NJI38" s="279"/>
      <c r="NJJ38" s="279"/>
      <c r="NJK38" s="279"/>
      <c r="NJL38" s="279"/>
      <c r="NJM38" s="279"/>
      <c r="NJN38" s="279"/>
      <c r="NJO38" s="279"/>
      <c r="NJP38" s="279"/>
      <c r="NJQ38" s="279"/>
      <c r="NJR38" s="279"/>
      <c r="NJS38" s="279"/>
      <c r="NJT38" s="279"/>
      <c r="NJU38" s="279"/>
      <c r="NJV38" s="279"/>
      <c r="NJW38" s="279"/>
      <c r="NJX38" s="279"/>
      <c r="NJY38" s="279"/>
      <c r="NJZ38" s="279"/>
      <c r="NKA38" s="279"/>
      <c r="NKB38" s="279"/>
      <c r="NKC38" s="279"/>
      <c r="NKD38" s="279"/>
      <c r="NKE38" s="279"/>
      <c r="NKF38" s="279"/>
      <c r="NKG38" s="279"/>
      <c r="NKH38" s="279"/>
      <c r="NKI38" s="279"/>
      <c r="NKJ38" s="279"/>
      <c r="NKK38" s="279"/>
      <c r="NKL38" s="279"/>
      <c r="NKM38" s="279"/>
      <c r="NKN38" s="279"/>
      <c r="NKO38" s="279"/>
      <c r="NKP38" s="279"/>
      <c r="NKQ38" s="279"/>
      <c r="NKR38" s="279"/>
      <c r="NKS38" s="279"/>
      <c r="NKT38" s="279"/>
      <c r="NKU38" s="279"/>
      <c r="NKV38" s="279"/>
      <c r="NKW38" s="279"/>
      <c r="NKX38" s="279"/>
      <c r="NKY38" s="279"/>
      <c r="NKZ38" s="279"/>
      <c r="NLA38" s="279"/>
      <c r="NLB38" s="279"/>
      <c r="NLC38" s="279"/>
      <c r="NLD38" s="279"/>
      <c r="NLE38" s="279"/>
      <c r="NLF38" s="279"/>
      <c r="NLG38" s="279"/>
      <c r="NLH38" s="279"/>
      <c r="NLI38" s="279"/>
      <c r="NLJ38" s="279"/>
      <c r="NLK38" s="279"/>
      <c r="NLL38" s="279"/>
      <c r="NLM38" s="279"/>
      <c r="NLN38" s="279"/>
      <c r="NLO38" s="279"/>
      <c r="NLP38" s="279"/>
      <c r="NLQ38" s="279"/>
      <c r="NLR38" s="279"/>
      <c r="NLS38" s="279"/>
      <c r="NLT38" s="279"/>
      <c r="NLU38" s="279"/>
      <c r="NLV38" s="279"/>
      <c r="NLW38" s="279"/>
      <c r="NLX38" s="279"/>
      <c r="NLY38" s="279"/>
      <c r="NLZ38" s="279"/>
      <c r="NMA38" s="279"/>
      <c r="NMB38" s="279"/>
      <c r="NMC38" s="279"/>
      <c r="NMD38" s="279"/>
      <c r="NME38" s="279"/>
      <c r="NMF38" s="279"/>
      <c r="NMG38" s="279"/>
      <c r="NMH38" s="279"/>
      <c r="NMI38" s="279"/>
      <c r="NMJ38" s="279"/>
      <c r="NMK38" s="279"/>
      <c r="NML38" s="279"/>
      <c r="NMM38" s="279"/>
      <c r="NMN38" s="279"/>
      <c r="NMO38" s="279"/>
      <c r="NMP38" s="279"/>
      <c r="NMQ38" s="279"/>
      <c r="NMR38" s="279"/>
      <c r="NMS38" s="279"/>
      <c r="NMT38" s="279"/>
      <c r="NMU38" s="279"/>
      <c r="NMV38" s="279"/>
      <c r="NMW38" s="279"/>
      <c r="NMX38" s="279"/>
      <c r="NMY38" s="279"/>
      <c r="NMZ38" s="279"/>
      <c r="NNA38" s="279"/>
      <c r="NNB38" s="279"/>
      <c r="NNC38" s="279"/>
      <c r="NND38" s="279"/>
      <c r="NNE38" s="279"/>
      <c r="NNF38" s="279"/>
      <c r="NNG38" s="279"/>
      <c r="NNH38" s="279"/>
      <c r="NNI38" s="279"/>
      <c r="NNJ38" s="279"/>
      <c r="NNK38" s="279"/>
      <c r="NNL38" s="279"/>
      <c r="NNM38" s="279"/>
      <c r="NNN38" s="279"/>
      <c r="NNO38" s="279"/>
      <c r="NNP38" s="279"/>
      <c r="NNQ38" s="279"/>
      <c r="NNR38" s="279"/>
      <c r="NNS38" s="279"/>
      <c r="NNT38" s="279"/>
      <c r="NNU38" s="279"/>
      <c r="NNV38" s="279"/>
      <c r="NNW38" s="279"/>
      <c r="NNX38" s="279"/>
      <c r="NNY38" s="279"/>
      <c r="NNZ38" s="279"/>
      <c r="NOA38" s="279"/>
      <c r="NOB38" s="279"/>
      <c r="NOC38" s="279"/>
      <c r="NOD38" s="279"/>
      <c r="NOE38" s="279"/>
      <c r="NOF38" s="279"/>
      <c r="NOG38" s="279"/>
      <c r="NOH38" s="279"/>
      <c r="NOI38" s="279"/>
      <c r="NOJ38" s="279"/>
      <c r="NOK38" s="279"/>
      <c r="NOL38" s="279"/>
      <c r="NOM38" s="279"/>
      <c r="NON38" s="279"/>
      <c r="NOO38" s="279"/>
      <c r="NOP38" s="279"/>
      <c r="NOQ38" s="279"/>
      <c r="NOR38" s="279"/>
      <c r="NOS38" s="279"/>
      <c r="NOT38" s="279"/>
      <c r="NOU38" s="279"/>
      <c r="NOV38" s="279"/>
      <c r="NOW38" s="279"/>
      <c r="NOX38" s="279"/>
      <c r="NOY38" s="279"/>
      <c r="NOZ38" s="279"/>
      <c r="NPA38" s="279"/>
      <c r="NPB38" s="279"/>
      <c r="NPC38" s="279"/>
      <c r="NPD38" s="279"/>
      <c r="NPE38" s="279"/>
      <c r="NPF38" s="279"/>
      <c r="NPG38" s="279"/>
      <c r="NPH38" s="279"/>
      <c r="NPI38" s="279"/>
      <c r="NPJ38" s="279"/>
      <c r="NPK38" s="279"/>
      <c r="NPL38" s="279"/>
      <c r="NPM38" s="279"/>
      <c r="NPN38" s="279"/>
      <c r="NPO38" s="279"/>
      <c r="NPP38" s="279"/>
      <c r="NPQ38" s="279"/>
      <c r="NPR38" s="279"/>
      <c r="NPS38" s="279"/>
      <c r="NPT38" s="279"/>
      <c r="NPU38" s="279"/>
      <c r="NPV38" s="279"/>
      <c r="NPW38" s="279"/>
      <c r="NPX38" s="279"/>
      <c r="NPY38" s="279"/>
      <c r="NPZ38" s="279"/>
      <c r="NQA38" s="279"/>
      <c r="NQB38" s="279"/>
      <c r="NQC38" s="279"/>
      <c r="NQD38" s="279"/>
      <c r="NQE38" s="279"/>
      <c r="NQF38" s="279"/>
      <c r="NQG38" s="279"/>
      <c r="NQH38" s="279"/>
      <c r="NQI38" s="279"/>
      <c r="NQJ38" s="279"/>
      <c r="NQK38" s="279"/>
      <c r="NQL38" s="279"/>
      <c r="NQM38" s="279"/>
      <c r="NQN38" s="279"/>
      <c r="NQO38" s="279"/>
      <c r="NQP38" s="279"/>
      <c r="NQQ38" s="279"/>
      <c r="NQR38" s="279"/>
      <c r="NQS38" s="279"/>
      <c r="NQT38" s="279"/>
      <c r="NQU38" s="279"/>
      <c r="NQV38" s="279"/>
      <c r="NQW38" s="279"/>
      <c r="NQX38" s="279"/>
      <c r="NQY38" s="279"/>
      <c r="NQZ38" s="279"/>
      <c r="NRA38" s="279"/>
      <c r="NRB38" s="279"/>
      <c r="NRC38" s="279"/>
      <c r="NRD38" s="279"/>
      <c r="NRE38" s="279"/>
      <c r="NRF38" s="279"/>
      <c r="NRG38" s="279"/>
      <c r="NRH38" s="279"/>
      <c r="NRI38" s="279"/>
      <c r="NRJ38" s="279"/>
      <c r="NRK38" s="279"/>
      <c r="NRL38" s="279"/>
      <c r="NRM38" s="279"/>
      <c r="NRN38" s="279"/>
      <c r="NRO38" s="279"/>
      <c r="NRP38" s="279"/>
      <c r="NRQ38" s="279"/>
      <c r="NRR38" s="279"/>
      <c r="NRS38" s="279"/>
      <c r="NRT38" s="279"/>
      <c r="NRU38" s="279"/>
      <c r="NRV38" s="279"/>
      <c r="NRW38" s="279"/>
      <c r="NRX38" s="279"/>
      <c r="NRY38" s="279"/>
      <c r="NRZ38" s="279"/>
      <c r="NSA38" s="279"/>
      <c r="NSB38" s="279"/>
      <c r="NSC38" s="279"/>
      <c r="NSD38" s="279"/>
      <c r="NSE38" s="279"/>
      <c r="NSF38" s="279"/>
      <c r="NSG38" s="279"/>
      <c r="NSH38" s="279"/>
      <c r="NSI38" s="279"/>
      <c r="NSJ38" s="279"/>
      <c r="NSK38" s="279"/>
      <c r="NSL38" s="279"/>
      <c r="NSM38" s="279"/>
      <c r="NSN38" s="279"/>
      <c r="NSO38" s="279"/>
      <c r="NSP38" s="279"/>
      <c r="NSQ38" s="279"/>
      <c r="NSR38" s="279"/>
      <c r="NSS38" s="279"/>
      <c r="NST38" s="279"/>
      <c r="NSU38" s="279"/>
      <c r="NSV38" s="279"/>
      <c r="NSW38" s="279"/>
      <c r="NSX38" s="279"/>
      <c r="NSY38" s="279"/>
      <c r="NSZ38" s="279"/>
      <c r="NTA38" s="279"/>
      <c r="NTB38" s="279"/>
      <c r="NTC38" s="279"/>
      <c r="NTD38" s="279"/>
      <c r="NTE38" s="279"/>
      <c r="NTF38" s="279"/>
      <c r="NTG38" s="279"/>
      <c r="NTH38" s="279"/>
      <c r="NTI38" s="279"/>
      <c r="NTJ38" s="279"/>
      <c r="NTK38" s="279"/>
      <c r="NTL38" s="279"/>
      <c r="NTM38" s="279"/>
      <c r="NTN38" s="279"/>
      <c r="NTO38" s="279"/>
      <c r="NTP38" s="279"/>
      <c r="NTQ38" s="279"/>
      <c r="NTR38" s="279"/>
      <c r="NTS38" s="279"/>
      <c r="NTT38" s="279"/>
      <c r="NTU38" s="279"/>
      <c r="NTV38" s="279"/>
      <c r="NTW38" s="279"/>
      <c r="NTX38" s="279"/>
      <c r="NTY38" s="279"/>
      <c r="NTZ38" s="279"/>
      <c r="NUA38" s="279"/>
      <c r="NUB38" s="279"/>
      <c r="NUC38" s="279"/>
      <c r="NUD38" s="279"/>
      <c r="NUE38" s="279"/>
      <c r="NUF38" s="279"/>
      <c r="NUG38" s="279"/>
      <c r="NUH38" s="279"/>
      <c r="NUI38" s="279"/>
      <c r="NUJ38" s="279"/>
      <c r="NUK38" s="279"/>
      <c r="NUL38" s="279"/>
      <c r="NUM38" s="279"/>
      <c r="NUN38" s="279"/>
      <c r="NUO38" s="279"/>
      <c r="NUP38" s="279"/>
      <c r="NUQ38" s="279"/>
      <c r="NUR38" s="279"/>
      <c r="NUS38" s="279"/>
      <c r="NUT38" s="279"/>
      <c r="NUU38" s="279"/>
      <c r="NUV38" s="279"/>
      <c r="NUW38" s="279"/>
      <c r="NUX38" s="279"/>
      <c r="NUY38" s="279"/>
      <c r="NUZ38" s="279"/>
      <c r="NVA38" s="279"/>
      <c r="NVB38" s="279"/>
      <c r="NVC38" s="279"/>
      <c r="NVD38" s="279"/>
      <c r="NVE38" s="279"/>
      <c r="NVF38" s="279"/>
      <c r="NVG38" s="279"/>
      <c r="NVH38" s="279"/>
      <c r="NVI38" s="279"/>
      <c r="NVJ38" s="279"/>
      <c r="NVK38" s="279"/>
      <c r="NVL38" s="279"/>
      <c r="NVM38" s="279"/>
      <c r="NVN38" s="279"/>
      <c r="NVO38" s="279"/>
      <c r="NVP38" s="279"/>
      <c r="NVQ38" s="279"/>
      <c r="NVR38" s="279"/>
      <c r="NVS38" s="279"/>
      <c r="NVT38" s="279"/>
      <c r="NVU38" s="279"/>
      <c r="NVV38" s="279"/>
      <c r="NVW38" s="279"/>
      <c r="NVX38" s="279"/>
      <c r="NVY38" s="279"/>
      <c r="NVZ38" s="279"/>
      <c r="NWA38" s="279"/>
      <c r="NWB38" s="279"/>
      <c r="NWC38" s="279"/>
      <c r="NWD38" s="279"/>
      <c r="NWE38" s="279"/>
      <c r="NWF38" s="279"/>
      <c r="NWG38" s="279"/>
      <c r="NWH38" s="279"/>
      <c r="NWI38" s="279"/>
      <c r="NWJ38" s="279"/>
      <c r="NWK38" s="279"/>
      <c r="NWL38" s="279"/>
      <c r="NWM38" s="279"/>
      <c r="NWN38" s="279"/>
      <c r="NWO38" s="279"/>
      <c r="NWP38" s="279"/>
      <c r="NWQ38" s="279"/>
      <c r="NWR38" s="279"/>
      <c r="NWS38" s="279"/>
      <c r="NWT38" s="279"/>
      <c r="NWU38" s="279"/>
      <c r="NWV38" s="279"/>
      <c r="NWW38" s="279"/>
      <c r="NWX38" s="279"/>
      <c r="NWY38" s="279"/>
      <c r="NWZ38" s="279"/>
      <c r="NXA38" s="279"/>
      <c r="NXB38" s="279"/>
      <c r="NXC38" s="279"/>
      <c r="NXD38" s="279"/>
      <c r="NXE38" s="279"/>
      <c r="NXF38" s="279"/>
      <c r="NXG38" s="279"/>
      <c r="NXH38" s="279"/>
      <c r="NXI38" s="279"/>
      <c r="NXJ38" s="279"/>
      <c r="NXK38" s="279"/>
      <c r="NXL38" s="279"/>
      <c r="NXM38" s="279"/>
      <c r="NXN38" s="279"/>
      <c r="NXO38" s="279"/>
      <c r="NXP38" s="279"/>
      <c r="NXQ38" s="279"/>
      <c r="NXR38" s="279"/>
      <c r="NXS38" s="279"/>
      <c r="NXT38" s="279"/>
      <c r="NXU38" s="279"/>
      <c r="NXV38" s="279"/>
      <c r="NXW38" s="279"/>
      <c r="NXX38" s="279"/>
      <c r="NXY38" s="279"/>
      <c r="NXZ38" s="279"/>
      <c r="NYA38" s="279"/>
      <c r="NYB38" s="279"/>
      <c r="NYC38" s="279"/>
      <c r="NYD38" s="279"/>
      <c r="NYE38" s="279"/>
      <c r="NYF38" s="279"/>
      <c r="NYG38" s="279"/>
      <c r="NYH38" s="279"/>
      <c r="NYI38" s="279"/>
      <c r="NYJ38" s="279"/>
      <c r="NYK38" s="279"/>
      <c r="NYL38" s="279"/>
      <c r="NYM38" s="279"/>
      <c r="NYN38" s="279"/>
      <c r="NYO38" s="279"/>
      <c r="NYP38" s="279"/>
      <c r="NYQ38" s="279"/>
      <c r="NYR38" s="279"/>
      <c r="NYS38" s="279"/>
      <c r="NYT38" s="279"/>
      <c r="NYU38" s="279"/>
      <c r="NYV38" s="279"/>
      <c r="NYW38" s="279"/>
      <c r="NYX38" s="279"/>
      <c r="NYY38" s="279"/>
      <c r="NYZ38" s="279"/>
      <c r="NZA38" s="279"/>
      <c r="NZB38" s="279"/>
      <c r="NZC38" s="279"/>
      <c r="NZD38" s="279"/>
      <c r="NZE38" s="279"/>
      <c r="NZF38" s="279"/>
      <c r="NZG38" s="279"/>
      <c r="NZH38" s="279"/>
      <c r="NZI38" s="279"/>
      <c r="NZJ38" s="279"/>
      <c r="NZK38" s="279"/>
      <c r="NZL38" s="279"/>
      <c r="NZM38" s="279"/>
      <c r="NZN38" s="279"/>
      <c r="NZO38" s="279"/>
      <c r="NZP38" s="279"/>
      <c r="NZQ38" s="279"/>
      <c r="NZR38" s="279"/>
      <c r="NZS38" s="279"/>
      <c r="NZT38" s="279"/>
      <c r="NZU38" s="279"/>
      <c r="NZV38" s="279"/>
      <c r="NZW38" s="279"/>
      <c r="NZX38" s="279"/>
      <c r="NZY38" s="279"/>
      <c r="NZZ38" s="279"/>
      <c r="OAA38" s="279"/>
      <c r="OAB38" s="279"/>
      <c r="OAC38" s="279"/>
      <c r="OAD38" s="279"/>
      <c r="OAE38" s="279"/>
      <c r="OAF38" s="279"/>
      <c r="OAG38" s="279"/>
      <c r="OAH38" s="279"/>
      <c r="OAI38" s="279"/>
      <c r="OAJ38" s="279"/>
      <c r="OAK38" s="279"/>
      <c r="OAL38" s="279"/>
      <c r="OAM38" s="279"/>
      <c r="OAN38" s="279"/>
      <c r="OAO38" s="279"/>
      <c r="OAP38" s="279"/>
      <c r="OAQ38" s="279"/>
      <c r="OAR38" s="279"/>
      <c r="OAS38" s="279"/>
      <c r="OAT38" s="279"/>
      <c r="OAU38" s="279"/>
      <c r="OAV38" s="279"/>
      <c r="OAW38" s="279"/>
      <c r="OAX38" s="279"/>
      <c r="OAY38" s="279"/>
      <c r="OAZ38" s="279"/>
      <c r="OBA38" s="279"/>
      <c r="OBB38" s="279"/>
      <c r="OBC38" s="279"/>
      <c r="OBD38" s="279"/>
      <c r="OBE38" s="279"/>
      <c r="OBF38" s="279"/>
      <c r="OBG38" s="279"/>
      <c r="OBH38" s="279"/>
      <c r="OBI38" s="279"/>
      <c r="OBJ38" s="279"/>
      <c r="OBK38" s="279"/>
      <c r="OBL38" s="279"/>
      <c r="OBM38" s="279"/>
      <c r="OBN38" s="279"/>
      <c r="OBO38" s="279"/>
      <c r="OBP38" s="279"/>
      <c r="OBQ38" s="279"/>
      <c r="OBR38" s="279"/>
      <c r="OBS38" s="279"/>
      <c r="OBT38" s="279"/>
      <c r="OBU38" s="279"/>
      <c r="OBV38" s="279"/>
      <c r="OBW38" s="279"/>
      <c r="OBX38" s="279"/>
      <c r="OBY38" s="279"/>
      <c r="OBZ38" s="279"/>
      <c r="OCA38" s="279"/>
      <c r="OCB38" s="279"/>
      <c r="OCC38" s="279"/>
      <c r="OCD38" s="279"/>
      <c r="OCE38" s="279"/>
      <c r="OCF38" s="279"/>
      <c r="OCG38" s="279"/>
      <c r="OCH38" s="279"/>
      <c r="OCI38" s="279"/>
      <c r="OCJ38" s="279"/>
      <c r="OCK38" s="279"/>
      <c r="OCL38" s="279"/>
      <c r="OCM38" s="279"/>
      <c r="OCN38" s="279"/>
      <c r="OCO38" s="279"/>
      <c r="OCP38" s="279"/>
      <c r="OCQ38" s="279"/>
      <c r="OCR38" s="279"/>
      <c r="OCS38" s="279"/>
      <c r="OCT38" s="279"/>
      <c r="OCU38" s="279"/>
      <c r="OCV38" s="279"/>
      <c r="OCW38" s="279"/>
      <c r="OCX38" s="279"/>
      <c r="OCY38" s="279"/>
      <c r="OCZ38" s="279"/>
      <c r="ODA38" s="279"/>
      <c r="ODB38" s="279"/>
      <c r="ODC38" s="279"/>
      <c r="ODD38" s="279"/>
      <c r="ODE38" s="279"/>
      <c r="ODF38" s="279"/>
      <c r="ODG38" s="279"/>
      <c r="ODH38" s="279"/>
      <c r="ODI38" s="279"/>
      <c r="ODJ38" s="279"/>
      <c r="ODK38" s="279"/>
      <c r="ODL38" s="279"/>
      <c r="ODM38" s="279"/>
      <c r="ODN38" s="279"/>
      <c r="ODO38" s="279"/>
      <c r="ODP38" s="279"/>
      <c r="ODQ38" s="279"/>
      <c r="ODR38" s="279"/>
      <c r="ODS38" s="279"/>
      <c r="ODT38" s="279"/>
      <c r="ODU38" s="279"/>
      <c r="ODV38" s="279"/>
      <c r="ODW38" s="279"/>
      <c r="ODX38" s="279"/>
      <c r="ODY38" s="279"/>
      <c r="ODZ38" s="279"/>
      <c r="OEA38" s="279"/>
      <c r="OEB38" s="279"/>
      <c r="OEC38" s="279"/>
      <c r="OED38" s="279"/>
      <c r="OEE38" s="279"/>
      <c r="OEF38" s="279"/>
      <c r="OEG38" s="279"/>
      <c r="OEH38" s="279"/>
      <c r="OEI38" s="279"/>
      <c r="OEJ38" s="279"/>
      <c r="OEK38" s="279"/>
      <c r="OEL38" s="279"/>
      <c r="OEM38" s="279"/>
      <c r="OEN38" s="279"/>
      <c r="OEO38" s="279"/>
      <c r="OEP38" s="279"/>
      <c r="OEQ38" s="279"/>
      <c r="OER38" s="279"/>
      <c r="OES38" s="279"/>
      <c r="OET38" s="279"/>
      <c r="OEU38" s="279"/>
      <c r="OEV38" s="279"/>
      <c r="OEW38" s="279"/>
      <c r="OEX38" s="279"/>
      <c r="OEY38" s="279"/>
      <c r="OEZ38" s="279"/>
      <c r="OFA38" s="279"/>
      <c r="OFB38" s="279"/>
      <c r="OFC38" s="279"/>
      <c r="OFD38" s="279"/>
      <c r="OFE38" s="279"/>
      <c r="OFF38" s="279"/>
      <c r="OFG38" s="279"/>
      <c r="OFH38" s="279"/>
      <c r="OFI38" s="279"/>
      <c r="OFJ38" s="279"/>
      <c r="OFK38" s="279"/>
      <c r="OFL38" s="279"/>
      <c r="OFM38" s="279"/>
      <c r="OFN38" s="279"/>
      <c r="OFO38" s="279"/>
      <c r="OFP38" s="279"/>
      <c r="OFQ38" s="279"/>
      <c r="OFR38" s="279"/>
      <c r="OFS38" s="279"/>
      <c r="OFT38" s="279"/>
      <c r="OFU38" s="279"/>
      <c r="OFV38" s="279"/>
      <c r="OFW38" s="279"/>
      <c r="OFX38" s="279"/>
      <c r="OFY38" s="279"/>
      <c r="OFZ38" s="279"/>
      <c r="OGA38" s="279"/>
      <c r="OGB38" s="279"/>
      <c r="OGC38" s="279"/>
      <c r="OGD38" s="279"/>
      <c r="OGE38" s="279"/>
      <c r="OGF38" s="279"/>
      <c r="OGG38" s="279"/>
      <c r="OGH38" s="279"/>
      <c r="OGI38" s="279"/>
      <c r="OGJ38" s="279"/>
      <c r="OGK38" s="279"/>
      <c r="OGL38" s="279"/>
      <c r="OGM38" s="279"/>
      <c r="OGN38" s="279"/>
      <c r="OGO38" s="279"/>
      <c r="OGP38" s="279"/>
      <c r="OGQ38" s="279"/>
      <c r="OGR38" s="279"/>
      <c r="OGS38" s="279"/>
      <c r="OGT38" s="279"/>
      <c r="OGU38" s="279"/>
      <c r="OGV38" s="279"/>
      <c r="OGW38" s="279"/>
      <c r="OGX38" s="279"/>
      <c r="OGY38" s="279"/>
      <c r="OGZ38" s="279"/>
      <c r="OHA38" s="279"/>
      <c r="OHB38" s="279"/>
      <c r="OHC38" s="279"/>
      <c r="OHD38" s="279"/>
      <c r="OHE38" s="279"/>
      <c r="OHF38" s="279"/>
      <c r="OHG38" s="279"/>
      <c r="OHH38" s="279"/>
      <c r="OHI38" s="279"/>
      <c r="OHJ38" s="279"/>
      <c r="OHK38" s="279"/>
      <c r="OHL38" s="279"/>
      <c r="OHM38" s="279"/>
      <c r="OHN38" s="279"/>
      <c r="OHO38" s="279"/>
      <c r="OHP38" s="279"/>
      <c r="OHQ38" s="279"/>
      <c r="OHR38" s="279"/>
      <c r="OHS38" s="279"/>
      <c r="OHT38" s="279"/>
      <c r="OHU38" s="279"/>
      <c r="OHV38" s="279"/>
      <c r="OHW38" s="279"/>
      <c r="OHX38" s="279"/>
      <c r="OHY38" s="279"/>
      <c r="OHZ38" s="279"/>
      <c r="OIA38" s="279"/>
      <c r="OIB38" s="279"/>
      <c r="OIC38" s="279"/>
      <c r="OID38" s="279"/>
      <c r="OIE38" s="279"/>
      <c r="OIF38" s="279"/>
      <c r="OIG38" s="279"/>
      <c r="OIH38" s="279"/>
      <c r="OII38" s="279"/>
      <c r="OIJ38" s="279"/>
      <c r="OIK38" s="279"/>
      <c r="OIL38" s="279"/>
      <c r="OIM38" s="279"/>
      <c r="OIN38" s="279"/>
      <c r="OIO38" s="279"/>
      <c r="OIP38" s="279"/>
      <c r="OIQ38" s="279"/>
      <c r="OIR38" s="279"/>
      <c r="OIS38" s="279"/>
      <c r="OIT38" s="279"/>
      <c r="OIU38" s="279"/>
      <c r="OIV38" s="279"/>
      <c r="OIW38" s="279"/>
      <c r="OIX38" s="279"/>
      <c r="OIY38" s="279"/>
      <c r="OIZ38" s="279"/>
      <c r="OJA38" s="279"/>
      <c r="OJB38" s="279"/>
      <c r="OJC38" s="279"/>
      <c r="OJD38" s="279"/>
      <c r="OJE38" s="279"/>
      <c r="OJF38" s="279"/>
      <c r="OJG38" s="279"/>
      <c r="OJH38" s="279"/>
      <c r="OJI38" s="279"/>
      <c r="OJJ38" s="279"/>
      <c r="OJK38" s="279"/>
      <c r="OJL38" s="279"/>
      <c r="OJM38" s="279"/>
      <c r="OJN38" s="279"/>
      <c r="OJO38" s="279"/>
      <c r="OJP38" s="279"/>
      <c r="OJQ38" s="279"/>
      <c r="OJR38" s="279"/>
      <c r="OJS38" s="279"/>
      <c r="OJT38" s="279"/>
      <c r="OJU38" s="279"/>
      <c r="OJV38" s="279"/>
      <c r="OJW38" s="279"/>
      <c r="OJX38" s="279"/>
      <c r="OJY38" s="279"/>
      <c r="OJZ38" s="279"/>
      <c r="OKA38" s="279"/>
      <c r="OKB38" s="279"/>
      <c r="OKC38" s="279"/>
      <c r="OKD38" s="279"/>
      <c r="OKE38" s="279"/>
      <c r="OKF38" s="279"/>
      <c r="OKG38" s="279"/>
      <c r="OKH38" s="279"/>
      <c r="OKI38" s="279"/>
      <c r="OKJ38" s="279"/>
      <c r="OKK38" s="279"/>
      <c r="OKL38" s="279"/>
      <c r="OKM38" s="279"/>
      <c r="OKN38" s="279"/>
      <c r="OKO38" s="279"/>
      <c r="OKP38" s="279"/>
      <c r="OKQ38" s="279"/>
      <c r="OKR38" s="279"/>
      <c r="OKS38" s="279"/>
      <c r="OKT38" s="279"/>
      <c r="OKU38" s="279"/>
      <c r="OKV38" s="279"/>
      <c r="OKW38" s="279"/>
      <c r="OKX38" s="279"/>
      <c r="OKY38" s="279"/>
      <c r="OKZ38" s="279"/>
      <c r="OLA38" s="279"/>
      <c r="OLB38" s="279"/>
      <c r="OLC38" s="279"/>
      <c r="OLD38" s="279"/>
      <c r="OLE38" s="279"/>
      <c r="OLF38" s="279"/>
      <c r="OLG38" s="279"/>
      <c r="OLH38" s="279"/>
      <c r="OLI38" s="279"/>
      <c r="OLJ38" s="279"/>
      <c r="OLK38" s="279"/>
      <c r="OLL38" s="279"/>
      <c r="OLM38" s="279"/>
      <c r="OLN38" s="279"/>
      <c r="OLO38" s="279"/>
      <c r="OLP38" s="279"/>
      <c r="OLQ38" s="279"/>
      <c r="OLR38" s="279"/>
      <c r="OLS38" s="279"/>
      <c r="OLT38" s="279"/>
      <c r="OLU38" s="279"/>
      <c r="OLV38" s="279"/>
      <c r="OLW38" s="279"/>
      <c r="OLX38" s="279"/>
      <c r="OLY38" s="279"/>
      <c r="OLZ38" s="279"/>
      <c r="OMA38" s="279"/>
      <c r="OMB38" s="279"/>
      <c r="OMC38" s="279"/>
      <c r="OMD38" s="279"/>
      <c r="OME38" s="279"/>
      <c r="OMF38" s="279"/>
      <c r="OMG38" s="279"/>
      <c r="OMH38" s="279"/>
      <c r="OMI38" s="279"/>
      <c r="OMJ38" s="279"/>
      <c r="OMK38" s="279"/>
      <c r="OML38" s="279"/>
      <c r="OMM38" s="279"/>
      <c r="OMN38" s="279"/>
      <c r="OMO38" s="279"/>
      <c r="OMP38" s="279"/>
      <c r="OMQ38" s="279"/>
      <c r="OMR38" s="279"/>
      <c r="OMS38" s="279"/>
      <c r="OMT38" s="279"/>
      <c r="OMU38" s="279"/>
      <c r="OMV38" s="279"/>
      <c r="OMW38" s="279"/>
      <c r="OMX38" s="279"/>
      <c r="OMY38" s="279"/>
      <c r="OMZ38" s="279"/>
      <c r="ONA38" s="279"/>
      <c r="ONB38" s="279"/>
      <c r="ONC38" s="279"/>
      <c r="OND38" s="279"/>
      <c r="ONE38" s="279"/>
      <c r="ONF38" s="279"/>
      <c r="ONG38" s="279"/>
      <c r="ONH38" s="279"/>
      <c r="ONI38" s="279"/>
      <c r="ONJ38" s="279"/>
      <c r="ONK38" s="279"/>
      <c r="ONL38" s="279"/>
      <c r="ONM38" s="279"/>
      <c r="ONN38" s="279"/>
      <c r="ONO38" s="279"/>
      <c r="ONP38" s="279"/>
      <c r="ONQ38" s="279"/>
      <c r="ONR38" s="279"/>
      <c r="ONS38" s="279"/>
      <c r="ONT38" s="279"/>
      <c r="ONU38" s="279"/>
      <c r="ONV38" s="279"/>
      <c r="ONW38" s="279"/>
      <c r="ONX38" s="279"/>
      <c r="ONY38" s="279"/>
      <c r="ONZ38" s="279"/>
      <c r="OOA38" s="279"/>
      <c r="OOB38" s="279"/>
      <c r="OOC38" s="279"/>
      <c r="OOD38" s="279"/>
      <c r="OOE38" s="279"/>
      <c r="OOF38" s="279"/>
      <c r="OOG38" s="279"/>
      <c r="OOH38" s="279"/>
      <c r="OOI38" s="279"/>
      <c r="OOJ38" s="279"/>
      <c r="OOK38" s="279"/>
      <c r="OOL38" s="279"/>
      <c r="OOM38" s="279"/>
      <c r="OON38" s="279"/>
      <c r="OOO38" s="279"/>
      <c r="OOP38" s="279"/>
      <c r="OOQ38" s="279"/>
      <c r="OOR38" s="279"/>
      <c r="OOS38" s="279"/>
      <c r="OOT38" s="279"/>
      <c r="OOU38" s="279"/>
      <c r="OOV38" s="279"/>
      <c r="OOW38" s="279"/>
      <c r="OOX38" s="279"/>
      <c r="OOY38" s="279"/>
      <c r="OOZ38" s="279"/>
      <c r="OPA38" s="279"/>
      <c r="OPB38" s="279"/>
      <c r="OPC38" s="279"/>
      <c r="OPD38" s="279"/>
      <c r="OPE38" s="279"/>
      <c r="OPF38" s="279"/>
      <c r="OPG38" s="279"/>
      <c r="OPH38" s="279"/>
      <c r="OPI38" s="279"/>
      <c r="OPJ38" s="279"/>
      <c r="OPK38" s="279"/>
      <c r="OPL38" s="279"/>
      <c r="OPM38" s="279"/>
      <c r="OPN38" s="279"/>
      <c r="OPO38" s="279"/>
      <c r="OPP38" s="279"/>
      <c r="OPQ38" s="279"/>
      <c r="OPR38" s="279"/>
      <c r="OPS38" s="279"/>
      <c r="OPT38" s="279"/>
      <c r="OPU38" s="279"/>
      <c r="OPV38" s="279"/>
      <c r="OPW38" s="279"/>
      <c r="OPX38" s="279"/>
      <c r="OPY38" s="279"/>
      <c r="OPZ38" s="279"/>
      <c r="OQA38" s="279"/>
      <c r="OQB38" s="279"/>
      <c r="OQC38" s="279"/>
      <c r="OQD38" s="279"/>
      <c r="OQE38" s="279"/>
      <c r="OQF38" s="279"/>
      <c r="OQG38" s="279"/>
      <c r="OQH38" s="279"/>
      <c r="OQI38" s="279"/>
      <c r="OQJ38" s="279"/>
      <c r="OQK38" s="279"/>
      <c r="OQL38" s="279"/>
      <c r="OQM38" s="279"/>
      <c r="OQN38" s="279"/>
      <c r="OQO38" s="279"/>
      <c r="OQP38" s="279"/>
      <c r="OQQ38" s="279"/>
      <c r="OQR38" s="279"/>
      <c r="OQS38" s="279"/>
      <c r="OQT38" s="279"/>
      <c r="OQU38" s="279"/>
      <c r="OQV38" s="279"/>
      <c r="OQW38" s="279"/>
      <c r="OQX38" s="279"/>
      <c r="OQY38" s="279"/>
      <c r="OQZ38" s="279"/>
      <c r="ORA38" s="279"/>
      <c r="ORB38" s="279"/>
      <c r="ORC38" s="279"/>
      <c r="ORD38" s="279"/>
      <c r="ORE38" s="279"/>
      <c r="ORF38" s="279"/>
      <c r="ORG38" s="279"/>
      <c r="ORH38" s="279"/>
      <c r="ORI38" s="279"/>
      <c r="ORJ38" s="279"/>
      <c r="ORK38" s="279"/>
      <c r="ORL38" s="279"/>
      <c r="ORM38" s="279"/>
      <c r="ORN38" s="279"/>
      <c r="ORO38" s="279"/>
      <c r="ORP38" s="279"/>
      <c r="ORQ38" s="279"/>
      <c r="ORR38" s="279"/>
      <c r="ORS38" s="279"/>
      <c r="ORT38" s="279"/>
      <c r="ORU38" s="279"/>
      <c r="ORV38" s="279"/>
      <c r="ORW38" s="279"/>
      <c r="ORX38" s="279"/>
      <c r="ORY38" s="279"/>
      <c r="ORZ38" s="279"/>
      <c r="OSA38" s="279"/>
      <c r="OSB38" s="279"/>
      <c r="OSC38" s="279"/>
      <c r="OSD38" s="279"/>
      <c r="OSE38" s="279"/>
      <c r="OSF38" s="279"/>
      <c r="OSG38" s="279"/>
      <c r="OSH38" s="279"/>
      <c r="OSI38" s="279"/>
      <c r="OSJ38" s="279"/>
      <c r="OSK38" s="279"/>
      <c r="OSL38" s="279"/>
      <c r="OSM38" s="279"/>
      <c r="OSN38" s="279"/>
      <c r="OSO38" s="279"/>
      <c r="OSP38" s="279"/>
      <c r="OSQ38" s="279"/>
      <c r="OSR38" s="279"/>
      <c r="OSS38" s="279"/>
      <c r="OST38" s="279"/>
      <c r="OSU38" s="279"/>
      <c r="OSV38" s="279"/>
      <c r="OSW38" s="279"/>
      <c r="OSX38" s="279"/>
      <c r="OSY38" s="279"/>
      <c r="OSZ38" s="279"/>
      <c r="OTA38" s="279"/>
      <c r="OTB38" s="279"/>
      <c r="OTC38" s="279"/>
      <c r="OTD38" s="279"/>
      <c r="OTE38" s="279"/>
      <c r="OTF38" s="279"/>
      <c r="OTG38" s="279"/>
      <c r="OTH38" s="279"/>
      <c r="OTI38" s="279"/>
      <c r="OTJ38" s="279"/>
      <c r="OTK38" s="279"/>
      <c r="OTL38" s="279"/>
      <c r="OTM38" s="279"/>
      <c r="OTN38" s="279"/>
      <c r="OTO38" s="279"/>
      <c r="OTP38" s="279"/>
      <c r="OTQ38" s="279"/>
      <c r="OTR38" s="279"/>
      <c r="OTS38" s="279"/>
      <c r="OTT38" s="279"/>
      <c r="OTU38" s="279"/>
      <c r="OTV38" s="279"/>
      <c r="OTW38" s="279"/>
      <c r="OTX38" s="279"/>
      <c r="OTY38" s="279"/>
      <c r="OTZ38" s="279"/>
      <c r="OUA38" s="279"/>
      <c r="OUB38" s="279"/>
      <c r="OUC38" s="279"/>
      <c r="OUD38" s="279"/>
      <c r="OUE38" s="279"/>
      <c r="OUF38" s="279"/>
      <c r="OUG38" s="279"/>
      <c r="OUH38" s="279"/>
      <c r="OUI38" s="279"/>
      <c r="OUJ38" s="279"/>
      <c r="OUK38" s="279"/>
      <c r="OUL38" s="279"/>
      <c r="OUM38" s="279"/>
      <c r="OUN38" s="279"/>
      <c r="OUO38" s="279"/>
      <c r="OUP38" s="279"/>
      <c r="OUQ38" s="279"/>
      <c r="OUR38" s="279"/>
      <c r="OUS38" s="279"/>
      <c r="OUT38" s="279"/>
      <c r="OUU38" s="279"/>
      <c r="OUV38" s="279"/>
      <c r="OUW38" s="279"/>
      <c r="OUX38" s="279"/>
      <c r="OUY38" s="279"/>
      <c r="OUZ38" s="279"/>
      <c r="OVA38" s="279"/>
      <c r="OVB38" s="279"/>
      <c r="OVC38" s="279"/>
      <c r="OVD38" s="279"/>
      <c r="OVE38" s="279"/>
      <c r="OVF38" s="279"/>
      <c r="OVG38" s="279"/>
      <c r="OVH38" s="279"/>
      <c r="OVI38" s="279"/>
      <c r="OVJ38" s="279"/>
      <c r="OVK38" s="279"/>
      <c r="OVL38" s="279"/>
      <c r="OVM38" s="279"/>
      <c r="OVN38" s="279"/>
      <c r="OVO38" s="279"/>
      <c r="OVP38" s="279"/>
      <c r="OVQ38" s="279"/>
      <c r="OVR38" s="279"/>
      <c r="OVS38" s="279"/>
      <c r="OVT38" s="279"/>
      <c r="OVU38" s="279"/>
      <c r="OVV38" s="279"/>
      <c r="OVW38" s="279"/>
      <c r="OVX38" s="279"/>
      <c r="OVY38" s="279"/>
      <c r="OVZ38" s="279"/>
      <c r="OWA38" s="279"/>
      <c r="OWB38" s="279"/>
      <c r="OWC38" s="279"/>
      <c r="OWD38" s="279"/>
      <c r="OWE38" s="279"/>
      <c r="OWF38" s="279"/>
      <c r="OWG38" s="279"/>
      <c r="OWH38" s="279"/>
      <c r="OWI38" s="279"/>
      <c r="OWJ38" s="279"/>
      <c r="OWK38" s="279"/>
      <c r="OWL38" s="279"/>
      <c r="OWM38" s="279"/>
      <c r="OWN38" s="279"/>
      <c r="OWO38" s="279"/>
      <c r="OWP38" s="279"/>
      <c r="OWQ38" s="279"/>
      <c r="OWR38" s="279"/>
      <c r="OWS38" s="279"/>
      <c r="OWT38" s="279"/>
      <c r="OWU38" s="279"/>
      <c r="OWV38" s="279"/>
      <c r="OWW38" s="279"/>
      <c r="OWX38" s="279"/>
      <c r="OWY38" s="279"/>
      <c r="OWZ38" s="279"/>
      <c r="OXA38" s="279"/>
      <c r="OXB38" s="279"/>
      <c r="OXC38" s="279"/>
      <c r="OXD38" s="279"/>
      <c r="OXE38" s="279"/>
      <c r="OXF38" s="279"/>
      <c r="OXG38" s="279"/>
      <c r="OXH38" s="279"/>
      <c r="OXI38" s="279"/>
      <c r="OXJ38" s="279"/>
      <c r="OXK38" s="279"/>
      <c r="OXL38" s="279"/>
      <c r="OXM38" s="279"/>
      <c r="OXN38" s="279"/>
      <c r="OXO38" s="279"/>
      <c r="OXP38" s="279"/>
      <c r="OXQ38" s="279"/>
      <c r="OXR38" s="279"/>
      <c r="OXS38" s="279"/>
      <c r="OXT38" s="279"/>
      <c r="OXU38" s="279"/>
      <c r="OXV38" s="279"/>
      <c r="OXW38" s="279"/>
      <c r="OXX38" s="279"/>
      <c r="OXY38" s="279"/>
      <c r="OXZ38" s="279"/>
      <c r="OYA38" s="279"/>
      <c r="OYB38" s="279"/>
      <c r="OYC38" s="279"/>
      <c r="OYD38" s="279"/>
      <c r="OYE38" s="279"/>
      <c r="OYF38" s="279"/>
      <c r="OYG38" s="279"/>
      <c r="OYH38" s="279"/>
      <c r="OYI38" s="279"/>
      <c r="OYJ38" s="279"/>
      <c r="OYK38" s="279"/>
      <c r="OYL38" s="279"/>
      <c r="OYM38" s="279"/>
      <c r="OYN38" s="279"/>
      <c r="OYO38" s="279"/>
      <c r="OYP38" s="279"/>
      <c r="OYQ38" s="279"/>
      <c r="OYR38" s="279"/>
      <c r="OYS38" s="279"/>
      <c r="OYT38" s="279"/>
      <c r="OYU38" s="279"/>
      <c r="OYV38" s="279"/>
      <c r="OYW38" s="279"/>
      <c r="OYX38" s="279"/>
      <c r="OYY38" s="279"/>
      <c r="OYZ38" s="279"/>
      <c r="OZA38" s="279"/>
      <c r="OZB38" s="279"/>
      <c r="OZC38" s="279"/>
      <c r="OZD38" s="279"/>
      <c r="OZE38" s="279"/>
      <c r="OZF38" s="279"/>
      <c r="OZG38" s="279"/>
      <c r="OZH38" s="279"/>
      <c r="OZI38" s="279"/>
      <c r="OZJ38" s="279"/>
      <c r="OZK38" s="279"/>
      <c r="OZL38" s="279"/>
      <c r="OZM38" s="279"/>
      <c r="OZN38" s="279"/>
      <c r="OZO38" s="279"/>
      <c r="OZP38" s="279"/>
      <c r="OZQ38" s="279"/>
      <c r="OZR38" s="279"/>
      <c r="OZS38" s="279"/>
      <c r="OZT38" s="279"/>
      <c r="OZU38" s="279"/>
      <c r="OZV38" s="279"/>
      <c r="OZW38" s="279"/>
      <c r="OZX38" s="279"/>
      <c r="OZY38" s="279"/>
      <c r="OZZ38" s="279"/>
      <c r="PAA38" s="279"/>
      <c r="PAB38" s="279"/>
      <c r="PAC38" s="279"/>
      <c r="PAD38" s="279"/>
      <c r="PAE38" s="279"/>
      <c r="PAF38" s="279"/>
      <c r="PAG38" s="279"/>
      <c r="PAH38" s="279"/>
      <c r="PAI38" s="279"/>
      <c r="PAJ38" s="279"/>
      <c r="PAK38" s="279"/>
      <c r="PAL38" s="279"/>
      <c r="PAM38" s="279"/>
      <c r="PAN38" s="279"/>
      <c r="PAO38" s="279"/>
      <c r="PAP38" s="279"/>
      <c r="PAQ38" s="279"/>
      <c r="PAR38" s="279"/>
      <c r="PAS38" s="279"/>
      <c r="PAT38" s="279"/>
      <c r="PAU38" s="279"/>
      <c r="PAV38" s="279"/>
      <c r="PAW38" s="279"/>
      <c r="PAX38" s="279"/>
      <c r="PAY38" s="279"/>
      <c r="PAZ38" s="279"/>
      <c r="PBA38" s="279"/>
      <c r="PBB38" s="279"/>
      <c r="PBC38" s="279"/>
      <c r="PBD38" s="279"/>
      <c r="PBE38" s="279"/>
      <c r="PBF38" s="279"/>
      <c r="PBG38" s="279"/>
      <c r="PBH38" s="279"/>
      <c r="PBI38" s="279"/>
      <c r="PBJ38" s="279"/>
      <c r="PBK38" s="279"/>
      <c r="PBL38" s="279"/>
      <c r="PBM38" s="279"/>
      <c r="PBN38" s="279"/>
      <c r="PBO38" s="279"/>
      <c r="PBP38" s="279"/>
      <c r="PBQ38" s="279"/>
      <c r="PBR38" s="279"/>
      <c r="PBS38" s="279"/>
      <c r="PBT38" s="279"/>
      <c r="PBU38" s="279"/>
      <c r="PBV38" s="279"/>
      <c r="PBW38" s="279"/>
      <c r="PBX38" s="279"/>
      <c r="PBY38" s="279"/>
      <c r="PBZ38" s="279"/>
      <c r="PCA38" s="279"/>
      <c r="PCB38" s="279"/>
      <c r="PCC38" s="279"/>
      <c r="PCD38" s="279"/>
      <c r="PCE38" s="279"/>
      <c r="PCF38" s="279"/>
      <c r="PCG38" s="279"/>
      <c r="PCH38" s="279"/>
      <c r="PCI38" s="279"/>
      <c r="PCJ38" s="279"/>
      <c r="PCK38" s="279"/>
      <c r="PCL38" s="279"/>
      <c r="PCM38" s="279"/>
      <c r="PCN38" s="279"/>
      <c r="PCO38" s="279"/>
      <c r="PCP38" s="279"/>
      <c r="PCQ38" s="279"/>
      <c r="PCR38" s="279"/>
      <c r="PCS38" s="279"/>
      <c r="PCT38" s="279"/>
      <c r="PCU38" s="279"/>
      <c r="PCV38" s="279"/>
      <c r="PCW38" s="279"/>
      <c r="PCX38" s="279"/>
      <c r="PCY38" s="279"/>
      <c r="PCZ38" s="279"/>
      <c r="PDA38" s="279"/>
      <c r="PDB38" s="279"/>
      <c r="PDC38" s="279"/>
      <c r="PDD38" s="279"/>
      <c r="PDE38" s="279"/>
      <c r="PDF38" s="279"/>
      <c r="PDG38" s="279"/>
      <c r="PDH38" s="279"/>
      <c r="PDI38" s="279"/>
      <c r="PDJ38" s="279"/>
      <c r="PDK38" s="279"/>
      <c r="PDL38" s="279"/>
      <c r="PDM38" s="279"/>
      <c r="PDN38" s="279"/>
      <c r="PDO38" s="279"/>
      <c r="PDP38" s="279"/>
      <c r="PDQ38" s="279"/>
      <c r="PDR38" s="279"/>
      <c r="PDS38" s="279"/>
      <c r="PDT38" s="279"/>
      <c r="PDU38" s="279"/>
      <c r="PDV38" s="279"/>
      <c r="PDW38" s="279"/>
      <c r="PDX38" s="279"/>
      <c r="PDY38" s="279"/>
      <c r="PDZ38" s="279"/>
      <c r="PEA38" s="279"/>
      <c r="PEB38" s="279"/>
      <c r="PEC38" s="279"/>
      <c r="PED38" s="279"/>
      <c r="PEE38" s="279"/>
      <c r="PEF38" s="279"/>
      <c r="PEG38" s="279"/>
      <c r="PEH38" s="279"/>
      <c r="PEI38" s="279"/>
      <c r="PEJ38" s="279"/>
      <c r="PEK38" s="279"/>
      <c r="PEL38" s="279"/>
      <c r="PEM38" s="279"/>
      <c r="PEN38" s="279"/>
      <c r="PEO38" s="279"/>
      <c r="PEP38" s="279"/>
      <c r="PEQ38" s="279"/>
      <c r="PER38" s="279"/>
      <c r="PES38" s="279"/>
      <c r="PET38" s="279"/>
      <c r="PEU38" s="279"/>
      <c r="PEV38" s="279"/>
      <c r="PEW38" s="279"/>
      <c r="PEX38" s="279"/>
      <c r="PEY38" s="279"/>
      <c r="PEZ38" s="279"/>
      <c r="PFA38" s="279"/>
      <c r="PFB38" s="279"/>
      <c r="PFC38" s="279"/>
      <c r="PFD38" s="279"/>
      <c r="PFE38" s="279"/>
      <c r="PFF38" s="279"/>
      <c r="PFG38" s="279"/>
      <c r="PFH38" s="279"/>
      <c r="PFI38" s="279"/>
      <c r="PFJ38" s="279"/>
      <c r="PFK38" s="279"/>
      <c r="PFL38" s="279"/>
      <c r="PFM38" s="279"/>
      <c r="PFN38" s="279"/>
      <c r="PFO38" s="279"/>
      <c r="PFP38" s="279"/>
      <c r="PFQ38" s="279"/>
      <c r="PFR38" s="279"/>
      <c r="PFS38" s="279"/>
      <c r="PFT38" s="279"/>
      <c r="PFU38" s="279"/>
      <c r="PFV38" s="279"/>
      <c r="PFW38" s="279"/>
      <c r="PFX38" s="279"/>
      <c r="PFY38" s="279"/>
      <c r="PFZ38" s="279"/>
      <c r="PGA38" s="279"/>
      <c r="PGB38" s="279"/>
      <c r="PGC38" s="279"/>
      <c r="PGD38" s="279"/>
      <c r="PGE38" s="279"/>
      <c r="PGF38" s="279"/>
      <c r="PGG38" s="279"/>
      <c r="PGH38" s="279"/>
      <c r="PGI38" s="279"/>
      <c r="PGJ38" s="279"/>
      <c r="PGK38" s="279"/>
      <c r="PGL38" s="279"/>
      <c r="PGM38" s="279"/>
      <c r="PGN38" s="279"/>
      <c r="PGO38" s="279"/>
      <c r="PGP38" s="279"/>
      <c r="PGQ38" s="279"/>
      <c r="PGR38" s="279"/>
      <c r="PGS38" s="279"/>
      <c r="PGT38" s="279"/>
      <c r="PGU38" s="279"/>
      <c r="PGV38" s="279"/>
      <c r="PGW38" s="279"/>
      <c r="PGX38" s="279"/>
      <c r="PGY38" s="279"/>
      <c r="PGZ38" s="279"/>
      <c r="PHA38" s="279"/>
      <c r="PHB38" s="279"/>
      <c r="PHC38" s="279"/>
      <c r="PHD38" s="279"/>
      <c r="PHE38" s="279"/>
      <c r="PHF38" s="279"/>
      <c r="PHG38" s="279"/>
      <c r="PHH38" s="279"/>
      <c r="PHI38" s="279"/>
      <c r="PHJ38" s="279"/>
      <c r="PHK38" s="279"/>
      <c r="PHL38" s="279"/>
      <c r="PHM38" s="279"/>
      <c r="PHN38" s="279"/>
      <c r="PHO38" s="279"/>
      <c r="PHP38" s="279"/>
      <c r="PHQ38" s="279"/>
      <c r="PHR38" s="279"/>
      <c r="PHS38" s="279"/>
      <c r="PHT38" s="279"/>
      <c r="PHU38" s="279"/>
      <c r="PHV38" s="279"/>
      <c r="PHW38" s="279"/>
      <c r="PHX38" s="279"/>
      <c r="PHY38" s="279"/>
      <c r="PHZ38" s="279"/>
      <c r="PIA38" s="279"/>
      <c r="PIB38" s="279"/>
      <c r="PIC38" s="279"/>
      <c r="PID38" s="279"/>
      <c r="PIE38" s="279"/>
      <c r="PIF38" s="279"/>
      <c r="PIG38" s="279"/>
      <c r="PIH38" s="279"/>
      <c r="PII38" s="279"/>
      <c r="PIJ38" s="279"/>
      <c r="PIK38" s="279"/>
      <c r="PIL38" s="279"/>
      <c r="PIM38" s="279"/>
      <c r="PIN38" s="279"/>
      <c r="PIO38" s="279"/>
      <c r="PIP38" s="279"/>
      <c r="PIQ38" s="279"/>
      <c r="PIR38" s="279"/>
      <c r="PIS38" s="279"/>
      <c r="PIT38" s="279"/>
      <c r="PIU38" s="279"/>
      <c r="PIV38" s="279"/>
      <c r="PIW38" s="279"/>
      <c r="PIX38" s="279"/>
      <c r="PIY38" s="279"/>
      <c r="PIZ38" s="279"/>
      <c r="PJA38" s="279"/>
      <c r="PJB38" s="279"/>
      <c r="PJC38" s="279"/>
      <c r="PJD38" s="279"/>
      <c r="PJE38" s="279"/>
      <c r="PJF38" s="279"/>
      <c r="PJG38" s="279"/>
      <c r="PJH38" s="279"/>
      <c r="PJI38" s="279"/>
      <c r="PJJ38" s="279"/>
      <c r="PJK38" s="279"/>
      <c r="PJL38" s="279"/>
      <c r="PJM38" s="279"/>
      <c r="PJN38" s="279"/>
      <c r="PJO38" s="279"/>
      <c r="PJP38" s="279"/>
      <c r="PJQ38" s="279"/>
      <c r="PJR38" s="279"/>
      <c r="PJS38" s="279"/>
      <c r="PJT38" s="279"/>
      <c r="PJU38" s="279"/>
      <c r="PJV38" s="279"/>
      <c r="PJW38" s="279"/>
      <c r="PJX38" s="279"/>
      <c r="PJY38" s="279"/>
      <c r="PJZ38" s="279"/>
      <c r="PKA38" s="279"/>
      <c r="PKB38" s="279"/>
      <c r="PKC38" s="279"/>
      <c r="PKD38" s="279"/>
      <c r="PKE38" s="279"/>
      <c r="PKF38" s="279"/>
      <c r="PKG38" s="279"/>
      <c r="PKH38" s="279"/>
      <c r="PKI38" s="279"/>
      <c r="PKJ38" s="279"/>
      <c r="PKK38" s="279"/>
      <c r="PKL38" s="279"/>
      <c r="PKM38" s="279"/>
      <c r="PKN38" s="279"/>
      <c r="PKO38" s="279"/>
      <c r="PKP38" s="279"/>
      <c r="PKQ38" s="279"/>
      <c r="PKR38" s="279"/>
      <c r="PKS38" s="279"/>
      <c r="PKT38" s="279"/>
      <c r="PKU38" s="279"/>
      <c r="PKV38" s="279"/>
      <c r="PKW38" s="279"/>
      <c r="PKX38" s="279"/>
      <c r="PKY38" s="279"/>
      <c r="PKZ38" s="279"/>
      <c r="PLA38" s="279"/>
      <c r="PLB38" s="279"/>
      <c r="PLC38" s="279"/>
      <c r="PLD38" s="279"/>
      <c r="PLE38" s="279"/>
      <c r="PLF38" s="279"/>
      <c r="PLG38" s="279"/>
      <c r="PLH38" s="279"/>
      <c r="PLI38" s="279"/>
      <c r="PLJ38" s="279"/>
      <c r="PLK38" s="279"/>
      <c r="PLL38" s="279"/>
      <c r="PLM38" s="279"/>
      <c r="PLN38" s="279"/>
      <c r="PLO38" s="279"/>
      <c r="PLP38" s="279"/>
      <c r="PLQ38" s="279"/>
      <c r="PLR38" s="279"/>
      <c r="PLS38" s="279"/>
      <c r="PLT38" s="279"/>
      <c r="PLU38" s="279"/>
      <c r="PLV38" s="279"/>
      <c r="PLW38" s="279"/>
      <c r="PLX38" s="279"/>
      <c r="PLY38" s="279"/>
      <c r="PLZ38" s="279"/>
      <c r="PMA38" s="279"/>
      <c r="PMB38" s="279"/>
      <c r="PMC38" s="279"/>
      <c r="PMD38" s="279"/>
      <c r="PME38" s="279"/>
      <c r="PMF38" s="279"/>
      <c r="PMG38" s="279"/>
      <c r="PMH38" s="279"/>
      <c r="PMI38" s="279"/>
      <c r="PMJ38" s="279"/>
      <c r="PMK38" s="279"/>
      <c r="PML38" s="279"/>
      <c r="PMM38" s="279"/>
      <c r="PMN38" s="279"/>
      <c r="PMO38" s="279"/>
      <c r="PMP38" s="279"/>
      <c r="PMQ38" s="279"/>
      <c r="PMR38" s="279"/>
      <c r="PMS38" s="279"/>
      <c r="PMT38" s="279"/>
      <c r="PMU38" s="279"/>
      <c r="PMV38" s="279"/>
      <c r="PMW38" s="279"/>
      <c r="PMX38" s="279"/>
      <c r="PMY38" s="279"/>
      <c r="PMZ38" s="279"/>
      <c r="PNA38" s="279"/>
      <c r="PNB38" s="279"/>
      <c r="PNC38" s="279"/>
      <c r="PND38" s="279"/>
      <c r="PNE38" s="279"/>
      <c r="PNF38" s="279"/>
      <c r="PNG38" s="279"/>
      <c r="PNH38" s="279"/>
      <c r="PNI38" s="279"/>
      <c r="PNJ38" s="279"/>
      <c r="PNK38" s="279"/>
      <c r="PNL38" s="279"/>
      <c r="PNM38" s="279"/>
      <c r="PNN38" s="279"/>
      <c r="PNO38" s="279"/>
      <c r="PNP38" s="279"/>
      <c r="PNQ38" s="279"/>
      <c r="PNR38" s="279"/>
      <c r="PNS38" s="279"/>
      <c r="PNT38" s="279"/>
      <c r="PNU38" s="279"/>
      <c r="PNV38" s="279"/>
      <c r="PNW38" s="279"/>
      <c r="PNX38" s="279"/>
      <c r="PNY38" s="279"/>
      <c r="PNZ38" s="279"/>
      <c r="POA38" s="279"/>
      <c r="POB38" s="279"/>
      <c r="POC38" s="279"/>
      <c r="POD38" s="279"/>
      <c r="POE38" s="279"/>
      <c r="POF38" s="279"/>
      <c r="POG38" s="279"/>
      <c r="POH38" s="279"/>
      <c r="POI38" s="279"/>
      <c r="POJ38" s="279"/>
      <c r="POK38" s="279"/>
      <c r="POL38" s="279"/>
      <c r="POM38" s="279"/>
      <c r="PON38" s="279"/>
      <c r="POO38" s="279"/>
      <c r="POP38" s="279"/>
      <c r="POQ38" s="279"/>
      <c r="POR38" s="279"/>
      <c r="POS38" s="279"/>
      <c r="POT38" s="279"/>
      <c r="POU38" s="279"/>
      <c r="POV38" s="279"/>
      <c r="POW38" s="279"/>
      <c r="POX38" s="279"/>
      <c r="POY38" s="279"/>
      <c r="POZ38" s="279"/>
      <c r="PPA38" s="279"/>
      <c r="PPB38" s="279"/>
      <c r="PPC38" s="279"/>
      <c r="PPD38" s="279"/>
      <c r="PPE38" s="279"/>
      <c r="PPF38" s="279"/>
      <c r="PPG38" s="279"/>
      <c r="PPH38" s="279"/>
      <c r="PPI38" s="279"/>
      <c r="PPJ38" s="279"/>
      <c r="PPK38" s="279"/>
      <c r="PPL38" s="279"/>
      <c r="PPM38" s="279"/>
      <c r="PPN38" s="279"/>
      <c r="PPO38" s="279"/>
      <c r="PPP38" s="279"/>
      <c r="PPQ38" s="279"/>
      <c r="PPR38" s="279"/>
      <c r="PPS38" s="279"/>
      <c r="PPT38" s="279"/>
      <c r="PPU38" s="279"/>
      <c r="PPV38" s="279"/>
      <c r="PPW38" s="279"/>
      <c r="PPX38" s="279"/>
      <c r="PPY38" s="279"/>
      <c r="PPZ38" s="279"/>
      <c r="PQA38" s="279"/>
      <c r="PQB38" s="279"/>
      <c r="PQC38" s="279"/>
      <c r="PQD38" s="279"/>
      <c r="PQE38" s="279"/>
      <c r="PQF38" s="279"/>
      <c r="PQG38" s="279"/>
      <c r="PQH38" s="279"/>
      <c r="PQI38" s="279"/>
      <c r="PQJ38" s="279"/>
      <c r="PQK38" s="279"/>
      <c r="PQL38" s="279"/>
      <c r="PQM38" s="279"/>
      <c r="PQN38" s="279"/>
      <c r="PQO38" s="279"/>
      <c r="PQP38" s="279"/>
      <c r="PQQ38" s="279"/>
      <c r="PQR38" s="279"/>
      <c r="PQS38" s="279"/>
      <c r="PQT38" s="279"/>
      <c r="PQU38" s="279"/>
      <c r="PQV38" s="279"/>
      <c r="PQW38" s="279"/>
      <c r="PQX38" s="279"/>
      <c r="PQY38" s="279"/>
      <c r="PQZ38" s="279"/>
      <c r="PRA38" s="279"/>
      <c r="PRB38" s="279"/>
      <c r="PRC38" s="279"/>
      <c r="PRD38" s="279"/>
      <c r="PRE38" s="279"/>
      <c r="PRF38" s="279"/>
      <c r="PRG38" s="279"/>
      <c r="PRH38" s="279"/>
      <c r="PRI38" s="279"/>
      <c r="PRJ38" s="279"/>
      <c r="PRK38" s="279"/>
      <c r="PRL38" s="279"/>
      <c r="PRM38" s="279"/>
      <c r="PRN38" s="279"/>
      <c r="PRO38" s="279"/>
      <c r="PRP38" s="279"/>
      <c r="PRQ38" s="279"/>
      <c r="PRR38" s="279"/>
      <c r="PRS38" s="279"/>
      <c r="PRT38" s="279"/>
      <c r="PRU38" s="279"/>
      <c r="PRV38" s="279"/>
      <c r="PRW38" s="279"/>
      <c r="PRX38" s="279"/>
      <c r="PRY38" s="279"/>
      <c r="PRZ38" s="279"/>
      <c r="PSA38" s="279"/>
      <c r="PSB38" s="279"/>
      <c r="PSC38" s="279"/>
      <c r="PSD38" s="279"/>
      <c r="PSE38" s="279"/>
      <c r="PSF38" s="279"/>
      <c r="PSG38" s="279"/>
      <c r="PSH38" s="279"/>
      <c r="PSI38" s="279"/>
      <c r="PSJ38" s="279"/>
      <c r="PSK38" s="279"/>
      <c r="PSL38" s="279"/>
      <c r="PSM38" s="279"/>
      <c r="PSN38" s="279"/>
      <c r="PSO38" s="279"/>
      <c r="PSP38" s="279"/>
      <c r="PSQ38" s="279"/>
      <c r="PSR38" s="279"/>
      <c r="PSS38" s="279"/>
      <c r="PST38" s="279"/>
      <c r="PSU38" s="279"/>
      <c r="PSV38" s="279"/>
      <c r="PSW38" s="279"/>
      <c r="PSX38" s="279"/>
      <c r="PSY38" s="279"/>
      <c r="PSZ38" s="279"/>
      <c r="PTA38" s="279"/>
      <c r="PTB38" s="279"/>
      <c r="PTC38" s="279"/>
      <c r="PTD38" s="279"/>
      <c r="PTE38" s="279"/>
      <c r="PTF38" s="279"/>
      <c r="PTG38" s="279"/>
      <c r="PTH38" s="279"/>
      <c r="PTI38" s="279"/>
      <c r="PTJ38" s="279"/>
      <c r="PTK38" s="279"/>
      <c r="PTL38" s="279"/>
      <c r="PTM38" s="279"/>
      <c r="PTN38" s="279"/>
      <c r="PTO38" s="279"/>
      <c r="PTP38" s="279"/>
      <c r="PTQ38" s="279"/>
      <c r="PTR38" s="279"/>
      <c r="PTS38" s="279"/>
      <c r="PTT38" s="279"/>
      <c r="PTU38" s="279"/>
      <c r="PTV38" s="279"/>
      <c r="PTW38" s="279"/>
      <c r="PTX38" s="279"/>
      <c r="PTY38" s="279"/>
      <c r="PTZ38" s="279"/>
      <c r="PUA38" s="279"/>
      <c r="PUB38" s="279"/>
      <c r="PUC38" s="279"/>
      <c r="PUD38" s="279"/>
      <c r="PUE38" s="279"/>
      <c r="PUF38" s="279"/>
      <c r="PUG38" s="279"/>
      <c r="PUH38" s="279"/>
      <c r="PUI38" s="279"/>
      <c r="PUJ38" s="279"/>
      <c r="PUK38" s="279"/>
      <c r="PUL38" s="279"/>
      <c r="PUM38" s="279"/>
      <c r="PUN38" s="279"/>
      <c r="PUO38" s="279"/>
      <c r="PUP38" s="279"/>
      <c r="PUQ38" s="279"/>
      <c r="PUR38" s="279"/>
      <c r="PUS38" s="279"/>
      <c r="PUT38" s="279"/>
      <c r="PUU38" s="279"/>
      <c r="PUV38" s="279"/>
      <c r="PUW38" s="279"/>
      <c r="PUX38" s="279"/>
      <c r="PUY38" s="279"/>
      <c r="PUZ38" s="279"/>
      <c r="PVA38" s="279"/>
      <c r="PVB38" s="279"/>
      <c r="PVC38" s="279"/>
      <c r="PVD38" s="279"/>
      <c r="PVE38" s="279"/>
      <c r="PVF38" s="279"/>
      <c r="PVG38" s="279"/>
      <c r="PVH38" s="279"/>
      <c r="PVI38" s="279"/>
      <c r="PVJ38" s="279"/>
      <c r="PVK38" s="279"/>
      <c r="PVL38" s="279"/>
      <c r="PVM38" s="279"/>
      <c r="PVN38" s="279"/>
      <c r="PVO38" s="279"/>
      <c r="PVP38" s="279"/>
      <c r="PVQ38" s="279"/>
      <c r="PVR38" s="279"/>
      <c r="PVS38" s="279"/>
      <c r="PVT38" s="279"/>
      <c r="PVU38" s="279"/>
      <c r="PVV38" s="279"/>
      <c r="PVW38" s="279"/>
      <c r="PVX38" s="279"/>
      <c r="PVY38" s="279"/>
      <c r="PVZ38" s="279"/>
      <c r="PWA38" s="279"/>
      <c r="PWB38" s="279"/>
      <c r="PWC38" s="279"/>
      <c r="PWD38" s="279"/>
      <c r="PWE38" s="279"/>
      <c r="PWF38" s="279"/>
      <c r="PWG38" s="279"/>
      <c r="PWH38" s="279"/>
      <c r="PWI38" s="279"/>
      <c r="PWJ38" s="279"/>
      <c r="PWK38" s="279"/>
      <c r="PWL38" s="279"/>
      <c r="PWM38" s="279"/>
      <c r="PWN38" s="279"/>
      <c r="PWO38" s="279"/>
      <c r="PWP38" s="279"/>
      <c r="PWQ38" s="279"/>
      <c r="PWR38" s="279"/>
      <c r="PWS38" s="279"/>
      <c r="PWT38" s="279"/>
      <c r="PWU38" s="279"/>
      <c r="PWV38" s="279"/>
      <c r="PWW38" s="279"/>
      <c r="PWX38" s="279"/>
      <c r="PWY38" s="279"/>
      <c r="PWZ38" s="279"/>
      <c r="PXA38" s="279"/>
      <c r="PXB38" s="279"/>
      <c r="PXC38" s="279"/>
      <c r="PXD38" s="279"/>
      <c r="PXE38" s="279"/>
      <c r="PXF38" s="279"/>
      <c r="PXG38" s="279"/>
      <c r="PXH38" s="279"/>
      <c r="PXI38" s="279"/>
      <c r="PXJ38" s="279"/>
      <c r="PXK38" s="279"/>
      <c r="PXL38" s="279"/>
      <c r="PXM38" s="279"/>
      <c r="PXN38" s="279"/>
      <c r="PXO38" s="279"/>
      <c r="PXP38" s="279"/>
      <c r="PXQ38" s="279"/>
      <c r="PXR38" s="279"/>
      <c r="PXS38" s="279"/>
      <c r="PXT38" s="279"/>
      <c r="PXU38" s="279"/>
      <c r="PXV38" s="279"/>
      <c r="PXW38" s="279"/>
      <c r="PXX38" s="279"/>
      <c r="PXY38" s="279"/>
      <c r="PXZ38" s="279"/>
      <c r="PYA38" s="279"/>
      <c r="PYB38" s="279"/>
      <c r="PYC38" s="279"/>
      <c r="PYD38" s="279"/>
      <c r="PYE38" s="279"/>
      <c r="PYF38" s="279"/>
      <c r="PYG38" s="279"/>
      <c r="PYH38" s="279"/>
      <c r="PYI38" s="279"/>
      <c r="PYJ38" s="279"/>
      <c r="PYK38" s="279"/>
      <c r="PYL38" s="279"/>
      <c r="PYM38" s="279"/>
      <c r="PYN38" s="279"/>
      <c r="PYO38" s="279"/>
      <c r="PYP38" s="279"/>
      <c r="PYQ38" s="279"/>
      <c r="PYR38" s="279"/>
      <c r="PYS38" s="279"/>
      <c r="PYT38" s="279"/>
      <c r="PYU38" s="279"/>
      <c r="PYV38" s="279"/>
      <c r="PYW38" s="279"/>
      <c r="PYX38" s="279"/>
      <c r="PYY38" s="279"/>
      <c r="PYZ38" s="279"/>
      <c r="PZA38" s="279"/>
      <c r="PZB38" s="279"/>
      <c r="PZC38" s="279"/>
      <c r="PZD38" s="279"/>
      <c r="PZE38" s="279"/>
      <c r="PZF38" s="279"/>
      <c r="PZG38" s="279"/>
      <c r="PZH38" s="279"/>
      <c r="PZI38" s="279"/>
      <c r="PZJ38" s="279"/>
      <c r="PZK38" s="279"/>
      <c r="PZL38" s="279"/>
      <c r="PZM38" s="279"/>
      <c r="PZN38" s="279"/>
      <c r="PZO38" s="279"/>
      <c r="PZP38" s="279"/>
      <c r="PZQ38" s="279"/>
      <c r="PZR38" s="279"/>
      <c r="PZS38" s="279"/>
      <c r="PZT38" s="279"/>
      <c r="PZU38" s="279"/>
      <c r="PZV38" s="279"/>
      <c r="PZW38" s="279"/>
      <c r="PZX38" s="279"/>
      <c r="PZY38" s="279"/>
      <c r="PZZ38" s="279"/>
      <c r="QAA38" s="279"/>
      <c r="QAB38" s="279"/>
      <c r="QAC38" s="279"/>
      <c r="QAD38" s="279"/>
      <c r="QAE38" s="279"/>
      <c r="QAF38" s="279"/>
      <c r="QAG38" s="279"/>
      <c r="QAH38" s="279"/>
      <c r="QAI38" s="279"/>
      <c r="QAJ38" s="279"/>
      <c r="QAK38" s="279"/>
      <c r="QAL38" s="279"/>
      <c r="QAM38" s="279"/>
      <c r="QAN38" s="279"/>
      <c r="QAO38" s="279"/>
      <c r="QAP38" s="279"/>
      <c r="QAQ38" s="279"/>
      <c r="QAR38" s="279"/>
      <c r="QAS38" s="279"/>
      <c r="QAT38" s="279"/>
      <c r="QAU38" s="279"/>
      <c r="QAV38" s="279"/>
      <c r="QAW38" s="279"/>
      <c r="QAX38" s="279"/>
      <c r="QAY38" s="279"/>
      <c r="QAZ38" s="279"/>
      <c r="QBA38" s="279"/>
      <c r="QBB38" s="279"/>
      <c r="QBC38" s="279"/>
      <c r="QBD38" s="279"/>
      <c r="QBE38" s="279"/>
      <c r="QBF38" s="279"/>
      <c r="QBG38" s="279"/>
      <c r="QBH38" s="279"/>
      <c r="QBI38" s="279"/>
      <c r="QBJ38" s="279"/>
      <c r="QBK38" s="279"/>
      <c r="QBL38" s="279"/>
      <c r="QBM38" s="279"/>
      <c r="QBN38" s="279"/>
      <c r="QBO38" s="279"/>
      <c r="QBP38" s="279"/>
      <c r="QBQ38" s="279"/>
      <c r="QBR38" s="279"/>
      <c r="QBS38" s="279"/>
      <c r="QBT38" s="279"/>
      <c r="QBU38" s="279"/>
      <c r="QBV38" s="279"/>
      <c r="QBW38" s="279"/>
      <c r="QBX38" s="279"/>
      <c r="QBY38" s="279"/>
      <c r="QBZ38" s="279"/>
      <c r="QCA38" s="279"/>
      <c r="QCB38" s="279"/>
      <c r="QCC38" s="279"/>
      <c r="QCD38" s="279"/>
      <c r="QCE38" s="279"/>
      <c r="QCF38" s="279"/>
      <c r="QCG38" s="279"/>
      <c r="QCH38" s="279"/>
      <c r="QCI38" s="279"/>
      <c r="QCJ38" s="279"/>
      <c r="QCK38" s="279"/>
      <c r="QCL38" s="279"/>
      <c r="QCM38" s="279"/>
      <c r="QCN38" s="279"/>
      <c r="QCO38" s="279"/>
      <c r="QCP38" s="279"/>
      <c r="QCQ38" s="279"/>
      <c r="QCR38" s="279"/>
      <c r="QCS38" s="279"/>
      <c r="QCT38" s="279"/>
      <c r="QCU38" s="279"/>
      <c r="QCV38" s="279"/>
      <c r="QCW38" s="279"/>
      <c r="QCX38" s="279"/>
      <c r="QCY38" s="279"/>
      <c r="QCZ38" s="279"/>
      <c r="QDA38" s="279"/>
      <c r="QDB38" s="279"/>
      <c r="QDC38" s="279"/>
      <c r="QDD38" s="279"/>
      <c r="QDE38" s="279"/>
      <c r="QDF38" s="279"/>
      <c r="QDG38" s="279"/>
      <c r="QDH38" s="279"/>
      <c r="QDI38" s="279"/>
      <c r="QDJ38" s="279"/>
      <c r="QDK38" s="279"/>
      <c r="QDL38" s="279"/>
      <c r="QDM38" s="279"/>
      <c r="QDN38" s="279"/>
      <c r="QDO38" s="279"/>
      <c r="QDP38" s="279"/>
      <c r="QDQ38" s="279"/>
      <c r="QDR38" s="279"/>
      <c r="QDS38" s="279"/>
      <c r="QDT38" s="279"/>
      <c r="QDU38" s="279"/>
      <c r="QDV38" s="279"/>
      <c r="QDW38" s="279"/>
      <c r="QDX38" s="279"/>
      <c r="QDY38" s="279"/>
      <c r="QDZ38" s="279"/>
      <c r="QEA38" s="279"/>
      <c r="QEB38" s="279"/>
      <c r="QEC38" s="279"/>
      <c r="QED38" s="279"/>
      <c r="QEE38" s="279"/>
      <c r="QEF38" s="279"/>
      <c r="QEG38" s="279"/>
      <c r="QEH38" s="279"/>
      <c r="QEI38" s="279"/>
      <c r="QEJ38" s="279"/>
      <c r="QEK38" s="279"/>
      <c r="QEL38" s="279"/>
      <c r="QEM38" s="279"/>
      <c r="QEN38" s="279"/>
      <c r="QEO38" s="279"/>
      <c r="QEP38" s="279"/>
      <c r="QEQ38" s="279"/>
      <c r="QER38" s="279"/>
      <c r="QES38" s="279"/>
      <c r="QET38" s="279"/>
      <c r="QEU38" s="279"/>
      <c r="QEV38" s="279"/>
      <c r="QEW38" s="279"/>
      <c r="QEX38" s="279"/>
      <c r="QEY38" s="279"/>
      <c r="QEZ38" s="279"/>
      <c r="QFA38" s="279"/>
      <c r="QFB38" s="279"/>
      <c r="QFC38" s="279"/>
      <c r="QFD38" s="279"/>
      <c r="QFE38" s="279"/>
      <c r="QFF38" s="279"/>
      <c r="QFG38" s="279"/>
      <c r="QFH38" s="279"/>
      <c r="QFI38" s="279"/>
      <c r="QFJ38" s="279"/>
      <c r="QFK38" s="279"/>
      <c r="QFL38" s="279"/>
      <c r="QFM38" s="279"/>
      <c r="QFN38" s="279"/>
      <c r="QFO38" s="279"/>
      <c r="QFP38" s="279"/>
      <c r="QFQ38" s="279"/>
      <c r="QFR38" s="279"/>
      <c r="QFS38" s="279"/>
      <c r="QFT38" s="279"/>
      <c r="QFU38" s="279"/>
      <c r="QFV38" s="279"/>
      <c r="QFW38" s="279"/>
      <c r="QFX38" s="279"/>
      <c r="QFY38" s="279"/>
      <c r="QFZ38" s="279"/>
      <c r="QGA38" s="279"/>
      <c r="QGB38" s="279"/>
      <c r="QGC38" s="279"/>
      <c r="QGD38" s="279"/>
      <c r="QGE38" s="279"/>
      <c r="QGF38" s="279"/>
      <c r="QGG38" s="279"/>
      <c r="QGH38" s="279"/>
      <c r="QGI38" s="279"/>
      <c r="QGJ38" s="279"/>
      <c r="QGK38" s="279"/>
      <c r="QGL38" s="279"/>
      <c r="QGM38" s="279"/>
      <c r="QGN38" s="279"/>
      <c r="QGO38" s="279"/>
      <c r="QGP38" s="279"/>
      <c r="QGQ38" s="279"/>
      <c r="QGR38" s="279"/>
      <c r="QGS38" s="279"/>
      <c r="QGT38" s="279"/>
      <c r="QGU38" s="279"/>
      <c r="QGV38" s="279"/>
      <c r="QGW38" s="279"/>
      <c r="QGX38" s="279"/>
      <c r="QGY38" s="279"/>
      <c r="QGZ38" s="279"/>
      <c r="QHA38" s="279"/>
      <c r="QHB38" s="279"/>
      <c r="QHC38" s="279"/>
      <c r="QHD38" s="279"/>
      <c r="QHE38" s="279"/>
      <c r="QHF38" s="279"/>
      <c r="QHG38" s="279"/>
      <c r="QHH38" s="279"/>
      <c r="QHI38" s="279"/>
      <c r="QHJ38" s="279"/>
      <c r="QHK38" s="279"/>
      <c r="QHL38" s="279"/>
      <c r="QHM38" s="279"/>
      <c r="QHN38" s="279"/>
      <c r="QHO38" s="279"/>
      <c r="QHP38" s="279"/>
      <c r="QHQ38" s="279"/>
      <c r="QHR38" s="279"/>
      <c r="QHS38" s="279"/>
      <c r="QHT38" s="279"/>
      <c r="QHU38" s="279"/>
      <c r="QHV38" s="279"/>
      <c r="QHW38" s="279"/>
      <c r="QHX38" s="279"/>
      <c r="QHY38" s="279"/>
      <c r="QHZ38" s="279"/>
      <c r="QIA38" s="279"/>
      <c r="QIB38" s="279"/>
      <c r="QIC38" s="279"/>
      <c r="QID38" s="279"/>
      <c r="QIE38" s="279"/>
      <c r="QIF38" s="279"/>
      <c r="QIG38" s="279"/>
      <c r="QIH38" s="279"/>
      <c r="QII38" s="279"/>
      <c r="QIJ38" s="279"/>
      <c r="QIK38" s="279"/>
      <c r="QIL38" s="279"/>
      <c r="QIM38" s="279"/>
      <c r="QIN38" s="279"/>
      <c r="QIO38" s="279"/>
      <c r="QIP38" s="279"/>
      <c r="QIQ38" s="279"/>
      <c r="QIR38" s="279"/>
      <c r="QIS38" s="279"/>
      <c r="QIT38" s="279"/>
      <c r="QIU38" s="279"/>
      <c r="QIV38" s="279"/>
      <c r="QIW38" s="279"/>
      <c r="QIX38" s="279"/>
      <c r="QIY38" s="279"/>
      <c r="QIZ38" s="279"/>
      <c r="QJA38" s="279"/>
      <c r="QJB38" s="279"/>
      <c r="QJC38" s="279"/>
      <c r="QJD38" s="279"/>
      <c r="QJE38" s="279"/>
      <c r="QJF38" s="279"/>
      <c r="QJG38" s="279"/>
      <c r="QJH38" s="279"/>
      <c r="QJI38" s="279"/>
      <c r="QJJ38" s="279"/>
      <c r="QJK38" s="279"/>
      <c r="QJL38" s="279"/>
      <c r="QJM38" s="279"/>
      <c r="QJN38" s="279"/>
      <c r="QJO38" s="279"/>
      <c r="QJP38" s="279"/>
      <c r="QJQ38" s="279"/>
      <c r="QJR38" s="279"/>
      <c r="QJS38" s="279"/>
      <c r="QJT38" s="279"/>
      <c r="QJU38" s="279"/>
      <c r="QJV38" s="279"/>
      <c r="QJW38" s="279"/>
      <c r="QJX38" s="279"/>
      <c r="QJY38" s="279"/>
      <c r="QJZ38" s="279"/>
      <c r="QKA38" s="279"/>
      <c r="QKB38" s="279"/>
      <c r="QKC38" s="279"/>
      <c r="QKD38" s="279"/>
      <c r="QKE38" s="279"/>
      <c r="QKF38" s="279"/>
      <c r="QKG38" s="279"/>
      <c r="QKH38" s="279"/>
      <c r="QKI38" s="279"/>
      <c r="QKJ38" s="279"/>
      <c r="QKK38" s="279"/>
      <c r="QKL38" s="279"/>
      <c r="QKM38" s="279"/>
      <c r="QKN38" s="279"/>
      <c r="QKO38" s="279"/>
      <c r="QKP38" s="279"/>
      <c r="QKQ38" s="279"/>
      <c r="QKR38" s="279"/>
      <c r="QKS38" s="279"/>
      <c r="QKT38" s="279"/>
      <c r="QKU38" s="279"/>
      <c r="QKV38" s="279"/>
      <c r="QKW38" s="279"/>
      <c r="QKX38" s="279"/>
      <c r="QKY38" s="279"/>
      <c r="QKZ38" s="279"/>
      <c r="QLA38" s="279"/>
      <c r="QLB38" s="279"/>
      <c r="QLC38" s="279"/>
      <c r="QLD38" s="279"/>
      <c r="QLE38" s="279"/>
      <c r="QLF38" s="279"/>
      <c r="QLG38" s="279"/>
      <c r="QLH38" s="279"/>
      <c r="QLI38" s="279"/>
      <c r="QLJ38" s="279"/>
      <c r="QLK38" s="279"/>
      <c r="QLL38" s="279"/>
      <c r="QLM38" s="279"/>
      <c r="QLN38" s="279"/>
      <c r="QLO38" s="279"/>
      <c r="QLP38" s="279"/>
      <c r="QLQ38" s="279"/>
      <c r="QLR38" s="279"/>
      <c r="QLS38" s="279"/>
      <c r="QLT38" s="279"/>
      <c r="QLU38" s="279"/>
      <c r="QLV38" s="279"/>
      <c r="QLW38" s="279"/>
      <c r="QLX38" s="279"/>
      <c r="QLY38" s="279"/>
      <c r="QLZ38" s="279"/>
      <c r="QMA38" s="279"/>
      <c r="QMB38" s="279"/>
      <c r="QMC38" s="279"/>
      <c r="QMD38" s="279"/>
      <c r="QME38" s="279"/>
      <c r="QMF38" s="279"/>
      <c r="QMG38" s="279"/>
      <c r="QMH38" s="279"/>
      <c r="QMI38" s="279"/>
      <c r="QMJ38" s="279"/>
      <c r="QMK38" s="279"/>
      <c r="QML38" s="279"/>
      <c r="QMM38" s="279"/>
      <c r="QMN38" s="279"/>
      <c r="QMO38" s="279"/>
      <c r="QMP38" s="279"/>
      <c r="QMQ38" s="279"/>
      <c r="QMR38" s="279"/>
      <c r="QMS38" s="279"/>
      <c r="QMT38" s="279"/>
      <c r="QMU38" s="279"/>
      <c r="QMV38" s="279"/>
      <c r="QMW38" s="279"/>
      <c r="QMX38" s="279"/>
      <c r="QMY38" s="279"/>
      <c r="QMZ38" s="279"/>
      <c r="QNA38" s="279"/>
      <c r="QNB38" s="279"/>
      <c r="QNC38" s="279"/>
      <c r="QND38" s="279"/>
      <c r="QNE38" s="279"/>
      <c r="QNF38" s="279"/>
      <c r="QNG38" s="279"/>
      <c r="QNH38" s="279"/>
      <c r="QNI38" s="279"/>
      <c r="QNJ38" s="279"/>
      <c r="QNK38" s="279"/>
      <c r="QNL38" s="279"/>
      <c r="QNM38" s="279"/>
      <c r="QNN38" s="279"/>
      <c r="QNO38" s="279"/>
      <c r="QNP38" s="279"/>
      <c r="QNQ38" s="279"/>
      <c r="QNR38" s="279"/>
      <c r="QNS38" s="279"/>
      <c r="QNT38" s="279"/>
      <c r="QNU38" s="279"/>
      <c r="QNV38" s="279"/>
      <c r="QNW38" s="279"/>
      <c r="QNX38" s="279"/>
      <c r="QNY38" s="279"/>
      <c r="QNZ38" s="279"/>
      <c r="QOA38" s="279"/>
      <c r="QOB38" s="279"/>
      <c r="QOC38" s="279"/>
      <c r="QOD38" s="279"/>
      <c r="QOE38" s="279"/>
      <c r="QOF38" s="279"/>
      <c r="QOG38" s="279"/>
      <c r="QOH38" s="279"/>
      <c r="QOI38" s="279"/>
      <c r="QOJ38" s="279"/>
      <c r="QOK38" s="279"/>
      <c r="QOL38" s="279"/>
      <c r="QOM38" s="279"/>
      <c r="QON38" s="279"/>
      <c r="QOO38" s="279"/>
      <c r="QOP38" s="279"/>
      <c r="QOQ38" s="279"/>
      <c r="QOR38" s="279"/>
      <c r="QOS38" s="279"/>
      <c r="QOT38" s="279"/>
      <c r="QOU38" s="279"/>
      <c r="QOV38" s="279"/>
      <c r="QOW38" s="279"/>
      <c r="QOX38" s="279"/>
      <c r="QOY38" s="279"/>
      <c r="QOZ38" s="279"/>
      <c r="QPA38" s="279"/>
      <c r="QPB38" s="279"/>
      <c r="QPC38" s="279"/>
      <c r="QPD38" s="279"/>
      <c r="QPE38" s="279"/>
      <c r="QPF38" s="279"/>
      <c r="QPG38" s="279"/>
      <c r="QPH38" s="279"/>
      <c r="QPI38" s="279"/>
      <c r="QPJ38" s="279"/>
      <c r="QPK38" s="279"/>
      <c r="QPL38" s="279"/>
      <c r="QPM38" s="279"/>
      <c r="QPN38" s="279"/>
      <c r="QPO38" s="279"/>
      <c r="QPP38" s="279"/>
      <c r="QPQ38" s="279"/>
      <c r="QPR38" s="279"/>
      <c r="QPS38" s="279"/>
      <c r="QPT38" s="279"/>
      <c r="QPU38" s="279"/>
      <c r="QPV38" s="279"/>
      <c r="QPW38" s="279"/>
      <c r="QPX38" s="279"/>
      <c r="QPY38" s="279"/>
      <c r="QPZ38" s="279"/>
      <c r="QQA38" s="279"/>
      <c r="QQB38" s="279"/>
      <c r="QQC38" s="279"/>
      <c r="QQD38" s="279"/>
      <c r="QQE38" s="279"/>
      <c r="QQF38" s="279"/>
      <c r="QQG38" s="279"/>
      <c r="QQH38" s="279"/>
      <c r="QQI38" s="279"/>
      <c r="QQJ38" s="279"/>
      <c r="QQK38" s="279"/>
      <c r="QQL38" s="279"/>
      <c r="QQM38" s="279"/>
      <c r="QQN38" s="279"/>
      <c r="QQO38" s="279"/>
      <c r="QQP38" s="279"/>
      <c r="QQQ38" s="279"/>
      <c r="QQR38" s="279"/>
      <c r="QQS38" s="279"/>
      <c r="QQT38" s="279"/>
      <c r="QQU38" s="279"/>
      <c r="QQV38" s="279"/>
      <c r="QQW38" s="279"/>
      <c r="QQX38" s="279"/>
      <c r="QQY38" s="279"/>
      <c r="QQZ38" s="279"/>
      <c r="QRA38" s="279"/>
      <c r="QRB38" s="279"/>
      <c r="QRC38" s="279"/>
      <c r="QRD38" s="279"/>
      <c r="QRE38" s="279"/>
      <c r="QRF38" s="279"/>
      <c r="QRG38" s="279"/>
      <c r="QRH38" s="279"/>
      <c r="QRI38" s="279"/>
      <c r="QRJ38" s="279"/>
      <c r="QRK38" s="279"/>
      <c r="QRL38" s="279"/>
      <c r="QRM38" s="279"/>
      <c r="QRN38" s="279"/>
      <c r="QRO38" s="279"/>
      <c r="QRP38" s="279"/>
      <c r="QRQ38" s="279"/>
      <c r="QRR38" s="279"/>
      <c r="QRS38" s="279"/>
      <c r="QRT38" s="279"/>
      <c r="QRU38" s="279"/>
      <c r="QRV38" s="279"/>
      <c r="QRW38" s="279"/>
      <c r="QRX38" s="279"/>
      <c r="QRY38" s="279"/>
      <c r="QRZ38" s="279"/>
      <c r="QSA38" s="279"/>
      <c r="QSB38" s="279"/>
      <c r="QSC38" s="279"/>
      <c r="QSD38" s="279"/>
      <c r="QSE38" s="279"/>
      <c r="QSF38" s="279"/>
      <c r="QSG38" s="279"/>
      <c r="QSH38" s="279"/>
      <c r="QSI38" s="279"/>
      <c r="QSJ38" s="279"/>
      <c r="QSK38" s="279"/>
      <c r="QSL38" s="279"/>
      <c r="QSM38" s="279"/>
      <c r="QSN38" s="279"/>
      <c r="QSO38" s="279"/>
      <c r="QSP38" s="279"/>
      <c r="QSQ38" s="279"/>
      <c r="QSR38" s="279"/>
      <c r="QSS38" s="279"/>
      <c r="QST38" s="279"/>
      <c r="QSU38" s="279"/>
      <c r="QSV38" s="279"/>
      <c r="QSW38" s="279"/>
      <c r="QSX38" s="279"/>
      <c r="QSY38" s="279"/>
      <c r="QSZ38" s="279"/>
      <c r="QTA38" s="279"/>
      <c r="QTB38" s="279"/>
      <c r="QTC38" s="279"/>
      <c r="QTD38" s="279"/>
      <c r="QTE38" s="279"/>
      <c r="QTF38" s="279"/>
      <c r="QTG38" s="279"/>
      <c r="QTH38" s="279"/>
      <c r="QTI38" s="279"/>
      <c r="QTJ38" s="279"/>
      <c r="QTK38" s="279"/>
      <c r="QTL38" s="279"/>
      <c r="QTM38" s="279"/>
      <c r="QTN38" s="279"/>
      <c r="QTO38" s="279"/>
      <c r="QTP38" s="279"/>
      <c r="QTQ38" s="279"/>
      <c r="QTR38" s="279"/>
      <c r="QTS38" s="279"/>
      <c r="QTT38" s="279"/>
      <c r="QTU38" s="279"/>
      <c r="QTV38" s="279"/>
      <c r="QTW38" s="279"/>
      <c r="QTX38" s="279"/>
      <c r="QTY38" s="279"/>
      <c r="QTZ38" s="279"/>
      <c r="QUA38" s="279"/>
      <c r="QUB38" s="279"/>
      <c r="QUC38" s="279"/>
      <c r="QUD38" s="279"/>
      <c r="QUE38" s="279"/>
      <c r="QUF38" s="279"/>
      <c r="QUG38" s="279"/>
      <c r="QUH38" s="279"/>
      <c r="QUI38" s="279"/>
      <c r="QUJ38" s="279"/>
      <c r="QUK38" s="279"/>
      <c r="QUL38" s="279"/>
      <c r="QUM38" s="279"/>
      <c r="QUN38" s="279"/>
      <c r="QUO38" s="279"/>
      <c r="QUP38" s="279"/>
      <c r="QUQ38" s="279"/>
      <c r="QUR38" s="279"/>
      <c r="QUS38" s="279"/>
      <c r="QUT38" s="279"/>
      <c r="QUU38" s="279"/>
      <c r="QUV38" s="279"/>
      <c r="QUW38" s="279"/>
      <c r="QUX38" s="279"/>
      <c r="QUY38" s="279"/>
      <c r="QUZ38" s="279"/>
      <c r="QVA38" s="279"/>
      <c r="QVB38" s="279"/>
      <c r="QVC38" s="279"/>
      <c r="QVD38" s="279"/>
      <c r="QVE38" s="279"/>
      <c r="QVF38" s="279"/>
      <c r="QVG38" s="279"/>
      <c r="QVH38" s="279"/>
      <c r="QVI38" s="279"/>
      <c r="QVJ38" s="279"/>
      <c r="QVK38" s="279"/>
      <c r="QVL38" s="279"/>
      <c r="QVM38" s="279"/>
      <c r="QVN38" s="279"/>
      <c r="QVO38" s="279"/>
      <c r="QVP38" s="279"/>
      <c r="QVQ38" s="279"/>
      <c r="QVR38" s="279"/>
      <c r="QVS38" s="279"/>
      <c r="QVT38" s="279"/>
      <c r="QVU38" s="279"/>
      <c r="QVV38" s="279"/>
      <c r="QVW38" s="279"/>
      <c r="QVX38" s="279"/>
      <c r="QVY38" s="279"/>
      <c r="QVZ38" s="279"/>
      <c r="QWA38" s="279"/>
      <c r="QWB38" s="279"/>
      <c r="QWC38" s="279"/>
      <c r="QWD38" s="279"/>
      <c r="QWE38" s="279"/>
      <c r="QWF38" s="279"/>
      <c r="QWG38" s="279"/>
      <c r="QWH38" s="279"/>
      <c r="QWI38" s="279"/>
      <c r="QWJ38" s="279"/>
      <c r="QWK38" s="279"/>
      <c r="QWL38" s="279"/>
      <c r="QWM38" s="279"/>
      <c r="QWN38" s="279"/>
      <c r="QWO38" s="279"/>
      <c r="QWP38" s="279"/>
      <c r="QWQ38" s="279"/>
      <c r="QWR38" s="279"/>
      <c r="QWS38" s="279"/>
      <c r="QWT38" s="279"/>
      <c r="QWU38" s="279"/>
      <c r="QWV38" s="279"/>
      <c r="QWW38" s="279"/>
      <c r="QWX38" s="279"/>
      <c r="QWY38" s="279"/>
      <c r="QWZ38" s="279"/>
      <c r="QXA38" s="279"/>
      <c r="QXB38" s="279"/>
      <c r="QXC38" s="279"/>
      <c r="QXD38" s="279"/>
      <c r="QXE38" s="279"/>
      <c r="QXF38" s="279"/>
      <c r="QXG38" s="279"/>
      <c r="QXH38" s="279"/>
      <c r="QXI38" s="279"/>
      <c r="QXJ38" s="279"/>
      <c r="QXK38" s="279"/>
      <c r="QXL38" s="279"/>
      <c r="QXM38" s="279"/>
      <c r="QXN38" s="279"/>
      <c r="QXO38" s="279"/>
      <c r="QXP38" s="279"/>
      <c r="QXQ38" s="279"/>
      <c r="QXR38" s="279"/>
      <c r="QXS38" s="279"/>
      <c r="QXT38" s="279"/>
      <c r="QXU38" s="279"/>
      <c r="QXV38" s="279"/>
      <c r="QXW38" s="279"/>
      <c r="QXX38" s="279"/>
      <c r="QXY38" s="279"/>
      <c r="QXZ38" s="279"/>
      <c r="QYA38" s="279"/>
      <c r="QYB38" s="279"/>
      <c r="QYC38" s="279"/>
      <c r="QYD38" s="279"/>
      <c r="QYE38" s="279"/>
      <c r="QYF38" s="279"/>
      <c r="QYG38" s="279"/>
      <c r="QYH38" s="279"/>
      <c r="QYI38" s="279"/>
      <c r="QYJ38" s="279"/>
      <c r="QYK38" s="279"/>
      <c r="QYL38" s="279"/>
      <c r="QYM38" s="279"/>
      <c r="QYN38" s="279"/>
      <c r="QYO38" s="279"/>
      <c r="QYP38" s="279"/>
      <c r="QYQ38" s="279"/>
      <c r="QYR38" s="279"/>
      <c r="QYS38" s="279"/>
      <c r="QYT38" s="279"/>
      <c r="QYU38" s="279"/>
      <c r="QYV38" s="279"/>
      <c r="QYW38" s="279"/>
      <c r="QYX38" s="279"/>
      <c r="QYY38" s="279"/>
      <c r="QYZ38" s="279"/>
      <c r="QZA38" s="279"/>
      <c r="QZB38" s="279"/>
      <c r="QZC38" s="279"/>
      <c r="QZD38" s="279"/>
      <c r="QZE38" s="279"/>
      <c r="QZF38" s="279"/>
      <c r="QZG38" s="279"/>
      <c r="QZH38" s="279"/>
      <c r="QZI38" s="279"/>
      <c r="QZJ38" s="279"/>
      <c r="QZK38" s="279"/>
      <c r="QZL38" s="279"/>
      <c r="QZM38" s="279"/>
      <c r="QZN38" s="279"/>
      <c r="QZO38" s="279"/>
      <c r="QZP38" s="279"/>
      <c r="QZQ38" s="279"/>
      <c r="QZR38" s="279"/>
      <c r="QZS38" s="279"/>
      <c r="QZT38" s="279"/>
      <c r="QZU38" s="279"/>
      <c r="QZV38" s="279"/>
      <c r="QZW38" s="279"/>
      <c r="QZX38" s="279"/>
      <c r="QZY38" s="279"/>
      <c r="QZZ38" s="279"/>
      <c r="RAA38" s="279"/>
      <c r="RAB38" s="279"/>
      <c r="RAC38" s="279"/>
      <c r="RAD38" s="279"/>
      <c r="RAE38" s="279"/>
      <c r="RAF38" s="279"/>
      <c r="RAG38" s="279"/>
      <c r="RAH38" s="279"/>
      <c r="RAI38" s="279"/>
      <c r="RAJ38" s="279"/>
      <c r="RAK38" s="279"/>
      <c r="RAL38" s="279"/>
      <c r="RAM38" s="279"/>
      <c r="RAN38" s="279"/>
      <c r="RAO38" s="279"/>
      <c r="RAP38" s="279"/>
      <c r="RAQ38" s="279"/>
      <c r="RAR38" s="279"/>
      <c r="RAS38" s="279"/>
      <c r="RAT38" s="279"/>
      <c r="RAU38" s="279"/>
      <c r="RAV38" s="279"/>
      <c r="RAW38" s="279"/>
      <c r="RAX38" s="279"/>
      <c r="RAY38" s="279"/>
      <c r="RAZ38" s="279"/>
      <c r="RBA38" s="279"/>
      <c r="RBB38" s="279"/>
      <c r="RBC38" s="279"/>
      <c r="RBD38" s="279"/>
      <c r="RBE38" s="279"/>
      <c r="RBF38" s="279"/>
      <c r="RBG38" s="279"/>
      <c r="RBH38" s="279"/>
      <c r="RBI38" s="279"/>
      <c r="RBJ38" s="279"/>
      <c r="RBK38" s="279"/>
      <c r="RBL38" s="279"/>
      <c r="RBM38" s="279"/>
      <c r="RBN38" s="279"/>
      <c r="RBO38" s="279"/>
      <c r="RBP38" s="279"/>
      <c r="RBQ38" s="279"/>
      <c r="RBR38" s="279"/>
      <c r="RBS38" s="279"/>
      <c r="RBT38" s="279"/>
      <c r="RBU38" s="279"/>
      <c r="RBV38" s="279"/>
      <c r="RBW38" s="279"/>
      <c r="RBX38" s="279"/>
      <c r="RBY38" s="279"/>
      <c r="RBZ38" s="279"/>
      <c r="RCA38" s="279"/>
      <c r="RCB38" s="279"/>
      <c r="RCC38" s="279"/>
      <c r="RCD38" s="279"/>
      <c r="RCE38" s="279"/>
      <c r="RCF38" s="279"/>
      <c r="RCG38" s="279"/>
      <c r="RCH38" s="279"/>
      <c r="RCI38" s="279"/>
      <c r="RCJ38" s="279"/>
      <c r="RCK38" s="279"/>
      <c r="RCL38" s="279"/>
      <c r="RCM38" s="279"/>
      <c r="RCN38" s="279"/>
      <c r="RCO38" s="279"/>
      <c r="RCP38" s="279"/>
      <c r="RCQ38" s="279"/>
      <c r="RCR38" s="279"/>
      <c r="RCS38" s="279"/>
      <c r="RCT38" s="279"/>
      <c r="RCU38" s="279"/>
      <c r="RCV38" s="279"/>
      <c r="RCW38" s="279"/>
      <c r="RCX38" s="279"/>
      <c r="RCY38" s="279"/>
      <c r="RCZ38" s="279"/>
      <c r="RDA38" s="279"/>
      <c r="RDB38" s="279"/>
      <c r="RDC38" s="279"/>
      <c r="RDD38" s="279"/>
      <c r="RDE38" s="279"/>
      <c r="RDF38" s="279"/>
      <c r="RDG38" s="279"/>
      <c r="RDH38" s="279"/>
      <c r="RDI38" s="279"/>
      <c r="RDJ38" s="279"/>
      <c r="RDK38" s="279"/>
      <c r="RDL38" s="279"/>
      <c r="RDM38" s="279"/>
      <c r="RDN38" s="279"/>
      <c r="RDO38" s="279"/>
      <c r="RDP38" s="279"/>
      <c r="RDQ38" s="279"/>
      <c r="RDR38" s="279"/>
      <c r="RDS38" s="279"/>
      <c r="RDT38" s="279"/>
      <c r="RDU38" s="279"/>
      <c r="RDV38" s="279"/>
      <c r="RDW38" s="279"/>
      <c r="RDX38" s="279"/>
      <c r="RDY38" s="279"/>
      <c r="RDZ38" s="279"/>
      <c r="REA38" s="279"/>
      <c r="REB38" s="279"/>
      <c r="REC38" s="279"/>
      <c r="RED38" s="279"/>
      <c r="REE38" s="279"/>
      <c r="REF38" s="279"/>
      <c r="REG38" s="279"/>
      <c r="REH38" s="279"/>
      <c r="REI38" s="279"/>
      <c r="REJ38" s="279"/>
      <c r="REK38" s="279"/>
      <c r="REL38" s="279"/>
      <c r="REM38" s="279"/>
      <c r="REN38" s="279"/>
      <c r="REO38" s="279"/>
      <c r="REP38" s="279"/>
      <c r="REQ38" s="279"/>
      <c r="RER38" s="279"/>
      <c r="RES38" s="279"/>
      <c r="RET38" s="279"/>
      <c r="REU38" s="279"/>
      <c r="REV38" s="279"/>
      <c r="REW38" s="279"/>
      <c r="REX38" s="279"/>
      <c r="REY38" s="279"/>
      <c r="REZ38" s="279"/>
      <c r="RFA38" s="279"/>
      <c r="RFB38" s="279"/>
      <c r="RFC38" s="279"/>
      <c r="RFD38" s="279"/>
      <c r="RFE38" s="279"/>
      <c r="RFF38" s="279"/>
      <c r="RFG38" s="279"/>
      <c r="RFH38" s="279"/>
      <c r="RFI38" s="279"/>
      <c r="RFJ38" s="279"/>
      <c r="RFK38" s="279"/>
      <c r="RFL38" s="279"/>
      <c r="RFM38" s="279"/>
      <c r="RFN38" s="279"/>
      <c r="RFO38" s="279"/>
      <c r="RFP38" s="279"/>
      <c r="RFQ38" s="279"/>
      <c r="RFR38" s="279"/>
      <c r="RFS38" s="279"/>
      <c r="RFT38" s="279"/>
      <c r="RFU38" s="279"/>
      <c r="RFV38" s="279"/>
      <c r="RFW38" s="279"/>
      <c r="RFX38" s="279"/>
      <c r="RFY38" s="279"/>
      <c r="RFZ38" s="279"/>
      <c r="RGA38" s="279"/>
      <c r="RGB38" s="279"/>
      <c r="RGC38" s="279"/>
      <c r="RGD38" s="279"/>
      <c r="RGE38" s="279"/>
      <c r="RGF38" s="279"/>
      <c r="RGG38" s="279"/>
      <c r="RGH38" s="279"/>
      <c r="RGI38" s="279"/>
      <c r="RGJ38" s="279"/>
      <c r="RGK38" s="279"/>
      <c r="RGL38" s="279"/>
      <c r="RGM38" s="279"/>
      <c r="RGN38" s="279"/>
      <c r="RGO38" s="279"/>
      <c r="RGP38" s="279"/>
      <c r="RGQ38" s="279"/>
      <c r="RGR38" s="279"/>
      <c r="RGS38" s="279"/>
      <c r="RGT38" s="279"/>
      <c r="RGU38" s="279"/>
      <c r="RGV38" s="279"/>
      <c r="RGW38" s="279"/>
      <c r="RGX38" s="279"/>
      <c r="RGY38" s="279"/>
      <c r="RGZ38" s="279"/>
      <c r="RHA38" s="279"/>
      <c r="RHB38" s="279"/>
      <c r="RHC38" s="279"/>
      <c r="RHD38" s="279"/>
      <c r="RHE38" s="279"/>
      <c r="RHF38" s="279"/>
      <c r="RHG38" s="279"/>
      <c r="RHH38" s="279"/>
      <c r="RHI38" s="279"/>
      <c r="RHJ38" s="279"/>
      <c r="RHK38" s="279"/>
      <c r="RHL38" s="279"/>
      <c r="RHM38" s="279"/>
      <c r="RHN38" s="279"/>
      <c r="RHO38" s="279"/>
      <c r="RHP38" s="279"/>
      <c r="RHQ38" s="279"/>
      <c r="RHR38" s="279"/>
      <c r="RHS38" s="279"/>
      <c r="RHT38" s="279"/>
      <c r="RHU38" s="279"/>
      <c r="RHV38" s="279"/>
      <c r="RHW38" s="279"/>
      <c r="RHX38" s="279"/>
      <c r="RHY38" s="279"/>
      <c r="RHZ38" s="279"/>
      <c r="RIA38" s="279"/>
      <c r="RIB38" s="279"/>
      <c r="RIC38" s="279"/>
      <c r="RID38" s="279"/>
      <c r="RIE38" s="279"/>
      <c r="RIF38" s="279"/>
      <c r="RIG38" s="279"/>
      <c r="RIH38" s="279"/>
      <c r="RII38" s="279"/>
      <c r="RIJ38" s="279"/>
      <c r="RIK38" s="279"/>
      <c r="RIL38" s="279"/>
      <c r="RIM38" s="279"/>
      <c r="RIN38" s="279"/>
      <c r="RIO38" s="279"/>
      <c r="RIP38" s="279"/>
      <c r="RIQ38" s="279"/>
      <c r="RIR38" s="279"/>
      <c r="RIS38" s="279"/>
      <c r="RIT38" s="279"/>
      <c r="RIU38" s="279"/>
      <c r="RIV38" s="279"/>
      <c r="RIW38" s="279"/>
      <c r="RIX38" s="279"/>
      <c r="RIY38" s="279"/>
      <c r="RIZ38" s="279"/>
      <c r="RJA38" s="279"/>
      <c r="RJB38" s="279"/>
      <c r="RJC38" s="279"/>
      <c r="RJD38" s="279"/>
      <c r="RJE38" s="279"/>
      <c r="RJF38" s="279"/>
      <c r="RJG38" s="279"/>
      <c r="RJH38" s="279"/>
      <c r="RJI38" s="279"/>
      <c r="RJJ38" s="279"/>
      <c r="RJK38" s="279"/>
      <c r="RJL38" s="279"/>
      <c r="RJM38" s="279"/>
      <c r="RJN38" s="279"/>
      <c r="RJO38" s="279"/>
      <c r="RJP38" s="279"/>
      <c r="RJQ38" s="279"/>
      <c r="RJR38" s="279"/>
      <c r="RJS38" s="279"/>
      <c r="RJT38" s="279"/>
      <c r="RJU38" s="279"/>
      <c r="RJV38" s="279"/>
      <c r="RJW38" s="279"/>
      <c r="RJX38" s="279"/>
      <c r="RJY38" s="279"/>
      <c r="RJZ38" s="279"/>
      <c r="RKA38" s="279"/>
      <c r="RKB38" s="279"/>
      <c r="RKC38" s="279"/>
      <c r="RKD38" s="279"/>
      <c r="RKE38" s="279"/>
      <c r="RKF38" s="279"/>
      <c r="RKG38" s="279"/>
      <c r="RKH38" s="279"/>
      <c r="RKI38" s="279"/>
      <c r="RKJ38" s="279"/>
      <c r="RKK38" s="279"/>
      <c r="RKL38" s="279"/>
      <c r="RKM38" s="279"/>
      <c r="RKN38" s="279"/>
      <c r="RKO38" s="279"/>
      <c r="RKP38" s="279"/>
      <c r="RKQ38" s="279"/>
      <c r="RKR38" s="279"/>
      <c r="RKS38" s="279"/>
      <c r="RKT38" s="279"/>
      <c r="RKU38" s="279"/>
      <c r="RKV38" s="279"/>
      <c r="RKW38" s="279"/>
      <c r="RKX38" s="279"/>
      <c r="RKY38" s="279"/>
      <c r="RKZ38" s="279"/>
      <c r="RLA38" s="279"/>
      <c r="RLB38" s="279"/>
      <c r="RLC38" s="279"/>
      <c r="RLD38" s="279"/>
      <c r="RLE38" s="279"/>
      <c r="RLF38" s="279"/>
      <c r="RLG38" s="279"/>
      <c r="RLH38" s="279"/>
      <c r="RLI38" s="279"/>
      <c r="RLJ38" s="279"/>
      <c r="RLK38" s="279"/>
      <c r="RLL38" s="279"/>
      <c r="RLM38" s="279"/>
      <c r="RLN38" s="279"/>
      <c r="RLO38" s="279"/>
      <c r="RLP38" s="279"/>
      <c r="RLQ38" s="279"/>
      <c r="RLR38" s="279"/>
      <c r="RLS38" s="279"/>
      <c r="RLT38" s="279"/>
      <c r="RLU38" s="279"/>
      <c r="RLV38" s="279"/>
      <c r="RLW38" s="279"/>
      <c r="RLX38" s="279"/>
      <c r="RLY38" s="279"/>
      <c r="RLZ38" s="279"/>
      <c r="RMA38" s="279"/>
      <c r="RMB38" s="279"/>
      <c r="RMC38" s="279"/>
      <c r="RMD38" s="279"/>
      <c r="RME38" s="279"/>
      <c r="RMF38" s="279"/>
      <c r="RMG38" s="279"/>
      <c r="RMH38" s="279"/>
      <c r="RMI38" s="279"/>
      <c r="RMJ38" s="279"/>
      <c r="RMK38" s="279"/>
      <c r="RML38" s="279"/>
      <c r="RMM38" s="279"/>
      <c r="RMN38" s="279"/>
      <c r="RMO38" s="279"/>
      <c r="RMP38" s="279"/>
      <c r="RMQ38" s="279"/>
      <c r="RMR38" s="279"/>
      <c r="RMS38" s="279"/>
      <c r="RMT38" s="279"/>
      <c r="RMU38" s="279"/>
      <c r="RMV38" s="279"/>
      <c r="RMW38" s="279"/>
      <c r="RMX38" s="279"/>
      <c r="RMY38" s="279"/>
      <c r="RMZ38" s="279"/>
      <c r="RNA38" s="279"/>
      <c r="RNB38" s="279"/>
      <c r="RNC38" s="279"/>
      <c r="RND38" s="279"/>
      <c r="RNE38" s="279"/>
      <c r="RNF38" s="279"/>
      <c r="RNG38" s="279"/>
      <c r="RNH38" s="279"/>
      <c r="RNI38" s="279"/>
      <c r="RNJ38" s="279"/>
      <c r="RNK38" s="279"/>
      <c r="RNL38" s="279"/>
      <c r="RNM38" s="279"/>
      <c r="RNN38" s="279"/>
      <c r="RNO38" s="279"/>
      <c r="RNP38" s="279"/>
      <c r="RNQ38" s="279"/>
      <c r="RNR38" s="279"/>
      <c r="RNS38" s="279"/>
      <c r="RNT38" s="279"/>
      <c r="RNU38" s="279"/>
      <c r="RNV38" s="279"/>
      <c r="RNW38" s="279"/>
      <c r="RNX38" s="279"/>
      <c r="RNY38" s="279"/>
      <c r="RNZ38" s="279"/>
      <c r="ROA38" s="279"/>
      <c r="ROB38" s="279"/>
      <c r="ROC38" s="279"/>
      <c r="ROD38" s="279"/>
      <c r="ROE38" s="279"/>
      <c r="ROF38" s="279"/>
      <c r="ROG38" s="279"/>
      <c r="ROH38" s="279"/>
      <c r="ROI38" s="279"/>
      <c r="ROJ38" s="279"/>
      <c r="ROK38" s="279"/>
      <c r="ROL38" s="279"/>
      <c r="ROM38" s="279"/>
      <c r="RON38" s="279"/>
      <c r="ROO38" s="279"/>
      <c r="ROP38" s="279"/>
      <c r="ROQ38" s="279"/>
      <c r="ROR38" s="279"/>
      <c r="ROS38" s="279"/>
      <c r="ROT38" s="279"/>
      <c r="ROU38" s="279"/>
      <c r="ROV38" s="279"/>
      <c r="ROW38" s="279"/>
      <c r="ROX38" s="279"/>
      <c r="ROY38" s="279"/>
      <c r="ROZ38" s="279"/>
      <c r="RPA38" s="279"/>
      <c r="RPB38" s="279"/>
      <c r="RPC38" s="279"/>
      <c r="RPD38" s="279"/>
      <c r="RPE38" s="279"/>
      <c r="RPF38" s="279"/>
      <c r="RPG38" s="279"/>
      <c r="RPH38" s="279"/>
      <c r="RPI38" s="279"/>
      <c r="RPJ38" s="279"/>
      <c r="RPK38" s="279"/>
      <c r="RPL38" s="279"/>
      <c r="RPM38" s="279"/>
      <c r="RPN38" s="279"/>
      <c r="RPO38" s="279"/>
      <c r="RPP38" s="279"/>
      <c r="RPQ38" s="279"/>
      <c r="RPR38" s="279"/>
      <c r="RPS38" s="279"/>
      <c r="RPT38" s="279"/>
      <c r="RPU38" s="279"/>
      <c r="RPV38" s="279"/>
      <c r="RPW38" s="279"/>
      <c r="RPX38" s="279"/>
      <c r="RPY38" s="279"/>
      <c r="RPZ38" s="279"/>
      <c r="RQA38" s="279"/>
      <c r="RQB38" s="279"/>
      <c r="RQC38" s="279"/>
      <c r="RQD38" s="279"/>
      <c r="RQE38" s="279"/>
      <c r="RQF38" s="279"/>
      <c r="RQG38" s="279"/>
      <c r="RQH38" s="279"/>
      <c r="RQI38" s="279"/>
      <c r="RQJ38" s="279"/>
      <c r="RQK38" s="279"/>
      <c r="RQL38" s="279"/>
      <c r="RQM38" s="279"/>
      <c r="RQN38" s="279"/>
      <c r="RQO38" s="279"/>
      <c r="RQP38" s="279"/>
      <c r="RQQ38" s="279"/>
      <c r="RQR38" s="279"/>
      <c r="RQS38" s="279"/>
      <c r="RQT38" s="279"/>
      <c r="RQU38" s="279"/>
      <c r="RQV38" s="279"/>
      <c r="RQW38" s="279"/>
      <c r="RQX38" s="279"/>
      <c r="RQY38" s="279"/>
      <c r="RQZ38" s="279"/>
      <c r="RRA38" s="279"/>
      <c r="RRB38" s="279"/>
      <c r="RRC38" s="279"/>
      <c r="RRD38" s="279"/>
      <c r="RRE38" s="279"/>
      <c r="RRF38" s="279"/>
      <c r="RRG38" s="279"/>
      <c r="RRH38" s="279"/>
      <c r="RRI38" s="279"/>
      <c r="RRJ38" s="279"/>
      <c r="RRK38" s="279"/>
      <c r="RRL38" s="279"/>
      <c r="RRM38" s="279"/>
      <c r="RRN38" s="279"/>
      <c r="RRO38" s="279"/>
      <c r="RRP38" s="279"/>
      <c r="RRQ38" s="279"/>
      <c r="RRR38" s="279"/>
      <c r="RRS38" s="279"/>
      <c r="RRT38" s="279"/>
      <c r="RRU38" s="279"/>
      <c r="RRV38" s="279"/>
      <c r="RRW38" s="279"/>
      <c r="RRX38" s="279"/>
      <c r="RRY38" s="279"/>
      <c r="RRZ38" s="279"/>
      <c r="RSA38" s="279"/>
      <c r="RSB38" s="279"/>
      <c r="RSC38" s="279"/>
      <c r="RSD38" s="279"/>
      <c r="RSE38" s="279"/>
      <c r="RSF38" s="279"/>
      <c r="RSG38" s="279"/>
      <c r="RSH38" s="279"/>
      <c r="RSI38" s="279"/>
      <c r="RSJ38" s="279"/>
      <c r="RSK38" s="279"/>
      <c r="RSL38" s="279"/>
      <c r="RSM38" s="279"/>
      <c r="RSN38" s="279"/>
      <c r="RSO38" s="279"/>
      <c r="RSP38" s="279"/>
      <c r="RSQ38" s="279"/>
      <c r="RSR38" s="279"/>
      <c r="RSS38" s="279"/>
      <c r="RST38" s="279"/>
      <c r="RSU38" s="279"/>
      <c r="RSV38" s="279"/>
      <c r="RSW38" s="279"/>
      <c r="RSX38" s="279"/>
      <c r="RSY38" s="279"/>
      <c r="RSZ38" s="279"/>
      <c r="RTA38" s="279"/>
      <c r="RTB38" s="279"/>
      <c r="RTC38" s="279"/>
      <c r="RTD38" s="279"/>
      <c r="RTE38" s="279"/>
      <c r="RTF38" s="279"/>
      <c r="RTG38" s="279"/>
      <c r="RTH38" s="279"/>
      <c r="RTI38" s="279"/>
      <c r="RTJ38" s="279"/>
      <c r="RTK38" s="279"/>
      <c r="RTL38" s="279"/>
      <c r="RTM38" s="279"/>
      <c r="RTN38" s="279"/>
      <c r="RTO38" s="279"/>
      <c r="RTP38" s="279"/>
      <c r="RTQ38" s="279"/>
      <c r="RTR38" s="279"/>
      <c r="RTS38" s="279"/>
      <c r="RTT38" s="279"/>
      <c r="RTU38" s="279"/>
      <c r="RTV38" s="279"/>
      <c r="RTW38" s="279"/>
      <c r="RTX38" s="279"/>
      <c r="RTY38" s="279"/>
      <c r="RTZ38" s="279"/>
      <c r="RUA38" s="279"/>
      <c r="RUB38" s="279"/>
      <c r="RUC38" s="279"/>
      <c r="RUD38" s="279"/>
      <c r="RUE38" s="279"/>
      <c r="RUF38" s="279"/>
      <c r="RUG38" s="279"/>
      <c r="RUH38" s="279"/>
      <c r="RUI38" s="279"/>
      <c r="RUJ38" s="279"/>
      <c r="RUK38" s="279"/>
      <c r="RUL38" s="279"/>
      <c r="RUM38" s="279"/>
      <c r="RUN38" s="279"/>
      <c r="RUO38" s="279"/>
      <c r="RUP38" s="279"/>
      <c r="RUQ38" s="279"/>
      <c r="RUR38" s="279"/>
      <c r="RUS38" s="279"/>
      <c r="RUT38" s="279"/>
      <c r="RUU38" s="279"/>
      <c r="RUV38" s="279"/>
      <c r="RUW38" s="279"/>
      <c r="RUX38" s="279"/>
      <c r="RUY38" s="279"/>
      <c r="RUZ38" s="279"/>
      <c r="RVA38" s="279"/>
      <c r="RVB38" s="279"/>
      <c r="RVC38" s="279"/>
      <c r="RVD38" s="279"/>
      <c r="RVE38" s="279"/>
      <c r="RVF38" s="279"/>
      <c r="RVG38" s="279"/>
      <c r="RVH38" s="279"/>
      <c r="RVI38" s="279"/>
      <c r="RVJ38" s="279"/>
      <c r="RVK38" s="279"/>
      <c r="RVL38" s="279"/>
      <c r="RVM38" s="279"/>
      <c r="RVN38" s="279"/>
      <c r="RVO38" s="279"/>
      <c r="RVP38" s="279"/>
      <c r="RVQ38" s="279"/>
      <c r="RVR38" s="279"/>
      <c r="RVS38" s="279"/>
      <c r="RVT38" s="279"/>
      <c r="RVU38" s="279"/>
      <c r="RVV38" s="279"/>
      <c r="RVW38" s="279"/>
      <c r="RVX38" s="279"/>
      <c r="RVY38" s="279"/>
      <c r="RVZ38" s="279"/>
      <c r="RWA38" s="279"/>
      <c r="RWB38" s="279"/>
      <c r="RWC38" s="279"/>
      <c r="RWD38" s="279"/>
      <c r="RWE38" s="279"/>
      <c r="RWF38" s="279"/>
      <c r="RWG38" s="279"/>
      <c r="RWH38" s="279"/>
      <c r="RWI38" s="279"/>
      <c r="RWJ38" s="279"/>
      <c r="RWK38" s="279"/>
      <c r="RWL38" s="279"/>
      <c r="RWM38" s="279"/>
      <c r="RWN38" s="279"/>
      <c r="RWO38" s="279"/>
      <c r="RWP38" s="279"/>
      <c r="RWQ38" s="279"/>
      <c r="RWR38" s="279"/>
      <c r="RWS38" s="279"/>
      <c r="RWT38" s="279"/>
      <c r="RWU38" s="279"/>
      <c r="RWV38" s="279"/>
      <c r="RWW38" s="279"/>
      <c r="RWX38" s="279"/>
      <c r="RWY38" s="279"/>
      <c r="RWZ38" s="279"/>
      <c r="RXA38" s="279"/>
      <c r="RXB38" s="279"/>
      <c r="RXC38" s="279"/>
      <c r="RXD38" s="279"/>
      <c r="RXE38" s="279"/>
      <c r="RXF38" s="279"/>
      <c r="RXG38" s="279"/>
      <c r="RXH38" s="279"/>
      <c r="RXI38" s="279"/>
      <c r="RXJ38" s="279"/>
      <c r="RXK38" s="279"/>
      <c r="RXL38" s="279"/>
      <c r="RXM38" s="279"/>
      <c r="RXN38" s="279"/>
      <c r="RXO38" s="279"/>
      <c r="RXP38" s="279"/>
      <c r="RXQ38" s="279"/>
      <c r="RXR38" s="279"/>
      <c r="RXS38" s="279"/>
      <c r="RXT38" s="279"/>
      <c r="RXU38" s="279"/>
      <c r="RXV38" s="279"/>
      <c r="RXW38" s="279"/>
      <c r="RXX38" s="279"/>
      <c r="RXY38" s="279"/>
      <c r="RXZ38" s="279"/>
      <c r="RYA38" s="279"/>
      <c r="RYB38" s="279"/>
      <c r="RYC38" s="279"/>
      <c r="RYD38" s="279"/>
      <c r="RYE38" s="279"/>
      <c r="RYF38" s="279"/>
      <c r="RYG38" s="279"/>
      <c r="RYH38" s="279"/>
      <c r="RYI38" s="279"/>
      <c r="RYJ38" s="279"/>
      <c r="RYK38" s="279"/>
      <c r="RYL38" s="279"/>
      <c r="RYM38" s="279"/>
      <c r="RYN38" s="279"/>
      <c r="RYO38" s="279"/>
      <c r="RYP38" s="279"/>
      <c r="RYQ38" s="279"/>
      <c r="RYR38" s="279"/>
      <c r="RYS38" s="279"/>
      <c r="RYT38" s="279"/>
      <c r="RYU38" s="279"/>
      <c r="RYV38" s="279"/>
      <c r="RYW38" s="279"/>
      <c r="RYX38" s="279"/>
      <c r="RYY38" s="279"/>
      <c r="RYZ38" s="279"/>
      <c r="RZA38" s="279"/>
      <c r="RZB38" s="279"/>
      <c r="RZC38" s="279"/>
      <c r="RZD38" s="279"/>
      <c r="RZE38" s="279"/>
      <c r="RZF38" s="279"/>
      <c r="RZG38" s="279"/>
      <c r="RZH38" s="279"/>
      <c r="RZI38" s="279"/>
      <c r="RZJ38" s="279"/>
      <c r="RZK38" s="279"/>
      <c r="RZL38" s="279"/>
      <c r="RZM38" s="279"/>
      <c r="RZN38" s="279"/>
      <c r="RZO38" s="279"/>
      <c r="RZP38" s="279"/>
      <c r="RZQ38" s="279"/>
      <c r="RZR38" s="279"/>
      <c r="RZS38" s="279"/>
      <c r="RZT38" s="279"/>
      <c r="RZU38" s="279"/>
      <c r="RZV38" s="279"/>
      <c r="RZW38" s="279"/>
      <c r="RZX38" s="279"/>
      <c r="RZY38" s="279"/>
      <c r="RZZ38" s="279"/>
      <c r="SAA38" s="279"/>
      <c r="SAB38" s="279"/>
      <c r="SAC38" s="279"/>
      <c r="SAD38" s="279"/>
      <c r="SAE38" s="279"/>
      <c r="SAF38" s="279"/>
      <c r="SAG38" s="279"/>
      <c r="SAH38" s="279"/>
      <c r="SAI38" s="279"/>
      <c r="SAJ38" s="279"/>
      <c r="SAK38" s="279"/>
      <c r="SAL38" s="279"/>
      <c r="SAM38" s="279"/>
      <c r="SAN38" s="279"/>
      <c r="SAO38" s="279"/>
      <c r="SAP38" s="279"/>
      <c r="SAQ38" s="279"/>
      <c r="SAR38" s="279"/>
      <c r="SAS38" s="279"/>
      <c r="SAT38" s="279"/>
      <c r="SAU38" s="279"/>
      <c r="SAV38" s="279"/>
      <c r="SAW38" s="279"/>
      <c r="SAX38" s="279"/>
      <c r="SAY38" s="279"/>
      <c r="SAZ38" s="279"/>
      <c r="SBA38" s="279"/>
      <c r="SBB38" s="279"/>
      <c r="SBC38" s="279"/>
      <c r="SBD38" s="279"/>
      <c r="SBE38" s="279"/>
      <c r="SBF38" s="279"/>
      <c r="SBG38" s="279"/>
      <c r="SBH38" s="279"/>
      <c r="SBI38" s="279"/>
      <c r="SBJ38" s="279"/>
      <c r="SBK38" s="279"/>
      <c r="SBL38" s="279"/>
      <c r="SBM38" s="279"/>
      <c r="SBN38" s="279"/>
      <c r="SBO38" s="279"/>
      <c r="SBP38" s="279"/>
      <c r="SBQ38" s="279"/>
      <c r="SBR38" s="279"/>
      <c r="SBS38" s="279"/>
      <c r="SBT38" s="279"/>
      <c r="SBU38" s="279"/>
      <c r="SBV38" s="279"/>
      <c r="SBW38" s="279"/>
      <c r="SBX38" s="279"/>
      <c r="SBY38" s="279"/>
      <c r="SBZ38" s="279"/>
      <c r="SCA38" s="279"/>
      <c r="SCB38" s="279"/>
      <c r="SCC38" s="279"/>
      <c r="SCD38" s="279"/>
      <c r="SCE38" s="279"/>
      <c r="SCF38" s="279"/>
      <c r="SCG38" s="279"/>
      <c r="SCH38" s="279"/>
      <c r="SCI38" s="279"/>
      <c r="SCJ38" s="279"/>
      <c r="SCK38" s="279"/>
      <c r="SCL38" s="279"/>
      <c r="SCM38" s="279"/>
      <c r="SCN38" s="279"/>
      <c r="SCO38" s="279"/>
      <c r="SCP38" s="279"/>
      <c r="SCQ38" s="279"/>
      <c r="SCR38" s="279"/>
      <c r="SCS38" s="279"/>
      <c r="SCT38" s="279"/>
      <c r="SCU38" s="279"/>
      <c r="SCV38" s="279"/>
      <c r="SCW38" s="279"/>
      <c r="SCX38" s="279"/>
      <c r="SCY38" s="279"/>
      <c r="SCZ38" s="279"/>
      <c r="SDA38" s="279"/>
      <c r="SDB38" s="279"/>
      <c r="SDC38" s="279"/>
      <c r="SDD38" s="279"/>
      <c r="SDE38" s="279"/>
      <c r="SDF38" s="279"/>
      <c r="SDG38" s="279"/>
      <c r="SDH38" s="279"/>
      <c r="SDI38" s="279"/>
      <c r="SDJ38" s="279"/>
      <c r="SDK38" s="279"/>
      <c r="SDL38" s="279"/>
      <c r="SDM38" s="279"/>
      <c r="SDN38" s="279"/>
      <c r="SDO38" s="279"/>
      <c r="SDP38" s="279"/>
      <c r="SDQ38" s="279"/>
      <c r="SDR38" s="279"/>
      <c r="SDS38" s="279"/>
      <c r="SDT38" s="279"/>
      <c r="SDU38" s="279"/>
      <c r="SDV38" s="279"/>
      <c r="SDW38" s="279"/>
      <c r="SDX38" s="279"/>
      <c r="SDY38" s="279"/>
      <c r="SDZ38" s="279"/>
      <c r="SEA38" s="279"/>
      <c r="SEB38" s="279"/>
      <c r="SEC38" s="279"/>
      <c r="SED38" s="279"/>
      <c r="SEE38" s="279"/>
      <c r="SEF38" s="279"/>
      <c r="SEG38" s="279"/>
      <c r="SEH38" s="279"/>
      <c r="SEI38" s="279"/>
      <c r="SEJ38" s="279"/>
      <c r="SEK38" s="279"/>
      <c r="SEL38" s="279"/>
      <c r="SEM38" s="279"/>
      <c r="SEN38" s="279"/>
      <c r="SEO38" s="279"/>
      <c r="SEP38" s="279"/>
      <c r="SEQ38" s="279"/>
      <c r="SER38" s="279"/>
      <c r="SES38" s="279"/>
      <c r="SET38" s="279"/>
      <c r="SEU38" s="279"/>
      <c r="SEV38" s="279"/>
      <c r="SEW38" s="279"/>
      <c r="SEX38" s="279"/>
      <c r="SEY38" s="279"/>
      <c r="SEZ38" s="279"/>
      <c r="SFA38" s="279"/>
      <c r="SFB38" s="279"/>
      <c r="SFC38" s="279"/>
      <c r="SFD38" s="279"/>
      <c r="SFE38" s="279"/>
      <c r="SFF38" s="279"/>
      <c r="SFG38" s="279"/>
      <c r="SFH38" s="279"/>
      <c r="SFI38" s="279"/>
      <c r="SFJ38" s="279"/>
      <c r="SFK38" s="279"/>
      <c r="SFL38" s="279"/>
      <c r="SFM38" s="279"/>
      <c r="SFN38" s="279"/>
      <c r="SFO38" s="279"/>
      <c r="SFP38" s="279"/>
      <c r="SFQ38" s="279"/>
      <c r="SFR38" s="279"/>
      <c r="SFS38" s="279"/>
      <c r="SFT38" s="279"/>
      <c r="SFU38" s="279"/>
      <c r="SFV38" s="279"/>
      <c r="SFW38" s="279"/>
      <c r="SFX38" s="279"/>
      <c r="SFY38" s="279"/>
      <c r="SFZ38" s="279"/>
      <c r="SGA38" s="279"/>
      <c r="SGB38" s="279"/>
      <c r="SGC38" s="279"/>
      <c r="SGD38" s="279"/>
      <c r="SGE38" s="279"/>
      <c r="SGF38" s="279"/>
      <c r="SGG38" s="279"/>
      <c r="SGH38" s="279"/>
      <c r="SGI38" s="279"/>
      <c r="SGJ38" s="279"/>
      <c r="SGK38" s="279"/>
      <c r="SGL38" s="279"/>
      <c r="SGM38" s="279"/>
      <c r="SGN38" s="279"/>
      <c r="SGO38" s="279"/>
      <c r="SGP38" s="279"/>
      <c r="SGQ38" s="279"/>
      <c r="SGR38" s="279"/>
      <c r="SGS38" s="279"/>
      <c r="SGT38" s="279"/>
      <c r="SGU38" s="279"/>
      <c r="SGV38" s="279"/>
      <c r="SGW38" s="279"/>
      <c r="SGX38" s="279"/>
      <c r="SGY38" s="279"/>
      <c r="SGZ38" s="279"/>
      <c r="SHA38" s="279"/>
      <c r="SHB38" s="279"/>
      <c r="SHC38" s="279"/>
      <c r="SHD38" s="279"/>
      <c r="SHE38" s="279"/>
      <c r="SHF38" s="279"/>
      <c r="SHG38" s="279"/>
      <c r="SHH38" s="279"/>
      <c r="SHI38" s="279"/>
      <c r="SHJ38" s="279"/>
      <c r="SHK38" s="279"/>
      <c r="SHL38" s="279"/>
      <c r="SHM38" s="279"/>
      <c r="SHN38" s="279"/>
      <c r="SHO38" s="279"/>
      <c r="SHP38" s="279"/>
      <c r="SHQ38" s="279"/>
      <c r="SHR38" s="279"/>
      <c r="SHS38" s="279"/>
      <c r="SHT38" s="279"/>
      <c r="SHU38" s="279"/>
      <c r="SHV38" s="279"/>
      <c r="SHW38" s="279"/>
      <c r="SHX38" s="279"/>
      <c r="SHY38" s="279"/>
      <c r="SHZ38" s="279"/>
      <c r="SIA38" s="279"/>
      <c r="SIB38" s="279"/>
      <c r="SIC38" s="279"/>
      <c r="SID38" s="279"/>
      <c r="SIE38" s="279"/>
      <c r="SIF38" s="279"/>
      <c r="SIG38" s="279"/>
      <c r="SIH38" s="279"/>
      <c r="SII38" s="279"/>
      <c r="SIJ38" s="279"/>
      <c r="SIK38" s="279"/>
      <c r="SIL38" s="279"/>
      <c r="SIM38" s="279"/>
      <c r="SIN38" s="279"/>
      <c r="SIO38" s="279"/>
      <c r="SIP38" s="279"/>
      <c r="SIQ38" s="279"/>
      <c r="SIR38" s="279"/>
      <c r="SIS38" s="279"/>
      <c r="SIT38" s="279"/>
      <c r="SIU38" s="279"/>
      <c r="SIV38" s="279"/>
      <c r="SIW38" s="279"/>
      <c r="SIX38" s="279"/>
      <c r="SIY38" s="279"/>
      <c r="SIZ38" s="279"/>
      <c r="SJA38" s="279"/>
      <c r="SJB38" s="279"/>
      <c r="SJC38" s="279"/>
      <c r="SJD38" s="279"/>
      <c r="SJE38" s="279"/>
      <c r="SJF38" s="279"/>
      <c r="SJG38" s="279"/>
      <c r="SJH38" s="279"/>
      <c r="SJI38" s="279"/>
      <c r="SJJ38" s="279"/>
      <c r="SJK38" s="279"/>
      <c r="SJL38" s="279"/>
      <c r="SJM38" s="279"/>
      <c r="SJN38" s="279"/>
      <c r="SJO38" s="279"/>
      <c r="SJP38" s="279"/>
      <c r="SJQ38" s="279"/>
      <c r="SJR38" s="279"/>
      <c r="SJS38" s="279"/>
      <c r="SJT38" s="279"/>
      <c r="SJU38" s="279"/>
      <c r="SJV38" s="279"/>
      <c r="SJW38" s="279"/>
      <c r="SJX38" s="279"/>
      <c r="SJY38" s="279"/>
      <c r="SJZ38" s="279"/>
      <c r="SKA38" s="279"/>
      <c r="SKB38" s="279"/>
      <c r="SKC38" s="279"/>
      <c r="SKD38" s="279"/>
      <c r="SKE38" s="279"/>
      <c r="SKF38" s="279"/>
      <c r="SKG38" s="279"/>
      <c r="SKH38" s="279"/>
      <c r="SKI38" s="279"/>
      <c r="SKJ38" s="279"/>
      <c r="SKK38" s="279"/>
      <c r="SKL38" s="279"/>
      <c r="SKM38" s="279"/>
      <c r="SKN38" s="279"/>
      <c r="SKO38" s="279"/>
      <c r="SKP38" s="279"/>
      <c r="SKQ38" s="279"/>
      <c r="SKR38" s="279"/>
      <c r="SKS38" s="279"/>
      <c r="SKT38" s="279"/>
      <c r="SKU38" s="279"/>
      <c r="SKV38" s="279"/>
      <c r="SKW38" s="279"/>
      <c r="SKX38" s="279"/>
      <c r="SKY38" s="279"/>
      <c r="SKZ38" s="279"/>
      <c r="SLA38" s="279"/>
      <c r="SLB38" s="279"/>
      <c r="SLC38" s="279"/>
      <c r="SLD38" s="279"/>
      <c r="SLE38" s="279"/>
      <c r="SLF38" s="279"/>
      <c r="SLG38" s="279"/>
      <c r="SLH38" s="279"/>
      <c r="SLI38" s="279"/>
      <c r="SLJ38" s="279"/>
      <c r="SLK38" s="279"/>
      <c r="SLL38" s="279"/>
      <c r="SLM38" s="279"/>
      <c r="SLN38" s="279"/>
      <c r="SLO38" s="279"/>
      <c r="SLP38" s="279"/>
      <c r="SLQ38" s="279"/>
      <c r="SLR38" s="279"/>
      <c r="SLS38" s="279"/>
      <c r="SLT38" s="279"/>
      <c r="SLU38" s="279"/>
      <c r="SLV38" s="279"/>
      <c r="SLW38" s="279"/>
      <c r="SLX38" s="279"/>
      <c r="SLY38" s="279"/>
      <c r="SLZ38" s="279"/>
      <c r="SMA38" s="279"/>
      <c r="SMB38" s="279"/>
      <c r="SMC38" s="279"/>
      <c r="SMD38" s="279"/>
      <c r="SME38" s="279"/>
      <c r="SMF38" s="279"/>
      <c r="SMG38" s="279"/>
      <c r="SMH38" s="279"/>
      <c r="SMI38" s="279"/>
      <c r="SMJ38" s="279"/>
      <c r="SMK38" s="279"/>
      <c r="SML38" s="279"/>
      <c r="SMM38" s="279"/>
      <c r="SMN38" s="279"/>
      <c r="SMO38" s="279"/>
      <c r="SMP38" s="279"/>
      <c r="SMQ38" s="279"/>
      <c r="SMR38" s="279"/>
      <c r="SMS38" s="279"/>
      <c r="SMT38" s="279"/>
      <c r="SMU38" s="279"/>
      <c r="SMV38" s="279"/>
      <c r="SMW38" s="279"/>
      <c r="SMX38" s="279"/>
      <c r="SMY38" s="279"/>
      <c r="SMZ38" s="279"/>
      <c r="SNA38" s="279"/>
      <c r="SNB38" s="279"/>
      <c r="SNC38" s="279"/>
      <c r="SND38" s="279"/>
      <c r="SNE38" s="279"/>
      <c r="SNF38" s="279"/>
      <c r="SNG38" s="279"/>
      <c r="SNH38" s="279"/>
      <c r="SNI38" s="279"/>
      <c r="SNJ38" s="279"/>
      <c r="SNK38" s="279"/>
      <c r="SNL38" s="279"/>
      <c r="SNM38" s="279"/>
      <c r="SNN38" s="279"/>
      <c r="SNO38" s="279"/>
      <c r="SNP38" s="279"/>
      <c r="SNQ38" s="279"/>
      <c r="SNR38" s="279"/>
      <c r="SNS38" s="279"/>
      <c r="SNT38" s="279"/>
      <c r="SNU38" s="279"/>
      <c r="SNV38" s="279"/>
      <c r="SNW38" s="279"/>
      <c r="SNX38" s="279"/>
      <c r="SNY38" s="279"/>
      <c r="SNZ38" s="279"/>
      <c r="SOA38" s="279"/>
      <c r="SOB38" s="279"/>
      <c r="SOC38" s="279"/>
      <c r="SOD38" s="279"/>
      <c r="SOE38" s="279"/>
      <c r="SOF38" s="279"/>
      <c r="SOG38" s="279"/>
      <c r="SOH38" s="279"/>
      <c r="SOI38" s="279"/>
      <c r="SOJ38" s="279"/>
      <c r="SOK38" s="279"/>
      <c r="SOL38" s="279"/>
      <c r="SOM38" s="279"/>
      <c r="SON38" s="279"/>
      <c r="SOO38" s="279"/>
      <c r="SOP38" s="279"/>
      <c r="SOQ38" s="279"/>
      <c r="SOR38" s="279"/>
      <c r="SOS38" s="279"/>
      <c r="SOT38" s="279"/>
      <c r="SOU38" s="279"/>
      <c r="SOV38" s="279"/>
      <c r="SOW38" s="279"/>
      <c r="SOX38" s="279"/>
      <c r="SOY38" s="279"/>
      <c r="SOZ38" s="279"/>
      <c r="SPA38" s="279"/>
      <c r="SPB38" s="279"/>
      <c r="SPC38" s="279"/>
      <c r="SPD38" s="279"/>
      <c r="SPE38" s="279"/>
      <c r="SPF38" s="279"/>
      <c r="SPG38" s="279"/>
      <c r="SPH38" s="279"/>
      <c r="SPI38" s="279"/>
      <c r="SPJ38" s="279"/>
      <c r="SPK38" s="279"/>
      <c r="SPL38" s="279"/>
      <c r="SPM38" s="279"/>
      <c r="SPN38" s="279"/>
      <c r="SPO38" s="279"/>
      <c r="SPP38" s="279"/>
      <c r="SPQ38" s="279"/>
      <c r="SPR38" s="279"/>
      <c r="SPS38" s="279"/>
      <c r="SPT38" s="279"/>
      <c r="SPU38" s="279"/>
      <c r="SPV38" s="279"/>
      <c r="SPW38" s="279"/>
      <c r="SPX38" s="279"/>
      <c r="SPY38" s="279"/>
      <c r="SPZ38" s="279"/>
      <c r="SQA38" s="279"/>
      <c r="SQB38" s="279"/>
      <c r="SQC38" s="279"/>
      <c r="SQD38" s="279"/>
      <c r="SQE38" s="279"/>
      <c r="SQF38" s="279"/>
      <c r="SQG38" s="279"/>
      <c r="SQH38" s="279"/>
      <c r="SQI38" s="279"/>
      <c r="SQJ38" s="279"/>
      <c r="SQK38" s="279"/>
      <c r="SQL38" s="279"/>
      <c r="SQM38" s="279"/>
      <c r="SQN38" s="279"/>
      <c r="SQO38" s="279"/>
      <c r="SQP38" s="279"/>
      <c r="SQQ38" s="279"/>
      <c r="SQR38" s="279"/>
      <c r="SQS38" s="279"/>
      <c r="SQT38" s="279"/>
      <c r="SQU38" s="279"/>
      <c r="SQV38" s="279"/>
      <c r="SQW38" s="279"/>
      <c r="SQX38" s="279"/>
      <c r="SQY38" s="279"/>
      <c r="SQZ38" s="279"/>
      <c r="SRA38" s="279"/>
      <c r="SRB38" s="279"/>
      <c r="SRC38" s="279"/>
      <c r="SRD38" s="279"/>
      <c r="SRE38" s="279"/>
      <c r="SRF38" s="279"/>
      <c r="SRG38" s="279"/>
      <c r="SRH38" s="279"/>
      <c r="SRI38" s="279"/>
      <c r="SRJ38" s="279"/>
      <c r="SRK38" s="279"/>
      <c r="SRL38" s="279"/>
      <c r="SRM38" s="279"/>
      <c r="SRN38" s="279"/>
      <c r="SRO38" s="279"/>
      <c r="SRP38" s="279"/>
      <c r="SRQ38" s="279"/>
      <c r="SRR38" s="279"/>
      <c r="SRS38" s="279"/>
      <c r="SRT38" s="279"/>
      <c r="SRU38" s="279"/>
      <c r="SRV38" s="279"/>
      <c r="SRW38" s="279"/>
      <c r="SRX38" s="279"/>
      <c r="SRY38" s="279"/>
      <c r="SRZ38" s="279"/>
      <c r="SSA38" s="279"/>
      <c r="SSB38" s="279"/>
      <c r="SSC38" s="279"/>
      <c r="SSD38" s="279"/>
      <c r="SSE38" s="279"/>
      <c r="SSF38" s="279"/>
      <c r="SSG38" s="279"/>
      <c r="SSH38" s="279"/>
      <c r="SSI38" s="279"/>
      <c r="SSJ38" s="279"/>
      <c r="SSK38" s="279"/>
      <c r="SSL38" s="279"/>
      <c r="SSM38" s="279"/>
      <c r="SSN38" s="279"/>
      <c r="SSO38" s="279"/>
      <c r="SSP38" s="279"/>
      <c r="SSQ38" s="279"/>
      <c r="SSR38" s="279"/>
      <c r="SSS38" s="279"/>
      <c r="SST38" s="279"/>
      <c r="SSU38" s="279"/>
      <c r="SSV38" s="279"/>
      <c r="SSW38" s="279"/>
      <c r="SSX38" s="279"/>
      <c r="SSY38" s="279"/>
      <c r="SSZ38" s="279"/>
      <c r="STA38" s="279"/>
      <c r="STB38" s="279"/>
      <c r="STC38" s="279"/>
      <c r="STD38" s="279"/>
      <c r="STE38" s="279"/>
      <c r="STF38" s="279"/>
      <c r="STG38" s="279"/>
      <c r="STH38" s="279"/>
      <c r="STI38" s="279"/>
      <c r="STJ38" s="279"/>
      <c r="STK38" s="279"/>
      <c r="STL38" s="279"/>
      <c r="STM38" s="279"/>
      <c r="STN38" s="279"/>
      <c r="STO38" s="279"/>
      <c r="STP38" s="279"/>
      <c r="STQ38" s="279"/>
      <c r="STR38" s="279"/>
      <c r="STS38" s="279"/>
      <c r="STT38" s="279"/>
      <c r="STU38" s="279"/>
      <c r="STV38" s="279"/>
      <c r="STW38" s="279"/>
      <c r="STX38" s="279"/>
      <c r="STY38" s="279"/>
      <c r="STZ38" s="279"/>
      <c r="SUA38" s="279"/>
      <c r="SUB38" s="279"/>
      <c r="SUC38" s="279"/>
      <c r="SUD38" s="279"/>
      <c r="SUE38" s="279"/>
      <c r="SUF38" s="279"/>
      <c r="SUG38" s="279"/>
      <c r="SUH38" s="279"/>
      <c r="SUI38" s="279"/>
      <c r="SUJ38" s="279"/>
      <c r="SUK38" s="279"/>
      <c r="SUL38" s="279"/>
      <c r="SUM38" s="279"/>
      <c r="SUN38" s="279"/>
      <c r="SUO38" s="279"/>
      <c r="SUP38" s="279"/>
      <c r="SUQ38" s="279"/>
      <c r="SUR38" s="279"/>
      <c r="SUS38" s="279"/>
      <c r="SUT38" s="279"/>
      <c r="SUU38" s="279"/>
      <c r="SUV38" s="279"/>
      <c r="SUW38" s="279"/>
      <c r="SUX38" s="279"/>
      <c r="SUY38" s="279"/>
      <c r="SUZ38" s="279"/>
      <c r="SVA38" s="279"/>
      <c r="SVB38" s="279"/>
      <c r="SVC38" s="279"/>
      <c r="SVD38" s="279"/>
      <c r="SVE38" s="279"/>
      <c r="SVF38" s="279"/>
      <c r="SVG38" s="279"/>
      <c r="SVH38" s="279"/>
      <c r="SVI38" s="279"/>
      <c r="SVJ38" s="279"/>
      <c r="SVK38" s="279"/>
      <c r="SVL38" s="279"/>
      <c r="SVM38" s="279"/>
      <c r="SVN38" s="279"/>
      <c r="SVO38" s="279"/>
      <c r="SVP38" s="279"/>
      <c r="SVQ38" s="279"/>
      <c r="SVR38" s="279"/>
      <c r="SVS38" s="279"/>
      <c r="SVT38" s="279"/>
      <c r="SVU38" s="279"/>
      <c r="SVV38" s="279"/>
      <c r="SVW38" s="279"/>
      <c r="SVX38" s="279"/>
      <c r="SVY38" s="279"/>
      <c r="SVZ38" s="279"/>
      <c r="SWA38" s="279"/>
      <c r="SWB38" s="279"/>
      <c r="SWC38" s="279"/>
      <c r="SWD38" s="279"/>
      <c r="SWE38" s="279"/>
      <c r="SWF38" s="279"/>
      <c r="SWG38" s="279"/>
      <c r="SWH38" s="279"/>
      <c r="SWI38" s="279"/>
      <c r="SWJ38" s="279"/>
      <c r="SWK38" s="279"/>
      <c r="SWL38" s="279"/>
      <c r="SWM38" s="279"/>
      <c r="SWN38" s="279"/>
      <c r="SWO38" s="279"/>
      <c r="SWP38" s="279"/>
      <c r="SWQ38" s="279"/>
      <c r="SWR38" s="279"/>
      <c r="SWS38" s="279"/>
      <c r="SWT38" s="279"/>
      <c r="SWU38" s="279"/>
      <c r="SWV38" s="279"/>
      <c r="SWW38" s="279"/>
      <c r="SWX38" s="279"/>
      <c r="SWY38" s="279"/>
      <c r="SWZ38" s="279"/>
      <c r="SXA38" s="279"/>
      <c r="SXB38" s="279"/>
      <c r="SXC38" s="279"/>
      <c r="SXD38" s="279"/>
      <c r="SXE38" s="279"/>
      <c r="SXF38" s="279"/>
      <c r="SXG38" s="279"/>
      <c r="SXH38" s="279"/>
      <c r="SXI38" s="279"/>
      <c r="SXJ38" s="279"/>
      <c r="SXK38" s="279"/>
      <c r="SXL38" s="279"/>
      <c r="SXM38" s="279"/>
      <c r="SXN38" s="279"/>
      <c r="SXO38" s="279"/>
      <c r="SXP38" s="279"/>
      <c r="SXQ38" s="279"/>
      <c r="SXR38" s="279"/>
      <c r="SXS38" s="279"/>
      <c r="SXT38" s="279"/>
      <c r="SXU38" s="279"/>
      <c r="SXV38" s="279"/>
      <c r="SXW38" s="279"/>
      <c r="SXX38" s="279"/>
      <c r="SXY38" s="279"/>
      <c r="SXZ38" s="279"/>
      <c r="SYA38" s="279"/>
      <c r="SYB38" s="279"/>
      <c r="SYC38" s="279"/>
      <c r="SYD38" s="279"/>
      <c r="SYE38" s="279"/>
      <c r="SYF38" s="279"/>
      <c r="SYG38" s="279"/>
      <c r="SYH38" s="279"/>
      <c r="SYI38" s="279"/>
      <c r="SYJ38" s="279"/>
      <c r="SYK38" s="279"/>
      <c r="SYL38" s="279"/>
      <c r="SYM38" s="279"/>
      <c r="SYN38" s="279"/>
      <c r="SYO38" s="279"/>
      <c r="SYP38" s="279"/>
      <c r="SYQ38" s="279"/>
      <c r="SYR38" s="279"/>
      <c r="SYS38" s="279"/>
      <c r="SYT38" s="279"/>
      <c r="SYU38" s="279"/>
      <c r="SYV38" s="279"/>
      <c r="SYW38" s="279"/>
      <c r="SYX38" s="279"/>
      <c r="SYY38" s="279"/>
      <c r="SYZ38" s="279"/>
      <c r="SZA38" s="279"/>
      <c r="SZB38" s="279"/>
      <c r="SZC38" s="279"/>
      <c r="SZD38" s="279"/>
      <c r="SZE38" s="279"/>
      <c r="SZF38" s="279"/>
      <c r="SZG38" s="279"/>
      <c r="SZH38" s="279"/>
      <c r="SZI38" s="279"/>
      <c r="SZJ38" s="279"/>
      <c r="SZK38" s="279"/>
      <c r="SZL38" s="279"/>
      <c r="SZM38" s="279"/>
      <c r="SZN38" s="279"/>
      <c r="SZO38" s="279"/>
      <c r="SZP38" s="279"/>
      <c r="SZQ38" s="279"/>
      <c r="SZR38" s="279"/>
      <c r="SZS38" s="279"/>
      <c r="SZT38" s="279"/>
      <c r="SZU38" s="279"/>
      <c r="SZV38" s="279"/>
      <c r="SZW38" s="279"/>
      <c r="SZX38" s="279"/>
      <c r="SZY38" s="279"/>
      <c r="SZZ38" s="279"/>
      <c r="TAA38" s="279"/>
      <c r="TAB38" s="279"/>
      <c r="TAC38" s="279"/>
      <c r="TAD38" s="279"/>
      <c r="TAE38" s="279"/>
      <c r="TAF38" s="279"/>
      <c r="TAG38" s="279"/>
      <c r="TAH38" s="279"/>
      <c r="TAI38" s="279"/>
      <c r="TAJ38" s="279"/>
      <c r="TAK38" s="279"/>
      <c r="TAL38" s="279"/>
      <c r="TAM38" s="279"/>
      <c r="TAN38" s="279"/>
      <c r="TAO38" s="279"/>
      <c r="TAP38" s="279"/>
      <c r="TAQ38" s="279"/>
      <c r="TAR38" s="279"/>
      <c r="TAS38" s="279"/>
      <c r="TAT38" s="279"/>
      <c r="TAU38" s="279"/>
      <c r="TAV38" s="279"/>
      <c r="TAW38" s="279"/>
      <c r="TAX38" s="279"/>
      <c r="TAY38" s="279"/>
      <c r="TAZ38" s="279"/>
      <c r="TBA38" s="279"/>
      <c r="TBB38" s="279"/>
      <c r="TBC38" s="279"/>
      <c r="TBD38" s="279"/>
      <c r="TBE38" s="279"/>
      <c r="TBF38" s="279"/>
      <c r="TBG38" s="279"/>
      <c r="TBH38" s="279"/>
      <c r="TBI38" s="279"/>
      <c r="TBJ38" s="279"/>
      <c r="TBK38" s="279"/>
      <c r="TBL38" s="279"/>
      <c r="TBM38" s="279"/>
      <c r="TBN38" s="279"/>
      <c r="TBO38" s="279"/>
      <c r="TBP38" s="279"/>
      <c r="TBQ38" s="279"/>
      <c r="TBR38" s="279"/>
      <c r="TBS38" s="279"/>
      <c r="TBT38" s="279"/>
      <c r="TBU38" s="279"/>
      <c r="TBV38" s="279"/>
      <c r="TBW38" s="279"/>
      <c r="TBX38" s="279"/>
      <c r="TBY38" s="279"/>
      <c r="TBZ38" s="279"/>
      <c r="TCA38" s="279"/>
      <c r="TCB38" s="279"/>
      <c r="TCC38" s="279"/>
      <c r="TCD38" s="279"/>
      <c r="TCE38" s="279"/>
      <c r="TCF38" s="279"/>
      <c r="TCG38" s="279"/>
      <c r="TCH38" s="279"/>
      <c r="TCI38" s="279"/>
      <c r="TCJ38" s="279"/>
      <c r="TCK38" s="279"/>
      <c r="TCL38" s="279"/>
      <c r="TCM38" s="279"/>
      <c r="TCN38" s="279"/>
      <c r="TCO38" s="279"/>
      <c r="TCP38" s="279"/>
      <c r="TCQ38" s="279"/>
      <c r="TCR38" s="279"/>
      <c r="TCS38" s="279"/>
      <c r="TCT38" s="279"/>
      <c r="TCU38" s="279"/>
      <c r="TCV38" s="279"/>
      <c r="TCW38" s="279"/>
      <c r="TCX38" s="279"/>
      <c r="TCY38" s="279"/>
      <c r="TCZ38" s="279"/>
      <c r="TDA38" s="279"/>
      <c r="TDB38" s="279"/>
      <c r="TDC38" s="279"/>
      <c r="TDD38" s="279"/>
      <c r="TDE38" s="279"/>
      <c r="TDF38" s="279"/>
      <c r="TDG38" s="279"/>
      <c r="TDH38" s="279"/>
      <c r="TDI38" s="279"/>
      <c r="TDJ38" s="279"/>
      <c r="TDK38" s="279"/>
      <c r="TDL38" s="279"/>
      <c r="TDM38" s="279"/>
      <c r="TDN38" s="279"/>
      <c r="TDO38" s="279"/>
      <c r="TDP38" s="279"/>
      <c r="TDQ38" s="279"/>
      <c r="TDR38" s="279"/>
      <c r="TDS38" s="279"/>
      <c r="TDT38" s="279"/>
      <c r="TDU38" s="279"/>
      <c r="TDV38" s="279"/>
      <c r="TDW38" s="279"/>
      <c r="TDX38" s="279"/>
      <c r="TDY38" s="279"/>
      <c r="TDZ38" s="279"/>
      <c r="TEA38" s="279"/>
      <c r="TEB38" s="279"/>
      <c r="TEC38" s="279"/>
      <c r="TED38" s="279"/>
      <c r="TEE38" s="279"/>
      <c r="TEF38" s="279"/>
      <c r="TEG38" s="279"/>
      <c r="TEH38" s="279"/>
      <c r="TEI38" s="279"/>
      <c r="TEJ38" s="279"/>
      <c r="TEK38" s="279"/>
      <c r="TEL38" s="279"/>
      <c r="TEM38" s="279"/>
      <c r="TEN38" s="279"/>
      <c r="TEO38" s="279"/>
      <c r="TEP38" s="279"/>
      <c r="TEQ38" s="279"/>
      <c r="TER38" s="279"/>
      <c r="TES38" s="279"/>
      <c r="TET38" s="279"/>
      <c r="TEU38" s="279"/>
      <c r="TEV38" s="279"/>
      <c r="TEW38" s="279"/>
      <c r="TEX38" s="279"/>
      <c r="TEY38" s="279"/>
      <c r="TEZ38" s="279"/>
      <c r="TFA38" s="279"/>
      <c r="TFB38" s="279"/>
      <c r="TFC38" s="279"/>
      <c r="TFD38" s="279"/>
      <c r="TFE38" s="279"/>
      <c r="TFF38" s="279"/>
      <c r="TFG38" s="279"/>
      <c r="TFH38" s="279"/>
      <c r="TFI38" s="279"/>
      <c r="TFJ38" s="279"/>
      <c r="TFK38" s="279"/>
      <c r="TFL38" s="279"/>
      <c r="TFM38" s="279"/>
      <c r="TFN38" s="279"/>
      <c r="TFO38" s="279"/>
      <c r="TFP38" s="279"/>
      <c r="TFQ38" s="279"/>
      <c r="TFR38" s="279"/>
      <c r="TFS38" s="279"/>
      <c r="TFT38" s="279"/>
      <c r="TFU38" s="279"/>
      <c r="TFV38" s="279"/>
      <c r="TFW38" s="279"/>
      <c r="TFX38" s="279"/>
      <c r="TFY38" s="279"/>
      <c r="TFZ38" s="279"/>
      <c r="TGA38" s="279"/>
      <c r="TGB38" s="279"/>
      <c r="TGC38" s="279"/>
      <c r="TGD38" s="279"/>
      <c r="TGE38" s="279"/>
      <c r="TGF38" s="279"/>
      <c r="TGG38" s="279"/>
      <c r="TGH38" s="279"/>
      <c r="TGI38" s="279"/>
      <c r="TGJ38" s="279"/>
      <c r="TGK38" s="279"/>
      <c r="TGL38" s="279"/>
      <c r="TGM38" s="279"/>
      <c r="TGN38" s="279"/>
      <c r="TGO38" s="279"/>
      <c r="TGP38" s="279"/>
      <c r="TGQ38" s="279"/>
      <c r="TGR38" s="279"/>
      <c r="TGS38" s="279"/>
      <c r="TGT38" s="279"/>
      <c r="TGU38" s="279"/>
      <c r="TGV38" s="279"/>
      <c r="TGW38" s="279"/>
      <c r="TGX38" s="279"/>
      <c r="TGY38" s="279"/>
      <c r="TGZ38" s="279"/>
      <c r="THA38" s="279"/>
      <c r="THB38" s="279"/>
      <c r="THC38" s="279"/>
      <c r="THD38" s="279"/>
      <c r="THE38" s="279"/>
      <c r="THF38" s="279"/>
      <c r="THG38" s="279"/>
      <c r="THH38" s="279"/>
      <c r="THI38" s="279"/>
      <c r="THJ38" s="279"/>
      <c r="THK38" s="279"/>
      <c r="THL38" s="279"/>
      <c r="THM38" s="279"/>
      <c r="THN38" s="279"/>
      <c r="THO38" s="279"/>
      <c r="THP38" s="279"/>
      <c r="THQ38" s="279"/>
      <c r="THR38" s="279"/>
      <c r="THS38" s="279"/>
      <c r="THT38" s="279"/>
      <c r="THU38" s="279"/>
      <c r="THV38" s="279"/>
      <c r="THW38" s="279"/>
      <c r="THX38" s="279"/>
      <c r="THY38" s="279"/>
      <c r="THZ38" s="279"/>
      <c r="TIA38" s="279"/>
      <c r="TIB38" s="279"/>
      <c r="TIC38" s="279"/>
      <c r="TID38" s="279"/>
      <c r="TIE38" s="279"/>
      <c r="TIF38" s="279"/>
      <c r="TIG38" s="279"/>
      <c r="TIH38" s="279"/>
      <c r="TII38" s="279"/>
      <c r="TIJ38" s="279"/>
      <c r="TIK38" s="279"/>
      <c r="TIL38" s="279"/>
      <c r="TIM38" s="279"/>
      <c r="TIN38" s="279"/>
      <c r="TIO38" s="279"/>
      <c r="TIP38" s="279"/>
      <c r="TIQ38" s="279"/>
      <c r="TIR38" s="279"/>
      <c r="TIS38" s="279"/>
      <c r="TIT38" s="279"/>
      <c r="TIU38" s="279"/>
      <c r="TIV38" s="279"/>
      <c r="TIW38" s="279"/>
      <c r="TIX38" s="279"/>
      <c r="TIY38" s="279"/>
      <c r="TIZ38" s="279"/>
      <c r="TJA38" s="279"/>
      <c r="TJB38" s="279"/>
      <c r="TJC38" s="279"/>
      <c r="TJD38" s="279"/>
      <c r="TJE38" s="279"/>
      <c r="TJF38" s="279"/>
      <c r="TJG38" s="279"/>
      <c r="TJH38" s="279"/>
      <c r="TJI38" s="279"/>
      <c r="TJJ38" s="279"/>
      <c r="TJK38" s="279"/>
      <c r="TJL38" s="279"/>
      <c r="TJM38" s="279"/>
      <c r="TJN38" s="279"/>
      <c r="TJO38" s="279"/>
      <c r="TJP38" s="279"/>
      <c r="TJQ38" s="279"/>
      <c r="TJR38" s="279"/>
      <c r="TJS38" s="279"/>
      <c r="TJT38" s="279"/>
      <c r="TJU38" s="279"/>
      <c r="TJV38" s="279"/>
      <c r="TJW38" s="279"/>
      <c r="TJX38" s="279"/>
      <c r="TJY38" s="279"/>
      <c r="TJZ38" s="279"/>
      <c r="TKA38" s="279"/>
      <c r="TKB38" s="279"/>
      <c r="TKC38" s="279"/>
      <c r="TKD38" s="279"/>
      <c r="TKE38" s="279"/>
      <c r="TKF38" s="279"/>
      <c r="TKG38" s="279"/>
      <c r="TKH38" s="279"/>
      <c r="TKI38" s="279"/>
      <c r="TKJ38" s="279"/>
      <c r="TKK38" s="279"/>
      <c r="TKL38" s="279"/>
      <c r="TKM38" s="279"/>
      <c r="TKN38" s="279"/>
      <c r="TKO38" s="279"/>
      <c r="TKP38" s="279"/>
      <c r="TKQ38" s="279"/>
      <c r="TKR38" s="279"/>
      <c r="TKS38" s="279"/>
      <c r="TKT38" s="279"/>
      <c r="TKU38" s="279"/>
      <c r="TKV38" s="279"/>
      <c r="TKW38" s="279"/>
      <c r="TKX38" s="279"/>
      <c r="TKY38" s="279"/>
      <c r="TKZ38" s="279"/>
      <c r="TLA38" s="279"/>
      <c r="TLB38" s="279"/>
      <c r="TLC38" s="279"/>
      <c r="TLD38" s="279"/>
      <c r="TLE38" s="279"/>
      <c r="TLF38" s="279"/>
      <c r="TLG38" s="279"/>
      <c r="TLH38" s="279"/>
      <c r="TLI38" s="279"/>
      <c r="TLJ38" s="279"/>
      <c r="TLK38" s="279"/>
      <c r="TLL38" s="279"/>
      <c r="TLM38" s="279"/>
      <c r="TLN38" s="279"/>
      <c r="TLO38" s="279"/>
      <c r="TLP38" s="279"/>
      <c r="TLQ38" s="279"/>
      <c r="TLR38" s="279"/>
      <c r="TLS38" s="279"/>
      <c r="TLT38" s="279"/>
      <c r="TLU38" s="279"/>
      <c r="TLV38" s="279"/>
      <c r="TLW38" s="279"/>
      <c r="TLX38" s="279"/>
      <c r="TLY38" s="279"/>
      <c r="TLZ38" s="279"/>
      <c r="TMA38" s="279"/>
      <c r="TMB38" s="279"/>
      <c r="TMC38" s="279"/>
      <c r="TMD38" s="279"/>
      <c r="TME38" s="279"/>
      <c r="TMF38" s="279"/>
      <c r="TMG38" s="279"/>
      <c r="TMH38" s="279"/>
      <c r="TMI38" s="279"/>
      <c r="TMJ38" s="279"/>
      <c r="TMK38" s="279"/>
      <c r="TML38" s="279"/>
      <c r="TMM38" s="279"/>
      <c r="TMN38" s="279"/>
      <c r="TMO38" s="279"/>
      <c r="TMP38" s="279"/>
      <c r="TMQ38" s="279"/>
      <c r="TMR38" s="279"/>
      <c r="TMS38" s="279"/>
      <c r="TMT38" s="279"/>
      <c r="TMU38" s="279"/>
      <c r="TMV38" s="279"/>
      <c r="TMW38" s="279"/>
      <c r="TMX38" s="279"/>
      <c r="TMY38" s="279"/>
      <c r="TMZ38" s="279"/>
      <c r="TNA38" s="279"/>
      <c r="TNB38" s="279"/>
      <c r="TNC38" s="279"/>
      <c r="TND38" s="279"/>
      <c r="TNE38" s="279"/>
      <c r="TNF38" s="279"/>
      <c r="TNG38" s="279"/>
      <c r="TNH38" s="279"/>
      <c r="TNI38" s="279"/>
      <c r="TNJ38" s="279"/>
      <c r="TNK38" s="279"/>
      <c r="TNL38" s="279"/>
      <c r="TNM38" s="279"/>
      <c r="TNN38" s="279"/>
      <c r="TNO38" s="279"/>
      <c r="TNP38" s="279"/>
      <c r="TNQ38" s="279"/>
      <c r="TNR38" s="279"/>
      <c r="TNS38" s="279"/>
      <c r="TNT38" s="279"/>
      <c r="TNU38" s="279"/>
      <c r="TNV38" s="279"/>
      <c r="TNW38" s="279"/>
      <c r="TNX38" s="279"/>
      <c r="TNY38" s="279"/>
      <c r="TNZ38" s="279"/>
      <c r="TOA38" s="279"/>
      <c r="TOB38" s="279"/>
      <c r="TOC38" s="279"/>
      <c r="TOD38" s="279"/>
      <c r="TOE38" s="279"/>
      <c r="TOF38" s="279"/>
      <c r="TOG38" s="279"/>
      <c r="TOH38" s="279"/>
      <c r="TOI38" s="279"/>
      <c r="TOJ38" s="279"/>
      <c r="TOK38" s="279"/>
      <c r="TOL38" s="279"/>
      <c r="TOM38" s="279"/>
      <c r="TON38" s="279"/>
      <c r="TOO38" s="279"/>
      <c r="TOP38" s="279"/>
      <c r="TOQ38" s="279"/>
      <c r="TOR38" s="279"/>
      <c r="TOS38" s="279"/>
      <c r="TOT38" s="279"/>
      <c r="TOU38" s="279"/>
      <c r="TOV38" s="279"/>
      <c r="TOW38" s="279"/>
      <c r="TOX38" s="279"/>
      <c r="TOY38" s="279"/>
      <c r="TOZ38" s="279"/>
      <c r="TPA38" s="279"/>
      <c r="TPB38" s="279"/>
      <c r="TPC38" s="279"/>
      <c r="TPD38" s="279"/>
      <c r="TPE38" s="279"/>
      <c r="TPF38" s="279"/>
      <c r="TPG38" s="279"/>
      <c r="TPH38" s="279"/>
      <c r="TPI38" s="279"/>
      <c r="TPJ38" s="279"/>
      <c r="TPK38" s="279"/>
      <c r="TPL38" s="279"/>
      <c r="TPM38" s="279"/>
      <c r="TPN38" s="279"/>
      <c r="TPO38" s="279"/>
      <c r="TPP38" s="279"/>
      <c r="TPQ38" s="279"/>
      <c r="TPR38" s="279"/>
      <c r="TPS38" s="279"/>
      <c r="TPT38" s="279"/>
      <c r="TPU38" s="279"/>
      <c r="TPV38" s="279"/>
      <c r="TPW38" s="279"/>
      <c r="TPX38" s="279"/>
      <c r="TPY38" s="279"/>
      <c r="TPZ38" s="279"/>
      <c r="TQA38" s="279"/>
      <c r="TQB38" s="279"/>
      <c r="TQC38" s="279"/>
      <c r="TQD38" s="279"/>
      <c r="TQE38" s="279"/>
      <c r="TQF38" s="279"/>
      <c r="TQG38" s="279"/>
      <c r="TQH38" s="279"/>
      <c r="TQI38" s="279"/>
      <c r="TQJ38" s="279"/>
      <c r="TQK38" s="279"/>
      <c r="TQL38" s="279"/>
      <c r="TQM38" s="279"/>
      <c r="TQN38" s="279"/>
      <c r="TQO38" s="279"/>
      <c r="TQP38" s="279"/>
      <c r="TQQ38" s="279"/>
      <c r="TQR38" s="279"/>
      <c r="TQS38" s="279"/>
      <c r="TQT38" s="279"/>
      <c r="TQU38" s="279"/>
      <c r="TQV38" s="279"/>
      <c r="TQW38" s="279"/>
      <c r="TQX38" s="279"/>
      <c r="TQY38" s="279"/>
      <c r="TQZ38" s="279"/>
      <c r="TRA38" s="279"/>
      <c r="TRB38" s="279"/>
      <c r="TRC38" s="279"/>
      <c r="TRD38" s="279"/>
      <c r="TRE38" s="279"/>
      <c r="TRF38" s="279"/>
      <c r="TRG38" s="279"/>
      <c r="TRH38" s="279"/>
      <c r="TRI38" s="279"/>
      <c r="TRJ38" s="279"/>
      <c r="TRK38" s="279"/>
      <c r="TRL38" s="279"/>
      <c r="TRM38" s="279"/>
      <c r="TRN38" s="279"/>
      <c r="TRO38" s="279"/>
      <c r="TRP38" s="279"/>
      <c r="TRQ38" s="279"/>
      <c r="TRR38" s="279"/>
      <c r="TRS38" s="279"/>
      <c r="TRT38" s="279"/>
      <c r="TRU38" s="279"/>
      <c r="TRV38" s="279"/>
      <c r="TRW38" s="279"/>
      <c r="TRX38" s="279"/>
      <c r="TRY38" s="279"/>
      <c r="TRZ38" s="279"/>
      <c r="TSA38" s="279"/>
      <c r="TSB38" s="279"/>
      <c r="TSC38" s="279"/>
      <c r="TSD38" s="279"/>
      <c r="TSE38" s="279"/>
      <c r="TSF38" s="279"/>
      <c r="TSG38" s="279"/>
      <c r="TSH38" s="279"/>
      <c r="TSI38" s="279"/>
      <c r="TSJ38" s="279"/>
      <c r="TSK38" s="279"/>
      <c r="TSL38" s="279"/>
      <c r="TSM38" s="279"/>
      <c r="TSN38" s="279"/>
      <c r="TSO38" s="279"/>
      <c r="TSP38" s="279"/>
      <c r="TSQ38" s="279"/>
      <c r="TSR38" s="279"/>
      <c r="TSS38" s="279"/>
      <c r="TST38" s="279"/>
      <c r="TSU38" s="279"/>
      <c r="TSV38" s="279"/>
      <c r="TSW38" s="279"/>
      <c r="TSX38" s="279"/>
      <c r="TSY38" s="279"/>
      <c r="TSZ38" s="279"/>
      <c r="TTA38" s="279"/>
      <c r="TTB38" s="279"/>
      <c r="TTC38" s="279"/>
      <c r="TTD38" s="279"/>
      <c r="TTE38" s="279"/>
      <c r="TTF38" s="279"/>
      <c r="TTG38" s="279"/>
      <c r="TTH38" s="279"/>
      <c r="TTI38" s="279"/>
      <c r="TTJ38" s="279"/>
      <c r="TTK38" s="279"/>
      <c r="TTL38" s="279"/>
      <c r="TTM38" s="279"/>
      <c r="TTN38" s="279"/>
      <c r="TTO38" s="279"/>
      <c r="TTP38" s="279"/>
      <c r="TTQ38" s="279"/>
      <c r="TTR38" s="279"/>
      <c r="TTS38" s="279"/>
      <c r="TTT38" s="279"/>
      <c r="TTU38" s="279"/>
      <c r="TTV38" s="279"/>
      <c r="TTW38" s="279"/>
      <c r="TTX38" s="279"/>
      <c r="TTY38" s="279"/>
      <c r="TTZ38" s="279"/>
      <c r="TUA38" s="279"/>
      <c r="TUB38" s="279"/>
      <c r="TUC38" s="279"/>
      <c r="TUD38" s="279"/>
      <c r="TUE38" s="279"/>
      <c r="TUF38" s="279"/>
      <c r="TUG38" s="279"/>
      <c r="TUH38" s="279"/>
      <c r="TUI38" s="279"/>
      <c r="TUJ38" s="279"/>
      <c r="TUK38" s="279"/>
      <c r="TUL38" s="279"/>
      <c r="TUM38" s="279"/>
      <c r="TUN38" s="279"/>
      <c r="TUO38" s="279"/>
      <c r="TUP38" s="279"/>
      <c r="TUQ38" s="279"/>
      <c r="TUR38" s="279"/>
      <c r="TUS38" s="279"/>
      <c r="TUT38" s="279"/>
      <c r="TUU38" s="279"/>
      <c r="TUV38" s="279"/>
      <c r="TUW38" s="279"/>
      <c r="TUX38" s="279"/>
      <c r="TUY38" s="279"/>
      <c r="TUZ38" s="279"/>
      <c r="TVA38" s="279"/>
      <c r="TVB38" s="279"/>
      <c r="TVC38" s="279"/>
      <c r="TVD38" s="279"/>
      <c r="TVE38" s="279"/>
      <c r="TVF38" s="279"/>
      <c r="TVG38" s="279"/>
      <c r="TVH38" s="279"/>
      <c r="TVI38" s="279"/>
      <c r="TVJ38" s="279"/>
      <c r="TVK38" s="279"/>
      <c r="TVL38" s="279"/>
      <c r="TVM38" s="279"/>
      <c r="TVN38" s="279"/>
      <c r="TVO38" s="279"/>
      <c r="TVP38" s="279"/>
      <c r="TVQ38" s="279"/>
      <c r="TVR38" s="279"/>
      <c r="TVS38" s="279"/>
      <c r="TVT38" s="279"/>
      <c r="TVU38" s="279"/>
      <c r="TVV38" s="279"/>
      <c r="TVW38" s="279"/>
      <c r="TVX38" s="279"/>
      <c r="TVY38" s="279"/>
      <c r="TVZ38" s="279"/>
      <c r="TWA38" s="279"/>
      <c r="TWB38" s="279"/>
      <c r="TWC38" s="279"/>
      <c r="TWD38" s="279"/>
      <c r="TWE38" s="279"/>
      <c r="TWF38" s="279"/>
      <c r="TWG38" s="279"/>
      <c r="TWH38" s="279"/>
      <c r="TWI38" s="279"/>
      <c r="TWJ38" s="279"/>
      <c r="TWK38" s="279"/>
      <c r="TWL38" s="279"/>
      <c r="TWM38" s="279"/>
      <c r="TWN38" s="279"/>
      <c r="TWO38" s="279"/>
      <c r="TWP38" s="279"/>
      <c r="TWQ38" s="279"/>
      <c r="TWR38" s="279"/>
      <c r="TWS38" s="279"/>
      <c r="TWT38" s="279"/>
      <c r="TWU38" s="279"/>
      <c r="TWV38" s="279"/>
      <c r="TWW38" s="279"/>
      <c r="TWX38" s="279"/>
      <c r="TWY38" s="279"/>
      <c r="TWZ38" s="279"/>
      <c r="TXA38" s="279"/>
      <c r="TXB38" s="279"/>
      <c r="TXC38" s="279"/>
      <c r="TXD38" s="279"/>
      <c r="TXE38" s="279"/>
      <c r="TXF38" s="279"/>
      <c r="TXG38" s="279"/>
      <c r="TXH38" s="279"/>
      <c r="TXI38" s="279"/>
      <c r="TXJ38" s="279"/>
      <c r="TXK38" s="279"/>
      <c r="TXL38" s="279"/>
      <c r="TXM38" s="279"/>
      <c r="TXN38" s="279"/>
      <c r="TXO38" s="279"/>
      <c r="TXP38" s="279"/>
      <c r="TXQ38" s="279"/>
      <c r="TXR38" s="279"/>
      <c r="TXS38" s="279"/>
      <c r="TXT38" s="279"/>
      <c r="TXU38" s="279"/>
      <c r="TXV38" s="279"/>
      <c r="TXW38" s="279"/>
      <c r="TXX38" s="279"/>
      <c r="TXY38" s="279"/>
      <c r="TXZ38" s="279"/>
      <c r="TYA38" s="279"/>
      <c r="TYB38" s="279"/>
      <c r="TYC38" s="279"/>
      <c r="TYD38" s="279"/>
      <c r="TYE38" s="279"/>
      <c r="TYF38" s="279"/>
      <c r="TYG38" s="279"/>
      <c r="TYH38" s="279"/>
      <c r="TYI38" s="279"/>
      <c r="TYJ38" s="279"/>
      <c r="TYK38" s="279"/>
      <c r="TYL38" s="279"/>
      <c r="TYM38" s="279"/>
      <c r="TYN38" s="279"/>
      <c r="TYO38" s="279"/>
      <c r="TYP38" s="279"/>
      <c r="TYQ38" s="279"/>
      <c r="TYR38" s="279"/>
      <c r="TYS38" s="279"/>
      <c r="TYT38" s="279"/>
      <c r="TYU38" s="279"/>
      <c r="TYV38" s="279"/>
      <c r="TYW38" s="279"/>
      <c r="TYX38" s="279"/>
      <c r="TYY38" s="279"/>
      <c r="TYZ38" s="279"/>
      <c r="TZA38" s="279"/>
      <c r="TZB38" s="279"/>
      <c r="TZC38" s="279"/>
      <c r="TZD38" s="279"/>
      <c r="TZE38" s="279"/>
      <c r="TZF38" s="279"/>
      <c r="TZG38" s="279"/>
      <c r="TZH38" s="279"/>
      <c r="TZI38" s="279"/>
      <c r="TZJ38" s="279"/>
      <c r="TZK38" s="279"/>
      <c r="TZL38" s="279"/>
      <c r="TZM38" s="279"/>
      <c r="TZN38" s="279"/>
      <c r="TZO38" s="279"/>
      <c r="TZP38" s="279"/>
      <c r="TZQ38" s="279"/>
      <c r="TZR38" s="279"/>
      <c r="TZS38" s="279"/>
      <c r="TZT38" s="279"/>
      <c r="TZU38" s="279"/>
      <c r="TZV38" s="279"/>
      <c r="TZW38" s="279"/>
      <c r="TZX38" s="279"/>
      <c r="TZY38" s="279"/>
      <c r="TZZ38" s="279"/>
      <c r="UAA38" s="279"/>
      <c r="UAB38" s="279"/>
      <c r="UAC38" s="279"/>
      <c r="UAD38" s="279"/>
      <c r="UAE38" s="279"/>
      <c r="UAF38" s="279"/>
      <c r="UAG38" s="279"/>
      <c r="UAH38" s="279"/>
      <c r="UAI38" s="279"/>
      <c r="UAJ38" s="279"/>
      <c r="UAK38" s="279"/>
      <c r="UAL38" s="279"/>
      <c r="UAM38" s="279"/>
      <c r="UAN38" s="279"/>
      <c r="UAO38" s="279"/>
      <c r="UAP38" s="279"/>
      <c r="UAQ38" s="279"/>
      <c r="UAR38" s="279"/>
      <c r="UAS38" s="279"/>
      <c r="UAT38" s="279"/>
      <c r="UAU38" s="279"/>
      <c r="UAV38" s="279"/>
      <c r="UAW38" s="279"/>
      <c r="UAX38" s="279"/>
      <c r="UAY38" s="279"/>
      <c r="UAZ38" s="279"/>
      <c r="UBA38" s="279"/>
      <c r="UBB38" s="279"/>
      <c r="UBC38" s="279"/>
      <c r="UBD38" s="279"/>
      <c r="UBE38" s="279"/>
      <c r="UBF38" s="279"/>
      <c r="UBG38" s="279"/>
      <c r="UBH38" s="279"/>
      <c r="UBI38" s="279"/>
      <c r="UBJ38" s="279"/>
      <c r="UBK38" s="279"/>
      <c r="UBL38" s="279"/>
      <c r="UBM38" s="279"/>
      <c r="UBN38" s="279"/>
      <c r="UBO38" s="279"/>
      <c r="UBP38" s="279"/>
      <c r="UBQ38" s="279"/>
      <c r="UBR38" s="279"/>
      <c r="UBS38" s="279"/>
      <c r="UBT38" s="279"/>
      <c r="UBU38" s="279"/>
      <c r="UBV38" s="279"/>
      <c r="UBW38" s="279"/>
      <c r="UBX38" s="279"/>
      <c r="UBY38" s="279"/>
      <c r="UBZ38" s="279"/>
      <c r="UCA38" s="279"/>
      <c r="UCB38" s="279"/>
      <c r="UCC38" s="279"/>
      <c r="UCD38" s="279"/>
      <c r="UCE38" s="279"/>
      <c r="UCF38" s="279"/>
      <c r="UCG38" s="279"/>
      <c r="UCH38" s="279"/>
      <c r="UCI38" s="279"/>
      <c r="UCJ38" s="279"/>
      <c r="UCK38" s="279"/>
      <c r="UCL38" s="279"/>
      <c r="UCM38" s="279"/>
      <c r="UCN38" s="279"/>
      <c r="UCO38" s="279"/>
      <c r="UCP38" s="279"/>
      <c r="UCQ38" s="279"/>
      <c r="UCR38" s="279"/>
      <c r="UCS38" s="279"/>
      <c r="UCT38" s="279"/>
      <c r="UCU38" s="279"/>
      <c r="UCV38" s="279"/>
      <c r="UCW38" s="279"/>
      <c r="UCX38" s="279"/>
      <c r="UCY38" s="279"/>
      <c r="UCZ38" s="279"/>
      <c r="UDA38" s="279"/>
      <c r="UDB38" s="279"/>
      <c r="UDC38" s="279"/>
      <c r="UDD38" s="279"/>
      <c r="UDE38" s="279"/>
      <c r="UDF38" s="279"/>
      <c r="UDG38" s="279"/>
      <c r="UDH38" s="279"/>
      <c r="UDI38" s="279"/>
      <c r="UDJ38" s="279"/>
      <c r="UDK38" s="279"/>
      <c r="UDL38" s="279"/>
      <c r="UDM38" s="279"/>
      <c r="UDN38" s="279"/>
      <c r="UDO38" s="279"/>
      <c r="UDP38" s="279"/>
      <c r="UDQ38" s="279"/>
      <c r="UDR38" s="279"/>
      <c r="UDS38" s="279"/>
      <c r="UDT38" s="279"/>
      <c r="UDU38" s="279"/>
      <c r="UDV38" s="279"/>
      <c r="UDW38" s="279"/>
      <c r="UDX38" s="279"/>
      <c r="UDY38" s="279"/>
      <c r="UDZ38" s="279"/>
      <c r="UEA38" s="279"/>
      <c r="UEB38" s="279"/>
      <c r="UEC38" s="279"/>
      <c r="UED38" s="279"/>
      <c r="UEE38" s="279"/>
      <c r="UEF38" s="279"/>
      <c r="UEG38" s="279"/>
      <c r="UEH38" s="279"/>
      <c r="UEI38" s="279"/>
      <c r="UEJ38" s="279"/>
      <c r="UEK38" s="279"/>
      <c r="UEL38" s="279"/>
      <c r="UEM38" s="279"/>
      <c r="UEN38" s="279"/>
      <c r="UEO38" s="279"/>
      <c r="UEP38" s="279"/>
      <c r="UEQ38" s="279"/>
      <c r="UER38" s="279"/>
      <c r="UES38" s="279"/>
      <c r="UET38" s="279"/>
      <c r="UEU38" s="279"/>
      <c r="UEV38" s="279"/>
      <c r="UEW38" s="279"/>
      <c r="UEX38" s="279"/>
      <c r="UEY38" s="279"/>
      <c r="UEZ38" s="279"/>
      <c r="UFA38" s="279"/>
      <c r="UFB38" s="279"/>
      <c r="UFC38" s="279"/>
      <c r="UFD38" s="279"/>
      <c r="UFE38" s="279"/>
      <c r="UFF38" s="279"/>
      <c r="UFG38" s="279"/>
      <c r="UFH38" s="279"/>
      <c r="UFI38" s="279"/>
      <c r="UFJ38" s="279"/>
      <c r="UFK38" s="279"/>
      <c r="UFL38" s="279"/>
      <c r="UFM38" s="279"/>
      <c r="UFN38" s="279"/>
      <c r="UFO38" s="279"/>
      <c r="UFP38" s="279"/>
      <c r="UFQ38" s="279"/>
      <c r="UFR38" s="279"/>
      <c r="UFS38" s="279"/>
      <c r="UFT38" s="279"/>
      <c r="UFU38" s="279"/>
      <c r="UFV38" s="279"/>
      <c r="UFW38" s="279"/>
      <c r="UFX38" s="279"/>
      <c r="UFY38" s="279"/>
      <c r="UFZ38" s="279"/>
      <c r="UGA38" s="279"/>
      <c r="UGB38" s="279"/>
      <c r="UGC38" s="279"/>
      <c r="UGD38" s="279"/>
      <c r="UGE38" s="279"/>
      <c r="UGF38" s="279"/>
      <c r="UGG38" s="279"/>
      <c r="UGH38" s="279"/>
      <c r="UGI38" s="279"/>
      <c r="UGJ38" s="279"/>
      <c r="UGK38" s="279"/>
      <c r="UGL38" s="279"/>
      <c r="UGM38" s="279"/>
      <c r="UGN38" s="279"/>
      <c r="UGO38" s="279"/>
      <c r="UGP38" s="279"/>
      <c r="UGQ38" s="279"/>
      <c r="UGR38" s="279"/>
      <c r="UGS38" s="279"/>
      <c r="UGT38" s="279"/>
      <c r="UGU38" s="279"/>
      <c r="UGV38" s="279"/>
      <c r="UGW38" s="279"/>
      <c r="UGX38" s="279"/>
      <c r="UGY38" s="279"/>
      <c r="UGZ38" s="279"/>
      <c r="UHA38" s="279"/>
      <c r="UHB38" s="279"/>
      <c r="UHC38" s="279"/>
      <c r="UHD38" s="279"/>
      <c r="UHE38" s="279"/>
      <c r="UHF38" s="279"/>
      <c r="UHG38" s="279"/>
      <c r="UHH38" s="279"/>
      <c r="UHI38" s="279"/>
      <c r="UHJ38" s="279"/>
      <c r="UHK38" s="279"/>
      <c r="UHL38" s="279"/>
      <c r="UHM38" s="279"/>
      <c r="UHN38" s="279"/>
      <c r="UHO38" s="279"/>
      <c r="UHP38" s="279"/>
      <c r="UHQ38" s="279"/>
      <c r="UHR38" s="279"/>
      <c r="UHS38" s="279"/>
      <c r="UHT38" s="279"/>
      <c r="UHU38" s="279"/>
      <c r="UHV38" s="279"/>
      <c r="UHW38" s="279"/>
      <c r="UHX38" s="279"/>
      <c r="UHY38" s="279"/>
      <c r="UHZ38" s="279"/>
      <c r="UIA38" s="279"/>
      <c r="UIB38" s="279"/>
      <c r="UIC38" s="279"/>
      <c r="UID38" s="279"/>
      <c r="UIE38" s="279"/>
      <c r="UIF38" s="279"/>
      <c r="UIG38" s="279"/>
      <c r="UIH38" s="279"/>
      <c r="UII38" s="279"/>
      <c r="UIJ38" s="279"/>
      <c r="UIK38" s="279"/>
      <c r="UIL38" s="279"/>
      <c r="UIM38" s="279"/>
      <c r="UIN38" s="279"/>
      <c r="UIO38" s="279"/>
      <c r="UIP38" s="279"/>
      <c r="UIQ38" s="279"/>
      <c r="UIR38" s="279"/>
      <c r="UIS38" s="279"/>
      <c r="UIT38" s="279"/>
      <c r="UIU38" s="279"/>
      <c r="UIV38" s="279"/>
      <c r="UIW38" s="279"/>
      <c r="UIX38" s="279"/>
      <c r="UIY38" s="279"/>
      <c r="UIZ38" s="279"/>
      <c r="UJA38" s="279"/>
      <c r="UJB38" s="279"/>
      <c r="UJC38" s="279"/>
      <c r="UJD38" s="279"/>
      <c r="UJE38" s="279"/>
      <c r="UJF38" s="279"/>
      <c r="UJG38" s="279"/>
      <c r="UJH38" s="279"/>
      <c r="UJI38" s="279"/>
      <c r="UJJ38" s="279"/>
      <c r="UJK38" s="279"/>
      <c r="UJL38" s="279"/>
      <c r="UJM38" s="279"/>
      <c r="UJN38" s="279"/>
      <c r="UJO38" s="279"/>
      <c r="UJP38" s="279"/>
      <c r="UJQ38" s="279"/>
      <c r="UJR38" s="279"/>
      <c r="UJS38" s="279"/>
      <c r="UJT38" s="279"/>
      <c r="UJU38" s="279"/>
      <c r="UJV38" s="279"/>
      <c r="UJW38" s="279"/>
      <c r="UJX38" s="279"/>
      <c r="UJY38" s="279"/>
      <c r="UJZ38" s="279"/>
      <c r="UKA38" s="279"/>
      <c r="UKB38" s="279"/>
      <c r="UKC38" s="279"/>
      <c r="UKD38" s="279"/>
      <c r="UKE38" s="279"/>
      <c r="UKF38" s="279"/>
      <c r="UKG38" s="279"/>
      <c r="UKH38" s="279"/>
      <c r="UKI38" s="279"/>
      <c r="UKJ38" s="279"/>
      <c r="UKK38" s="279"/>
      <c r="UKL38" s="279"/>
      <c r="UKM38" s="279"/>
      <c r="UKN38" s="279"/>
      <c r="UKO38" s="279"/>
      <c r="UKP38" s="279"/>
      <c r="UKQ38" s="279"/>
      <c r="UKR38" s="279"/>
      <c r="UKS38" s="279"/>
      <c r="UKT38" s="279"/>
      <c r="UKU38" s="279"/>
      <c r="UKV38" s="279"/>
      <c r="UKW38" s="279"/>
      <c r="UKX38" s="279"/>
      <c r="UKY38" s="279"/>
      <c r="UKZ38" s="279"/>
      <c r="ULA38" s="279"/>
      <c r="ULB38" s="279"/>
      <c r="ULC38" s="279"/>
      <c r="ULD38" s="279"/>
      <c r="ULE38" s="279"/>
      <c r="ULF38" s="279"/>
      <c r="ULG38" s="279"/>
      <c r="ULH38" s="279"/>
      <c r="ULI38" s="279"/>
      <c r="ULJ38" s="279"/>
      <c r="ULK38" s="279"/>
      <c r="ULL38" s="279"/>
      <c r="ULM38" s="279"/>
      <c r="ULN38" s="279"/>
      <c r="ULO38" s="279"/>
      <c r="ULP38" s="279"/>
      <c r="ULQ38" s="279"/>
      <c r="ULR38" s="279"/>
      <c r="ULS38" s="279"/>
      <c r="ULT38" s="279"/>
      <c r="ULU38" s="279"/>
      <c r="ULV38" s="279"/>
      <c r="ULW38" s="279"/>
      <c r="ULX38" s="279"/>
      <c r="ULY38" s="279"/>
      <c r="ULZ38" s="279"/>
      <c r="UMA38" s="279"/>
      <c r="UMB38" s="279"/>
      <c r="UMC38" s="279"/>
      <c r="UMD38" s="279"/>
      <c r="UME38" s="279"/>
      <c r="UMF38" s="279"/>
      <c r="UMG38" s="279"/>
      <c r="UMH38" s="279"/>
      <c r="UMI38" s="279"/>
      <c r="UMJ38" s="279"/>
      <c r="UMK38" s="279"/>
      <c r="UML38" s="279"/>
      <c r="UMM38" s="279"/>
      <c r="UMN38" s="279"/>
      <c r="UMO38" s="279"/>
      <c r="UMP38" s="279"/>
      <c r="UMQ38" s="279"/>
      <c r="UMR38" s="279"/>
      <c r="UMS38" s="279"/>
      <c r="UMT38" s="279"/>
      <c r="UMU38" s="279"/>
      <c r="UMV38" s="279"/>
      <c r="UMW38" s="279"/>
      <c r="UMX38" s="279"/>
      <c r="UMY38" s="279"/>
      <c r="UMZ38" s="279"/>
      <c r="UNA38" s="279"/>
      <c r="UNB38" s="279"/>
      <c r="UNC38" s="279"/>
      <c r="UND38" s="279"/>
      <c r="UNE38" s="279"/>
      <c r="UNF38" s="279"/>
      <c r="UNG38" s="279"/>
      <c r="UNH38" s="279"/>
      <c r="UNI38" s="279"/>
      <c r="UNJ38" s="279"/>
      <c r="UNK38" s="279"/>
      <c r="UNL38" s="279"/>
      <c r="UNM38" s="279"/>
      <c r="UNN38" s="279"/>
      <c r="UNO38" s="279"/>
      <c r="UNP38" s="279"/>
      <c r="UNQ38" s="279"/>
      <c r="UNR38" s="279"/>
      <c r="UNS38" s="279"/>
      <c r="UNT38" s="279"/>
      <c r="UNU38" s="279"/>
      <c r="UNV38" s="279"/>
      <c r="UNW38" s="279"/>
      <c r="UNX38" s="279"/>
      <c r="UNY38" s="279"/>
      <c r="UNZ38" s="279"/>
      <c r="UOA38" s="279"/>
      <c r="UOB38" s="279"/>
      <c r="UOC38" s="279"/>
      <c r="UOD38" s="279"/>
      <c r="UOE38" s="279"/>
      <c r="UOF38" s="279"/>
      <c r="UOG38" s="279"/>
      <c r="UOH38" s="279"/>
      <c r="UOI38" s="279"/>
      <c r="UOJ38" s="279"/>
      <c r="UOK38" s="279"/>
      <c r="UOL38" s="279"/>
      <c r="UOM38" s="279"/>
      <c r="UON38" s="279"/>
      <c r="UOO38" s="279"/>
      <c r="UOP38" s="279"/>
      <c r="UOQ38" s="279"/>
      <c r="UOR38" s="279"/>
      <c r="UOS38" s="279"/>
      <c r="UOT38" s="279"/>
      <c r="UOU38" s="279"/>
      <c r="UOV38" s="279"/>
      <c r="UOW38" s="279"/>
      <c r="UOX38" s="279"/>
      <c r="UOY38" s="279"/>
      <c r="UOZ38" s="279"/>
      <c r="UPA38" s="279"/>
      <c r="UPB38" s="279"/>
      <c r="UPC38" s="279"/>
      <c r="UPD38" s="279"/>
      <c r="UPE38" s="279"/>
      <c r="UPF38" s="279"/>
      <c r="UPG38" s="279"/>
      <c r="UPH38" s="279"/>
      <c r="UPI38" s="279"/>
      <c r="UPJ38" s="279"/>
      <c r="UPK38" s="279"/>
      <c r="UPL38" s="279"/>
      <c r="UPM38" s="279"/>
      <c r="UPN38" s="279"/>
      <c r="UPO38" s="279"/>
      <c r="UPP38" s="279"/>
      <c r="UPQ38" s="279"/>
      <c r="UPR38" s="279"/>
      <c r="UPS38" s="279"/>
      <c r="UPT38" s="279"/>
      <c r="UPU38" s="279"/>
      <c r="UPV38" s="279"/>
      <c r="UPW38" s="279"/>
      <c r="UPX38" s="279"/>
      <c r="UPY38" s="279"/>
      <c r="UPZ38" s="279"/>
      <c r="UQA38" s="279"/>
      <c r="UQB38" s="279"/>
      <c r="UQC38" s="279"/>
      <c r="UQD38" s="279"/>
      <c r="UQE38" s="279"/>
      <c r="UQF38" s="279"/>
      <c r="UQG38" s="279"/>
      <c r="UQH38" s="279"/>
      <c r="UQI38" s="279"/>
      <c r="UQJ38" s="279"/>
      <c r="UQK38" s="279"/>
      <c r="UQL38" s="279"/>
      <c r="UQM38" s="279"/>
      <c r="UQN38" s="279"/>
      <c r="UQO38" s="279"/>
      <c r="UQP38" s="279"/>
      <c r="UQQ38" s="279"/>
      <c r="UQR38" s="279"/>
      <c r="UQS38" s="279"/>
      <c r="UQT38" s="279"/>
      <c r="UQU38" s="279"/>
      <c r="UQV38" s="279"/>
      <c r="UQW38" s="279"/>
      <c r="UQX38" s="279"/>
      <c r="UQY38" s="279"/>
      <c r="UQZ38" s="279"/>
      <c r="URA38" s="279"/>
      <c r="URB38" s="279"/>
      <c r="URC38" s="279"/>
      <c r="URD38" s="279"/>
      <c r="URE38" s="279"/>
      <c r="URF38" s="279"/>
      <c r="URG38" s="279"/>
      <c r="URH38" s="279"/>
      <c r="URI38" s="279"/>
      <c r="URJ38" s="279"/>
      <c r="URK38" s="279"/>
      <c r="URL38" s="279"/>
      <c r="URM38" s="279"/>
      <c r="URN38" s="279"/>
      <c r="URO38" s="279"/>
      <c r="URP38" s="279"/>
      <c r="URQ38" s="279"/>
      <c r="URR38" s="279"/>
      <c r="URS38" s="279"/>
      <c r="URT38" s="279"/>
      <c r="URU38" s="279"/>
      <c r="URV38" s="279"/>
      <c r="URW38" s="279"/>
      <c r="URX38" s="279"/>
      <c r="URY38" s="279"/>
      <c r="URZ38" s="279"/>
      <c r="USA38" s="279"/>
      <c r="USB38" s="279"/>
      <c r="USC38" s="279"/>
      <c r="USD38" s="279"/>
      <c r="USE38" s="279"/>
      <c r="USF38" s="279"/>
      <c r="USG38" s="279"/>
      <c r="USH38" s="279"/>
      <c r="USI38" s="279"/>
      <c r="USJ38" s="279"/>
      <c r="USK38" s="279"/>
      <c r="USL38" s="279"/>
      <c r="USM38" s="279"/>
      <c r="USN38" s="279"/>
      <c r="USO38" s="279"/>
      <c r="USP38" s="279"/>
      <c r="USQ38" s="279"/>
      <c r="USR38" s="279"/>
      <c r="USS38" s="279"/>
      <c r="UST38" s="279"/>
      <c r="USU38" s="279"/>
      <c r="USV38" s="279"/>
      <c r="USW38" s="279"/>
      <c r="USX38" s="279"/>
      <c r="USY38" s="279"/>
      <c r="USZ38" s="279"/>
      <c r="UTA38" s="279"/>
      <c r="UTB38" s="279"/>
      <c r="UTC38" s="279"/>
      <c r="UTD38" s="279"/>
      <c r="UTE38" s="279"/>
      <c r="UTF38" s="279"/>
      <c r="UTG38" s="279"/>
      <c r="UTH38" s="279"/>
      <c r="UTI38" s="279"/>
      <c r="UTJ38" s="279"/>
      <c r="UTK38" s="279"/>
      <c r="UTL38" s="279"/>
      <c r="UTM38" s="279"/>
      <c r="UTN38" s="279"/>
      <c r="UTO38" s="279"/>
      <c r="UTP38" s="279"/>
      <c r="UTQ38" s="279"/>
      <c r="UTR38" s="279"/>
      <c r="UTS38" s="279"/>
      <c r="UTT38" s="279"/>
      <c r="UTU38" s="279"/>
      <c r="UTV38" s="279"/>
      <c r="UTW38" s="279"/>
      <c r="UTX38" s="279"/>
      <c r="UTY38" s="279"/>
      <c r="UTZ38" s="279"/>
      <c r="UUA38" s="279"/>
      <c r="UUB38" s="279"/>
      <c r="UUC38" s="279"/>
      <c r="UUD38" s="279"/>
      <c r="UUE38" s="279"/>
      <c r="UUF38" s="279"/>
      <c r="UUG38" s="279"/>
      <c r="UUH38" s="279"/>
      <c r="UUI38" s="279"/>
      <c r="UUJ38" s="279"/>
      <c r="UUK38" s="279"/>
      <c r="UUL38" s="279"/>
      <c r="UUM38" s="279"/>
      <c r="UUN38" s="279"/>
      <c r="UUO38" s="279"/>
      <c r="UUP38" s="279"/>
      <c r="UUQ38" s="279"/>
      <c r="UUR38" s="279"/>
      <c r="UUS38" s="279"/>
      <c r="UUT38" s="279"/>
      <c r="UUU38" s="279"/>
      <c r="UUV38" s="279"/>
      <c r="UUW38" s="279"/>
      <c r="UUX38" s="279"/>
      <c r="UUY38" s="279"/>
      <c r="UUZ38" s="279"/>
      <c r="UVA38" s="279"/>
      <c r="UVB38" s="279"/>
      <c r="UVC38" s="279"/>
      <c r="UVD38" s="279"/>
      <c r="UVE38" s="279"/>
      <c r="UVF38" s="279"/>
      <c r="UVG38" s="279"/>
      <c r="UVH38" s="279"/>
      <c r="UVI38" s="279"/>
      <c r="UVJ38" s="279"/>
      <c r="UVK38" s="279"/>
      <c r="UVL38" s="279"/>
      <c r="UVM38" s="279"/>
      <c r="UVN38" s="279"/>
      <c r="UVO38" s="279"/>
      <c r="UVP38" s="279"/>
      <c r="UVQ38" s="279"/>
      <c r="UVR38" s="279"/>
      <c r="UVS38" s="279"/>
      <c r="UVT38" s="279"/>
      <c r="UVU38" s="279"/>
      <c r="UVV38" s="279"/>
      <c r="UVW38" s="279"/>
      <c r="UVX38" s="279"/>
      <c r="UVY38" s="279"/>
      <c r="UVZ38" s="279"/>
      <c r="UWA38" s="279"/>
      <c r="UWB38" s="279"/>
      <c r="UWC38" s="279"/>
      <c r="UWD38" s="279"/>
      <c r="UWE38" s="279"/>
      <c r="UWF38" s="279"/>
      <c r="UWG38" s="279"/>
      <c r="UWH38" s="279"/>
      <c r="UWI38" s="279"/>
      <c r="UWJ38" s="279"/>
      <c r="UWK38" s="279"/>
      <c r="UWL38" s="279"/>
      <c r="UWM38" s="279"/>
      <c r="UWN38" s="279"/>
      <c r="UWO38" s="279"/>
      <c r="UWP38" s="279"/>
      <c r="UWQ38" s="279"/>
      <c r="UWR38" s="279"/>
      <c r="UWS38" s="279"/>
      <c r="UWT38" s="279"/>
      <c r="UWU38" s="279"/>
      <c r="UWV38" s="279"/>
      <c r="UWW38" s="279"/>
      <c r="UWX38" s="279"/>
      <c r="UWY38" s="279"/>
      <c r="UWZ38" s="279"/>
      <c r="UXA38" s="279"/>
      <c r="UXB38" s="279"/>
      <c r="UXC38" s="279"/>
      <c r="UXD38" s="279"/>
      <c r="UXE38" s="279"/>
      <c r="UXF38" s="279"/>
      <c r="UXG38" s="279"/>
      <c r="UXH38" s="279"/>
      <c r="UXI38" s="279"/>
      <c r="UXJ38" s="279"/>
      <c r="UXK38" s="279"/>
      <c r="UXL38" s="279"/>
      <c r="UXM38" s="279"/>
      <c r="UXN38" s="279"/>
      <c r="UXO38" s="279"/>
      <c r="UXP38" s="279"/>
      <c r="UXQ38" s="279"/>
      <c r="UXR38" s="279"/>
      <c r="UXS38" s="279"/>
      <c r="UXT38" s="279"/>
      <c r="UXU38" s="279"/>
      <c r="UXV38" s="279"/>
      <c r="UXW38" s="279"/>
      <c r="UXX38" s="279"/>
      <c r="UXY38" s="279"/>
      <c r="UXZ38" s="279"/>
      <c r="UYA38" s="279"/>
      <c r="UYB38" s="279"/>
      <c r="UYC38" s="279"/>
      <c r="UYD38" s="279"/>
      <c r="UYE38" s="279"/>
      <c r="UYF38" s="279"/>
      <c r="UYG38" s="279"/>
      <c r="UYH38" s="279"/>
      <c r="UYI38" s="279"/>
      <c r="UYJ38" s="279"/>
      <c r="UYK38" s="279"/>
      <c r="UYL38" s="279"/>
      <c r="UYM38" s="279"/>
      <c r="UYN38" s="279"/>
      <c r="UYO38" s="279"/>
      <c r="UYP38" s="279"/>
      <c r="UYQ38" s="279"/>
      <c r="UYR38" s="279"/>
      <c r="UYS38" s="279"/>
      <c r="UYT38" s="279"/>
      <c r="UYU38" s="279"/>
      <c r="UYV38" s="279"/>
      <c r="UYW38" s="279"/>
      <c r="UYX38" s="279"/>
      <c r="UYY38" s="279"/>
      <c r="UYZ38" s="279"/>
      <c r="UZA38" s="279"/>
      <c r="UZB38" s="279"/>
      <c r="UZC38" s="279"/>
      <c r="UZD38" s="279"/>
      <c r="UZE38" s="279"/>
      <c r="UZF38" s="279"/>
      <c r="UZG38" s="279"/>
      <c r="UZH38" s="279"/>
      <c r="UZI38" s="279"/>
      <c r="UZJ38" s="279"/>
      <c r="UZK38" s="279"/>
      <c r="UZL38" s="279"/>
      <c r="UZM38" s="279"/>
      <c r="UZN38" s="279"/>
      <c r="UZO38" s="279"/>
      <c r="UZP38" s="279"/>
      <c r="UZQ38" s="279"/>
      <c r="UZR38" s="279"/>
      <c r="UZS38" s="279"/>
      <c r="UZT38" s="279"/>
      <c r="UZU38" s="279"/>
      <c r="UZV38" s="279"/>
      <c r="UZW38" s="279"/>
      <c r="UZX38" s="279"/>
      <c r="UZY38" s="279"/>
      <c r="UZZ38" s="279"/>
      <c r="VAA38" s="279"/>
      <c r="VAB38" s="279"/>
      <c r="VAC38" s="279"/>
      <c r="VAD38" s="279"/>
      <c r="VAE38" s="279"/>
      <c r="VAF38" s="279"/>
      <c r="VAG38" s="279"/>
      <c r="VAH38" s="279"/>
      <c r="VAI38" s="279"/>
      <c r="VAJ38" s="279"/>
      <c r="VAK38" s="279"/>
      <c r="VAL38" s="279"/>
      <c r="VAM38" s="279"/>
      <c r="VAN38" s="279"/>
      <c r="VAO38" s="279"/>
      <c r="VAP38" s="279"/>
      <c r="VAQ38" s="279"/>
      <c r="VAR38" s="279"/>
      <c r="VAS38" s="279"/>
      <c r="VAT38" s="279"/>
      <c r="VAU38" s="279"/>
      <c r="VAV38" s="279"/>
      <c r="VAW38" s="279"/>
      <c r="VAX38" s="279"/>
      <c r="VAY38" s="279"/>
      <c r="VAZ38" s="279"/>
      <c r="VBA38" s="279"/>
      <c r="VBB38" s="279"/>
      <c r="VBC38" s="279"/>
      <c r="VBD38" s="279"/>
      <c r="VBE38" s="279"/>
      <c r="VBF38" s="279"/>
      <c r="VBG38" s="279"/>
      <c r="VBH38" s="279"/>
      <c r="VBI38" s="279"/>
      <c r="VBJ38" s="279"/>
      <c r="VBK38" s="279"/>
      <c r="VBL38" s="279"/>
      <c r="VBM38" s="279"/>
      <c r="VBN38" s="279"/>
      <c r="VBO38" s="279"/>
      <c r="VBP38" s="279"/>
      <c r="VBQ38" s="279"/>
      <c r="VBR38" s="279"/>
      <c r="VBS38" s="279"/>
      <c r="VBT38" s="279"/>
      <c r="VBU38" s="279"/>
      <c r="VBV38" s="279"/>
      <c r="VBW38" s="279"/>
      <c r="VBX38" s="279"/>
      <c r="VBY38" s="279"/>
      <c r="VBZ38" s="279"/>
      <c r="VCA38" s="279"/>
      <c r="VCB38" s="279"/>
      <c r="VCC38" s="279"/>
      <c r="VCD38" s="279"/>
      <c r="VCE38" s="279"/>
      <c r="VCF38" s="279"/>
      <c r="VCG38" s="279"/>
      <c r="VCH38" s="279"/>
      <c r="VCI38" s="279"/>
      <c r="VCJ38" s="279"/>
      <c r="VCK38" s="279"/>
      <c r="VCL38" s="279"/>
      <c r="VCM38" s="279"/>
      <c r="VCN38" s="279"/>
      <c r="VCO38" s="279"/>
      <c r="VCP38" s="279"/>
      <c r="VCQ38" s="279"/>
      <c r="VCR38" s="279"/>
      <c r="VCS38" s="279"/>
      <c r="VCT38" s="279"/>
      <c r="VCU38" s="279"/>
      <c r="VCV38" s="279"/>
      <c r="VCW38" s="279"/>
      <c r="VCX38" s="279"/>
      <c r="VCY38" s="279"/>
      <c r="VCZ38" s="279"/>
      <c r="VDA38" s="279"/>
      <c r="VDB38" s="279"/>
      <c r="VDC38" s="279"/>
      <c r="VDD38" s="279"/>
      <c r="VDE38" s="279"/>
      <c r="VDF38" s="279"/>
      <c r="VDG38" s="279"/>
      <c r="VDH38" s="279"/>
      <c r="VDI38" s="279"/>
      <c r="VDJ38" s="279"/>
      <c r="VDK38" s="279"/>
      <c r="VDL38" s="279"/>
      <c r="VDM38" s="279"/>
      <c r="VDN38" s="279"/>
      <c r="VDO38" s="279"/>
      <c r="VDP38" s="279"/>
      <c r="VDQ38" s="279"/>
      <c r="VDR38" s="279"/>
      <c r="VDS38" s="279"/>
      <c r="VDT38" s="279"/>
      <c r="VDU38" s="279"/>
      <c r="VDV38" s="279"/>
      <c r="VDW38" s="279"/>
      <c r="VDX38" s="279"/>
      <c r="VDY38" s="279"/>
      <c r="VDZ38" s="279"/>
      <c r="VEA38" s="279"/>
      <c r="VEB38" s="279"/>
      <c r="VEC38" s="279"/>
      <c r="VED38" s="279"/>
      <c r="VEE38" s="279"/>
      <c r="VEF38" s="279"/>
      <c r="VEG38" s="279"/>
      <c r="VEH38" s="279"/>
      <c r="VEI38" s="279"/>
      <c r="VEJ38" s="279"/>
      <c r="VEK38" s="279"/>
      <c r="VEL38" s="279"/>
      <c r="VEM38" s="279"/>
      <c r="VEN38" s="279"/>
      <c r="VEO38" s="279"/>
      <c r="VEP38" s="279"/>
      <c r="VEQ38" s="279"/>
      <c r="VER38" s="279"/>
      <c r="VES38" s="279"/>
      <c r="VET38" s="279"/>
      <c r="VEU38" s="279"/>
      <c r="VEV38" s="279"/>
      <c r="VEW38" s="279"/>
      <c r="VEX38" s="279"/>
      <c r="VEY38" s="279"/>
      <c r="VEZ38" s="279"/>
      <c r="VFA38" s="279"/>
      <c r="VFB38" s="279"/>
      <c r="VFC38" s="279"/>
      <c r="VFD38" s="279"/>
      <c r="VFE38" s="279"/>
      <c r="VFF38" s="279"/>
      <c r="VFG38" s="279"/>
      <c r="VFH38" s="279"/>
      <c r="VFI38" s="279"/>
      <c r="VFJ38" s="279"/>
      <c r="VFK38" s="279"/>
      <c r="VFL38" s="279"/>
      <c r="VFM38" s="279"/>
      <c r="VFN38" s="279"/>
      <c r="VFO38" s="279"/>
      <c r="VFP38" s="279"/>
      <c r="VFQ38" s="279"/>
      <c r="VFR38" s="279"/>
      <c r="VFS38" s="279"/>
      <c r="VFT38" s="279"/>
      <c r="VFU38" s="279"/>
      <c r="VFV38" s="279"/>
      <c r="VFW38" s="279"/>
      <c r="VFX38" s="279"/>
      <c r="VFY38" s="279"/>
      <c r="VFZ38" s="279"/>
      <c r="VGA38" s="279"/>
      <c r="VGB38" s="279"/>
      <c r="VGC38" s="279"/>
      <c r="VGD38" s="279"/>
      <c r="VGE38" s="279"/>
      <c r="VGF38" s="279"/>
      <c r="VGG38" s="279"/>
      <c r="VGH38" s="279"/>
      <c r="VGI38" s="279"/>
      <c r="VGJ38" s="279"/>
      <c r="VGK38" s="279"/>
      <c r="VGL38" s="279"/>
      <c r="VGM38" s="279"/>
      <c r="VGN38" s="279"/>
      <c r="VGO38" s="279"/>
      <c r="VGP38" s="279"/>
      <c r="VGQ38" s="279"/>
      <c r="VGR38" s="279"/>
      <c r="VGS38" s="279"/>
      <c r="VGT38" s="279"/>
      <c r="VGU38" s="279"/>
      <c r="VGV38" s="279"/>
      <c r="VGW38" s="279"/>
      <c r="VGX38" s="279"/>
      <c r="VGY38" s="279"/>
      <c r="VGZ38" s="279"/>
      <c r="VHA38" s="279"/>
      <c r="VHB38" s="279"/>
      <c r="VHC38" s="279"/>
      <c r="VHD38" s="279"/>
      <c r="VHE38" s="279"/>
      <c r="VHF38" s="279"/>
      <c r="VHG38" s="279"/>
      <c r="VHH38" s="279"/>
      <c r="VHI38" s="279"/>
      <c r="VHJ38" s="279"/>
      <c r="VHK38" s="279"/>
      <c r="VHL38" s="279"/>
      <c r="VHM38" s="279"/>
      <c r="VHN38" s="279"/>
      <c r="VHO38" s="279"/>
      <c r="VHP38" s="279"/>
      <c r="VHQ38" s="279"/>
      <c r="VHR38" s="279"/>
      <c r="VHS38" s="279"/>
      <c r="VHT38" s="279"/>
      <c r="VHU38" s="279"/>
      <c r="VHV38" s="279"/>
      <c r="VHW38" s="279"/>
      <c r="VHX38" s="279"/>
      <c r="VHY38" s="279"/>
      <c r="VHZ38" s="279"/>
      <c r="VIA38" s="279"/>
      <c r="VIB38" s="279"/>
      <c r="VIC38" s="279"/>
      <c r="VID38" s="279"/>
      <c r="VIE38" s="279"/>
      <c r="VIF38" s="279"/>
      <c r="VIG38" s="279"/>
      <c r="VIH38" s="279"/>
      <c r="VII38" s="279"/>
      <c r="VIJ38" s="279"/>
      <c r="VIK38" s="279"/>
      <c r="VIL38" s="279"/>
      <c r="VIM38" s="279"/>
      <c r="VIN38" s="279"/>
      <c r="VIO38" s="279"/>
      <c r="VIP38" s="279"/>
      <c r="VIQ38" s="279"/>
      <c r="VIR38" s="279"/>
      <c r="VIS38" s="279"/>
      <c r="VIT38" s="279"/>
      <c r="VIU38" s="279"/>
      <c r="VIV38" s="279"/>
      <c r="VIW38" s="279"/>
      <c r="VIX38" s="279"/>
      <c r="VIY38" s="279"/>
      <c r="VIZ38" s="279"/>
      <c r="VJA38" s="279"/>
      <c r="VJB38" s="279"/>
      <c r="VJC38" s="279"/>
      <c r="VJD38" s="279"/>
      <c r="VJE38" s="279"/>
      <c r="VJF38" s="279"/>
      <c r="VJG38" s="279"/>
      <c r="VJH38" s="279"/>
      <c r="VJI38" s="279"/>
      <c r="VJJ38" s="279"/>
      <c r="VJK38" s="279"/>
      <c r="VJL38" s="279"/>
      <c r="VJM38" s="279"/>
      <c r="VJN38" s="279"/>
      <c r="VJO38" s="279"/>
      <c r="VJP38" s="279"/>
      <c r="VJQ38" s="279"/>
      <c r="VJR38" s="279"/>
      <c r="VJS38" s="279"/>
      <c r="VJT38" s="279"/>
      <c r="VJU38" s="279"/>
      <c r="VJV38" s="279"/>
      <c r="VJW38" s="279"/>
      <c r="VJX38" s="279"/>
      <c r="VJY38" s="279"/>
      <c r="VJZ38" s="279"/>
      <c r="VKA38" s="279"/>
      <c r="VKB38" s="279"/>
      <c r="VKC38" s="279"/>
      <c r="VKD38" s="279"/>
      <c r="VKE38" s="279"/>
      <c r="VKF38" s="279"/>
      <c r="VKG38" s="279"/>
      <c r="VKH38" s="279"/>
      <c r="VKI38" s="279"/>
      <c r="VKJ38" s="279"/>
      <c r="VKK38" s="279"/>
      <c r="VKL38" s="279"/>
      <c r="VKM38" s="279"/>
      <c r="VKN38" s="279"/>
      <c r="VKO38" s="279"/>
      <c r="VKP38" s="279"/>
      <c r="VKQ38" s="279"/>
      <c r="VKR38" s="279"/>
      <c r="VKS38" s="279"/>
      <c r="VKT38" s="279"/>
      <c r="VKU38" s="279"/>
      <c r="VKV38" s="279"/>
      <c r="VKW38" s="279"/>
      <c r="VKX38" s="279"/>
      <c r="VKY38" s="279"/>
      <c r="VKZ38" s="279"/>
      <c r="VLA38" s="279"/>
      <c r="VLB38" s="279"/>
      <c r="VLC38" s="279"/>
      <c r="VLD38" s="279"/>
      <c r="VLE38" s="279"/>
      <c r="VLF38" s="279"/>
      <c r="VLG38" s="279"/>
      <c r="VLH38" s="279"/>
      <c r="VLI38" s="279"/>
      <c r="VLJ38" s="279"/>
      <c r="VLK38" s="279"/>
      <c r="VLL38" s="279"/>
      <c r="VLM38" s="279"/>
      <c r="VLN38" s="279"/>
      <c r="VLO38" s="279"/>
      <c r="VLP38" s="279"/>
      <c r="VLQ38" s="279"/>
      <c r="VLR38" s="279"/>
      <c r="VLS38" s="279"/>
      <c r="VLT38" s="279"/>
      <c r="VLU38" s="279"/>
      <c r="VLV38" s="279"/>
      <c r="VLW38" s="279"/>
      <c r="VLX38" s="279"/>
      <c r="VLY38" s="279"/>
      <c r="VLZ38" s="279"/>
      <c r="VMA38" s="279"/>
      <c r="VMB38" s="279"/>
      <c r="VMC38" s="279"/>
      <c r="VMD38" s="279"/>
      <c r="VME38" s="279"/>
      <c r="VMF38" s="279"/>
      <c r="VMG38" s="279"/>
      <c r="VMH38" s="279"/>
      <c r="VMI38" s="279"/>
      <c r="VMJ38" s="279"/>
      <c r="VMK38" s="279"/>
      <c r="VML38" s="279"/>
      <c r="VMM38" s="279"/>
      <c r="VMN38" s="279"/>
      <c r="VMO38" s="279"/>
      <c r="VMP38" s="279"/>
      <c r="VMQ38" s="279"/>
      <c r="VMR38" s="279"/>
      <c r="VMS38" s="279"/>
      <c r="VMT38" s="279"/>
      <c r="VMU38" s="279"/>
      <c r="VMV38" s="279"/>
      <c r="VMW38" s="279"/>
      <c r="VMX38" s="279"/>
      <c r="VMY38" s="279"/>
      <c r="VMZ38" s="279"/>
      <c r="VNA38" s="279"/>
      <c r="VNB38" s="279"/>
      <c r="VNC38" s="279"/>
      <c r="VND38" s="279"/>
      <c r="VNE38" s="279"/>
      <c r="VNF38" s="279"/>
      <c r="VNG38" s="279"/>
      <c r="VNH38" s="279"/>
      <c r="VNI38" s="279"/>
      <c r="VNJ38" s="279"/>
      <c r="VNK38" s="279"/>
      <c r="VNL38" s="279"/>
      <c r="VNM38" s="279"/>
      <c r="VNN38" s="279"/>
      <c r="VNO38" s="279"/>
      <c r="VNP38" s="279"/>
      <c r="VNQ38" s="279"/>
      <c r="VNR38" s="279"/>
      <c r="VNS38" s="279"/>
      <c r="VNT38" s="279"/>
      <c r="VNU38" s="279"/>
      <c r="VNV38" s="279"/>
      <c r="VNW38" s="279"/>
      <c r="VNX38" s="279"/>
      <c r="VNY38" s="279"/>
      <c r="VNZ38" s="279"/>
      <c r="VOA38" s="279"/>
      <c r="VOB38" s="279"/>
      <c r="VOC38" s="279"/>
      <c r="VOD38" s="279"/>
      <c r="VOE38" s="279"/>
      <c r="VOF38" s="279"/>
      <c r="VOG38" s="279"/>
      <c r="VOH38" s="279"/>
      <c r="VOI38" s="279"/>
      <c r="VOJ38" s="279"/>
      <c r="VOK38" s="279"/>
      <c r="VOL38" s="279"/>
      <c r="VOM38" s="279"/>
      <c r="VON38" s="279"/>
      <c r="VOO38" s="279"/>
      <c r="VOP38" s="279"/>
      <c r="VOQ38" s="279"/>
      <c r="VOR38" s="279"/>
      <c r="VOS38" s="279"/>
      <c r="VOT38" s="279"/>
      <c r="VOU38" s="279"/>
      <c r="VOV38" s="279"/>
      <c r="VOW38" s="279"/>
      <c r="VOX38" s="279"/>
      <c r="VOY38" s="279"/>
      <c r="VOZ38" s="279"/>
      <c r="VPA38" s="279"/>
      <c r="VPB38" s="279"/>
      <c r="VPC38" s="279"/>
      <c r="VPD38" s="279"/>
      <c r="VPE38" s="279"/>
      <c r="VPF38" s="279"/>
      <c r="VPG38" s="279"/>
      <c r="VPH38" s="279"/>
      <c r="VPI38" s="279"/>
      <c r="VPJ38" s="279"/>
      <c r="VPK38" s="279"/>
      <c r="VPL38" s="279"/>
      <c r="VPM38" s="279"/>
      <c r="VPN38" s="279"/>
      <c r="VPO38" s="279"/>
      <c r="VPP38" s="279"/>
      <c r="VPQ38" s="279"/>
      <c r="VPR38" s="279"/>
      <c r="VPS38" s="279"/>
      <c r="VPT38" s="279"/>
      <c r="VPU38" s="279"/>
      <c r="VPV38" s="279"/>
      <c r="VPW38" s="279"/>
      <c r="VPX38" s="279"/>
      <c r="VPY38" s="279"/>
      <c r="VPZ38" s="279"/>
      <c r="VQA38" s="279"/>
      <c r="VQB38" s="279"/>
      <c r="VQC38" s="279"/>
      <c r="VQD38" s="279"/>
      <c r="VQE38" s="279"/>
      <c r="VQF38" s="279"/>
      <c r="VQG38" s="279"/>
      <c r="VQH38" s="279"/>
      <c r="VQI38" s="279"/>
      <c r="VQJ38" s="279"/>
      <c r="VQK38" s="279"/>
      <c r="VQL38" s="279"/>
      <c r="VQM38" s="279"/>
      <c r="VQN38" s="279"/>
      <c r="VQO38" s="279"/>
      <c r="VQP38" s="279"/>
      <c r="VQQ38" s="279"/>
      <c r="VQR38" s="279"/>
      <c r="VQS38" s="279"/>
      <c r="VQT38" s="279"/>
      <c r="VQU38" s="279"/>
      <c r="VQV38" s="279"/>
      <c r="VQW38" s="279"/>
      <c r="VQX38" s="279"/>
      <c r="VQY38" s="279"/>
      <c r="VQZ38" s="279"/>
      <c r="VRA38" s="279"/>
      <c r="VRB38" s="279"/>
      <c r="VRC38" s="279"/>
      <c r="VRD38" s="279"/>
      <c r="VRE38" s="279"/>
      <c r="VRF38" s="279"/>
      <c r="VRG38" s="279"/>
      <c r="VRH38" s="279"/>
      <c r="VRI38" s="279"/>
      <c r="VRJ38" s="279"/>
      <c r="VRK38" s="279"/>
      <c r="VRL38" s="279"/>
      <c r="VRM38" s="279"/>
      <c r="VRN38" s="279"/>
      <c r="VRO38" s="279"/>
      <c r="VRP38" s="279"/>
      <c r="VRQ38" s="279"/>
      <c r="VRR38" s="279"/>
      <c r="VRS38" s="279"/>
      <c r="VRT38" s="279"/>
      <c r="VRU38" s="279"/>
      <c r="VRV38" s="279"/>
      <c r="VRW38" s="279"/>
      <c r="VRX38" s="279"/>
      <c r="VRY38" s="279"/>
      <c r="VRZ38" s="279"/>
      <c r="VSA38" s="279"/>
      <c r="VSB38" s="279"/>
      <c r="VSC38" s="279"/>
      <c r="VSD38" s="279"/>
      <c r="VSE38" s="279"/>
      <c r="VSF38" s="279"/>
      <c r="VSG38" s="279"/>
      <c r="VSH38" s="279"/>
      <c r="VSI38" s="279"/>
      <c r="VSJ38" s="279"/>
      <c r="VSK38" s="279"/>
      <c r="VSL38" s="279"/>
      <c r="VSM38" s="279"/>
      <c r="VSN38" s="279"/>
      <c r="VSO38" s="279"/>
      <c r="VSP38" s="279"/>
      <c r="VSQ38" s="279"/>
      <c r="VSR38" s="279"/>
      <c r="VSS38" s="279"/>
      <c r="VST38" s="279"/>
      <c r="VSU38" s="279"/>
      <c r="VSV38" s="279"/>
      <c r="VSW38" s="279"/>
      <c r="VSX38" s="279"/>
      <c r="VSY38" s="279"/>
      <c r="VSZ38" s="279"/>
      <c r="VTA38" s="279"/>
      <c r="VTB38" s="279"/>
      <c r="VTC38" s="279"/>
      <c r="VTD38" s="279"/>
      <c r="VTE38" s="279"/>
      <c r="VTF38" s="279"/>
      <c r="VTG38" s="279"/>
      <c r="VTH38" s="279"/>
      <c r="VTI38" s="279"/>
      <c r="VTJ38" s="279"/>
      <c r="VTK38" s="279"/>
      <c r="VTL38" s="279"/>
      <c r="VTM38" s="279"/>
      <c r="VTN38" s="279"/>
      <c r="VTO38" s="279"/>
      <c r="VTP38" s="279"/>
      <c r="VTQ38" s="279"/>
      <c r="VTR38" s="279"/>
      <c r="VTS38" s="279"/>
      <c r="VTT38" s="279"/>
      <c r="VTU38" s="279"/>
      <c r="VTV38" s="279"/>
      <c r="VTW38" s="279"/>
      <c r="VTX38" s="279"/>
      <c r="VTY38" s="279"/>
      <c r="VTZ38" s="279"/>
      <c r="VUA38" s="279"/>
      <c r="VUB38" s="279"/>
      <c r="VUC38" s="279"/>
      <c r="VUD38" s="279"/>
      <c r="VUE38" s="279"/>
      <c r="VUF38" s="279"/>
      <c r="VUG38" s="279"/>
      <c r="VUH38" s="279"/>
      <c r="VUI38" s="279"/>
      <c r="VUJ38" s="279"/>
      <c r="VUK38" s="279"/>
      <c r="VUL38" s="279"/>
      <c r="VUM38" s="279"/>
      <c r="VUN38" s="279"/>
      <c r="VUO38" s="279"/>
      <c r="VUP38" s="279"/>
      <c r="VUQ38" s="279"/>
      <c r="VUR38" s="279"/>
      <c r="VUS38" s="279"/>
      <c r="VUT38" s="279"/>
      <c r="VUU38" s="279"/>
      <c r="VUV38" s="279"/>
      <c r="VUW38" s="279"/>
      <c r="VUX38" s="279"/>
      <c r="VUY38" s="279"/>
      <c r="VUZ38" s="279"/>
      <c r="VVA38" s="279"/>
      <c r="VVB38" s="279"/>
      <c r="VVC38" s="279"/>
      <c r="VVD38" s="279"/>
      <c r="VVE38" s="279"/>
      <c r="VVF38" s="279"/>
      <c r="VVG38" s="279"/>
      <c r="VVH38" s="279"/>
      <c r="VVI38" s="279"/>
      <c r="VVJ38" s="279"/>
      <c r="VVK38" s="279"/>
      <c r="VVL38" s="279"/>
      <c r="VVM38" s="279"/>
      <c r="VVN38" s="279"/>
      <c r="VVO38" s="279"/>
      <c r="VVP38" s="279"/>
      <c r="VVQ38" s="279"/>
      <c r="VVR38" s="279"/>
      <c r="VVS38" s="279"/>
      <c r="VVT38" s="279"/>
      <c r="VVU38" s="279"/>
      <c r="VVV38" s="279"/>
      <c r="VVW38" s="279"/>
      <c r="VVX38" s="279"/>
      <c r="VVY38" s="279"/>
      <c r="VVZ38" s="279"/>
      <c r="VWA38" s="279"/>
      <c r="VWB38" s="279"/>
      <c r="VWC38" s="279"/>
      <c r="VWD38" s="279"/>
      <c r="VWE38" s="279"/>
      <c r="VWF38" s="279"/>
      <c r="VWG38" s="279"/>
      <c r="VWH38" s="279"/>
      <c r="VWI38" s="279"/>
      <c r="VWJ38" s="279"/>
      <c r="VWK38" s="279"/>
      <c r="VWL38" s="279"/>
      <c r="VWM38" s="279"/>
      <c r="VWN38" s="279"/>
      <c r="VWO38" s="279"/>
      <c r="VWP38" s="279"/>
      <c r="VWQ38" s="279"/>
      <c r="VWR38" s="279"/>
      <c r="VWS38" s="279"/>
      <c r="VWT38" s="279"/>
      <c r="VWU38" s="279"/>
      <c r="VWV38" s="279"/>
      <c r="VWW38" s="279"/>
      <c r="VWX38" s="279"/>
      <c r="VWY38" s="279"/>
      <c r="VWZ38" s="279"/>
      <c r="VXA38" s="279"/>
      <c r="VXB38" s="279"/>
      <c r="VXC38" s="279"/>
      <c r="VXD38" s="279"/>
      <c r="VXE38" s="279"/>
      <c r="VXF38" s="279"/>
      <c r="VXG38" s="279"/>
      <c r="VXH38" s="279"/>
      <c r="VXI38" s="279"/>
      <c r="VXJ38" s="279"/>
      <c r="VXK38" s="279"/>
      <c r="VXL38" s="279"/>
      <c r="VXM38" s="279"/>
      <c r="VXN38" s="279"/>
      <c r="VXO38" s="279"/>
      <c r="VXP38" s="279"/>
      <c r="VXQ38" s="279"/>
      <c r="VXR38" s="279"/>
      <c r="VXS38" s="279"/>
      <c r="VXT38" s="279"/>
      <c r="VXU38" s="279"/>
      <c r="VXV38" s="279"/>
      <c r="VXW38" s="279"/>
      <c r="VXX38" s="279"/>
      <c r="VXY38" s="279"/>
      <c r="VXZ38" s="279"/>
      <c r="VYA38" s="279"/>
      <c r="VYB38" s="279"/>
      <c r="VYC38" s="279"/>
      <c r="VYD38" s="279"/>
      <c r="VYE38" s="279"/>
      <c r="VYF38" s="279"/>
      <c r="VYG38" s="279"/>
      <c r="VYH38" s="279"/>
      <c r="VYI38" s="279"/>
      <c r="VYJ38" s="279"/>
      <c r="VYK38" s="279"/>
      <c r="VYL38" s="279"/>
      <c r="VYM38" s="279"/>
      <c r="VYN38" s="279"/>
      <c r="VYO38" s="279"/>
      <c r="VYP38" s="279"/>
      <c r="VYQ38" s="279"/>
      <c r="VYR38" s="279"/>
      <c r="VYS38" s="279"/>
      <c r="VYT38" s="279"/>
      <c r="VYU38" s="279"/>
      <c r="VYV38" s="279"/>
      <c r="VYW38" s="279"/>
      <c r="VYX38" s="279"/>
      <c r="VYY38" s="279"/>
      <c r="VYZ38" s="279"/>
      <c r="VZA38" s="279"/>
      <c r="VZB38" s="279"/>
      <c r="VZC38" s="279"/>
      <c r="VZD38" s="279"/>
      <c r="VZE38" s="279"/>
      <c r="VZF38" s="279"/>
      <c r="VZG38" s="279"/>
      <c r="VZH38" s="279"/>
      <c r="VZI38" s="279"/>
      <c r="VZJ38" s="279"/>
      <c r="VZK38" s="279"/>
      <c r="VZL38" s="279"/>
      <c r="VZM38" s="279"/>
      <c r="VZN38" s="279"/>
      <c r="VZO38" s="279"/>
      <c r="VZP38" s="279"/>
      <c r="VZQ38" s="279"/>
      <c r="VZR38" s="279"/>
      <c r="VZS38" s="279"/>
      <c r="VZT38" s="279"/>
      <c r="VZU38" s="279"/>
      <c r="VZV38" s="279"/>
      <c r="VZW38" s="279"/>
      <c r="VZX38" s="279"/>
      <c r="VZY38" s="279"/>
      <c r="VZZ38" s="279"/>
      <c r="WAA38" s="279"/>
      <c r="WAB38" s="279"/>
      <c r="WAC38" s="279"/>
      <c r="WAD38" s="279"/>
      <c r="WAE38" s="279"/>
      <c r="WAF38" s="279"/>
      <c r="WAG38" s="279"/>
      <c r="WAH38" s="279"/>
      <c r="WAI38" s="279"/>
      <c r="WAJ38" s="279"/>
      <c r="WAK38" s="279"/>
      <c r="WAL38" s="279"/>
      <c r="WAM38" s="279"/>
      <c r="WAN38" s="279"/>
      <c r="WAO38" s="279"/>
      <c r="WAP38" s="279"/>
      <c r="WAQ38" s="279"/>
      <c r="WAR38" s="279"/>
      <c r="WAS38" s="279"/>
      <c r="WAT38" s="279"/>
      <c r="WAU38" s="279"/>
      <c r="WAV38" s="279"/>
      <c r="WAW38" s="279"/>
      <c r="WAX38" s="279"/>
      <c r="WAY38" s="279"/>
      <c r="WAZ38" s="279"/>
      <c r="WBA38" s="279"/>
      <c r="WBB38" s="279"/>
      <c r="WBC38" s="279"/>
      <c r="WBD38" s="279"/>
      <c r="WBE38" s="279"/>
      <c r="WBF38" s="279"/>
      <c r="WBG38" s="279"/>
      <c r="WBH38" s="279"/>
      <c r="WBI38" s="279"/>
      <c r="WBJ38" s="279"/>
      <c r="WBK38" s="279"/>
      <c r="WBL38" s="279"/>
      <c r="WBM38" s="279"/>
      <c r="WBN38" s="279"/>
      <c r="WBO38" s="279"/>
      <c r="WBP38" s="279"/>
      <c r="WBQ38" s="279"/>
      <c r="WBR38" s="279"/>
      <c r="WBS38" s="279"/>
      <c r="WBT38" s="279"/>
      <c r="WBU38" s="279"/>
      <c r="WBV38" s="279"/>
      <c r="WBW38" s="279"/>
      <c r="WBX38" s="279"/>
      <c r="WBY38" s="279"/>
      <c r="WBZ38" s="279"/>
      <c r="WCA38" s="279"/>
      <c r="WCB38" s="279"/>
      <c r="WCC38" s="279"/>
      <c r="WCD38" s="279"/>
      <c r="WCE38" s="279"/>
      <c r="WCF38" s="279"/>
      <c r="WCG38" s="279"/>
      <c r="WCH38" s="279"/>
      <c r="WCI38" s="279"/>
      <c r="WCJ38" s="279"/>
      <c r="WCK38" s="279"/>
      <c r="WCL38" s="279"/>
      <c r="WCM38" s="279"/>
      <c r="WCN38" s="279"/>
      <c r="WCO38" s="279"/>
      <c r="WCP38" s="279"/>
      <c r="WCQ38" s="279"/>
      <c r="WCR38" s="279"/>
      <c r="WCS38" s="279"/>
      <c r="WCT38" s="279"/>
      <c r="WCU38" s="279"/>
      <c r="WCV38" s="279"/>
      <c r="WCW38" s="279"/>
      <c r="WCX38" s="279"/>
      <c r="WCY38" s="279"/>
      <c r="WCZ38" s="279"/>
      <c r="WDA38" s="279"/>
      <c r="WDB38" s="279"/>
      <c r="WDC38" s="279"/>
      <c r="WDD38" s="279"/>
      <c r="WDE38" s="279"/>
      <c r="WDF38" s="279"/>
      <c r="WDG38" s="279"/>
      <c r="WDH38" s="279"/>
      <c r="WDI38" s="279"/>
      <c r="WDJ38" s="279"/>
      <c r="WDK38" s="279"/>
      <c r="WDL38" s="279"/>
      <c r="WDM38" s="279"/>
      <c r="WDN38" s="279"/>
      <c r="WDO38" s="279"/>
      <c r="WDP38" s="279"/>
      <c r="WDQ38" s="279"/>
      <c r="WDR38" s="279"/>
      <c r="WDS38" s="279"/>
      <c r="WDT38" s="279"/>
      <c r="WDU38" s="279"/>
      <c r="WDV38" s="279"/>
      <c r="WDW38" s="279"/>
      <c r="WDX38" s="279"/>
      <c r="WDY38" s="279"/>
      <c r="WDZ38" s="279"/>
      <c r="WEA38" s="279"/>
      <c r="WEB38" s="279"/>
      <c r="WEC38" s="279"/>
      <c r="WED38" s="279"/>
      <c r="WEE38" s="279"/>
      <c r="WEF38" s="279"/>
      <c r="WEG38" s="279"/>
      <c r="WEH38" s="279"/>
      <c r="WEI38" s="279"/>
      <c r="WEJ38" s="279"/>
      <c r="WEK38" s="279"/>
      <c r="WEL38" s="279"/>
      <c r="WEM38" s="279"/>
      <c r="WEN38" s="279"/>
      <c r="WEO38" s="279"/>
      <c r="WEP38" s="279"/>
      <c r="WEQ38" s="279"/>
      <c r="WER38" s="279"/>
      <c r="WES38" s="279"/>
      <c r="WET38" s="279"/>
      <c r="WEU38" s="279"/>
      <c r="WEV38" s="279"/>
      <c r="WEW38" s="279"/>
      <c r="WEX38" s="279"/>
      <c r="WEY38" s="279"/>
      <c r="WEZ38" s="279"/>
      <c r="WFA38" s="279"/>
      <c r="WFB38" s="279"/>
      <c r="WFC38" s="279"/>
      <c r="WFD38" s="279"/>
      <c r="WFE38" s="279"/>
      <c r="WFF38" s="279"/>
      <c r="WFG38" s="279"/>
      <c r="WFH38" s="279"/>
      <c r="WFI38" s="279"/>
      <c r="WFJ38" s="279"/>
      <c r="WFK38" s="279"/>
      <c r="WFL38" s="279"/>
      <c r="WFM38" s="279"/>
      <c r="WFN38" s="279"/>
      <c r="WFO38" s="279"/>
      <c r="WFP38" s="279"/>
      <c r="WFQ38" s="279"/>
      <c r="WFR38" s="279"/>
      <c r="WFS38" s="279"/>
      <c r="WFT38" s="279"/>
      <c r="WFU38" s="279"/>
      <c r="WFV38" s="279"/>
      <c r="WFW38" s="279"/>
      <c r="WFX38" s="279"/>
      <c r="WFY38" s="279"/>
      <c r="WFZ38" s="279"/>
      <c r="WGA38" s="279"/>
      <c r="WGB38" s="279"/>
      <c r="WGC38" s="279"/>
      <c r="WGD38" s="279"/>
      <c r="WGE38" s="279"/>
      <c r="WGF38" s="279"/>
      <c r="WGG38" s="279"/>
      <c r="WGH38" s="279"/>
      <c r="WGI38" s="279"/>
      <c r="WGJ38" s="279"/>
      <c r="WGK38" s="279"/>
      <c r="WGL38" s="279"/>
      <c r="WGM38" s="279"/>
      <c r="WGN38" s="279"/>
      <c r="WGO38" s="279"/>
      <c r="WGP38" s="279"/>
      <c r="WGQ38" s="279"/>
      <c r="WGR38" s="279"/>
      <c r="WGS38" s="279"/>
      <c r="WGT38" s="279"/>
      <c r="WGU38" s="279"/>
      <c r="WGV38" s="279"/>
      <c r="WGW38" s="279"/>
      <c r="WGX38" s="279"/>
      <c r="WGY38" s="279"/>
      <c r="WGZ38" s="279"/>
      <c r="WHA38" s="279"/>
      <c r="WHB38" s="279"/>
      <c r="WHC38" s="279"/>
      <c r="WHD38" s="279"/>
      <c r="WHE38" s="279"/>
      <c r="WHF38" s="279"/>
      <c r="WHG38" s="279"/>
      <c r="WHH38" s="279"/>
      <c r="WHI38" s="279"/>
      <c r="WHJ38" s="279"/>
      <c r="WHK38" s="279"/>
      <c r="WHL38" s="279"/>
      <c r="WHM38" s="279"/>
      <c r="WHN38" s="279"/>
      <c r="WHO38" s="279"/>
      <c r="WHP38" s="279"/>
      <c r="WHQ38" s="279"/>
      <c r="WHR38" s="279"/>
      <c r="WHS38" s="279"/>
      <c r="WHT38" s="279"/>
      <c r="WHU38" s="279"/>
      <c r="WHV38" s="279"/>
      <c r="WHW38" s="279"/>
      <c r="WHX38" s="279"/>
      <c r="WHY38" s="279"/>
      <c r="WHZ38" s="279"/>
      <c r="WIA38" s="279"/>
      <c r="WIB38" s="279"/>
      <c r="WIC38" s="279"/>
      <c r="WID38" s="279"/>
      <c r="WIE38" s="279"/>
      <c r="WIF38" s="279"/>
      <c r="WIG38" s="279"/>
      <c r="WIH38" s="279"/>
      <c r="WII38" s="279"/>
      <c r="WIJ38" s="279"/>
      <c r="WIK38" s="279"/>
      <c r="WIL38" s="279"/>
      <c r="WIM38" s="279"/>
      <c r="WIN38" s="279"/>
      <c r="WIO38" s="279"/>
      <c r="WIP38" s="279"/>
      <c r="WIQ38" s="279"/>
      <c r="WIR38" s="279"/>
      <c r="WIS38" s="279"/>
      <c r="WIT38" s="279"/>
      <c r="WIU38" s="279"/>
      <c r="WIV38" s="279"/>
      <c r="WIW38" s="279"/>
      <c r="WIX38" s="279"/>
      <c r="WIY38" s="279"/>
      <c r="WIZ38" s="279"/>
      <c r="WJA38" s="279"/>
      <c r="WJB38" s="279"/>
      <c r="WJC38" s="279"/>
      <c r="WJD38" s="279"/>
      <c r="WJE38" s="279"/>
      <c r="WJF38" s="279"/>
      <c r="WJG38" s="279"/>
      <c r="WJH38" s="279"/>
      <c r="WJI38" s="279"/>
      <c r="WJJ38" s="279"/>
      <c r="WJK38" s="279"/>
      <c r="WJL38" s="279"/>
      <c r="WJM38" s="279"/>
      <c r="WJN38" s="279"/>
      <c r="WJO38" s="279"/>
      <c r="WJP38" s="279"/>
      <c r="WJQ38" s="279"/>
      <c r="WJR38" s="279"/>
      <c r="WJS38" s="279"/>
      <c r="WJT38" s="279"/>
      <c r="WJU38" s="279"/>
      <c r="WJV38" s="279"/>
      <c r="WJW38" s="279"/>
      <c r="WJX38" s="279"/>
      <c r="WJY38" s="279"/>
      <c r="WJZ38" s="279"/>
      <c r="WKA38" s="279"/>
      <c r="WKB38" s="279"/>
      <c r="WKC38" s="279"/>
      <c r="WKD38" s="279"/>
      <c r="WKE38" s="279"/>
      <c r="WKF38" s="279"/>
      <c r="WKG38" s="279"/>
      <c r="WKH38" s="279"/>
      <c r="WKI38" s="279"/>
      <c r="WKJ38" s="279"/>
      <c r="WKK38" s="279"/>
      <c r="WKL38" s="279"/>
      <c r="WKM38" s="279"/>
      <c r="WKN38" s="279"/>
      <c r="WKO38" s="279"/>
      <c r="WKP38" s="279"/>
      <c r="WKQ38" s="279"/>
      <c r="WKR38" s="279"/>
      <c r="WKS38" s="279"/>
      <c r="WKT38" s="279"/>
      <c r="WKU38" s="279"/>
      <c r="WKV38" s="279"/>
      <c r="WKW38" s="279"/>
      <c r="WKX38" s="279"/>
      <c r="WKY38" s="279"/>
      <c r="WKZ38" s="279"/>
      <c r="WLA38" s="279"/>
      <c r="WLB38" s="279"/>
      <c r="WLC38" s="279"/>
      <c r="WLD38" s="279"/>
      <c r="WLE38" s="279"/>
      <c r="WLF38" s="279"/>
      <c r="WLG38" s="279"/>
      <c r="WLH38" s="279"/>
      <c r="WLI38" s="279"/>
      <c r="WLJ38" s="279"/>
      <c r="WLK38" s="279"/>
      <c r="WLL38" s="279"/>
      <c r="WLM38" s="279"/>
      <c r="WLN38" s="279"/>
      <c r="WLO38" s="279"/>
      <c r="WLP38" s="279"/>
      <c r="WLQ38" s="279"/>
      <c r="WLR38" s="279"/>
      <c r="WLS38" s="279"/>
      <c r="WLT38" s="279"/>
      <c r="WLU38" s="279"/>
      <c r="WLV38" s="279"/>
      <c r="WLW38" s="279"/>
      <c r="WLX38" s="279"/>
      <c r="WLY38" s="279"/>
      <c r="WLZ38" s="279"/>
      <c r="WMA38" s="279"/>
      <c r="WMB38" s="279"/>
      <c r="WMC38" s="279"/>
      <c r="WMD38" s="279"/>
      <c r="WME38" s="279"/>
      <c r="WMF38" s="279"/>
      <c r="WMG38" s="279"/>
      <c r="WMH38" s="279"/>
      <c r="WMI38" s="279"/>
      <c r="WMJ38" s="279"/>
      <c r="WMK38" s="279"/>
      <c r="WML38" s="279"/>
      <c r="WMM38" s="279"/>
      <c r="WMN38" s="279"/>
      <c r="WMO38" s="279"/>
      <c r="WMP38" s="279"/>
      <c r="WMQ38" s="279"/>
      <c r="WMR38" s="279"/>
      <c r="WMS38" s="279"/>
      <c r="WMT38" s="279"/>
      <c r="WMU38" s="279"/>
      <c r="WMV38" s="279"/>
      <c r="WMW38" s="279"/>
      <c r="WMX38" s="279"/>
      <c r="WMY38" s="279"/>
      <c r="WMZ38" s="279"/>
      <c r="WNA38" s="279"/>
      <c r="WNB38" s="279"/>
      <c r="WNC38" s="279"/>
      <c r="WND38" s="279"/>
      <c r="WNE38" s="279"/>
      <c r="WNF38" s="279"/>
      <c r="WNG38" s="279"/>
      <c r="WNH38" s="279"/>
      <c r="WNI38" s="279"/>
      <c r="WNJ38" s="279"/>
      <c r="WNK38" s="279"/>
      <c r="WNL38" s="279"/>
      <c r="WNM38" s="279"/>
      <c r="WNN38" s="279"/>
      <c r="WNO38" s="279"/>
      <c r="WNP38" s="279"/>
      <c r="WNQ38" s="279"/>
      <c r="WNR38" s="279"/>
      <c r="WNS38" s="279"/>
      <c r="WNT38" s="279"/>
      <c r="WNU38" s="279"/>
      <c r="WNV38" s="279"/>
      <c r="WNW38" s="279"/>
      <c r="WNX38" s="279"/>
      <c r="WNY38" s="279"/>
      <c r="WNZ38" s="279"/>
      <c r="WOA38" s="279"/>
      <c r="WOB38" s="279"/>
      <c r="WOC38" s="279"/>
      <c r="WOD38" s="279"/>
      <c r="WOE38" s="279"/>
      <c r="WOF38" s="279"/>
      <c r="WOG38" s="279"/>
      <c r="WOH38" s="279"/>
      <c r="WOI38" s="279"/>
      <c r="WOJ38" s="279"/>
      <c r="WOK38" s="279"/>
      <c r="WOL38" s="279"/>
      <c r="WOM38" s="279"/>
      <c r="WON38" s="279"/>
      <c r="WOO38" s="279"/>
      <c r="WOP38" s="279"/>
      <c r="WOQ38" s="279"/>
      <c r="WOR38" s="279"/>
      <c r="WOS38" s="279"/>
      <c r="WOT38" s="279"/>
      <c r="WOU38" s="279"/>
      <c r="WOV38" s="279"/>
      <c r="WOW38" s="279"/>
      <c r="WOX38" s="279"/>
      <c r="WOY38" s="279"/>
      <c r="WOZ38" s="279"/>
      <c r="WPA38" s="279"/>
      <c r="WPB38" s="279"/>
      <c r="WPC38" s="279"/>
      <c r="WPD38" s="279"/>
      <c r="WPE38" s="279"/>
      <c r="WPF38" s="279"/>
      <c r="WPG38" s="279"/>
      <c r="WPH38" s="279"/>
      <c r="WPI38" s="279"/>
      <c r="WPJ38" s="279"/>
      <c r="WPK38" s="279"/>
      <c r="WPL38" s="279"/>
      <c r="WPM38" s="279"/>
      <c r="WPN38" s="279"/>
      <c r="WPO38" s="279"/>
      <c r="WPP38" s="279"/>
      <c r="WPQ38" s="279"/>
      <c r="WPR38" s="279"/>
      <c r="WPS38" s="279"/>
      <c r="WPT38" s="279"/>
      <c r="WPU38" s="279"/>
      <c r="WPV38" s="279"/>
      <c r="WPW38" s="279"/>
      <c r="WPX38" s="279"/>
      <c r="WPY38" s="279"/>
      <c r="WPZ38" s="279"/>
      <c r="WQA38" s="279"/>
      <c r="WQB38" s="279"/>
      <c r="WQC38" s="279"/>
      <c r="WQD38" s="279"/>
      <c r="WQE38" s="279"/>
      <c r="WQF38" s="279"/>
      <c r="WQG38" s="279"/>
      <c r="WQH38" s="279"/>
      <c r="WQI38" s="279"/>
      <c r="WQJ38" s="279"/>
      <c r="WQK38" s="279"/>
      <c r="WQL38" s="279"/>
      <c r="WQM38" s="279"/>
      <c r="WQN38" s="279"/>
      <c r="WQO38" s="279"/>
      <c r="WQP38" s="279"/>
      <c r="WQQ38" s="279"/>
      <c r="WQR38" s="279"/>
      <c r="WQS38" s="279"/>
      <c r="WQT38" s="279"/>
      <c r="WQU38" s="279"/>
      <c r="WQV38" s="279"/>
      <c r="WQW38" s="279"/>
      <c r="WQX38" s="279"/>
      <c r="WQY38" s="279"/>
      <c r="WQZ38" s="279"/>
      <c r="WRA38" s="279"/>
      <c r="WRB38" s="279"/>
      <c r="WRC38" s="279"/>
      <c r="WRD38" s="279"/>
      <c r="WRE38" s="279"/>
      <c r="WRF38" s="279"/>
      <c r="WRG38" s="279"/>
      <c r="WRH38" s="279"/>
      <c r="WRI38" s="279"/>
      <c r="WRJ38" s="279"/>
      <c r="WRK38" s="279"/>
      <c r="WRL38" s="279"/>
      <c r="WRM38" s="279"/>
      <c r="WRN38" s="279"/>
      <c r="WRO38" s="279"/>
      <c r="WRP38" s="279"/>
      <c r="WRQ38" s="279"/>
      <c r="WRR38" s="279"/>
      <c r="WRS38" s="279"/>
      <c r="WRT38" s="279"/>
      <c r="WRU38" s="279"/>
      <c r="WRV38" s="279"/>
      <c r="WRW38" s="279"/>
      <c r="WRX38" s="279"/>
      <c r="WRY38" s="279"/>
      <c r="WRZ38" s="279"/>
      <c r="WSA38" s="279"/>
      <c r="WSB38" s="279"/>
      <c r="WSC38" s="279"/>
      <c r="WSD38" s="279"/>
      <c r="WSE38" s="279"/>
      <c r="WSF38" s="279"/>
      <c r="WSG38" s="279"/>
      <c r="WSH38" s="279"/>
      <c r="WSI38" s="279"/>
      <c r="WSJ38" s="279"/>
      <c r="WSK38" s="279"/>
      <c r="WSL38" s="279"/>
      <c r="WSM38" s="279"/>
      <c r="WSN38" s="279"/>
      <c r="WSO38" s="279"/>
      <c r="WSP38" s="279"/>
      <c r="WSQ38" s="279"/>
      <c r="WSR38" s="279"/>
      <c r="WSS38" s="279"/>
      <c r="WST38" s="279"/>
      <c r="WSU38" s="279"/>
      <c r="WSV38" s="279"/>
      <c r="WSW38" s="279"/>
      <c r="WSX38" s="279"/>
      <c r="WSY38" s="279"/>
      <c r="WSZ38" s="279"/>
      <c r="WTA38" s="279"/>
      <c r="WTB38" s="279"/>
      <c r="WTC38" s="279"/>
      <c r="WTD38" s="279"/>
      <c r="WTE38" s="279"/>
      <c r="WTF38" s="279"/>
      <c r="WTG38" s="279"/>
      <c r="WTH38" s="279"/>
      <c r="WTI38" s="279"/>
      <c r="WTJ38" s="279"/>
      <c r="WTK38" s="279"/>
      <c r="WTL38" s="279"/>
      <c r="WTM38" s="279"/>
      <c r="WTN38" s="279"/>
      <c r="WTO38" s="279"/>
      <c r="WTP38" s="279"/>
      <c r="WTQ38" s="279"/>
      <c r="WTR38" s="279"/>
      <c r="WTS38" s="279"/>
      <c r="WTT38" s="279"/>
      <c r="WTU38" s="279"/>
      <c r="WTV38" s="279"/>
      <c r="WTW38" s="279"/>
      <c r="WTX38" s="279"/>
      <c r="WTY38" s="279"/>
      <c r="WTZ38" s="279"/>
      <c r="WUA38" s="279"/>
      <c r="WUB38" s="279"/>
      <c r="WUC38" s="279"/>
      <c r="WUD38" s="279"/>
      <c r="WUE38" s="279"/>
      <c r="WUF38" s="279"/>
      <c r="WUG38" s="279"/>
      <c r="WUH38" s="279"/>
      <c r="WUI38" s="279"/>
      <c r="WUJ38" s="279"/>
      <c r="WUK38" s="279"/>
      <c r="WUL38" s="279"/>
      <c r="WUM38" s="279"/>
      <c r="WUN38" s="279"/>
      <c r="WUO38" s="279"/>
      <c r="WUP38" s="279"/>
      <c r="WUQ38" s="279"/>
      <c r="WUR38" s="279"/>
      <c r="WUS38" s="279"/>
      <c r="WUT38" s="279"/>
      <c r="WUU38" s="279"/>
      <c r="WUV38" s="279"/>
      <c r="WUW38" s="279"/>
      <c r="WUX38" s="279"/>
      <c r="WUY38" s="279"/>
      <c r="WUZ38" s="279"/>
      <c r="WVA38" s="279"/>
      <c r="WVB38" s="279"/>
      <c r="WVC38" s="279"/>
      <c r="WVD38" s="279"/>
      <c r="WVE38" s="279"/>
      <c r="WVF38" s="279"/>
      <c r="WVG38" s="279"/>
      <c r="WVH38" s="279"/>
      <c r="WVI38" s="279"/>
      <c r="WVJ38" s="279"/>
      <c r="WVK38" s="279"/>
      <c r="WVL38" s="279"/>
      <c r="WVM38" s="279"/>
      <c r="WVN38" s="279"/>
      <c r="WVO38" s="279"/>
      <c r="WVP38" s="279"/>
      <c r="WVQ38" s="279"/>
      <c r="WVR38" s="279"/>
      <c r="WVS38" s="279"/>
      <c r="WVT38" s="279"/>
      <c r="WVU38" s="279"/>
      <c r="WVV38" s="279"/>
      <c r="WVW38" s="279"/>
      <c r="WVX38" s="279"/>
      <c r="WVY38" s="279"/>
      <c r="WVZ38" s="279"/>
      <c r="WWA38" s="279"/>
      <c r="WWB38" s="279"/>
      <c r="WWC38" s="279"/>
      <c r="WWD38" s="279"/>
      <c r="WWE38" s="279"/>
      <c r="WWF38" s="279"/>
      <c r="WWG38" s="279"/>
      <c r="WWH38" s="279"/>
      <c r="WWI38" s="279"/>
      <c r="WWJ38" s="279"/>
      <c r="WWK38" s="279"/>
      <c r="WWL38" s="279"/>
      <c r="WWM38" s="279"/>
      <c r="WWN38" s="279"/>
      <c r="WWO38" s="279"/>
      <c r="WWP38" s="279"/>
      <c r="WWQ38" s="279"/>
      <c r="WWR38" s="279"/>
      <c r="WWS38" s="279"/>
      <c r="WWT38" s="279"/>
      <c r="WWU38" s="279"/>
      <c r="WWV38" s="279"/>
      <c r="WWW38" s="279"/>
      <c r="WWX38" s="279"/>
      <c r="WWY38" s="279"/>
      <c r="WWZ38" s="279"/>
      <c r="WXA38" s="279"/>
      <c r="WXB38" s="279"/>
      <c r="WXC38" s="279"/>
      <c r="WXD38" s="279"/>
      <c r="WXE38" s="279"/>
      <c r="WXF38" s="279"/>
      <c r="WXG38" s="279"/>
      <c r="WXH38" s="279"/>
      <c r="WXI38" s="279"/>
      <c r="WXJ38" s="279"/>
      <c r="WXK38" s="279"/>
      <c r="WXL38" s="279"/>
      <c r="WXM38" s="279"/>
      <c r="WXN38" s="279"/>
      <c r="WXO38" s="279"/>
      <c r="WXP38" s="279"/>
      <c r="WXQ38" s="279"/>
      <c r="WXR38" s="279"/>
      <c r="WXS38" s="279"/>
      <c r="WXT38" s="279"/>
      <c r="WXU38" s="279"/>
      <c r="WXV38" s="279"/>
      <c r="WXW38" s="279"/>
      <c r="WXX38" s="279"/>
      <c r="WXY38" s="279"/>
      <c r="WXZ38" s="279"/>
      <c r="WYA38" s="279"/>
      <c r="WYB38" s="279"/>
      <c r="WYC38" s="279"/>
      <c r="WYD38" s="279"/>
      <c r="WYE38" s="279"/>
      <c r="WYF38" s="279"/>
      <c r="WYG38" s="279"/>
      <c r="WYH38" s="279"/>
      <c r="WYI38" s="279"/>
      <c r="WYJ38" s="279"/>
      <c r="WYK38" s="279"/>
      <c r="WYL38" s="279"/>
      <c r="WYM38" s="279"/>
      <c r="WYN38" s="279"/>
      <c r="WYO38" s="279"/>
      <c r="WYP38" s="279"/>
      <c r="WYQ38" s="279"/>
      <c r="WYR38" s="279"/>
      <c r="WYS38" s="279"/>
      <c r="WYT38" s="279"/>
      <c r="WYU38" s="279"/>
      <c r="WYV38" s="279"/>
      <c r="WYW38" s="279"/>
      <c r="WYX38" s="279"/>
      <c r="WYY38" s="279"/>
      <c r="WYZ38" s="279"/>
      <c r="WZA38" s="279"/>
      <c r="WZB38" s="279"/>
      <c r="WZC38" s="279"/>
      <c r="WZD38" s="279"/>
      <c r="WZE38" s="279"/>
      <c r="WZF38" s="279"/>
      <c r="WZG38" s="279"/>
      <c r="WZH38" s="279"/>
      <c r="WZI38" s="279"/>
      <c r="WZJ38" s="279"/>
      <c r="WZK38" s="279"/>
      <c r="WZL38" s="279"/>
      <c r="WZM38" s="279"/>
      <c r="WZN38" s="279"/>
      <c r="WZO38" s="279"/>
      <c r="WZP38" s="279"/>
      <c r="WZQ38" s="279"/>
      <c r="WZR38" s="279"/>
      <c r="WZS38" s="279"/>
      <c r="WZT38" s="279"/>
      <c r="WZU38" s="279"/>
      <c r="WZV38" s="279"/>
      <c r="WZW38" s="279"/>
      <c r="WZX38" s="279"/>
      <c r="WZY38" s="279"/>
      <c r="WZZ38" s="279"/>
      <c r="XAA38" s="279"/>
      <c r="XAB38" s="279"/>
      <c r="XAC38" s="279"/>
      <c r="XAD38" s="279"/>
      <c r="XAE38" s="279"/>
      <c r="XAF38" s="279"/>
      <c r="XAG38" s="279"/>
      <c r="XAH38" s="279"/>
      <c r="XAI38" s="279"/>
      <c r="XAJ38" s="279"/>
      <c r="XAK38" s="279"/>
      <c r="XAL38" s="279"/>
      <c r="XAM38" s="279"/>
      <c r="XAN38" s="279"/>
      <c r="XAO38" s="279"/>
      <c r="XAP38" s="279"/>
      <c r="XAQ38" s="279"/>
      <c r="XAR38" s="279"/>
      <c r="XAS38" s="279"/>
      <c r="XAT38" s="279"/>
      <c r="XAU38" s="279"/>
      <c r="XAV38" s="279"/>
      <c r="XAW38" s="279"/>
      <c r="XAX38" s="279"/>
      <c r="XAY38" s="279"/>
      <c r="XAZ38" s="279"/>
      <c r="XBA38" s="279"/>
      <c r="XBB38" s="279"/>
      <c r="XBC38" s="279"/>
      <c r="XBD38" s="279"/>
      <c r="XBE38" s="279"/>
      <c r="XBF38" s="279"/>
      <c r="XBG38" s="279"/>
      <c r="XBH38" s="279"/>
      <c r="XBI38" s="279"/>
      <c r="XBJ38" s="279"/>
      <c r="XBK38" s="279"/>
      <c r="XBL38" s="279"/>
      <c r="XBM38" s="279"/>
      <c r="XBN38" s="279"/>
      <c r="XBO38" s="279"/>
      <c r="XBP38" s="279"/>
      <c r="XBQ38" s="279"/>
      <c r="XBR38" s="279"/>
      <c r="XBS38" s="279"/>
      <c r="XBT38" s="279"/>
      <c r="XBU38" s="279"/>
      <c r="XBV38" s="279"/>
      <c r="XBW38" s="279"/>
      <c r="XBX38" s="279"/>
      <c r="XBY38" s="279"/>
      <c r="XBZ38" s="279"/>
      <c r="XCA38" s="279"/>
      <c r="XCB38" s="279"/>
      <c r="XCC38" s="279"/>
      <c r="XCD38" s="279"/>
      <c r="XCE38" s="279"/>
      <c r="XCF38" s="279"/>
      <c r="XCG38" s="279"/>
      <c r="XCH38" s="279"/>
      <c r="XCI38" s="279"/>
      <c r="XCJ38" s="279"/>
      <c r="XCK38" s="279"/>
      <c r="XCL38" s="279"/>
      <c r="XCM38" s="279"/>
      <c r="XCN38" s="279"/>
      <c r="XCO38" s="279"/>
      <c r="XCP38" s="279"/>
      <c r="XCQ38" s="279"/>
      <c r="XCR38" s="279"/>
      <c r="XCS38" s="279"/>
      <c r="XCT38" s="279"/>
      <c r="XCU38" s="279"/>
      <c r="XCV38" s="279"/>
      <c r="XCW38" s="279"/>
      <c r="XCX38" s="279"/>
      <c r="XCY38" s="279"/>
      <c r="XCZ38" s="279"/>
      <c r="XDA38" s="279"/>
      <c r="XDB38" s="279"/>
      <c r="XDC38" s="279"/>
      <c r="XDD38" s="279"/>
      <c r="XDE38" s="279"/>
      <c r="XDF38" s="279"/>
      <c r="XDG38" s="279"/>
      <c r="XDH38" s="279"/>
      <c r="XDI38" s="279"/>
      <c r="XDJ38" s="279"/>
      <c r="XDK38" s="279"/>
      <c r="XDL38" s="279"/>
      <c r="XDM38" s="279"/>
      <c r="XDN38" s="279"/>
      <c r="XDO38" s="279"/>
      <c r="XDP38" s="279"/>
      <c r="XDQ38" s="279"/>
      <c r="XDR38" s="279"/>
      <c r="XDS38" s="279"/>
      <c r="XDT38" s="279"/>
      <c r="XDU38" s="279"/>
      <c r="XDV38" s="279"/>
      <c r="XDW38" s="279"/>
      <c r="XDX38" s="279"/>
      <c r="XDY38" s="279"/>
      <c r="XDZ38" s="279"/>
      <c r="XEA38" s="279"/>
      <c r="XEB38" s="279"/>
      <c r="XEC38" s="279"/>
      <c r="XED38" s="279"/>
      <c r="XEE38" s="279"/>
      <c r="XEF38" s="279"/>
      <c r="XEG38" s="279"/>
      <c r="XEH38" s="279"/>
      <c r="XEI38" s="279"/>
      <c r="XEJ38" s="279"/>
      <c r="XEK38" s="279"/>
      <c r="XEL38" s="279"/>
      <c r="XEM38" s="279"/>
      <c r="XEN38" s="279"/>
      <c r="XEO38" s="279"/>
      <c r="XEP38" s="279"/>
      <c r="XEQ38" s="279"/>
      <c r="XER38" s="279"/>
      <c r="XES38" s="279"/>
      <c r="XET38" s="279"/>
      <c r="XEU38" s="279"/>
      <c r="XEV38" s="279"/>
      <c r="XEW38" s="279"/>
      <c r="XEX38" s="279"/>
      <c r="XEY38" s="279"/>
      <c r="XEZ38" s="279"/>
      <c r="XFA38" s="279"/>
      <c r="XFB38" s="279"/>
      <c r="XFC38" s="279"/>
      <c r="XFD38" s="279"/>
    </row>
    <row r="40" spans="1:16384" ht="18.75" x14ac:dyDescent="0.3">
      <c r="D40" s="29"/>
      <c r="E40" s="30"/>
    </row>
    <row r="41" spans="1:16384" ht="18.75" x14ac:dyDescent="0.3">
      <c r="D41" s="255"/>
      <c r="E41" s="234"/>
    </row>
    <row r="65" spans="2:7" ht="30" customHeight="1" x14ac:dyDescent="0.25">
      <c r="D65" s="2"/>
      <c r="E65" s="352" t="str">
        <f>"Base year 
("&amp;S34_base&amp;")"</f>
        <v>Base year 
()</v>
      </c>
      <c r="F65" s="352" t="str">
        <f>"Target year 
("&amp;S34_target&amp;")"</f>
        <v>Target year 
()</v>
      </c>
      <c r="G65" s="352" t="str">
        <f>"% Reduction 
("&amp;S34_base&amp;"-"&amp;S34_target&amp;")"</f>
        <v>% Reduction 
(-)</v>
      </c>
    </row>
    <row r="66" spans="2:7" ht="30" customHeight="1" thickBot="1" x14ac:dyDescent="0.3">
      <c r="B66" s="353"/>
      <c r="C66" s="353"/>
      <c r="D66" s="364" t="str">
        <f>E15&amp;" carbon intensity"&amp;" (gCO2e/RTK)"</f>
        <v>Example Company carbon intensity (gCO2e/RTK)</v>
      </c>
      <c r="E66" s="354" t="str">
        <f>IFERROR(ROUND(INDEX(Calculations!E150:AN165,12,MATCH(S34_base,Calculations!E150:AN150,0)),0),"")</f>
        <v/>
      </c>
      <c r="F66" s="354" t="str">
        <f>IFERROR(ROUND(INDEX(Calculations!E150:AN165,12,MATCH(S34_target,Calculations!E150:AN150,0)),0),"")</f>
        <v/>
      </c>
      <c r="G66" s="355" t="str">
        <f>IFERROR((F66/E66)-1,"")</f>
        <v/>
      </c>
    </row>
    <row r="67" spans="2:7" ht="30" customHeight="1" thickTop="1" x14ac:dyDescent="0.25"/>
  </sheetData>
  <sheetProtection algorithmName="SHA-512" hashValue="i5DNli4cli3R5DRXChlijedMiFUHwf3C0BcEx9rere539RXeItjTYI1Um1RljcbiI5k+feow+bY1WA+1O8NhFg==" saltValue="HsK8CX/sXoJw+UwJIjVMyw==" spinCount="100000" sheet="1" objects="1" scenarios="1"/>
  <protectedRanges>
    <protectedRange sqref="E15:F18 E23 E25:E26 E32 E34:E36" name="CF_Lock"/>
  </protectedRanges>
  <mergeCells count="11">
    <mergeCell ref="C35:D35"/>
    <mergeCell ref="C32:D32"/>
    <mergeCell ref="C36:D36"/>
    <mergeCell ref="E23:F23"/>
    <mergeCell ref="A1:M1"/>
    <mergeCell ref="O1:W1"/>
    <mergeCell ref="E15:F15"/>
    <mergeCell ref="E16:F16"/>
    <mergeCell ref="E17:F17"/>
    <mergeCell ref="E18:F18"/>
    <mergeCell ref="B10:M11"/>
  </mergeCells>
  <conditionalFormatting sqref="D66">
    <cfRule type="expression" dxfId="183" priority="12">
      <formula>ISTEXT($D$16)=FALSE</formula>
    </cfRule>
  </conditionalFormatting>
  <conditionalFormatting sqref="C66">
    <cfRule type="expression" dxfId="182" priority="10">
      <formula>ISTEXT($D$16)=FALSE</formula>
    </cfRule>
  </conditionalFormatting>
  <conditionalFormatting sqref="B66">
    <cfRule type="expression" dxfId="181" priority="6">
      <formula>ISTEXT($D$16)=FALSE</formula>
    </cfRule>
  </conditionalFormatting>
  <dataValidations xWindow="1208" yWindow="788" count="4">
    <dataValidation errorStyle="warning" operator="lessThan" allowBlank="1" showErrorMessage="1" errorTitle="Check Units!" error="Please enter emissions data in million tonnes of CO2e" promptTitle="Total WTW Emissions " prompt="Input total emissions from all dedicated freight flights (all stage lengths)_x000a_ operated on a Well-to-Wake (WTW) basis." sqref="E25" xr:uid="{00000000-0002-0000-0300-000000000000}"/>
    <dataValidation errorStyle="warning" operator="lessThan" allowBlank="1" showErrorMessage="1" errorTitle="Check Units!" error="Please enter emissions data in million tonnes of CO2e" promptTitle="Total TTW Emissions " prompt="Input emissions from combustion of jet fuel, this will be your scope 1 emissions inventory in million metric tonnes of CO2e. Please see the &quot;Definitions&quot; tab for explanations of CO2e." sqref="E26" xr:uid="{00000000-0002-0000-0300-000001000000}"/>
    <dataValidation type="whole" errorStyle="warning" operator="lessThan" allowBlank="1" showErrorMessage="1" errorTitle="Check Units!" error="Please enter emissions data in million tonnes of CO2e" promptTitle="Total WTW Emissions " prompt="Input total emissions from all dedicated freight flights (all stage lengths)_x000a_ operated on a Well-to-Wake (WTW) basis." sqref="E27" xr:uid="{00000000-0002-0000-0300-000002000000}">
      <formula1>50</formula1>
    </dataValidation>
    <dataValidation errorStyle="warning" allowBlank="1" showErrorMessage="1" errorTitle="Check Units" error="Please enter activity data in Billion RPK" promptTitle="Total Dedicated Freight RTK" prompt="For dedicated freight operations, enter total flown RTK" sqref="E32 E35" xr:uid="{00000000-0002-0000-0300-000003000000}"/>
  </dataValidations>
  <pageMargins left="0.7" right="0.7" top="0.75" bottom="0.75" header="0.3" footer="0.3"/>
  <pageSetup orientation="portrait" horizontalDpi="90" verticalDpi="90" r:id="rId1"/>
  <customProperties>
    <customPr name="SSC_SHEET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37" id="{1228ED16-5AEF-4C5B-ABE9-D71C21BE6F2A}">
            <xm:f>$E$23=Catalogues!$AD$2</xm:f>
            <x14:dxf>
              <font>
                <color theme="0"/>
              </font>
              <fill>
                <patternFill>
                  <fgColor theme="0"/>
                  <bgColor theme="0"/>
                </patternFill>
              </fill>
              <border>
                <left style="thin">
                  <color theme="0"/>
                </left>
                <right style="thin">
                  <color theme="0"/>
                </right>
                <top style="thin">
                  <color theme="0"/>
                </top>
                <bottom style="thin">
                  <color theme="0"/>
                </bottom>
                <vertical/>
                <horizontal/>
              </border>
            </x14:dxf>
          </x14:cfRule>
          <xm:sqref>D26:E27</xm:sqref>
        </x14:conditionalFormatting>
        <x14:conditionalFormatting xmlns:xm="http://schemas.microsoft.com/office/excel/2006/main">
          <x14:cfRule type="expression" priority="38" id="{61BD215B-84BC-4009-92A8-78502782D5C8}">
            <xm:f>$E$23=Catalogues!$AD$3</xm:f>
            <x14:dxf>
              <font>
                <color theme="0"/>
              </font>
              <fill>
                <patternFill>
                  <fgColor theme="0"/>
                  <bgColor theme="0"/>
                </patternFill>
              </fill>
              <border>
                <left/>
                <right/>
                <top/>
                <bottom/>
              </border>
            </x14:dxf>
          </x14:cfRule>
          <xm:sqref>D25:E25</xm:sqref>
        </x14:conditionalFormatting>
        <x14:conditionalFormatting xmlns:xm="http://schemas.microsoft.com/office/excel/2006/main">
          <x14:cfRule type="expression" priority="33" id="{9D7CEEA1-FFFE-49BC-BB35-14255CCB422C}">
            <xm:f>$E$22=Catalogues!$AD$2</xm:f>
            <x14:dxf>
              <font>
                <color theme="0"/>
              </font>
              <fill>
                <patternFill>
                  <fgColor theme="0"/>
                  <bgColor theme="0"/>
                </patternFill>
              </fill>
              <border>
                <left style="thin">
                  <color theme="0"/>
                </left>
                <right style="thin">
                  <color theme="0"/>
                </right>
                <top style="thin">
                  <color theme="0"/>
                </top>
                <bottom style="thin">
                  <color theme="0"/>
                </bottom>
                <vertical/>
                <horizontal/>
              </border>
            </x14:dxf>
          </x14:cfRule>
          <xm:sqref>D27:E27</xm:sqref>
        </x14:conditionalFormatting>
        <x14:conditionalFormatting xmlns:xm="http://schemas.microsoft.com/office/excel/2006/main">
          <x14:cfRule type="expression" priority="29" id="{C9532644-D71C-44B8-B0F6-656CA5CB7F01}">
            <xm:f>$E$18=Catalogues!$AB$2</xm:f>
            <x14:dxf>
              <font>
                <color theme="0"/>
              </font>
              <fill>
                <patternFill patternType="solid">
                  <fgColor theme="0"/>
                  <bgColor theme="0"/>
                </patternFill>
              </fill>
              <border>
                <left/>
                <right/>
                <top/>
                <bottom/>
                <vertical/>
                <horizontal/>
              </border>
            </x14:dxf>
          </x14:cfRule>
          <xm:sqref>D31 D33 E32 C32</xm:sqref>
        </x14:conditionalFormatting>
        <x14:conditionalFormatting xmlns:xm="http://schemas.microsoft.com/office/excel/2006/main">
          <x14:cfRule type="expression" priority="30" id="{10342D3F-15B6-4898-B689-C13228B67A25}">
            <xm:f>$E$18='file:///C:\Users\solazheng\Library\Containers\com.microsoft.Excel\Data\Documents\Users\collins Nicholas\AppData\Local\Microsoft\Windows\INetCache\Content.Outlook\X21HJ5CR\[CONFIDENTIAL-SBTi_Aviation_tool_demo_V28(Vs)_Locked.xlsx]Assumptions'!#REF!</xm:f>
            <x14:dxf>
              <font>
                <color theme="0"/>
              </font>
              <fill>
                <patternFill patternType="solid">
                  <fgColor theme="0"/>
                  <bgColor theme="0"/>
                </patternFill>
              </fill>
              <border>
                <left/>
                <right/>
                <top/>
                <bottom/>
                <vertical/>
                <horizontal/>
              </border>
            </x14:dxf>
          </x14:cfRule>
          <xm:sqref>E32</xm:sqref>
        </x14:conditionalFormatting>
        <x14:conditionalFormatting xmlns:xm="http://schemas.microsoft.com/office/excel/2006/main">
          <x14:cfRule type="expression" priority="27" id="{AA5EE1E4-F66B-4C42-82E8-F8D2C038D218}">
            <xm:f>$E$18=Catalogues!$AB$2</xm:f>
            <x14:dxf>
              <font>
                <color theme="0"/>
              </font>
              <fill>
                <patternFill patternType="solid">
                  <fgColor theme="0"/>
                  <bgColor theme="0"/>
                </patternFill>
              </fill>
              <border>
                <left/>
                <right/>
                <top/>
                <bottom/>
                <vertical/>
                <horizontal/>
              </border>
            </x14:dxf>
          </x14:cfRule>
          <xm:sqref>C36</xm:sqref>
        </x14:conditionalFormatting>
        <x14:conditionalFormatting xmlns:xm="http://schemas.microsoft.com/office/excel/2006/main">
          <x14:cfRule type="expression" priority="18" id="{AF3494E8-57CC-4286-A951-6B8F21CB0EC4}">
            <xm:f>$E$34=Catalogues!$P$3</xm:f>
            <x14:dxf>
              <font>
                <color theme="0"/>
              </font>
              <fill>
                <patternFill>
                  <fgColor theme="0"/>
                  <bgColor theme="0"/>
                </patternFill>
              </fill>
              <border>
                <left/>
                <right/>
                <top/>
                <bottom/>
              </border>
            </x14:dxf>
          </x14:cfRule>
          <xm:sqref>E36 C36</xm:sqref>
        </x14:conditionalFormatting>
        <x14:conditionalFormatting xmlns:xm="http://schemas.microsoft.com/office/excel/2006/main">
          <x14:cfRule type="expression" priority="17" id="{BB11EA33-AC77-44EE-8578-9A9B089B47C7}">
            <xm:f>$E$34=Catalogues!$P$2</xm:f>
            <x14:dxf>
              <font>
                <color theme="0"/>
              </font>
              <fill>
                <patternFill>
                  <bgColor theme="0"/>
                </patternFill>
              </fill>
              <border>
                <left/>
                <right/>
                <top/>
                <bottom/>
              </border>
            </x14:dxf>
          </x14:cfRule>
          <xm:sqref>E35 C35</xm:sqref>
        </x14:conditionalFormatting>
        <x14:conditionalFormatting xmlns:xm="http://schemas.microsoft.com/office/excel/2006/main">
          <x14:cfRule type="expression" priority="16" id="{8912B811-911A-4A09-8303-AEA141BF9906}">
            <xm:f>$E$34=Catalogues!$P$2</xm:f>
            <x14:dxf>
              <font>
                <color theme="0" tint="-0.499984740745262"/>
              </font>
              <fill>
                <patternFill>
                  <bgColor theme="0" tint="-0.499984740745262"/>
                </patternFill>
              </fill>
              <border>
                <left style="thin">
                  <color theme="0" tint="-0.499984740745262"/>
                </left>
                <right style="thin">
                  <color theme="0" tint="-0.499984740745262"/>
                </right>
                <top style="thin">
                  <color theme="0" tint="-0.499984740745262"/>
                </top>
                <bottom style="thin">
                  <color theme="0" tint="-0.499984740745262"/>
                </bottom>
              </border>
            </x14:dxf>
          </x14:cfRule>
          <xm:sqref>E35</xm:sqref>
        </x14:conditionalFormatting>
        <x14:conditionalFormatting xmlns:xm="http://schemas.microsoft.com/office/excel/2006/main">
          <x14:cfRule type="expression" priority="15" id="{A320A346-4118-4BF4-90B8-07E9DEB37EE4}">
            <xm:f>$E$23=Catalogues!$AD$3</xm:f>
            <x14:dxf>
              <font>
                <color theme="0" tint="-0.499984740745262"/>
              </font>
              <fill>
                <patternFill>
                  <bgColor theme="0" tint="-0.499984740745262"/>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E25</xm:sqref>
        </x14:conditionalFormatting>
        <x14:conditionalFormatting xmlns:xm="http://schemas.microsoft.com/office/excel/2006/main">
          <x14:cfRule type="expression" priority="14" id="{0A1E2610-39C5-4204-8AAF-AB7FFDC50B4F}">
            <xm:f>$E$23=Catalogues!$AD$2</xm:f>
            <x14:dxf>
              <font>
                <color theme="0" tint="-0.499984740745262"/>
              </font>
              <fill>
                <patternFill>
                  <bgColor theme="0" tint="-0.499984740745262"/>
                </patternFill>
              </fill>
              <border>
                <left style="thin">
                  <color auto="1"/>
                </left>
                <right style="thin">
                  <color auto="1"/>
                </right>
                <top style="thin">
                  <color auto="1"/>
                </top>
                <bottom style="thin">
                  <color auto="1"/>
                </bottom>
                <vertical/>
                <horizontal/>
              </border>
            </x14:dxf>
          </x14:cfRule>
          <xm:sqref>E26</xm:sqref>
        </x14:conditionalFormatting>
        <x14:conditionalFormatting xmlns:xm="http://schemas.microsoft.com/office/excel/2006/main">
          <x14:cfRule type="expression" priority="13" id="{2BE7E498-C5E8-40DD-A121-F50AE9685FD8}">
            <xm:f>$E$34=Catalogues!$P$3</xm:f>
            <x14:dxf>
              <font>
                <color theme="0" tint="-0.499984740745262"/>
              </font>
              <fill>
                <patternFill>
                  <bgColor theme="0" tint="-0.499984740745262"/>
                </patternFill>
              </fill>
              <border>
                <left style="thin">
                  <color auto="1"/>
                </left>
                <right style="thin">
                  <color auto="1"/>
                </right>
                <top style="thin">
                  <color auto="1"/>
                </top>
                <bottom style="thin">
                  <color auto="1"/>
                </bottom>
                <vertical/>
                <horizontal/>
              </border>
            </x14:dxf>
          </x14:cfRule>
          <xm:sqref>E36</xm:sqref>
        </x14:conditionalFormatting>
        <x14:conditionalFormatting xmlns:xm="http://schemas.microsoft.com/office/excel/2006/main">
          <x14:cfRule type="expression" priority="11" id="{1CC229CC-E288-4155-87B1-999E1EE2F4F7}">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D66</xm:sqref>
        </x14:conditionalFormatting>
        <x14:conditionalFormatting xmlns:xm="http://schemas.microsoft.com/office/excel/2006/main">
          <x14:cfRule type="expression" priority="9" id="{18747FE1-4002-4634-8F12-027009B1F13D}">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C66</xm:sqref>
        </x14:conditionalFormatting>
        <x14:conditionalFormatting xmlns:xm="http://schemas.microsoft.com/office/excel/2006/main">
          <x14:cfRule type="expression" priority="5" id="{98920EC7-3483-4995-9883-D97847817258}">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B66</xm:sqref>
        </x14:conditionalFormatting>
      </x14:conditionalFormattings>
    </ext>
    <ext xmlns:x14="http://schemas.microsoft.com/office/spreadsheetml/2009/9/main" uri="{CCE6A557-97BC-4b89-ADB6-D9C93CAAB3DF}">
      <x14:dataValidations xmlns:xm="http://schemas.microsoft.com/office/excel/2006/main" xWindow="1208" yWindow="788" count="5">
        <x14:dataValidation type="list" allowBlank="1" showInputMessage="1" errorTitle="Invalid Target Year" error="Target year date should be between 5-15 years after the current year" xr:uid="{00000000-0002-0000-0300-000004000000}">
          <x14:formula1>
            <xm:f>Catalogues!$AI$3</xm:f>
          </x14:formula1>
          <xm:sqref>E18:F18</xm:sqref>
        </x14:dataValidation>
        <x14:dataValidation type="list" allowBlank="1" showInputMessage="1" showErrorMessage="1" errorTitle="Invalid Target Year" error="Targets must cover a minimum of 5 years and a maximum of 15 years from the date the target is submitted to the SBTi for validation." promptTitle="Input a target year" prompt="Targets must cover a minimum of 5 years and a maximum of 15 years from the date the target is submitted to the SBTi for validation." xr:uid="{00000000-0002-0000-0300-000005000000}">
          <x14:formula1>
            <xm:f>Catalogues!$Z$2:$Z$28</xm:f>
          </x14:formula1>
          <xm:sqref>E17:F17</xm:sqref>
        </x14:dataValidation>
        <x14:dataValidation type="list" allowBlank="1" showInputMessage="1" showErrorMessage="1" xr:uid="{00000000-0002-0000-0300-000006000000}">
          <x14:formula1>
            <xm:f>Catalogues!$AD$2:$AD$3</xm:f>
          </x14:formula1>
          <xm:sqref>E23:F23</xm:sqref>
        </x14:dataValidation>
        <x14:dataValidation type="list" allowBlank="1" showErrorMessage="1" promptTitle="Choose forecast approach" prompt="CAGR referes to a Compound Annual Growth Rate evenly applied across all operating segments from base year to 2050_x000a_" xr:uid="{00000000-0002-0000-0300-000007000000}">
          <x14:formula1>
            <xm:f>Catalogues!$P$2:$P$3</xm:f>
          </x14:formula1>
          <xm:sqref>E34</xm:sqref>
        </x14:dataValidation>
        <x14:dataValidation type="list" allowBlank="1" showInputMessage="1" showErrorMessage="1" errorTitle="Invalid base year" error="Please choose a base year that is 2018 or sooner. A base year should be chosen as the year with the most recent complete GHG inventory available " promptTitle="Input a target base year" prompt="This should be the most recent year in which a full GHG inventory was completed " xr:uid="{00000000-0002-0000-0300-000008000000}">
          <x14:formula1>
            <xm:f>Catalogues!$Y$2:$Y$5</xm:f>
          </x14:formula1>
          <xm:sqref>E16:F16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rgb="FF00546E"/>
  </sheetPr>
  <dimension ref="A1:XFD67"/>
  <sheetViews>
    <sheetView showGridLines="0" zoomScale="90" zoomScaleNormal="90" workbookViewId="0">
      <selection activeCell="E13" sqref="E13"/>
    </sheetView>
  </sheetViews>
  <sheetFormatPr defaultColWidth="0" defaultRowHeight="15" x14ac:dyDescent="0.25"/>
  <cols>
    <col min="1" max="1" width="10.42578125" customWidth="1"/>
    <col min="2" max="2" width="4.42578125" customWidth="1"/>
    <col min="3" max="3" width="8.42578125" customWidth="1"/>
    <col min="4" max="4" width="30.42578125" customWidth="1"/>
    <col min="5" max="10" width="20.42578125" customWidth="1"/>
    <col min="11" max="14" width="8.85546875" customWidth="1"/>
    <col min="15" max="15" width="8.85546875" style="46" hidden="1"/>
    <col min="16" max="23" width="8.85546875" hidden="1"/>
  </cols>
  <sheetData>
    <row r="1" spans="1:16384" s="101" customFormat="1" x14ac:dyDescent="0.25">
      <c r="A1" s="575"/>
      <c r="B1" s="575"/>
      <c r="C1" s="575"/>
      <c r="D1" s="575"/>
      <c r="E1" s="575"/>
      <c r="F1" s="575"/>
      <c r="G1" s="575"/>
      <c r="H1" s="575"/>
      <c r="I1" s="575"/>
      <c r="J1" s="575"/>
      <c r="K1" s="575"/>
      <c r="L1" s="575"/>
      <c r="M1" s="575"/>
      <c r="N1" s="103"/>
      <c r="O1" s="570"/>
      <c r="P1" s="571"/>
      <c r="Q1" s="571"/>
      <c r="R1" s="571"/>
      <c r="S1" s="571"/>
      <c r="T1" s="571"/>
      <c r="U1" s="571"/>
      <c r="V1" s="571"/>
      <c r="W1" s="571"/>
    </row>
    <row r="2" spans="1:16384" ht="3.6" customHeight="1" x14ac:dyDescent="0.25">
      <c r="E2" s="219"/>
      <c r="P2" s="2"/>
      <c r="Q2" s="2"/>
      <c r="R2" s="2"/>
      <c r="S2" s="2"/>
      <c r="T2" s="2"/>
      <c r="U2" s="2"/>
      <c r="V2" s="2"/>
      <c r="W2" s="2"/>
    </row>
    <row r="3" spans="1:16384" x14ac:dyDescent="0.25">
      <c r="E3" s="219"/>
      <c r="P3" s="2"/>
      <c r="Q3" s="2"/>
      <c r="R3" s="2"/>
      <c r="S3" s="2"/>
      <c r="T3" s="2"/>
      <c r="U3" s="2"/>
      <c r="V3" s="2"/>
      <c r="W3" s="2"/>
    </row>
    <row r="4" spans="1:16384" ht="16.5" thickBot="1" x14ac:dyDescent="0.3">
      <c r="D4" s="358" t="str">
        <f>Intro!$D$4</f>
        <v>SBT Aviation Tool</v>
      </c>
      <c r="F4" s="16"/>
      <c r="G4" s="16"/>
      <c r="H4" s="16"/>
      <c r="P4" s="2"/>
      <c r="Q4" s="2"/>
      <c r="R4" s="2"/>
      <c r="S4" s="2"/>
      <c r="T4" s="2"/>
      <c r="U4" s="2"/>
      <c r="V4" s="2"/>
      <c r="W4" s="2"/>
    </row>
    <row r="5" spans="1:16384" ht="16.5" thickBot="1" x14ac:dyDescent="0.3">
      <c r="D5" s="266" t="str">
        <f>Intro!$D$5</f>
        <v>Sectoral Decarbonization Approach - Aviation Sector</v>
      </c>
      <c r="I5" s="28" t="s">
        <v>30</v>
      </c>
      <c r="J5" s="13" t="s">
        <v>29</v>
      </c>
      <c r="P5" s="2"/>
      <c r="Q5" s="2"/>
      <c r="R5" s="2"/>
      <c r="S5" s="2"/>
      <c r="T5" s="2"/>
      <c r="U5" s="2"/>
      <c r="V5" s="2"/>
      <c r="W5" s="2"/>
    </row>
    <row r="6" spans="1:16384" ht="15" customHeight="1" thickBot="1" x14ac:dyDescent="0.3">
      <c r="D6" s="266" t="str">
        <f>Intro!$D$6</f>
        <v>Version 1.1</v>
      </c>
      <c r="I6" s="36" t="s">
        <v>31</v>
      </c>
      <c r="J6" s="100" t="s">
        <v>32</v>
      </c>
      <c r="N6" s="95"/>
      <c r="P6" s="2"/>
      <c r="Q6" s="2"/>
      <c r="R6" s="2"/>
      <c r="S6" s="2"/>
      <c r="T6" s="2"/>
      <c r="U6" s="2"/>
      <c r="V6" s="2"/>
      <c r="W6" s="2"/>
    </row>
    <row r="7" spans="1:16384" s="17" customFormat="1" ht="15.75" thickBot="1" x14ac:dyDescent="0.3">
      <c r="E7" s="87"/>
      <c r="O7" s="89"/>
    </row>
    <row r="8" spans="1:16384" ht="12.75" customHeight="1" x14ac:dyDescent="0.25">
      <c r="E8" s="219"/>
      <c r="P8" s="2"/>
      <c r="Q8" s="2"/>
      <c r="R8" s="2"/>
      <c r="S8" s="2"/>
      <c r="T8" s="2"/>
      <c r="U8" s="2"/>
      <c r="V8" s="2"/>
      <c r="W8" s="2"/>
    </row>
    <row r="9" spans="1:16384" s="93" customFormat="1" ht="26.25" customHeight="1" thickBot="1" x14ac:dyDescent="0.3">
      <c r="A9"/>
      <c r="B9" s="378" t="s">
        <v>620</v>
      </c>
      <c r="C9" s="377" t="s">
        <v>619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c r="IW9" s="279"/>
      <c r="IX9" s="279"/>
      <c r="IY9" s="279"/>
      <c r="IZ9" s="279"/>
      <c r="JA9" s="279"/>
      <c r="JB9" s="279"/>
      <c r="JC9" s="279"/>
      <c r="JD9" s="279"/>
      <c r="JE9" s="279"/>
      <c r="JF9" s="279"/>
      <c r="JG9" s="279"/>
      <c r="JH9" s="279"/>
      <c r="JI9" s="279"/>
      <c r="JJ9" s="279"/>
      <c r="JK9" s="279"/>
      <c r="JL9" s="279"/>
      <c r="JM9" s="279"/>
      <c r="JN9" s="279"/>
      <c r="JO9" s="279"/>
      <c r="JP9" s="279"/>
      <c r="JQ9" s="279"/>
      <c r="JR9" s="279"/>
      <c r="JS9" s="279"/>
      <c r="JT9" s="279"/>
      <c r="JU9" s="279"/>
      <c r="JV9" s="279"/>
      <c r="JW9" s="279"/>
      <c r="JX9" s="279"/>
      <c r="JY9" s="279"/>
      <c r="JZ9" s="279"/>
      <c r="KA9" s="279"/>
      <c r="KB9" s="279"/>
      <c r="KC9" s="279"/>
      <c r="KD9" s="279"/>
      <c r="KE9" s="279"/>
      <c r="KF9" s="279"/>
      <c r="KG9" s="279"/>
      <c r="KH9" s="279"/>
      <c r="KI9" s="279"/>
      <c r="KJ9" s="279"/>
      <c r="KK9" s="279"/>
      <c r="KL9" s="279"/>
      <c r="KM9" s="279"/>
      <c r="KN9" s="279"/>
      <c r="KO9" s="279"/>
      <c r="KP9" s="279"/>
      <c r="KQ9" s="279"/>
      <c r="KR9" s="279"/>
      <c r="KS9" s="279"/>
      <c r="KT9" s="279"/>
      <c r="KU9" s="279"/>
      <c r="KV9" s="279"/>
      <c r="KW9" s="279"/>
      <c r="KX9" s="279"/>
      <c r="KY9" s="279"/>
      <c r="KZ9" s="279"/>
      <c r="LA9" s="279"/>
      <c r="LB9" s="279"/>
      <c r="LC9" s="279"/>
      <c r="LD9" s="279"/>
      <c r="LE9" s="279"/>
      <c r="LF9" s="279"/>
      <c r="LG9" s="279"/>
      <c r="LH9" s="279"/>
      <c r="LI9" s="279"/>
      <c r="LJ9" s="279"/>
      <c r="LK9" s="279"/>
      <c r="LL9" s="279"/>
      <c r="LM9" s="279"/>
      <c r="LN9" s="279"/>
      <c r="LO9" s="279"/>
      <c r="LP9" s="279"/>
      <c r="LQ9" s="279"/>
      <c r="LR9" s="279"/>
      <c r="LS9" s="279"/>
      <c r="LT9" s="279"/>
      <c r="LU9" s="279"/>
      <c r="LV9" s="279"/>
      <c r="LW9" s="279"/>
      <c r="LX9" s="279"/>
      <c r="LY9" s="279"/>
      <c r="LZ9" s="279"/>
      <c r="MA9" s="279"/>
      <c r="MB9" s="279"/>
      <c r="MC9" s="279"/>
      <c r="MD9" s="279"/>
      <c r="ME9" s="279"/>
      <c r="MF9" s="279"/>
      <c r="MG9" s="279"/>
      <c r="MH9" s="279"/>
      <c r="MI9" s="279"/>
      <c r="MJ9" s="279"/>
      <c r="MK9" s="279"/>
      <c r="ML9" s="279"/>
      <c r="MM9" s="279"/>
      <c r="MN9" s="279"/>
      <c r="MO9" s="279"/>
      <c r="MP9" s="279"/>
      <c r="MQ9" s="279"/>
      <c r="MR9" s="279"/>
      <c r="MS9" s="279"/>
      <c r="MT9" s="279"/>
      <c r="MU9" s="279"/>
      <c r="MV9" s="279"/>
      <c r="MW9" s="279"/>
      <c r="MX9" s="279"/>
      <c r="MY9" s="279"/>
      <c r="MZ9" s="279"/>
      <c r="NA9" s="279"/>
      <c r="NB9" s="279"/>
      <c r="NC9" s="279"/>
      <c r="ND9" s="279"/>
      <c r="NE9" s="279"/>
      <c r="NF9" s="279"/>
      <c r="NG9" s="279"/>
      <c r="NH9" s="279"/>
      <c r="NI9" s="279"/>
      <c r="NJ9" s="279"/>
      <c r="NK9" s="279"/>
      <c r="NL9" s="279"/>
      <c r="NM9" s="279"/>
      <c r="NN9" s="279"/>
      <c r="NO9" s="279"/>
      <c r="NP9" s="279"/>
      <c r="NQ9" s="279"/>
      <c r="NR9" s="279"/>
      <c r="NS9" s="279"/>
      <c r="NT9" s="279"/>
      <c r="NU9" s="279"/>
      <c r="NV9" s="279"/>
      <c r="NW9" s="279"/>
      <c r="NX9" s="279"/>
      <c r="NY9" s="279"/>
      <c r="NZ9" s="279"/>
      <c r="OA9" s="279"/>
      <c r="OB9" s="279"/>
      <c r="OC9" s="279"/>
      <c r="OD9" s="279"/>
      <c r="OE9" s="279"/>
      <c r="OF9" s="279"/>
      <c r="OG9" s="279"/>
      <c r="OH9" s="279"/>
      <c r="OI9" s="279"/>
      <c r="OJ9" s="279"/>
      <c r="OK9" s="279"/>
      <c r="OL9" s="279"/>
      <c r="OM9" s="279"/>
      <c r="ON9" s="279"/>
      <c r="OO9" s="279"/>
      <c r="OP9" s="279"/>
      <c r="OQ9" s="279"/>
      <c r="OR9" s="279"/>
      <c r="OS9" s="279"/>
      <c r="OT9" s="279"/>
      <c r="OU9" s="279"/>
      <c r="OV9" s="279"/>
      <c r="OW9" s="279"/>
      <c r="OX9" s="279"/>
      <c r="OY9" s="279"/>
      <c r="OZ9" s="279"/>
      <c r="PA9" s="279"/>
      <c r="PB9" s="279"/>
      <c r="PC9" s="279"/>
      <c r="PD9" s="279"/>
      <c r="PE9" s="279"/>
      <c r="PF9" s="279"/>
      <c r="PG9" s="279"/>
      <c r="PH9" s="279"/>
      <c r="PI9" s="279"/>
      <c r="PJ9" s="279"/>
      <c r="PK9" s="279"/>
      <c r="PL9" s="279"/>
      <c r="PM9" s="279"/>
      <c r="PN9" s="279"/>
      <c r="PO9" s="279"/>
      <c r="PP9" s="279"/>
      <c r="PQ9" s="279"/>
      <c r="PR9" s="279"/>
      <c r="PS9" s="279"/>
      <c r="PT9" s="279"/>
      <c r="PU9" s="279"/>
      <c r="PV9" s="279"/>
      <c r="PW9" s="279"/>
      <c r="PX9" s="279"/>
      <c r="PY9" s="279"/>
      <c r="PZ9" s="279"/>
      <c r="QA9" s="279"/>
      <c r="QB9" s="279"/>
      <c r="QC9" s="279"/>
      <c r="QD9" s="279"/>
      <c r="QE9" s="279"/>
      <c r="QF9" s="279"/>
      <c r="QG9" s="279"/>
      <c r="QH9" s="279"/>
      <c r="QI9" s="279"/>
      <c r="QJ9" s="279"/>
      <c r="QK9" s="279"/>
      <c r="QL9" s="279"/>
      <c r="QM9" s="279"/>
      <c r="QN9" s="279"/>
      <c r="QO9" s="279"/>
      <c r="QP9" s="279"/>
      <c r="QQ9" s="279"/>
      <c r="QR9" s="279"/>
      <c r="QS9" s="279"/>
      <c r="QT9" s="279"/>
      <c r="QU9" s="279"/>
      <c r="QV9" s="279"/>
      <c r="QW9" s="279"/>
      <c r="QX9" s="279"/>
      <c r="QY9" s="279"/>
      <c r="QZ9" s="279"/>
      <c r="RA9" s="279"/>
      <c r="RB9" s="279"/>
      <c r="RC9" s="279"/>
      <c r="RD9" s="279"/>
      <c r="RE9" s="279"/>
      <c r="RF9" s="279"/>
      <c r="RG9" s="279"/>
      <c r="RH9" s="279"/>
      <c r="RI9" s="279"/>
      <c r="RJ9" s="279"/>
      <c r="RK9" s="279"/>
      <c r="RL9" s="279"/>
      <c r="RM9" s="279"/>
      <c r="RN9" s="279"/>
      <c r="RO9" s="279"/>
      <c r="RP9" s="279"/>
      <c r="RQ9" s="279"/>
      <c r="RR9" s="279"/>
      <c r="RS9" s="279"/>
      <c r="RT9" s="279"/>
      <c r="RU9" s="279"/>
      <c r="RV9" s="279"/>
      <c r="RW9" s="279"/>
      <c r="RX9" s="279"/>
      <c r="RY9" s="279"/>
      <c r="RZ9" s="279"/>
      <c r="SA9" s="279"/>
      <c r="SB9" s="279"/>
      <c r="SC9" s="279"/>
      <c r="SD9" s="279"/>
      <c r="SE9" s="279"/>
      <c r="SF9" s="279"/>
      <c r="SG9" s="279"/>
      <c r="SH9" s="279"/>
      <c r="SI9" s="279"/>
      <c r="SJ9" s="279"/>
      <c r="SK9" s="279"/>
      <c r="SL9" s="279"/>
      <c r="SM9" s="279"/>
      <c r="SN9" s="279"/>
      <c r="SO9" s="279"/>
      <c r="SP9" s="279"/>
      <c r="SQ9" s="279"/>
      <c r="SR9" s="279"/>
      <c r="SS9" s="279"/>
      <c r="ST9" s="279"/>
      <c r="SU9" s="279"/>
      <c r="SV9" s="279"/>
      <c r="SW9" s="279"/>
      <c r="SX9" s="279"/>
      <c r="SY9" s="279"/>
      <c r="SZ9" s="279"/>
      <c r="TA9" s="279"/>
      <c r="TB9" s="279"/>
      <c r="TC9" s="279"/>
      <c r="TD9" s="279"/>
      <c r="TE9" s="279"/>
      <c r="TF9" s="279"/>
      <c r="TG9" s="279"/>
      <c r="TH9" s="279"/>
      <c r="TI9" s="279"/>
      <c r="TJ9" s="279"/>
      <c r="TK9" s="279"/>
      <c r="TL9" s="279"/>
      <c r="TM9" s="279"/>
      <c r="TN9" s="279"/>
      <c r="TO9" s="279"/>
      <c r="TP9" s="279"/>
      <c r="TQ9" s="279"/>
      <c r="TR9" s="279"/>
      <c r="TS9" s="279"/>
      <c r="TT9" s="279"/>
      <c r="TU9" s="279"/>
      <c r="TV9" s="279"/>
      <c r="TW9" s="279"/>
      <c r="TX9" s="279"/>
      <c r="TY9" s="279"/>
      <c r="TZ9" s="279"/>
      <c r="UA9" s="279"/>
      <c r="UB9" s="279"/>
      <c r="UC9" s="279"/>
      <c r="UD9" s="279"/>
      <c r="UE9" s="279"/>
      <c r="UF9" s="279"/>
      <c r="UG9" s="279"/>
      <c r="UH9" s="279"/>
      <c r="UI9" s="279"/>
      <c r="UJ9" s="279"/>
      <c r="UK9" s="279"/>
      <c r="UL9" s="279"/>
      <c r="UM9" s="279"/>
      <c r="UN9" s="279"/>
      <c r="UO9" s="279"/>
      <c r="UP9" s="279"/>
      <c r="UQ9" s="279"/>
      <c r="UR9" s="279"/>
      <c r="US9" s="279"/>
      <c r="UT9" s="279"/>
      <c r="UU9" s="279"/>
      <c r="UV9" s="279"/>
      <c r="UW9" s="279"/>
      <c r="UX9" s="279"/>
      <c r="UY9" s="279"/>
      <c r="UZ9" s="279"/>
      <c r="VA9" s="279"/>
      <c r="VB9" s="279"/>
      <c r="VC9" s="279"/>
      <c r="VD9" s="279"/>
      <c r="VE9" s="279"/>
      <c r="VF9" s="279"/>
      <c r="VG9" s="279"/>
      <c r="VH9" s="279"/>
      <c r="VI9" s="279"/>
      <c r="VJ9" s="279"/>
      <c r="VK9" s="279"/>
      <c r="VL9" s="279"/>
      <c r="VM9" s="279"/>
      <c r="VN9" s="279"/>
      <c r="VO9" s="279"/>
      <c r="VP9" s="279"/>
      <c r="VQ9" s="279"/>
      <c r="VR9" s="279"/>
      <c r="VS9" s="279"/>
      <c r="VT9" s="279"/>
      <c r="VU9" s="279"/>
      <c r="VV9" s="279"/>
      <c r="VW9" s="279"/>
      <c r="VX9" s="279"/>
      <c r="VY9" s="279"/>
      <c r="VZ9" s="279"/>
      <c r="WA9" s="279"/>
      <c r="WB9" s="279"/>
      <c r="WC9" s="279"/>
      <c r="WD9" s="279"/>
      <c r="WE9" s="279"/>
      <c r="WF9" s="279"/>
      <c r="WG9" s="279"/>
      <c r="WH9" s="279"/>
      <c r="WI9" s="279"/>
      <c r="WJ9" s="279"/>
      <c r="WK9" s="279"/>
      <c r="WL9" s="279"/>
      <c r="WM9" s="279"/>
      <c r="WN9" s="279"/>
      <c r="WO9" s="279"/>
      <c r="WP9" s="279"/>
      <c r="WQ9" s="279"/>
      <c r="WR9" s="279"/>
      <c r="WS9" s="279"/>
      <c r="WT9" s="279"/>
      <c r="WU9" s="279"/>
      <c r="WV9" s="279"/>
      <c r="WW9" s="279"/>
      <c r="WX9" s="279"/>
      <c r="WY9" s="279"/>
      <c r="WZ9" s="279"/>
      <c r="XA9" s="279"/>
      <c r="XB9" s="279"/>
      <c r="XC9" s="279"/>
      <c r="XD9" s="279"/>
      <c r="XE9" s="279"/>
      <c r="XF9" s="279"/>
      <c r="XG9" s="279"/>
      <c r="XH9" s="279"/>
      <c r="XI9" s="279"/>
      <c r="XJ9" s="279"/>
      <c r="XK9" s="279"/>
      <c r="XL9" s="279"/>
      <c r="XM9" s="279"/>
      <c r="XN9" s="279"/>
      <c r="XO9" s="279"/>
      <c r="XP9" s="279"/>
      <c r="XQ9" s="279"/>
      <c r="XR9" s="279"/>
      <c r="XS9" s="279"/>
      <c r="XT9" s="279"/>
      <c r="XU9" s="279"/>
      <c r="XV9" s="279"/>
      <c r="XW9" s="279"/>
      <c r="XX9" s="279"/>
      <c r="XY9" s="279"/>
      <c r="XZ9" s="279"/>
      <c r="YA9" s="279"/>
      <c r="YB9" s="279"/>
      <c r="YC9" s="279"/>
      <c r="YD9" s="279"/>
      <c r="YE9" s="279"/>
      <c r="YF9" s="279"/>
      <c r="YG9" s="279"/>
      <c r="YH9" s="279"/>
      <c r="YI9" s="279"/>
      <c r="YJ9" s="279"/>
      <c r="YK9" s="279"/>
      <c r="YL9" s="279"/>
      <c r="YM9" s="279"/>
      <c r="YN9" s="279"/>
      <c r="YO9" s="279"/>
      <c r="YP9" s="279"/>
      <c r="YQ9" s="279"/>
      <c r="YR9" s="279"/>
      <c r="YS9" s="279"/>
      <c r="YT9" s="279"/>
      <c r="YU9" s="279"/>
      <c r="YV9" s="279"/>
      <c r="YW9" s="279"/>
      <c r="YX9" s="279"/>
      <c r="YY9" s="279"/>
      <c r="YZ9" s="279"/>
      <c r="ZA9" s="279"/>
      <c r="ZB9" s="279"/>
      <c r="ZC9" s="279"/>
      <c r="ZD9" s="279"/>
      <c r="ZE9" s="279"/>
      <c r="ZF9" s="279"/>
      <c r="ZG9" s="279"/>
      <c r="ZH9" s="279"/>
      <c r="ZI9" s="279"/>
      <c r="ZJ9" s="279"/>
      <c r="ZK9" s="279"/>
      <c r="ZL9" s="279"/>
      <c r="ZM9" s="279"/>
      <c r="ZN9" s="279"/>
      <c r="ZO9" s="279"/>
      <c r="ZP9" s="279"/>
      <c r="ZQ9" s="279"/>
      <c r="ZR9" s="279"/>
      <c r="ZS9" s="279"/>
      <c r="ZT9" s="279"/>
      <c r="ZU9" s="279"/>
      <c r="ZV9" s="279"/>
      <c r="ZW9" s="279"/>
      <c r="ZX9" s="279"/>
      <c r="ZY9" s="279"/>
      <c r="ZZ9" s="279"/>
      <c r="AAA9" s="279"/>
      <c r="AAB9" s="279"/>
      <c r="AAC9" s="279"/>
      <c r="AAD9" s="279"/>
      <c r="AAE9" s="279"/>
      <c r="AAF9" s="279"/>
      <c r="AAG9" s="279"/>
      <c r="AAH9" s="279"/>
      <c r="AAI9" s="279"/>
      <c r="AAJ9" s="279"/>
      <c r="AAK9" s="279"/>
      <c r="AAL9" s="279"/>
      <c r="AAM9" s="279"/>
      <c r="AAN9" s="279"/>
      <c r="AAO9" s="279"/>
      <c r="AAP9" s="279"/>
      <c r="AAQ9" s="279"/>
      <c r="AAR9" s="279"/>
      <c r="AAS9" s="279"/>
      <c r="AAT9" s="279"/>
      <c r="AAU9" s="279"/>
      <c r="AAV9" s="279"/>
      <c r="AAW9" s="279"/>
      <c r="AAX9" s="279"/>
      <c r="AAY9" s="279"/>
      <c r="AAZ9" s="279"/>
      <c r="ABA9" s="279"/>
      <c r="ABB9" s="279"/>
      <c r="ABC9" s="279"/>
      <c r="ABD9" s="279"/>
      <c r="ABE9" s="279"/>
      <c r="ABF9" s="279"/>
      <c r="ABG9" s="279"/>
      <c r="ABH9" s="279"/>
      <c r="ABI9" s="279"/>
      <c r="ABJ9" s="279"/>
      <c r="ABK9" s="279"/>
      <c r="ABL9" s="279"/>
      <c r="ABM9" s="279"/>
      <c r="ABN9" s="279"/>
      <c r="ABO9" s="279"/>
      <c r="ABP9" s="279"/>
      <c r="ABQ9" s="279"/>
      <c r="ABR9" s="279"/>
      <c r="ABS9" s="279"/>
      <c r="ABT9" s="279"/>
      <c r="ABU9" s="279"/>
      <c r="ABV9" s="279"/>
      <c r="ABW9" s="279"/>
      <c r="ABX9" s="279"/>
      <c r="ABY9" s="279"/>
      <c r="ABZ9" s="279"/>
      <c r="ACA9" s="279"/>
      <c r="ACB9" s="279"/>
      <c r="ACC9" s="279"/>
      <c r="ACD9" s="279"/>
      <c r="ACE9" s="279"/>
      <c r="ACF9" s="279"/>
      <c r="ACG9" s="279"/>
      <c r="ACH9" s="279"/>
      <c r="ACI9" s="279"/>
      <c r="ACJ9" s="279"/>
      <c r="ACK9" s="279"/>
      <c r="ACL9" s="279"/>
      <c r="ACM9" s="279"/>
      <c r="ACN9" s="279"/>
      <c r="ACO9" s="279"/>
      <c r="ACP9" s="279"/>
      <c r="ACQ9" s="279"/>
      <c r="ACR9" s="279"/>
      <c r="ACS9" s="279"/>
      <c r="ACT9" s="279"/>
      <c r="ACU9" s="279"/>
      <c r="ACV9" s="279"/>
      <c r="ACW9" s="279"/>
      <c r="ACX9" s="279"/>
      <c r="ACY9" s="279"/>
      <c r="ACZ9" s="279"/>
      <c r="ADA9" s="279"/>
      <c r="ADB9" s="279"/>
      <c r="ADC9" s="279"/>
      <c r="ADD9" s="279"/>
      <c r="ADE9" s="279"/>
      <c r="ADF9" s="279"/>
      <c r="ADG9" s="279"/>
      <c r="ADH9" s="279"/>
      <c r="ADI9" s="279"/>
      <c r="ADJ9" s="279"/>
      <c r="ADK9" s="279"/>
      <c r="ADL9" s="279"/>
      <c r="ADM9" s="279"/>
      <c r="ADN9" s="279"/>
      <c r="ADO9" s="279"/>
      <c r="ADP9" s="279"/>
      <c r="ADQ9" s="279"/>
      <c r="ADR9" s="279"/>
      <c r="ADS9" s="279"/>
      <c r="ADT9" s="279"/>
      <c r="ADU9" s="279"/>
      <c r="ADV9" s="279"/>
      <c r="ADW9" s="279"/>
      <c r="ADX9" s="279"/>
      <c r="ADY9" s="279"/>
      <c r="ADZ9" s="279"/>
      <c r="AEA9" s="279"/>
      <c r="AEB9" s="279"/>
      <c r="AEC9" s="279"/>
      <c r="AED9" s="279"/>
      <c r="AEE9" s="279"/>
      <c r="AEF9" s="279"/>
      <c r="AEG9" s="279"/>
      <c r="AEH9" s="279"/>
      <c r="AEI9" s="279"/>
      <c r="AEJ9" s="279"/>
      <c r="AEK9" s="279"/>
      <c r="AEL9" s="279"/>
      <c r="AEM9" s="279"/>
      <c r="AEN9" s="279"/>
      <c r="AEO9" s="279"/>
      <c r="AEP9" s="279"/>
      <c r="AEQ9" s="279"/>
      <c r="AER9" s="279"/>
      <c r="AES9" s="279"/>
      <c r="AET9" s="279"/>
      <c r="AEU9" s="279"/>
      <c r="AEV9" s="279"/>
      <c r="AEW9" s="279"/>
      <c r="AEX9" s="279"/>
      <c r="AEY9" s="279"/>
      <c r="AEZ9" s="279"/>
      <c r="AFA9" s="279"/>
      <c r="AFB9" s="279"/>
      <c r="AFC9" s="279"/>
      <c r="AFD9" s="279"/>
      <c r="AFE9" s="279"/>
      <c r="AFF9" s="279"/>
      <c r="AFG9" s="279"/>
      <c r="AFH9" s="279"/>
      <c r="AFI9" s="279"/>
      <c r="AFJ9" s="279"/>
      <c r="AFK9" s="279"/>
      <c r="AFL9" s="279"/>
      <c r="AFM9" s="279"/>
      <c r="AFN9" s="279"/>
      <c r="AFO9" s="279"/>
      <c r="AFP9" s="279"/>
      <c r="AFQ9" s="279"/>
      <c r="AFR9" s="279"/>
      <c r="AFS9" s="279"/>
      <c r="AFT9" s="279"/>
      <c r="AFU9" s="279"/>
      <c r="AFV9" s="279"/>
      <c r="AFW9" s="279"/>
      <c r="AFX9" s="279"/>
      <c r="AFY9" s="279"/>
      <c r="AFZ9" s="279"/>
      <c r="AGA9" s="279"/>
      <c r="AGB9" s="279"/>
      <c r="AGC9" s="279"/>
      <c r="AGD9" s="279"/>
      <c r="AGE9" s="279"/>
      <c r="AGF9" s="279"/>
      <c r="AGG9" s="279"/>
      <c r="AGH9" s="279"/>
      <c r="AGI9" s="279"/>
      <c r="AGJ9" s="279"/>
      <c r="AGK9" s="279"/>
      <c r="AGL9" s="279"/>
      <c r="AGM9" s="279"/>
      <c r="AGN9" s="279"/>
      <c r="AGO9" s="279"/>
      <c r="AGP9" s="279"/>
      <c r="AGQ9" s="279"/>
      <c r="AGR9" s="279"/>
      <c r="AGS9" s="279"/>
      <c r="AGT9" s="279"/>
      <c r="AGU9" s="279"/>
      <c r="AGV9" s="279"/>
      <c r="AGW9" s="279"/>
      <c r="AGX9" s="279"/>
      <c r="AGY9" s="279"/>
      <c r="AGZ9" s="279"/>
      <c r="AHA9" s="279"/>
      <c r="AHB9" s="279"/>
      <c r="AHC9" s="279"/>
      <c r="AHD9" s="279"/>
      <c r="AHE9" s="279"/>
      <c r="AHF9" s="279"/>
      <c r="AHG9" s="279"/>
      <c r="AHH9" s="279"/>
      <c r="AHI9" s="279"/>
      <c r="AHJ9" s="279"/>
      <c r="AHK9" s="279"/>
      <c r="AHL9" s="279"/>
      <c r="AHM9" s="279"/>
      <c r="AHN9" s="279"/>
      <c r="AHO9" s="279"/>
      <c r="AHP9" s="279"/>
      <c r="AHQ9" s="279"/>
      <c r="AHR9" s="279"/>
      <c r="AHS9" s="279"/>
      <c r="AHT9" s="279"/>
      <c r="AHU9" s="279"/>
      <c r="AHV9" s="279"/>
      <c r="AHW9" s="279"/>
      <c r="AHX9" s="279"/>
      <c r="AHY9" s="279"/>
      <c r="AHZ9" s="279"/>
      <c r="AIA9" s="279"/>
      <c r="AIB9" s="279"/>
      <c r="AIC9" s="279"/>
      <c r="AID9" s="279"/>
      <c r="AIE9" s="279"/>
      <c r="AIF9" s="279"/>
      <c r="AIG9" s="279"/>
      <c r="AIH9" s="279"/>
      <c r="AII9" s="279"/>
      <c r="AIJ9" s="279"/>
      <c r="AIK9" s="279"/>
      <c r="AIL9" s="279"/>
      <c r="AIM9" s="279"/>
      <c r="AIN9" s="279"/>
      <c r="AIO9" s="279"/>
      <c r="AIP9" s="279"/>
      <c r="AIQ9" s="279"/>
      <c r="AIR9" s="279"/>
      <c r="AIS9" s="279"/>
      <c r="AIT9" s="279"/>
      <c r="AIU9" s="279"/>
      <c r="AIV9" s="279"/>
      <c r="AIW9" s="279"/>
      <c r="AIX9" s="279"/>
      <c r="AIY9" s="279"/>
      <c r="AIZ9" s="279"/>
      <c r="AJA9" s="279"/>
      <c r="AJB9" s="279"/>
      <c r="AJC9" s="279"/>
      <c r="AJD9" s="279"/>
      <c r="AJE9" s="279"/>
      <c r="AJF9" s="279"/>
      <c r="AJG9" s="279"/>
      <c r="AJH9" s="279"/>
      <c r="AJI9" s="279"/>
      <c r="AJJ9" s="279"/>
      <c r="AJK9" s="279"/>
      <c r="AJL9" s="279"/>
      <c r="AJM9" s="279"/>
      <c r="AJN9" s="279"/>
      <c r="AJO9" s="279"/>
      <c r="AJP9" s="279"/>
      <c r="AJQ9" s="279"/>
      <c r="AJR9" s="279"/>
      <c r="AJS9" s="279"/>
      <c r="AJT9" s="279"/>
      <c r="AJU9" s="279"/>
      <c r="AJV9" s="279"/>
      <c r="AJW9" s="279"/>
      <c r="AJX9" s="279"/>
      <c r="AJY9" s="279"/>
      <c r="AJZ9" s="279"/>
      <c r="AKA9" s="279"/>
      <c r="AKB9" s="279"/>
      <c r="AKC9" s="279"/>
      <c r="AKD9" s="279"/>
      <c r="AKE9" s="279"/>
      <c r="AKF9" s="279"/>
      <c r="AKG9" s="279"/>
      <c r="AKH9" s="279"/>
      <c r="AKI9" s="279"/>
      <c r="AKJ9" s="279"/>
      <c r="AKK9" s="279"/>
      <c r="AKL9" s="279"/>
      <c r="AKM9" s="279"/>
      <c r="AKN9" s="279"/>
      <c r="AKO9" s="279"/>
      <c r="AKP9" s="279"/>
      <c r="AKQ9" s="279"/>
      <c r="AKR9" s="279"/>
      <c r="AKS9" s="279"/>
      <c r="AKT9" s="279"/>
      <c r="AKU9" s="279"/>
      <c r="AKV9" s="279"/>
      <c r="AKW9" s="279"/>
      <c r="AKX9" s="279"/>
      <c r="AKY9" s="279"/>
      <c r="AKZ9" s="279"/>
      <c r="ALA9" s="279"/>
      <c r="ALB9" s="279"/>
      <c r="ALC9" s="279"/>
      <c r="ALD9" s="279"/>
      <c r="ALE9" s="279"/>
      <c r="ALF9" s="279"/>
      <c r="ALG9" s="279"/>
      <c r="ALH9" s="279"/>
      <c r="ALI9" s="279"/>
      <c r="ALJ9" s="279"/>
      <c r="ALK9" s="279"/>
      <c r="ALL9" s="279"/>
      <c r="ALM9" s="279"/>
      <c r="ALN9" s="279"/>
      <c r="ALO9" s="279"/>
      <c r="ALP9" s="279"/>
      <c r="ALQ9" s="279"/>
      <c r="ALR9" s="279"/>
      <c r="ALS9" s="279"/>
      <c r="ALT9" s="279"/>
      <c r="ALU9" s="279"/>
      <c r="ALV9" s="279"/>
      <c r="ALW9" s="279"/>
      <c r="ALX9" s="279"/>
      <c r="ALY9" s="279"/>
      <c r="ALZ9" s="279"/>
      <c r="AMA9" s="279"/>
      <c r="AMB9" s="279"/>
      <c r="AMC9" s="279"/>
      <c r="AMD9" s="279"/>
      <c r="AME9" s="279"/>
      <c r="AMF9" s="279"/>
      <c r="AMG9" s="279"/>
      <c r="AMH9" s="279"/>
      <c r="AMI9" s="279"/>
      <c r="AMJ9" s="279"/>
      <c r="AMK9" s="279"/>
      <c r="AML9" s="279"/>
      <c r="AMM9" s="279"/>
      <c r="AMN9" s="279"/>
      <c r="AMO9" s="279"/>
      <c r="AMP9" s="279"/>
      <c r="AMQ9" s="279"/>
      <c r="AMR9" s="279"/>
      <c r="AMS9" s="279"/>
      <c r="AMT9" s="279"/>
      <c r="AMU9" s="279"/>
      <c r="AMV9" s="279"/>
      <c r="AMW9" s="279"/>
      <c r="AMX9" s="279"/>
      <c r="AMY9" s="279"/>
      <c r="AMZ9" s="279"/>
      <c r="ANA9" s="279"/>
      <c r="ANB9" s="279"/>
      <c r="ANC9" s="279"/>
      <c r="AND9" s="279"/>
      <c r="ANE9" s="279"/>
      <c r="ANF9" s="279"/>
      <c r="ANG9" s="279"/>
      <c r="ANH9" s="279"/>
      <c r="ANI9" s="279"/>
      <c r="ANJ9" s="279"/>
      <c r="ANK9" s="279"/>
      <c r="ANL9" s="279"/>
      <c r="ANM9" s="279"/>
      <c r="ANN9" s="279"/>
      <c r="ANO9" s="279"/>
      <c r="ANP9" s="279"/>
      <c r="ANQ9" s="279"/>
      <c r="ANR9" s="279"/>
      <c r="ANS9" s="279"/>
      <c r="ANT9" s="279"/>
      <c r="ANU9" s="279"/>
      <c r="ANV9" s="279"/>
      <c r="ANW9" s="279"/>
      <c r="ANX9" s="279"/>
      <c r="ANY9" s="279"/>
      <c r="ANZ9" s="279"/>
      <c r="AOA9" s="279"/>
      <c r="AOB9" s="279"/>
      <c r="AOC9" s="279"/>
      <c r="AOD9" s="279"/>
      <c r="AOE9" s="279"/>
      <c r="AOF9" s="279"/>
      <c r="AOG9" s="279"/>
      <c r="AOH9" s="279"/>
      <c r="AOI9" s="279"/>
      <c r="AOJ9" s="279"/>
      <c r="AOK9" s="279"/>
      <c r="AOL9" s="279"/>
      <c r="AOM9" s="279"/>
      <c r="AON9" s="279"/>
      <c r="AOO9" s="279"/>
      <c r="AOP9" s="279"/>
      <c r="AOQ9" s="279"/>
      <c r="AOR9" s="279"/>
      <c r="AOS9" s="279"/>
      <c r="AOT9" s="279"/>
      <c r="AOU9" s="279"/>
      <c r="AOV9" s="279"/>
      <c r="AOW9" s="279"/>
      <c r="AOX9" s="279"/>
      <c r="AOY9" s="279"/>
      <c r="AOZ9" s="279"/>
      <c r="APA9" s="279"/>
      <c r="APB9" s="279"/>
      <c r="APC9" s="279"/>
      <c r="APD9" s="279"/>
      <c r="APE9" s="279"/>
      <c r="APF9" s="279"/>
      <c r="APG9" s="279"/>
      <c r="APH9" s="279"/>
      <c r="API9" s="279"/>
      <c r="APJ9" s="279"/>
      <c r="APK9" s="279"/>
      <c r="APL9" s="279"/>
      <c r="APM9" s="279"/>
      <c r="APN9" s="279"/>
      <c r="APO9" s="279"/>
      <c r="APP9" s="279"/>
      <c r="APQ9" s="279"/>
      <c r="APR9" s="279"/>
      <c r="APS9" s="279"/>
      <c r="APT9" s="279"/>
      <c r="APU9" s="279"/>
      <c r="APV9" s="279"/>
      <c r="APW9" s="279"/>
      <c r="APX9" s="279"/>
      <c r="APY9" s="279"/>
      <c r="APZ9" s="279"/>
      <c r="AQA9" s="279"/>
      <c r="AQB9" s="279"/>
      <c r="AQC9" s="279"/>
      <c r="AQD9" s="279"/>
      <c r="AQE9" s="279"/>
      <c r="AQF9" s="279"/>
      <c r="AQG9" s="279"/>
      <c r="AQH9" s="279"/>
      <c r="AQI9" s="279"/>
      <c r="AQJ9" s="279"/>
      <c r="AQK9" s="279"/>
      <c r="AQL9" s="279"/>
      <c r="AQM9" s="279"/>
      <c r="AQN9" s="279"/>
      <c r="AQO9" s="279"/>
      <c r="AQP9" s="279"/>
      <c r="AQQ9" s="279"/>
      <c r="AQR9" s="279"/>
      <c r="AQS9" s="279"/>
      <c r="AQT9" s="279"/>
      <c r="AQU9" s="279"/>
      <c r="AQV9" s="279"/>
      <c r="AQW9" s="279"/>
      <c r="AQX9" s="279"/>
      <c r="AQY9" s="279"/>
      <c r="AQZ9" s="279"/>
      <c r="ARA9" s="279"/>
      <c r="ARB9" s="279"/>
      <c r="ARC9" s="279"/>
      <c r="ARD9" s="279"/>
      <c r="ARE9" s="279"/>
      <c r="ARF9" s="279"/>
      <c r="ARG9" s="279"/>
      <c r="ARH9" s="279"/>
      <c r="ARI9" s="279"/>
      <c r="ARJ9" s="279"/>
      <c r="ARK9" s="279"/>
      <c r="ARL9" s="279"/>
      <c r="ARM9" s="279"/>
      <c r="ARN9" s="279"/>
      <c r="ARO9" s="279"/>
      <c r="ARP9" s="279"/>
      <c r="ARQ9" s="279"/>
      <c r="ARR9" s="279"/>
      <c r="ARS9" s="279"/>
      <c r="ART9" s="279"/>
      <c r="ARU9" s="279"/>
      <c r="ARV9" s="279"/>
      <c r="ARW9" s="279"/>
      <c r="ARX9" s="279"/>
      <c r="ARY9" s="279"/>
      <c r="ARZ9" s="279"/>
      <c r="ASA9" s="279"/>
      <c r="ASB9" s="279"/>
      <c r="ASC9" s="279"/>
      <c r="ASD9" s="279"/>
      <c r="ASE9" s="279"/>
      <c r="ASF9" s="279"/>
      <c r="ASG9" s="279"/>
      <c r="ASH9" s="279"/>
      <c r="ASI9" s="279"/>
      <c r="ASJ9" s="279"/>
      <c r="ASK9" s="279"/>
      <c r="ASL9" s="279"/>
      <c r="ASM9" s="279"/>
      <c r="ASN9" s="279"/>
      <c r="ASO9" s="279"/>
      <c r="ASP9" s="279"/>
      <c r="ASQ9" s="279"/>
      <c r="ASR9" s="279"/>
      <c r="ASS9" s="279"/>
      <c r="AST9" s="279"/>
      <c r="ASU9" s="279"/>
      <c r="ASV9" s="279"/>
      <c r="ASW9" s="279"/>
      <c r="ASX9" s="279"/>
      <c r="ASY9" s="279"/>
      <c r="ASZ9" s="279"/>
      <c r="ATA9" s="279"/>
      <c r="ATB9" s="279"/>
      <c r="ATC9" s="279"/>
      <c r="ATD9" s="279"/>
      <c r="ATE9" s="279"/>
      <c r="ATF9" s="279"/>
      <c r="ATG9" s="279"/>
      <c r="ATH9" s="279"/>
      <c r="ATI9" s="279"/>
      <c r="ATJ9" s="279"/>
      <c r="ATK9" s="279"/>
      <c r="ATL9" s="279"/>
      <c r="ATM9" s="279"/>
      <c r="ATN9" s="279"/>
      <c r="ATO9" s="279"/>
      <c r="ATP9" s="279"/>
      <c r="ATQ9" s="279"/>
      <c r="ATR9" s="279"/>
      <c r="ATS9" s="279"/>
      <c r="ATT9" s="279"/>
      <c r="ATU9" s="279"/>
      <c r="ATV9" s="279"/>
      <c r="ATW9" s="279"/>
      <c r="ATX9" s="279"/>
      <c r="ATY9" s="279"/>
      <c r="ATZ9" s="279"/>
      <c r="AUA9" s="279"/>
      <c r="AUB9" s="279"/>
      <c r="AUC9" s="279"/>
      <c r="AUD9" s="279"/>
      <c r="AUE9" s="279"/>
      <c r="AUF9" s="279"/>
      <c r="AUG9" s="279"/>
      <c r="AUH9" s="279"/>
      <c r="AUI9" s="279"/>
      <c r="AUJ9" s="279"/>
      <c r="AUK9" s="279"/>
      <c r="AUL9" s="279"/>
      <c r="AUM9" s="279"/>
      <c r="AUN9" s="279"/>
      <c r="AUO9" s="279"/>
      <c r="AUP9" s="279"/>
      <c r="AUQ9" s="279"/>
      <c r="AUR9" s="279"/>
      <c r="AUS9" s="279"/>
      <c r="AUT9" s="279"/>
      <c r="AUU9" s="279"/>
      <c r="AUV9" s="279"/>
      <c r="AUW9" s="279"/>
      <c r="AUX9" s="279"/>
      <c r="AUY9" s="279"/>
      <c r="AUZ9" s="279"/>
      <c r="AVA9" s="279"/>
      <c r="AVB9" s="279"/>
      <c r="AVC9" s="279"/>
      <c r="AVD9" s="279"/>
      <c r="AVE9" s="279"/>
      <c r="AVF9" s="279"/>
      <c r="AVG9" s="279"/>
      <c r="AVH9" s="279"/>
      <c r="AVI9" s="279"/>
      <c r="AVJ9" s="279"/>
      <c r="AVK9" s="279"/>
      <c r="AVL9" s="279"/>
      <c r="AVM9" s="279"/>
      <c r="AVN9" s="279"/>
      <c r="AVO9" s="279"/>
      <c r="AVP9" s="279"/>
      <c r="AVQ9" s="279"/>
      <c r="AVR9" s="279"/>
      <c r="AVS9" s="279"/>
      <c r="AVT9" s="279"/>
      <c r="AVU9" s="279"/>
      <c r="AVV9" s="279"/>
      <c r="AVW9" s="279"/>
      <c r="AVX9" s="279"/>
      <c r="AVY9" s="279"/>
      <c r="AVZ9" s="279"/>
      <c r="AWA9" s="279"/>
      <c r="AWB9" s="279"/>
      <c r="AWC9" s="279"/>
      <c r="AWD9" s="279"/>
      <c r="AWE9" s="279"/>
      <c r="AWF9" s="279"/>
      <c r="AWG9" s="279"/>
      <c r="AWH9" s="279"/>
      <c r="AWI9" s="279"/>
      <c r="AWJ9" s="279"/>
      <c r="AWK9" s="279"/>
      <c r="AWL9" s="279"/>
      <c r="AWM9" s="279"/>
      <c r="AWN9" s="279"/>
      <c r="AWO9" s="279"/>
      <c r="AWP9" s="279"/>
      <c r="AWQ9" s="279"/>
      <c r="AWR9" s="279"/>
      <c r="AWS9" s="279"/>
      <c r="AWT9" s="279"/>
      <c r="AWU9" s="279"/>
      <c r="AWV9" s="279"/>
      <c r="AWW9" s="279"/>
      <c r="AWX9" s="279"/>
      <c r="AWY9" s="279"/>
      <c r="AWZ9" s="279"/>
      <c r="AXA9" s="279"/>
      <c r="AXB9" s="279"/>
      <c r="AXC9" s="279"/>
      <c r="AXD9" s="279"/>
      <c r="AXE9" s="279"/>
      <c r="AXF9" s="279"/>
      <c r="AXG9" s="279"/>
      <c r="AXH9" s="279"/>
      <c r="AXI9" s="279"/>
      <c r="AXJ9" s="279"/>
      <c r="AXK9" s="279"/>
      <c r="AXL9" s="279"/>
      <c r="AXM9" s="279"/>
      <c r="AXN9" s="279"/>
      <c r="AXO9" s="279"/>
      <c r="AXP9" s="279"/>
      <c r="AXQ9" s="279"/>
      <c r="AXR9" s="279"/>
      <c r="AXS9" s="279"/>
      <c r="AXT9" s="279"/>
      <c r="AXU9" s="279"/>
      <c r="AXV9" s="279"/>
      <c r="AXW9" s="279"/>
      <c r="AXX9" s="279"/>
      <c r="AXY9" s="279"/>
      <c r="AXZ9" s="279"/>
      <c r="AYA9" s="279"/>
      <c r="AYB9" s="279"/>
      <c r="AYC9" s="279"/>
      <c r="AYD9" s="279"/>
      <c r="AYE9" s="279"/>
      <c r="AYF9" s="279"/>
      <c r="AYG9" s="279"/>
      <c r="AYH9" s="279"/>
      <c r="AYI9" s="279"/>
      <c r="AYJ9" s="279"/>
      <c r="AYK9" s="279"/>
      <c r="AYL9" s="279"/>
      <c r="AYM9" s="279"/>
      <c r="AYN9" s="279"/>
      <c r="AYO9" s="279"/>
      <c r="AYP9" s="279"/>
      <c r="AYQ9" s="279"/>
      <c r="AYR9" s="279"/>
      <c r="AYS9" s="279"/>
      <c r="AYT9" s="279"/>
      <c r="AYU9" s="279"/>
      <c r="AYV9" s="279"/>
      <c r="AYW9" s="279"/>
      <c r="AYX9" s="279"/>
      <c r="AYY9" s="279"/>
      <c r="AYZ9" s="279"/>
      <c r="AZA9" s="279"/>
      <c r="AZB9" s="279"/>
      <c r="AZC9" s="279"/>
      <c r="AZD9" s="279"/>
      <c r="AZE9" s="279"/>
      <c r="AZF9" s="279"/>
      <c r="AZG9" s="279"/>
      <c r="AZH9" s="279"/>
      <c r="AZI9" s="279"/>
      <c r="AZJ9" s="279"/>
      <c r="AZK9" s="279"/>
      <c r="AZL9" s="279"/>
      <c r="AZM9" s="279"/>
      <c r="AZN9" s="279"/>
      <c r="AZO9" s="279"/>
      <c r="AZP9" s="279"/>
      <c r="AZQ9" s="279"/>
      <c r="AZR9" s="279"/>
      <c r="AZS9" s="279"/>
      <c r="AZT9" s="279"/>
      <c r="AZU9" s="279"/>
      <c r="AZV9" s="279"/>
      <c r="AZW9" s="279"/>
      <c r="AZX9" s="279"/>
      <c r="AZY9" s="279"/>
      <c r="AZZ9" s="279"/>
      <c r="BAA9" s="279"/>
      <c r="BAB9" s="279"/>
      <c r="BAC9" s="279"/>
      <c r="BAD9" s="279"/>
      <c r="BAE9" s="279"/>
      <c r="BAF9" s="279"/>
      <c r="BAG9" s="279"/>
      <c r="BAH9" s="279"/>
      <c r="BAI9" s="279"/>
      <c r="BAJ9" s="279"/>
      <c r="BAK9" s="279"/>
      <c r="BAL9" s="279"/>
      <c r="BAM9" s="279"/>
      <c r="BAN9" s="279"/>
      <c r="BAO9" s="279"/>
      <c r="BAP9" s="279"/>
      <c r="BAQ9" s="279"/>
      <c r="BAR9" s="279"/>
      <c r="BAS9" s="279"/>
      <c r="BAT9" s="279"/>
      <c r="BAU9" s="279"/>
      <c r="BAV9" s="279"/>
      <c r="BAW9" s="279"/>
      <c r="BAX9" s="279"/>
      <c r="BAY9" s="279"/>
      <c r="BAZ9" s="279"/>
      <c r="BBA9" s="279"/>
      <c r="BBB9" s="279"/>
      <c r="BBC9" s="279"/>
      <c r="BBD9" s="279"/>
      <c r="BBE9" s="279"/>
      <c r="BBF9" s="279"/>
      <c r="BBG9" s="279"/>
      <c r="BBH9" s="279"/>
      <c r="BBI9" s="279"/>
      <c r="BBJ9" s="279"/>
      <c r="BBK9" s="279"/>
      <c r="BBL9" s="279"/>
      <c r="BBM9" s="279"/>
      <c r="BBN9" s="279"/>
      <c r="BBO9" s="279"/>
      <c r="BBP9" s="279"/>
      <c r="BBQ9" s="279"/>
      <c r="BBR9" s="279"/>
      <c r="BBS9" s="279"/>
      <c r="BBT9" s="279"/>
      <c r="BBU9" s="279"/>
      <c r="BBV9" s="279"/>
      <c r="BBW9" s="279"/>
      <c r="BBX9" s="279"/>
      <c r="BBY9" s="279"/>
      <c r="BBZ9" s="279"/>
      <c r="BCA9" s="279"/>
      <c r="BCB9" s="279"/>
      <c r="BCC9" s="279"/>
      <c r="BCD9" s="279"/>
      <c r="BCE9" s="279"/>
      <c r="BCF9" s="279"/>
      <c r="BCG9" s="279"/>
      <c r="BCH9" s="279"/>
      <c r="BCI9" s="279"/>
      <c r="BCJ9" s="279"/>
      <c r="BCK9" s="279"/>
      <c r="BCL9" s="279"/>
      <c r="BCM9" s="279"/>
      <c r="BCN9" s="279"/>
      <c r="BCO9" s="279"/>
      <c r="BCP9" s="279"/>
      <c r="BCQ9" s="279"/>
      <c r="BCR9" s="279"/>
      <c r="BCS9" s="279"/>
      <c r="BCT9" s="279"/>
      <c r="BCU9" s="279"/>
      <c r="BCV9" s="279"/>
      <c r="BCW9" s="279"/>
      <c r="BCX9" s="279"/>
      <c r="BCY9" s="279"/>
      <c r="BCZ9" s="279"/>
      <c r="BDA9" s="279"/>
      <c r="BDB9" s="279"/>
      <c r="BDC9" s="279"/>
      <c r="BDD9" s="279"/>
      <c r="BDE9" s="279"/>
      <c r="BDF9" s="279"/>
      <c r="BDG9" s="279"/>
      <c r="BDH9" s="279"/>
      <c r="BDI9" s="279"/>
      <c r="BDJ9" s="279"/>
      <c r="BDK9" s="279"/>
      <c r="BDL9" s="279"/>
      <c r="BDM9" s="279"/>
      <c r="BDN9" s="279"/>
      <c r="BDO9" s="279"/>
      <c r="BDP9" s="279"/>
      <c r="BDQ9" s="279"/>
      <c r="BDR9" s="279"/>
      <c r="BDS9" s="279"/>
      <c r="BDT9" s="279"/>
      <c r="BDU9" s="279"/>
      <c r="BDV9" s="279"/>
      <c r="BDW9" s="279"/>
      <c r="BDX9" s="279"/>
      <c r="BDY9" s="279"/>
      <c r="BDZ9" s="279"/>
      <c r="BEA9" s="279"/>
      <c r="BEB9" s="279"/>
      <c r="BEC9" s="279"/>
      <c r="BED9" s="279"/>
      <c r="BEE9" s="279"/>
      <c r="BEF9" s="279"/>
      <c r="BEG9" s="279"/>
      <c r="BEH9" s="279"/>
      <c r="BEI9" s="279"/>
      <c r="BEJ9" s="279"/>
      <c r="BEK9" s="279"/>
      <c r="BEL9" s="279"/>
      <c r="BEM9" s="279"/>
      <c r="BEN9" s="279"/>
      <c r="BEO9" s="279"/>
      <c r="BEP9" s="279"/>
      <c r="BEQ9" s="279"/>
      <c r="BER9" s="279"/>
      <c r="BES9" s="279"/>
      <c r="BET9" s="279"/>
      <c r="BEU9" s="279"/>
      <c r="BEV9" s="279"/>
      <c r="BEW9" s="279"/>
      <c r="BEX9" s="279"/>
      <c r="BEY9" s="279"/>
      <c r="BEZ9" s="279"/>
      <c r="BFA9" s="279"/>
      <c r="BFB9" s="279"/>
      <c r="BFC9" s="279"/>
      <c r="BFD9" s="279"/>
      <c r="BFE9" s="279"/>
      <c r="BFF9" s="279"/>
      <c r="BFG9" s="279"/>
      <c r="BFH9" s="279"/>
      <c r="BFI9" s="279"/>
      <c r="BFJ9" s="279"/>
      <c r="BFK9" s="279"/>
      <c r="BFL9" s="279"/>
      <c r="BFM9" s="279"/>
      <c r="BFN9" s="279"/>
      <c r="BFO9" s="279"/>
      <c r="BFP9" s="279"/>
      <c r="BFQ9" s="279"/>
      <c r="BFR9" s="279"/>
      <c r="BFS9" s="279"/>
      <c r="BFT9" s="279"/>
      <c r="BFU9" s="279"/>
      <c r="BFV9" s="279"/>
      <c r="BFW9" s="279"/>
      <c r="BFX9" s="279"/>
      <c r="BFY9" s="279"/>
      <c r="BFZ9" s="279"/>
      <c r="BGA9" s="279"/>
      <c r="BGB9" s="279"/>
      <c r="BGC9" s="279"/>
      <c r="BGD9" s="279"/>
      <c r="BGE9" s="279"/>
      <c r="BGF9" s="279"/>
      <c r="BGG9" s="279"/>
      <c r="BGH9" s="279"/>
      <c r="BGI9" s="279"/>
      <c r="BGJ9" s="279"/>
      <c r="BGK9" s="279"/>
      <c r="BGL9" s="279"/>
      <c r="BGM9" s="279"/>
      <c r="BGN9" s="279"/>
      <c r="BGO9" s="279"/>
      <c r="BGP9" s="279"/>
      <c r="BGQ9" s="279"/>
      <c r="BGR9" s="279"/>
      <c r="BGS9" s="279"/>
      <c r="BGT9" s="279"/>
      <c r="BGU9" s="279"/>
      <c r="BGV9" s="279"/>
      <c r="BGW9" s="279"/>
      <c r="BGX9" s="279"/>
      <c r="BGY9" s="279"/>
      <c r="BGZ9" s="279"/>
      <c r="BHA9" s="279"/>
      <c r="BHB9" s="279"/>
      <c r="BHC9" s="279"/>
      <c r="BHD9" s="279"/>
      <c r="BHE9" s="279"/>
      <c r="BHF9" s="279"/>
      <c r="BHG9" s="279"/>
      <c r="BHH9" s="279"/>
      <c r="BHI9" s="279"/>
      <c r="BHJ9" s="279"/>
      <c r="BHK9" s="279"/>
      <c r="BHL9" s="279"/>
      <c r="BHM9" s="279"/>
      <c r="BHN9" s="279"/>
      <c r="BHO9" s="279"/>
      <c r="BHP9" s="279"/>
      <c r="BHQ9" s="279"/>
      <c r="BHR9" s="279"/>
      <c r="BHS9" s="279"/>
      <c r="BHT9" s="279"/>
      <c r="BHU9" s="279"/>
      <c r="BHV9" s="279"/>
      <c r="BHW9" s="279"/>
      <c r="BHX9" s="279"/>
      <c r="BHY9" s="279"/>
      <c r="BHZ9" s="279"/>
      <c r="BIA9" s="279"/>
      <c r="BIB9" s="279"/>
      <c r="BIC9" s="279"/>
      <c r="BID9" s="279"/>
      <c r="BIE9" s="279"/>
      <c r="BIF9" s="279"/>
      <c r="BIG9" s="279"/>
      <c r="BIH9" s="279"/>
      <c r="BII9" s="279"/>
      <c r="BIJ9" s="279"/>
      <c r="BIK9" s="279"/>
      <c r="BIL9" s="279"/>
      <c r="BIM9" s="279"/>
      <c r="BIN9" s="279"/>
      <c r="BIO9" s="279"/>
      <c r="BIP9" s="279"/>
      <c r="BIQ9" s="279"/>
      <c r="BIR9" s="279"/>
      <c r="BIS9" s="279"/>
      <c r="BIT9" s="279"/>
      <c r="BIU9" s="279"/>
      <c r="BIV9" s="279"/>
      <c r="BIW9" s="279"/>
      <c r="BIX9" s="279"/>
      <c r="BIY9" s="279"/>
      <c r="BIZ9" s="279"/>
      <c r="BJA9" s="279"/>
      <c r="BJB9" s="279"/>
      <c r="BJC9" s="279"/>
      <c r="BJD9" s="279"/>
      <c r="BJE9" s="279"/>
      <c r="BJF9" s="279"/>
      <c r="BJG9" s="279"/>
      <c r="BJH9" s="279"/>
      <c r="BJI9" s="279"/>
      <c r="BJJ9" s="279"/>
      <c r="BJK9" s="279"/>
      <c r="BJL9" s="279"/>
      <c r="BJM9" s="279"/>
      <c r="BJN9" s="279"/>
      <c r="BJO9" s="279"/>
      <c r="BJP9" s="279"/>
      <c r="BJQ9" s="279"/>
      <c r="BJR9" s="279"/>
      <c r="BJS9" s="279"/>
      <c r="BJT9" s="279"/>
      <c r="BJU9" s="279"/>
      <c r="BJV9" s="279"/>
      <c r="BJW9" s="279"/>
      <c r="BJX9" s="279"/>
      <c r="BJY9" s="279"/>
      <c r="BJZ9" s="279"/>
      <c r="BKA9" s="279"/>
      <c r="BKB9" s="279"/>
      <c r="BKC9" s="279"/>
      <c r="BKD9" s="279"/>
      <c r="BKE9" s="279"/>
      <c r="BKF9" s="279"/>
      <c r="BKG9" s="279"/>
      <c r="BKH9" s="279"/>
      <c r="BKI9" s="279"/>
      <c r="BKJ9" s="279"/>
      <c r="BKK9" s="279"/>
      <c r="BKL9" s="279"/>
      <c r="BKM9" s="279"/>
      <c r="BKN9" s="279"/>
      <c r="BKO9" s="279"/>
      <c r="BKP9" s="279"/>
      <c r="BKQ9" s="279"/>
      <c r="BKR9" s="279"/>
      <c r="BKS9" s="279"/>
      <c r="BKT9" s="279"/>
      <c r="BKU9" s="279"/>
      <c r="BKV9" s="279"/>
      <c r="BKW9" s="279"/>
      <c r="BKX9" s="279"/>
      <c r="BKY9" s="279"/>
      <c r="BKZ9" s="279"/>
      <c r="BLA9" s="279"/>
      <c r="BLB9" s="279"/>
      <c r="BLC9" s="279"/>
      <c r="BLD9" s="279"/>
      <c r="BLE9" s="279"/>
      <c r="BLF9" s="279"/>
      <c r="BLG9" s="279"/>
      <c r="BLH9" s="279"/>
      <c r="BLI9" s="279"/>
      <c r="BLJ9" s="279"/>
      <c r="BLK9" s="279"/>
      <c r="BLL9" s="279"/>
      <c r="BLM9" s="279"/>
      <c r="BLN9" s="279"/>
      <c r="BLO9" s="279"/>
      <c r="BLP9" s="279"/>
      <c r="BLQ9" s="279"/>
      <c r="BLR9" s="279"/>
      <c r="BLS9" s="279"/>
      <c r="BLT9" s="279"/>
      <c r="BLU9" s="279"/>
      <c r="BLV9" s="279"/>
      <c r="BLW9" s="279"/>
      <c r="BLX9" s="279"/>
      <c r="BLY9" s="279"/>
      <c r="BLZ9" s="279"/>
      <c r="BMA9" s="279"/>
      <c r="BMB9" s="279"/>
      <c r="BMC9" s="279"/>
      <c r="BMD9" s="279"/>
      <c r="BME9" s="279"/>
      <c r="BMF9" s="279"/>
      <c r="BMG9" s="279"/>
      <c r="BMH9" s="279"/>
      <c r="BMI9" s="279"/>
      <c r="BMJ9" s="279"/>
      <c r="BMK9" s="279"/>
      <c r="BML9" s="279"/>
      <c r="BMM9" s="279"/>
      <c r="BMN9" s="279"/>
      <c r="BMO9" s="279"/>
      <c r="BMP9" s="279"/>
      <c r="BMQ9" s="279"/>
      <c r="BMR9" s="279"/>
      <c r="BMS9" s="279"/>
      <c r="BMT9" s="279"/>
      <c r="BMU9" s="279"/>
      <c r="BMV9" s="279"/>
      <c r="BMW9" s="279"/>
      <c r="BMX9" s="279"/>
      <c r="BMY9" s="279"/>
      <c r="BMZ9" s="279"/>
      <c r="BNA9" s="279"/>
      <c r="BNB9" s="279"/>
      <c r="BNC9" s="279"/>
      <c r="BND9" s="279"/>
      <c r="BNE9" s="279"/>
      <c r="BNF9" s="279"/>
      <c r="BNG9" s="279"/>
      <c r="BNH9" s="279"/>
      <c r="BNI9" s="279"/>
      <c r="BNJ9" s="279"/>
      <c r="BNK9" s="279"/>
      <c r="BNL9" s="279"/>
      <c r="BNM9" s="279"/>
      <c r="BNN9" s="279"/>
      <c r="BNO9" s="279"/>
      <c r="BNP9" s="279"/>
      <c r="BNQ9" s="279"/>
      <c r="BNR9" s="279"/>
      <c r="BNS9" s="279"/>
      <c r="BNT9" s="279"/>
      <c r="BNU9" s="279"/>
      <c r="BNV9" s="279"/>
      <c r="BNW9" s="279"/>
      <c r="BNX9" s="279"/>
      <c r="BNY9" s="279"/>
      <c r="BNZ9" s="279"/>
      <c r="BOA9" s="279"/>
      <c r="BOB9" s="279"/>
      <c r="BOC9" s="279"/>
      <c r="BOD9" s="279"/>
      <c r="BOE9" s="279"/>
      <c r="BOF9" s="279"/>
      <c r="BOG9" s="279"/>
      <c r="BOH9" s="279"/>
      <c r="BOI9" s="279"/>
      <c r="BOJ9" s="279"/>
      <c r="BOK9" s="279"/>
      <c r="BOL9" s="279"/>
      <c r="BOM9" s="279"/>
      <c r="BON9" s="279"/>
      <c r="BOO9" s="279"/>
      <c r="BOP9" s="279"/>
      <c r="BOQ9" s="279"/>
      <c r="BOR9" s="279"/>
      <c r="BOS9" s="279"/>
      <c r="BOT9" s="279"/>
      <c r="BOU9" s="279"/>
      <c r="BOV9" s="279"/>
      <c r="BOW9" s="279"/>
      <c r="BOX9" s="279"/>
      <c r="BOY9" s="279"/>
      <c r="BOZ9" s="279"/>
      <c r="BPA9" s="279"/>
      <c r="BPB9" s="279"/>
      <c r="BPC9" s="279"/>
      <c r="BPD9" s="279"/>
      <c r="BPE9" s="279"/>
      <c r="BPF9" s="279"/>
      <c r="BPG9" s="279"/>
      <c r="BPH9" s="279"/>
      <c r="BPI9" s="279"/>
      <c r="BPJ9" s="279"/>
      <c r="BPK9" s="279"/>
      <c r="BPL9" s="279"/>
      <c r="BPM9" s="279"/>
      <c r="BPN9" s="279"/>
      <c r="BPO9" s="279"/>
      <c r="BPP9" s="279"/>
      <c r="BPQ9" s="279"/>
      <c r="BPR9" s="279"/>
      <c r="BPS9" s="279"/>
      <c r="BPT9" s="279"/>
      <c r="BPU9" s="279"/>
      <c r="BPV9" s="279"/>
      <c r="BPW9" s="279"/>
      <c r="BPX9" s="279"/>
      <c r="BPY9" s="279"/>
      <c r="BPZ9" s="279"/>
      <c r="BQA9" s="279"/>
      <c r="BQB9" s="279"/>
      <c r="BQC9" s="279"/>
      <c r="BQD9" s="279"/>
      <c r="BQE9" s="279"/>
      <c r="BQF9" s="279"/>
      <c r="BQG9" s="279"/>
      <c r="BQH9" s="279"/>
      <c r="BQI9" s="279"/>
      <c r="BQJ9" s="279"/>
      <c r="BQK9" s="279"/>
      <c r="BQL9" s="279"/>
      <c r="BQM9" s="279"/>
      <c r="BQN9" s="279"/>
      <c r="BQO9" s="279"/>
      <c r="BQP9" s="279"/>
      <c r="BQQ9" s="279"/>
      <c r="BQR9" s="279"/>
      <c r="BQS9" s="279"/>
      <c r="BQT9" s="279"/>
      <c r="BQU9" s="279"/>
      <c r="BQV9" s="279"/>
      <c r="BQW9" s="279"/>
      <c r="BQX9" s="279"/>
      <c r="BQY9" s="279"/>
      <c r="BQZ9" s="279"/>
      <c r="BRA9" s="279"/>
      <c r="BRB9" s="279"/>
      <c r="BRC9" s="279"/>
      <c r="BRD9" s="279"/>
      <c r="BRE9" s="279"/>
      <c r="BRF9" s="279"/>
      <c r="BRG9" s="279"/>
      <c r="BRH9" s="279"/>
      <c r="BRI9" s="279"/>
      <c r="BRJ9" s="279"/>
      <c r="BRK9" s="279"/>
      <c r="BRL9" s="279"/>
      <c r="BRM9" s="279"/>
      <c r="BRN9" s="279"/>
      <c r="BRO9" s="279"/>
      <c r="BRP9" s="279"/>
      <c r="BRQ9" s="279"/>
      <c r="BRR9" s="279"/>
      <c r="BRS9" s="279"/>
      <c r="BRT9" s="279"/>
      <c r="BRU9" s="279"/>
      <c r="BRV9" s="279"/>
      <c r="BRW9" s="279"/>
      <c r="BRX9" s="279"/>
      <c r="BRY9" s="279"/>
      <c r="BRZ9" s="279"/>
      <c r="BSA9" s="279"/>
      <c r="BSB9" s="279"/>
      <c r="BSC9" s="279"/>
      <c r="BSD9" s="279"/>
      <c r="BSE9" s="279"/>
      <c r="BSF9" s="279"/>
      <c r="BSG9" s="279"/>
      <c r="BSH9" s="279"/>
      <c r="BSI9" s="279"/>
      <c r="BSJ9" s="279"/>
      <c r="BSK9" s="279"/>
      <c r="BSL9" s="279"/>
      <c r="BSM9" s="279"/>
      <c r="BSN9" s="279"/>
      <c r="BSO9" s="279"/>
      <c r="BSP9" s="279"/>
      <c r="BSQ9" s="279"/>
      <c r="BSR9" s="279"/>
      <c r="BSS9" s="279"/>
      <c r="BST9" s="279"/>
      <c r="BSU9" s="279"/>
      <c r="BSV9" s="279"/>
      <c r="BSW9" s="279"/>
      <c r="BSX9" s="279"/>
      <c r="BSY9" s="279"/>
      <c r="BSZ9" s="279"/>
      <c r="BTA9" s="279"/>
      <c r="BTB9" s="279"/>
      <c r="BTC9" s="279"/>
      <c r="BTD9" s="279"/>
      <c r="BTE9" s="279"/>
      <c r="BTF9" s="279"/>
      <c r="BTG9" s="279"/>
      <c r="BTH9" s="279"/>
      <c r="BTI9" s="279"/>
      <c r="BTJ9" s="279"/>
      <c r="BTK9" s="279"/>
      <c r="BTL9" s="279"/>
      <c r="BTM9" s="279"/>
      <c r="BTN9" s="279"/>
      <c r="BTO9" s="279"/>
      <c r="BTP9" s="279"/>
      <c r="BTQ9" s="279"/>
      <c r="BTR9" s="279"/>
      <c r="BTS9" s="279"/>
      <c r="BTT9" s="279"/>
      <c r="BTU9" s="279"/>
      <c r="BTV9" s="279"/>
      <c r="BTW9" s="279"/>
      <c r="BTX9" s="279"/>
      <c r="BTY9" s="279"/>
      <c r="BTZ9" s="279"/>
      <c r="BUA9" s="279"/>
      <c r="BUB9" s="279"/>
      <c r="BUC9" s="279"/>
      <c r="BUD9" s="279"/>
      <c r="BUE9" s="279"/>
      <c r="BUF9" s="279"/>
      <c r="BUG9" s="279"/>
      <c r="BUH9" s="279"/>
      <c r="BUI9" s="279"/>
      <c r="BUJ9" s="279"/>
      <c r="BUK9" s="279"/>
      <c r="BUL9" s="279"/>
      <c r="BUM9" s="279"/>
      <c r="BUN9" s="279"/>
      <c r="BUO9" s="279"/>
      <c r="BUP9" s="279"/>
      <c r="BUQ9" s="279"/>
      <c r="BUR9" s="279"/>
      <c r="BUS9" s="279"/>
      <c r="BUT9" s="279"/>
      <c r="BUU9" s="279"/>
      <c r="BUV9" s="279"/>
      <c r="BUW9" s="279"/>
      <c r="BUX9" s="279"/>
      <c r="BUY9" s="279"/>
      <c r="BUZ9" s="279"/>
      <c r="BVA9" s="279"/>
      <c r="BVB9" s="279"/>
      <c r="BVC9" s="279"/>
      <c r="BVD9" s="279"/>
      <c r="BVE9" s="279"/>
      <c r="BVF9" s="279"/>
      <c r="BVG9" s="279"/>
      <c r="BVH9" s="279"/>
      <c r="BVI9" s="279"/>
      <c r="BVJ9" s="279"/>
      <c r="BVK9" s="279"/>
      <c r="BVL9" s="279"/>
      <c r="BVM9" s="279"/>
      <c r="BVN9" s="279"/>
      <c r="BVO9" s="279"/>
      <c r="BVP9" s="279"/>
      <c r="BVQ9" s="279"/>
      <c r="BVR9" s="279"/>
      <c r="BVS9" s="279"/>
      <c r="BVT9" s="279"/>
      <c r="BVU9" s="279"/>
      <c r="BVV9" s="279"/>
      <c r="BVW9" s="279"/>
      <c r="BVX9" s="279"/>
      <c r="BVY9" s="279"/>
      <c r="BVZ9" s="279"/>
      <c r="BWA9" s="279"/>
      <c r="BWB9" s="279"/>
      <c r="BWC9" s="279"/>
      <c r="BWD9" s="279"/>
      <c r="BWE9" s="279"/>
      <c r="BWF9" s="279"/>
      <c r="BWG9" s="279"/>
      <c r="BWH9" s="279"/>
      <c r="BWI9" s="279"/>
      <c r="BWJ9" s="279"/>
      <c r="BWK9" s="279"/>
      <c r="BWL9" s="279"/>
      <c r="BWM9" s="279"/>
      <c r="BWN9" s="279"/>
      <c r="BWO9" s="279"/>
      <c r="BWP9" s="279"/>
      <c r="BWQ9" s="279"/>
      <c r="BWR9" s="279"/>
      <c r="BWS9" s="279"/>
      <c r="BWT9" s="279"/>
      <c r="BWU9" s="279"/>
      <c r="BWV9" s="279"/>
      <c r="BWW9" s="279"/>
      <c r="BWX9" s="279"/>
      <c r="BWY9" s="279"/>
      <c r="BWZ9" s="279"/>
      <c r="BXA9" s="279"/>
      <c r="BXB9" s="279"/>
      <c r="BXC9" s="279"/>
      <c r="BXD9" s="279"/>
      <c r="BXE9" s="279"/>
      <c r="BXF9" s="279"/>
      <c r="BXG9" s="279"/>
      <c r="BXH9" s="279"/>
      <c r="BXI9" s="279"/>
      <c r="BXJ9" s="279"/>
      <c r="BXK9" s="279"/>
      <c r="BXL9" s="279"/>
      <c r="BXM9" s="279"/>
      <c r="BXN9" s="279"/>
      <c r="BXO9" s="279"/>
      <c r="BXP9" s="279"/>
      <c r="BXQ9" s="279"/>
      <c r="BXR9" s="279"/>
      <c r="BXS9" s="279"/>
      <c r="BXT9" s="279"/>
      <c r="BXU9" s="279"/>
      <c r="BXV9" s="279"/>
      <c r="BXW9" s="279"/>
      <c r="BXX9" s="279"/>
      <c r="BXY9" s="279"/>
      <c r="BXZ9" s="279"/>
      <c r="BYA9" s="279"/>
      <c r="BYB9" s="279"/>
      <c r="BYC9" s="279"/>
      <c r="BYD9" s="279"/>
      <c r="BYE9" s="279"/>
      <c r="BYF9" s="279"/>
      <c r="BYG9" s="279"/>
      <c r="BYH9" s="279"/>
      <c r="BYI9" s="279"/>
      <c r="BYJ9" s="279"/>
      <c r="BYK9" s="279"/>
      <c r="BYL9" s="279"/>
      <c r="BYM9" s="279"/>
      <c r="BYN9" s="279"/>
      <c r="BYO9" s="279"/>
      <c r="BYP9" s="279"/>
      <c r="BYQ9" s="279"/>
      <c r="BYR9" s="279"/>
      <c r="BYS9" s="279"/>
      <c r="BYT9" s="279"/>
      <c r="BYU9" s="279"/>
      <c r="BYV9" s="279"/>
      <c r="BYW9" s="279"/>
      <c r="BYX9" s="279"/>
      <c r="BYY9" s="279"/>
      <c r="BYZ9" s="279"/>
      <c r="BZA9" s="279"/>
      <c r="BZB9" s="279"/>
      <c r="BZC9" s="279"/>
      <c r="BZD9" s="279"/>
      <c r="BZE9" s="279"/>
      <c r="BZF9" s="279"/>
      <c r="BZG9" s="279"/>
      <c r="BZH9" s="279"/>
      <c r="BZI9" s="279"/>
      <c r="BZJ9" s="279"/>
      <c r="BZK9" s="279"/>
      <c r="BZL9" s="279"/>
      <c r="BZM9" s="279"/>
      <c r="BZN9" s="279"/>
      <c r="BZO9" s="279"/>
      <c r="BZP9" s="279"/>
      <c r="BZQ9" s="279"/>
      <c r="BZR9" s="279"/>
      <c r="BZS9" s="279"/>
      <c r="BZT9" s="279"/>
      <c r="BZU9" s="279"/>
      <c r="BZV9" s="279"/>
      <c r="BZW9" s="279"/>
      <c r="BZX9" s="279"/>
      <c r="BZY9" s="279"/>
      <c r="BZZ9" s="279"/>
      <c r="CAA9" s="279"/>
      <c r="CAB9" s="279"/>
      <c r="CAC9" s="279"/>
      <c r="CAD9" s="279"/>
      <c r="CAE9" s="279"/>
      <c r="CAF9" s="279"/>
      <c r="CAG9" s="279"/>
      <c r="CAH9" s="279"/>
      <c r="CAI9" s="279"/>
      <c r="CAJ9" s="279"/>
      <c r="CAK9" s="279"/>
      <c r="CAL9" s="279"/>
      <c r="CAM9" s="279"/>
      <c r="CAN9" s="279"/>
      <c r="CAO9" s="279"/>
      <c r="CAP9" s="279"/>
      <c r="CAQ9" s="279"/>
      <c r="CAR9" s="279"/>
      <c r="CAS9" s="279"/>
      <c r="CAT9" s="279"/>
      <c r="CAU9" s="279"/>
      <c r="CAV9" s="279"/>
      <c r="CAW9" s="279"/>
      <c r="CAX9" s="279"/>
      <c r="CAY9" s="279"/>
      <c r="CAZ9" s="279"/>
      <c r="CBA9" s="279"/>
      <c r="CBB9" s="279"/>
      <c r="CBC9" s="279"/>
      <c r="CBD9" s="279"/>
      <c r="CBE9" s="279"/>
      <c r="CBF9" s="279"/>
      <c r="CBG9" s="279"/>
      <c r="CBH9" s="279"/>
      <c r="CBI9" s="279"/>
      <c r="CBJ9" s="279"/>
      <c r="CBK9" s="279"/>
      <c r="CBL9" s="279"/>
      <c r="CBM9" s="279"/>
      <c r="CBN9" s="279"/>
      <c r="CBO9" s="279"/>
      <c r="CBP9" s="279"/>
      <c r="CBQ9" s="279"/>
      <c r="CBR9" s="279"/>
      <c r="CBS9" s="279"/>
      <c r="CBT9" s="279"/>
      <c r="CBU9" s="279"/>
      <c r="CBV9" s="279"/>
      <c r="CBW9" s="279"/>
      <c r="CBX9" s="279"/>
      <c r="CBY9" s="279"/>
      <c r="CBZ9" s="279"/>
      <c r="CCA9" s="279"/>
      <c r="CCB9" s="279"/>
      <c r="CCC9" s="279"/>
      <c r="CCD9" s="279"/>
      <c r="CCE9" s="279"/>
      <c r="CCF9" s="279"/>
      <c r="CCG9" s="279"/>
      <c r="CCH9" s="279"/>
      <c r="CCI9" s="279"/>
      <c r="CCJ9" s="279"/>
      <c r="CCK9" s="279"/>
      <c r="CCL9" s="279"/>
      <c r="CCM9" s="279"/>
      <c r="CCN9" s="279"/>
      <c r="CCO9" s="279"/>
      <c r="CCP9" s="279"/>
      <c r="CCQ9" s="279"/>
      <c r="CCR9" s="279"/>
      <c r="CCS9" s="279"/>
      <c r="CCT9" s="279"/>
      <c r="CCU9" s="279"/>
      <c r="CCV9" s="279"/>
      <c r="CCW9" s="279"/>
      <c r="CCX9" s="279"/>
      <c r="CCY9" s="279"/>
      <c r="CCZ9" s="279"/>
      <c r="CDA9" s="279"/>
      <c r="CDB9" s="279"/>
      <c r="CDC9" s="279"/>
      <c r="CDD9" s="279"/>
      <c r="CDE9" s="279"/>
      <c r="CDF9" s="279"/>
      <c r="CDG9" s="279"/>
      <c r="CDH9" s="279"/>
      <c r="CDI9" s="279"/>
      <c r="CDJ9" s="279"/>
      <c r="CDK9" s="279"/>
      <c r="CDL9" s="279"/>
      <c r="CDM9" s="279"/>
      <c r="CDN9" s="279"/>
      <c r="CDO9" s="279"/>
      <c r="CDP9" s="279"/>
      <c r="CDQ9" s="279"/>
      <c r="CDR9" s="279"/>
      <c r="CDS9" s="279"/>
      <c r="CDT9" s="279"/>
      <c r="CDU9" s="279"/>
      <c r="CDV9" s="279"/>
      <c r="CDW9" s="279"/>
      <c r="CDX9" s="279"/>
      <c r="CDY9" s="279"/>
      <c r="CDZ9" s="279"/>
      <c r="CEA9" s="279"/>
      <c r="CEB9" s="279"/>
      <c r="CEC9" s="279"/>
      <c r="CED9" s="279"/>
      <c r="CEE9" s="279"/>
      <c r="CEF9" s="279"/>
      <c r="CEG9" s="279"/>
      <c r="CEH9" s="279"/>
      <c r="CEI9" s="279"/>
      <c r="CEJ9" s="279"/>
      <c r="CEK9" s="279"/>
      <c r="CEL9" s="279"/>
      <c r="CEM9" s="279"/>
      <c r="CEN9" s="279"/>
      <c r="CEO9" s="279"/>
      <c r="CEP9" s="279"/>
      <c r="CEQ9" s="279"/>
      <c r="CER9" s="279"/>
      <c r="CES9" s="279"/>
      <c r="CET9" s="279"/>
      <c r="CEU9" s="279"/>
      <c r="CEV9" s="279"/>
      <c r="CEW9" s="279"/>
      <c r="CEX9" s="279"/>
      <c r="CEY9" s="279"/>
      <c r="CEZ9" s="279"/>
      <c r="CFA9" s="279"/>
      <c r="CFB9" s="279"/>
      <c r="CFC9" s="279"/>
      <c r="CFD9" s="279"/>
      <c r="CFE9" s="279"/>
      <c r="CFF9" s="279"/>
      <c r="CFG9" s="279"/>
      <c r="CFH9" s="279"/>
      <c r="CFI9" s="279"/>
      <c r="CFJ9" s="279"/>
      <c r="CFK9" s="279"/>
      <c r="CFL9" s="279"/>
      <c r="CFM9" s="279"/>
      <c r="CFN9" s="279"/>
      <c r="CFO9" s="279"/>
      <c r="CFP9" s="279"/>
      <c r="CFQ9" s="279"/>
      <c r="CFR9" s="279"/>
      <c r="CFS9" s="279"/>
      <c r="CFT9" s="279"/>
      <c r="CFU9" s="279"/>
      <c r="CFV9" s="279"/>
      <c r="CFW9" s="279"/>
      <c r="CFX9" s="279"/>
      <c r="CFY9" s="279"/>
      <c r="CFZ9" s="279"/>
      <c r="CGA9" s="279"/>
      <c r="CGB9" s="279"/>
      <c r="CGC9" s="279"/>
      <c r="CGD9" s="279"/>
      <c r="CGE9" s="279"/>
      <c r="CGF9" s="279"/>
      <c r="CGG9" s="279"/>
      <c r="CGH9" s="279"/>
      <c r="CGI9" s="279"/>
      <c r="CGJ9" s="279"/>
      <c r="CGK9" s="279"/>
      <c r="CGL9" s="279"/>
      <c r="CGM9" s="279"/>
      <c r="CGN9" s="279"/>
      <c r="CGO9" s="279"/>
      <c r="CGP9" s="279"/>
      <c r="CGQ9" s="279"/>
      <c r="CGR9" s="279"/>
      <c r="CGS9" s="279"/>
      <c r="CGT9" s="279"/>
      <c r="CGU9" s="279"/>
      <c r="CGV9" s="279"/>
      <c r="CGW9" s="279"/>
      <c r="CGX9" s="279"/>
      <c r="CGY9" s="279"/>
      <c r="CGZ9" s="279"/>
      <c r="CHA9" s="279"/>
      <c r="CHB9" s="279"/>
      <c r="CHC9" s="279"/>
      <c r="CHD9" s="279"/>
      <c r="CHE9" s="279"/>
      <c r="CHF9" s="279"/>
      <c r="CHG9" s="279"/>
      <c r="CHH9" s="279"/>
      <c r="CHI9" s="279"/>
      <c r="CHJ9" s="279"/>
      <c r="CHK9" s="279"/>
      <c r="CHL9" s="279"/>
      <c r="CHM9" s="279"/>
      <c r="CHN9" s="279"/>
      <c r="CHO9" s="279"/>
      <c r="CHP9" s="279"/>
      <c r="CHQ9" s="279"/>
      <c r="CHR9" s="279"/>
      <c r="CHS9" s="279"/>
      <c r="CHT9" s="279"/>
      <c r="CHU9" s="279"/>
      <c r="CHV9" s="279"/>
      <c r="CHW9" s="279"/>
      <c r="CHX9" s="279"/>
      <c r="CHY9" s="279"/>
      <c r="CHZ9" s="279"/>
      <c r="CIA9" s="279"/>
      <c r="CIB9" s="279"/>
      <c r="CIC9" s="279"/>
      <c r="CID9" s="279"/>
      <c r="CIE9" s="279"/>
      <c r="CIF9" s="279"/>
      <c r="CIG9" s="279"/>
      <c r="CIH9" s="279"/>
      <c r="CII9" s="279"/>
      <c r="CIJ9" s="279"/>
      <c r="CIK9" s="279"/>
      <c r="CIL9" s="279"/>
      <c r="CIM9" s="279"/>
      <c r="CIN9" s="279"/>
      <c r="CIO9" s="279"/>
      <c r="CIP9" s="279"/>
      <c r="CIQ9" s="279"/>
      <c r="CIR9" s="279"/>
      <c r="CIS9" s="279"/>
      <c r="CIT9" s="279"/>
      <c r="CIU9" s="279"/>
      <c r="CIV9" s="279"/>
      <c r="CIW9" s="279"/>
      <c r="CIX9" s="279"/>
      <c r="CIY9" s="279"/>
      <c r="CIZ9" s="279"/>
      <c r="CJA9" s="279"/>
      <c r="CJB9" s="279"/>
      <c r="CJC9" s="279"/>
      <c r="CJD9" s="279"/>
      <c r="CJE9" s="279"/>
      <c r="CJF9" s="279"/>
      <c r="CJG9" s="279"/>
      <c r="CJH9" s="279"/>
      <c r="CJI9" s="279"/>
      <c r="CJJ9" s="279"/>
      <c r="CJK9" s="279"/>
      <c r="CJL9" s="279"/>
      <c r="CJM9" s="279"/>
      <c r="CJN9" s="279"/>
      <c r="CJO9" s="279"/>
      <c r="CJP9" s="279"/>
      <c r="CJQ9" s="279"/>
      <c r="CJR9" s="279"/>
      <c r="CJS9" s="279"/>
      <c r="CJT9" s="279"/>
      <c r="CJU9" s="279"/>
      <c r="CJV9" s="279"/>
      <c r="CJW9" s="279"/>
      <c r="CJX9" s="279"/>
      <c r="CJY9" s="279"/>
      <c r="CJZ9" s="279"/>
      <c r="CKA9" s="279"/>
      <c r="CKB9" s="279"/>
      <c r="CKC9" s="279"/>
      <c r="CKD9" s="279"/>
      <c r="CKE9" s="279"/>
      <c r="CKF9" s="279"/>
      <c r="CKG9" s="279"/>
      <c r="CKH9" s="279"/>
      <c r="CKI9" s="279"/>
      <c r="CKJ9" s="279"/>
      <c r="CKK9" s="279"/>
      <c r="CKL9" s="279"/>
      <c r="CKM9" s="279"/>
      <c r="CKN9" s="279"/>
      <c r="CKO9" s="279"/>
      <c r="CKP9" s="279"/>
      <c r="CKQ9" s="279"/>
      <c r="CKR9" s="279"/>
      <c r="CKS9" s="279"/>
      <c r="CKT9" s="279"/>
      <c r="CKU9" s="279"/>
      <c r="CKV9" s="279"/>
      <c r="CKW9" s="279"/>
      <c r="CKX9" s="279"/>
      <c r="CKY9" s="279"/>
      <c r="CKZ9" s="279"/>
      <c r="CLA9" s="279"/>
      <c r="CLB9" s="279"/>
      <c r="CLC9" s="279"/>
      <c r="CLD9" s="279"/>
      <c r="CLE9" s="279"/>
      <c r="CLF9" s="279"/>
      <c r="CLG9" s="279"/>
      <c r="CLH9" s="279"/>
      <c r="CLI9" s="279"/>
      <c r="CLJ9" s="279"/>
      <c r="CLK9" s="279"/>
      <c r="CLL9" s="279"/>
      <c r="CLM9" s="279"/>
      <c r="CLN9" s="279"/>
      <c r="CLO9" s="279"/>
      <c r="CLP9" s="279"/>
      <c r="CLQ9" s="279"/>
      <c r="CLR9" s="279"/>
      <c r="CLS9" s="279"/>
      <c r="CLT9" s="279"/>
      <c r="CLU9" s="279"/>
      <c r="CLV9" s="279"/>
      <c r="CLW9" s="279"/>
      <c r="CLX9" s="279"/>
      <c r="CLY9" s="279"/>
      <c r="CLZ9" s="279"/>
      <c r="CMA9" s="279"/>
      <c r="CMB9" s="279"/>
      <c r="CMC9" s="279"/>
      <c r="CMD9" s="279"/>
      <c r="CME9" s="279"/>
      <c r="CMF9" s="279"/>
      <c r="CMG9" s="279"/>
      <c r="CMH9" s="279"/>
      <c r="CMI9" s="279"/>
      <c r="CMJ9" s="279"/>
      <c r="CMK9" s="279"/>
      <c r="CML9" s="279"/>
      <c r="CMM9" s="279"/>
      <c r="CMN9" s="279"/>
      <c r="CMO9" s="279"/>
      <c r="CMP9" s="279"/>
      <c r="CMQ9" s="279"/>
      <c r="CMR9" s="279"/>
      <c r="CMS9" s="279"/>
      <c r="CMT9" s="279"/>
      <c r="CMU9" s="279"/>
      <c r="CMV9" s="279"/>
      <c r="CMW9" s="279"/>
      <c r="CMX9" s="279"/>
      <c r="CMY9" s="279"/>
      <c r="CMZ9" s="279"/>
      <c r="CNA9" s="279"/>
      <c r="CNB9" s="279"/>
      <c r="CNC9" s="279"/>
      <c r="CND9" s="279"/>
      <c r="CNE9" s="279"/>
      <c r="CNF9" s="279"/>
      <c r="CNG9" s="279"/>
      <c r="CNH9" s="279"/>
      <c r="CNI9" s="279"/>
      <c r="CNJ9" s="279"/>
      <c r="CNK9" s="279"/>
      <c r="CNL9" s="279"/>
      <c r="CNM9" s="279"/>
      <c r="CNN9" s="279"/>
      <c r="CNO9" s="279"/>
      <c r="CNP9" s="279"/>
      <c r="CNQ9" s="279"/>
      <c r="CNR9" s="279"/>
      <c r="CNS9" s="279"/>
      <c r="CNT9" s="279"/>
      <c r="CNU9" s="279"/>
      <c r="CNV9" s="279"/>
      <c r="CNW9" s="279"/>
      <c r="CNX9" s="279"/>
      <c r="CNY9" s="279"/>
      <c r="CNZ9" s="279"/>
      <c r="COA9" s="279"/>
      <c r="COB9" s="279"/>
      <c r="COC9" s="279"/>
      <c r="COD9" s="279"/>
      <c r="COE9" s="279"/>
      <c r="COF9" s="279"/>
      <c r="COG9" s="279"/>
      <c r="COH9" s="279"/>
      <c r="COI9" s="279"/>
      <c r="COJ9" s="279"/>
      <c r="COK9" s="279"/>
      <c r="COL9" s="279"/>
      <c r="COM9" s="279"/>
      <c r="CON9" s="279"/>
      <c r="COO9" s="279"/>
      <c r="COP9" s="279"/>
      <c r="COQ9" s="279"/>
      <c r="COR9" s="279"/>
      <c r="COS9" s="279"/>
      <c r="COT9" s="279"/>
      <c r="COU9" s="279"/>
      <c r="COV9" s="279"/>
      <c r="COW9" s="279"/>
      <c r="COX9" s="279"/>
      <c r="COY9" s="279"/>
      <c r="COZ9" s="279"/>
      <c r="CPA9" s="279"/>
      <c r="CPB9" s="279"/>
      <c r="CPC9" s="279"/>
      <c r="CPD9" s="279"/>
      <c r="CPE9" s="279"/>
      <c r="CPF9" s="279"/>
      <c r="CPG9" s="279"/>
      <c r="CPH9" s="279"/>
      <c r="CPI9" s="279"/>
      <c r="CPJ9" s="279"/>
      <c r="CPK9" s="279"/>
      <c r="CPL9" s="279"/>
      <c r="CPM9" s="279"/>
      <c r="CPN9" s="279"/>
      <c r="CPO9" s="279"/>
      <c r="CPP9" s="279"/>
      <c r="CPQ9" s="279"/>
      <c r="CPR9" s="279"/>
      <c r="CPS9" s="279"/>
      <c r="CPT9" s="279"/>
      <c r="CPU9" s="279"/>
      <c r="CPV9" s="279"/>
      <c r="CPW9" s="279"/>
      <c r="CPX9" s="279"/>
      <c r="CPY9" s="279"/>
      <c r="CPZ9" s="279"/>
      <c r="CQA9" s="279"/>
      <c r="CQB9" s="279"/>
      <c r="CQC9" s="279"/>
      <c r="CQD9" s="279"/>
      <c r="CQE9" s="279"/>
      <c r="CQF9" s="279"/>
      <c r="CQG9" s="279"/>
      <c r="CQH9" s="279"/>
      <c r="CQI9" s="279"/>
      <c r="CQJ9" s="279"/>
      <c r="CQK9" s="279"/>
      <c r="CQL9" s="279"/>
      <c r="CQM9" s="279"/>
      <c r="CQN9" s="279"/>
      <c r="CQO9" s="279"/>
      <c r="CQP9" s="279"/>
      <c r="CQQ9" s="279"/>
      <c r="CQR9" s="279"/>
      <c r="CQS9" s="279"/>
      <c r="CQT9" s="279"/>
      <c r="CQU9" s="279"/>
      <c r="CQV9" s="279"/>
      <c r="CQW9" s="279"/>
      <c r="CQX9" s="279"/>
      <c r="CQY9" s="279"/>
      <c r="CQZ9" s="279"/>
      <c r="CRA9" s="279"/>
      <c r="CRB9" s="279"/>
      <c r="CRC9" s="279"/>
      <c r="CRD9" s="279"/>
      <c r="CRE9" s="279"/>
      <c r="CRF9" s="279"/>
      <c r="CRG9" s="279"/>
      <c r="CRH9" s="279"/>
      <c r="CRI9" s="279"/>
      <c r="CRJ9" s="279"/>
      <c r="CRK9" s="279"/>
      <c r="CRL9" s="279"/>
      <c r="CRM9" s="279"/>
      <c r="CRN9" s="279"/>
      <c r="CRO9" s="279"/>
      <c r="CRP9" s="279"/>
      <c r="CRQ9" s="279"/>
      <c r="CRR9" s="279"/>
      <c r="CRS9" s="279"/>
      <c r="CRT9" s="279"/>
      <c r="CRU9" s="279"/>
      <c r="CRV9" s="279"/>
      <c r="CRW9" s="279"/>
      <c r="CRX9" s="279"/>
      <c r="CRY9" s="279"/>
      <c r="CRZ9" s="279"/>
      <c r="CSA9" s="279"/>
      <c r="CSB9" s="279"/>
      <c r="CSC9" s="279"/>
      <c r="CSD9" s="279"/>
      <c r="CSE9" s="279"/>
      <c r="CSF9" s="279"/>
      <c r="CSG9" s="279"/>
      <c r="CSH9" s="279"/>
      <c r="CSI9" s="279"/>
      <c r="CSJ9" s="279"/>
      <c r="CSK9" s="279"/>
      <c r="CSL9" s="279"/>
      <c r="CSM9" s="279"/>
      <c r="CSN9" s="279"/>
      <c r="CSO9" s="279"/>
      <c r="CSP9" s="279"/>
      <c r="CSQ9" s="279"/>
      <c r="CSR9" s="279"/>
      <c r="CSS9" s="279"/>
      <c r="CST9" s="279"/>
      <c r="CSU9" s="279"/>
      <c r="CSV9" s="279"/>
      <c r="CSW9" s="279"/>
      <c r="CSX9" s="279"/>
      <c r="CSY9" s="279"/>
      <c r="CSZ9" s="279"/>
      <c r="CTA9" s="279"/>
      <c r="CTB9" s="279"/>
      <c r="CTC9" s="279"/>
      <c r="CTD9" s="279"/>
      <c r="CTE9" s="279"/>
      <c r="CTF9" s="279"/>
      <c r="CTG9" s="279"/>
      <c r="CTH9" s="279"/>
      <c r="CTI9" s="279"/>
      <c r="CTJ9" s="279"/>
      <c r="CTK9" s="279"/>
      <c r="CTL9" s="279"/>
      <c r="CTM9" s="279"/>
      <c r="CTN9" s="279"/>
      <c r="CTO9" s="279"/>
      <c r="CTP9" s="279"/>
      <c r="CTQ9" s="279"/>
      <c r="CTR9" s="279"/>
      <c r="CTS9" s="279"/>
      <c r="CTT9" s="279"/>
      <c r="CTU9" s="279"/>
      <c r="CTV9" s="279"/>
      <c r="CTW9" s="279"/>
      <c r="CTX9" s="279"/>
      <c r="CTY9" s="279"/>
      <c r="CTZ9" s="279"/>
      <c r="CUA9" s="279"/>
      <c r="CUB9" s="279"/>
      <c r="CUC9" s="279"/>
      <c r="CUD9" s="279"/>
      <c r="CUE9" s="279"/>
      <c r="CUF9" s="279"/>
      <c r="CUG9" s="279"/>
      <c r="CUH9" s="279"/>
      <c r="CUI9" s="279"/>
      <c r="CUJ9" s="279"/>
      <c r="CUK9" s="279"/>
      <c r="CUL9" s="279"/>
      <c r="CUM9" s="279"/>
      <c r="CUN9" s="279"/>
      <c r="CUO9" s="279"/>
      <c r="CUP9" s="279"/>
      <c r="CUQ9" s="279"/>
      <c r="CUR9" s="279"/>
      <c r="CUS9" s="279"/>
      <c r="CUT9" s="279"/>
      <c r="CUU9" s="279"/>
      <c r="CUV9" s="279"/>
      <c r="CUW9" s="279"/>
      <c r="CUX9" s="279"/>
      <c r="CUY9" s="279"/>
      <c r="CUZ9" s="279"/>
      <c r="CVA9" s="279"/>
      <c r="CVB9" s="279"/>
      <c r="CVC9" s="279"/>
      <c r="CVD9" s="279"/>
      <c r="CVE9" s="279"/>
      <c r="CVF9" s="279"/>
      <c r="CVG9" s="279"/>
      <c r="CVH9" s="279"/>
      <c r="CVI9" s="279"/>
      <c r="CVJ9" s="279"/>
      <c r="CVK9" s="279"/>
      <c r="CVL9" s="279"/>
      <c r="CVM9" s="279"/>
      <c r="CVN9" s="279"/>
      <c r="CVO9" s="279"/>
      <c r="CVP9" s="279"/>
      <c r="CVQ9" s="279"/>
      <c r="CVR9" s="279"/>
      <c r="CVS9" s="279"/>
      <c r="CVT9" s="279"/>
      <c r="CVU9" s="279"/>
      <c r="CVV9" s="279"/>
      <c r="CVW9" s="279"/>
      <c r="CVX9" s="279"/>
      <c r="CVY9" s="279"/>
      <c r="CVZ9" s="279"/>
      <c r="CWA9" s="279"/>
      <c r="CWB9" s="279"/>
      <c r="CWC9" s="279"/>
      <c r="CWD9" s="279"/>
      <c r="CWE9" s="279"/>
      <c r="CWF9" s="279"/>
      <c r="CWG9" s="279"/>
      <c r="CWH9" s="279"/>
      <c r="CWI9" s="279"/>
      <c r="CWJ9" s="279"/>
      <c r="CWK9" s="279"/>
      <c r="CWL9" s="279"/>
      <c r="CWM9" s="279"/>
      <c r="CWN9" s="279"/>
      <c r="CWO9" s="279"/>
      <c r="CWP9" s="279"/>
      <c r="CWQ9" s="279"/>
      <c r="CWR9" s="279"/>
      <c r="CWS9" s="279"/>
      <c r="CWT9" s="279"/>
      <c r="CWU9" s="279"/>
      <c r="CWV9" s="279"/>
      <c r="CWW9" s="279"/>
      <c r="CWX9" s="279"/>
      <c r="CWY9" s="279"/>
      <c r="CWZ9" s="279"/>
      <c r="CXA9" s="279"/>
      <c r="CXB9" s="279"/>
      <c r="CXC9" s="279"/>
      <c r="CXD9" s="279"/>
      <c r="CXE9" s="279"/>
      <c r="CXF9" s="279"/>
      <c r="CXG9" s="279"/>
      <c r="CXH9" s="279"/>
      <c r="CXI9" s="279"/>
      <c r="CXJ9" s="279"/>
      <c r="CXK9" s="279"/>
      <c r="CXL9" s="279"/>
      <c r="CXM9" s="279"/>
      <c r="CXN9" s="279"/>
      <c r="CXO9" s="279"/>
      <c r="CXP9" s="279"/>
      <c r="CXQ9" s="279"/>
      <c r="CXR9" s="279"/>
      <c r="CXS9" s="279"/>
      <c r="CXT9" s="279"/>
      <c r="CXU9" s="279"/>
      <c r="CXV9" s="279"/>
      <c r="CXW9" s="279"/>
      <c r="CXX9" s="279"/>
      <c r="CXY9" s="279"/>
      <c r="CXZ9" s="279"/>
      <c r="CYA9" s="279"/>
      <c r="CYB9" s="279"/>
      <c r="CYC9" s="279"/>
      <c r="CYD9" s="279"/>
      <c r="CYE9" s="279"/>
      <c r="CYF9" s="279"/>
      <c r="CYG9" s="279"/>
      <c r="CYH9" s="279"/>
      <c r="CYI9" s="279"/>
      <c r="CYJ9" s="279"/>
      <c r="CYK9" s="279"/>
      <c r="CYL9" s="279"/>
      <c r="CYM9" s="279"/>
      <c r="CYN9" s="279"/>
      <c r="CYO9" s="279"/>
      <c r="CYP9" s="279"/>
      <c r="CYQ9" s="279"/>
      <c r="CYR9" s="279"/>
      <c r="CYS9" s="279"/>
      <c r="CYT9" s="279"/>
      <c r="CYU9" s="279"/>
      <c r="CYV9" s="279"/>
      <c r="CYW9" s="279"/>
      <c r="CYX9" s="279"/>
      <c r="CYY9" s="279"/>
      <c r="CYZ9" s="279"/>
      <c r="CZA9" s="279"/>
      <c r="CZB9" s="279"/>
      <c r="CZC9" s="279"/>
      <c r="CZD9" s="279"/>
      <c r="CZE9" s="279"/>
      <c r="CZF9" s="279"/>
      <c r="CZG9" s="279"/>
      <c r="CZH9" s="279"/>
      <c r="CZI9" s="279"/>
      <c r="CZJ9" s="279"/>
      <c r="CZK9" s="279"/>
      <c r="CZL9" s="279"/>
      <c r="CZM9" s="279"/>
      <c r="CZN9" s="279"/>
      <c r="CZO9" s="279"/>
      <c r="CZP9" s="279"/>
      <c r="CZQ9" s="279"/>
      <c r="CZR9" s="279"/>
      <c r="CZS9" s="279"/>
      <c r="CZT9" s="279"/>
      <c r="CZU9" s="279"/>
      <c r="CZV9" s="279"/>
      <c r="CZW9" s="279"/>
      <c r="CZX9" s="279"/>
      <c r="CZY9" s="279"/>
      <c r="CZZ9" s="279"/>
      <c r="DAA9" s="279"/>
      <c r="DAB9" s="279"/>
      <c r="DAC9" s="279"/>
      <c r="DAD9" s="279"/>
      <c r="DAE9" s="279"/>
      <c r="DAF9" s="279"/>
      <c r="DAG9" s="279"/>
      <c r="DAH9" s="279"/>
      <c r="DAI9" s="279"/>
      <c r="DAJ9" s="279"/>
      <c r="DAK9" s="279"/>
      <c r="DAL9" s="279"/>
      <c r="DAM9" s="279"/>
      <c r="DAN9" s="279"/>
      <c r="DAO9" s="279"/>
      <c r="DAP9" s="279"/>
      <c r="DAQ9" s="279"/>
      <c r="DAR9" s="279"/>
      <c r="DAS9" s="279"/>
      <c r="DAT9" s="279"/>
      <c r="DAU9" s="279"/>
      <c r="DAV9" s="279"/>
      <c r="DAW9" s="279"/>
      <c r="DAX9" s="279"/>
      <c r="DAY9" s="279"/>
      <c r="DAZ9" s="279"/>
      <c r="DBA9" s="279"/>
      <c r="DBB9" s="279"/>
      <c r="DBC9" s="279"/>
      <c r="DBD9" s="279"/>
      <c r="DBE9" s="279"/>
      <c r="DBF9" s="279"/>
      <c r="DBG9" s="279"/>
      <c r="DBH9" s="279"/>
      <c r="DBI9" s="279"/>
      <c r="DBJ9" s="279"/>
      <c r="DBK9" s="279"/>
      <c r="DBL9" s="279"/>
      <c r="DBM9" s="279"/>
      <c r="DBN9" s="279"/>
      <c r="DBO9" s="279"/>
      <c r="DBP9" s="279"/>
      <c r="DBQ9" s="279"/>
      <c r="DBR9" s="279"/>
      <c r="DBS9" s="279"/>
      <c r="DBT9" s="279"/>
      <c r="DBU9" s="279"/>
      <c r="DBV9" s="279"/>
      <c r="DBW9" s="279"/>
      <c r="DBX9" s="279"/>
      <c r="DBY9" s="279"/>
      <c r="DBZ9" s="279"/>
      <c r="DCA9" s="279"/>
      <c r="DCB9" s="279"/>
      <c r="DCC9" s="279"/>
      <c r="DCD9" s="279"/>
      <c r="DCE9" s="279"/>
      <c r="DCF9" s="279"/>
      <c r="DCG9" s="279"/>
      <c r="DCH9" s="279"/>
      <c r="DCI9" s="279"/>
      <c r="DCJ9" s="279"/>
      <c r="DCK9" s="279"/>
      <c r="DCL9" s="279"/>
      <c r="DCM9" s="279"/>
      <c r="DCN9" s="279"/>
      <c r="DCO9" s="279"/>
      <c r="DCP9" s="279"/>
      <c r="DCQ9" s="279"/>
      <c r="DCR9" s="279"/>
      <c r="DCS9" s="279"/>
      <c r="DCT9" s="279"/>
      <c r="DCU9" s="279"/>
      <c r="DCV9" s="279"/>
      <c r="DCW9" s="279"/>
      <c r="DCX9" s="279"/>
      <c r="DCY9" s="279"/>
      <c r="DCZ9" s="279"/>
      <c r="DDA9" s="279"/>
      <c r="DDB9" s="279"/>
      <c r="DDC9" s="279"/>
      <c r="DDD9" s="279"/>
      <c r="DDE9" s="279"/>
      <c r="DDF9" s="279"/>
      <c r="DDG9" s="279"/>
      <c r="DDH9" s="279"/>
      <c r="DDI9" s="279"/>
      <c r="DDJ9" s="279"/>
      <c r="DDK9" s="279"/>
      <c r="DDL9" s="279"/>
      <c r="DDM9" s="279"/>
      <c r="DDN9" s="279"/>
      <c r="DDO9" s="279"/>
      <c r="DDP9" s="279"/>
      <c r="DDQ9" s="279"/>
      <c r="DDR9" s="279"/>
      <c r="DDS9" s="279"/>
      <c r="DDT9" s="279"/>
      <c r="DDU9" s="279"/>
      <c r="DDV9" s="279"/>
      <c r="DDW9" s="279"/>
      <c r="DDX9" s="279"/>
      <c r="DDY9" s="279"/>
      <c r="DDZ9" s="279"/>
      <c r="DEA9" s="279"/>
      <c r="DEB9" s="279"/>
      <c r="DEC9" s="279"/>
      <c r="DED9" s="279"/>
      <c r="DEE9" s="279"/>
      <c r="DEF9" s="279"/>
      <c r="DEG9" s="279"/>
      <c r="DEH9" s="279"/>
      <c r="DEI9" s="279"/>
      <c r="DEJ9" s="279"/>
      <c r="DEK9" s="279"/>
      <c r="DEL9" s="279"/>
      <c r="DEM9" s="279"/>
      <c r="DEN9" s="279"/>
      <c r="DEO9" s="279"/>
      <c r="DEP9" s="279"/>
      <c r="DEQ9" s="279"/>
      <c r="DER9" s="279"/>
      <c r="DES9" s="279"/>
      <c r="DET9" s="279"/>
      <c r="DEU9" s="279"/>
      <c r="DEV9" s="279"/>
      <c r="DEW9" s="279"/>
      <c r="DEX9" s="279"/>
      <c r="DEY9" s="279"/>
      <c r="DEZ9" s="279"/>
      <c r="DFA9" s="279"/>
      <c r="DFB9" s="279"/>
      <c r="DFC9" s="279"/>
      <c r="DFD9" s="279"/>
      <c r="DFE9" s="279"/>
      <c r="DFF9" s="279"/>
      <c r="DFG9" s="279"/>
      <c r="DFH9" s="279"/>
      <c r="DFI9" s="279"/>
      <c r="DFJ9" s="279"/>
      <c r="DFK9" s="279"/>
      <c r="DFL9" s="279"/>
      <c r="DFM9" s="279"/>
      <c r="DFN9" s="279"/>
      <c r="DFO9" s="279"/>
      <c r="DFP9" s="279"/>
      <c r="DFQ9" s="279"/>
      <c r="DFR9" s="279"/>
      <c r="DFS9" s="279"/>
      <c r="DFT9" s="279"/>
      <c r="DFU9" s="279"/>
      <c r="DFV9" s="279"/>
      <c r="DFW9" s="279"/>
      <c r="DFX9" s="279"/>
      <c r="DFY9" s="279"/>
      <c r="DFZ9" s="279"/>
      <c r="DGA9" s="279"/>
      <c r="DGB9" s="279"/>
      <c r="DGC9" s="279"/>
      <c r="DGD9" s="279"/>
      <c r="DGE9" s="279"/>
      <c r="DGF9" s="279"/>
      <c r="DGG9" s="279"/>
      <c r="DGH9" s="279"/>
      <c r="DGI9" s="279"/>
      <c r="DGJ9" s="279"/>
      <c r="DGK9" s="279"/>
      <c r="DGL9" s="279"/>
      <c r="DGM9" s="279"/>
      <c r="DGN9" s="279"/>
      <c r="DGO9" s="279"/>
      <c r="DGP9" s="279"/>
      <c r="DGQ9" s="279"/>
      <c r="DGR9" s="279"/>
      <c r="DGS9" s="279"/>
      <c r="DGT9" s="279"/>
      <c r="DGU9" s="279"/>
      <c r="DGV9" s="279"/>
      <c r="DGW9" s="279"/>
      <c r="DGX9" s="279"/>
      <c r="DGY9" s="279"/>
      <c r="DGZ9" s="279"/>
      <c r="DHA9" s="279"/>
      <c r="DHB9" s="279"/>
      <c r="DHC9" s="279"/>
      <c r="DHD9" s="279"/>
      <c r="DHE9" s="279"/>
      <c r="DHF9" s="279"/>
      <c r="DHG9" s="279"/>
      <c r="DHH9" s="279"/>
      <c r="DHI9" s="279"/>
      <c r="DHJ9" s="279"/>
      <c r="DHK9" s="279"/>
      <c r="DHL9" s="279"/>
      <c r="DHM9" s="279"/>
      <c r="DHN9" s="279"/>
      <c r="DHO9" s="279"/>
      <c r="DHP9" s="279"/>
      <c r="DHQ9" s="279"/>
      <c r="DHR9" s="279"/>
      <c r="DHS9" s="279"/>
      <c r="DHT9" s="279"/>
      <c r="DHU9" s="279"/>
      <c r="DHV9" s="279"/>
      <c r="DHW9" s="279"/>
      <c r="DHX9" s="279"/>
      <c r="DHY9" s="279"/>
      <c r="DHZ9" s="279"/>
      <c r="DIA9" s="279"/>
      <c r="DIB9" s="279"/>
      <c r="DIC9" s="279"/>
      <c r="DID9" s="279"/>
      <c r="DIE9" s="279"/>
      <c r="DIF9" s="279"/>
      <c r="DIG9" s="279"/>
      <c r="DIH9" s="279"/>
      <c r="DII9" s="279"/>
      <c r="DIJ9" s="279"/>
      <c r="DIK9" s="279"/>
      <c r="DIL9" s="279"/>
      <c r="DIM9" s="279"/>
      <c r="DIN9" s="279"/>
      <c r="DIO9" s="279"/>
      <c r="DIP9" s="279"/>
      <c r="DIQ9" s="279"/>
      <c r="DIR9" s="279"/>
      <c r="DIS9" s="279"/>
      <c r="DIT9" s="279"/>
      <c r="DIU9" s="279"/>
      <c r="DIV9" s="279"/>
      <c r="DIW9" s="279"/>
      <c r="DIX9" s="279"/>
      <c r="DIY9" s="279"/>
      <c r="DIZ9" s="279"/>
      <c r="DJA9" s="279"/>
      <c r="DJB9" s="279"/>
      <c r="DJC9" s="279"/>
      <c r="DJD9" s="279"/>
      <c r="DJE9" s="279"/>
      <c r="DJF9" s="279"/>
      <c r="DJG9" s="279"/>
      <c r="DJH9" s="279"/>
      <c r="DJI9" s="279"/>
      <c r="DJJ9" s="279"/>
      <c r="DJK9" s="279"/>
      <c r="DJL9" s="279"/>
      <c r="DJM9" s="279"/>
      <c r="DJN9" s="279"/>
      <c r="DJO9" s="279"/>
      <c r="DJP9" s="279"/>
      <c r="DJQ9" s="279"/>
      <c r="DJR9" s="279"/>
      <c r="DJS9" s="279"/>
      <c r="DJT9" s="279"/>
      <c r="DJU9" s="279"/>
      <c r="DJV9" s="279"/>
      <c r="DJW9" s="279"/>
      <c r="DJX9" s="279"/>
      <c r="DJY9" s="279"/>
      <c r="DJZ9" s="279"/>
      <c r="DKA9" s="279"/>
      <c r="DKB9" s="279"/>
      <c r="DKC9" s="279"/>
      <c r="DKD9" s="279"/>
      <c r="DKE9" s="279"/>
      <c r="DKF9" s="279"/>
      <c r="DKG9" s="279"/>
      <c r="DKH9" s="279"/>
      <c r="DKI9" s="279"/>
      <c r="DKJ9" s="279"/>
      <c r="DKK9" s="279"/>
      <c r="DKL9" s="279"/>
      <c r="DKM9" s="279"/>
      <c r="DKN9" s="279"/>
      <c r="DKO9" s="279"/>
      <c r="DKP9" s="279"/>
      <c r="DKQ9" s="279"/>
      <c r="DKR9" s="279"/>
      <c r="DKS9" s="279"/>
      <c r="DKT9" s="279"/>
      <c r="DKU9" s="279"/>
      <c r="DKV9" s="279"/>
      <c r="DKW9" s="279"/>
      <c r="DKX9" s="279"/>
      <c r="DKY9" s="279"/>
      <c r="DKZ9" s="279"/>
      <c r="DLA9" s="279"/>
      <c r="DLB9" s="279"/>
      <c r="DLC9" s="279"/>
      <c r="DLD9" s="279"/>
      <c r="DLE9" s="279"/>
      <c r="DLF9" s="279"/>
      <c r="DLG9" s="279"/>
      <c r="DLH9" s="279"/>
      <c r="DLI9" s="279"/>
      <c r="DLJ9" s="279"/>
      <c r="DLK9" s="279"/>
      <c r="DLL9" s="279"/>
      <c r="DLM9" s="279"/>
      <c r="DLN9" s="279"/>
      <c r="DLO9" s="279"/>
      <c r="DLP9" s="279"/>
      <c r="DLQ9" s="279"/>
      <c r="DLR9" s="279"/>
      <c r="DLS9" s="279"/>
      <c r="DLT9" s="279"/>
      <c r="DLU9" s="279"/>
      <c r="DLV9" s="279"/>
      <c r="DLW9" s="279"/>
      <c r="DLX9" s="279"/>
      <c r="DLY9" s="279"/>
      <c r="DLZ9" s="279"/>
      <c r="DMA9" s="279"/>
      <c r="DMB9" s="279"/>
      <c r="DMC9" s="279"/>
      <c r="DMD9" s="279"/>
      <c r="DME9" s="279"/>
      <c r="DMF9" s="279"/>
      <c r="DMG9" s="279"/>
      <c r="DMH9" s="279"/>
      <c r="DMI9" s="279"/>
      <c r="DMJ9" s="279"/>
      <c r="DMK9" s="279"/>
      <c r="DML9" s="279"/>
      <c r="DMM9" s="279"/>
      <c r="DMN9" s="279"/>
      <c r="DMO9" s="279"/>
      <c r="DMP9" s="279"/>
      <c r="DMQ9" s="279"/>
      <c r="DMR9" s="279"/>
      <c r="DMS9" s="279"/>
      <c r="DMT9" s="279"/>
      <c r="DMU9" s="279"/>
      <c r="DMV9" s="279"/>
      <c r="DMW9" s="279"/>
      <c r="DMX9" s="279"/>
      <c r="DMY9" s="279"/>
      <c r="DMZ9" s="279"/>
      <c r="DNA9" s="279"/>
      <c r="DNB9" s="279"/>
      <c r="DNC9" s="279"/>
      <c r="DND9" s="279"/>
      <c r="DNE9" s="279"/>
      <c r="DNF9" s="279"/>
      <c r="DNG9" s="279"/>
      <c r="DNH9" s="279"/>
      <c r="DNI9" s="279"/>
      <c r="DNJ9" s="279"/>
      <c r="DNK9" s="279"/>
      <c r="DNL9" s="279"/>
      <c r="DNM9" s="279"/>
      <c r="DNN9" s="279"/>
      <c r="DNO9" s="279"/>
      <c r="DNP9" s="279"/>
      <c r="DNQ9" s="279"/>
      <c r="DNR9" s="279"/>
      <c r="DNS9" s="279"/>
      <c r="DNT9" s="279"/>
      <c r="DNU9" s="279"/>
      <c r="DNV9" s="279"/>
      <c r="DNW9" s="279"/>
      <c r="DNX9" s="279"/>
      <c r="DNY9" s="279"/>
      <c r="DNZ9" s="279"/>
      <c r="DOA9" s="279"/>
      <c r="DOB9" s="279"/>
      <c r="DOC9" s="279"/>
      <c r="DOD9" s="279"/>
      <c r="DOE9" s="279"/>
      <c r="DOF9" s="279"/>
      <c r="DOG9" s="279"/>
      <c r="DOH9" s="279"/>
      <c r="DOI9" s="279"/>
      <c r="DOJ9" s="279"/>
      <c r="DOK9" s="279"/>
      <c r="DOL9" s="279"/>
      <c r="DOM9" s="279"/>
      <c r="DON9" s="279"/>
      <c r="DOO9" s="279"/>
      <c r="DOP9" s="279"/>
      <c r="DOQ9" s="279"/>
      <c r="DOR9" s="279"/>
      <c r="DOS9" s="279"/>
      <c r="DOT9" s="279"/>
      <c r="DOU9" s="279"/>
      <c r="DOV9" s="279"/>
      <c r="DOW9" s="279"/>
      <c r="DOX9" s="279"/>
      <c r="DOY9" s="279"/>
      <c r="DOZ9" s="279"/>
      <c r="DPA9" s="279"/>
      <c r="DPB9" s="279"/>
      <c r="DPC9" s="279"/>
      <c r="DPD9" s="279"/>
      <c r="DPE9" s="279"/>
      <c r="DPF9" s="279"/>
      <c r="DPG9" s="279"/>
      <c r="DPH9" s="279"/>
      <c r="DPI9" s="279"/>
      <c r="DPJ9" s="279"/>
      <c r="DPK9" s="279"/>
      <c r="DPL9" s="279"/>
      <c r="DPM9" s="279"/>
      <c r="DPN9" s="279"/>
      <c r="DPO9" s="279"/>
      <c r="DPP9" s="279"/>
      <c r="DPQ9" s="279"/>
      <c r="DPR9" s="279"/>
      <c r="DPS9" s="279"/>
      <c r="DPT9" s="279"/>
      <c r="DPU9" s="279"/>
      <c r="DPV9" s="279"/>
      <c r="DPW9" s="279"/>
      <c r="DPX9" s="279"/>
      <c r="DPY9" s="279"/>
      <c r="DPZ9" s="279"/>
      <c r="DQA9" s="279"/>
      <c r="DQB9" s="279"/>
      <c r="DQC9" s="279"/>
      <c r="DQD9" s="279"/>
      <c r="DQE9" s="279"/>
      <c r="DQF9" s="279"/>
      <c r="DQG9" s="279"/>
      <c r="DQH9" s="279"/>
      <c r="DQI9" s="279"/>
      <c r="DQJ9" s="279"/>
      <c r="DQK9" s="279"/>
      <c r="DQL9" s="279"/>
      <c r="DQM9" s="279"/>
      <c r="DQN9" s="279"/>
      <c r="DQO9" s="279"/>
      <c r="DQP9" s="279"/>
      <c r="DQQ9" s="279"/>
      <c r="DQR9" s="279"/>
      <c r="DQS9" s="279"/>
      <c r="DQT9" s="279"/>
      <c r="DQU9" s="279"/>
      <c r="DQV9" s="279"/>
      <c r="DQW9" s="279"/>
      <c r="DQX9" s="279"/>
      <c r="DQY9" s="279"/>
      <c r="DQZ9" s="279"/>
      <c r="DRA9" s="279"/>
      <c r="DRB9" s="279"/>
      <c r="DRC9" s="279"/>
      <c r="DRD9" s="279"/>
      <c r="DRE9" s="279"/>
      <c r="DRF9" s="279"/>
      <c r="DRG9" s="279"/>
      <c r="DRH9" s="279"/>
      <c r="DRI9" s="279"/>
      <c r="DRJ9" s="279"/>
      <c r="DRK9" s="279"/>
      <c r="DRL9" s="279"/>
      <c r="DRM9" s="279"/>
      <c r="DRN9" s="279"/>
      <c r="DRO9" s="279"/>
      <c r="DRP9" s="279"/>
      <c r="DRQ9" s="279"/>
      <c r="DRR9" s="279"/>
      <c r="DRS9" s="279"/>
      <c r="DRT9" s="279"/>
      <c r="DRU9" s="279"/>
      <c r="DRV9" s="279"/>
      <c r="DRW9" s="279"/>
      <c r="DRX9" s="279"/>
      <c r="DRY9" s="279"/>
      <c r="DRZ9" s="279"/>
      <c r="DSA9" s="279"/>
      <c r="DSB9" s="279"/>
      <c r="DSC9" s="279"/>
      <c r="DSD9" s="279"/>
      <c r="DSE9" s="279"/>
      <c r="DSF9" s="279"/>
      <c r="DSG9" s="279"/>
      <c r="DSH9" s="279"/>
      <c r="DSI9" s="279"/>
      <c r="DSJ9" s="279"/>
      <c r="DSK9" s="279"/>
      <c r="DSL9" s="279"/>
      <c r="DSM9" s="279"/>
      <c r="DSN9" s="279"/>
      <c r="DSO9" s="279"/>
      <c r="DSP9" s="279"/>
      <c r="DSQ9" s="279"/>
      <c r="DSR9" s="279"/>
      <c r="DSS9" s="279"/>
      <c r="DST9" s="279"/>
      <c r="DSU9" s="279"/>
      <c r="DSV9" s="279"/>
      <c r="DSW9" s="279"/>
      <c r="DSX9" s="279"/>
      <c r="DSY9" s="279"/>
      <c r="DSZ9" s="279"/>
      <c r="DTA9" s="279"/>
      <c r="DTB9" s="279"/>
      <c r="DTC9" s="279"/>
      <c r="DTD9" s="279"/>
      <c r="DTE9" s="279"/>
      <c r="DTF9" s="279"/>
      <c r="DTG9" s="279"/>
      <c r="DTH9" s="279"/>
      <c r="DTI9" s="279"/>
      <c r="DTJ9" s="279"/>
      <c r="DTK9" s="279"/>
      <c r="DTL9" s="279"/>
      <c r="DTM9" s="279"/>
      <c r="DTN9" s="279"/>
      <c r="DTO9" s="279"/>
      <c r="DTP9" s="279"/>
      <c r="DTQ9" s="279"/>
      <c r="DTR9" s="279"/>
      <c r="DTS9" s="279"/>
      <c r="DTT9" s="279"/>
      <c r="DTU9" s="279"/>
      <c r="DTV9" s="279"/>
      <c r="DTW9" s="279"/>
      <c r="DTX9" s="279"/>
      <c r="DTY9" s="279"/>
      <c r="DTZ9" s="279"/>
      <c r="DUA9" s="279"/>
      <c r="DUB9" s="279"/>
      <c r="DUC9" s="279"/>
      <c r="DUD9" s="279"/>
      <c r="DUE9" s="279"/>
      <c r="DUF9" s="279"/>
      <c r="DUG9" s="279"/>
      <c r="DUH9" s="279"/>
      <c r="DUI9" s="279"/>
      <c r="DUJ9" s="279"/>
      <c r="DUK9" s="279"/>
      <c r="DUL9" s="279"/>
      <c r="DUM9" s="279"/>
      <c r="DUN9" s="279"/>
      <c r="DUO9" s="279"/>
      <c r="DUP9" s="279"/>
      <c r="DUQ9" s="279"/>
      <c r="DUR9" s="279"/>
      <c r="DUS9" s="279"/>
      <c r="DUT9" s="279"/>
      <c r="DUU9" s="279"/>
      <c r="DUV9" s="279"/>
      <c r="DUW9" s="279"/>
      <c r="DUX9" s="279"/>
      <c r="DUY9" s="279"/>
      <c r="DUZ9" s="279"/>
      <c r="DVA9" s="279"/>
      <c r="DVB9" s="279"/>
      <c r="DVC9" s="279"/>
      <c r="DVD9" s="279"/>
      <c r="DVE9" s="279"/>
      <c r="DVF9" s="279"/>
      <c r="DVG9" s="279"/>
      <c r="DVH9" s="279"/>
      <c r="DVI9" s="279"/>
      <c r="DVJ9" s="279"/>
      <c r="DVK9" s="279"/>
      <c r="DVL9" s="279"/>
      <c r="DVM9" s="279"/>
      <c r="DVN9" s="279"/>
      <c r="DVO9" s="279"/>
      <c r="DVP9" s="279"/>
      <c r="DVQ9" s="279"/>
      <c r="DVR9" s="279"/>
      <c r="DVS9" s="279"/>
      <c r="DVT9" s="279"/>
      <c r="DVU9" s="279"/>
      <c r="DVV9" s="279"/>
      <c r="DVW9" s="279"/>
      <c r="DVX9" s="279"/>
      <c r="DVY9" s="279"/>
      <c r="DVZ9" s="279"/>
      <c r="DWA9" s="279"/>
      <c r="DWB9" s="279"/>
      <c r="DWC9" s="279"/>
      <c r="DWD9" s="279"/>
      <c r="DWE9" s="279"/>
      <c r="DWF9" s="279"/>
      <c r="DWG9" s="279"/>
      <c r="DWH9" s="279"/>
      <c r="DWI9" s="279"/>
      <c r="DWJ9" s="279"/>
      <c r="DWK9" s="279"/>
      <c r="DWL9" s="279"/>
      <c r="DWM9" s="279"/>
      <c r="DWN9" s="279"/>
      <c r="DWO9" s="279"/>
      <c r="DWP9" s="279"/>
      <c r="DWQ9" s="279"/>
      <c r="DWR9" s="279"/>
      <c r="DWS9" s="279"/>
      <c r="DWT9" s="279"/>
      <c r="DWU9" s="279"/>
      <c r="DWV9" s="279"/>
      <c r="DWW9" s="279"/>
      <c r="DWX9" s="279"/>
      <c r="DWY9" s="279"/>
      <c r="DWZ9" s="279"/>
      <c r="DXA9" s="279"/>
      <c r="DXB9" s="279"/>
      <c r="DXC9" s="279"/>
      <c r="DXD9" s="279"/>
      <c r="DXE9" s="279"/>
      <c r="DXF9" s="279"/>
      <c r="DXG9" s="279"/>
      <c r="DXH9" s="279"/>
      <c r="DXI9" s="279"/>
      <c r="DXJ9" s="279"/>
      <c r="DXK9" s="279"/>
      <c r="DXL9" s="279"/>
      <c r="DXM9" s="279"/>
      <c r="DXN9" s="279"/>
      <c r="DXO9" s="279"/>
      <c r="DXP9" s="279"/>
      <c r="DXQ9" s="279"/>
      <c r="DXR9" s="279"/>
      <c r="DXS9" s="279"/>
      <c r="DXT9" s="279"/>
      <c r="DXU9" s="279"/>
      <c r="DXV9" s="279"/>
      <c r="DXW9" s="279"/>
      <c r="DXX9" s="279"/>
      <c r="DXY9" s="279"/>
      <c r="DXZ9" s="279"/>
      <c r="DYA9" s="279"/>
      <c r="DYB9" s="279"/>
      <c r="DYC9" s="279"/>
      <c r="DYD9" s="279"/>
      <c r="DYE9" s="279"/>
      <c r="DYF9" s="279"/>
      <c r="DYG9" s="279"/>
      <c r="DYH9" s="279"/>
      <c r="DYI9" s="279"/>
      <c r="DYJ9" s="279"/>
      <c r="DYK9" s="279"/>
      <c r="DYL9" s="279"/>
      <c r="DYM9" s="279"/>
      <c r="DYN9" s="279"/>
      <c r="DYO9" s="279"/>
      <c r="DYP9" s="279"/>
      <c r="DYQ9" s="279"/>
      <c r="DYR9" s="279"/>
      <c r="DYS9" s="279"/>
      <c r="DYT9" s="279"/>
      <c r="DYU9" s="279"/>
      <c r="DYV9" s="279"/>
      <c r="DYW9" s="279"/>
      <c r="DYX9" s="279"/>
      <c r="DYY9" s="279"/>
      <c r="DYZ9" s="279"/>
      <c r="DZA9" s="279"/>
      <c r="DZB9" s="279"/>
      <c r="DZC9" s="279"/>
      <c r="DZD9" s="279"/>
      <c r="DZE9" s="279"/>
      <c r="DZF9" s="279"/>
      <c r="DZG9" s="279"/>
      <c r="DZH9" s="279"/>
      <c r="DZI9" s="279"/>
      <c r="DZJ9" s="279"/>
      <c r="DZK9" s="279"/>
      <c r="DZL9" s="279"/>
      <c r="DZM9" s="279"/>
      <c r="DZN9" s="279"/>
      <c r="DZO9" s="279"/>
      <c r="DZP9" s="279"/>
      <c r="DZQ9" s="279"/>
      <c r="DZR9" s="279"/>
      <c r="DZS9" s="279"/>
      <c r="DZT9" s="279"/>
      <c r="DZU9" s="279"/>
      <c r="DZV9" s="279"/>
      <c r="DZW9" s="279"/>
      <c r="DZX9" s="279"/>
      <c r="DZY9" s="279"/>
      <c r="DZZ9" s="279"/>
      <c r="EAA9" s="279"/>
      <c r="EAB9" s="279"/>
      <c r="EAC9" s="279"/>
      <c r="EAD9" s="279"/>
      <c r="EAE9" s="279"/>
      <c r="EAF9" s="279"/>
      <c r="EAG9" s="279"/>
      <c r="EAH9" s="279"/>
      <c r="EAI9" s="279"/>
      <c r="EAJ9" s="279"/>
      <c r="EAK9" s="279"/>
      <c r="EAL9" s="279"/>
      <c r="EAM9" s="279"/>
      <c r="EAN9" s="279"/>
      <c r="EAO9" s="279"/>
      <c r="EAP9" s="279"/>
      <c r="EAQ9" s="279"/>
      <c r="EAR9" s="279"/>
      <c r="EAS9" s="279"/>
      <c r="EAT9" s="279"/>
      <c r="EAU9" s="279"/>
      <c r="EAV9" s="279"/>
      <c r="EAW9" s="279"/>
      <c r="EAX9" s="279"/>
      <c r="EAY9" s="279"/>
      <c r="EAZ9" s="279"/>
      <c r="EBA9" s="279"/>
      <c r="EBB9" s="279"/>
      <c r="EBC9" s="279"/>
      <c r="EBD9" s="279"/>
      <c r="EBE9" s="279"/>
      <c r="EBF9" s="279"/>
      <c r="EBG9" s="279"/>
      <c r="EBH9" s="279"/>
      <c r="EBI9" s="279"/>
      <c r="EBJ9" s="279"/>
      <c r="EBK9" s="279"/>
      <c r="EBL9" s="279"/>
      <c r="EBM9" s="279"/>
      <c r="EBN9" s="279"/>
      <c r="EBO9" s="279"/>
      <c r="EBP9" s="279"/>
      <c r="EBQ9" s="279"/>
      <c r="EBR9" s="279"/>
      <c r="EBS9" s="279"/>
      <c r="EBT9" s="279"/>
      <c r="EBU9" s="279"/>
      <c r="EBV9" s="279"/>
      <c r="EBW9" s="279"/>
      <c r="EBX9" s="279"/>
      <c r="EBY9" s="279"/>
      <c r="EBZ9" s="279"/>
      <c r="ECA9" s="279"/>
      <c r="ECB9" s="279"/>
      <c r="ECC9" s="279"/>
      <c r="ECD9" s="279"/>
      <c r="ECE9" s="279"/>
      <c r="ECF9" s="279"/>
      <c r="ECG9" s="279"/>
      <c r="ECH9" s="279"/>
      <c r="ECI9" s="279"/>
      <c r="ECJ9" s="279"/>
      <c r="ECK9" s="279"/>
      <c r="ECL9" s="279"/>
      <c r="ECM9" s="279"/>
      <c r="ECN9" s="279"/>
      <c r="ECO9" s="279"/>
      <c r="ECP9" s="279"/>
      <c r="ECQ9" s="279"/>
      <c r="ECR9" s="279"/>
      <c r="ECS9" s="279"/>
      <c r="ECT9" s="279"/>
      <c r="ECU9" s="279"/>
      <c r="ECV9" s="279"/>
      <c r="ECW9" s="279"/>
      <c r="ECX9" s="279"/>
      <c r="ECY9" s="279"/>
      <c r="ECZ9" s="279"/>
      <c r="EDA9" s="279"/>
      <c r="EDB9" s="279"/>
      <c r="EDC9" s="279"/>
      <c r="EDD9" s="279"/>
      <c r="EDE9" s="279"/>
      <c r="EDF9" s="279"/>
      <c r="EDG9" s="279"/>
      <c r="EDH9" s="279"/>
      <c r="EDI9" s="279"/>
      <c r="EDJ9" s="279"/>
      <c r="EDK9" s="279"/>
      <c r="EDL9" s="279"/>
      <c r="EDM9" s="279"/>
      <c r="EDN9" s="279"/>
      <c r="EDO9" s="279"/>
      <c r="EDP9" s="279"/>
      <c r="EDQ9" s="279"/>
      <c r="EDR9" s="279"/>
      <c r="EDS9" s="279"/>
      <c r="EDT9" s="279"/>
      <c r="EDU9" s="279"/>
      <c r="EDV9" s="279"/>
      <c r="EDW9" s="279"/>
      <c r="EDX9" s="279"/>
      <c r="EDY9" s="279"/>
      <c r="EDZ9" s="279"/>
      <c r="EEA9" s="279"/>
      <c r="EEB9" s="279"/>
      <c r="EEC9" s="279"/>
      <c r="EED9" s="279"/>
      <c r="EEE9" s="279"/>
      <c r="EEF9" s="279"/>
      <c r="EEG9" s="279"/>
      <c r="EEH9" s="279"/>
      <c r="EEI9" s="279"/>
      <c r="EEJ9" s="279"/>
      <c r="EEK9" s="279"/>
      <c r="EEL9" s="279"/>
      <c r="EEM9" s="279"/>
      <c r="EEN9" s="279"/>
      <c r="EEO9" s="279"/>
      <c r="EEP9" s="279"/>
      <c r="EEQ9" s="279"/>
      <c r="EER9" s="279"/>
      <c r="EES9" s="279"/>
      <c r="EET9" s="279"/>
      <c r="EEU9" s="279"/>
      <c r="EEV9" s="279"/>
      <c r="EEW9" s="279"/>
      <c r="EEX9" s="279"/>
      <c r="EEY9" s="279"/>
      <c r="EEZ9" s="279"/>
      <c r="EFA9" s="279"/>
      <c r="EFB9" s="279"/>
      <c r="EFC9" s="279"/>
      <c r="EFD9" s="279"/>
      <c r="EFE9" s="279"/>
      <c r="EFF9" s="279"/>
      <c r="EFG9" s="279"/>
      <c r="EFH9" s="279"/>
      <c r="EFI9" s="279"/>
      <c r="EFJ9" s="279"/>
      <c r="EFK9" s="279"/>
      <c r="EFL9" s="279"/>
      <c r="EFM9" s="279"/>
      <c r="EFN9" s="279"/>
      <c r="EFO9" s="279"/>
      <c r="EFP9" s="279"/>
      <c r="EFQ9" s="279"/>
      <c r="EFR9" s="279"/>
      <c r="EFS9" s="279"/>
      <c r="EFT9" s="279"/>
      <c r="EFU9" s="279"/>
      <c r="EFV9" s="279"/>
      <c r="EFW9" s="279"/>
      <c r="EFX9" s="279"/>
      <c r="EFY9" s="279"/>
      <c r="EFZ9" s="279"/>
      <c r="EGA9" s="279"/>
      <c r="EGB9" s="279"/>
      <c r="EGC9" s="279"/>
      <c r="EGD9" s="279"/>
      <c r="EGE9" s="279"/>
      <c r="EGF9" s="279"/>
      <c r="EGG9" s="279"/>
      <c r="EGH9" s="279"/>
      <c r="EGI9" s="279"/>
      <c r="EGJ9" s="279"/>
      <c r="EGK9" s="279"/>
      <c r="EGL9" s="279"/>
      <c r="EGM9" s="279"/>
      <c r="EGN9" s="279"/>
      <c r="EGO9" s="279"/>
      <c r="EGP9" s="279"/>
      <c r="EGQ9" s="279"/>
      <c r="EGR9" s="279"/>
      <c r="EGS9" s="279"/>
      <c r="EGT9" s="279"/>
      <c r="EGU9" s="279"/>
      <c r="EGV9" s="279"/>
      <c r="EGW9" s="279"/>
      <c r="EGX9" s="279"/>
      <c r="EGY9" s="279"/>
      <c r="EGZ9" s="279"/>
      <c r="EHA9" s="279"/>
      <c r="EHB9" s="279"/>
      <c r="EHC9" s="279"/>
      <c r="EHD9" s="279"/>
      <c r="EHE9" s="279"/>
      <c r="EHF9" s="279"/>
      <c r="EHG9" s="279"/>
      <c r="EHH9" s="279"/>
      <c r="EHI9" s="279"/>
      <c r="EHJ9" s="279"/>
      <c r="EHK9" s="279"/>
      <c r="EHL9" s="279"/>
      <c r="EHM9" s="279"/>
      <c r="EHN9" s="279"/>
      <c r="EHO9" s="279"/>
      <c r="EHP9" s="279"/>
      <c r="EHQ9" s="279"/>
      <c r="EHR9" s="279"/>
      <c r="EHS9" s="279"/>
      <c r="EHT9" s="279"/>
      <c r="EHU9" s="279"/>
      <c r="EHV9" s="279"/>
      <c r="EHW9" s="279"/>
      <c r="EHX9" s="279"/>
      <c r="EHY9" s="279"/>
      <c r="EHZ9" s="279"/>
      <c r="EIA9" s="279"/>
      <c r="EIB9" s="279"/>
      <c r="EIC9" s="279"/>
      <c r="EID9" s="279"/>
      <c r="EIE9" s="279"/>
      <c r="EIF9" s="279"/>
      <c r="EIG9" s="279"/>
      <c r="EIH9" s="279"/>
      <c r="EII9" s="279"/>
      <c r="EIJ9" s="279"/>
      <c r="EIK9" s="279"/>
      <c r="EIL9" s="279"/>
      <c r="EIM9" s="279"/>
      <c r="EIN9" s="279"/>
      <c r="EIO9" s="279"/>
      <c r="EIP9" s="279"/>
      <c r="EIQ9" s="279"/>
      <c r="EIR9" s="279"/>
      <c r="EIS9" s="279"/>
      <c r="EIT9" s="279"/>
      <c r="EIU9" s="279"/>
      <c r="EIV9" s="279"/>
      <c r="EIW9" s="279"/>
      <c r="EIX9" s="279"/>
      <c r="EIY9" s="279"/>
      <c r="EIZ9" s="279"/>
      <c r="EJA9" s="279"/>
      <c r="EJB9" s="279"/>
      <c r="EJC9" s="279"/>
      <c r="EJD9" s="279"/>
      <c r="EJE9" s="279"/>
      <c r="EJF9" s="279"/>
      <c r="EJG9" s="279"/>
      <c r="EJH9" s="279"/>
      <c r="EJI9" s="279"/>
      <c r="EJJ9" s="279"/>
      <c r="EJK9" s="279"/>
      <c r="EJL9" s="279"/>
      <c r="EJM9" s="279"/>
      <c r="EJN9" s="279"/>
      <c r="EJO9" s="279"/>
      <c r="EJP9" s="279"/>
      <c r="EJQ9" s="279"/>
      <c r="EJR9" s="279"/>
      <c r="EJS9" s="279"/>
      <c r="EJT9" s="279"/>
      <c r="EJU9" s="279"/>
      <c r="EJV9" s="279"/>
      <c r="EJW9" s="279"/>
      <c r="EJX9" s="279"/>
      <c r="EJY9" s="279"/>
      <c r="EJZ9" s="279"/>
      <c r="EKA9" s="279"/>
      <c r="EKB9" s="279"/>
      <c r="EKC9" s="279"/>
      <c r="EKD9" s="279"/>
      <c r="EKE9" s="279"/>
      <c r="EKF9" s="279"/>
      <c r="EKG9" s="279"/>
      <c r="EKH9" s="279"/>
      <c r="EKI9" s="279"/>
      <c r="EKJ9" s="279"/>
      <c r="EKK9" s="279"/>
      <c r="EKL9" s="279"/>
      <c r="EKM9" s="279"/>
      <c r="EKN9" s="279"/>
      <c r="EKO9" s="279"/>
      <c r="EKP9" s="279"/>
      <c r="EKQ9" s="279"/>
      <c r="EKR9" s="279"/>
      <c r="EKS9" s="279"/>
      <c r="EKT9" s="279"/>
      <c r="EKU9" s="279"/>
      <c r="EKV9" s="279"/>
      <c r="EKW9" s="279"/>
      <c r="EKX9" s="279"/>
      <c r="EKY9" s="279"/>
      <c r="EKZ9" s="279"/>
      <c r="ELA9" s="279"/>
      <c r="ELB9" s="279"/>
      <c r="ELC9" s="279"/>
      <c r="ELD9" s="279"/>
      <c r="ELE9" s="279"/>
      <c r="ELF9" s="279"/>
      <c r="ELG9" s="279"/>
      <c r="ELH9" s="279"/>
      <c r="ELI9" s="279"/>
      <c r="ELJ9" s="279"/>
      <c r="ELK9" s="279"/>
      <c r="ELL9" s="279"/>
      <c r="ELM9" s="279"/>
      <c r="ELN9" s="279"/>
      <c r="ELO9" s="279"/>
      <c r="ELP9" s="279"/>
      <c r="ELQ9" s="279"/>
      <c r="ELR9" s="279"/>
      <c r="ELS9" s="279"/>
      <c r="ELT9" s="279"/>
      <c r="ELU9" s="279"/>
      <c r="ELV9" s="279"/>
      <c r="ELW9" s="279"/>
      <c r="ELX9" s="279"/>
      <c r="ELY9" s="279"/>
      <c r="ELZ9" s="279"/>
      <c r="EMA9" s="279"/>
      <c r="EMB9" s="279"/>
      <c r="EMC9" s="279"/>
      <c r="EMD9" s="279"/>
      <c r="EME9" s="279"/>
      <c r="EMF9" s="279"/>
      <c r="EMG9" s="279"/>
      <c r="EMH9" s="279"/>
      <c r="EMI9" s="279"/>
      <c r="EMJ9" s="279"/>
      <c r="EMK9" s="279"/>
      <c r="EML9" s="279"/>
      <c r="EMM9" s="279"/>
      <c r="EMN9" s="279"/>
      <c r="EMO9" s="279"/>
      <c r="EMP9" s="279"/>
      <c r="EMQ9" s="279"/>
      <c r="EMR9" s="279"/>
      <c r="EMS9" s="279"/>
      <c r="EMT9" s="279"/>
      <c r="EMU9" s="279"/>
      <c r="EMV9" s="279"/>
      <c r="EMW9" s="279"/>
      <c r="EMX9" s="279"/>
      <c r="EMY9" s="279"/>
      <c r="EMZ9" s="279"/>
      <c r="ENA9" s="279"/>
      <c r="ENB9" s="279"/>
      <c r="ENC9" s="279"/>
      <c r="END9" s="279"/>
      <c r="ENE9" s="279"/>
      <c r="ENF9" s="279"/>
      <c r="ENG9" s="279"/>
      <c r="ENH9" s="279"/>
      <c r="ENI9" s="279"/>
      <c r="ENJ9" s="279"/>
      <c r="ENK9" s="279"/>
      <c r="ENL9" s="279"/>
      <c r="ENM9" s="279"/>
      <c r="ENN9" s="279"/>
      <c r="ENO9" s="279"/>
      <c r="ENP9" s="279"/>
      <c r="ENQ9" s="279"/>
      <c r="ENR9" s="279"/>
      <c r="ENS9" s="279"/>
      <c r="ENT9" s="279"/>
      <c r="ENU9" s="279"/>
      <c r="ENV9" s="279"/>
      <c r="ENW9" s="279"/>
      <c r="ENX9" s="279"/>
      <c r="ENY9" s="279"/>
      <c r="ENZ9" s="279"/>
      <c r="EOA9" s="279"/>
      <c r="EOB9" s="279"/>
      <c r="EOC9" s="279"/>
      <c r="EOD9" s="279"/>
      <c r="EOE9" s="279"/>
      <c r="EOF9" s="279"/>
      <c r="EOG9" s="279"/>
      <c r="EOH9" s="279"/>
      <c r="EOI9" s="279"/>
      <c r="EOJ9" s="279"/>
      <c r="EOK9" s="279"/>
      <c r="EOL9" s="279"/>
      <c r="EOM9" s="279"/>
      <c r="EON9" s="279"/>
      <c r="EOO9" s="279"/>
      <c r="EOP9" s="279"/>
      <c r="EOQ9" s="279"/>
      <c r="EOR9" s="279"/>
      <c r="EOS9" s="279"/>
      <c r="EOT9" s="279"/>
      <c r="EOU9" s="279"/>
      <c r="EOV9" s="279"/>
      <c r="EOW9" s="279"/>
      <c r="EOX9" s="279"/>
      <c r="EOY9" s="279"/>
      <c r="EOZ9" s="279"/>
      <c r="EPA9" s="279"/>
      <c r="EPB9" s="279"/>
      <c r="EPC9" s="279"/>
      <c r="EPD9" s="279"/>
      <c r="EPE9" s="279"/>
      <c r="EPF9" s="279"/>
      <c r="EPG9" s="279"/>
      <c r="EPH9" s="279"/>
      <c r="EPI9" s="279"/>
      <c r="EPJ9" s="279"/>
      <c r="EPK9" s="279"/>
      <c r="EPL9" s="279"/>
      <c r="EPM9" s="279"/>
      <c r="EPN9" s="279"/>
      <c r="EPO9" s="279"/>
      <c r="EPP9" s="279"/>
      <c r="EPQ9" s="279"/>
      <c r="EPR9" s="279"/>
      <c r="EPS9" s="279"/>
      <c r="EPT9" s="279"/>
      <c r="EPU9" s="279"/>
      <c r="EPV9" s="279"/>
      <c r="EPW9" s="279"/>
      <c r="EPX9" s="279"/>
      <c r="EPY9" s="279"/>
      <c r="EPZ9" s="279"/>
      <c r="EQA9" s="279"/>
      <c r="EQB9" s="279"/>
      <c r="EQC9" s="279"/>
      <c r="EQD9" s="279"/>
      <c r="EQE9" s="279"/>
      <c r="EQF9" s="279"/>
      <c r="EQG9" s="279"/>
      <c r="EQH9" s="279"/>
      <c r="EQI9" s="279"/>
      <c r="EQJ9" s="279"/>
      <c r="EQK9" s="279"/>
      <c r="EQL9" s="279"/>
      <c r="EQM9" s="279"/>
      <c r="EQN9" s="279"/>
      <c r="EQO9" s="279"/>
      <c r="EQP9" s="279"/>
      <c r="EQQ9" s="279"/>
      <c r="EQR9" s="279"/>
      <c r="EQS9" s="279"/>
      <c r="EQT9" s="279"/>
      <c r="EQU9" s="279"/>
      <c r="EQV9" s="279"/>
      <c r="EQW9" s="279"/>
      <c r="EQX9" s="279"/>
      <c r="EQY9" s="279"/>
      <c r="EQZ9" s="279"/>
      <c r="ERA9" s="279"/>
      <c r="ERB9" s="279"/>
      <c r="ERC9" s="279"/>
      <c r="ERD9" s="279"/>
      <c r="ERE9" s="279"/>
      <c r="ERF9" s="279"/>
      <c r="ERG9" s="279"/>
      <c r="ERH9" s="279"/>
      <c r="ERI9" s="279"/>
      <c r="ERJ9" s="279"/>
      <c r="ERK9" s="279"/>
      <c r="ERL9" s="279"/>
      <c r="ERM9" s="279"/>
      <c r="ERN9" s="279"/>
      <c r="ERO9" s="279"/>
      <c r="ERP9" s="279"/>
      <c r="ERQ9" s="279"/>
      <c r="ERR9" s="279"/>
      <c r="ERS9" s="279"/>
      <c r="ERT9" s="279"/>
      <c r="ERU9" s="279"/>
      <c r="ERV9" s="279"/>
      <c r="ERW9" s="279"/>
      <c r="ERX9" s="279"/>
      <c r="ERY9" s="279"/>
      <c r="ERZ9" s="279"/>
      <c r="ESA9" s="279"/>
      <c r="ESB9" s="279"/>
      <c r="ESC9" s="279"/>
      <c r="ESD9" s="279"/>
      <c r="ESE9" s="279"/>
      <c r="ESF9" s="279"/>
      <c r="ESG9" s="279"/>
      <c r="ESH9" s="279"/>
      <c r="ESI9" s="279"/>
      <c r="ESJ9" s="279"/>
      <c r="ESK9" s="279"/>
      <c r="ESL9" s="279"/>
      <c r="ESM9" s="279"/>
      <c r="ESN9" s="279"/>
      <c r="ESO9" s="279"/>
      <c r="ESP9" s="279"/>
      <c r="ESQ9" s="279"/>
      <c r="ESR9" s="279"/>
      <c r="ESS9" s="279"/>
      <c r="EST9" s="279"/>
      <c r="ESU9" s="279"/>
      <c r="ESV9" s="279"/>
      <c r="ESW9" s="279"/>
      <c r="ESX9" s="279"/>
      <c r="ESY9" s="279"/>
      <c r="ESZ9" s="279"/>
      <c r="ETA9" s="279"/>
      <c r="ETB9" s="279"/>
      <c r="ETC9" s="279"/>
      <c r="ETD9" s="279"/>
      <c r="ETE9" s="279"/>
      <c r="ETF9" s="279"/>
      <c r="ETG9" s="279"/>
      <c r="ETH9" s="279"/>
      <c r="ETI9" s="279"/>
      <c r="ETJ9" s="279"/>
      <c r="ETK9" s="279"/>
      <c r="ETL9" s="279"/>
      <c r="ETM9" s="279"/>
      <c r="ETN9" s="279"/>
      <c r="ETO9" s="279"/>
      <c r="ETP9" s="279"/>
      <c r="ETQ9" s="279"/>
      <c r="ETR9" s="279"/>
      <c r="ETS9" s="279"/>
      <c r="ETT9" s="279"/>
      <c r="ETU9" s="279"/>
      <c r="ETV9" s="279"/>
      <c r="ETW9" s="279"/>
      <c r="ETX9" s="279"/>
      <c r="ETY9" s="279"/>
      <c r="ETZ9" s="279"/>
      <c r="EUA9" s="279"/>
      <c r="EUB9" s="279"/>
      <c r="EUC9" s="279"/>
      <c r="EUD9" s="279"/>
      <c r="EUE9" s="279"/>
      <c r="EUF9" s="279"/>
      <c r="EUG9" s="279"/>
      <c r="EUH9" s="279"/>
      <c r="EUI9" s="279"/>
      <c r="EUJ9" s="279"/>
      <c r="EUK9" s="279"/>
      <c r="EUL9" s="279"/>
      <c r="EUM9" s="279"/>
      <c r="EUN9" s="279"/>
      <c r="EUO9" s="279"/>
      <c r="EUP9" s="279"/>
      <c r="EUQ9" s="279"/>
      <c r="EUR9" s="279"/>
      <c r="EUS9" s="279"/>
      <c r="EUT9" s="279"/>
      <c r="EUU9" s="279"/>
      <c r="EUV9" s="279"/>
      <c r="EUW9" s="279"/>
      <c r="EUX9" s="279"/>
      <c r="EUY9" s="279"/>
      <c r="EUZ9" s="279"/>
      <c r="EVA9" s="279"/>
      <c r="EVB9" s="279"/>
      <c r="EVC9" s="279"/>
      <c r="EVD9" s="279"/>
      <c r="EVE9" s="279"/>
      <c r="EVF9" s="279"/>
      <c r="EVG9" s="279"/>
      <c r="EVH9" s="279"/>
      <c r="EVI9" s="279"/>
      <c r="EVJ9" s="279"/>
      <c r="EVK9" s="279"/>
      <c r="EVL9" s="279"/>
      <c r="EVM9" s="279"/>
      <c r="EVN9" s="279"/>
      <c r="EVO9" s="279"/>
      <c r="EVP9" s="279"/>
      <c r="EVQ9" s="279"/>
      <c r="EVR9" s="279"/>
      <c r="EVS9" s="279"/>
      <c r="EVT9" s="279"/>
      <c r="EVU9" s="279"/>
      <c r="EVV9" s="279"/>
      <c r="EVW9" s="279"/>
      <c r="EVX9" s="279"/>
      <c r="EVY9" s="279"/>
      <c r="EVZ9" s="279"/>
      <c r="EWA9" s="279"/>
      <c r="EWB9" s="279"/>
      <c r="EWC9" s="279"/>
      <c r="EWD9" s="279"/>
      <c r="EWE9" s="279"/>
      <c r="EWF9" s="279"/>
      <c r="EWG9" s="279"/>
      <c r="EWH9" s="279"/>
      <c r="EWI9" s="279"/>
      <c r="EWJ9" s="279"/>
      <c r="EWK9" s="279"/>
      <c r="EWL9" s="279"/>
      <c r="EWM9" s="279"/>
      <c r="EWN9" s="279"/>
      <c r="EWO9" s="279"/>
      <c r="EWP9" s="279"/>
      <c r="EWQ9" s="279"/>
      <c r="EWR9" s="279"/>
      <c r="EWS9" s="279"/>
      <c r="EWT9" s="279"/>
      <c r="EWU9" s="279"/>
      <c r="EWV9" s="279"/>
      <c r="EWW9" s="279"/>
      <c r="EWX9" s="279"/>
      <c r="EWY9" s="279"/>
      <c r="EWZ9" s="279"/>
      <c r="EXA9" s="279"/>
      <c r="EXB9" s="279"/>
      <c r="EXC9" s="279"/>
      <c r="EXD9" s="279"/>
      <c r="EXE9" s="279"/>
      <c r="EXF9" s="279"/>
      <c r="EXG9" s="279"/>
      <c r="EXH9" s="279"/>
      <c r="EXI9" s="279"/>
      <c r="EXJ9" s="279"/>
      <c r="EXK9" s="279"/>
      <c r="EXL9" s="279"/>
      <c r="EXM9" s="279"/>
      <c r="EXN9" s="279"/>
      <c r="EXO9" s="279"/>
      <c r="EXP9" s="279"/>
      <c r="EXQ9" s="279"/>
      <c r="EXR9" s="279"/>
      <c r="EXS9" s="279"/>
      <c r="EXT9" s="279"/>
      <c r="EXU9" s="279"/>
      <c r="EXV9" s="279"/>
      <c r="EXW9" s="279"/>
      <c r="EXX9" s="279"/>
      <c r="EXY9" s="279"/>
      <c r="EXZ9" s="279"/>
      <c r="EYA9" s="279"/>
      <c r="EYB9" s="279"/>
      <c r="EYC9" s="279"/>
      <c r="EYD9" s="279"/>
      <c r="EYE9" s="279"/>
      <c r="EYF9" s="279"/>
      <c r="EYG9" s="279"/>
      <c r="EYH9" s="279"/>
      <c r="EYI9" s="279"/>
      <c r="EYJ9" s="279"/>
      <c r="EYK9" s="279"/>
      <c r="EYL9" s="279"/>
      <c r="EYM9" s="279"/>
      <c r="EYN9" s="279"/>
      <c r="EYO9" s="279"/>
      <c r="EYP9" s="279"/>
      <c r="EYQ9" s="279"/>
      <c r="EYR9" s="279"/>
      <c r="EYS9" s="279"/>
      <c r="EYT9" s="279"/>
      <c r="EYU9" s="279"/>
      <c r="EYV9" s="279"/>
      <c r="EYW9" s="279"/>
      <c r="EYX9" s="279"/>
      <c r="EYY9" s="279"/>
      <c r="EYZ9" s="279"/>
      <c r="EZA9" s="279"/>
      <c r="EZB9" s="279"/>
      <c r="EZC9" s="279"/>
      <c r="EZD9" s="279"/>
      <c r="EZE9" s="279"/>
      <c r="EZF9" s="279"/>
      <c r="EZG9" s="279"/>
      <c r="EZH9" s="279"/>
      <c r="EZI9" s="279"/>
      <c r="EZJ9" s="279"/>
      <c r="EZK9" s="279"/>
      <c r="EZL9" s="279"/>
      <c r="EZM9" s="279"/>
      <c r="EZN9" s="279"/>
      <c r="EZO9" s="279"/>
      <c r="EZP9" s="279"/>
      <c r="EZQ9" s="279"/>
      <c r="EZR9" s="279"/>
      <c r="EZS9" s="279"/>
      <c r="EZT9" s="279"/>
      <c r="EZU9" s="279"/>
      <c r="EZV9" s="279"/>
      <c r="EZW9" s="279"/>
      <c r="EZX9" s="279"/>
      <c r="EZY9" s="279"/>
      <c r="EZZ9" s="279"/>
      <c r="FAA9" s="279"/>
      <c r="FAB9" s="279"/>
      <c r="FAC9" s="279"/>
      <c r="FAD9" s="279"/>
      <c r="FAE9" s="279"/>
      <c r="FAF9" s="279"/>
      <c r="FAG9" s="279"/>
      <c r="FAH9" s="279"/>
      <c r="FAI9" s="279"/>
      <c r="FAJ9" s="279"/>
      <c r="FAK9" s="279"/>
      <c r="FAL9" s="279"/>
      <c r="FAM9" s="279"/>
      <c r="FAN9" s="279"/>
      <c r="FAO9" s="279"/>
      <c r="FAP9" s="279"/>
      <c r="FAQ9" s="279"/>
      <c r="FAR9" s="279"/>
      <c r="FAS9" s="279"/>
      <c r="FAT9" s="279"/>
      <c r="FAU9" s="279"/>
      <c r="FAV9" s="279"/>
      <c r="FAW9" s="279"/>
      <c r="FAX9" s="279"/>
      <c r="FAY9" s="279"/>
      <c r="FAZ9" s="279"/>
      <c r="FBA9" s="279"/>
      <c r="FBB9" s="279"/>
      <c r="FBC9" s="279"/>
      <c r="FBD9" s="279"/>
      <c r="FBE9" s="279"/>
      <c r="FBF9" s="279"/>
      <c r="FBG9" s="279"/>
      <c r="FBH9" s="279"/>
      <c r="FBI9" s="279"/>
      <c r="FBJ9" s="279"/>
      <c r="FBK9" s="279"/>
      <c r="FBL9" s="279"/>
      <c r="FBM9" s="279"/>
      <c r="FBN9" s="279"/>
      <c r="FBO9" s="279"/>
      <c r="FBP9" s="279"/>
      <c r="FBQ9" s="279"/>
      <c r="FBR9" s="279"/>
      <c r="FBS9" s="279"/>
      <c r="FBT9" s="279"/>
      <c r="FBU9" s="279"/>
      <c r="FBV9" s="279"/>
      <c r="FBW9" s="279"/>
      <c r="FBX9" s="279"/>
      <c r="FBY9" s="279"/>
      <c r="FBZ9" s="279"/>
      <c r="FCA9" s="279"/>
      <c r="FCB9" s="279"/>
      <c r="FCC9" s="279"/>
      <c r="FCD9" s="279"/>
      <c r="FCE9" s="279"/>
      <c r="FCF9" s="279"/>
      <c r="FCG9" s="279"/>
      <c r="FCH9" s="279"/>
      <c r="FCI9" s="279"/>
      <c r="FCJ9" s="279"/>
      <c r="FCK9" s="279"/>
      <c r="FCL9" s="279"/>
      <c r="FCM9" s="279"/>
      <c r="FCN9" s="279"/>
      <c r="FCO9" s="279"/>
      <c r="FCP9" s="279"/>
      <c r="FCQ9" s="279"/>
      <c r="FCR9" s="279"/>
      <c r="FCS9" s="279"/>
      <c r="FCT9" s="279"/>
      <c r="FCU9" s="279"/>
      <c r="FCV9" s="279"/>
      <c r="FCW9" s="279"/>
      <c r="FCX9" s="279"/>
      <c r="FCY9" s="279"/>
      <c r="FCZ9" s="279"/>
      <c r="FDA9" s="279"/>
      <c r="FDB9" s="279"/>
      <c r="FDC9" s="279"/>
      <c r="FDD9" s="279"/>
      <c r="FDE9" s="279"/>
      <c r="FDF9" s="279"/>
      <c r="FDG9" s="279"/>
      <c r="FDH9" s="279"/>
      <c r="FDI9" s="279"/>
      <c r="FDJ9" s="279"/>
      <c r="FDK9" s="279"/>
      <c r="FDL9" s="279"/>
      <c r="FDM9" s="279"/>
      <c r="FDN9" s="279"/>
      <c r="FDO9" s="279"/>
      <c r="FDP9" s="279"/>
      <c r="FDQ9" s="279"/>
      <c r="FDR9" s="279"/>
      <c r="FDS9" s="279"/>
      <c r="FDT9" s="279"/>
      <c r="FDU9" s="279"/>
      <c r="FDV9" s="279"/>
      <c r="FDW9" s="279"/>
      <c r="FDX9" s="279"/>
      <c r="FDY9" s="279"/>
      <c r="FDZ9" s="279"/>
      <c r="FEA9" s="279"/>
      <c r="FEB9" s="279"/>
      <c r="FEC9" s="279"/>
      <c r="FED9" s="279"/>
      <c r="FEE9" s="279"/>
      <c r="FEF9" s="279"/>
      <c r="FEG9" s="279"/>
      <c r="FEH9" s="279"/>
      <c r="FEI9" s="279"/>
      <c r="FEJ9" s="279"/>
      <c r="FEK9" s="279"/>
      <c r="FEL9" s="279"/>
      <c r="FEM9" s="279"/>
      <c r="FEN9" s="279"/>
      <c r="FEO9" s="279"/>
      <c r="FEP9" s="279"/>
      <c r="FEQ9" s="279"/>
      <c r="FER9" s="279"/>
      <c r="FES9" s="279"/>
      <c r="FET9" s="279"/>
      <c r="FEU9" s="279"/>
      <c r="FEV9" s="279"/>
      <c r="FEW9" s="279"/>
      <c r="FEX9" s="279"/>
      <c r="FEY9" s="279"/>
      <c r="FEZ9" s="279"/>
      <c r="FFA9" s="279"/>
      <c r="FFB9" s="279"/>
      <c r="FFC9" s="279"/>
      <c r="FFD9" s="279"/>
      <c r="FFE9" s="279"/>
      <c r="FFF9" s="279"/>
      <c r="FFG9" s="279"/>
      <c r="FFH9" s="279"/>
      <c r="FFI9" s="279"/>
      <c r="FFJ9" s="279"/>
      <c r="FFK9" s="279"/>
      <c r="FFL9" s="279"/>
      <c r="FFM9" s="279"/>
      <c r="FFN9" s="279"/>
      <c r="FFO9" s="279"/>
      <c r="FFP9" s="279"/>
      <c r="FFQ9" s="279"/>
      <c r="FFR9" s="279"/>
      <c r="FFS9" s="279"/>
      <c r="FFT9" s="279"/>
      <c r="FFU9" s="279"/>
      <c r="FFV9" s="279"/>
      <c r="FFW9" s="279"/>
      <c r="FFX9" s="279"/>
      <c r="FFY9" s="279"/>
      <c r="FFZ9" s="279"/>
      <c r="FGA9" s="279"/>
      <c r="FGB9" s="279"/>
      <c r="FGC9" s="279"/>
      <c r="FGD9" s="279"/>
      <c r="FGE9" s="279"/>
      <c r="FGF9" s="279"/>
      <c r="FGG9" s="279"/>
      <c r="FGH9" s="279"/>
      <c r="FGI9" s="279"/>
      <c r="FGJ9" s="279"/>
      <c r="FGK9" s="279"/>
      <c r="FGL9" s="279"/>
      <c r="FGM9" s="279"/>
      <c r="FGN9" s="279"/>
      <c r="FGO9" s="279"/>
      <c r="FGP9" s="279"/>
      <c r="FGQ9" s="279"/>
      <c r="FGR9" s="279"/>
      <c r="FGS9" s="279"/>
      <c r="FGT9" s="279"/>
      <c r="FGU9" s="279"/>
      <c r="FGV9" s="279"/>
      <c r="FGW9" s="279"/>
      <c r="FGX9" s="279"/>
      <c r="FGY9" s="279"/>
      <c r="FGZ9" s="279"/>
      <c r="FHA9" s="279"/>
      <c r="FHB9" s="279"/>
      <c r="FHC9" s="279"/>
      <c r="FHD9" s="279"/>
      <c r="FHE9" s="279"/>
      <c r="FHF9" s="279"/>
      <c r="FHG9" s="279"/>
      <c r="FHH9" s="279"/>
      <c r="FHI9" s="279"/>
      <c r="FHJ9" s="279"/>
      <c r="FHK9" s="279"/>
      <c r="FHL9" s="279"/>
      <c r="FHM9" s="279"/>
      <c r="FHN9" s="279"/>
      <c r="FHO9" s="279"/>
      <c r="FHP9" s="279"/>
      <c r="FHQ9" s="279"/>
      <c r="FHR9" s="279"/>
      <c r="FHS9" s="279"/>
      <c r="FHT9" s="279"/>
      <c r="FHU9" s="279"/>
      <c r="FHV9" s="279"/>
      <c r="FHW9" s="279"/>
      <c r="FHX9" s="279"/>
      <c r="FHY9" s="279"/>
      <c r="FHZ9" s="279"/>
      <c r="FIA9" s="279"/>
      <c r="FIB9" s="279"/>
      <c r="FIC9" s="279"/>
      <c r="FID9" s="279"/>
      <c r="FIE9" s="279"/>
      <c r="FIF9" s="279"/>
      <c r="FIG9" s="279"/>
      <c r="FIH9" s="279"/>
      <c r="FII9" s="279"/>
      <c r="FIJ9" s="279"/>
      <c r="FIK9" s="279"/>
      <c r="FIL9" s="279"/>
      <c r="FIM9" s="279"/>
      <c r="FIN9" s="279"/>
      <c r="FIO9" s="279"/>
      <c r="FIP9" s="279"/>
      <c r="FIQ9" s="279"/>
      <c r="FIR9" s="279"/>
      <c r="FIS9" s="279"/>
      <c r="FIT9" s="279"/>
      <c r="FIU9" s="279"/>
      <c r="FIV9" s="279"/>
      <c r="FIW9" s="279"/>
      <c r="FIX9" s="279"/>
      <c r="FIY9" s="279"/>
      <c r="FIZ9" s="279"/>
      <c r="FJA9" s="279"/>
      <c r="FJB9" s="279"/>
      <c r="FJC9" s="279"/>
      <c r="FJD9" s="279"/>
      <c r="FJE9" s="279"/>
      <c r="FJF9" s="279"/>
      <c r="FJG9" s="279"/>
      <c r="FJH9" s="279"/>
      <c r="FJI9" s="279"/>
      <c r="FJJ9" s="279"/>
      <c r="FJK9" s="279"/>
      <c r="FJL9" s="279"/>
      <c r="FJM9" s="279"/>
      <c r="FJN9" s="279"/>
      <c r="FJO9" s="279"/>
      <c r="FJP9" s="279"/>
      <c r="FJQ9" s="279"/>
      <c r="FJR9" s="279"/>
      <c r="FJS9" s="279"/>
      <c r="FJT9" s="279"/>
      <c r="FJU9" s="279"/>
      <c r="FJV9" s="279"/>
      <c r="FJW9" s="279"/>
      <c r="FJX9" s="279"/>
      <c r="FJY9" s="279"/>
      <c r="FJZ9" s="279"/>
      <c r="FKA9" s="279"/>
      <c r="FKB9" s="279"/>
      <c r="FKC9" s="279"/>
      <c r="FKD9" s="279"/>
      <c r="FKE9" s="279"/>
      <c r="FKF9" s="279"/>
      <c r="FKG9" s="279"/>
      <c r="FKH9" s="279"/>
      <c r="FKI9" s="279"/>
      <c r="FKJ9" s="279"/>
      <c r="FKK9" s="279"/>
      <c r="FKL9" s="279"/>
      <c r="FKM9" s="279"/>
      <c r="FKN9" s="279"/>
      <c r="FKO9" s="279"/>
      <c r="FKP9" s="279"/>
      <c r="FKQ9" s="279"/>
      <c r="FKR9" s="279"/>
      <c r="FKS9" s="279"/>
      <c r="FKT9" s="279"/>
      <c r="FKU9" s="279"/>
      <c r="FKV9" s="279"/>
      <c r="FKW9" s="279"/>
      <c r="FKX9" s="279"/>
      <c r="FKY9" s="279"/>
      <c r="FKZ9" s="279"/>
      <c r="FLA9" s="279"/>
      <c r="FLB9" s="279"/>
      <c r="FLC9" s="279"/>
      <c r="FLD9" s="279"/>
      <c r="FLE9" s="279"/>
      <c r="FLF9" s="279"/>
      <c r="FLG9" s="279"/>
      <c r="FLH9" s="279"/>
      <c r="FLI9" s="279"/>
      <c r="FLJ9" s="279"/>
      <c r="FLK9" s="279"/>
      <c r="FLL9" s="279"/>
      <c r="FLM9" s="279"/>
      <c r="FLN9" s="279"/>
      <c r="FLO9" s="279"/>
      <c r="FLP9" s="279"/>
      <c r="FLQ9" s="279"/>
      <c r="FLR9" s="279"/>
      <c r="FLS9" s="279"/>
      <c r="FLT9" s="279"/>
      <c r="FLU9" s="279"/>
      <c r="FLV9" s="279"/>
      <c r="FLW9" s="279"/>
      <c r="FLX9" s="279"/>
      <c r="FLY9" s="279"/>
      <c r="FLZ9" s="279"/>
      <c r="FMA9" s="279"/>
      <c r="FMB9" s="279"/>
      <c r="FMC9" s="279"/>
      <c r="FMD9" s="279"/>
      <c r="FME9" s="279"/>
      <c r="FMF9" s="279"/>
      <c r="FMG9" s="279"/>
      <c r="FMH9" s="279"/>
      <c r="FMI9" s="279"/>
      <c r="FMJ9" s="279"/>
      <c r="FMK9" s="279"/>
      <c r="FML9" s="279"/>
      <c r="FMM9" s="279"/>
      <c r="FMN9" s="279"/>
      <c r="FMO9" s="279"/>
      <c r="FMP9" s="279"/>
      <c r="FMQ9" s="279"/>
      <c r="FMR9" s="279"/>
      <c r="FMS9" s="279"/>
      <c r="FMT9" s="279"/>
      <c r="FMU9" s="279"/>
      <c r="FMV9" s="279"/>
      <c r="FMW9" s="279"/>
      <c r="FMX9" s="279"/>
      <c r="FMY9" s="279"/>
      <c r="FMZ9" s="279"/>
      <c r="FNA9" s="279"/>
      <c r="FNB9" s="279"/>
      <c r="FNC9" s="279"/>
      <c r="FND9" s="279"/>
      <c r="FNE9" s="279"/>
      <c r="FNF9" s="279"/>
      <c r="FNG9" s="279"/>
      <c r="FNH9" s="279"/>
      <c r="FNI9" s="279"/>
      <c r="FNJ9" s="279"/>
      <c r="FNK9" s="279"/>
      <c r="FNL9" s="279"/>
      <c r="FNM9" s="279"/>
      <c r="FNN9" s="279"/>
      <c r="FNO9" s="279"/>
      <c r="FNP9" s="279"/>
      <c r="FNQ9" s="279"/>
      <c r="FNR9" s="279"/>
      <c r="FNS9" s="279"/>
      <c r="FNT9" s="279"/>
      <c r="FNU9" s="279"/>
      <c r="FNV9" s="279"/>
      <c r="FNW9" s="279"/>
      <c r="FNX9" s="279"/>
      <c r="FNY9" s="279"/>
      <c r="FNZ9" s="279"/>
      <c r="FOA9" s="279"/>
      <c r="FOB9" s="279"/>
      <c r="FOC9" s="279"/>
      <c r="FOD9" s="279"/>
      <c r="FOE9" s="279"/>
      <c r="FOF9" s="279"/>
      <c r="FOG9" s="279"/>
      <c r="FOH9" s="279"/>
      <c r="FOI9" s="279"/>
      <c r="FOJ9" s="279"/>
      <c r="FOK9" s="279"/>
      <c r="FOL9" s="279"/>
      <c r="FOM9" s="279"/>
      <c r="FON9" s="279"/>
      <c r="FOO9" s="279"/>
      <c r="FOP9" s="279"/>
      <c r="FOQ9" s="279"/>
      <c r="FOR9" s="279"/>
      <c r="FOS9" s="279"/>
      <c r="FOT9" s="279"/>
      <c r="FOU9" s="279"/>
      <c r="FOV9" s="279"/>
      <c r="FOW9" s="279"/>
      <c r="FOX9" s="279"/>
      <c r="FOY9" s="279"/>
      <c r="FOZ9" s="279"/>
      <c r="FPA9" s="279"/>
      <c r="FPB9" s="279"/>
      <c r="FPC9" s="279"/>
      <c r="FPD9" s="279"/>
      <c r="FPE9" s="279"/>
      <c r="FPF9" s="279"/>
      <c r="FPG9" s="279"/>
      <c r="FPH9" s="279"/>
      <c r="FPI9" s="279"/>
      <c r="FPJ9" s="279"/>
      <c r="FPK9" s="279"/>
      <c r="FPL9" s="279"/>
      <c r="FPM9" s="279"/>
      <c r="FPN9" s="279"/>
      <c r="FPO9" s="279"/>
      <c r="FPP9" s="279"/>
      <c r="FPQ9" s="279"/>
      <c r="FPR9" s="279"/>
      <c r="FPS9" s="279"/>
      <c r="FPT9" s="279"/>
      <c r="FPU9" s="279"/>
      <c r="FPV9" s="279"/>
      <c r="FPW9" s="279"/>
      <c r="FPX9" s="279"/>
      <c r="FPY9" s="279"/>
      <c r="FPZ9" s="279"/>
      <c r="FQA9" s="279"/>
      <c r="FQB9" s="279"/>
      <c r="FQC9" s="279"/>
      <c r="FQD9" s="279"/>
      <c r="FQE9" s="279"/>
      <c r="FQF9" s="279"/>
      <c r="FQG9" s="279"/>
      <c r="FQH9" s="279"/>
      <c r="FQI9" s="279"/>
      <c r="FQJ9" s="279"/>
      <c r="FQK9" s="279"/>
      <c r="FQL9" s="279"/>
      <c r="FQM9" s="279"/>
      <c r="FQN9" s="279"/>
      <c r="FQO9" s="279"/>
      <c r="FQP9" s="279"/>
      <c r="FQQ9" s="279"/>
      <c r="FQR9" s="279"/>
      <c r="FQS9" s="279"/>
      <c r="FQT9" s="279"/>
      <c r="FQU9" s="279"/>
      <c r="FQV9" s="279"/>
      <c r="FQW9" s="279"/>
      <c r="FQX9" s="279"/>
      <c r="FQY9" s="279"/>
      <c r="FQZ9" s="279"/>
      <c r="FRA9" s="279"/>
      <c r="FRB9" s="279"/>
      <c r="FRC9" s="279"/>
      <c r="FRD9" s="279"/>
      <c r="FRE9" s="279"/>
      <c r="FRF9" s="279"/>
      <c r="FRG9" s="279"/>
      <c r="FRH9" s="279"/>
      <c r="FRI9" s="279"/>
      <c r="FRJ9" s="279"/>
      <c r="FRK9" s="279"/>
      <c r="FRL9" s="279"/>
      <c r="FRM9" s="279"/>
      <c r="FRN9" s="279"/>
      <c r="FRO9" s="279"/>
      <c r="FRP9" s="279"/>
      <c r="FRQ9" s="279"/>
      <c r="FRR9" s="279"/>
      <c r="FRS9" s="279"/>
      <c r="FRT9" s="279"/>
      <c r="FRU9" s="279"/>
      <c r="FRV9" s="279"/>
      <c r="FRW9" s="279"/>
      <c r="FRX9" s="279"/>
      <c r="FRY9" s="279"/>
      <c r="FRZ9" s="279"/>
      <c r="FSA9" s="279"/>
      <c r="FSB9" s="279"/>
      <c r="FSC9" s="279"/>
      <c r="FSD9" s="279"/>
      <c r="FSE9" s="279"/>
      <c r="FSF9" s="279"/>
      <c r="FSG9" s="279"/>
      <c r="FSH9" s="279"/>
      <c r="FSI9" s="279"/>
      <c r="FSJ9" s="279"/>
      <c r="FSK9" s="279"/>
      <c r="FSL9" s="279"/>
      <c r="FSM9" s="279"/>
      <c r="FSN9" s="279"/>
      <c r="FSO9" s="279"/>
      <c r="FSP9" s="279"/>
      <c r="FSQ9" s="279"/>
      <c r="FSR9" s="279"/>
      <c r="FSS9" s="279"/>
      <c r="FST9" s="279"/>
      <c r="FSU9" s="279"/>
      <c r="FSV9" s="279"/>
      <c r="FSW9" s="279"/>
      <c r="FSX9" s="279"/>
      <c r="FSY9" s="279"/>
      <c r="FSZ9" s="279"/>
      <c r="FTA9" s="279"/>
      <c r="FTB9" s="279"/>
      <c r="FTC9" s="279"/>
      <c r="FTD9" s="279"/>
      <c r="FTE9" s="279"/>
      <c r="FTF9" s="279"/>
      <c r="FTG9" s="279"/>
      <c r="FTH9" s="279"/>
      <c r="FTI9" s="279"/>
      <c r="FTJ9" s="279"/>
      <c r="FTK9" s="279"/>
      <c r="FTL9" s="279"/>
      <c r="FTM9" s="279"/>
      <c r="FTN9" s="279"/>
      <c r="FTO9" s="279"/>
      <c r="FTP9" s="279"/>
      <c r="FTQ9" s="279"/>
      <c r="FTR9" s="279"/>
      <c r="FTS9" s="279"/>
      <c r="FTT9" s="279"/>
      <c r="FTU9" s="279"/>
      <c r="FTV9" s="279"/>
      <c r="FTW9" s="279"/>
      <c r="FTX9" s="279"/>
      <c r="FTY9" s="279"/>
      <c r="FTZ9" s="279"/>
      <c r="FUA9" s="279"/>
      <c r="FUB9" s="279"/>
      <c r="FUC9" s="279"/>
      <c r="FUD9" s="279"/>
      <c r="FUE9" s="279"/>
      <c r="FUF9" s="279"/>
      <c r="FUG9" s="279"/>
      <c r="FUH9" s="279"/>
      <c r="FUI9" s="279"/>
      <c r="FUJ9" s="279"/>
      <c r="FUK9" s="279"/>
      <c r="FUL9" s="279"/>
      <c r="FUM9" s="279"/>
      <c r="FUN9" s="279"/>
      <c r="FUO9" s="279"/>
      <c r="FUP9" s="279"/>
      <c r="FUQ9" s="279"/>
      <c r="FUR9" s="279"/>
      <c r="FUS9" s="279"/>
      <c r="FUT9" s="279"/>
      <c r="FUU9" s="279"/>
      <c r="FUV9" s="279"/>
      <c r="FUW9" s="279"/>
      <c r="FUX9" s="279"/>
      <c r="FUY9" s="279"/>
      <c r="FUZ9" s="279"/>
      <c r="FVA9" s="279"/>
      <c r="FVB9" s="279"/>
      <c r="FVC9" s="279"/>
      <c r="FVD9" s="279"/>
      <c r="FVE9" s="279"/>
      <c r="FVF9" s="279"/>
      <c r="FVG9" s="279"/>
      <c r="FVH9" s="279"/>
      <c r="FVI9" s="279"/>
      <c r="FVJ9" s="279"/>
      <c r="FVK9" s="279"/>
      <c r="FVL9" s="279"/>
      <c r="FVM9" s="279"/>
      <c r="FVN9" s="279"/>
      <c r="FVO9" s="279"/>
      <c r="FVP9" s="279"/>
      <c r="FVQ9" s="279"/>
      <c r="FVR9" s="279"/>
      <c r="FVS9" s="279"/>
      <c r="FVT9" s="279"/>
      <c r="FVU9" s="279"/>
      <c r="FVV9" s="279"/>
      <c r="FVW9" s="279"/>
      <c r="FVX9" s="279"/>
      <c r="FVY9" s="279"/>
      <c r="FVZ9" s="279"/>
      <c r="FWA9" s="279"/>
      <c r="FWB9" s="279"/>
      <c r="FWC9" s="279"/>
      <c r="FWD9" s="279"/>
      <c r="FWE9" s="279"/>
      <c r="FWF9" s="279"/>
      <c r="FWG9" s="279"/>
      <c r="FWH9" s="279"/>
      <c r="FWI9" s="279"/>
      <c r="FWJ9" s="279"/>
      <c r="FWK9" s="279"/>
      <c r="FWL9" s="279"/>
      <c r="FWM9" s="279"/>
      <c r="FWN9" s="279"/>
      <c r="FWO9" s="279"/>
      <c r="FWP9" s="279"/>
      <c r="FWQ9" s="279"/>
      <c r="FWR9" s="279"/>
      <c r="FWS9" s="279"/>
      <c r="FWT9" s="279"/>
      <c r="FWU9" s="279"/>
      <c r="FWV9" s="279"/>
      <c r="FWW9" s="279"/>
      <c r="FWX9" s="279"/>
      <c r="FWY9" s="279"/>
      <c r="FWZ9" s="279"/>
      <c r="FXA9" s="279"/>
      <c r="FXB9" s="279"/>
      <c r="FXC9" s="279"/>
      <c r="FXD9" s="279"/>
      <c r="FXE9" s="279"/>
      <c r="FXF9" s="279"/>
      <c r="FXG9" s="279"/>
      <c r="FXH9" s="279"/>
      <c r="FXI9" s="279"/>
      <c r="FXJ9" s="279"/>
      <c r="FXK9" s="279"/>
      <c r="FXL9" s="279"/>
      <c r="FXM9" s="279"/>
      <c r="FXN9" s="279"/>
      <c r="FXO9" s="279"/>
      <c r="FXP9" s="279"/>
      <c r="FXQ9" s="279"/>
      <c r="FXR9" s="279"/>
      <c r="FXS9" s="279"/>
      <c r="FXT9" s="279"/>
      <c r="FXU9" s="279"/>
      <c r="FXV9" s="279"/>
      <c r="FXW9" s="279"/>
      <c r="FXX9" s="279"/>
      <c r="FXY9" s="279"/>
      <c r="FXZ9" s="279"/>
      <c r="FYA9" s="279"/>
      <c r="FYB9" s="279"/>
      <c r="FYC9" s="279"/>
      <c r="FYD9" s="279"/>
      <c r="FYE9" s="279"/>
      <c r="FYF9" s="279"/>
      <c r="FYG9" s="279"/>
      <c r="FYH9" s="279"/>
      <c r="FYI9" s="279"/>
      <c r="FYJ9" s="279"/>
      <c r="FYK9" s="279"/>
      <c r="FYL9" s="279"/>
      <c r="FYM9" s="279"/>
      <c r="FYN9" s="279"/>
      <c r="FYO9" s="279"/>
      <c r="FYP9" s="279"/>
      <c r="FYQ9" s="279"/>
      <c r="FYR9" s="279"/>
      <c r="FYS9" s="279"/>
      <c r="FYT9" s="279"/>
      <c r="FYU9" s="279"/>
      <c r="FYV9" s="279"/>
      <c r="FYW9" s="279"/>
      <c r="FYX9" s="279"/>
      <c r="FYY9" s="279"/>
      <c r="FYZ9" s="279"/>
      <c r="FZA9" s="279"/>
      <c r="FZB9" s="279"/>
      <c r="FZC9" s="279"/>
      <c r="FZD9" s="279"/>
      <c r="FZE9" s="279"/>
      <c r="FZF9" s="279"/>
      <c r="FZG9" s="279"/>
      <c r="FZH9" s="279"/>
      <c r="FZI9" s="279"/>
      <c r="FZJ9" s="279"/>
      <c r="FZK9" s="279"/>
      <c r="FZL9" s="279"/>
      <c r="FZM9" s="279"/>
      <c r="FZN9" s="279"/>
      <c r="FZO9" s="279"/>
      <c r="FZP9" s="279"/>
      <c r="FZQ9" s="279"/>
      <c r="FZR9" s="279"/>
      <c r="FZS9" s="279"/>
      <c r="FZT9" s="279"/>
      <c r="FZU9" s="279"/>
      <c r="FZV9" s="279"/>
      <c r="FZW9" s="279"/>
      <c r="FZX9" s="279"/>
      <c r="FZY9" s="279"/>
      <c r="FZZ9" s="279"/>
      <c r="GAA9" s="279"/>
      <c r="GAB9" s="279"/>
      <c r="GAC9" s="279"/>
      <c r="GAD9" s="279"/>
      <c r="GAE9" s="279"/>
      <c r="GAF9" s="279"/>
      <c r="GAG9" s="279"/>
      <c r="GAH9" s="279"/>
      <c r="GAI9" s="279"/>
      <c r="GAJ9" s="279"/>
      <c r="GAK9" s="279"/>
      <c r="GAL9" s="279"/>
      <c r="GAM9" s="279"/>
      <c r="GAN9" s="279"/>
      <c r="GAO9" s="279"/>
      <c r="GAP9" s="279"/>
      <c r="GAQ9" s="279"/>
      <c r="GAR9" s="279"/>
      <c r="GAS9" s="279"/>
      <c r="GAT9" s="279"/>
      <c r="GAU9" s="279"/>
      <c r="GAV9" s="279"/>
      <c r="GAW9" s="279"/>
      <c r="GAX9" s="279"/>
      <c r="GAY9" s="279"/>
      <c r="GAZ9" s="279"/>
      <c r="GBA9" s="279"/>
      <c r="GBB9" s="279"/>
      <c r="GBC9" s="279"/>
      <c r="GBD9" s="279"/>
      <c r="GBE9" s="279"/>
      <c r="GBF9" s="279"/>
      <c r="GBG9" s="279"/>
      <c r="GBH9" s="279"/>
      <c r="GBI9" s="279"/>
      <c r="GBJ9" s="279"/>
      <c r="GBK9" s="279"/>
      <c r="GBL9" s="279"/>
      <c r="GBM9" s="279"/>
      <c r="GBN9" s="279"/>
      <c r="GBO9" s="279"/>
      <c r="GBP9" s="279"/>
      <c r="GBQ9" s="279"/>
      <c r="GBR9" s="279"/>
      <c r="GBS9" s="279"/>
      <c r="GBT9" s="279"/>
      <c r="GBU9" s="279"/>
      <c r="GBV9" s="279"/>
      <c r="GBW9" s="279"/>
      <c r="GBX9" s="279"/>
      <c r="GBY9" s="279"/>
      <c r="GBZ9" s="279"/>
      <c r="GCA9" s="279"/>
      <c r="GCB9" s="279"/>
      <c r="GCC9" s="279"/>
      <c r="GCD9" s="279"/>
      <c r="GCE9" s="279"/>
      <c r="GCF9" s="279"/>
      <c r="GCG9" s="279"/>
      <c r="GCH9" s="279"/>
      <c r="GCI9" s="279"/>
      <c r="GCJ9" s="279"/>
      <c r="GCK9" s="279"/>
      <c r="GCL9" s="279"/>
      <c r="GCM9" s="279"/>
      <c r="GCN9" s="279"/>
      <c r="GCO9" s="279"/>
      <c r="GCP9" s="279"/>
      <c r="GCQ9" s="279"/>
      <c r="GCR9" s="279"/>
      <c r="GCS9" s="279"/>
      <c r="GCT9" s="279"/>
      <c r="GCU9" s="279"/>
      <c r="GCV9" s="279"/>
      <c r="GCW9" s="279"/>
      <c r="GCX9" s="279"/>
      <c r="GCY9" s="279"/>
      <c r="GCZ9" s="279"/>
      <c r="GDA9" s="279"/>
      <c r="GDB9" s="279"/>
      <c r="GDC9" s="279"/>
      <c r="GDD9" s="279"/>
      <c r="GDE9" s="279"/>
      <c r="GDF9" s="279"/>
      <c r="GDG9" s="279"/>
      <c r="GDH9" s="279"/>
      <c r="GDI9" s="279"/>
      <c r="GDJ9" s="279"/>
      <c r="GDK9" s="279"/>
      <c r="GDL9" s="279"/>
      <c r="GDM9" s="279"/>
      <c r="GDN9" s="279"/>
      <c r="GDO9" s="279"/>
      <c r="GDP9" s="279"/>
      <c r="GDQ9" s="279"/>
      <c r="GDR9" s="279"/>
      <c r="GDS9" s="279"/>
      <c r="GDT9" s="279"/>
      <c r="GDU9" s="279"/>
      <c r="GDV9" s="279"/>
      <c r="GDW9" s="279"/>
      <c r="GDX9" s="279"/>
      <c r="GDY9" s="279"/>
      <c r="GDZ9" s="279"/>
      <c r="GEA9" s="279"/>
      <c r="GEB9" s="279"/>
      <c r="GEC9" s="279"/>
      <c r="GED9" s="279"/>
      <c r="GEE9" s="279"/>
      <c r="GEF9" s="279"/>
      <c r="GEG9" s="279"/>
      <c r="GEH9" s="279"/>
      <c r="GEI9" s="279"/>
      <c r="GEJ9" s="279"/>
      <c r="GEK9" s="279"/>
      <c r="GEL9" s="279"/>
      <c r="GEM9" s="279"/>
      <c r="GEN9" s="279"/>
      <c r="GEO9" s="279"/>
      <c r="GEP9" s="279"/>
      <c r="GEQ9" s="279"/>
      <c r="GER9" s="279"/>
      <c r="GES9" s="279"/>
      <c r="GET9" s="279"/>
      <c r="GEU9" s="279"/>
      <c r="GEV9" s="279"/>
      <c r="GEW9" s="279"/>
      <c r="GEX9" s="279"/>
      <c r="GEY9" s="279"/>
      <c r="GEZ9" s="279"/>
      <c r="GFA9" s="279"/>
      <c r="GFB9" s="279"/>
      <c r="GFC9" s="279"/>
      <c r="GFD9" s="279"/>
      <c r="GFE9" s="279"/>
      <c r="GFF9" s="279"/>
      <c r="GFG9" s="279"/>
      <c r="GFH9" s="279"/>
      <c r="GFI9" s="279"/>
      <c r="GFJ9" s="279"/>
      <c r="GFK9" s="279"/>
      <c r="GFL9" s="279"/>
      <c r="GFM9" s="279"/>
      <c r="GFN9" s="279"/>
      <c r="GFO9" s="279"/>
      <c r="GFP9" s="279"/>
      <c r="GFQ9" s="279"/>
      <c r="GFR9" s="279"/>
      <c r="GFS9" s="279"/>
      <c r="GFT9" s="279"/>
      <c r="GFU9" s="279"/>
      <c r="GFV9" s="279"/>
      <c r="GFW9" s="279"/>
      <c r="GFX9" s="279"/>
      <c r="GFY9" s="279"/>
      <c r="GFZ9" s="279"/>
      <c r="GGA9" s="279"/>
      <c r="GGB9" s="279"/>
      <c r="GGC9" s="279"/>
      <c r="GGD9" s="279"/>
      <c r="GGE9" s="279"/>
      <c r="GGF9" s="279"/>
      <c r="GGG9" s="279"/>
      <c r="GGH9" s="279"/>
      <c r="GGI9" s="279"/>
      <c r="GGJ9" s="279"/>
      <c r="GGK9" s="279"/>
      <c r="GGL9" s="279"/>
      <c r="GGM9" s="279"/>
      <c r="GGN9" s="279"/>
      <c r="GGO9" s="279"/>
      <c r="GGP9" s="279"/>
      <c r="GGQ9" s="279"/>
      <c r="GGR9" s="279"/>
      <c r="GGS9" s="279"/>
      <c r="GGT9" s="279"/>
      <c r="GGU9" s="279"/>
      <c r="GGV9" s="279"/>
      <c r="GGW9" s="279"/>
      <c r="GGX9" s="279"/>
      <c r="GGY9" s="279"/>
      <c r="GGZ9" s="279"/>
      <c r="GHA9" s="279"/>
      <c r="GHB9" s="279"/>
      <c r="GHC9" s="279"/>
      <c r="GHD9" s="279"/>
      <c r="GHE9" s="279"/>
      <c r="GHF9" s="279"/>
      <c r="GHG9" s="279"/>
      <c r="GHH9" s="279"/>
      <c r="GHI9" s="279"/>
      <c r="GHJ9" s="279"/>
      <c r="GHK9" s="279"/>
      <c r="GHL9" s="279"/>
      <c r="GHM9" s="279"/>
      <c r="GHN9" s="279"/>
      <c r="GHO9" s="279"/>
      <c r="GHP9" s="279"/>
      <c r="GHQ9" s="279"/>
      <c r="GHR9" s="279"/>
      <c r="GHS9" s="279"/>
      <c r="GHT9" s="279"/>
      <c r="GHU9" s="279"/>
      <c r="GHV9" s="279"/>
      <c r="GHW9" s="279"/>
      <c r="GHX9" s="279"/>
      <c r="GHY9" s="279"/>
      <c r="GHZ9" s="279"/>
      <c r="GIA9" s="279"/>
      <c r="GIB9" s="279"/>
      <c r="GIC9" s="279"/>
      <c r="GID9" s="279"/>
      <c r="GIE9" s="279"/>
      <c r="GIF9" s="279"/>
      <c r="GIG9" s="279"/>
      <c r="GIH9" s="279"/>
      <c r="GII9" s="279"/>
      <c r="GIJ9" s="279"/>
      <c r="GIK9" s="279"/>
      <c r="GIL9" s="279"/>
      <c r="GIM9" s="279"/>
      <c r="GIN9" s="279"/>
      <c r="GIO9" s="279"/>
      <c r="GIP9" s="279"/>
      <c r="GIQ9" s="279"/>
      <c r="GIR9" s="279"/>
      <c r="GIS9" s="279"/>
      <c r="GIT9" s="279"/>
      <c r="GIU9" s="279"/>
      <c r="GIV9" s="279"/>
      <c r="GIW9" s="279"/>
      <c r="GIX9" s="279"/>
      <c r="GIY9" s="279"/>
      <c r="GIZ9" s="279"/>
      <c r="GJA9" s="279"/>
      <c r="GJB9" s="279"/>
      <c r="GJC9" s="279"/>
      <c r="GJD9" s="279"/>
      <c r="GJE9" s="279"/>
      <c r="GJF9" s="279"/>
      <c r="GJG9" s="279"/>
      <c r="GJH9" s="279"/>
      <c r="GJI9" s="279"/>
      <c r="GJJ9" s="279"/>
      <c r="GJK9" s="279"/>
      <c r="GJL9" s="279"/>
      <c r="GJM9" s="279"/>
      <c r="GJN9" s="279"/>
      <c r="GJO9" s="279"/>
      <c r="GJP9" s="279"/>
      <c r="GJQ9" s="279"/>
      <c r="GJR9" s="279"/>
      <c r="GJS9" s="279"/>
      <c r="GJT9" s="279"/>
      <c r="GJU9" s="279"/>
      <c r="GJV9" s="279"/>
      <c r="GJW9" s="279"/>
      <c r="GJX9" s="279"/>
      <c r="GJY9" s="279"/>
      <c r="GJZ9" s="279"/>
      <c r="GKA9" s="279"/>
      <c r="GKB9" s="279"/>
      <c r="GKC9" s="279"/>
      <c r="GKD9" s="279"/>
      <c r="GKE9" s="279"/>
      <c r="GKF9" s="279"/>
      <c r="GKG9" s="279"/>
      <c r="GKH9" s="279"/>
      <c r="GKI9" s="279"/>
      <c r="GKJ9" s="279"/>
      <c r="GKK9" s="279"/>
      <c r="GKL9" s="279"/>
      <c r="GKM9" s="279"/>
      <c r="GKN9" s="279"/>
      <c r="GKO9" s="279"/>
      <c r="GKP9" s="279"/>
      <c r="GKQ9" s="279"/>
      <c r="GKR9" s="279"/>
      <c r="GKS9" s="279"/>
      <c r="GKT9" s="279"/>
      <c r="GKU9" s="279"/>
      <c r="GKV9" s="279"/>
      <c r="GKW9" s="279"/>
      <c r="GKX9" s="279"/>
      <c r="GKY9" s="279"/>
      <c r="GKZ9" s="279"/>
      <c r="GLA9" s="279"/>
      <c r="GLB9" s="279"/>
      <c r="GLC9" s="279"/>
      <c r="GLD9" s="279"/>
      <c r="GLE9" s="279"/>
      <c r="GLF9" s="279"/>
      <c r="GLG9" s="279"/>
      <c r="GLH9" s="279"/>
      <c r="GLI9" s="279"/>
      <c r="GLJ9" s="279"/>
      <c r="GLK9" s="279"/>
      <c r="GLL9" s="279"/>
      <c r="GLM9" s="279"/>
      <c r="GLN9" s="279"/>
      <c r="GLO9" s="279"/>
      <c r="GLP9" s="279"/>
      <c r="GLQ9" s="279"/>
      <c r="GLR9" s="279"/>
      <c r="GLS9" s="279"/>
      <c r="GLT9" s="279"/>
      <c r="GLU9" s="279"/>
      <c r="GLV9" s="279"/>
      <c r="GLW9" s="279"/>
      <c r="GLX9" s="279"/>
      <c r="GLY9" s="279"/>
      <c r="GLZ9" s="279"/>
      <c r="GMA9" s="279"/>
      <c r="GMB9" s="279"/>
      <c r="GMC9" s="279"/>
      <c r="GMD9" s="279"/>
      <c r="GME9" s="279"/>
      <c r="GMF9" s="279"/>
      <c r="GMG9" s="279"/>
      <c r="GMH9" s="279"/>
      <c r="GMI9" s="279"/>
      <c r="GMJ9" s="279"/>
      <c r="GMK9" s="279"/>
      <c r="GML9" s="279"/>
      <c r="GMM9" s="279"/>
      <c r="GMN9" s="279"/>
      <c r="GMO9" s="279"/>
      <c r="GMP9" s="279"/>
      <c r="GMQ9" s="279"/>
      <c r="GMR9" s="279"/>
      <c r="GMS9" s="279"/>
      <c r="GMT9" s="279"/>
      <c r="GMU9" s="279"/>
      <c r="GMV9" s="279"/>
      <c r="GMW9" s="279"/>
      <c r="GMX9" s="279"/>
      <c r="GMY9" s="279"/>
      <c r="GMZ9" s="279"/>
      <c r="GNA9" s="279"/>
      <c r="GNB9" s="279"/>
      <c r="GNC9" s="279"/>
      <c r="GND9" s="279"/>
      <c r="GNE9" s="279"/>
      <c r="GNF9" s="279"/>
      <c r="GNG9" s="279"/>
      <c r="GNH9" s="279"/>
      <c r="GNI9" s="279"/>
      <c r="GNJ9" s="279"/>
      <c r="GNK9" s="279"/>
      <c r="GNL9" s="279"/>
      <c r="GNM9" s="279"/>
      <c r="GNN9" s="279"/>
      <c r="GNO9" s="279"/>
      <c r="GNP9" s="279"/>
      <c r="GNQ9" s="279"/>
      <c r="GNR9" s="279"/>
      <c r="GNS9" s="279"/>
      <c r="GNT9" s="279"/>
      <c r="GNU9" s="279"/>
      <c r="GNV9" s="279"/>
      <c r="GNW9" s="279"/>
      <c r="GNX9" s="279"/>
      <c r="GNY9" s="279"/>
      <c r="GNZ9" s="279"/>
      <c r="GOA9" s="279"/>
      <c r="GOB9" s="279"/>
      <c r="GOC9" s="279"/>
      <c r="GOD9" s="279"/>
      <c r="GOE9" s="279"/>
      <c r="GOF9" s="279"/>
      <c r="GOG9" s="279"/>
      <c r="GOH9" s="279"/>
      <c r="GOI9" s="279"/>
      <c r="GOJ9" s="279"/>
      <c r="GOK9" s="279"/>
      <c r="GOL9" s="279"/>
      <c r="GOM9" s="279"/>
      <c r="GON9" s="279"/>
      <c r="GOO9" s="279"/>
      <c r="GOP9" s="279"/>
      <c r="GOQ9" s="279"/>
      <c r="GOR9" s="279"/>
      <c r="GOS9" s="279"/>
      <c r="GOT9" s="279"/>
      <c r="GOU9" s="279"/>
      <c r="GOV9" s="279"/>
      <c r="GOW9" s="279"/>
      <c r="GOX9" s="279"/>
      <c r="GOY9" s="279"/>
      <c r="GOZ9" s="279"/>
      <c r="GPA9" s="279"/>
      <c r="GPB9" s="279"/>
      <c r="GPC9" s="279"/>
      <c r="GPD9" s="279"/>
      <c r="GPE9" s="279"/>
      <c r="GPF9" s="279"/>
      <c r="GPG9" s="279"/>
      <c r="GPH9" s="279"/>
      <c r="GPI9" s="279"/>
      <c r="GPJ9" s="279"/>
      <c r="GPK9" s="279"/>
      <c r="GPL9" s="279"/>
      <c r="GPM9" s="279"/>
      <c r="GPN9" s="279"/>
      <c r="GPO9" s="279"/>
      <c r="GPP9" s="279"/>
      <c r="GPQ9" s="279"/>
      <c r="GPR9" s="279"/>
      <c r="GPS9" s="279"/>
      <c r="GPT9" s="279"/>
      <c r="GPU9" s="279"/>
      <c r="GPV9" s="279"/>
      <c r="GPW9" s="279"/>
      <c r="GPX9" s="279"/>
      <c r="GPY9" s="279"/>
      <c r="GPZ9" s="279"/>
      <c r="GQA9" s="279"/>
      <c r="GQB9" s="279"/>
      <c r="GQC9" s="279"/>
      <c r="GQD9" s="279"/>
      <c r="GQE9" s="279"/>
      <c r="GQF9" s="279"/>
      <c r="GQG9" s="279"/>
      <c r="GQH9" s="279"/>
      <c r="GQI9" s="279"/>
      <c r="GQJ9" s="279"/>
      <c r="GQK9" s="279"/>
      <c r="GQL9" s="279"/>
      <c r="GQM9" s="279"/>
      <c r="GQN9" s="279"/>
      <c r="GQO9" s="279"/>
      <c r="GQP9" s="279"/>
      <c r="GQQ9" s="279"/>
      <c r="GQR9" s="279"/>
      <c r="GQS9" s="279"/>
      <c r="GQT9" s="279"/>
      <c r="GQU9" s="279"/>
      <c r="GQV9" s="279"/>
      <c r="GQW9" s="279"/>
      <c r="GQX9" s="279"/>
      <c r="GQY9" s="279"/>
      <c r="GQZ9" s="279"/>
      <c r="GRA9" s="279"/>
      <c r="GRB9" s="279"/>
      <c r="GRC9" s="279"/>
      <c r="GRD9" s="279"/>
      <c r="GRE9" s="279"/>
      <c r="GRF9" s="279"/>
      <c r="GRG9" s="279"/>
      <c r="GRH9" s="279"/>
      <c r="GRI9" s="279"/>
      <c r="GRJ9" s="279"/>
      <c r="GRK9" s="279"/>
      <c r="GRL9" s="279"/>
      <c r="GRM9" s="279"/>
      <c r="GRN9" s="279"/>
      <c r="GRO9" s="279"/>
      <c r="GRP9" s="279"/>
      <c r="GRQ9" s="279"/>
      <c r="GRR9" s="279"/>
      <c r="GRS9" s="279"/>
      <c r="GRT9" s="279"/>
      <c r="GRU9" s="279"/>
      <c r="GRV9" s="279"/>
      <c r="GRW9" s="279"/>
      <c r="GRX9" s="279"/>
      <c r="GRY9" s="279"/>
      <c r="GRZ9" s="279"/>
      <c r="GSA9" s="279"/>
      <c r="GSB9" s="279"/>
      <c r="GSC9" s="279"/>
      <c r="GSD9" s="279"/>
      <c r="GSE9" s="279"/>
      <c r="GSF9" s="279"/>
      <c r="GSG9" s="279"/>
      <c r="GSH9" s="279"/>
      <c r="GSI9" s="279"/>
      <c r="GSJ9" s="279"/>
      <c r="GSK9" s="279"/>
      <c r="GSL9" s="279"/>
      <c r="GSM9" s="279"/>
      <c r="GSN9" s="279"/>
      <c r="GSO9" s="279"/>
      <c r="GSP9" s="279"/>
      <c r="GSQ9" s="279"/>
      <c r="GSR9" s="279"/>
      <c r="GSS9" s="279"/>
      <c r="GST9" s="279"/>
      <c r="GSU9" s="279"/>
      <c r="GSV9" s="279"/>
      <c r="GSW9" s="279"/>
      <c r="GSX9" s="279"/>
      <c r="GSY9" s="279"/>
      <c r="GSZ9" s="279"/>
      <c r="GTA9" s="279"/>
      <c r="GTB9" s="279"/>
      <c r="GTC9" s="279"/>
      <c r="GTD9" s="279"/>
      <c r="GTE9" s="279"/>
      <c r="GTF9" s="279"/>
      <c r="GTG9" s="279"/>
      <c r="GTH9" s="279"/>
      <c r="GTI9" s="279"/>
      <c r="GTJ9" s="279"/>
      <c r="GTK9" s="279"/>
      <c r="GTL9" s="279"/>
      <c r="GTM9" s="279"/>
      <c r="GTN9" s="279"/>
      <c r="GTO9" s="279"/>
      <c r="GTP9" s="279"/>
      <c r="GTQ9" s="279"/>
      <c r="GTR9" s="279"/>
      <c r="GTS9" s="279"/>
      <c r="GTT9" s="279"/>
      <c r="GTU9" s="279"/>
      <c r="GTV9" s="279"/>
      <c r="GTW9" s="279"/>
      <c r="GTX9" s="279"/>
      <c r="GTY9" s="279"/>
      <c r="GTZ9" s="279"/>
      <c r="GUA9" s="279"/>
      <c r="GUB9" s="279"/>
      <c r="GUC9" s="279"/>
      <c r="GUD9" s="279"/>
      <c r="GUE9" s="279"/>
      <c r="GUF9" s="279"/>
      <c r="GUG9" s="279"/>
      <c r="GUH9" s="279"/>
      <c r="GUI9" s="279"/>
      <c r="GUJ9" s="279"/>
      <c r="GUK9" s="279"/>
      <c r="GUL9" s="279"/>
      <c r="GUM9" s="279"/>
      <c r="GUN9" s="279"/>
      <c r="GUO9" s="279"/>
      <c r="GUP9" s="279"/>
      <c r="GUQ9" s="279"/>
      <c r="GUR9" s="279"/>
      <c r="GUS9" s="279"/>
      <c r="GUT9" s="279"/>
      <c r="GUU9" s="279"/>
      <c r="GUV9" s="279"/>
      <c r="GUW9" s="279"/>
      <c r="GUX9" s="279"/>
      <c r="GUY9" s="279"/>
      <c r="GUZ9" s="279"/>
      <c r="GVA9" s="279"/>
      <c r="GVB9" s="279"/>
      <c r="GVC9" s="279"/>
      <c r="GVD9" s="279"/>
      <c r="GVE9" s="279"/>
      <c r="GVF9" s="279"/>
      <c r="GVG9" s="279"/>
      <c r="GVH9" s="279"/>
      <c r="GVI9" s="279"/>
      <c r="GVJ9" s="279"/>
      <c r="GVK9" s="279"/>
      <c r="GVL9" s="279"/>
      <c r="GVM9" s="279"/>
      <c r="GVN9" s="279"/>
      <c r="GVO9" s="279"/>
      <c r="GVP9" s="279"/>
      <c r="GVQ9" s="279"/>
      <c r="GVR9" s="279"/>
      <c r="GVS9" s="279"/>
      <c r="GVT9" s="279"/>
      <c r="GVU9" s="279"/>
      <c r="GVV9" s="279"/>
      <c r="GVW9" s="279"/>
      <c r="GVX9" s="279"/>
      <c r="GVY9" s="279"/>
      <c r="GVZ9" s="279"/>
      <c r="GWA9" s="279"/>
      <c r="GWB9" s="279"/>
      <c r="GWC9" s="279"/>
      <c r="GWD9" s="279"/>
      <c r="GWE9" s="279"/>
      <c r="GWF9" s="279"/>
      <c r="GWG9" s="279"/>
      <c r="GWH9" s="279"/>
      <c r="GWI9" s="279"/>
      <c r="GWJ9" s="279"/>
      <c r="GWK9" s="279"/>
      <c r="GWL9" s="279"/>
      <c r="GWM9" s="279"/>
      <c r="GWN9" s="279"/>
      <c r="GWO9" s="279"/>
      <c r="GWP9" s="279"/>
      <c r="GWQ9" s="279"/>
      <c r="GWR9" s="279"/>
      <c r="GWS9" s="279"/>
      <c r="GWT9" s="279"/>
      <c r="GWU9" s="279"/>
      <c r="GWV9" s="279"/>
      <c r="GWW9" s="279"/>
      <c r="GWX9" s="279"/>
      <c r="GWY9" s="279"/>
      <c r="GWZ9" s="279"/>
      <c r="GXA9" s="279"/>
      <c r="GXB9" s="279"/>
      <c r="GXC9" s="279"/>
      <c r="GXD9" s="279"/>
      <c r="GXE9" s="279"/>
      <c r="GXF9" s="279"/>
      <c r="GXG9" s="279"/>
      <c r="GXH9" s="279"/>
      <c r="GXI9" s="279"/>
      <c r="GXJ9" s="279"/>
      <c r="GXK9" s="279"/>
      <c r="GXL9" s="279"/>
      <c r="GXM9" s="279"/>
      <c r="GXN9" s="279"/>
      <c r="GXO9" s="279"/>
      <c r="GXP9" s="279"/>
      <c r="GXQ9" s="279"/>
      <c r="GXR9" s="279"/>
      <c r="GXS9" s="279"/>
      <c r="GXT9" s="279"/>
      <c r="GXU9" s="279"/>
      <c r="GXV9" s="279"/>
      <c r="GXW9" s="279"/>
      <c r="GXX9" s="279"/>
      <c r="GXY9" s="279"/>
      <c r="GXZ9" s="279"/>
      <c r="GYA9" s="279"/>
      <c r="GYB9" s="279"/>
      <c r="GYC9" s="279"/>
      <c r="GYD9" s="279"/>
      <c r="GYE9" s="279"/>
      <c r="GYF9" s="279"/>
      <c r="GYG9" s="279"/>
      <c r="GYH9" s="279"/>
      <c r="GYI9" s="279"/>
      <c r="GYJ9" s="279"/>
      <c r="GYK9" s="279"/>
      <c r="GYL9" s="279"/>
      <c r="GYM9" s="279"/>
      <c r="GYN9" s="279"/>
      <c r="GYO9" s="279"/>
      <c r="GYP9" s="279"/>
      <c r="GYQ9" s="279"/>
      <c r="GYR9" s="279"/>
      <c r="GYS9" s="279"/>
      <c r="GYT9" s="279"/>
      <c r="GYU9" s="279"/>
      <c r="GYV9" s="279"/>
      <c r="GYW9" s="279"/>
      <c r="GYX9" s="279"/>
      <c r="GYY9" s="279"/>
      <c r="GYZ9" s="279"/>
      <c r="GZA9" s="279"/>
      <c r="GZB9" s="279"/>
      <c r="GZC9" s="279"/>
      <c r="GZD9" s="279"/>
      <c r="GZE9" s="279"/>
      <c r="GZF9" s="279"/>
      <c r="GZG9" s="279"/>
      <c r="GZH9" s="279"/>
      <c r="GZI9" s="279"/>
      <c r="GZJ9" s="279"/>
      <c r="GZK9" s="279"/>
      <c r="GZL9" s="279"/>
      <c r="GZM9" s="279"/>
      <c r="GZN9" s="279"/>
      <c r="GZO9" s="279"/>
      <c r="GZP9" s="279"/>
      <c r="GZQ9" s="279"/>
      <c r="GZR9" s="279"/>
      <c r="GZS9" s="279"/>
      <c r="GZT9" s="279"/>
      <c r="GZU9" s="279"/>
      <c r="GZV9" s="279"/>
      <c r="GZW9" s="279"/>
      <c r="GZX9" s="279"/>
      <c r="GZY9" s="279"/>
      <c r="GZZ9" s="279"/>
      <c r="HAA9" s="279"/>
      <c r="HAB9" s="279"/>
      <c r="HAC9" s="279"/>
      <c r="HAD9" s="279"/>
      <c r="HAE9" s="279"/>
      <c r="HAF9" s="279"/>
      <c r="HAG9" s="279"/>
      <c r="HAH9" s="279"/>
      <c r="HAI9" s="279"/>
      <c r="HAJ9" s="279"/>
      <c r="HAK9" s="279"/>
      <c r="HAL9" s="279"/>
      <c r="HAM9" s="279"/>
      <c r="HAN9" s="279"/>
      <c r="HAO9" s="279"/>
      <c r="HAP9" s="279"/>
      <c r="HAQ9" s="279"/>
      <c r="HAR9" s="279"/>
      <c r="HAS9" s="279"/>
      <c r="HAT9" s="279"/>
      <c r="HAU9" s="279"/>
      <c r="HAV9" s="279"/>
      <c r="HAW9" s="279"/>
      <c r="HAX9" s="279"/>
      <c r="HAY9" s="279"/>
      <c r="HAZ9" s="279"/>
      <c r="HBA9" s="279"/>
      <c r="HBB9" s="279"/>
      <c r="HBC9" s="279"/>
      <c r="HBD9" s="279"/>
      <c r="HBE9" s="279"/>
      <c r="HBF9" s="279"/>
      <c r="HBG9" s="279"/>
      <c r="HBH9" s="279"/>
      <c r="HBI9" s="279"/>
      <c r="HBJ9" s="279"/>
      <c r="HBK9" s="279"/>
      <c r="HBL9" s="279"/>
      <c r="HBM9" s="279"/>
      <c r="HBN9" s="279"/>
      <c r="HBO9" s="279"/>
      <c r="HBP9" s="279"/>
      <c r="HBQ9" s="279"/>
      <c r="HBR9" s="279"/>
      <c r="HBS9" s="279"/>
      <c r="HBT9" s="279"/>
      <c r="HBU9" s="279"/>
      <c r="HBV9" s="279"/>
      <c r="HBW9" s="279"/>
      <c r="HBX9" s="279"/>
      <c r="HBY9" s="279"/>
      <c r="HBZ9" s="279"/>
      <c r="HCA9" s="279"/>
      <c r="HCB9" s="279"/>
      <c r="HCC9" s="279"/>
      <c r="HCD9" s="279"/>
      <c r="HCE9" s="279"/>
      <c r="HCF9" s="279"/>
      <c r="HCG9" s="279"/>
      <c r="HCH9" s="279"/>
      <c r="HCI9" s="279"/>
      <c r="HCJ9" s="279"/>
      <c r="HCK9" s="279"/>
      <c r="HCL9" s="279"/>
      <c r="HCM9" s="279"/>
      <c r="HCN9" s="279"/>
      <c r="HCO9" s="279"/>
      <c r="HCP9" s="279"/>
      <c r="HCQ9" s="279"/>
      <c r="HCR9" s="279"/>
      <c r="HCS9" s="279"/>
      <c r="HCT9" s="279"/>
      <c r="HCU9" s="279"/>
      <c r="HCV9" s="279"/>
      <c r="HCW9" s="279"/>
      <c r="HCX9" s="279"/>
      <c r="HCY9" s="279"/>
      <c r="HCZ9" s="279"/>
      <c r="HDA9" s="279"/>
      <c r="HDB9" s="279"/>
      <c r="HDC9" s="279"/>
      <c r="HDD9" s="279"/>
      <c r="HDE9" s="279"/>
      <c r="HDF9" s="279"/>
      <c r="HDG9" s="279"/>
      <c r="HDH9" s="279"/>
      <c r="HDI9" s="279"/>
      <c r="HDJ9" s="279"/>
      <c r="HDK9" s="279"/>
      <c r="HDL9" s="279"/>
      <c r="HDM9" s="279"/>
      <c r="HDN9" s="279"/>
      <c r="HDO9" s="279"/>
      <c r="HDP9" s="279"/>
      <c r="HDQ9" s="279"/>
      <c r="HDR9" s="279"/>
      <c r="HDS9" s="279"/>
      <c r="HDT9" s="279"/>
      <c r="HDU9" s="279"/>
      <c r="HDV9" s="279"/>
      <c r="HDW9" s="279"/>
      <c r="HDX9" s="279"/>
      <c r="HDY9" s="279"/>
      <c r="HDZ9" s="279"/>
      <c r="HEA9" s="279"/>
      <c r="HEB9" s="279"/>
      <c r="HEC9" s="279"/>
      <c r="HED9" s="279"/>
      <c r="HEE9" s="279"/>
      <c r="HEF9" s="279"/>
      <c r="HEG9" s="279"/>
      <c r="HEH9" s="279"/>
      <c r="HEI9" s="279"/>
      <c r="HEJ9" s="279"/>
      <c r="HEK9" s="279"/>
      <c r="HEL9" s="279"/>
      <c r="HEM9" s="279"/>
      <c r="HEN9" s="279"/>
      <c r="HEO9" s="279"/>
      <c r="HEP9" s="279"/>
      <c r="HEQ9" s="279"/>
      <c r="HER9" s="279"/>
      <c r="HES9" s="279"/>
      <c r="HET9" s="279"/>
      <c r="HEU9" s="279"/>
      <c r="HEV9" s="279"/>
      <c r="HEW9" s="279"/>
      <c r="HEX9" s="279"/>
      <c r="HEY9" s="279"/>
      <c r="HEZ9" s="279"/>
      <c r="HFA9" s="279"/>
      <c r="HFB9" s="279"/>
      <c r="HFC9" s="279"/>
      <c r="HFD9" s="279"/>
      <c r="HFE9" s="279"/>
      <c r="HFF9" s="279"/>
      <c r="HFG9" s="279"/>
      <c r="HFH9" s="279"/>
      <c r="HFI9" s="279"/>
      <c r="HFJ9" s="279"/>
      <c r="HFK9" s="279"/>
      <c r="HFL9" s="279"/>
      <c r="HFM9" s="279"/>
      <c r="HFN9" s="279"/>
      <c r="HFO9" s="279"/>
      <c r="HFP9" s="279"/>
      <c r="HFQ9" s="279"/>
      <c r="HFR9" s="279"/>
      <c r="HFS9" s="279"/>
      <c r="HFT9" s="279"/>
      <c r="HFU9" s="279"/>
      <c r="HFV9" s="279"/>
      <c r="HFW9" s="279"/>
      <c r="HFX9" s="279"/>
      <c r="HFY9" s="279"/>
      <c r="HFZ9" s="279"/>
      <c r="HGA9" s="279"/>
      <c r="HGB9" s="279"/>
      <c r="HGC9" s="279"/>
      <c r="HGD9" s="279"/>
      <c r="HGE9" s="279"/>
      <c r="HGF9" s="279"/>
      <c r="HGG9" s="279"/>
      <c r="HGH9" s="279"/>
      <c r="HGI9" s="279"/>
      <c r="HGJ9" s="279"/>
      <c r="HGK9" s="279"/>
      <c r="HGL9" s="279"/>
      <c r="HGM9" s="279"/>
      <c r="HGN9" s="279"/>
      <c r="HGO9" s="279"/>
      <c r="HGP9" s="279"/>
      <c r="HGQ9" s="279"/>
      <c r="HGR9" s="279"/>
      <c r="HGS9" s="279"/>
      <c r="HGT9" s="279"/>
      <c r="HGU9" s="279"/>
      <c r="HGV9" s="279"/>
      <c r="HGW9" s="279"/>
      <c r="HGX9" s="279"/>
      <c r="HGY9" s="279"/>
      <c r="HGZ9" s="279"/>
      <c r="HHA9" s="279"/>
      <c r="HHB9" s="279"/>
      <c r="HHC9" s="279"/>
      <c r="HHD9" s="279"/>
      <c r="HHE9" s="279"/>
      <c r="HHF9" s="279"/>
      <c r="HHG9" s="279"/>
      <c r="HHH9" s="279"/>
      <c r="HHI9" s="279"/>
      <c r="HHJ9" s="279"/>
      <c r="HHK9" s="279"/>
      <c r="HHL9" s="279"/>
      <c r="HHM9" s="279"/>
      <c r="HHN9" s="279"/>
      <c r="HHO9" s="279"/>
      <c r="HHP9" s="279"/>
      <c r="HHQ9" s="279"/>
      <c r="HHR9" s="279"/>
      <c r="HHS9" s="279"/>
      <c r="HHT9" s="279"/>
      <c r="HHU9" s="279"/>
      <c r="HHV9" s="279"/>
      <c r="HHW9" s="279"/>
      <c r="HHX9" s="279"/>
      <c r="HHY9" s="279"/>
      <c r="HHZ9" s="279"/>
      <c r="HIA9" s="279"/>
      <c r="HIB9" s="279"/>
      <c r="HIC9" s="279"/>
      <c r="HID9" s="279"/>
      <c r="HIE9" s="279"/>
      <c r="HIF9" s="279"/>
      <c r="HIG9" s="279"/>
      <c r="HIH9" s="279"/>
      <c r="HII9" s="279"/>
      <c r="HIJ9" s="279"/>
      <c r="HIK9" s="279"/>
      <c r="HIL9" s="279"/>
      <c r="HIM9" s="279"/>
      <c r="HIN9" s="279"/>
      <c r="HIO9" s="279"/>
      <c r="HIP9" s="279"/>
      <c r="HIQ9" s="279"/>
      <c r="HIR9" s="279"/>
      <c r="HIS9" s="279"/>
      <c r="HIT9" s="279"/>
      <c r="HIU9" s="279"/>
      <c r="HIV9" s="279"/>
      <c r="HIW9" s="279"/>
      <c r="HIX9" s="279"/>
      <c r="HIY9" s="279"/>
      <c r="HIZ9" s="279"/>
      <c r="HJA9" s="279"/>
      <c r="HJB9" s="279"/>
      <c r="HJC9" s="279"/>
      <c r="HJD9" s="279"/>
      <c r="HJE9" s="279"/>
      <c r="HJF9" s="279"/>
      <c r="HJG9" s="279"/>
      <c r="HJH9" s="279"/>
      <c r="HJI9" s="279"/>
      <c r="HJJ9" s="279"/>
      <c r="HJK9" s="279"/>
      <c r="HJL9" s="279"/>
      <c r="HJM9" s="279"/>
      <c r="HJN9" s="279"/>
      <c r="HJO9" s="279"/>
      <c r="HJP9" s="279"/>
      <c r="HJQ9" s="279"/>
      <c r="HJR9" s="279"/>
      <c r="HJS9" s="279"/>
      <c r="HJT9" s="279"/>
      <c r="HJU9" s="279"/>
      <c r="HJV9" s="279"/>
      <c r="HJW9" s="279"/>
      <c r="HJX9" s="279"/>
      <c r="HJY9" s="279"/>
      <c r="HJZ9" s="279"/>
      <c r="HKA9" s="279"/>
      <c r="HKB9" s="279"/>
      <c r="HKC9" s="279"/>
      <c r="HKD9" s="279"/>
      <c r="HKE9" s="279"/>
      <c r="HKF9" s="279"/>
      <c r="HKG9" s="279"/>
      <c r="HKH9" s="279"/>
      <c r="HKI9" s="279"/>
      <c r="HKJ9" s="279"/>
      <c r="HKK9" s="279"/>
      <c r="HKL9" s="279"/>
      <c r="HKM9" s="279"/>
      <c r="HKN9" s="279"/>
      <c r="HKO9" s="279"/>
      <c r="HKP9" s="279"/>
      <c r="HKQ9" s="279"/>
      <c r="HKR9" s="279"/>
      <c r="HKS9" s="279"/>
      <c r="HKT9" s="279"/>
      <c r="HKU9" s="279"/>
      <c r="HKV9" s="279"/>
      <c r="HKW9" s="279"/>
      <c r="HKX9" s="279"/>
      <c r="HKY9" s="279"/>
      <c r="HKZ9" s="279"/>
      <c r="HLA9" s="279"/>
      <c r="HLB9" s="279"/>
      <c r="HLC9" s="279"/>
      <c r="HLD9" s="279"/>
      <c r="HLE9" s="279"/>
      <c r="HLF9" s="279"/>
      <c r="HLG9" s="279"/>
      <c r="HLH9" s="279"/>
      <c r="HLI9" s="279"/>
      <c r="HLJ9" s="279"/>
      <c r="HLK9" s="279"/>
      <c r="HLL9" s="279"/>
      <c r="HLM9" s="279"/>
      <c r="HLN9" s="279"/>
      <c r="HLO9" s="279"/>
      <c r="HLP9" s="279"/>
      <c r="HLQ9" s="279"/>
      <c r="HLR9" s="279"/>
      <c r="HLS9" s="279"/>
      <c r="HLT9" s="279"/>
      <c r="HLU9" s="279"/>
      <c r="HLV9" s="279"/>
      <c r="HLW9" s="279"/>
      <c r="HLX9" s="279"/>
      <c r="HLY9" s="279"/>
      <c r="HLZ9" s="279"/>
      <c r="HMA9" s="279"/>
      <c r="HMB9" s="279"/>
      <c r="HMC9" s="279"/>
      <c r="HMD9" s="279"/>
      <c r="HME9" s="279"/>
      <c r="HMF9" s="279"/>
      <c r="HMG9" s="279"/>
      <c r="HMH9" s="279"/>
      <c r="HMI9" s="279"/>
      <c r="HMJ9" s="279"/>
      <c r="HMK9" s="279"/>
      <c r="HML9" s="279"/>
      <c r="HMM9" s="279"/>
      <c r="HMN9" s="279"/>
      <c r="HMO9" s="279"/>
      <c r="HMP9" s="279"/>
      <c r="HMQ9" s="279"/>
      <c r="HMR9" s="279"/>
      <c r="HMS9" s="279"/>
      <c r="HMT9" s="279"/>
      <c r="HMU9" s="279"/>
      <c r="HMV9" s="279"/>
      <c r="HMW9" s="279"/>
      <c r="HMX9" s="279"/>
      <c r="HMY9" s="279"/>
      <c r="HMZ9" s="279"/>
      <c r="HNA9" s="279"/>
      <c r="HNB9" s="279"/>
      <c r="HNC9" s="279"/>
      <c r="HND9" s="279"/>
      <c r="HNE9" s="279"/>
      <c r="HNF9" s="279"/>
      <c r="HNG9" s="279"/>
      <c r="HNH9" s="279"/>
      <c r="HNI9" s="279"/>
      <c r="HNJ9" s="279"/>
      <c r="HNK9" s="279"/>
      <c r="HNL9" s="279"/>
      <c r="HNM9" s="279"/>
      <c r="HNN9" s="279"/>
      <c r="HNO9" s="279"/>
      <c r="HNP9" s="279"/>
      <c r="HNQ9" s="279"/>
      <c r="HNR9" s="279"/>
      <c r="HNS9" s="279"/>
      <c r="HNT9" s="279"/>
      <c r="HNU9" s="279"/>
      <c r="HNV9" s="279"/>
      <c r="HNW9" s="279"/>
      <c r="HNX9" s="279"/>
      <c r="HNY9" s="279"/>
      <c r="HNZ9" s="279"/>
      <c r="HOA9" s="279"/>
      <c r="HOB9" s="279"/>
      <c r="HOC9" s="279"/>
      <c r="HOD9" s="279"/>
      <c r="HOE9" s="279"/>
      <c r="HOF9" s="279"/>
      <c r="HOG9" s="279"/>
      <c r="HOH9" s="279"/>
      <c r="HOI9" s="279"/>
      <c r="HOJ9" s="279"/>
      <c r="HOK9" s="279"/>
      <c r="HOL9" s="279"/>
      <c r="HOM9" s="279"/>
      <c r="HON9" s="279"/>
      <c r="HOO9" s="279"/>
      <c r="HOP9" s="279"/>
      <c r="HOQ9" s="279"/>
      <c r="HOR9" s="279"/>
      <c r="HOS9" s="279"/>
      <c r="HOT9" s="279"/>
      <c r="HOU9" s="279"/>
      <c r="HOV9" s="279"/>
      <c r="HOW9" s="279"/>
      <c r="HOX9" s="279"/>
      <c r="HOY9" s="279"/>
      <c r="HOZ9" s="279"/>
      <c r="HPA9" s="279"/>
      <c r="HPB9" s="279"/>
      <c r="HPC9" s="279"/>
      <c r="HPD9" s="279"/>
      <c r="HPE9" s="279"/>
      <c r="HPF9" s="279"/>
      <c r="HPG9" s="279"/>
      <c r="HPH9" s="279"/>
      <c r="HPI9" s="279"/>
      <c r="HPJ9" s="279"/>
      <c r="HPK9" s="279"/>
      <c r="HPL9" s="279"/>
      <c r="HPM9" s="279"/>
      <c r="HPN9" s="279"/>
      <c r="HPO9" s="279"/>
      <c r="HPP9" s="279"/>
      <c r="HPQ9" s="279"/>
      <c r="HPR9" s="279"/>
      <c r="HPS9" s="279"/>
      <c r="HPT9" s="279"/>
      <c r="HPU9" s="279"/>
      <c r="HPV9" s="279"/>
      <c r="HPW9" s="279"/>
      <c r="HPX9" s="279"/>
      <c r="HPY9" s="279"/>
      <c r="HPZ9" s="279"/>
      <c r="HQA9" s="279"/>
      <c r="HQB9" s="279"/>
      <c r="HQC9" s="279"/>
      <c r="HQD9" s="279"/>
      <c r="HQE9" s="279"/>
      <c r="HQF9" s="279"/>
      <c r="HQG9" s="279"/>
      <c r="HQH9" s="279"/>
      <c r="HQI9" s="279"/>
      <c r="HQJ9" s="279"/>
      <c r="HQK9" s="279"/>
      <c r="HQL9" s="279"/>
      <c r="HQM9" s="279"/>
      <c r="HQN9" s="279"/>
      <c r="HQO9" s="279"/>
      <c r="HQP9" s="279"/>
      <c r="HQQ9" s="279"/>
      <c r="HQR9" s="279"/>
      <c r="HQS9" s="279"/>
      <c r="HQT9" s="279"/>
      <c r="HQU9" s="279"/>
      <c r="HQV9" s="279"/>
      <c r="HQW9" s="279"/>
      <c r="HQX9" s="279"/>
      <c r="HQY9" s="279"/>
      <c r="HQZ9" s="279"/>
      <c r="HRA9" s="279"/>
      <c r="HRB9" s="279"/>
      <c r="HRC9" s="279"/>
      <c r="HRD9" s="279"/>
      <c r="HRE9" s="279"/>
      <c r="HRF9" s="279"/>
      <c r="HRG9" s="279"/>
      <c r="HRH9" s="279"/>
      <c r="HRI9" s="279"/>
      <c r="HRJ9" s="279"/>
      <c r="HRK9" s="279"/>
      <c r="HRL9" s="279"/>
      <c r="HRM9" s="279"/>
      <c r="HRN9" s="279"/>
      <c r="HRO9" s="279"/>
      <c r="HRP9" s="279"/>
      <c r="HRQ9" s="279"/>
      <c r="HRR9" s="279"/>
      <c r="HRS9" s="279"/>
      <c r="HRT9" s="279"/>
      <c r="HRU9" s="279"/>
      <c r="HRV9" s="279"/>
      <c r="HRW9" s="279"/>
      <c r="HRX9" s="279"/>
      <c r="HRY9" s="279"/>
      <c r="HRZ9" s="279"/>
      <c r="HSA9" s="279"/>
      <c r="HSB9" s="279"/>
      <c r="HSC9" s="279"/>
      <c r="HSD9" s="279"/>
      <c r="HSE9" s="279"/>
      <c r="HSF9" s="279"/>
      <c r="HSG9" s="279"/>
      <c r="HSH9" s="279"/>
      <c r="HSI9" s="279"/>
      <c r="HSJ9" s="279"/>
      <c r="HSK9" s="279"/>
      <c r="HSL9" s="279"/>
      <c r="HSM9" s="279"/>
      <c r="HSN9" s="279"/>
      <c r="HSO9" s="279"/>
      <c r="HSP9" s="279"/>
      <c r="HSQ9" s="279"/>
      <c r="HSR9" s="279"/>
      <c r="HSS9" s="279"/>
      <c r="HST9" s="279"/>
      <c r="HSU9" s="279"/>
      <c r="HSV9" s="279"/>
      <c r="HSW9" s="279"/>
      <c r="HSX9" s="279"/>
      <c r="HSY9" s="279"/>
      <c r="HSZ9" s="279"/>
      <c r="HTA9" s="279"/>
      <c r="HTB9" s="279"/>
      <c r="HTC9" s="279"/>
      <c r="HTD9" s="279"/>
      <c r="HTE9" s="279"/>
      <c r="HTF9" s="279"/>
      <c r="HTG9" s="279"/>
      <c r="HTH9" s="279"/>
      <c r="HTI9" s="279"/>
      <c r="HTJ9" s="279"/>
      <c r="HTK9" s="279"/>
      <c r="HTL9" s="279"/>
      <c r="HTM9" s="279"/>
      <c r="HTN9" s="279"/>
      <c r="HTO9" s="279"/>
      <c r="HTP9" s="279"/>
      <c r="HTQ9" s="279"/>
      <c r="HTR9" s="279"/>
      <c r="HTS9" s="279"/>
      <c r="HTT9" s="279"/>
      <c r="HTU9" s="279"/>
      <c r="HTV9" s="279"/>
      <c r="HTW9" s="279"/>
      <c r="HTX9" s="279"/>
      <c r="HTY9" s="279"/>
      <c r="HTZ9" s="279"/>
      <c r="HUA9" s="279"/>
      <c r="HUB9" s="279"/>
      <c r="HUC9" s="279"/>
      <c r="HUD9" s="279"/>
      <c r="HUE9" s="279"/>
      <c r="HUF9" s="279"/>
      <c r="HUG9" s="279"/>
      <c r="HUH9" s="279"/>
      <c r="HUI9" s="279"/>
      <c r="HUJ9" s="279"/>
      <c r="HUK9" s="279"/>
      <c r="HUL9" s="279"/>
      <c r="HUM9" s="279"/>
      <c r="HUN9" s="279"/>
      <c r="HUO9" s="279"/>
      <c r="HUP9" s="279"/>
      <c r="HUQ9" s="279"/>
      <c r="HUR9" s="279"/>
      <c r="HUS9" s="279"/>
      <c r="HUT9" s="279"/>
      <c r="HUU9" s="279"/>
      <c r="HUV9" s="279"/>
      <c r="HUW9" s="279"/>
      <c r="HUX9" s="279"/>
      <c r="HUY9" s="279"/>
      <c r="HUZ9" s="279"/>
      <c r="HVA9" s="279"/>
      <c r="HVB9" s="279"/>
      <c r="HVC9" s="279"/>
      <c r="HVD9" s="279"/>
      <c r="HVE9" s="279"/>
      <c r="HVF9" s="279"/>
      <c r="HVG9" s="279"/>
      <c r="HVH9" s="279"/>
      <c r="HVI9" s="279"/>
      <c r="HVJ9" s="279"/>
      <c r="HVK9" s="279"/>
      <c r="HVL9" s="279"/>
      <c r="HVM9" s="279"/>
      <c r="HVN9" s="279"/>
      <c r="HVO9" s="279"/>
      <c r="HVP9" s="279"/>
      <c r="HVQ9" s="279"/>
      <c r="HVR9" s="279"/>
      <c r="HVS9" s="279"/>
      <c r="HVT9" s="279"/>
      <c r="HVU9" s="279"/>
      <c r="HVV9" s="279"/>
      <c r="HVW9" s="279"/>
      <c r="HVX9" s="279"/>
      <c r="HVY9" s="279"/>
      <c r="HVZ9" s="279"/>
      <c r="HWA9" s="279"/>
      <c r="HWB9" s="279"/>
      <c r="HWC9" s="279"/>
      <c r="HWD9" s="279"/>
      <c r="HWE9" s="279"/>
      <c r="HWF9" s="279"/>
      <c r="HWG9" s="279"/>
      <c r="HWH9" s="279"/>
      <c r="HWI9" s="279"/>
      <c r="HWJ9" s="279"/>
      <c r="HWK9" s="279"/>
      <c r="HWL9" s="279"/>
      <c r="HWM9" s="279"/>
      <c r="HWN9" s="279"/>
      <c r="HWO9" s="279"/>
      <c r="HWP9" s="279"/>
      <c r="HWQ9" s="279"/>
      <c r="HWR9" s="279"/>
      <c r="HWS9" s="279"/>
      <c r="HWT9" s="279"/>
      <c r="HWU9" s="279"/>
      <c r="HWV9" s="279"/>
      <c r="HWW9" s="279"/>
      <c r="HWX9" s="279"/>
      <c r="HWY9" s="279"/>
      <c r="HWZ9" s="279"/>
      <c r="HXA9" s="279"/>
      <c r="HXB9" s="279"/>
      <c r="HXC9" s="279"/>
      <c r="HXD9" s="279"/>
      <c r="HXE9" s="279"/>
      <c r="HXF9" s="279"/>
      <c r="HXG9" s="279"/>
      <c r="HXH9" s="279"/>
      <c r="HXI9" s="279"/>
      <c r="HXJ9" s="279"/>
      <c r="HXK9" s="279"/>
      <c r="HXL9" s="279"/>
      <c r="HXM9" s="279"/>
      <c r="HXN9" s="279"/>
      <c r="HXO9" s="279"/>
      <c r="HXP9" s="279"/>
      <c r="HXQ9" s="279"/>
      <c r="HXR9" s="279"/>
      <c r="HXS9" s="279"/>
      <c r="HXT9" s="279"/>
      <c r="HXU9" s="279"/>
      <c r="HXV9" s="279"/>
      <c r="HXW9" s="279"/>
      <c r="HXX9" s="279"/>
      <c r="HXY9" s="279"/>
      <c r="HXZ9" s="279"/>
      <c r="HYA9" s="279"/>
      <c r="HYB9" s="279"/>
      <c r="HYC9" s="279"/>
      <c r="HYD9" s="279"/>
      <c r="HYE9" s="279"/>
      <c r="HYF9" s="279"/>
      <c r="HYG9" s="279"/>
      <c r="HYH9" s="279"/>
      <c r="HYI9" s="279"/>
      <c r="HYJ9" s="279"/>
      <c r="HYK9" s="279"/>
      <c r="HYL9" s="279"/>
      <c r="HYM9" s="279"/>
      <c r="HYN9" s="279"/>
      <c r="HYO9" s="279"/>
      <c r="HYP9" s="279"/>
      <c r="HYQ9" s="279"/>
      <c r="HYR9" s="279"/>
      <c r="HYS9" s="279"/>
      <c r="HYT9" s="279"/>
      <c r="HYU9" s="279"/>
      <c r="HYV9" s="279"/>
      <c r="HYW9" s="279"/>
      <c r="HYX9" s="279"/>
      <c r="HYY9" s="279"/>
      <c r="HYZ9" s="279"/>
      <c r="HZA9" s="279"/>
      <c r="HZB9" s="279"/>
      <c r="HZC9" s="279"/>
      <c r="HZD9" s="279"/>
      <c r="HZE9" s="279"/>
      <c r="HZF9" s="279"/>
      <c r="HZG9" s="279"/>
      <c r="HZH9" s="279"/>
      <c r="HZI9" s="279"/>
      <c r="HZJ9" s="279"/>
      <c r="HZK9" s="279"/>
      <c r="HZL9" s="279"/>
      <c r="HZM9" s="279"/>
      <c r="HZN9" s="279"/>
      <c r="HZO9" s="279"/>
      <c r="HZP9" s="279"/>
      <c r="HZQ9" s="279"/>
      <c r="HZR9" s="279"/>
      <c r="HZS9" s="279"/>
      <c r="HZT9" s="279"/>
      <c r="HZU9" s="279"/>
      <c r="HZV9" s="279"/>
      <c r="HZW9" s="279"/>
      <c r="HZX9" s="279"/>
      <c r="HZY9" s="279"/>
      <c r="HZZ9" s="279"/>
      <c r="IAA9" s="279"/>
      <c r="IAB9" s="279"/>
      <c r="IAC9" s="279"/>
      <c r="IAD9" s="279"/>
      <c r="IAE9" s="279"/>
      <c r="IAF9" s="279"/>
      <c r="IAG9" s="279"/>
      <c r="IAH9" s="279"/>
      <c r="IAI9" s="279"/>
      <c r="IAJ9" s="279"/>
      <c r="IAK9" s="279"/>
      <c r="IAL9" s="279"/>
      <c r="IAM9" s="279"/>
      <c r="IAN9" s="279"/>
      <c r="IAO9" s="279"/>
      <c r="IAP9" s="279"/>
      <c r="IAQ9" s="279"/>
      <c r="IAR9" s="279"/>
      <c r="IAS9" s="279"/>
      <c r="IAT9" s="279"/>
      <c r="IAU9" s="279"/>
      <c r="IAV9" s="279"/>
      <c r="IAW9" s="279"/>
      <c r="IAX9" s="279"/>
      <c r="IAY9" s="279"/>
      <c r="IAZ9" s="279"/>
      <c r="IBA9" s="279"/>
      <c r="IBB9" s="279"/>
      <c r="IBC9" s="279"/>
      <c r="IBD9" s="279"/>
      <c r="IBE9" s="279"/>
      <c r="IBF9" s="279"/>
      <c r="IBG9" s="279"/>
      <c r="IBH9" s="279"/>
      <c r="IBI9" s="279"/>
      <c r="IBJ9" s="279"/>
      <c r="IBK9" s="279"/>
      <c r="IBL9" s="279"/>
      <c r="IBM9" s="279"/>
      <c r="IBN9" s="279"/>
      <c r="IBO9" s="279"/>
      <c r="IBP9" s="279"/>
      <c r="IBQ9" s="279"/>
      <c r="IBR9" s="279"/>
      <c r="IBS9" s="279"/>
      <c r="IBT9" s="279"/>
      <c r="IBU9" s="279"/>
      <c r="IBV9" s="279"/>
      <c r="IBW9" s="279"/>
      <c r="IBX9" s="279"/>
      <c r="IBY9" s="279"/>
      <c r="IBZ9" s="279"/>
      <c r="ICA9" s="279"/>
      <c r="ICB9" s="279"/>
      <c r="ICC9" s="279"/>
      <c r="ICD9" s="279"/>
      <c r="ICE9" s="279"/>
      <c r="ICF9" s="279"/>
      <c r="ICG9" s="279"/>
      <c r="ICH9" s="279"/>
      <c r="ICI9" s="279"/>
      <c r="ICJ9" s="279"/>
      <c r="ICK9" s="279"/>
      <c r="ICL9" s="279"/>
      <c r="ICM9" s="279"/>
      <c r="ICN9" s="279"/>
      <c r="ICO9" s="279"/>
      <c r="ICP9" s="279"/>
      <c r="ICQ9" s="279"/>
      <c r="ICR9" s="279"/>
      <c r="ICS9" s="279"/>
      <c r="ICT9" s="279"/>
      <c r="ICU9" s="279"/>
      <c r="ICV9" s="279"/>
      <c r="ICW9" s="279"/>
      <c r="ICX9" s="279"/>
      <c r="ICY9" s="279"/>
      <c r="ICZ9" s="279"/>
      <c r="IDA9" s="279"/>
      <c r="IDB9" s="279"/>
      <c r="IDC9" s="279"/>
      <c r="IDD9" s="279"/>
      <c r="IDE9" s="279"/>
      <c r="IDF9" s="279"/>
      <c r="IDG9" s="279"/>
      <c r="IDH9" s="279"/>
      <c r="IDI9" s="279"/>
      <c r="IDJ9" s="279"/>
      <c r="IDK9" s="279"/>
      <c r="IDL9" s="279"/>
      <c r="IDM9" s="279"/>
      <c r="IDN9" s="279"/>
      <c r="IDO9" s="279"/>
      <c r="IDP9" s="279"/>
      <c r="IDQ9" s="279"/>
      <c r="IDR9" s="279"/>
      <c r="IDS9" s="279"/>
      <c r="IDT9" s="279"/>
      <c r="IDU9" s="279"/>
      <c r="IDV9" s="279"/>
      <c r="IDW9" s="279"/>
      <c r="IDX9" s="279"/>
      <c r="IDY9" s="279"/>
      <c r="IDZ9" s="279"/>
      <c r="IEA9" s="279"/>
      <c r="IEB9" s="279"/>
      <c r="IEC9" s="279"/>
      <c r="IED9" s="279"/>
      <c r="IEE9" s="279"/>
      <c r="IEF9" s="279"/>
      <c r="IEG9" s="279"/>
      <c r="IEH9" s="279"/>
      <c r="IEI9" s="279"/>
      <c r="IEJ9" s="279"/>
      <c r="IEK9" s="279"/>
      <c r="IEL9" s="279"/>
      <c r="IEM9" s="279"/>
      <c r="IEN9" s="279"/>
      <c r="IEO9" s="279"/>
      <c r="IEP9" s="279"/>
      <c r="IEQ9" s="279"/>
      <c r="IER9" s="279"/>
      <c r="IES9" s="279"/>
      <c r="IET9" s="279"/>
      <c r="IEU9" s="279"/>
      <c r="IEV9" s="279"/>
      <c r="IEW9" s="279"/>
      <c r="IEX9" s="279"/>
      <c r="IEY9" s="279"/>
      <c r="IEZ9" s="279"/>
      <c r="IFA9" s="279"/>
      <c r="IFB9" s="279"/>
      <c r="IFC9" s="279"/>
      <c r="IFD9" s="279"/>
      <c r="IFE9" s="279"/>
      <c r="IFF9" s="279"/>
      <c r="IFG9" s="279"/>
      <c r="IFH9" s="279"/>
      <c r="IFI9" s="279"/>
      <c r="IFJ9" s="279"/>
      <c r="IFK9" s="279"/>
      <c r="IFL9" s="279"/>
      <c r="IFM9" s="279"/>
      <c r="IFN9" s="279"/>
      <c r="IFO9" s="279"/>
      <c r="IFP9" s="279"/>
      <c r="IFQ9" s="279"/>
      <c r="IFR9" s="279"/>
      <c r="IFS9" s="279"/>
      <c r="IFT9" s="279"/>
      <c r="IFU9" s="279"/>
      <c r="IFV9" s="279"/>
      <c r="IFW9" s="279"/>
      <c r="IFX9" s="279"/>
      <c r="IFY9" s="279"/>
      <c r="IFZ9" s="279"/>
      <c r="IGA9" s="279"/>
      <c r="IGB9" s="279"/>
      <c r="IGC9" s="279"/>
      <c r="IGD9" s="279"/>
      <c r="IGE9" s="279"/>
      <c r="IGF9" s="279"/>
      <c r="IGG9" s="279"/>
      <c r="IGH9" s="279"/>
      <c r="IGI9" s="279"/>
      <c r="IGJ9" s="279"/>
      <c r="IGK9" s="279"/>
      <c r="IGL9" s="279"/>
      <c r="IGM9" s="279"/>
      <c r="IGN9" s="279"/>
      <c r="IGO9" s="279"/>
      <c r="IGP9" s="279"/>
      <c r="IGQ9" s="279"/>
      <c r="IGR9" s="279"/>
      <c r="IGS9" s="279"/>
      <c r="IGT9" s="279"/>
      <c r="IGU9" s="279"/>
      <c r="IGV9" s="279"/>
      <c r="IGW9" s="279"/>
      <c r="IGX9" s="279"/>
      <c r="IGY9" s="279"/>
      <c r="IGZ9" s="279"/>
      <c r="IHA9" s="279"/>
      <c r="IHB9" s="279"/>
      <c r="IHC9" s="279"/>
      <c r="IHD9" s="279"/>
      <c r="IHE9" s="279"/>
      <c r="IHF9" s="279"/>
      <c r="IHG9" s="279"/>
      <c r="IHH9" s="279"/>
      <c r="IHI9" s="279"/>
      <c r="IHJ9" s="279"/>
      <c r="IHK9" s="279"/>
      <c r="IHL9" s="279"/>
      <c r="IHM9" s="279"/>
      <c r="IHN9" s="279"/>
      <c r="IHO9" s="279"/>
      <c r="IHP9" s="279"/>
      <c r="IHQ9" s="279"/>
      <c r="IHR9" s="279"/>
      <c r="IHS9" s="279"/>
      <c r="IHT9" s="279"/>
      <c r="IHU9" s="279"/>
      <c r="IHV9" s="279"/>
      <c r="IHW9" s="279"/>
      <c r="IHX9" s="279"/>
      <c r="IHY9" s="279"/>
      <c r="IHZ9" s="279"/>
      <c r="IIA9" s="279"/>
      <c r="IIB9" s="279"/>
      <c r="IIC9" s="279"/>
      <c r="IID9" s="279"/>
      <c r="IIE9" s="279"/>
      <c r="IIF9" s="279"/>
      <c r="IIG9" s="279"/>
      <c r="IIH9" s="279"/>
      <c r="III9" s="279"/>
      <c r="IIJ9" s="279"/>
      <c r="IIK9" s="279"/>
      <c r="IIL9" s="279"/>
      <c r="IIM9" s="279"/>
      <c r="IIN9" s="279"/>
      <c r="IIO9" s="279"/>
      <c r="IIP9" s="279"/>
      <c r="IIQ9" s="279"/>
      <c r="IIR9" s="279"/>
      <c r="IIS9" s="279"/>
      <c r="IIT9" s="279"/>
      <c r="IIU9" s="279"/>
      <c r="IIV9" s="279"/>
      <c r="IIW9" s="279"/>
      <c r="IIX9" s="279"/>
      <c r="IIY9" s="279"/>
      <c r="IIZ9" s="279"/>
      <c r="IJA9" s="279"/>
      <c r="IJB9" s="279"/>
      <c r="IJC9" s="279"/>
      <c r="IJD9" s="279"/>
      <c r="IJE9" s="279"/>
      <c r="IJF9" s="279"/>
      <c r="IJG9" s="279"/>
      <c r="IJH9" s="279"/>
      <c r="IJI9" s="279"/>
      <c r="IJJ9" s="279"/>
      <c r="IJK9" s="279"/>
      <c r="IJL9" s="279"/>
      <c r="IJM9" s="279"/>
      <c r="IJN9" s="279"/>
      <c r="IJO9" s="279"/>
      <c r="IJP9" s="279"/>
      <c r="IJQ9" s="279"/>
      <c r="IJR9" s="279"/>
      <c r="IJS9" s="279"/>
      <c r="IJT9" s="279"/>
      <c r="IJU9" s="279"/>
      <c r="IJV9" s="279"/>
      <c r="IJW9" s="279"/>
      <c r="IJX9" s="279"/>
      <c r="IJY9" s="279"/>
      <c r="IJZ9" s="279"/>
      <c r="IKA9" s="279"/>
      <c r="IKB9" s="279"/>
      <c r="IKC9" s="279"/>
      <c r="IKD9" s="279"/>
      <c r="IKE9" s="279"/>
      <c r="IKF9" s="279"/>
      <c r="IKG9" s="279"/>
      <c r="IKH9" s="279"/>
      <c r="IKI9" s="279"/>
      <c r="IKJ9" s="279"/>
      <c r="IKK9" s="279"/>
      <c r="IKL9" s="279"/>
      <c r="IKM9" s="279"/>
      <c r="IKN9" s="279"/>
      <c r="IKO9" s="279"/>
      <c r="IKP9" s="279"/>
      <c r="IKQ9" s="279"/>
      <c r="IKR9" s="279"/>
      <c r="IKS9" s="279"/>
      <c r="IKT9" s="279"/>
      <c r="IKU9" s="279"/>
      <c r="IKV9" s="279"/>
      <c r="IKW9" s="279"/>
      <c r="IKX9" s="279"/>
      <c r="IKY9" s="279"/>
      <c r="IKZ9" s="279"/>
      <c r="ILA9" s="279"/>
      <c r="ILB9" s="279"/>
      <c r="ILC9" s="279"/>
      <c r="ILD9" s="279"/>
      <c r="ILE9" s="279"/>
      <c r="ILF9" s="279"/>
      <c r="ILG9" s="279"/>
      <c r="ILH9" s="279"/>
      <c r="ILI9" s="279"/>
      <c r="ILJ9" s="279"/>
      <c r="ILK9" s="279"/>
      <c r="ILL9" s="279"/>
      <c r="ILM9" s="279"/>
      <c r="ILN9" s="279"/>
      <c r="ILO9" s="279"/>
      <c r="ILP9" s="279"/>
      <c r="ILQ9" s="279"/>
      <c r="ILR9" s="279"/>
      <c r="ILS9" s="279"/>
      <c r="ILT9" s="279"/>
      <c r="ILU9" s="279"/>
      <c r="ILV9" s="279"/>
      <c r="ILW9" s="279"/>
      <c r="ILX9" s="279"/>
      <c r="ILY9" s="279"/>
      <c r="ILZ9" s="279"/>
      <c r="IMA9" s="279"/>
      <c r="IMB9" s="279"/>
      <c r="IMC9" s="279"/>
      <c r="IMD9" s="279"/>
      <c r="IME9" s="279"/>
      <c r="IMF9" s="279"/>
      <c r="IMG9" s="279"/>
      <c r="IMH9" s="279"/>
      <c r="IMI9" s="279"/>
      <c r="IMJ9" s="279"/>
      <c r="IMK9" s="279"/>
      <c r="IML9" s="279"/>
      <c r="IMM9" s="279"/>
      <c r="IMN9" s="279"/>
      <c r="IMO9" s="279"/>
      <c r="IMP9" s="279"/>
      <c r="IMQ9" s="279"/>
      <c r="IMR9" s="279"/>
      <c r="IMS9" s="279"/>
      <c r="IMT9" s="279"/>
      <c r="IMU9" s="279"/>
      <c r="IMV9" s="279"/>
      <c r="IMW9" s="279"/>
      <c r="IMX9" s="279"/>
      <c r="IMY9" s="279"/>
      <c r="IMZ9" s="279"/>
      <c r="INA9" s="279"/>
      <c r="INB9" s="279"/>
      <c r="INC9" s="279"/>
      <c r="IND9" s="279"/>
      <c r="INE9" s="279"/>
      <c r="INF9" s="279"/>
      <c r="ING9" s="279"/>
      <c r="INH9" s="279"/>
      <c r="INI9" s="279"/>
      <c r="INJ9" s="279"/>
      <c r="INK9" s="279"/>
      <c r="INL9" s="279"/>
      <c r="INM9" s="279"/>
      <c r="INN9" s="279"/>
      <c r="INO9" s="279"/>
      <c r="INP9" s="279"/>
      <c r="INQ9" s="279"/>
      <c r="INR9" s="279"/>
      <c r="INS9" s="279"/>
      <c r="INT9" s="279"/>
      <c r="INU9" s="279"/>
      <c r="INV9" s="279"/>
      <c r="INW9" s="279"/>
      <c r="INX9" s="279"/>
      <c r="INY9" s="279"/>
      <c r="INZ9" s="279"/>
      <c r="IOA9" s="279"/>
      <c r="IOB9" s="279"/>
      <c r="IOC9" s="279"/>
      <c r="IOD9" s="279"/>
      <c r="IOE9" s="279"/>
      <c r="IOF9" s="279"/>
      <c r="IOG9" s="279"/>
      <c r="IOH9" s="279"/>
      <c r="IOI9" s="279"/>
      <c r="IOJ9" s="279"/>
      <c r="IOK9" s="279"/>
      <c r="IOL9" s="279"/>
      <c r="IOM9" s="279"/>
      <c r="ION9" s="279"/>
      <c r="IOO9" s="279"/>
      <c r="IOP9" s="279"/>
      <c r="IOQ9" s="279"/>
      <c r="IOR9" s="279"/>
      <c r="IOS9" s="279"/>
      <c r="IOT9" s="279"/>
      <c r="IOU9" s="279"/>
      <c r="IOV9" s="279"/>
      <c r="IOW9" s="279"/>
      <c r="IOX9" s="279"/>
      <c r="IOY9" s="279"/>
      <c r="IOZ9" s="279"/>
      <c r="IPA9" s="279"/>
      <c r="IPB9" s="279"/>
      <c r="IPC9" s="279"/>
      <c r="IPD9" s="279"/>
      <c r="IPE9" s="279"/>
      <c r="IPF9" s="279"/>
      <c r="IPG9" s="279"/>
      <c r="IPH9" s="279"/>
      <c r="IPI9" s="279"/>
      <c r="IPJ9" s="279"/>
      <c r="IPK9" s="279"/>
      <c r="IPL9" s="279"/>
      <c r="IPM9" s="279"/>
      <c r="IPN9" s="279"/>
      <c r="IPO9" s="279"/>
      <c r="IPP9" s="279"/>
      <c r="IPQ9" s="279"/>
      <c r="IPR9" s="279"/>
      <c r="IPS9" s="279"/>
      <c r="IPT9" s="279"/>
      <c r="IPU9" s="279"/>
      <c r="IPV9" s="279"/>
      <c r="IPW9" s="279"/>
      <c r="IPX9" s="279"/>
      <c r="IPY9" s="279"/>
      <c r="IPZ9" s="279"/>
      <c r="IQA9" s="279"/>
      <c r="IQB9" s="279"/>
      <c r="IQC9" s="279"/>
      <c r="IQD9" s="279"/>
      <c r="IQE9" s="279"/>
      <c r="IQF9" s="279"/>
      <c r="IQG9" s="279"/>
      <c r="IQH9" s="279"/>
      <c r="IQI9" s="279"/>
      <c r="IQJ9" s="279"/>
      <c r="IQK9" s="279"/>
      <c r="IQL9" s="279"/>
      <c r="IQM9" s="279"/>
      <c r="IQN9" s="279"/>
      <c r="IQO9" s="279"/>
      <c r="IQP9" s="279"/>
      <c r="IQQ9" s="279"/>
      <c r="IQR9" s="279"/>
      <c r="IQS9" s="279"/>
      <c r="IQT9" s="279"/>
      <c r="IQU9" s="279"/>
      <c r="IQV9" s="279"/>
      <c r="IQW9" s="279"/>
      <c r="IQX9" s="279"/>
      <c r="IQY9" s="279"/>
      <c r="IQZ9" s="279"/>
      <c r="IRA9" s="279"/>
      <c r="IRB9" s="279"/>
      <c r="IRC9" s="279"/>
      <c r="IRD9" s="279"/>
      <c r="IRE9" s="279"/>
      <c r="IRF9" s="279"/>
      <c r="IRG9" s="279"/>
      <c r="IRH9" s="279"/>
      <c r="IRI9" s="279"/>
      <c r="IRJ9" s="279"/>
      <c r="IRK9" s="279"/>
      <c r="IRL9" s="279"/>
      <c r="IRM9" s="279"/>
      <c r="IRN9" s="279"/>
      <c r="IRO9" s="279"/>
      <c r="IRP9" s="279"/>
      <c r="IRQ9" s="279"/>
      <c r="IRR9" s="279"/>
      <c r="IRS9" s="279"/>
      <c r="IRT9" s="279"/>
      <c r="IRU9" s="279"/>
      <c r="IRV9" s="279"/>
      <c r="IRW9" s="279"/>
      <c r="IRX9" s="279"/>
      <c r="IRY9" s="279"/>
      <c r="IRZ9" s="279"/>
      <c r="ISA9" s="279"/>
      <c r="ISB9" s="279"/>
      <c r="ISC9" s="279"/>
      <c r="ISD9" s="279"/>
      <c r="ISE9" s="279"/>
      <c r="ISF9" s="279"/>
      <c r="ISG9" s="279"/>
      <c r="ISH9" s="279"/>
      <c r="ISI9" s="279"/>
      <c r="ISJ9" s="279"/>
      <c r="ISK9" s="279"/>
      <c r="ISL9" s="279"/>
      <c r="ISM9" s="279"/>
      <c r="ISN9" s="279"/>
      <c r="ISO9" s="279"/>
      <c r="ISP9" s="279"/>
      <c r="ISQ9" s="279"/>
      <c r="ISR9" s="279"/>
      <c r="ISS9" s="279"/>
      <c r="IST9" s="279"/>
      <c r="ISU9" s="279"/>
      <c r="ISV9" s="279"/>
      <c r="ISW9" s="279"/>
      <c r="ISX9" s="279"/>
      <c r="ISY9" s="279"/>
      <c r="ISZ9" s="279"/>
      <c r="ITA9" s="279"/>
      <c r="ITB9" s="279"/>
      <c r="ITC9" s="279"/>
      <c r="ITD9" s="279"/>
      <c r="ITE9" s="279"/>
      <c r="ITF9" s="279"/>
      <c r="ITG9" s="279"/>
      <c r="ITH9" s="279"/>
      <c r="ITI9" s="279"/>
      <c r="ITJ9" s="279"/>
      <c r="ITK9" s="279"/>
      <c r="ITL9" s="279"/>
      <c r="ITM9" s="279"/>
      <c r="ITN9" s="279"/>
      <c r="ITO9" s="279"/>
      <c r="ITP9" s="279"/>
      <c r="ITQ9" s="279"/>
      <c r="ITR9" s="279"/>
      <c r="ITS9" s="279"/>
      <c r="ITT9" s="279"/>
      <c r="ITU9" s="279"/>
      <c r="ITV9" s="279"/>
      <c r="ITW9" s="279"/>
      <c r="ITX9" s="279"/>
      <c r="ITY9" s="279"/>
      <c r="ITZ9" s="279"/>
      <c r="IUA9" s="279"/>
      <c r="IUB9" s="279"/>
      <c r="IUC9" s="279"/>
      <c r="IUD9" s="279"/>
      <c r="IUE9" s="279"/>
      <c r="IUF9" s="279"/>
      <c r="IUG9" s="279"/>
      <c r="IUH9" s="279"/>
      <c r="IUI9" s="279"/>
      <c r="IUJ9" s="279"/>
      <c r="IUK9" s="279"/>
      <c r="IUL9" s="279"/>
      <c r="IUM9" s="279"/>
      <c r="IUN9" s="279"/>
      <c r="IUO9" s="279"/>
      <c r="IUP9" s="279"/>
      <c r="IUQ9" s="279"/>
      <c r="IUR9" s="279"/>
      <c r="IUS9" s="279"/>
      <c r="IUT9" s="279"/>
      <c r="IUU9" s="279"/>
      <c r="IUV9" s="279"/>
      <c r="IUW9" s="279"/>
      <c r="IUX9" s="279"/>
      <c r="IUY9" s="279"/>
      <c r="IUZ9" s="279"/>
      <c r="IVA9" s="279"/>
      <c r="IVB9" s="279"/>
      <c r="IVC9" s="279"/>
      <c r="IVD9" s="279"/>
      <c r="IVE9" s="279"/>
      <c r="IVF9" s="279"/>
      <c r="IVG9" s="279"/>
      <c r="IVH9" s="279"/>
      <c r="IVI9" s="279"/>
      <c r="IVJ9" s="279"/>
      <c r="IVK9" s="279"/>
      <c r="IVL9" s="279"/>
      <c r="IVM9" s="279"/>
      <c r="IVN9" s="279"/>
      <c r="IVO9" s="279"/>
      <c r="IVP9" s="279"/>
      <c r="IVQ9" s="279"/>
      <c r="IVR9" s="279"/>
      <c r="IVS9" s="279"/>
      <c r="IVT9" s="279"/>
      <c r="IVU9" s="279"/>
      <c r="IVV9" s="279"/>
      <c r="IVW9" s="279"/>
      <c r="IVX9" s="279"/>
      <c r="IVY9" s="279"/>
      <c r="IVZ9" s="279"/>
      <c r="IWA9" s="279"/>
      <c r="IWB9" s="279"/>
      <c r="IWC9" s="279"/>
      <c r="IWD9" s="279"/>
      <c r="IWE9" s="279"/>
      <c r="IWF9" s="279"/>
      <c r="IWG9" s="279"/>
      <c r="IWH9" s="279"/>
      <c r="IWI9" s="279"/>
      <c r="IWJ9" s="279"/>
      <c r="IWK9" s="279"/>
      <c r="IWL9" s="279"/>
      <c r="IWM9" s="279"/>
      <c r="IWN9" s="279"/>
      <c r="IWO9" s="279"/>
      <c r="IWP9" s="279"/>
      <c r="IWQ9" s="279"/>
      <c r="IWR9" s="279"/>
      <c r="IWS9" s="279"/>
      <c r="IWT9" s="279"/>
      <c r="IWU9" s="279"/>
      <c r="IWV9" s="279"/>
      <c r="IWW9" s="279"/>
      <c r="IWX9" s="279"/>
      <c r="IWY9" s="279"/>
      <c r="IWZ9" s="279"/>
      <c r="IXA9" s="279"/>
      <c r="IXB9" s="279"/>
      <c r="IXC9" s="279"/>
      <c r="IXD9" s="279"/>
      <c r="IXE9" s="279"/>
      <c r="IXF9" s="279"/>
      <c r="IXG9" s="279"/>
      <c r="IXH9" s="279"/>
      <c r="IXI9" s="279"/>
      <c r="IXJ9" s="279"/>
      <c r="IXK9" s="279"/>
      <c r="IXL9" s="279"/>
      <c r="IXM9" s="279"/>
      <c r="IXN9" s="279"/>
      <c r="IXO9" s="279"/>
      <c r="IXP9" s="279"/>
      <c r="IXQ9" s="279"/>
      <c r="IXR9" s="279"/>
      <c r="IXS9" s="279"/>
      <c r="IXT9" s="279"/>
      <c r="IXU9" s="279"/>
      <c r="IXV9" s="279"/>
      <c r="IXW9" s="279"/>
      <c r="IXX9" s="279"/>
      <c r="IXY9" s="279"/>
      <c r="IXZ9" s="279"/>
      <c r="IYA9" s="279"/>
      <c r="IYB9" s="279"/>
      <c r="IYC9" s="279"/>
      <c r="IYD9" s="279"/>
      <c r="IYE9" s="279"/>
      <c r="IYF9" s="279"/>
      <c r="IYG9" s="279"/>
      <c r="IYH9" s="279"/>
      <c r="IYI9" s="279"/>
      <c r="IYJ9" s="279"/>
      <c r="IYK9" s="279"/>
      <c r="IYL9" s="279"/>
      <c r="IYM9" s="279"/>
      <c r="IYN9" s="279"/>
      <c r="IYO9" s="279"/>
      <c r="IYP9" s="279"/>
      <c r="IYQ9" s="279"/>
      <c r="IYR9" s="279"/>
      <c r="IYS9" s="279"/>
      <c r="IYT9" s="279"/>
      <c r="IYU9" s="279"/>
      <c r="IYV9" s="279"/>
      <c r="IYW9" s="279"/>
      <c r="IYX9" s="279"/>
      <c r="IYY9" s="279"/>
      <c r="IYZ9" s="279"/>
      <c r="IZA9" s="279"/>
      <c r="IZB9" s="279"/>
      <c r="IZC9" s="279"/>
      <c r="IZD9" s="279"/>
      <c r="IZE9" s="279"/>
      <c r="IZF9" s="279"/>
      <c r="IZG9" s="279"/>
      <c r="IZH9" s="279"/>
      <c r="IZI9" s="279"/>
      <c r="IZJ9" s="279"/>
      <c r="IZK9" s="279"/>
      <c r="IZL9" s="279"/>
      <c r="IZM9" s="279"/>
      <c r="IZN9" s="279"/>
      <c r="IZO9" s="279"/>
      <c r="IZP9" s="279"/>
      <c r="IZQ9" s="279"/>
      <c r="IZR9" s="279"/>
      <c r="IZS9" s="279"/>
      <c r="IZT9" s="279"/>
      <c r="IZU9" s="279"/>
      <c r="IZV9" s="279"/>
      <c r="IZW9" s="279"/>
      <c r="IZX9" s="279"/>
      <c r="IZY9" s="279"/>
      <c r="IZZ9" s="279"/>
      <c r="JAA9" s="279"/>
      <c r="JAB9" s="279"/>
      <c r="JAC9" s="279"/>
      <c r="JAD9" s="279"/>
      <c r="JAE9" s="279"/>
      <c r="JAF9" s="279"/>
      <c r="JAG9" s="279"/>
      <c r="JAH9" s="279"/>
      <c r="JAI9" s="279"/>
      <c r="JAJ9" s="279"/>
      <c r="JAK9" s="279"/>
      <c r="JAL9" s="279"/>
      <c r="JAM9" s="279"/>
      <c r="JAN9" s="279"/>
      <c r="JAO9" s="279"/>
      <c r="JAP9" s="279"/>
      <c r="JAQ9" s="279"/>
      <c r="JAR9" s="279"/>
      <c r="JAS9" s="279"/>
      <c r="JAT9" s="279"/>
      <c r="JAU9" s="279"/>
      <c r="JAV9" s="279"/>
      <c r="JAW9" s="279"/>
      <c r="JAX9" s="279"/>
      <c r="JAY9" s="279"/>
      <c r="JAZ9" s="279"/>
      <c r="JBA9" s="279"/>
      <c r="JBB9" s="279"/>
      <c r="JBC9" s="279"/>
      <c r="JBD9" s="279"/>
      <c r="JBE9" s="279"/>
      <c r="JBF9" s="279"/>
      <c r="JBG9" s="279"/>
      <c r="JBH9" s="279"/>
      <c r="JBI9" s="279"/>
      <c r="JBJ9" s="279"/>
      <c r="JBK9" s="279"/>
      <c r="JBL9" s="279"/>
      <c r="JBM9" s="279"/>
      <c r="JBN9" s="279"/>
      <c r="JBO9" s="279"/>
      <c r="JBP9" s="279"/>
      <c r="JBQ9" s="279"/>
      <c r="JBR9" s="279"/>
      <c r="JBS9" s="279"/>
      <c r="JBT9" s="279"/>
      <c r="JBU9" s="279"/>
      <c r="JBV9" s="279"/>
      <c r="JBW9" s="279"/>
      <c r="JBX9" s="279"/>
      <c r="JBY9" s="279"/>
      <c r="JBZ9" s="279"/>
      <c r="JCA9" s="279"/>
      <c r="JCB9" s="279"/>
      <c r="JCC9" s="279"/>
      <c r="JCD9" s="279"/>
      <c r="JCE9" s="279"/>
      <c r="JCF9" s="279"/>
      <c r="JCG9" s="279"/>
      <c r="JCH9" s="279"/>
      <c r="JCI9" s="279"/>
      <c r="JCJ9" s="279"/>
      <c r="JCK9" s="279"/>
      <c r="JCL9" s="279"/>
      <c r="JCM9" s="279"/>
      <c r="JCN9" s="279"/>
      <c r="JCO9" s="279"/>
      <c r="JCP9" s="279"/>
      <c r="JCQ9" s="279"/>
      <c r="JCR9" s="279"/>
      <c r="JCS9" s="279"/>
      <c r="JCT9" s="279"/>
      <c r="JCU9" s="279"/>
      <c r="JCV9" s="279"/>
      <c r="JCW9" s="279"/>
      <c r="JCX9" s="279"/>
      <c r="JCY9" s="279"/>
      <c r="JCZ9" s="279"/>
      <c r="JDA9" s="279"/>
      <c r="JDB9" s="279"/>
      <c r="JDC9" s="279"/>
      <c r="JDD9" s="279"/>
      <c r="JDE9" s="279"/>
      <c r="JDF9" s="279"/>
      <c r="JDG9" s="279"/>
      <c r="JDH9" s="279"/>
      <c r="JDI9" s="279"/>
      <c r="JDJ9" s="279"/>
      <c r="JDK9" s="279"/>
      <c r="JDL9" s="279"/>
      <c r="JDM9" s="279"/>
      <c r="JDN9" s="279"/>
      <c r="JDO9" s="279"/>
      <c r="JDP9" s="279"/>
      <c r="JDQ9" s="279"/>
      <c r="JDR9" s="279"/>
      <c r="JDS9" s="279"/>
      <c r="JDT9" s="279"/>
      <c r="JDU9" s="279"/>
      <c r="JDV9" s="279"/>
      <c r="JDW9" s="279"/>
      <c r="JDX9" s="279"/>
      <c r="JDY9" s="279"/>
      <c r="JDZ9" s="279"/>
      <c r="JEA9" s="279"/>
      <c r="JEB9" s="279"/>
      <c r="JEC9" s="279"/>
      <c r="JED9" s="279"/>
      <c r="JEE9" s="279"/>
      <c r="JEF9" s="279"/>
      <c r="JEG9" s="279"/>
      <c r="JEH9" s="279"/>
      <c r="JEI9" s="279"/>
      <c r="JEJ9" s="279"/>
      <c r="JEK9" s="279"/>
      <c r="JEL9" s="279"/>
      <c r="JEM9" s="279"/>
      <c r="JEN9" s="279"/>
      <c r="JEO9" s="279"/>
      <c r="JEP9" s="279"/>
      <c r="JEQ9" s="279"/>
      <c r="JER9" s="279"/>
      <c r="JES9" s="279"/>
      <c r="JET9" s="279"/>
      <c r="JEU9" s="279"/>
      <c r="JEV9" s="279"/>
      <c r="JEW9" s="279"/>
      <c r="JEX9" s="279"/>
      <c r="JEY9" s="279"/>
      <c r="JEZ9" s="279"/>
      <c r="JFA9" s="279"/>
      <c r="JFB9" s="279"/>
      <c r="JFC9" s="279"/>
      <c r="JFD9" s="279"/>
      <c r="JFE9" s="279"/>
      <c r="JFF9" s="279"/>
      <c r="JFG9" s="279"/>
      <c r="JFH9" s="279"/>
      <c r="JFI9" s="279"/>
      <c r="JFJ9" s="279"/>
      <c r="JFK9" s="279"/>
      <c r="JFL9" s="279"/>
      <c r="JFM9" s="279"/>
      <c r="JFN9" s="279"/>
      <c r="JFO9" s="279"/>
      <c r="JFP9" s="279"/>
      <c r="JFQ9" s="279"/>
      <c r="JFR9" s="279"/>
      <c r="JFS9" s="279"/>
      <c r="JFT9" s="279"/>
      <c r="JFU9" s="279"/>
      <c r="JFV9" s="279"/>
      <c r="JFW9" s="279"/>
      <c r="JFX9" s="279"/>
      <c r="JFY9" s="279"/>
      <c r="JFZ9" s="279"/>
      <c r="JGA9" s="279"/>
      <c r="JGB9" s="279"/>
      <c r="JGC9" s="279"/>
      <c r="JGD9" s="279"/>
      <c r="JGE9" s="279"/>
      <c r="JGF9" s="279"/>
      <c r="JGG9" s="279"/>
      <c r="JGH9" s="279"/>
      <c r="JGI9" s="279"/>
      <c r="JGJ9" s="279"/>
      <c r="JGK9" s="279"/>
      <c r="JGL9" s="279"/>
      <c r="JGM9" s="279"/>
      <c r="JGN9" s="279"/>
      <c r="JGO9" s="279"/>
      <c r="JGP9" s="279"/>
      <c r="JGQ9" s="279"/>
      <c r="JGR9" s="279"/>
      <c r="JGS9" s="279"/>
      <c r="JGT9" s="279"/>
      <c r="JGU9" s="279"/>
      <c r="JGV9" s="279"/>
      <c r="JGW9" s="279"/>
      <c r="JGX9" s="279"/>
      <c r="JGY9" s="279"/>
      <c r="JGZ9" s="279"/>
      <c r="JHA9" s="279"/>
      <c r="JHB9" s="279"/>
      <c r="JHC9" s="279"/>
      <c r="JHD9" s="279"/>
      <c r="JHE9" s="279"/>
      <c r="JHF9" s="279"/>
      <c r="JHG9" s="279"/>
      <c r="JHH9" s="279"/>
      <c r="JHI9" s="279"/>
      <c r="JHJ9" s="279"/>
      <c r="JHK9" s="279"/>
      <c r="JHL9" s="279"/>
      <c r="JHM9" s="279"/>
      <c r="JHN9" s="279"/>
      <c r="JHO9" s="279"/>
      <c r="JHP9" s="279"/>
      <c r="JHQ9" s="279"/>
      <c r="JHR9" s="279"/>
      <c r="JHS9" s="279"/>
      <c r="JHT9" s="279"/>
      <c r="JHU9" s="279"/>
      <c r="JHV9" s="279"/>
      <c r="JHW9" s="279"/>
      <c r="JHX9" s="279"/>
      <c r="JHY9" s="279"/>
      <c r="JHZ9" s="279"/>
      <c r="JIA9" s="279"/>
      <c r="JIB9" s="279"/>
      <c r="JIC9" s="279"/>
      <c r="JID9" s="279"/>
      <c r="JIE9" s="279"/>
      <c r="JIF9" s="279"/>
      <c r="JIG9" s="279"/>
      <c r="JIH9" s="279"/>
      <c r="JII9" s="279"/>
      <c r="JIJ9" s="279"/>
      <c r="JIK9" s="279"/>
      <c r="JIL9" s="279"/>
      <c r="JIM9" s="279"/>
      <c r="JIN9" s="279"/>
      <c r="JIO9" s="279"/>
      <c r="JIP9" s="279"/>
      <c r="JIQ9" s="279"/>
      <c r="JIR9" s="279"/>
      <c r="JIS9" s="279"/>
      <c r="JIT9" s="279"/>
      <c r="JIU9" s="279"/>
      <c r="JIV9" s="279"/>
      <c r="JIW9" s="279"/>
      <c r="JIX9" s="279"/>
      <c r="JIY9" s="279"/>
      <c r="JIZ9" s="279"/>
      <c r="JJA9" s="279"/>
      <c r="JJB9" s="279"/>
      <c r="JJC9" s="279"/>
      <c r="JJD9" s="279"/>
      <c r="JJE9" s="279"/>
      <c r="JJF9" s="279"/>
      <c r="JJG9" s="279"/>
      <c r="JJH9" s="279"/>
      <c r="JJI9" s="279"/>
      <c r="JJJ9" s="279"/>
      <c r="JJK9" s="279"/>
      <c r="JJL9" s="279"/>
      <c r="JJM9" s="279"/>
      <c r="JJN9" s="279"/>
      <c r="JJO9" s="279"/>
      <c r="JJP9" s="279"/>
      <c r="JJQ9" s="279"/>
      <c r="JJR9" s="279"/>
      <c r="JJS9" s="279"/>
      <c r="JJT9" s="279"/>
      <c r="JJU9" s="279"/>
      <c r="JJV9" s="279"/>
      <c r="JJW9" s="279"/>
      <c r="JJX9" s="279"/>
      <c r="JJY9" s="279"/>
      <c r="JJZ9" s="279"/>
      <c r="JKA9" s="279"/>
      <c r="JKB9" s="279"/>
      <c r="JKC9" s="279"/>
      <c r="JKD9" s="279"/>
      <c r="JKE9" s="279"/>
      <c r="JKF9" s="279"/>
      <c r="JKG9" s="279"/>
      <c r="JKH9" s="279"/>
      <c r="JKI9" s="279"/>
      <c r="JKJ9" s="279"/>
      <c r="JKK9" s="279"/>
      <c r="JKL9" s="279"/>
      <c r="JKM9" s="279"/>
      <c r="JKN9" s="279"/>
      <c r="JKO9" s="279"/>
      <c r="JKP9" s="279"/>
      <c r="JKQ9" s="279"/>
      <c r="JKR9" s="279"/>
      <c r="JKS9" s="279"/>
      <c r="JKT9" s="279"/>
      <c r="JKU9" s="279"/>
      <c r="JKV9" s="279"/>
      <c r="JKW9" s="279"/>
      <c r="JKX9" s="279"/>
      <c r="JKY9" s="279"/>
      <c r="JKZ9" s="279"/>
      <c r="JLA9" s="279"/>
      <c r="JLB9" s="279"/>
      <c r="JLC9" s="279"/>
      <c r="JLD9" s="279"/>
      <c r="JLE9" s="279"/>
      <c r="JLF9" s="279"/>
      <c r="JLG9" s="279"/>
      <c r="JLH9" s="279"/>
      <c r="JLI9" s="279"/>
      <c r="JLJ9" s="279"/>
      <c r="JLK9" s="279"/>
      <c r="JLL9" s="279"/>
      <c r="JLM9" s="279"/>
      <c r="JLN9" s="279"/>
      <c r="JLO9" s="279"/>
      <c r="JLP9" s="279"/>
      <c r="JLQ9" s="279"/>
      <c r="JLR9" s="279"/>
      <c r="JLS9" s="279"/>
      <c r="JLT9" s="279"/>
      <c r="JLU9" s="279"/>
      <c r="JLV9" s="279"/>
      <c r="JLW9" s="279"/>
      <c r="JLX9" s="279"/>
      <c r="JLY9" s="279"/>
      <c r="JLZ9" s="279"/>
      <c r="JMA9" s="279"/>
      <c r="JMB9" s="279"/>
      <c r="JMC9" s="279"/>
      <c r="JMD9" s="279"/>
      <c r="JME9" s="279"/>
      <c r="JMF9" s="279"/>
      <c r="JMG9" s="279"/>
      <c r="JMH9" s="279"/>
      <c r="JMI9" s="279"/>
      <c r="JMJ9" s="279"/>
      <c r="JMK9" s="279"/>
      <c r="JML9" s="279"/>
      <c r="JMM9" s="279"/>
      <c r="JMN9" s="279"/>
      <c r="JMO9" s="279"/>
      <c r="JMP9" s="279"/>
      <c r="JMQ9" s="279"/>
      <c r="JMR9" s="279"/>
      <c r="JMS9" s="279"/>
      <c r="JMT9" s="279"/>
      <c r="JMU9" s="279"/>
      <c r="JMV9" s="279"/>
      <c r="JMW9" s="279"/>
      <c r="JMX9" s="279"/>
      <c r="JMY9" s="279"/>
      <c r="JMZ9" s="279"/>
      <c r="JNA9" s="279"/>
      <c r="JNB9" s="279"/>
      <c r="JNC9" s="279"/>
      <c r="JND9" s="279"/>
      <c r="JNE9" s="279"/>
      <c r="JNF9" s="279"/>
      <c r="JNG9" s="279"/>
      <c r="JNH9" s="279"/>
      <c r="JNI9" s="279"/>
      <c r="JNJ9" s="279"/>
      <c r="JNK9" s="279"/>
      <c r="JNL9" s="279"/>
      <c r="JNM9" s="279"/>
      <c r="JNN9" s="279"/>
      <c r="JNO9" s="279"/>
      <c r="JNP9" s="279"/>
      <c r="JNQ9" s="279"/>
      <c r="JNR9" s="279"/>
      <c r="JNS9" s="279"/>
      <c r="JNT9" s="279"/>
      <c r="JNU9" s="279"/>
      <c r="JNV9" s="279"/>
      <c r="JNW9" s="279"/>
      <c r="JNX9" s="279"/>
      <c r="JNY9" s="279"/>
      <c r="JNZ9" s="279"/>
      <c r="JOA9" s="279"/>
      <c r="JOB9" s="279"/>
      <c r="JOC9" s="279"/>
      <c r="JOD9" s="279"/>
      <c r="JOE9" s="279"/>
      <c r="JOF9" s="279"/>
      <c r="JOG9" s="279"/>
      <c r="JOH9" s="279"/>
      <c r="JOI9" s="279"/>
      <c r="JOJ9" s="279"/>
      <c r="JOK9" s="279"/>
      <c r="JOL9" s="279"/>
      <c r="JOM9" s="279"/>
      <c r="JON9" s="279"/>
      <c r="JOO9" s="279"/>
      <c r="JOP9" s="279"/>
      <c r="JOQ9" s="279"/>
      <c r="JOR9" s="279"/>
      <c r="JOS9" s="279"/>
      <c r="JOT9" s="279"/>
      <c r="JOU9" s="279"/>
      <c r="JOV9" s="279"/>
      <c r="JOW9" s="279"/>
      <c r="JOX9" s="279"/>
      <c r="JOY9" s="279"/>
      <c r="JOZ9" s="279"/>
      <c r="JPA9" s="279"/>
      <c r="JPB9" s="279"/>
      <c r="JPC9" s="279"/>
      <c r="JPD9" s="279"/>
      <c r="JPE9" s="279"/>
      <c r="JPF9" s="279"/>
      <c r="JPG9" s="279"/>
      <c r="JPH9" s="279"/>
      <c r="JPI9" s="279"/>
      <c r="JPJ9" s="279"/>
      <c r="JPK9" s="279"/>
      <c r="JPL9" s="279"/>
      <c r="JPM9" s="279"/>
      <c r="JPN9" s="279"/>
      <c r="JPO9" s="279"/>
      <c r="JPP9" s="279"/>
      <c r="JPQ9" s="279"/>
      <c r="JPR9" s="279"/>
      <c r="JPS9" s="279"/>
      <c r="JPT9" s="279"/>
      <c r="JPU9" s="279"/>
      <c r="JPV9" s="279"/>
      <c r="JPW9" s="279"/>
      <c r="JPX9" s="279"/>
      <c r="JPY9" s="279"/>
      <c r="JPZ9" s="279"/>
      <c r="JQA9" s="279"/>
      <c r="JQB9" s="279"/>
      <c r="JQC9" s="279"/>
      <c r="JQD9" s="279"/>
      <c r="JQE9" s="279"/>
      <c r="JQF9" s="279"/>
      <c r="JQG9" s="279"/>
      <c r="JQH9" s="279"/>
      <c r="JQI9" s="279"/>
      <c r="JQJ9" s="279"/>
      <c r="JQK9" s="279"/>
      <c r="JQL9" s="279"/>
      <c r="JQM9" s="279"/>
      <c r="JQN9" s="279"/>
      <c r="JQO9" s="279"/>
      <c r="JQP9" s="279"/>
      <c r="JQQ9" s="279"/>
      <c r="JQR9" s="279"/>
      <c r="JQS9" s="279"/>
      <c r="JQT9" s="279"/>
      <c r="JQU9" s="279"/>
      <c r="JQV9" s="279"/>
      <c r="JQW9" s="279"/>
      <c r="JQX9" s="279"/>
      <c r="JQY9" s="279"/>
      <c r="JQZ9" s="279"/>
      <c r="JRA9" s="279"/>
      <c r="JRB9" s="279"/>
      <c r="JRC9" s="279"/>
      <c r="JRD9" s="279"/>
      <c r="JRE9" s="279"/>
      <c r="JRF9" s="279"/>
      <c r="JRG9" s="279"/>
      <c r="JRH9" s="279"/>
      <c r="JRI9" s="279"/>
      <c r="JRJ9" s="279"/>
      <c r="JRK9" s="279"/>
      <c r="JRL9" s="279"/>
      <c r="JRM9" s="279"/>
      <c r="JRN9" s="279"/>
      <c r="JRO9" s="279"/>
      <c r="JRP9" s="279"/>
      <c r="JRQ9" s="279"/>
      <c r="JRR9" s="279"/>
      <c r="JRS9" s="279"/>
      <c r="JRT9" s="279"/>
      <c r="JRU9" s="279"/>
      <c r="JRV9" s="279"/>
      <c r="JRW9" s="279"/>
      <c r="JRX9" s="279"/>
      <c r="JRY9" s="279"/>
      <c r="JRZ9" s="279"/>
      <c r="JSA9" s="279"/>
      <c r="JSB9" s="279"/>
      <c r="JSC9" s="279"/>
      <c r="JSD9" s="279"/>
      <c r="JSE9" s="279"/>
      <c r="JSF9" s="279"/>
      <c r="JSG9" s="279"/>
      <c r="JSH9" s="279"/>
      <c r="JSI9" s="279"/>
      <c r="JSJ9" s="279"/>
      <c r="JSK9" s="279"/>
      <c r="JSL9" s="279"/>
      <c r="JSM9" s="279"/>
      <c r="JSN9" s="279"/>
      <c r="JSO9" s="279"/>
      <c r="JSP9" s="279"/>
      <c r="JSQ9" s="279"/>
      <c r="JSR9" s="279"/>
      <c r="JSS9" s="279"/>
      <c r="JST9" s="279"/>
      <c r="JSU9" s="279"/>
      <c r="JSV9" s="279"/>
      <c r="JSW9" s="279"/>
      <c r="JSX9" s="279"/>
      <c r="JSY9" s="279"/>
      <c r="JSZ9" s="279"/>
      <c r="JTA9" s="279"/>
      <c r="JTB9" s="279"/>
      <c r="JTC9" s="279"/>
      <c r="JTD9" s="279"/>
      <c r="JTE9" s="279"/>
      <c r="JTF9" s="279"/>
      <c r="JTG9" s="279"/>
      <c r="JTH9" s="279"/>
      <c r="JTI9" s="279"/>
      <c r="JTJ9" s="279"/>
      <c r="JTK9" s="279"/>
      <c r="JTL9" s="279"/>
      <c r="JTM9" s="279"/>
      <c r="JTN9" s="279"/>
      <c r="JTO9" s="279"/>
      <c r="JTP9" s="279"/>
      <c r="JTQ9" s="279"/>
      <c r="JTR9" s="279"/>
      <c r="JTS9" s="279"/>
      <c r="JTT9" s="279"/>
      <c r="JTU9" s="279"/>
      <c r="JTV9" s="279"/>
      <c r="JTW9" s="279"/>
      <c r="JTX9" s="279"/>
      <c r="JTY9" s="279"/>
      <c r="JTZ9" s="279"/>
      <c r="JUA9" s="279"/>
      <c r="JUB9" s="279"/>
      <c r="JUC9" s="279"/>
      <c r="JUD9" s="279"/>
      <c r="JUE9" s="279"/>
      <c r="JUF9" s="279"/>
      <c r="JUG9" s="279"/>
      <c r="JUH9" s="279"/>
      <c r="JUI9" s="279"/>
      <c r="JUJ9" s="279"/>
      <c r="JUK9" s="279"/>
      <c r="JUL9" s="279"/>
      <c r="JUM9" s="279"/>
      <c r="JUN9" s="279"/>
      <c r="JUO9" s="279"/>
      <c r="JUP9" s="279"/>
      <c r="JUQ9" s="279"/>
      <c r="JUR9" s="279"/>
      <c r="JUS9" s="279"/>
      <c r="JUT9" s="279"/>
      <c r="JUU9" s="279"/>
      <c r="JUV9" s="279"/>
      <c r="JUW9" s="279"/>
      <c r="JUX9" s="279"/>
      <c r="JUY9" s="279"/>
      <c r="JUZ9" s="279"/>
      <c r="JVA9" s="279"/>
      <c r="JVB9" s="279"/>
      <c r="JVC9" s="279"/>
      <c r="JVD9" s="279"/>
      <c r="JVE9" s="279"/>
      <c r="JVF9" s="279"/>
      <c r="JVG9" s="279"/>
      <c r="JVH9" s="279"/>
      <c r="JVI9" s="279"/>
      <c r="JVJ9" s="279"/>
      <c r="JVK9" s="279"/>
      <c r="JVL9" s="279"/>
      <c r="JVM9" s="279"/>
      <c r="JVN9" s="279"/>
      <c r="JVO9" s="279"/>
      <c r="JVP9" s="279"/>
      <c r="JVQ9" s="279"/>
      <c r="JVR9" s="279"/>
      <c r="JVS9" s="279"/>
      <c r="JVT9" s="279"/>
      <c r="JVU9" s="279"/>
      <c r="JVV9" s="279"/>
      <c r="JVW9" s="279"/>
      <c r="JVX9" s="279"/>
      <c r="JVY9" s="279"/>
      <c r="JVZ9" s="279"/>
      <c r="JWA9" s="279"/>
      <c r="JWB9" s="279"/>
      <c r="JWC9" s="279"/>
      <c r="JWD9" s="279"/>
      <c r="JWE9" s="279"/>
      <c r="JWF9" s="279"/>
      <c r="JWG9" s="279"/>
      <c r="JWH9" s="279"/>
      <c r="JWI9" s="279"/>
      <c r="JWJ9" s="279"/>
      <c r="JWK9" s="279"/>
      <c r="JWL9" s="279"/>
      <c r="JWM9" s="279"/>
      <c r="JWN9" s="279"/>
      <c r="JWO9" s="279"/>
      <c r="JWP9" s="279"/>
      <c r="JWQ9" s="279"/>
      <c r="JWR9" s="279"/>
      <c r="JWS9" s="279"/>
      <c r="JWT9" s="279"/>
      <c r="JWU9" s="279"/>
      <c r="JWV9" s="279"/>
      <c r="JWW9" s="279"/>
      <c r="JWX9" s="279"/>
      <c r="JWY9" s="279"/>
      <c r="JWZ9" s="279"/>
      <c r="JXA9" s="279"/>
      <c r="JXB9" s="279"/>
      <c r="JXC9" s="279"/>
      <c r="JXD9" s="279"/>
      <c r="JXE9" s="279"/>
      <c r="JXF9" s="279"/>
      <c r="JXG9" s="279"/>
      <c r="JXH9" s="279"/>
      <c r="JXI9" s="279"/>
      <c r="JXJ9" s="279"/>
      <c r="JXK9" s="279"/>
      <c r="JXL9" s="279"/>
      <c r="JXM9" s="279"/>
      <c r="JXN9" s="279"/>
      <c r="JXO9" s="279"/>
      <c r="JXP9" s="279"/>
      <c r="JXQ9" s="279"/>
      <c r="JXR9" s="279"/>
      <c r="JXS9" s="279"/>
      <c r="JXT9" s="279"/>
      <c r="JXU9" s="279"/>
      <c r="JXV9" s="279"/>
      <c r="JXW9" s="279"/>
      <c r="JXX9" s="279"/>
      <c r="JXY9" s="279"/>
      <c r="JXZ9" s="279"/>
      <c r="JYA9" s="279"/>
      <c r="JYB9" s="279"/>
      <c r="JYC9" s="279"/>
      <c r="JYD9" s="279"/>
      <c r="JYE9" s="279"/>
      <c r="JYF9" s="279"/>
      <c r="JYG9" s="279"/>
      <c r="JYH9" s="279"/>
      <c r="JYI9" s="279"/>
      <c r="JYJ9" s="279"/>
      <c r="JYK9" s="279"/>
      <c r="JYL9" s="279"/>
      <c r="JYM9" s="279"/>
      <c r="JYN9" s="279"/>
      <c r="JYO9" s="279"/>
      <c r="JYP9" s="279"/>
      <c r="JYQ9" s="279"/>
      <c r="JYR9" s="279"/>
      <c r="JYS9" s="279"/>
      <c r="JYT9" s="279"/>
      <c r="JYU9" s="279"/>
      <c r="JYV9" s="279"/>
      <c r="JYW9" s="279"/>
      <c r="JYX9" s="279"/>
      <c r="JYY9" s="279"/>
      <c r="JYZ9" s="279"/>
      <c r="JZA9" s="279"/>
      <c r="JZB9" s="279"/>
      <c r="JZC9" s="279"/>
      <c r="JZD9" s="279"/>
      <c r="JZE9" s="279"/>
      <c r="JZF9" s="279"/>
      <c r="JZG9" s="279"/>
      <c r="JZH9" s="279"/>
      <c r="JZI9" s="279"/>
      <c r="JZJ9" s="279"/>
      <c r="JZK9" s="279"/>
      <c r="JZL9" s="279"/>
      <c r="JZM9" s="279"/>
      <c r="JZN9" s="279"/>
      <c r="JZO9" s="279"/>
      <c r="JZP9" s="279"/>
      <c r="JZQ9" s="279"/>
      <c r="JZR9" s="279"/>
      <c r="JZS9" s="279"/>
      <c r="JZT9" s="279"/>
      <c r="JZU9" s="279"/>
      <c r="JZV9" s="279"/>
      <c r="JZW9" s="279"/>
      <c r="JZX9" s="279"/>
      <c r="JZY9" s="279"/>
      <c r="JZZ9" s="279"/>
      <c r="KAA9" s="279"/>
      <c r="KAB9" s="279"/>
      <c r="KAC9" s="279"/>
      <c r="KAD9" s="279"/>
      <c r="KAE9" s="279"/>
      <c r="KAF9" s="279"/>
      <c r="KAG9" s="279"/>
      <c r="KAH9" s="279"/>
      <c r="KAI9" s="279"/>
      <c r="KAJ9" s="279"/>
      <c r="KAK9" s="279"/>
      <c r="KAL9" s="279"/>
      <c r="KAM9" s="279"/>
      <c r="KAN9" s="279"/>
      <c r="KAO9" s="279"/>
      <c r="KAP9" s="279"/>
      <c r="KAQ9" s="279"/>
      <c r="KAR9" s="279"/>
      <c r="KAS9" s="279"/>
      <c r="KAT9" s="279"/>
      <c r="KAU9" s="279"/>
      <c r="KAV9" s="279"/>
      <c r="KAW9" s="279"/>
      <c r="KAX9" s="279"/>
      <c r="KAY9" s="279"/>
      <c r="KAZ9" s="279"/>
      <c r="KBA9" s="279"/>
      <c r="KBB9" s="279"/>
      <c r="KBC9" s="279"/>
      <c r="KBD9" s="279"/>
      <c r="KBE9" s="279"/>
      <c r="KBF9" s="279"/>
      <c r="KBG9" s="279"/>
      <c r="KBH9" s="279"/>
      <c r="KBI9" s="279"/>
      <c r="KBJ9" s="279"/>
      <c r="KBK9" s="279"/>
      <c r="KBL9" s="279"/>
      <c r="KBM9" s="279"/>
      <c r="KBN9" s="279"/>
      <c r="KBO9" s="279"/>
      <c r="KBP9" s="279"/>
      <c r="KBQ9" s="279"/>
      <c r="KBR9" s="279"/>
      <c r="KBS9" s="279"/>
      <c r="KBT9" s="279"/>
      <c r="KBU9" s="279"/>
      <c r="KBV9" s="279"/>
      <c r="KBW9" s="279"/>
      <c r="KBX9" s="279"/>
      <c r="KBY9" s="279"/>
      <c r="KBZ9" s="279"/>
      <c r="KCA9" s="279"/>
      <c r="KCB9" s="279"/>
      <c r="KCC9" s="279"/>
      <c r="KCD9" s="279"/>
      <c r="KCE9" s="279"/>
      <c r="KCF9" s="279"/>
      <c r="KCG9" s="279"/>
      <c r="KCH9" s="279"/>
      <c r="KCI9" s="279"/>
      <c r="KCJ9" s="279"/>
      <c r="KCK9" s="279"/>
      <c r="KCL9" s="279"/>
      <c r="KCM9" s="279"/>
      <c r="KCN9" s="279"/>
      <c r="KCO9" s="279"/>
      <c r="KCP9" s="279"/>
      <c r="KCQ9" s="279"/>
      <c r="KCR9" s="279"/>
      <c r="KCS9" s="279"/>
      <c r="KCT9" s="279"/>
      <c r="KCU9" s="279"/>
      <c r="KCV9" s="279"/>
      <c r="KCW9" s="279"/>
      <c r="KCX9" s="279"/>
      <c r="KCY9" s="279"/>
      <c r="KCZ9" s="279"/>
      <c r="KDA9" s="279"/>
      <c r="KDB9" s="279"/>
      <c r="KDC9" s="279"/>
      <c r="KDD9" s="279"/>
      <c r="KDE9" s="279"/>
      <c r="KDF9" s="279"/>
      <c r="KDG9" s="279"/>
      <c r="KDH9" s="279"/>
      <c r="KDI9" s="279"/>
      <c r="KDJ9" s="279"/>
      <c r="KDK9" s="279"/>
      <c r="KDL9" s="279"/>
      <c r="KDM9" s="279"/>
      <c r="KDN9" s="279"/>
      <c r="KDO9" s="279"/>
      <c r="KDP9" s="279"/>
      <c r="KDQ9" s="279"/>
      <c r="KDR9" s="279"/>
      <c r="KDS9" s="279"/>
      <c r="KDT9" s="279"/>
      <c r="KDU9" s="279"/>
      <c r="KDV9" s="279"/>
      <c r="KDW9" s="279"/>
      <c r="KDX9" s="279"/>
      <c r="KDY9" s="279"/>
      <c r="KDZ9" s="279"/>
      <c r="KEA9" s="279"/>
      <c r="KEB9" s="279"/>
      <c r="KEC9" s="279"/>
      <c r="KED9" s="279"/>
      <c r="KEE9" s="279"/>
      <c r="KEF9" s="279"/>
      <c r="KEG9" s="279"/>
      <c r="KEH9" s="279"/>
      <c r="KEI9" s="279"/>
      <c r="KEJ9" s="279"/>
      <c r="KEK9" s="279"/>
      <c r="KEL9" s="279"/>
      <c r="KEM9" s="279"/>
      <c r="KEN9" s="279"/>
      <c r="KEO9" s="279"/>
      <c r="KEP9" s="279"/>
      <c r="KEQ9" s="279"/>
      <c r="KER9" s="279"/>
      <c r="KES9" s="279"/>
      <c r="KET9" s="279"/>
      <c r="KEU9" s="279"/>
      <c r="KEV9" s="279"/>
      <c r="KEW9" s="279"/>
      <c r="KEX9" s="279"/>
      <c r="KEY9" s="279"/>
      <c r="KEZ9" s="279"/>
      <c r="KFA9" s="279"/>
      <c r="KFB9" s="279"/>
      <c r="KFC9" s="279"/>
      <c r="KFD9" s="279"/>
      <c r="KFE9" s="279"/>
      <c r="KFF9" s="279"/>
      <c r="KFG9" s="279"/>
      <c r="KFH9" s="279"/>
      <c r="KFI9" s="279"/>
      <c r="KFJ9" s="279"/>
      <c r="KFK9" s="279"/>
      <c r="KFL9" s="279"/>
      <c r="KFM9" s="279"/>
      <c r="KFN9" s="279"/>
      <c r="KFO9" s="279"/>
      <c r="KFP9" s="279"/>
      <c r="KFQ9" s="279"/>
      <c r="KFR9" s="279"/>
      <c r="KFS9" s="279"/>
      <c r="KFT9" s="279"/>
      <c r="KFU9" s="279"/>
      <c r="KFV9" s="279"/>
      <c r="KFW9" s="279"/>
      <c r="KFX9" s="279"/>
      <c r="KFY9" s="279"/>
      <c r="KFZ9" s="279"/>
      <c r="KGA9" s="279"/>
      <c r="KGB9" s="279"/>
      <c r="KGC9" s="279"/>
      <c r="KGD9" s="279"/>
      <c r="KGE9" s="279"/>
      <c r="KGF9" s="279"/>
      <c r="KGG9" s="279"/>
      <c r="KGH9" s="279"/>
      <c r="KGI9" s="279"/>
      <c r="KGJ9" s="279"/>
      <c r="KGK9" s="279"/>
      <c r="KGL9" s="279"/>
      <c r="KGM9" s="279"/>
      <c r="KGN9" s="279"/>
      <c r="KGO9" s="279"/>
      <c r="KGP9" s="279"/>
      <c r="KGQ9" s="279"/>
      <c r="KGR9" s="279"/>
      <c r="KGS9" s="279"/>
      <c r="KGT9" s="279"/>
      <c r="KGU9" s="279"/>
      <c r="KGV9" s="279"/>
      <c r="KGW9" s="279"/>
      <c r="KGX9" s="279"/>
      <c r="KGY9" s="279"/>
      <c r="KGZ9" s="279"/>
      <c r="KHA9" s="279"/>
      <c r="KHB9" s="279"/>
      <c r="KHC9" s="279"/>
      <c r="KHD9" s="279"/>
      <c r="KHE9" s="279"/>
      <c r="KHF9" s="279"/>
      <c r="KHG9" s="279"/>
      <c r="KHH9" s="279"/>
      <c r="KHI9" s="279"/>
      <c r="KHJ9" s="279"/>
      <c r="KHK9" s="279"/>
      <c r="KHL9" s="279"/>
      <c r="KHM9" s="279"/>
      <c r="KHN9" s="279"/>
      <c r="KHO9" s="279"/>
      <c r="KHP9" s="279"/>
      <c r="KHQ9" s="279"/>
      <c r="KHR9" s="279"/>
      <c r="KHS9" s="279"/>
      <c r="KHT9" s="279"/>
      <c r="KHU9" s="279"/>
      <c r="KHV9" s="279"/>
      <c r="KHW9" s="279"/>
      <c r="KHX9" s="279"/>
      <c r="KHY9" s="279"/>
      <c r="KHZ9" s="279"/>
      <c r="KIA9" s="279"/>
      <c r="KIB9" s="279"/>
      <c r="KIC9" s="279"/>
      <c r="KID9" s="279"/>
      <c r="KIE9" s="279"/>
      <c r="KIF9" s="279"/>
      <c r="KIG9" s="279"/>
      <c r="KIH9" s="279"/>
      <c r="KII9" s="279"/>
      <c r="KIJ9" s="279"/>
      <c r="KIK9" s="279"/>
      <c r="KIL9" s="279"/>
      <c r="KIM9" s="279"/>
      <c r="KIN9" s="279"/>
      <c r="KIO9" s="279"/>
      <c r="KIP9" s="279"/>
      <c r="KIQ9" s="279"/>
      <c r="KIR9" s="279"/>
      <c r="KIS9" s="279"/>
      <c r="KIT9" s="279"/>
      <c r="KIU9" s="279"/>
      <c r="KIV9" s="279"/>
      <c r="KIW9" s="279"/>
      <c r="KIX9" s="279"/>
      <c r="KIY9" s="279"/>
      <c r="KIZ9" s="279"/>
      <c r="KJA9" s="279"/>
      <c r="KJB9" s="279"/>
      <c r="KJC9" s="279"/>
      <c r="KJD9" s="279"/>
      <c r="KJE9" s="279"/>
      <c r="KJF9" s="279"/>
      <c r="KJG9" s="279"/>
      <c r="KJH9" s="279"/>
      <c r="KJI9" s="279"/>
      <c r="KJJ9" s="279"/>
      <c r="KJK9" s="279"/>
      <c r="KJL9" s="279"/>
      <c r="KJM9" s="279"/>
      <c r="KJN9" s="279"/>
      <c r="KJO9" s="279"/>
      <c r="KJP9" s="279"/>
      <c r="KJQ9" s="279"/>
      <c r="KJR9" s="279"/>
      <c r="KJS9" s="279"/>
      <c r="KJT9" s="279"/>
      <c r="KJU9" s="279"/>
      <c r="KJV9" s="279"/>
      <c r="KJW9" s="279"/>
      <c r="KJX9" s="279"/>
      <c r="KJY9" s="279"/>
      <c r="KJZ9" s="279"/>
      <c r="KKA9" s="279"/>
      <c r="KKB9" s="279"/>
      <c r="KKC9" s="279"/>
      <c r="KKD9" s="279"/>
      <c r="KKE9" s="279"/>
      <c r="KKF9" s="279"/>
      <c r="KKG9" s="279"/>
      <c r="KKH9" s="279"/>
      <c r="KKI9" s="279"/>
      <c r="KKJ9" s="279"/>
      <c r="KKK9" s="279"/>
      <c r="KKL9" s="279"/>
      <c r="KKM9" s="279"/>
      <c r="KKN9" s="279"/>
      <c r="KKO9" s="279"/>
      <c r="KKP9" s="279"/>
      <c r="KKQ9" s="279"/>
      <c r="KKR9" s="279"/>
      <c r="KKS9" s="279"/>
      <c r="KKT9" s="279"/>
      <c r="KKU9" s="279"/>
      <c r="KKV9" s="279"/>
      <c r="KKW9" s="279"/>
      <c r="KKX9" s="279"/>
      <c r="KKY9" s="279"/>
      <c r="KKZ9" s="279"/>
      <c r="KLA9" s="279"/>
      <c r="KLB9" s="279"/>
      <c r="KLC9" s="279"/>
      <c r="KLD9" s="279"/>
      <c r="KLE9" s="279"/>
      <c r="KLF9" s="279"/>
      <c r="KLG9" s="279"/>
      <c r="KLH9" s="279"/>
      <c r="KLI9" s="279"/>
      <c r="KLJ9" s="279"/>
      <c r="KLK9" s="279"/>
      <c r="KLL9" s="279"/>
      <c r="KLM9" s="279"/>
      <c r="KLN9" s="279"/>
      <c r="KLO9" s="279"/>
      <c r="KLP9" s="279"/>
      <c r="KLQ9" s="279"/>
      <c r="KLR9" s="279"/>
      <c r="KLS9" s="279"/>
      <c r="KLT9" s="279"/>
      <c r="KLU9" s="279"/>
      <c r="KLV9" s="279"/>
      <c r="KLW9" s="279"/>
      <c r="KLX9" s="279"/>
      <c r="KLY9" s="279"/>
      <c r="KLZ9" s="279"/>
      <c r="KMA9" s="279"/>
      <c r="KMB9" s="279"/>
      <c r="KMC9" s="279"/>
      <c r="KMD9" s="279"/>
      <c r="KME9" s="279"/>
      <c r="KMF9" s="279"/>
      <c r="KMG9" s="279"/>
      <c r="KMH9" s="279"/>
      <c r="KMI9" s="279"/>
      <c r="KMJ9" s="279"/>
      <c r="KMK9" s="279"/>
      <c r="KML9" s="279"/>
      <c r="KMM9" s="279"/>
      <c r="KMN9" s="279"/>
      <c r="KMO9" s="279"/>
      <c r="KMP9" s="279"/>
      <c r="KMQ9" s="279"/>
      <c r="KMR9" s="279"/>
      <c r="KMS9" s="279"/>
      <c r="KMT9" s="279"/>
      <c r="KMU9" s="279"/>
      <c r="KMV9" s="279"/>
      <c r="KMW9" s="279"/>
      <c r="KMX9" s="279"/>
      <c r="KMY9" s="279"/>
      <c r="KMZ9" s="279"/>
      <c r="KNA9" s="279"/>
      <c r="KNB9" s="279"/>
      <c r="KNC9" s="279"/>
      <c r="KND9" s="279"/>
      <c r="KNE9" s="279"/>
      <c r="KNF9" s="279"/>
      <c r="KNG9" s="279"/>
      <c r="KNH9" s="279"/>
      <c r="KNI9" s="279"/>
      <c r="KNJ9" s="279"/>
      <c r="KNK9" s="279"/>
      <c r="KNL9" s="279"/>
      <c r="KNM9" s="279"/>
      <c r="KNN9" s="279"/>
      <c r="KNO9" s="279"/>
      <c r="KNP9" s="279"/>
      <c r="KNQ9" s="279"/>
      <c r="KNR9" s="279"/>
      <c r="KNS9" s="279"/>
      <c r="KNT9" s="279"/>
      <c r="KNU9" s="279"/>
      <c r="KNV9" s="279"/>
      <c r="KNW9" s="279"/>
      <c r="KNX9" s="279"/>
      <c r="KNY9" s="279"/>
      <c r="KNZ9" s="279"/>
      <c r="KOA9" s="279"/>
      <c r="KOB9" s="279"/>
      <c r="KOC9" s="279"/>
      <c r="KOD9" s="279"/>
      <c r="KOE9" s="279"/>
      <c r="KOF9" s="279"/>
      <c r="KOG9" s="279"/>
      <c r="KOH9" s="279"/>
      <c r="KOI9" s="279"/>
      <c r="KOJ9" s="279"/>
      <c r="KOK9" s="279"/>
      <c r="KOL9" s="279"/>
      <c r="KOM9" s="279"/>
      <c r="KON9" s="279"/>
      <c r="KOO9" s="279"/>
      <c r="KOP9" s="279"/>
      <c r="KOQ9" s="279"/>
      <c r="KOR9" s="279"/>
      <c r="KOS9" s="279"/>
      <c r="KOT9" s="279"/>
      <c r="KOU9" s="279"/>
      <c r="KOV9" s="279"/>
      <c r="KOW9" s="279"/>
      <c r="KOX9" s="279"/>
      <c r="KOY9" s="279"/>
      <c r="KOZ9" s="279"/>
      <c r="KPA9" s="279"/>
      <c r="KPB9" s="279"/>
      <c r="KPC9" s="279"/>
      <c r="KPD9" s="279"/>
      <c r="KPE9" s="279"/>
      <c r="KPF9" s="279"/>
      <c r="KPG9" s="279"/>
      <c r="KPH9" s="279"/>
      <c r="KPI9" s="279"/>
      <c r="KPJ9" s="279"/>
      <c r="KPK9" s="279"/>
      <c r="KPL9" s="279"/>
      <c r="KPM9" s="279"/>
      <c r="KPN9" s="279"/>
      <c r="KPO9" s="279"/>
      <c r="KPP9" s="279"/>
      <c r="KPQ9" s="279"/>
      <c r="KPR9" s="279"/>
      <c r="KPS9" s="279"/>
      <c r="KPT9" s="279"/>
      <c r="KPU9" s="279"/>
      <c r="KPV9" s="279"/>
      <c r="KPW9" s="279"/>
      <c r="KPX9" s="279"/>
      <c r="KPY9" s="279"/>
      <c r="KPZ9" s="279"/>
      <c r="KQA9" s="279"/>
      <c r="KQB9" s="279"/>
      <c r="KQC9" s="279"/>
      <c r="KQD9" s="279"/>
      <c r="KQE9" s="279"/>
      <c r="KQF9" s="279"/>
      <c r="KQG9" s="279"/>
      <c r="KQH9" s="279"/>
      <c r="KQI9" s="279"/>
      <c r="KQJ9" s="279"/>
      <c r="KQK9" s="279"/>
      <c r="KQL9" s="279"/>
      <c r="KQM9" s="279"/>
      <c r="KQN9" s="279"/>
      <c r="KQO9" s="279"/>
      <c r="KQP9" s="279"/>
      <c r="KQQ9" s="279"/>
      <c r="KQR9" s="279"/>
      <c r="KQS9" s="279"/>
      <c r="KQT9" s="279"/>
      <c r="KQU9" s="279"/>
      <c r="KQV9" s="279"/>
      <c r="KQW9" s="279"/>
      <c r="KQX9" s="279"/>
      <c r="KQY9" s="279"/>
      <c r="KQZ9" s="279"/>
      <c r="KRA9" s="279"/>
      <c r="KRB9" s="279"/>
      <c r="KRC9" s="279"/>
      <c r="KRD9" s="279"/>
      <c r="KRE9" s="279"/>
      <c r="KRF9" s="279"/>
      <c r="KRG9" s="279"/>
      <c r="KRH9" s="279"/>
      <c r="KRI9" s="279"/>
      <c r="KRJ9" s="279"/>
      <c r="KRK9" s="279"/>
      <c r="KRL9" s="279"/>
      <c r="KRM9" s="279"/>
      <c r="KRN9" s="279"/>
      <c r="KRO9" s="279"/>
      <c r="KRP9" s="279"/>
      <c r="KRQ9" s="279"/>
      <c r="KRR9" s="279"/>
      <c r="KRS9" s="279"/>
      <c r="KRT9" s="279"/>
      <c r="KRU9" s="279"/>
      <c r="KRV9" s="279"/>
      <c r="KRW9" s="279"/>
      <c r="KRX9" s="279"/>
      <c r="KRY9" s="279"/>
      <c r="KRZ9" s="279"/>
      <c r="KSA9" s="279"/>
      <c r="KSB9" s="279"/>
      <c r="KSC9" s="279"/>
      <c r="KSD9" s="279"/>
      <c r="KSE9" s="279"/>
      <c r="KSF9" s="279"/>
      <c r="KSG9" s="279"/>
      <c r="KSH9" s="279"/>
      <c r="KSI9" s="279"/>
      <c r="KSJ9" s="279"/>
      <c r="KSK9" s="279"/>
      <c r="KSL9" s="279"/>
      <c r="KSM9" s="279"/>
      <c r="KSN9" s="279"/>
      <c r="KSO9" s="279"/>
      <c r="KSP9" s="279"/>
      <c r="KSQ9" s="279"/>
      <c r="KSR9" s="279"/>
      <c r="KSS9" s="279"/>
      <c r="KST9" s="279"/>
      <c r="KSU9" s="279"/>
      <c r="KSV9" s="279"/>
      <c r="KSW9" s="279"/>
      <c r="KSX9" s="279"/>
      <c r="KSY9" s="279"/>
      <c r="KSZ9" s="279"/>
      <c r="KTA9" s="279"/>
      <c r="KTB9" s="279"/>
      <c r="KTC9" s="279"/>
      <c r="KTD9" s="279"/>
      <c r="KTE9" s="279"/>
      <c r="KTF9" s="279"/>
      <c r="KTG9" s="279"/>
      <c r="KTH9" s="279"/>
      <c r="KTI9" s="279"/>
      <c r="KTJ9" s="279"/>
      <c r="KTK9" s="279"/>
      <c r="KTL9" s="279"/>
      <c r="KTM9" s="279"/>
      <c r="KTN9" s="279"/>
      <c r="KTO9" s="279"/>
      <c r="KTP9" s="279"/>
      <c r="KTQ9" s="279"/>
      <c r="KTR9" s="279"/>
      <c r="KTS9" s="279"/>
      <c r="KTT9" s="279"/>
      <c r="KTU9" s="279"/>
      <c r="KTV9" s="279"/>
      <c r="KTW9" s="279"/>
      <c r="KTX9" s="279"/>
      <c r="KTY9" s="279"/>
      <c r="KTZ9" s="279"/>
      <c r="KUA9" s="279"/>
      <c r="KUB9" s="279"/>
      <c r="KUC9" s="279"/>
      <c r="KUD9" s="279"/>
      <c r="KUE9" s="279"/>
      <c r="KUF9" s="279"/>
      <c r="KUG9" s="279"/>
      <c r="KUH9" s="279"/>
      <c r="KUI9" s="279"/>
      <c r="KUJ9" s="279"/>
      <c r="KUK9" s="279"/>
      <c r="KUL9" s="279"/>
      <c r="KUM9" s="279"/>
      <c r="KUN9" s="279"/>
      <c r="KUO9" s="279"/>
      <c r="KUP9" s="279"/>
      <c r="KUQ9" s="279"/>
      <c r="KUR9" s="279"/>
      <c r="KUS9" s="279"/>
      <c r="KUT9" s="279"/>
      <c r="KUU9" s="279"/>
      <c r="KUV9" s="279"/>
      <c r="KUW9" s="279"/>
      <c r="KUX9" s="279"/>
      <c r="KUY9" s="279"/>
      <c r="KUZ9" s="279"/>
      <c r="KVA9" s="279"/>
      <c r="KVB9" s="279"/>
      <c r="KVC9" s="279"/>
      <c r="KVD9" s="279"/>
      <c r="KVE9" s="279"/>
      <c r="KVF9" s="279"/>
      <c r="KVG9" s="279"/>
      <c r="KVH9" s="279"/>
      <c r="KVI9" s="279"/>
      <c r="KVJ9" s="279"/>
      <c r="KVK9" s="279"/>
      <c r="KVL9" s="279"/>
      <c r="KVM9" s="279"/>
      <c r="KVN9" s="279"/>
      <c r="KVO9" s="279"/>
      <c r="KVP9" s="279"/>
      <c r="KVQ9" s="279"/>
      <c r="KVR9" s="279"/>
      <c r="KVS9" s="279"/>
      <c r="KVT9" s="279"/>
      <c r="KVU9" s="279"/>
      <c r="KVV9" s="279"/>
      <c r="KVW9" s="279"/>
      <c r="KVX9" s="279"/>
      <c r="KVY9" s="279"/>
      <c r="KVZ9" s="279"/>
      <c r="KWA9" s="279"/>
      <c r="KWB9" s="279"/>
      <c r="KWC9" s="279"/>
      <c r="KWD9" s="279"/>
      <c r="KWE9" s="279"/>
      <c r="KWF9" s="279"/>
      <c r="KWG9" s="279"/>
      <c r="KWH9" s="279"/>
      <c r="KWI9" s="279"/>
      <c r="KWJ9" s="279"/>
      <c r="KWK9" s="279"/>
      <c r="KWL9" s="279"/>
      <c r="KWM9" s="279"/>
      <c r="KWN9" s="279"/>
      <c r="KWO9" s="279"/>
      <c r="KWP9" s="279"/>
      <c r="KWQ9" s="279"/>
      <c r="KWR9" s="279"/>
      <c r="KWS9" s="279"/>
      <c r="KWT9" s="279"/>
      <c r="KWU9" s="279"/>
      <c r="KWV9" s="279"/>
      <c r="KWW9" s="279"/>
      <c r="KWX9" s="279"/>
      <c r="KWY9" s="279"/>
      <c r="KWZ9" s="279"/>
      <c r="KXA9" s="279"/>
      <c r="KXB9" s="279"/>
      <c r="KXC9" s="279"/>
      <c r="KXD9" s="279"/>
      <c r="KXE9" s="279"/>
      <c r="KXF9" s="279"/>
      <c r="KXG9" s="279"/>
      <c r="KXH9" s="279"/>
      <c r="KXI9" s="279"/>
      <c r="KXJ9" s="279"/>
      <c r="KXK9" s="279"/>
      <c r="KXL9" s="279"/>
      <c r="KXM9" s="279"/>
      <c r="KXN9" s="279"/>
      <c r="KXO9" s="279"/>
      <c r="KXP9" s="279"/>
      <c r="KXQ9" s="279"/>
      <c r="KXR9" s="279"/>
      <c r="KXS9" s="279"/>
      <c r="KXT9" s="279"/>
      <c r="KXU9" s="279"/>
      <c r="KXV9" s="279"/>
      <c r="KXW9" s="279"/>
      <c r="KXX9" s="279"/>
      <c r="KXY9" s="279"/>
      <c r="KXZ9" s="279"/>
      <c r="KYA9" s="279"/>
      <c r="KYB9" s="279"/>
      <c r="KYC9" s="279"/>
      <c r="KYD9" s="279"/>
      <c r="KYE9" s="279"/>
      <c r="KYF9" s="279"/>
      <c r="KYG9" s="279"/>
      <c r="KYH9" s="279"/>
      <c r="KYI9" s="279"/>
      <c r="KYJ9" s="279"/>
      <c r="KYK9" s="279"/>
      <c r="KYL9" s="279"/>
      <c r="KYM9" s="279"/>
      <c r="KYN9" s="279"/>
      <c r="KYO9" s="279"/>
      <c r="KYP9" s="279"/>
      <c r="KYQ9" s="279"/>
      <c r="KYR9" s="279"/>
      <c r="KYS9" s="279"/>
      <c r="KYT9" s="279"/>
      <c r="KYU9" s="279"/>
      <c r="KYV9" s="279"/>
      <c r="KYW9" s="279"/>
      <c r="KYX9" s="279"/>
      <c r="KYY9" s="279"/>
      <c r="KYZ9" s="279"/>
      <c r="KZA9" s="279"/>
      <c r="KZB9" s="279"/>
      <c r="KZC9" s="279"/>
      <c r="KZD9" s="279"/>
      <c r="KZE9" s="279"/>
      <c r="KZF9" s="279"/>
      <c r="KZG9" s="279"/>
      <c r="KZH9" s="279"/>
      <c r="KZI9" s="279"/>
      <c r="KZJ9" s="279"/>
      <c r="KZK9" s="279"/>
      <c r="KZL9" s="279"/>
      <c r="KZM9" s="279"/>
      <c r="KZN9" s="279"/>
      <c r="KZO9" s="279"/>
      <c r="KZP9" s="279"/>
      <c r="KZQ9" s="279"/>
      <c r="KZR9" s="279"/>
      <c r="KZS9" s="279"/>
      <c r="KZT9" s="279"/>
      <c r="KZU9" s="279"/>
      <c r="KZV9" s="279"/>
      <c r="KZW9" s="279"/>
      <c r="KZX9" s="279"/>
      <c r="KZY9" s="279"/>
      <c r="KZZ9" s="279"/>
      <c r="LAA9" s="279"/>
      <c r="LAB9" s="279"/>
      <c r="LAC9" s="279"/>
      <c r="LAD9" s="279"/>
      <c r="LAE9" s="279"/>
      <c r="LAF9" s="279"/>
      <c r="LAG9" s="279"/>
      <c r="LAH9" s="279"/>
      <c r="LAI9" s="279"/>
      <c r="LAJ9" s="279"/>
      <c r="LAK9" s="279"/>
      <c r="LAL9" s="279"/>
      <c r="LAM9" s="279"/>
      <c r="LAN9" s="279"/>
      <c r="LAO9" s="279"/>
      <c r="LAP9" s="279"/>
      <c r="LAQ9" s="279"/>
      <c r="LAR9" s="279"/>
      <c r="LAS9" s="279"/>
      <c r="LAT9" s="279"/>
      <c r="LAU9" s="279"/>
      <c r="LAV9" s="279"/>
      <c r="LAW9" s="279"/>
      <c r="LAX9" s="279"/>
      <c r="LAY9" s="279"/>
      <c r="LAZ9" s="279"/>
      <c r="LBA9" s="279"/>
      <c r="LBB9" s="279"/>
      <c r="LBC9" s="279"/>
      <c r="LBD9" s="279"/>
      <c r="LBE9" s="279"/>
      <c r="LBF9" s="279"/>
      <c r="LBG9" s="279"/>
      <c r="LBH9" s="279"/>
      <c r="LBI9" s="279"/>
      <c r="LBJ9" s="279"/>
      <c r="LBK9" s="279"/>
      <c r="LBL9" s="279"/>
      <c r="LBM9" s="279"/>
      <c r="LBN9" s="279"/>
      <c r="LBO9" s="279"/>
      <c r="LBP9" s="279"/>
      <c r="LBQ9" s="279"/>
      <c r="LBR9" s="279"/>
      <c r="LBS9" s="279"/>
      <c r="LBT9" s="279"/>
      <c r="LBU9" s="279"/>
      <c r="LBV9" s="279"/>
      <c r="LBW9" s="279"/>
      <c r="LBX9" s="279"/>
      <c r="LBY9" s="279"/>
      <c r="LBZ9" s="279"/>
      <c r="LCA9" s="279"/>
      <c r="LCB9" s="279"/>
      <c r="LCC9" s="279"/>
      <c r="LCD9" s="279"/>
      <c r="LCE9" s="279"/>
      <c r="LCF9" s="279"/>
      <c r="LCG9" s="279"/>
      <c r="LCH9" s="279"/>
      <c r="LCI9" s="279"/>
      <c r="LCJ9" s="279"/>
      <c r="LCK9" s="279"/>
      <c r="LCL9" s="279"/>
      <c r="LCM9" s="279"/>
      <c r="LCN9" s="279"/>
      <c r="LCO9" s="279"/>
      <c r="LCP9" s="279"/>
      <c r="LCQ9" s="279"/>
      <c r="LCR9" s="279"/>
      <c r="LCS9" s="279"/>
      <c r="LCT9" s="279"/>
      <c r="LCU9" s="279"/>
      <c r="LCV9" s="279"/>
      <c r="LCW9" s="279"/>
      <c r="LCX9" s="279"/>
      <c r="LCY9" s="279"/>
      <c r="LCZ9" s="279"/>
      <c r="LDA9" s="279"/>
      <c r="LDB9" s="279"/>
      <c r="LDC9" s="279"/>
      <c r="LDD9" s="279"/>
      <c r="LDE9" s="279"/>
      <c r="LDF9" s="279"/>
      <c r="LDG9" s="279"/>
      <c r="LDH9" s="279"/>
      <c r="LDI9" s="279"/>
      <c r="LDJ9" s="279"/>
      <c r="LDK9" s="279"/>
      <c r="LDL9" s="279"/>
      <c r="LDM9" s="279"/>
      <c r="LDN9" s="279"/>
      <c r="LDO9" s="279"/>
      <c r="LDP9" s="279"/>
      <c r="LDQ9" s="279"/>
      <c r="LDR9" s="279"/>
      <c r="LDS9" s="279"/>
      <c r="LDT9" s="279"/>
      <c r="LDU9" s="279"/>
      <c r="LDV9" s="279"/>
      <c r="LDW9" s="279"/>
      <c r="LDX9" s="279"/>
      <c r="LDY9" s="279"/>
      <c r="LDZ9" s="279"/>
      <c r="LEA9" s="279"/>
      <c r="LEB9" s="279"/>
      <c r="LEC9" s="279"/>
      <c r="LED9" s="279"/>
      <c r="LEE9" s="279"/>
      <c r="LEF9" s="279"/>
      <c r="LEG9" s="279"/>
      <c r="LEH9" s="279"/>
      <c r="LEI9" s="279"/>
      <c r="LEJ9" s="279"/>
      <c r="LEK9" s="279"/>
      <c r="LEL9" s="279"/>
      <c r="LEM9" s="279"/>
      <c r="LEN9" s="279"/>
      <c r="LEO9" s="279"/>
      <c r="LEP9" s="279"/>
      <c r="LEQ9" s="279"/>
      <c r="LER9" s="279"/>
      <c r="LES9" s="279"/>
      <c r="LET9" s="279"/>
      <c r="LEU9" s="279"/>
      <c r="LEV9" s="279"/>
      <c r="LEW9" s="279"/>
      <c r="LEX9" s="279"/>
      <c r="LEY9" s="279"/>
      <c r="LEZ9" s="279"/>
      <c r="LFA9" s="279"/>
      <c r="LFB9" s="279"/>
      <c r="LFC9" s="279"/>
      <c r="LFD9" s="279"/>
      <c r="LFE9" s="279"/>
      <c r="LFF9" s="279"/>
      <c r="LFG9" s="279"/>
      <c r="LFH9" s="279"/>
      <c r="LFI9" s="279"/>
      <c r="LFJ9" s="279"/>
      <c r="LFK9" s="279"/>
      <c r="LFL9" s="279"/>
      <c r="LFM9" s="279"/>
      <c r="LFN9" s="279"/>
      <c r="LFO9" s="279"/>
      <c r="LFP9" s="279"/>
      <c r="LFQ9" s="279"/>
      <c r="LFR9" s="279"/>
      <c r="LFS9" s="279"/>
      <c r="LFT9" s="279"/>
      <c r="LFU9" s="279"/>
      <c r="LFV9" s="279"/>
      <c r="LFW9" s="279"/>
      <c r="LFX9" s="279"/>
      <c r="LFY9" s="279"/>
      <c r="LFZ9" s="279"/>
      <c r="LGA9" s="279"/>
      <c r="LGB9" s="279"/>
      <c r="LGC9" s="279"/>
      <c r="LGD9" s="279"/>
      <c r="LGE9" s="279"/>
      <c r="LGF9" s="279"/>
      <c r="LGG9" s="279"/>
      <c r="LGH9" s="279"/>
      <c r="LGI9" s="279"/>
      <c r="LGJ9" s="279"/>
      <c r="LGK9" s="279"/>
      <c r="LGL9" s="279"/>
      <c r="LGM9" s="279"/>
      <c r="LGN9" s="279"/>
      <c r="LGO9" s="279"/>
      <c r="LGP9" s="279"/>
      <c r="LGQ9" s="279"/>
      <c r="LGR9" s="279"/>
      <c r="LGS9" s="279"/>
      <c r="LGT9" s="279"/>
      <c r="LGU9" s="279"/>
      <c r="LGV9" s="279"/>
      <c r="LGW9" s="279"/>
      <c r="LGX9" s="279"/>
      <c r="LGY9" s="279"/>
      <c r="LGZ9" s="279"/>
      <c r="LHA9" s="279"/>
      <c r="LHB9" s="279"/>
      <c r="LHC9" s="279"/>
      <c r="LHD9" s="279"/>
      <c r="LHE9" s="279"/>
      <c r="LHF9" s="279"/>
      <c r="LHG9" s="279"/>
      <c r="LHH9" s="279"/>
      <c r="LHI9" s="279"/>
      <c r="LHJ9" s="279"/>
      <c r="LHK9" s="279"/>
      <c r="LHL9" s="279"/>
      <c r="LHM9" s="279"/>
      <c r="LHN9" s="279"/>
      <c r="LHO9" s="279"/>
      <c r="LHP9" s="279"/>
      <c r="LHQ9" s="279"/>
      <c r="LHR9" s="279"/>
      <c r="LHS9" s="279"/>
      <c r="LHT9" s="279"/>
      <c r="LHU9" s="279"/>
      <c r="LHV9" s="279"/>
      <c r="LHW9" s="279"/>
      <c r="LHX9" s="279"/>
      <c r="LHY9" s="279"/>
      <c r="LHZ9" s="279"/>
      <c r="LIA9" s="279"/>
      <c r="LIB9" s="279"/>
      <c r="LIC9" s="279"/>
      <c r="LID9" s="279"/>
      <c r="LIE9" s="279"/>
      <c r="LIF9" s="279"/>
      <c r="LIG9" s="279"/>
      <c r="LIH9" s="279"/>
      <c r="LII9" s="279"/>
      <c r="LIJ9" s="279"/>
      <c r="LIK9" s="279"/>
      <c r="LIL9" s="279"/>
      <c r="LIM9" s="279"/>
      <c r="LIN9" s="279"/>
      <c r="LIO9" s="279"/>
      <c r="LIP9" s="279"/>
      <c r="LIQ9" s="279"/>
      <c r="LIR9" s="279"/>
      <c r="LIS9" s="279"/>
      <c r="LIT9" s="279"/>
      <c r="LIU9" s="279"/>
      <c r="LIV9" s="279"/>
      <c r="LIW9" s="279"/>
      <c r="LIX9" s="279"/>
      <c r="LIY9" s="279"/>
      <c r="LIZ9" s="279"/>
      <c r="LJA9" s="279"/>
      <c r="LJB9" s="279"/>
      <c r="LJC9" s="279"/>
      <c r="LJD9" s="279"/>
      <c r="LJE9" s="279"/>
      <c r="LJF9" s="279"/>
      <c r="LJG9" s="279"/>
      <c r="LJH9" s="279"/>
      <c r="LJI9" s="279"/>
      <c r="LJJ9" s="279"/>
      <c r="LJK9" s="279"/>
      <c r="LJL9" s="279"/>
      <c r="LJM9" s="279"/>
      <c r="LJN9" s="279"/>
      <c r="LJO9" s="279"/>
      <c r="LJP9" s="279"/>
      <c r="LJQ9" s="279"/>
      <c r="LJR9" s="279"/>
      <c r="LJS9" s="279"/>
      <c r="LJT9" s="279"/>
      <c r="LJU9" s="279"/>
      <c r="LJV9" s="279"/>
      <c r="LJW9" s="279"/>
      <c r="LJX9" s="279"/>
      <c r="LJY9" s="279"/>
      <c r="LJZ9" s="279"/>
      <c r="LKA9" s="279"/>
      <c r="LKB9" s="279"/>
      <c r="LKC9" s="279"/>
      <c r="LKD9" s="279"/>
      <c r="LKE9" s="279"/>
      <c r="LKF9" s="279"/>
      <c r="LKG9" s="279"/>
      <c r="LKH9" s="279"/>
      <c r="LKI9" s="279"/>
      <c r="LKJ9" s="279"/>
      <c r="LKK9" s="279"/>
      <c r="LKL9" s="279"/>
      <c r="LKM9" s="279"/>
      <c r="LKN9" s="279"/>
      <c r="LKO9" s="279"/>
      <c r="LKP9" s="279"/>
      <c r="LKQ9" s="279"/>
      <c r="LKR9" s="279"/>
      <c r="LKS9" s="279"/>
      <c r="LKT9" s="279"/>
      <c r="LKU9" s="279"/>
      <c r="LKV9" s="279"/>
      <c r="LKW9" s="279"/>
      <c r="LKX9" s="279"/>
      <c r="LKY9" s="279"/>
      <c r="LKZ9" s="279"/>
      <c r="LLA9" s="279"/>
      <c r="LLB9" s="279"/>
      <c r="LLC9" s="279"/>
      <c r="LLD9" s="279"/>
      <c r="LLE9" s="279"/>
      <c r="LLF9" s="279"/>
      <c r="LLG9" s="279"/>
      <c r="LLH9" s="279"/>
      <c r="LLI9" s="279"/>
      <c r="LLJ9" s="279"/>
      <c r="LLK9" s="279"/>
      <c r="LLL9" s="279"/>
      <c r="LLM9" s="279"/>
      <c r="LLN9" s="279"/>
      <c r="LLO9" s="279"/>
      <c r="LLP9" s="279"/>
      <c r="LLQ9" s="279"/>
      <c r="LLR9" s="279"/>
      <c r="LLS9" s="279"/>
      <c r="LLT9" s="279"/>
      <c r="LLU9" s="279"/>
      <c r="LLV9" s="279"/>
      <c r="LLW9" s="279"/>
      <c r="LLX9" s="279"/>
      <c r="LLY9" s="279"/>
      <c r="LLZ9" s="279"/>
      <c r="LMA9" s="279"/>
      <c r="LMB9" s="279"/>
      <c r="LMC9" s="279"/>
      <c r="LMD9" s="279"/>
      <c r="LME9" s="279"/>
      <c r="LMF9" s="279"/>
      <c r="LMG9" s="279"/>
      <c r="LMH9" s="279"/>
      <c r="LMI9" s="279"/>
      <c r="LMJ9" s="279"/>
      <c r="LMK9" s="279"/>
      <c r="LML9" s="279"/>
      <c r="LMM9" s="279"/>
      <c r="LMN9" s="279"/>
      <c r="LMO9" s="279"/>
      <c r="LMP9" s="279"/>
      <c r="LMQ9" s="279"/>
      <c r="LMR9" s="279"/>
      <c r="LMS9" s="279"/>
      <c r="LMT9" s="279"/>
      <c r="LMU9" s="279"/>
      <c r="LMV9" s="279"/>
      <c r="LMW9" s="279"/>
      <c r="LMX9" s="279"/>
      <c r="LMY9" s="279"/>
      <c r="LMZ9" s="279"/>
      <c r="LNA9" s="279"/>
      <c r="LNB9" s="279"/>
      <c r="LNC9" s="279"/>
      <c r="LND9" s="279"/>
      <c r="LNE9" s="279"/>
      <c r="LNF9" s="279"/>
      <c r="LNG9" s="279"/>
      <c r="LNH9" s="279"/>
      <c r="LNI9" s="279"/>
      <c r="LNJ9" s="279"/>
      <c r="LNK9" s="279"/>
      <c r="LNL9" s="279"/>
      <c r="LNM9" s="279"/>
      <c r="LNN9" s="279"/>
      <c r="LNO9" s="279"/>
      <c r="LNP9" s="279"/>
      <c r="LNQ9" s="279"/>
      <c r="LNR9" s="279"/>
      <c r="LNS9" s="279"/>
      <c r="LNT9" s="279"/>
      <c r="LNU9" s="279"/>
      <c r="LNV9" s="279"/>
      <c r="LNW9" s="279"/>
      <c r="LNX9" s="279"/>
      <c r="LNY9" s="279"/>
      <c r="LNZ9" s="279"/>
      <c r="LOA9" s="279"/>
      <c r="LOB9" s="279"/>
      <c r="LOC9" s="279"/>
      <c r="LOD9" s="279"/>
      <c r="LOE9" s="279"/>
      <c r="LOF9" s="279"/>
      <c r="LOG9" s="279"/>
      <c r="LOH9" s="279"/>
      <c r="LOI9" s="279"/>
      <c r="LOJ9" s="279"/>
      <c r="LOK9" s="279"/>
      <c r="LOL9" s="279"/>
      <c r="LOM9" s="279"/>
      <c r="LON9" s="279"/>
      <c r="LOO9" s="279"/>
      <c r="LOP9" s="279"/>
      <c r="LOQ9" s="279"/>
      <c r="LOR9" s="279"/>
      <c r="LOS9" s="279"/>
      <c r="LOT9" s="279"/>
      <c r="LOU9" s="279"/>
      <c r="LOV9" s="279"/>
      <c r="LOW9" s="279"/>
      <c r="LOX9" s="279"/>
      <c r="LOY9" s="279"/>
      <c r="LOZ9" s="279"/>
      <c r="LPA9" s="279"/>
      <c r="LPB9" s="279"/>
      <c r="LPC9" s="279"/>
      <c r="LPD9" s="279"/>
      <c r="LPE9" s="279"/>
      <c r="LPF9" s="279"/>
      <c r="LPG9" s="279"/>
      <c r="LPH9" s="279"/>
      <c r="LPI9" s="279"/>
      <c r="LPJ9" s="279"/>
      <c r="LPK9" s="279"/>
      <c r="LPL9" s="279"/>
      <c r="LPM9" s="279"/>
      <c r="LPN9" s="279"/>
      <c r="LPO9" s="279"/>
      <c r="LPP9" s="279"/>
      <c r="LPQ9" s="279"/>
      <c r="LPR9" s="279"/>
      <c r="LPS9" s="279"/>
      <c r="LPT9" s="279"/>
      <c r="LPU9" s="279"/>
      <c r="LPV9" s="279"/>
      <c r="LPW9" s="279"/>
      <c r="LPX9" s="279"/>
      <c r="LPY9" s="279"/>
      <c r="LPZ9" s="279"/>
      <c r="LQA9" s="279"/>
      <c r="LQB9" s="279"/>
      <c r="LQC9" s="279"/>
      <c r="LQD9" s="279"/>
      <c r="LQE9" s="279"/>
      <c r="LQF9" s="279"/>
      <c r="LQG9" s="279"/>
      <c r="LQH9" s="279"/>
      <c r="LQI9" s="279"/>
      <c r="LQJ9" s="279"/>
      <c r="LQK9" s="279"/>
      <c r="LQL9" s="279"/>
      <c r="LQM9" s="279"/>
      <c r="LQN9" s="279"/>
      <c r="LQO9" s="279"/>
      <c r="LQP9" s="279"/>
      <c r="LQQ9" s="279"/>
      <c r="LQR9" s="279"/>
      <c r="LQS9" s="279"/>
      <c r="LQT9" s="279"/>
      <c r="LQU9" s="279"/>
      <c r="LQV9" s="279"/>
      <c r="LQW9" s="279"/>
      <c r="LQX9" s="279"/>
      <c r="LQY9" s="279"/>
      <c r="LQZ9" s="279"/>
      <c r="LRA9" s="279"/>
      <c r="LRB9" s="279"/>
      <c r="LRC9" s="279"/>
      <c r="LRD9" s="279"/>
      <c r="LRE9" s="279"/>
      <c r="LRF9" s="279"/>
      <c r="LRG9" s="279"/>
      <c r="LRH9" s="279"/>
      <c r="LRI9" s="279"/>
      <c r="LRJ9" s="279"/>
      <c r="LRK9" s="279"/>
      <c r="LRL9" s="279"/>
      <c r="LRM9" s="279"/>
      <c r="LRN9" s="279"/>
      <c r="LRO9" s="279"/>
      <c r="LRP9" s="279"/>
      <c r="LRQ9" s="279"/>
      <c r="LRR9" s="279"/>
      <c r="LRS9" s="279"/>
      <c r="LRT9" s="279"/>
      <c r="LRU9" s="279"/>
      <c r="LRV9" s="279"/>
      <c r="LRW9" s="279"/>
      <c r="LRX9" s="279"/>
      <c r="LRY9" s="279"/>
      <c r="LRZ9" s="279"/>
      <c r="LSA9" s="279"/>
      <c r="LSB9" s="279"/>
      <c r="LSC9" s="279"/>
      <c r="LSD9" s="279"/>
      <c r="LSE9" s="279"/>
      <c r="LSF9" s="279"/>
      <c r="LSG9" s="279"/>
      <c r="LSH9" s="279"/>
      <c r="LSI9" s="279"/>
      <c r="LSJ9" s="279"/>
      <c r="LSK9" s="279"/>
      <c r="LSL9" s="279"/>
      <c r="LSM9" s="279"/>
      <c r="LSN9" s="279"/>
      <c r="LSO9" s="279"/>
      <c r="LSP9" s="279"/>
      <c r="LSQ9" s="279"/>
      <c r="LSR9" s="279"/>
      <c r="LSS9" s="279"/>
      <c r="LST9" s="279"/>
      <c r="LSU9" s="279"/>
      <c r="LSV9" s="279"/>
      <c r="LSW9" s="279"/>
      <c r="LSX9" s="279"/>
      <c r="LSY9" s="279"/>
      <c r="LSZ9" s="279"/>
      <c r="LTA9" s="279"/>
      <c r="LTB9" s="279"/>
      <c r="LTC9" s="279"/>
      <c r="LTD9" s="279"/>
      <c r="LTE9" s="279"/>
      <c r="LTF9" s="279"/>
      <c r="LTG9" s="279"/>
      <c r="LTH9" s="279"/>
      <c r="LTI9" s="279"/>
      <c r="LTJ9" s="279"/>
      <c r="LTK9" s="279"/>
      <c r="LTL9" s="279"/>
      <c r="LTM9" s="279"/>
      <c r="LTN9" s="279"/>
      <c r="LTO9" s="279"/>
      <c r="LTP9" s="279"/>
      <c r="LTQ9" s="279"/>
      <c r="LTR9" s="279"/>
      <c r="LTS9" s="279"/>
      <c r="LTT9" s="279"/>
      <c r="LTU9" s="279"/>
      <c r="LTV9" s="279"/>
      <c r="LTW9" s="279"/>
      <c r="LTX9" s="279"/>
      <c r="LTY9" s="279"/>
      <c r="LTZ9" s="279"/>
      <c r="LUA9" s="279"/>
      <c r="LUB9" s="279"/>
      <c r="LUC9" s="279"/>
      <c r="LUD9" s="279"/>
      <c r="LUE9" s="279"/>
      <c r="LUF9" s="279"/>
      <c r="LUG9" s="279"/>
      <c r="LUH9" s="279"/>
      <c r="LUI9" s="279"/>
      <c r="LUJ9" s="279"/>
      <c r="LUK9" s="279"/>
      <c r="LUL9" s="279"/>
      <c r="LUM9" s="279"/>
      <c r="LUN9" s="279"/>
      <c r="LUO9" s="279"/>
      <c r="LUP9" s="279"/>
      <c r="LUQ9" s="279"/>
      <c r="LUR9" s="279"/>
      <c r="LUS9" s="279"/>
      <c r="LUT9" s="279"/>
      <c r="LUU9" s="279"/>
      <c r="LUV9" s="279"/>
      <c r="LUW9" s="279"/>
      <c r="LUX9" s="279"/>
      <c r="LUY9" s="279"/>
      <c r="LUZ9" s="279"/>
      <c r="LVA9" s="279"/>
      <c r="LVB9" s="279"/>
      <c r="LVC9" s="279"/>
      <c r="LVD9" s="279"/>
      <c r="LVE9" s="279"/>
      <c r="LVF9" s="279"/>
      <c r="LVG9" s="279"/>
      <c r="LVH9" s="279"/>
      <c r="LVI9" s="279"/>
      <c r="LVJ9" s="279"/>
      <c r="LVK9" s="279"/>
      <c r="LVL9" s="279"/>
      <c r="LVM9" s="279"/>
      <c r="LVN9" s="279"/>
      <c r="LVO9" s="279"/>
      <c r="LVP9" s="279"/>
      <c r="LVQ9" s="279"/>
      <c r="LVR9" s="279"/>
      <c r="LVS9" s="279"/>
      <c r="LVT9" s="279"/>
      <c r="LVU9" s="279"/>
      <c r="LVV9" s="279"/>
      <c r="LVW9" s="279"/>
      <c r="LVX9" s="279"/>
      <c r="LVY9" s="279"/>
      <c r="LVZ9" s="279"/>
      <c r="LWA9" s="279"/>
      <c r="LWB9" s="279"/>
      <c r="LWC9" s="279"/>
      <c r="LWD9" s="279"/>
      <c r="LWE9" s="279"/>
      <c r="LWF9" s="279"/>
      <c r="LWG9" s="279"/>
      <c r="LWH9" s="279"/>
      <c r="LWI9" s="279"/>
      <c r="LWJ9" s="279"/>
      <c r="LWK9" s="279"/>
      <c r="LWL9" s="279"/>
      <c r="LWM9" s="279"/>
      <c r="LWN9" s="279"/>
      <c r="LWO9" s="279"/>
      <c r="LWP9" s="279"/>
      <c r="LWQ9" s="279"/>
      <c r="LWR9" s="279"/>
      <c r="LWS9" s="279"/>
      <c r="LWT9" s="279"/>
      <c r="LWU9" s="279"/>
      <c r="LWV9" s="279"/>
      <c r="LWW9" s="279"/>
      <c r="LWX9" s="279"/>
      <c r="LWY9" s="279"/>
      <c r="LWZ9" s="279"/>
      <c r="LXA9" s="279"/>
      <c r="LXB9" s="279"/>
      <c r="LXC9" s="279"/>
      <c r="LXD9" s="279"/>
      <c r="LXE9" s="279"/>
      <c r="LXF9" s="279"/>
      <c r="LXG9" s="279"/>
      <c r="LXH9" s="279"/>
      <c r="LXI9" s="279"/>
      <c r="LXJ9" s="279"/>
      <c r="LXK9" s="279"/>
      <c r="LXL9" s="279"/>
      <c r="LXM9" s="279"/>
      <c r="LXN9" s="279"/>
      <c r="LXO9" s="279"/>
      <c r="LXP9" s="279"/>
      <c r="LXQ9" s="279"/>
      <c r="LXR9" s="279"/>
      <c r="LXS9" s="279"/>
      <c r="LXT9" s="279"/>
      <c r="LXU9" s="279"/>
      <c r="LXV9" s="279"/>
      <c r="LXW9" s="279"/>
      <c r="LXX9" s="279"/>
      <c r="LXY9" s="279"/>
      <c r="LXZ9" s="279"/>
      <c r="LYA9" s="279"/>
      <c r="LYB9" s="279"/>
      <c r="LYC9" s="279"/>
      <c r="LYD9" s="279"/>
      <c r="LYE9" s="279"/>
      <c r="LYF9" s="279"/>
      <c r="LYG9" s="279"/>
      <c r="LYH9" s="279"/>
      <c r="LYI9" s="279"/>
      <c r="LYJ9" s="279"/>
      <c r="LYK9" s="279"/>
      <c r="LYL9" s="279"/>
      <c r="LYM9" s="279"/>
      <c r="LYN9" s="279"/>
      <c r="LYO9" s="279"/>
      <c r="LYP9" s="279"/>
      <c r="LYQ9" s="279"/>
      <c r="LYR9" s="279"/>
      <c r="LYS9" s="279"/>
      <c r="LYT9" s="279"/>
      <c r="LYU9" s="279"/>
      <c r="LYV9" s="279"/>
      <c r="LYW9" s="279"/>
      <c r="LYX9" s="279"/>
      <c r="LYY9" s="279"/>
      <c r="LYZ9" s="279"/>
      <c r="LZA9" s="279"/>
      <c r="LZB9" s="279"/>
      <c r="LZC9" s="279"/>
      <c r="LZD9" s="279"/>
      <c r="LZE9" s="279"/>
      <c r="LZF9" s="279"/>
      <c r="LZG9" s="279"/>
      <c r="LZH9" s="279"/>
      <c r="LZI9" s="279"/>
      <c r="LZJ9" s="279"/>
      <c r="LZK9" s="279"/>
      <c r="LZL9" s="279"/>
      <c r="LZM9" s="279"/>
      <c r="LZN9" s="279"/>
      <c r="LZO9" s="279"/>
      <c r="LZP9" s="279"/>
      <c r="LZQ9" s="279"/>
      <c r="LZR9" s="279"/>
      <c r="LZS9" s="279"/>
      <c r="LZT9" s="279"/>
      <c r="LZU9" s="279"/>
      <c r="LZV9" s="279"/>
      <c r="LZW9" s="279"/>
      <c r="LZX9" s="279"/>
      <c r="LZY9" s="279"/>
      <c r="LZZ9" s="279"/>
      <c r="MAA9" s="279"/>
      <c r="MAB9" s="279"/>
      <c r="MAC9" s="279"/>
      <c r="MAD9" s="279"/>
      <c r="MAE9" s="279"/>
      <c r="MAF9" s="279"/>
      <c r="MAG9" s="279"/>
      <c r="MAH9" s="279"/>
      <c r="MAI9" s="279"/>
      <c r="MAJ9" s="279"/>
      <c r="MAK9" s="279"/>
      <c r="MAL9" s="279"/>
      <c r="MAM9" s="279"/>
      <c r="MAN9" s="279"/>
      <c r="MAO9" s="279"/>
      <c r="MAP9" s="279"/>
      <c r="MAQ9" s="279"/>
      <c r="MAR9" s="279"/>
      <c r="MAS9" s="279"/>
      <c r="MAT9" s="279"/>
      <c r="MAU9" s="279"/>
      <c r="MAV9" s="279"/>
      <c r="MAW9" s="279"/>
      <c r="MAX9" s="279"/>
      <c r="MAY9" s="279"/>
      <c r="MAZ9" s="279"/>
      <c r="MBA9" s="279"/>
      <c r="MBB9" s="279"/>
      <c r="MBC9" s="279"/>
      <c r="MBD9" s="279"/>
      <c r="MBE9" s="279"/>
      <c r="MBF9" s="279"/>
      <c r="MBG9" s="279"/>
      <c r="MBH9" s="279"/>
      <c r="MBI9" s="279"/>
      <c r="MBJ9" s="279"/>
      <c r="MBK9" s="279"/>
      <c r="MBL9" s="279"/>
      <c r="MBM9" s="279"/>
      <c r="MBN9" s="279"/>
      <c r="MBO9" s="279"/>
      <c r="MBP9" s="279"/>
      <c r="MBQ9" s="279"/>
      <c r="MBR9" s="279"/>
      <c r="MBS9" s="279"/>
      <c r="MBT9" s="279"/>
      <c r="MBU9" s="279"/>
      <c r="MBV9" s="279"/>
      <c r="MBW9" s="279"/>
      <c r="MBX9" s="279"/>
      <c r="MBY9" s="279"/>
      <c r="MBZ9" s="279"/>
      <c r="MCA9" s="279"/>
      <c r="MCB9" s="279"/>
      <c r="MCC9" s="279"/>
      <c r="MCD9" s="279"/>
      <c r="MCE9" s="279"/>
      <c r="MCF9" s="279"/>
      <c r="MCG9" s="279"/>
      <c r="MCH9" s="279"/>
      <c r="MCI9" s="279"/>
      <c r="MCJ9" s="279"/>
      <c r="MCK9" s="279"/>
      <c r="MCL9" s="279"/>
      <c r="MCM9" s="279"/>
      <c r="MCN9" s="279"/>
      <c r="MCO9" s="279"/>
      <c r="MCP9" s="279"/>
      <c r="MCQ9" s="279"/>
      <c r="MCR9" s="279"/>
      <c r="MCS9" s="279"/>
      <c r="MCT9" s="279"/>
      <c r="MCU9" s="279"/>
      <c r="MCV9" s="279"/>
      <c r="MCW9" s="279"/>
      <c r="MCX9" s="279"/>
      <c r="MCY9" s="279"/>
      <c r="MCZ9" s="279"/>
      <c r="MDA9" s="279"/>
      <c r="MDB9" s="279"/>
      <c r="MDC9" s="279"/>
      <c r="MDD9" s="279"/>
      <c r="MDE9" s="279"/>
      <c r="MDF9" s="279"/>
      <c r="MDG9" s="279"/>
      <c r="MDH9" s="279"/>
      <c r="MDI9" s="279"/>
      <c r="MDJ9" s="279"/>
      <c r="MDK9" s="279"/>
      <c r="MDL9" s="279"/>
      <c r="MDM9" s="279"/>
      <c r="MDN9" s="279"/>
      <c r="MDO9" s="279"/>
      <c r="MDP9" s="279"/>
      <c r="MDQ9" s="279"/>
      <c r="MDR9" s="279"/>
      <c r="MDS9" s="279"/>
      <c r="MDT9" s="279"/>
      <c r="MDU9" s="279"/>
      <c r="MDV9" s="279"/>
      <c r="MDW9" s="279"/>
      <c r="MDX9" s="279"/>
      <c r="MDY9" s="279"/>
      <c r="MDZ9" s="279"/>
      <c r="MEA9" s="279"/>
      <c r="MEB9" s="279"/>
      <c r="MEC9" s="279"/>
      <c r="MED9" s="279"/>
      <c r="MEE9" s="279"/>
      <c r="MEF9" s="279"/>
      <c r="MEG9" s="279"/>
      <c r="MEH9" s="279"/>
      <c r="MEI9" s="279"/>
      <c r="MEJ9" s="279"/>
      <c r="MEK9" s="279"/>
      <c r="MEL9" s="279"/>
      <c r="MEM9" s="279"/>
      <c r="MEN9" s="279"/>
      <c r="MEO9" s="279"/>
      <c r="MEP9" s="279"/>
      <c r="MEQ9" s="279"/>
      <c r="MER9" s="279"/>
      <c r="MES9" s="279"/>
      <c r="MET9" s="279"/>
      <c r="MEU9" s="279"/>
      <c r="MEV9" s="279"/>
      <c r="MEW9" s="279"/>
      <c r="MEX9" s="279"/>
      <c r="MEY9" s="279"/>
      <c r="MEZ9" s="279"/>
      <c r="MFA9" s="279"/>
      <c r="MFB9" s="279"/>
      <c r="MFC9" s="279"/>
      <c r="MFD9" s="279"/>
      <c r="MFE9" s="279"/>
      <c r="MFF9" s="279"/>
      <c r="MFG9" s="279"/>
      <c r="MFH9" s="279"/>
      <c r="MFI9" s="279"/>
      <c r="MFJ9" s="279"/>
      <c r="MFK9" s="279"/>
      <c r="MFL9" s="279"/>
      <c r="MFM9" s="279"/>
      <c r="MFN9" s="279"/>
      <c r="MFO9" s="279"/>
      <c r="MFP9" s="279"/>
      <c r="MFQ9" s="279"/>
      <c r="MFR9" s="279"/>
      <c r="MFS9" s="279"/>
      <c r="MFT9" s="279"/>
      <c r="MFU9" s="279"/>
      <c r="MFV9" s="279"/>
      <c r="MFW9" s="279"/>
      <c r="MFX9" s="279"/>
      <c r="MFY9" s="279"/>
      <c r="MFZ9" s="279"/>
      <c r="MGA9" s="279"/>
      <c r="MGB9" s="279"/>
      <c r="MGC9" s="279"/>
      <c r="MGD9" s="279"/>
      <c r="MGE9" s="279"/>
      <c r="MGF9" s="279"/>
      <c r="MGG9" s="279"/>
      <c r="MGH9" s="279"/>
      <c r="MGI9" s="279"/>
      <c r="MGJ9" s="279"/>
      <c r="MGK9" s="279"/>
      <c r="MGL9" s="279"/>
      <c r="MGM9" s="279"/>
      <c r="MGN9" s="279"/>
      <c r="MGO9" s="279"/>
      <c r="MGP9" s="279"/>
      <c r="MGQ9" s="279"/>
      <c r="MGR9" s="279"/>
      <c r="MGS9" s="279"/>
      <c r="MGT9" s="279"/>
      <c r="MGU9" s="279"/>
      <c r="MGV9" s="279"/>
      <c r="MGW9" s="279"/>
      <c r="MGX9" s="279"/>
      <c r="MGY9" s="279"/>
      <c r="MGZ9" s="279"/>
      <c r="MHA9" s="279"/>
      <c r="MHB9" s="279"/>
      <c r="MHC9" s="279"/>
      <c r="MHD9" s="279"/>
      <c r="MHE9" s="279"/>
      <c r="MHF9" s="279"/>
      <c r="MHG9" s="279"/>
      <c r="MHH9" s="279"/>
      <c r="MHI9" s="279"/>
      <c r="MHJ9" s="279"/>
      <c r="MHK9" s="279"/>
      <c r="MHL9" s="279"/>
      <c r="MHM9" s="279"/>
      <c r="MHN9" s="279"/>
      <c r="MHO9" s="279"/>
      <c r="MHP9" s="279"/>
      <c r="MHQ9" s="279"/>
      <c r="MHR9" s="279"/>
      <c r="MHS9" s="279"/>
      <c r="MHT9" s="279"/>
      <c r="MHU9" s="279"/>
      <c r="MHV9" s="279"/>
      <c r="MHW9" s="279"/>
      <c r="MHX9" s="279"/>
      <c r="MHY9" s="279"/>
      <c r="MHZ9" s="279"/>
      <c r="MIA9" s="279"/>
      <c r="MIB9" s="279"/>
      <c r="MIC9" s="279"/>
      <c r="MID9" s="279"/>
      <c r="MIE9" s="279"/>
      <c r="MIF9" s="279"/>
      <c r="MIG9" s="279"/>
      <c r="MIH9" s="279"/>
      <c r="MII9" s="279"/>
      <c r="MIJ9" s="279"/>
      <c r="MIK9" s="279"/>
      <c r="MIL9" s="279"/>
      <c r="MIM9" s="279"/>
      <c r="MIN9" s="279"/>
      <c r="MIO9" s="279"/>
      <c r="MIP9" s="279"/>
      <c r="MIQ9" s="279"/>
      <c r="MIR9" s="279"/>
      <c r="MIS9" s="279"/>
      <c r="MIT9" s="279"/>
      <c r="MIU9" s="279"/>
      <c r="MIV9" s="279"/>
      <c r="MIW9" s="279"/>
      <c r="MIX9" s="279"/>
      <c r="MIY9" s="279"/>
      <c r="MIZ9" s="279"/>
      <c r="MJA9" s="279"/>
      <c r="MJB9" s="279"/>
      <c r="MJC9" s="279"/>
      <c r="MJD9" s="279"/>
      <c r="MJE9" s="279"/>
      <c r="MJF9" s="279"/>
      <c r="MJG9" s="279"/>
      <c r="MJH9" s="279"/>
      <c r="MJI9" s="279"/>
      <c r="MJJ9" s="279"/>
      <c r="MJK9" s="279"/>
      <c r="MJL9" s="279"/>
      <c r="MJM9" s="279"/>
      <c r="MJN9" s="279"/>
      <c r="MJO9" s="279"/>
      <c r="MJP9" s="279"/>
      <c r="MJQ9" s="279"/>
      <c r="MJR9" s="279"/>
      <c r="MJS9" s="279"/>
      <c r="MJT9" s="279"/>
      <c r="MJU9" s="279"/>
      <c r="MJV9" s="279"/>
      <c r="MJW9" s="279"/>
      <c r="MJX9" s="279"/>
      <c r="MJY9" s="279"/>
      <c r="MJZ9" s="279"/>
      <c r="MKA9" s="279"/>
      <c r="MKB9" s="279"/>
      <c r="MKC9" s="279"/>
      <c r="MKD9" s="279"/>
      <c r="MKE9" s="279"/>
      <c r="MKF9" s="279"/>
      <c r="MKG9" s="279"/>
      <c r="MKH9" s="279"/>
      <c r="MKI9" s="279"/>
      <c r="MKJ9" s="279"/>
      <c r="MKK9" s="279"/>
      <c r="MKL9" s="279"/>
      <c r="MKM9" s="279"/>
      <c r="MKN9" s="279"/>
      <c r="MKO9" s="279"/>
      <c r="MKP9" s="279"/>
      <c r="MKQ9" s="279"/>
      <c r="MKR9" s="279"/>
      <c r="MKS9" s="279"/>
      <c r="MKT9" s="279"/>
      <c r="MKU9" s="279"/>
      <c r="MKV9" s="279"/>
      <c r="MKW9" s="279"/>
      <c r="MKX9" s="279"/>
      <c r="MKY9" s="279"/>
      <c r="MKZ9" s="279"/>
      <c r="MLA9" s="279"/>
      <c r="MLB9" s="279"/>
      <c r="MLC9" s="279"/>
      <c r="MLD9" s="279"/>
      <c r="MLE9" s="279"/>
      <c r="MLF9" s="279"/>
      <c r="MLG9" s="279"/>
      <c r="MLH9" s="279"/>
      <c r="MLI9" s="279"/>
      <c r="MLJ9" s="279"/>
      <c r="MLK9" s="279"/>
      <c r="MLL9" s="279"/>
      <c r="MLM9" s="279"/>
      <c r="MLN9" s="279"/>
      <c r="MLO9" s="279"/>
      <c r="MLP9" s="279"/>
      <c r="MLQ9" s="279"/>
      <c r="MLR9" s="279"/>
      <c r="MLS9" s="279"/>
      <c r="MLT9" s="279"/>
      <c r="MLU9" s="279"/>
      <c r="MLV9" s="279"/>
      <c r="MLW9" s="279"/>
      <c r="MLX9" s="279"/>
      <c r="MLY9" s="279"/>
      <c r="MLZ9" s="279"/>
      <c r="MMA9" s="279"/>
      <c r="MMB9" s="279"/>
      <c r="MMC9" s="279"/>
      <c r="MMD9" s="279"/>
      <c r="MME9" s="279"/>
      <c r="MMF9" s="279"/>
      <c r="MMG9" s="279"/>
      <c r="MMH9" s="279"/>
      <c r="MMI9" s="279"/>
      <c r="MMJ9" s="279"/>
      <c r="MMK9" s="279"/>
      <c r="MML9" s="279"/>
      <c r="MMM9" s="279"/>
      <c r="MMN9" s="279"/>
      <c r="MMO9" s="279"/>
      <c r="MMP9" s="279"/>
      <c r="MMQ9" s="279"/>
      <c r="MMR9" s="279"/>
      <c r="MMS9" s="279"/>
      <c r="MMT9" s="279"/>
      <c r="MMU9" s="279"/>
      <c r="MMV9" s="279"/>
      <c r="MMW9" s="279"/>
      <c r="MMX9" s="279"/>
      <c r="MMY9" s="279"/>
      <c r="MMZ9" s="279"/>
      <c r="MNA9" s="279"/>
      <c r="MNB9" s="279"/>
      <c r="MNC9" s="279"/>
      <c r="MND9" s="279"/>
      <c r="MNE9" s="279"/>
      <c r="MNF9" s="279"/>
      <c r="MNG9" s="279"/>
      <c r="MNH9" s="279"/>
      <c r="MNI9" s="279"/>
      <c r="MNJ9" s="279"/>
      <c r="MNK9" s="279"/>
      <c r="MNL9" s="279"/>
      <c r="MNM9" s="279"/>
      <c r="MNN9" s="279"/>
      <c r="MNO9" s="279"/>
      <c r="MNP9" s="279"/>
      <c r="MNQ9" s="279"/>
      <c r="MNR9" s="279"/>
      <c r="MNS9" s="279"/>
      <c r="MNT9" s="279"/>
      <c r="MNU9" s="279"/>
      <c r="MNV9" s="279"/>
      <c r="MNW9" s="279"/>
      <c r="MNX9" s="279"/>
      <c r="MNY9" s="279"/>
      <c r="MNZ9" s="279"/>
      <c r="MOA9" s="279"/>
      <c r="MOB9" s="279"/>
      <c r="MOC9" s="279"/>
      <c r="MOD9" s="279"/>
      <c r="MOE9" s="279"/>
      <c r="MOF9" s="279"/>
      <c r="MOG9" s="279"/>
      <c r="MOH9" s="279"/>
      <c r="MOI9" s="279"/>
      <c r="MOJ9" s="279"/>
      <c r="MOK9" s="279"/>
      <c r="MOL9" s="279"/>
      <c r="MOM9" s="279"/>
      <c r="MON9" s="279"/>
      <c r="MOO9" s="279"/>
      <c r="MOP9" s="279"/>
      <c r="MOQ9" s="279"/>
      <c r="MOR9" s="279"/>
      <c r="MOS9" s="279"/>
      <c r="MOT9" s="279"/>
      <c r="MOU9" s="279"/>
      <c r="MOV9" s="279"/>
      <c r="MOW9" s="279"/>
      <c r="MOX9" s="279"/>
      <c r="MOY9" s="279"/>
      <c r="MOZ9" s="279"/>
      <c r="MPA9" s="279"/>
      <c r="MPB9" s="279"/>
      <c r="MPC9" s="279"/>
      <c r="MPD9" s="279"/>
      <c r="MPE9" s="279"/>
      <c r="MPF9" s="279"/>
      <c r="MPG9" s="279"/>
      <c r="MPH9" s="279"/>
      <c r="MPI9" s="279"/>
      <c r="MPJ9" s="279"/>
      <c r="MPK9" s="279"/>
      <c r="MPL9" s="279"/>
      <c r="MPM9" s="279"/>
      <c r="MPN9" s="279"/>
      <c r="MPO9" s="279"/>
      <c r="MPP9" s="279"/>
      <c r="MPQ9" s="279"/>
      <c r="MPR9" s="279"/>
      <c r="MPS9" s="279"/>
      <c r="MPT9" s="279"/>
      <c r="MPU9" s="279"/>
      <c r="MPV9" s="279"/>
      <c r="MPW9" s="279"/>
      <c r="MPX9" s="279"/>
      <c r="MPY9" s="279"/>
      <c r="MPZ9" s="279"/>
      <c r="MQA9" s="279"/>
      <c r="MQB9" s="279"/>
      <c r="MQC9" s="279"/>
      <c r="MQD9" s="279"/>
      <c r="MQE9" s="279"/>
      <c r="MQF9" s="279"/>
      <c r="MQG9" s="279"/>
      <c r="MQH9" s="279"/>
      <c r="MQI9" s="279"/>
      <c r="MQJ9" s="279"/>
      <c r="MQK9" s="279"/>
      <c r="MQL9" s="279"/>
      <c r="MQM9" s="279"/>
      <c r="MQN9" s="279"/>
      <c r="MQO9" s="279"/>
      <c r="MQP9" s="279"/>
      <c r="MQQ9" s="279"/>
      <c r="MQR9" s="279"/>
      <c r="MQS9" s="279"/>
      <c r="MQT9" s="279"/>
      <c r="MQU9" s="279"/>
      <c r="MQV9" s="279"/>
      <c r="MQW9" s="279"/>
      <c r="MQX9" s="279"/>
      <c r="MQY9" s="279"/>
      <c r="MQZ9" s="279"/>
      <c r="MRA9" s="279"/>
      <c r="MRB9" s="279"/>
      <c r="MRC9" s="279"/>
      <c r="MRD9" s="279"/>
      <c r="MRE9" s="279"/>
      <c r="MRF9" s="279"/>
      <c r="MRG9" s="279"/>
      <c r="MRH9" s="279"/>
      <c r="MRI9" s="279"/>
      <c r="MRJ9" s="279"/>
      <c r="MRK9" s="279"/>
      <c r="MRL9" s="279"/>
      <c r="MRM9" s="279"/>
      <c r="MRN9" s="279"/>
      <c r="MRO9" s="279"/>
      <c r="MRP9" s="279"/>
      <c r="MRQ9" s="279"/>
      <c r="MRR9" s="279"/>
      <c r="MRS9" s="279"/>
      <c r="MRT9" s="279"/>
      <c r="MRU9" s="279"/>
      <c r="MRV9" s="279"/>
      <c r="MRW9" s="279"/>
      <c r="MRX9" s="279"/>
      <c r="MRY9" s="279"/>
      <c r="MRZ9" s="279"/>
      <c r="MSA9" s="279"/>
      <c r="MSB9" s="279"/>
      <c r="MSC9" s="279"/>
      <c r="MSD9" s="279"/>
      <c r="MSE9" s="279"/>
      <c r="MSF9" s="279"/>
      <c r="MSG9" s="279"/>
      <c r="MSH9" s="279"/>
      <c r="MSI9" s="279"/>
      <c r="MSJ9" s="279"/>
      <c r="MSK9" s="279"/>
      <c r="MSL9" s="279"/>
      <c r="MSM9" s="279"/>
      <c r="MSN9" s="279"/>
      <c r="MSO9" s="279"/>
      <c r="MSP9" s="279"/>
      <c r="MSQ9" s="279"/>
      <c r="MSR9" s="279"/>
      <c r="MSS9" s="279"/>
      <c r="MST9" s="279"/>
      <c r="MSU9" s="279"/>
      <c r="MSV9" s="279"/>
      <c r="MSW9" s="279"/>
      <c r="MSX9" s="279"/>
      <c r="MSY9" s="279"/>
      <c r="MSZ9" s="279"/>
      <c r="MTA9" s="279"/>
      <c r="MTB9" s="279"/>
      <c r="MTC9" s="279"/>
      <c r="MTD9" s="279"/>
      <c r="MTE9" s="279"/>
      <c r="MTF9" s="279"/>
      <c r="MTG9" s="279"/>
      <c r="MTH9" s="279"/>
      <c r="MTI9" s="279"/>
      <c r="MTJ9" s="279"/>
      <c r="MTK9" s="279"/>
      <c r="MTL9" s="279"/>
      <c r="MTM9" s="279"/>
      <c r="MTN9" s="279"/>
      <c r="MTO9" s="279"/>
      <c r="MTP9" s="279"/>
      <c r="MTQ9" s="279"/>
      <c r="MTR9" s="279"/>
      <c r="MTS9" s="279"/>
      <c r="MTT9" s="279"/>
      <c r="MTU9" s="279"/>
      <c r="MTV9" s="279"/>
      <c r="MTW9" s="279"/>
      <c r="MTX9" s="279"/>
      <c r="MTY9" s="279"/>
      <c r="MTZ9" s="279"/>
      <c r="MUA9" s="279"/>
      <c r="MUB9" s="279"/>
      <c r="MUC9" s="279"/>
      <c r="MUD9" s="279"/>
      <c r="MUE9" s="279"/>
      <c r="MUF9" s="279"/>
      <c r="MUG9" s="279"/>
      <c r="MUH9" s="279"/>
      <c r="MUI9" s="279"/>
      <c r="MUJ9" s="279"/>
      <c r="MUK9" s="279"/>
      <c r="MUL9" s="279"/>
      <c r="MUM9" s="279"/>
      <c r="MUN9" s="279"/>
      <c r="MUO9" s="279"/>
      <c r="MUP9" s="279"/>
      <c r="MUQ9" s="279"/>
      <c r="MUR9" s="279"/>
      <c r="MUS9" s="279"/>
      <c r="MUT9" s="279"/>
      <c r="MUU9" s="279"/>
      <c r="MUV9" s="279"/>
      <c r="MUW9" s="279"/>
      <c r="MUX9" s="279"/>
      <c r="MUY9" s="279"/>
      <c r="MUZ9" s="279"/>
      <c r="MVA9" s="279"/>
      <c r="MVB9" s="279"/>
      <c r="MVC9" s="279"/>
      <c r="MVD9" s="279"/>
      <c r="MVE9" s="279"/>
      <c r="MVF9" s="279"/>
      <c r="MVG9" s="279"/>
      <c r="MVH9" s="279"/>
      <c r="MVI9" s="279"/>
      <c r="MVJ9" s="279"/>
      <c r="MVK9" s="279"/>
      <c r="MVL9" s="279"/>
      <c r="MVM9" s="279"/>
      <c r="MVN9" s="279"/>
      <c r="MVO9" s="279"/>
      <c r="MVP9" s="279"/>
      <c r="MVQ9" s="279"/>
      <c r="MVR9" s="279"/>
      <c r="MVS9" s="279"/>
      <c r="MVT9" s="279"/>
      <c r="MVU9" s="279"/>
      <c r="MVV9" s="279"/>
      <c r="MVW9" s="279"/>
      <c r="MVX9" s="279"/>
      <c r="MVY9" s="279"/>
      <c r="MVZ9" s="279"/>
      <c r="MWA9" s="279"/>
      <c r="MWB9" s="279"/>
      <c r="MWC9" s="279"/>
      <c r="MWD9" s="279"/>
      <c r="MWE9" s="279"/>
      <c r="MWF9" s="279"/>
      <c r="MWG9" s="279"/>
      <c r="MWH9" s="279"/>
      <c r="MWI9" s="279"/>
      <c r="MWJ9" s="279"/>
      <c r="MWK9" s="279"/>
      <c r="MWL9" s="279"/>
      <c r="MWM9" s="279"/>
      <c r="MWN9" s="279"/>
      <c r="MWO9" s="279"/>
      <c r="MWP9" s="279"/>
      <c r="MWQ9" s="279"/>
      <c r="MWR9" s="279"/>
      <c r="MWS9" s="279"/>
      <c r="MWT9" s="279"/>
      <c r="MWU9" s="279"/>
      <c r="MWV9" s="279"/>
      <c r="MWW9" s="279"/>
      <c r="MWX9" s="279"/>
      <c r="MWY9" s="279"/>
      <c r="MWZ9" s="279"/>
      <c r="MXA9" s="279"/>
      <c r="MXB9" s="279"/>
      <c r="MXC9" s="279"/>
      <c r="MXD9" s="279"/>
      <c r="MXE9" s="279"/>
      <c r="MXF9" s="279"/>
      <c r="MXG9" s="279"/>
      <c r="MXH9" s="279"/>
      <c r="MXI9" s="279"/>
      <c r="MXJ9" s="279"/>
      <c r="MXK9" s="279"/>
      <c r="MXL9" s="279"/>
      <c r="MXM9" s="279"/>
      <c r="MXN9" s="279"/>
      <c r="MXO9" s="279"/>
      <c r="MXP9" s="279"/>
      <c r="MXQ9" s="279"/>
      <c r="MXR9" s="279"/>
      <c r="MXS9" s="279"/>
      <c r="MXT9" s="279"/>
      <c r="MXU9" s="279"/>
      <c r="MXV9" s="279"/>
      <c r="MXW9" s="279"/>
      <c r="MXX9" s="279"/>
      <c r="MXY9" s="279"/>
      <c r="MXZ9" s="279"/>
      <c r="MYA9" s="279"/>
      <c r="MYB9" s="279"/>
      <c r="MYC9" s="279"/>
      <c r="MYD9" s="279"/>
      <c r="MYE9" s="279"/>
      <c r="MYF9" s="279"/>
      <c r="MYG9" s="279"/>
      <c r="MYH9" s="279"/>
      <c r="MYI9" s="279"/>
      <c r="MYJ9" s="279"/>
      <c r="MYK9" s="279"/>
      <c r="MYL9" s="279"/>
      <c r="MYM9" s="279"/>
      <c r="MYN9" s="279"/>
      <c r="MYO9" s="279"/>
      <c r="MYP9" s="279"/>
      <c r="MYQ9" s="279"/>
      <c r="MYR9" s="279"/>
      <c r="MYS9" s="279"/>
      <c r="MYT9" s="279"/>
      <c r="MYU9" s="279"/>
      <c r="MYV9" s="279"/>
      <c r="MYW9" s="279"/>
      <c r="MYX9" s="279"/>
      <c r="MYY9" s="279"/>
      <c r="MYZ9" s="279"/>
      <c r="MZA9" s="279"/>
      <c r="MZB9" s="279"/>
      <c r="MZC9" s="279"/>
      <c r="MZD9" s="279"/>
      <c r="MZE9" s="279"/>
      <c r="MZF9" s="279"/>
      <c r="MZG9" s="279"/>
      <c r="MZH9" s="279"/>
      <c r="MZI9" s="279"/>
      <c r="MZJ9" s="279"/>
      <c r="MZK9" s="279"/>
      <c r="MZL9" s="279"/>
      <c r="MZM9" s="279"/>
      <c r="MZN9" s="279"/>
      <c r="MZO9" s="279"/>
      <c r="MZP9" s="279"/>
      <c r="MZQ9" s="279"/>
      <c r="MZR9" s="279"/>
      <c r="MZS9" s="279"/>
      <c r="MZT9" s="279"/>
      <c r="MZU9" s="279"/>
      <c r="MZV9" s="279"/>
      <c r="MZW9" s="279"/>
      <c r="MZX9" s="279"/>
      <c r="MZY9" s="279"/>
      <c r="MZZ9" s="279"/>
      <c r="NAA9" s="279"/>
      <c r="NAB9" s="279"/>
      <c r="NAC9" s="279"/>
      <c r="NAD9" s="279"/>
      <c r="NAE9" s="279"/>
      <c r="NAF9" s="279"/>
      <c r="NAG9" s="279"/>
      <c r="NAH9" s="279"/>
      <c r="NAI9" s="279"/>
      <c r="NAJ9" s="279"/>
      <c r="NAK9" s="279"/>
      <c r="NAL9" s="279"/>
      <c r="NAM9" s="279"/>
      <c r="NAN9" s="279"/>
      <c r="NAO9" s="279"/>
      <c r="NAP9" s="279"/>
      <c r="NAQ9" s="279"/>
      <c r="NAR9" s="279"/>
      <c r="NAS9" s="279"/>
      <c r="NAT9" s="279"/>
      <c r="NAU9" s="279"/>
      <c r="NAV9" s="279"/>
      <c r="NAW9" s="279"/>
      <c r="NAX9" s="279"/>
      <c r="NAY9" s="279"/>
      <c r="NAZ9" s="279"/>
      <c r="NBA9" s="279"/>
      <c r="NBB9" s="279"/>
      <c r="NBC9" s="279"/>
      <c r="NBD9" s="279"/>
      <c r="NBE9" s="279"/>
      <c r="NBF9" s="279"/>
      <c r="NBG9" s="279"/>
      <c r="NBH9" s="279"/>
      <c r="NBI9" s="279"/>
      <c r="NBJ9" s="279"/>
      <c r="NBK9" s="279"/>
      <c r="NBL9" s="279"/>
      <c r="NBM9" s="279"/>
      <c r="NBN9" s="279"/>
      <c r="NBO9" s="279"/>
      <c r="NBP9" s="279"/>
      <c r="NBQ9" s="279"/>
      <c r="NBR9" s="279"/>
      <c r="NBS9" s="279"/>
      <c r="NBT9" s="279"/>
      <c r="NBU9" s="279"/>
      <c r="NBV9" s="279"/>
      <c r="NBW9" s="279"/>
      <c r="NBX9" s="279"/>
      <c r="NBY9" s="279"/>
      <c r="NBZ9" s="279"/>
      <c r="NCA9" s="279"/>
      <c r="NCB9" s="279"/>
      <c r="NCC9" s="279"/>
      <c r="NCD9" s="279"/>
      <c r="NCE9" s="279"/>
      <c r="NCF9" s="279"/>
      <c r="NCG9" s="279"/>
      <c r="NCH9" s="279"/>
      <c r="NCI9" s="279"/>
      <c r="NCJ9" s="279"/>
      <c r="NCK9" s="279"/>
      <c r="NCL9" s="279"/>
      <c r="NCM9" s="279"/>
      <c r="NCN9" s="279"/>
      <c r="NCO9" s="279"/>
      <c r="NCP9" s="279"/>
      <c r="NCQ9" s="279"/>
      <c r="NCR9" s="279"/>
      <c r="NCS9" s="279"/>
      <c r="NCT9" s="279"/>
      <c r="NCU9" s="279"/>
      <c r="NCV9" s="279"/>
      <c r="NCW9" s="279"/>
      <c r="NCX9" s="279"/>
      <c r="NCY9" s="279"/>
      <c r="NCZ9" s="279"/>
      <c r="NDA9" s="279"/>
      <c r="NDB9" s="279"/>
      <c r="NDC9" s="279"/>
      <c r="NDD9" s="279"/>
      <c r="NDE9" s="279"/>
      <c r="NDF9" s="279"/>
      <c r="NDG9" s="279"/>
      <c r="NDH9" s="279"/>
      <c r="NDI9" s="279"/>
      <c r="NDJ9" s="279"/>
      <c r="NDK9" s="279"/>
      <c r="NDL9" s="279"/>
      <c r="NDM9" s="279"/>
      <c r="NDN9" s="279"/>
      <c r="NDO9" s="279"/>
      <c r="NDP9" s="279"/>
      <c r="NDQ9" s="279"/>
      <c r="NDR9" s="279"/>
      <c r="NDS9" s="279"/>
      <c r="NDT9" s="279"/>
      <c r="NDU9" s="279"/>
      <c r="NDV9" s="279"/>
      <c r="NDW9" s="279"/>
      <c r="NDX9" s="279"/>
      <c r="NDY9" s="279"/>
      <c r="NDZ9" s="279"/>
      <c r="NEA9" s="279"/>
      <c r="NEB9" s="279"/>
      <c r="NEC9" s="279"/>
      <c r="NED9" s="279"/>
      <c r="NEE9" s="279"/>
      <c r="NEF9" s="279"/>
      <c r="NEG9" s="279"/>
      <c r="NEH9" s="279"/>
      <c r="NEI9" s="279"/>
      <c r="NEJ9" s="279"/>
      <c r="NEK9" s="279"/>
      <c r="NEL9" s="279"/>
      <c r="NEM9" s="279"/>
      <c r="NEN9" s="279"/>
      <c r="NEO9" s="279"/>
      <c r="NEP9" s="279"/>
      <c r="NEQ9" s="279"/>
      <c r="NER9" s="279"/>
      <c r="NES9" s="279"/>
      <c r="NET9" s="279"/>
      <c r="NEU9" s="279"/>
      <c r="NEV9" s="279"/>
      <c r="NEW9" s="279"/>
      <c r="NEX9" s="279"/>
      <c r="NEY9" s="279"/>
      <c r="NEZ9" s="279"/>
      <c r="NFA9" s="279"/>
      <c r="NFB9" s="279"/>
      <c r="NFC9" s="279"/>
      <c r="NFD9" s="279"/>
      <c r="NFE9" s="279"/>
      <c r="NFF9" s="279"/>
      <c r="NFG9" s="279"/>
      <c r="NFH9" s="279"/>
      <c r="NFI9" s="279"/>
      <c r="NFJ9" s="279"/>
      <c r="NFK9" s="279"/>
      <c r="NFL9" s="279"/>
      <c r="NFM9" s="279"/>
      <c r="NFN9" s="279"/>
      <c r="NFO9" s="279"/>
      <c r="NFP9" s="279"/>
      <c r="NFQ9" s="279"/>
      <c r="NFR9" s="279"/>
      <c r="NFS9" s="279"/>
      <c r="NFT9" s="279"/>
      <c r="NFU9" s="279"/>
      <c r="NFV9" s="279"/>
      <c r="NFW9" s="279"/>
      <c r="NFX9" s="279"/>
      <c r="NFY9" s="279"/>
      <c r="NFZ9" s="279"/>
      <c r="NGA9" s="279"/>
      <c r="NGB9" s="279"/>
      <c r="NGC9" s="279"/>
      <c r="NGD9" s="279"/>
      <c r="NGE9" s="279"/>
      <c r="NGF9" s="279"/>
      <c r="NGG9" s="279"/>
      <c r="NGH9" s="279"/>
      <c r="NGI9" s="279"/>
      <c r="NGJ9" s="279"/>
      <c r="NGK9" s="279"/>
      <c r="NGL9" s="279"/>
      <c r="NGM9" s="279"/>
      <c r="NGN9" s="279"/>
      <c r="NGO9" s="279"/>
      <c r="NGP9" s="279"/>
      <c r="NGQ9" s="279"/>
      <c r="NGR9" s="279"/>
      <c r="NGS9" s="279"/>
      <c r="NGT9" s="279"/>
      <c r="NGU9" s="279"/>
      <c r="NGV9" s="279"/>
      <c r="NGW9" s="279"/>
      <c r="NGX9" s="279"/>
      <c r="NGY9" s="279"/>
      <c r="NGZ9" s="279"/>
      <c r="NHA9" s="279"/>
      <c r="NHB9" s="279"/>
      <c r="NHC9" s="279"/>
      <c r="NHD9" s="279"/>
      <c r="NHE9" s="279"/>
      <c r="NHF9" s="279"/>
      <c r="NHG9" s="279"/>
      <c r="NHH9" s="279"/>
      <c r="NHI9" s="279"/>
      <c r="NHJ9" s="279"/>
      <c r="NHK9" s="279"/>
      <c r="NHL9" s="279"/>
      <c r="NHM9" s="279"/>
      <c r="NHN9" s="279"/>
      <c r="NHO9" s="279"/>
      <c r="NHP9" s="279"/>
      <c r="NHQ9" s="279"/>
      <c r="NHR9" s="279"/>
      <c r="NHS9" s="279"/>
      <c r="NHT9" s="279"/>
      <c r="NHU9" s="279"/>
      <c r="NHV9" s="279"/>
      <c r="NHW9" s="279"/>
      <c r="NHX9" s="279"/>
      <c r="NHY9" s="279"/>
      <c r="NHZ9" s="279"/>
      <c r="NIA9" s="279"/>
      <c r="NIB9" s="279"/>
      <c r="NIC9" s="279"/>
      <c r="NID9" s="279"/>
      <c r="NIE9" s="279"/>
      <c r="NIF9" s="279"/>
      <c r="NIG9" s="279"/>
      <c r="NIH9" s="279"/>
      <c r="NII9" s="279"/>
      <c r="NIJ9" s="279"/>
      <c r="NIK9" s="279"/>
      <c r="NIL9" s="279"/>
      <c r="NIM9" s="279"/>
      <c r="NIN9" s="279"/>
      <c r="NIO9" s="279"/>
      <c r="NIP9" s="279"/>
      <c r="NIQ9" s="279"/>
      <c r="NIR9" s="279"/>
      <c r="NIS9" s="279"/>
      <c r="NIT9" s="279"/>
      <c r="NIU9" s="279"/>
      <c r="NIV9" s="279"/>
      <c r="NIW9" s="279"/>
      <c r="NIX9" s="279"/>
      <c r="NIY9" s="279"/>
      <c r="NIZ9" s="279"/>
      <c r="NJA9" s="279"/>
      <c r="NJB9" s="279"/>
      <c r="NJC9" s="279"/>
      <c r="NJD9" s="279"/>
      <c r="NJE9" s="279"/>
      <c r="NJF9" s="279"/>
      <c r="NJG9" s="279"/>
      <c r="NJH9" s="279"/>
      <c r="NJI9" s="279"/>
      <c r="NJJ9" s="279"/>
      <c r="NJK9" s="279"/>
      <c r="NJL9" s="279"/>
      <c r="NJM9" s="279"/>
      <c r="NJN9" s="279"/>
      <c r="NJO9" s="279"/>
      <c r="NJP9" s="279"/>
      <c r="NJQ9" s="279"/>
      <c r="NJR9" s="279"/>
      <c r="NJS9" s="279"/>
      <c r="NJT9" s="279"/>
      <c r="NJU9" s="279"/>
      <c r="NJV9" s="279"/>
      <c r="NJW9" s="279"/>
      <c r="NJX9" s="279"/>
      <c r="NJY9" s="279"/>
      <c r="NJZ9" s="279"/>
      <c r="NKA9" s="279"/>
      <c r="NKB9" s="279"/>
      <c r="NKC9" s="279"/>
      <c r="NKD9" s="279"/>
      <c r="NKE9" s="279"/>
      <c r="NKF9" s="279"/>
      <c r="NKG9" s="279"/>
      <c r="NKH9" s="279"/>
      <c r="NKI9" s="279"/>
      <c r="NKJ9" s="279"/>
      <c r="NKK9" s="279"/>
      <c r="NKL9" s="279"/>
      <c r="NKM9" s="279"/>
      <c r="NKN9" s="279"/>
      <c r="NKO9" s="279"/>
      <c r="NKP9" s="279"/>
      <c r="NKQ9" s="279"/>
      <c r="NKR9" s="279"/>
      <c r="NKS9" s="279"/>
      <c r="NKT9" s="279"/>
      <c r="NKU9" s="279"/>
      <c r="NKV9" s="279"/>
      <c r="NKW9" s="279"/>
      <c r="NKX9" s="279"/>
      <c r="NKY9" s="279"/>
      <c r="NKZ9" s="279"/>
      <c r="NLA9" s="279"/>
      <c r="NLB9" s="279"/>
      <c r="NLC9" s="279"/>
      <c r="NLD9" s="279"/>
      <c r="NLE9" s="279"/>
      <c r="NLF9" s="279"/>
      <c r="NLG9" s="279"/>
      <c r="NLH9" s="279"/>
      <c r="NLI9" s="279"/>
      <c r="NLJ9" s="279"/>
      <c r="NLK9" s="279"/>
      <c r="NLL9" s="279"/>
      <c r="NLM9" s="279"/>
      <c r="NLN9" s="279"/>
      <c r="NLO9" s="279"/>
      <c r="NLP9" s="279"/>
      <c r="NLQ9" s="279"/>
      <c r="NLR9" s="279"/>
      <c r="NLS9" s="279"/>
      <c r="NLT9" s="279"/>
      <c r="NLU9" s="279"/>
      <c r="NLV9" s="279"/>
      <c r="NLW9" s="279"/>
      <c r="NLX9" s="279"/>
      <c r="NLY9" s="279"/>
      <c r="NLZ9" s="279"/>
      <c r="NMA9" s="279"/>
      <c r="NMB9" s="279"/>
      <c r="NMC9" s="279"/>
      <c r="NMD9" s="279"/>
      <c r="NME9" s="279"/>
      <c r="NMF9" s="279"/>
      <c r="NMG9" s="279"/>
      <c r="NMH9" s="279"/>
      <c r="NMI9" s="279"/>
      <c r="NMJ9" s="279"/>
      <c r="NMK9" s="279"/>
      <c r="NML9" s="279"/>
      <c r="NMM9" s="279"/>
      <c r="NMN9" s="279"/>
      <c r="NMO9" s="279"/>
      <c r="NMP9" s="279"/>
      <c r="NMQ9" s="279"/>
      <c r="NMR9" s="279"/>
      <c r="NMS9" s="279"/>
      <c r="NMT9" s="279"/>
      <c r="NMU9" s="279"/>
      <c r="NMV9" s="279"/>
      <c r="NMW9" s="279"/>
      <c r="NMX9" s="279"/>
      <c r="NMY9" s="279"/>
      <c r="NMZ9" s="279"/>
      <c r="NNA9" s="279"/>
      <c r="NNB9" s="279"/>
      <c r="NNC9" s="279"/>
      <c r="NND9" s="279"/>
      <c r="NNE9" s="279"/>
      <c r="NNF9" s="279"/>
      <c r="NNG9" s="279"/>
      <c r="NNH9" s="279"/>
      <c r="NNI9" s="279"/>
      <c r="NNJ9" s="279"/>
      <c r="NNK9" s="279"/>
      <c r="NNL9" s="279"/>
      <c r="NNM9" s="279"/>
      <c r="NNN9" s="279"/>
      <c r="NNO9" s="279"/>
      <c r="NNP9" s="279"/>
      <c r="NNQ9" s="279"/>
      <c r="NNR9" s="279"/>
      <c r="NNS9" s="279"/>
      <c r="NNT9" s="279"/>
      <c r="NNU9" s="279"/>
      <c r="NNV9" s="279"/>
      <c r="NNW9" s="279"/>
      <c r="NNX9" s="279"/>
      <c r="NNY9" s="279"/>
      <c r="NNZ9" s="279"/>
      <c r="NOA9" s="279"/>
      <c r="NOB9" s="279"/>
      <c r="NOC9" s="279"/>
      <c r="NOD9" s="279"/>
      <c r="NOE9" s="279"/>
      <c r="NOF9" s="279"/>
      <c r="NOG9" s="279"/>
      <c r="NOH9" s="279"/>
      <c r="NOI9" s="279"/>
      <c r="NOJ9" s="279"/>
      <c r="NOK9" s="279"/>
      <c r="NOL9" s="279"/>
      <c r="NOM9" s="279"/>
      <c r="NON9" s="279"/>
      <c r="NOO9" s="279"/>
      <c r="NOP9" s="279"/>
      <c r="NOQ9" s="279"/>
      <c r="NOR9" s="279"/>
      <c r="NOS9" s="279"/>
      <c r="NOT9" s="279"/>
      <c r="NOU9" s="279"/>
      <c r="NOV9" s="279"/>
      <c r="NOW9" s="279"/>
      <c r="NOX9" s="279"/>
      <c r="NOY9" s="279"/>
      <c r="NOZ9" s="279"/>
      <c r="NPA9" s="279"/>
      <c r="NPB9" s="279"/>
      <c r="NPC9" s="279"/>
      <c r="NPD9" s="279"/>
      <c r="NPE9" s="279"/>
      <c r="NPF9" s="279"/>
      <c r="NPG9" s="279"/>
      <c r="NPH9" s="279"/>
      <c r="NPI9" s="279"/>
      <c r="NPJ9" s="279"/>
      <c r="NPK9" s="279"/>
      <c r="NPL9" s="279"/>
      <c r="NPM9" s="279"/>
      <c r="NPN9" s="279"/>
      <c r="NPO9" s="279"/>
      <c r="NPP9" s="279"/>
      <c r="NPQ9" s="279"/>
      <c r="NPR9" s="279"/>
      <c r="NPS9" s="279"/>
      <c r="NPT9" s="279"/>
      <c r="NPU9" s="279"/>
      <c r="NPV9" s="279"/>
      <c r="NPW9" s="279"/>
      <c r="NPX9" s="279"/>
      <c r="NPY9" s="279"/>
      <c r="NPZ9" s="279"/>
      <c r="NQA9" s="279"/>
      <c r="NQB9" s="279"/>
      <c r="NQC9" s="279"/>
      <c r="NQD9" s="279"/>
      <c r="NQE9" s="279"/>
      <c r="NQF9" s="279"/>
      <c r="NQG9" s="279"/>
      <c r="NQH9" s="279"/>
      <c r="NQI9" s="279"/>
      <c r="NQJ9" s="279"/>
      <c r="NQK9" s="279"/>
      <c r="NQL9" s="279"/>
      <c r="NQM9" s="279"/>
      <c r="NQN9" s="279"/>
      <c r="NQO9" s="279"/>
      <c r="NQP9" s="279"/>
      <c r="NQQ9" s="279"/>
      <c r="NQR9" s="279"/>
      <c r="NQS9" s="279"/>
      <c r="NQT9" s="279"/>
      <c r="NQU9" s="279"/>
      <c r="NQV9" s="279"/>
      <c r="NQW9" s="279"/>
      <c r="NQX9" s="279"/>
      <c r="NQY9" s="279"/>
      <c r="NQZ9" s="279"/>
      <c r="NRA9" s="279"/>
      <c r="NRB9" s="279"/>
      <c r="NRC9" s="279"/>
      <c r="NRD9" s="279"/>
      <c r="NRE9" s="279"/>
      <c r="NRF9" s="279"/>
      <c r="NRG9" s="279"/>
      <c r="NRH9" s="279"/>
      <c r="NRI9" s="279"/>
      <c r="NRJ9" s="279"/>
      <c r="NRK9" s="279"/>
      <c r="NRL9" s="279"/>
      <c r="NRM9" s="279"/>
      <c r="NRN9" s="279"/>
      <c r="NRO9" s="279"/>
      <c r="NRP9" s="279"/>
      <c r="NRQ9" s="279"/>
      <c r="NRR9" s="279"/>
      <c r="NRS9" s="279"/>
      <c r="NRT9" s="279"/>
      <c r="NRU9" s="279"/>
      <c r="NRV9" s="279"/>
      <c r="NRW9" s="279"/>
      <c r="NRX9" s="279"/>
      <c r="NRY9" s="279"/>
      <c r="NRZ9" s="279"/>
      <c r="NSA9" s="279"/>
      <c r="NSB9" s="279"/>
      <c r="NSC9" s="279"/>
      <c r="NSD9" s="279"/>
      <c r="NSE9" s="279"/>
      <c r="NSF9" s="279"/>
      <c r="NSG9" s="279"/>
      <c r="NSH9" s="279"/>
      <c r="NSI9" s="279"/>
      <c r="NSJ9" s="279"/>
      <c r="NSK9" s="279"/>
      <c r="NSL9" s="279"/>
      <c r="NSM9" s="279"/>
      <c r="NSN9" s="279"/>
      <c r="NSO9" s="279"/>
      <c r="NSP9" s="279"/>
      <c r="NSQ9" s="279"/>
      <c r="NSR9" s="279"/>
      <c r="NSS9" s="279"/>
      <c r="NST9" s="279"/>
      <c r="NSU9" s="279"/>
      <c r="NSV9" s="279"/>
      <c r="NSW9" s="279"/>
      <c r="NSX9" s="279"/>
      <c r="NSY9" s="279"/>
      <c r="NSZ9" s="279"/>
      <c r="NTA9" s="279"/>
      <c r="NTB9" s="279"/>
      <c r="NTC9" s="279"/>
      <c r="NTD9" s="279"/>
      <c r="NTE9" s="279"/>
      <c r="NTF9" s="279"/>
      <c r="NTG9" s="279"/>
      <c r="NTH9" s="279"/>
      <c r="NTI9" s="279"/>
      <c r="NTJ9" s="279"/>
      <c r="NTK9" s="279"/>
      <c r="NTL9" s="279"/>
      <c r="NTM9" s="279"/>
      <c r="NTN9" s="279"/>
      <c r="NTO9" s="279"/>
      <c r="NTP9" s="279"/>
      <c r="NTQ9" s="279"/>
      <c r="NTR9" s="279"/>
      <c r="NTS9" s="279"/>
      <c r="NTT9" s="279"/>
      <c r="NTU9" s="279"/>
      <c r="NTV9" s="279"/>
      <c r="NTW9" s="279"/>
      <c r="NTX9" s="279"/>
      <c r="NTY9" s="279"/>
      <c r="NTZ9" s="279"/>
      <c r="NUA9" s="279"/>
      <c r="NUB9" s="279"/>
      <c r="NUC9" s="279"/>
      <c r="NUD9" s="279"/>
      <c r="NUE9" s="279"/>
      <c r="NUF9" s="279"/>
      <c r="NUG9" s="279"/>
      <c r="NUH9" s="279"/>
      <c r="NUI9" s="279"/>
      <c r="NUJ9" s="279"/>
      <c r="NUK9" s="279"/>
      <c r="NUL9" s="279"/>
      <c r="NUM9" s="279"/>
      <c r="NUN9" s="279"/>
      <c r="NUO9" s="279"/>
      <c r="NUP9" s="279"/>
      <c r="NUQ9" s="279"/>
      <c r="NUR9" s="279"/>
      <c r="NUS9" s="279"/>
      <c r="NUT9" s="279"/>
      <c r="NUU9" s="279"/>
      <c r="NUV9" s="279"/>
      <c r="NUW9" s="279"/>
      <c r="NUX9" s="279"/>
      <c r="NUY9" s="279"/>
      <c r="NUZ9" s="279"/>
      <c r="NVA9" s="279"/>
      <c r="NVB9" s="279"/>
      <c r="NVC9" s="279"/>
      <c r="NVD9" s="279"/>
      <c r="NVE9" s="279"/>
      <c r="NVF9" s="279"/>
      <c r="NVG9" s="279"/>
      <c r="NVH9" s="279"/>
      <c r="NVI9" s="279"/>
      <c r="NVJ9" s="279"/>
      <c r="NVK9" s="279"/>
      <c r="NVL9" s="279"/>
      <c r="NVM9" s="279"/>
      <c r="NVN9" s="279"/>
      <c r="NVO9" s="279"/>
      <c r="NVP9" s="279"/>
      <c r="NVQ9" s="279"/>
      <c r="NVR9" s="279"/>
      <c r="NVS9" s="279"/>
      <c r="NVT9" s="279"/>
      <c r="NVU9" s="279"/>
      <c r="NVV9" s="279"/>
      <c r="NVW9" s="279"/>
      <c r="NVX9" s="279"/>
      <c r="NVY9" s="279"/>
      <c r="NVZ9" s="279"/>
      <c r="NWA9" s="279"/>
      <c r="NWB9" s="279"/>
      <c r="NWC9" s="279"/>
      <c r="NWD9" s="279"/>
      <c r="NWE9" s="279"/>
      <c r="NWF9" s="279"/>
      <c r="NWG9" s="279"/>
      <c r="NWH9" s="279"/>
      <c r="NWI9" s="279"/>
      <c r="NWJ9" s="279"/>
      <c r="NWK9" s="279"/>
      <c r="NWL9" s="279"/>
      <c r="NWM9" s="279"/>
      <c r="NWN9" s="279"/>
      <c r="NWO9" s="279"/>
      <c r="NWP9" s="279"/>
      <c r="NWQ9" s="279"/>
      <c r="NWR9" s="279"/>
      <c r="NWS9" s="279"/>
      <c r="NWT9" s="279"/>
      <c r="NWU9" s="279"/>
      <c r="NWV9" s="279"/>
      <c r="NWW9" s="279"/>
      <c r="NWX9" s="279"/>
      <c r="NWY9" s="279"/>
      <c r="NWZ9" s="279"/>
      <c r="NXA9" s="279"/>
      <c r="NXB9" s="279"/>
      <c r="NXC9" s="279"/>
      <c r="NXD9" s="279"/>
      <c r="NXE9" s="279"/>
      <c r="NXF9" s="279"/>
      <c r="NXG9" s="279"/>
      <c r="NXH9" s="279"/>
      <c r="NXI9" s="279"/>
      <c r="NXJ9" s="279"/>
      <c r="NXK9" s="279"/>
      <c r="NXL9" s="279"/>
      <c r="NXM9" s="279"/>
      <c r="NXN9" s="279"/>
      <c r="NXO9" s="279"/>
      <c r="NXP9" s="279"/>
      <c r="NXQ9" s="279"/>
      <c r="NXR9" s="279"/>
      <c r="NXS9" s="279"/>
      <c r="NXT9" s="279"/>
      <c r="NXU9" s="279"/>
      <c r="NXV9" s="279"/>
      <c r="NXW9" s="279"/>
      <c r="NXX9" s="279"/>
      <c r="NXY9" s="279"/>
      <c r="NXZ9" s="279"/>
      <c r="NYA9" s="279"/>
      <c r="NYB9" s="279"/>
      <c r="NYC9" s="279"/>
      <c r="NYD9" s="279"/>
      <c r="NYE9" s="279"/>
      <c r="NYF9" s="279"/>
      <c r="NYG9" s="279"/>
      <c r="NYH9" s="279"/>
      <c r="NYI9" s="279"/>
      <c r="NYJ9" s="279"/>
      <c r="NYK9" s="279"/>
      <c r="NYL9" s="279"/>
      <c r="NYM9" s="279"/>
      <c r="NYN9" s="279"/>
      <c r="NYO9" s="279"/>
      <c r="NYP9" s="279"/>
      <c r="NYQ9" s="279"/>
      <c r="NYR9" s="279"/>
      <c r="NYS9" s="279"/>
      <c r="NYT9" s="279"/>
      <c r="NYU9" s="279"/>
      <c r="NYV9" s="279"/>
      <c r="NYW9" s="279"/>
      <c r="NYX9" s="279"/>
      <c r="NYY9" s="279"/>
      <c r="NYZ9" s="279"/>
      <c r="NZA9" s="279"/>
      <c r="NZB9" s="279"/>
      <c r="NZC9" s="279"/>
      <c r="NZD9" s="279"/>
      <c r="NZE9" s="279"/>
      <c r="NZF9" s="279"/>
      <c r="NZG9" s="279"/>
      <c r="NZH9" s="279"/>
      <c r="NZI9" s="279"/>
      <c r="NZJ9" s="279"/>
      <c r="NZK9" s="279"/>
      <c r="NZL9" s="279"/>
      <c r="NZM9" s="279"/>
      <c r="NZN9" s="279"/>
      <c r="NZO9" s="279"/>
      <c r="NZP9" s="279"/>
      <c r="NZQ9" s="279"/>
      <c r="NZR9" s="279"/>
      <c r="NZS9" s="279"/>
      <c r="NZT9" s="279"/>
      <c r="NZU9" s="279"/>
      <c r="NZV9" s="279"/>
      <c r="NZW9" s="279"/>
      <c r="NZX9" s="279"/>
      <c r="NZY9" s="279"/>
      <c r="NZZ9" s="279"/>
      <c r="OAA9" s="279"/>
      <c r="OAB9" s="279"/>
      <c r="OAC9" s="279"/>
      <c r="OAD9" s="279"/>
      <c r="OAE9" s="279"/>
      <c r="OAF9" s="279"/>
      <c r="OAG9" s="279"/>
      <c r="OAH9" s="279"/>
      <c r="OAI9" s="279"/>
      <c r="OAJ9" s="279"/>
      <c r="OAK9" s="279"/>
      <c r="OAL9" s="279"/>
      <c r="OAM9" s="279"/>
      <c r="OAN9" s="279"/>
      <c r="OAO9" s="279"/>
      <c r="OAP9" s="279"/>
      <c r="OAQ9" s="279"/>
      <c r="OAR9" s="279"/>
      <c r="OAS9" s="279"/>
      <c r="OAT9" s="279"/>
      <c r="OAU9" s="279"/>
      <c r="OAV9" s="279"/>
      <c r="OAW9" s="279"/>
      <c r="OAX9" s="279"/>
      <c r="OAY9" s="279"/>
      <c r="OAZ9" s="279"/>
      <c r="OBA9" s="279"/>
      <c r="OBB9" s="279"/>
      <c r="OBC9" s="279"/>
      <c r="OBD9" s="279"/>
      <c r="OBE9" s="279"/>
      <c r="OBF9" s="279"/>
      <c r="OBG9" s="279"/>
      <c r="OBH9" s="279"/>
      <c r="OBI9" s="279"/>
      <c r="OBJ9" s="279"/>
      <c r="OBK9" s="279"/>
      <c r="OBL9" s="279"/>
      <c r="OBM9" s="279"/>
      <c r="OBN9" s="279"/>
      <c r="OBO9" s="279"/>
      <c r="OBP9" s="279"/>
      <c r="OBQ9" s="279"/>
      <c r="OBR9" s="279"/>
      <c r="OBS9" s="279"/>
      <c r="OBT9" s="279"/>
      <c r="OBU9" s="279"/>
      <c r="OBV9" s="279"/>
      <c r="OBW9" s="279"/>
      <c r="OBX9" s="279"/>
      <c r="OBY9" s="279"/>
      <c r="OBZ9" s="279"/>
      <c r="OCA9" s="279"/>
      <c r="OCB9" s="279"/>
      <c r="OCC9" s="279"/>
      <c r="OCD9" s="279"/>
      <c r="OCE9" s="279"/>
      <c r="OCF9" s="279"/>
      <c r="OCG9" s="279"/>
      <c r="OCH9" s="279"/>
      <c r="OCI9" s="279"/>
      <c r="OCJ9" s="279"/>
      <c r="OCK9" s="279"/>
      <c r="OCL9" s="279"/>
      <c r="OCM9" s="279"/>
      <c r="OCN9" s="279"/>
      <c r="OCO9" s="279"/>
      <c r="OCP9" s="279"/>
      <c r="OCQ9" s="279"/>
      <c r="OCR9" s="279"/>
      <c r="OCS9" s="279"/>
      <c r="OCT9" s="279"/>
      <c r="OCU9" s="279"/>
      <c r="OCV9" s="279"/>
      <c r="OCW9" s="279"/>
      <c r="OCX9" s="279"/>
      <c r="OCY9" s="279"/>
      <c r="OCZ9" s="279"/>
      <c r="ODA9" s="279"/>
      <c r="ODB9" s="279"/>
      <c r="ODC9" s="279"/>
      <c r="ODD9" s="279"/>
      <c r="ODE9" s="279"/>
      <c r="ODF9" s="279"/>
      <c r="ODG9" s="279"/>
      <c r="ODH9" s="279"/>
      <c r="ODI9" s="279"/>
      <c r="ODJ9" s="279"/>
      <c r="ODK9" s="279"/>
      <c r="ODL9" s="279"/>
      <c r="ODM9" s="279"/>
      <c r="ODN9" s="279"/>
      <c r="ODO9" s="279"/>
      <c r="ODP9" s="279"/>
      <c r="ODQ9" s="279"/>
      <c r="ODR9" s="279"/>
      <c r="ODS9" s="279"/>
      <c r="ODT9" s="279"/>
      <c r="ODU9" s="279"/>
      <c r="ODV9" s="279"/>
      <c r="ODW9" s="279"/>
      <c r="ODX9" s="279"/>
      <c r="ODY9" s="279"/>
      <c r="ODZ9" s="279"/>
      <c r="OEA9" s="279"/>
      <c r="OEB9" s="279"/>
      <c r="OEC9" s="279"/>
      <c r="OED9" s="279"/>
      <c r="OEE9" s="279"/>
      <c r="OEF9" s="279"/>
      <c r="OEG9" s="279"/>
      <c r="OEH9" s="279"/>
      <c r="OEI9" s="279"/>
      <c r="OEJ9" s="279"/>
      <c r="OEK9" s="279"/>
      <c r="OEL9" s="279"/>
      <c r="OEM9" s="279"/>
      <c r="OEN9" s="279"/>
      <c r="OEO9" s="279"/>
      <c r="OEP9" s="279"/>
      <c r="OEQ9" s="279"/>
      <c r="OER9" s="279"/>
      <c r="OES9" s="279"/>
      <c r="OET9" s="279"/>
      <c r="OEU9" s="279"/>
      <c r="OEV9" s="279"/>
      <c r="OEW9" s="279"/>
      <c r="OEX9" s="279"/>
      <c r="OEY9" s="279"/>
      <c r="OEZ9" s="279"/>
      <c r="OFA9" s="279"/>
      <c r="OFB9" s="279"/>
      <c r="OFC9" s="279"/>
      <c r="OFD9" s="279"/>
      <c r="OFE9" s="279"/>
      <c r="OFF9" s="279"/>
      <c r="OFG9" s="279"/>
      <c r="OFH9" s="279"/>
      <c r="OFI9" s="279"/>
      <c r="OFJ9" s="279"/>
      <c r="OFK9" s="279"/>
      <c r="OFL9" s="279"/>
      <c r="OFM9" s="279"/>
      <c r="OFN9" s="279"/>
      <c r="OFO9" s="279"/>
      <c r="OFP9" s="279"/>
      <c r="OFQ9" s="279"/>
      <c r="OFR9" s="279"/>
      <c r="OFS9" s="279"/>
      <c r="OFT9" s="279"/>
      <c r="OFU9" s="279"/>
      <c r="OFV9" s="279"/>
      <c r="OFW9" s="279"/>
      <c r="OFX9" s="279"/>
      <c r="OFY9" s="279"/>
      <c r="OFZ9" s="279"/>
      <c r="OGA9" s="279"/>
      <c r="OGB9" s="279"/>
      <c r="OGC9" s="279"/>
      <c r="OGD9" s="279"/>
      <c r="OGE9" s="279"/>
      <c r="OGF9" s="279"/>
      <c r="OGG9" s="279"/>
      <c r="OGH9" s="279"/>
      <c r="OGI9" s="279"/>
      <c r="OGJ9" s="279"/>
      <c r="OGK9" s="279"/>
      <c r="OGL9" s="279"/>
      <c r="OGM9" s="279"/>
      <c r="OGN9" s="279"/>
      <c r="OGO9" s="279"/>
      <c r="OGP9" s="279"/>
      <c r="OGQ9" s="279"/>
      <c r="OGR9" s="279"/>
      <c r="OGS9" s="279"/>
      <c r="OGT9" s="279"/>
      <c r="OGU9" s="279"/>
      <c r="OGV9" s="279"/>
      <c r="OGW9" s="279"/>
      <c r="OGX9" s="279"/>
      <c r="OGY9" s="279"/>
      <c r="OGZ9" s="279"/>
      <c r="OHA9" s="279"/>
      <c r="OHB9" s="279"/>
      <c r="OHC9" s="279"/>
      <c r="OHD9" s="279"/>
      <c r="OHE9" s="279"/>
      <c r="OHF9" s="279"/>
      <c r="OHG9" s="279"/>
      <c r="OHH9" s="279"/>
      <c r="OHI9" s="279"/>
      <c r="OHJ9" s="279"/>
      <c r="OHK9" s="279"/>
      <c r="OHL9" s="279"/>
      <c r="OHM9" s="279"/>
      <c r="OHN9" s="279"/>
      <c r="OHO9" s="279"/>
      <c r="OHP9" s="279"/>
      <c r="OHQ9" s="279"/>
      <c r="OHR9" s="279"/>
      <c r="OHS9" s="279"/>
      <c r="OHT9" s="279"/>
      <c r="OHU9" s="279"/>
      <c r="OHV9" s="279"/>
      <c r="OHW9" s="279"/>
      <c r="OHX9" s="279"/>
      <c r="OHY9" s="279"/>
      <c r="OHZ9" s="279"/>
      <c r="OIA9" s="279"/>
      <c r="OIB9" s="279"/>
      <c r="OIC9" s="279"/>
      <c r="OID9" s="279"/>
      <c r="OIE9" s="279"/>
      <c r="OIF9" s="279"/>
      <c r="OIG9" s="279"/>
      <c r="OIH9" s="279"/>
      <c r="OII9" s="279"/>
      <c r="OIJ9" s="279"/>
      <c r="OIK9" s="279"/>
      <c r="OIL9" s="279"/>
      <c r="OIM9" s="279"/>
      <c r="OIN9" s="279"/>
      <c r="OIO9" s="279"/>
      <c r="OIP9" s="279"/>
      <c r="OIQ9" s="279"/>
      <c r="OIR9" s="279"/>
      <c r="OIS9" s="279"/>
      <c r="OIT9" s="279"/>
      <c r="OIU9" s="279"/>
      <c r="OIV9" s="279"/>
      <c r="OIW9" s="279"/>
      <c r="OIX9" s="279"/>
      <c r="OIY9" s="279"/>
      <c r="OIZ9" s="279"/>
      <c r="OJA9" s="279"/>
      <c r="OJB9" s="279"/>
      <c r="OJC9" s="279"/>
      <c r="OJD9" s="279"/>
      <c r="OJE9" s="279"/>
      <c r="OJF9" s="279"/>
      <c r="OJG9" s="279"/>
      <c r="OJH9" s="279"/>
      <c r="OJI9" s="279"/>
      <c r="OJJ9" s="279"/>
      <c r="OJK9" s="279"/>
      <c r="OJL9" s="279"/>
      <c r="OJM9" s="279"/>
      <c r="OJN9" s="279"/>
      <c r="OJO9" s="279"/>
      <c r="OJP9" s="279"/>
      <c r="OJQ9" s="279"/>
      <c r="OJR9" s="279"/>
      <c r="OJS9" s="279"/>
      <c r="OJT9" s="279"/>
      <c r="OJU9" s="279"/>
      <c r="OJV9" s="279"/>
      <c r="OJW9" s="279"/>
      <c r="OJX9" s="279"/>
      <c r="OJY9" s="279"/>
      <c r="OJZ9" s="279"/>
      <c r="OKA9" s="279"/>
      <c r="OKB9" s="279"/>
      <c r="OKC9" s="279"/>
      <c r="OKD9" s="279"/>
      <c r="OKE9" s="279"/>
      <c r="OKF9" s="279"/>
      <c r="OKG9" s="279"/>
      <c r="OKH9" s="279"/>
      <c r="OKI9" s="279"/>
      <c r="OKJ9" s="279"/>
      <c r="OKK9" s="279"/>
      <c r="OKL9" s="279"/>
      <c r="OKM9" s="279"/>
      <c r="OKN9" s="279"/>
      <c r="OKO9" s="279"/>
      <c r="OKP9" s="279"/>
      <c r="OKQ9" s="279"/>
      <c r="OKR9" s="279"/>
      <c r="OKS9" s="279"/>
      <c r="OKT9" s="279"/>
      <c r="OKU9" s="279"/>
      <c r="OKV9" s="279"/>
      <c r="OKW9" s="279"/>
      <c r="OKX9" s="279"/>
      <c r="OKY9" s="279"/>
      <c r="OKZ9" s="279"/>
      <c r="OLA9" s="279"/>
      <c r="OLB9" s="279"/>
      <c r="OLC9" s="279"/>
      <c r="OLD9" s="279"/>
      <c r="OLE9" s="279"/>
      <c r="OLF9" s="279"/>
      <c r="OLG9" s="279"/>
      <c r="OLH9" s="279"/>
      <c r="OLI9" s="279"/>
      <c r="OLJ9" s="279"/>
      <c r="OLK9" s="279"/>
      <c r="OLL9" s="279"/>
      <c r="OLM9" s="279"/>
      <c r="OLN9" s="279"/>
      <c r="OLO9" s="279"/>
      <c r="OLP9" s="279"/>
      <c r="OLQ9" s="279"/>
      <c r="OLR9" s="279"/>
      <c r="OLS9" s="279"/>
      <c r="OLT9" s="279"/>
      <c r="OLU9" s="279"/>
      <c r="OLV9" s="279"/>
      <c r="OLW9" s="279"/>
      <c r="OLX9" s="279"/>
      <c r="OLY9" s="279"/>
      <c r="OLZ9" s="279"/>
      <c r="OMA9" s="279"/>
      <c r="OMB9" s="279"/>
      <c r="OMC9" s="279"/>
      <c r="OMD9" s="279"/>
      <c r="OME9" s="279"/>
      <c r="OMF9" s="279"/>
      <c r="OMG9" s="279"/>
      <c r="OMH9" s="279"/>
      <c r="OMI9" s="279"/>
      <c r="OMJ9" s="279"/>
      <c r="OMK9" s="279"/>
      <c r="OML9" s="279"/>
      <c r="OMM9" s="279"/>
      <c r="OMN9" s="279"/>
      <c r="OMO9" s="279"/>
      <c r="OMP9" s="279"/>
      <c r="OMQ9" s="279"/>
      <c r="OMR9" s="279"/>
      <c r="OMS9" s="279"/>
      <c r="OMT9" s="279"/>
      <c r="OMU9" s="279"/>
      <c r="OMV9" s="279"/>
      <c r="OMW9" s="279"/>
      <c r="OMX9" s="279"/>
      <c r="OMY9" s="279"/>
      <c r="OMZ9" s="279"/>
      <c r="ONA9" s="279"/>
      <c r="ONB9" s="279"/>
      <c r="ONC9" s="279"/>
      <c r="OND9" s="279"/>
      <c r="ONE9" s="279"/>
      <c r="ONF9" s="279"/>
      <c r="ONG9" s="279"/>
      <c r="ONH9" s="279"/>
      <c r="ONI9" s="279"/>
      <c r="ONJ9" s="279"/>
      <c r="ONK9" s="279"/>
      <c r="ONL9" s="279"/>
      <c r="ONM9" s="279"/>
      <c r="ONN9" s="279"/>
      <c r="ONO9" s="279"/>
      <c r="ONP9" s="279"/>
      <c r="ONQ9" s="279"/>
      <c r="ONR9" s="279"/>
      <c r="ONS9" s="279"/>
      <c r="ONT9" s="279"/>
      <c r="ONU9" s="279"/>
      <c r="ONV9" s="279"/>
      <c r="ONW9" s="279"/>
      <c r="ONX9" s="279"/>
      <c r="ONY9" s="279"/>
      <c r="ONZ9" s="279"/>
      <c r="OOA9" s="279"/>
      <c r="OOB9" s="279"/>
      <c r="OOC9" s="279"/>
      <c r="OOD9" s="279"/>
      <c r="OOE9" s="279"/>
      <c r="OOF9" s="279"/>
      <c r="OOG9" s="279"/>
      <c r="OOH9" s="279"/>
      <c r="OOI9" s="279"/>
      <c r="OOJ9" s="279"/>
      <c r="OOK9" s="279"/>
      <c r="OOL9" s="279"/>
      <c r="OOM9" s="279"/>
      <c r="OON9" s="279"/>
      <c r="OOO9" s="279"/>
      <c r="OOP9" s="279"/>
      <c r="OOQ9" s="279"/>
      <c r="OOR9" s="279"/>
      <c r="OOS9" s="279"/>
      <c r="OOT9" s="279"/>
      <c r="OOU9" s="279"/>
      <c r="OOV9" s="279"/>
      <c r="OOW9" s="279"/>
      <c r="OOX9" s="279"/>
      <c r="OOY9" s="279"/>
      <c r="OOZ9" s="279"/>
      <c r="OPA9" s="279"/>
      <c r="OPB9" s="279"/>
      <c r="OPC9" s="279"/>
      <c r="OPD9" s="279"/>
      <c r="OPE9" s="279"/>
      <c r="OPF9" s="279"/>
      <c r="OPG9" s="279"/>
      <c r="OPH9" s="279"/>
      <c r="OPI9" s="279"/>
      <c r="OPJ9" s="279"/>
      <c r="OPK9" s="279"/>
      <c r="OPL9" s="279"/>
      <c r="OPM9" s="279"/>
      <c r="OPN9" s="279"/>
      <c r="OPO9" s="279"/>
      <c r="OPP9" s="279"/>
      <c r="OPQ9" s="279"/>
      <c r="OPR9" s="279"/>
      <c r="OPS9" s="279"/>
      <c r="OPT9" s="279"/>
      <c r="OPU9" s="279"/>
      <c r="OPV9" s="279"/>
      <c r="OPW9" s="279"/>
      <c r="OPX9" s="279"/>
      <c r="OPY9" s="279"/>
      <c r="OPZ9" s="279"/>
      <c r="OQA9" s="279"/>
      <c r="OQB9" s="279"/>
      <c r="OQC9" s="279"/>
      <c r="OQD9" s="279"/>
      <c r="OQE9" s="279"/>
      <c r="OQF9" s="279"/>
      <c r="OQG9" s="279"/>
      <c r="OQH9" s="279"/>
      <c r="OQI9" s="279"/>
      <c r="OQJ9" s="279"/>
      <c r="OQK9" s="279"/>
      <c r="OQL9" s="279"/>
      <c r="OQM9" s="279"/>
      <c r="OQN9" s="279"/>
      <c r="OQO9" s="279"/>
      <c r="OQP9" s="279"/>
      <c r="OQQ9" s="279"/>
      <c r="OQR9" s="279"/>
      <c r="OQS9" s="279"/>
      <c r="OQT9" s="279"/>
      <c r="OQU9" s="279"/>
      <c r="OQV9" s="279"/>
      <c r="OQW9" s="279"/>
      <c r="OQX9" s="279"/>
      <c r="OQY9" s="279"/>
      <c r="OQZ9" s="279"/>
      <c r="ORA9" s="279"/>
      <c r="ORB9" s="279"/>
      <c r="ORC9" s="279"/>
      <c r="ORD9" s="279"/>
      <c r="ORE9" s="279"/>
      <c r="ORF9" s="279"/>
      <c r="ORG9" s="279"/>
      <c r="ORH9" s="279"/>
      <c r="ORI9" s="279"/>
      <c r="ORJ9" s="279"/>
      <c r="ORK9" s="279"/>
      <c r="ORL9" s="279"/>
      <c r="ORM9" s="279"/>
      <c r="ORN9" s="279"/>
      <c r="ORO9" s="279"/>
      <c r="ORP9" s="279"/>
      <c r="ORQ9" s="279"/>
      <c r="ORR9" s="279"/>
      <c r="ORS9" s="279"/>
      <c r="ORT9" s="279"/>
      <c r="ORU9" s="279"/>
      <c r="ORV9" s="279"/>
      <c r="ORW9" s="279"/>
      <c r="ORX9" s="279"/>
      <c r="ORY9" s="279"/>
      <c r="ORZ9" s="279"/>
      <c r="OSA9" s="279"/>
      <c r="OSB9" s="279"/>
      <c r="OSC9" s="279"/>
      <c r="OSD9" s="279"/>
      <c r="OSE9" s="279"/>
      <c r="OSF9" s="279"/>
      <c r="OSG9" s="279"/>
      <c r="OSH9" s="279"/>
      <c r="OSI9" s="279"/>
      <c r="OSJ9" s="279"/>
      <c r="OSK9" s="279"/>
      <c r="OSL9" s="279"/>
      <c r="OSM9" s="279"/>
      <c r="OSN9" s="279"/>
      <c r="OSO9" s="279"/>
      <c r="OSP9" s="279"/>
      <c r="OSQ9" s="279"/>
      <c r="OSR9" s="279"/>
      <c r="OSS9" s="279"/>
      <c r="OST9" s="279"/>
      <c r="OSU9" s="279"/>
      <c r="OSV9" s="279"/>
      <c r="OSW9" s="279"/>
      <c r="OSX9" s="279"/>
      <c r="OSY9" s="279"/>
      <c r="OSZ9" s="279"/>
      <c r="OTA9" s="279"/>
      <c r="OTB9" s="279"/>
      <c r="OTC9" s="279"/>
      <c r="OTD9" s="279"/>
      <c r="OTE9" s="279"/>
      <c r="OTF9" s="279"/>
      <c r="OTG9" s="279"/>
      <c r="OTH9" s="279"/>
      <c r="OTI9" s="279"/>
      <c r="OTJ9" s="279"/>
      <c r="OTK9" s="279"/>
      <c r="OTL9" s="279"/>
      <c r="OTM9" s="279"/>
      <c r="OTN9" s="279"/>
      <c r="OTO9" s="279"/>
      <c r="OTP9" s="279"/>
      <c r="OTQ9" s="279"/>
      <c r="OTR9" s="279"/>
      <c r="OTS9" s="279"/>
      <c r="OTT9" s="279"/>
      <c r="OTU9" s="279"/>
      <c r="OTV9" s="279"/>
      <c r="OTW9" s="279"/>
      <c r="OTX9" s="279"/>
      <c r="OTY9" s="279"/>
      <c r="OTZ9" s="279"/>
      <c r="OUA9" s="279"/>
      <c r="OUB9" s="279"/>
      <c r="OUC9" s="279"/>
      <c r="OUD9" s="279"/>
      <c r="OUE9" s="279"/>
      <c r="OUF9" s="279"/>
      <c r="OUG9" s="279"/>
      <c r="OUH9" s="279"/>
      <c r="OUI9" s="279"/>
      <c r="OUJ9" s="279"/>
      <c r="OUK9" s="279"/>
      <c r="OUL9" s="279"/>
      <c r="OUM9" s="279"/>
      <c r="OUN9" s="279"/>
      <c r="OUO9" s="279"/>
      <c r="OUP9" s="279"/>
      <c r="OUQ9" s="279"/>
      <c r="OUR9" s="279"/>
      <c r="OUS9" s="279"/>
      <c r="OUT9" s="279"/>
      <c r="OUU9" s="279"/>
      <c r="OUV9" s="279"/>
      <c r="OUW9" s="279"/>
      <c r="OUX9" s="279"/>
      <c r="OUY9" s="279"/>
      <c r="OUZ9" s="279"/>
      <c r="OVA9" s="279"/>
      <c r="OVB9" s="279"/>
      <c r="OVC9" s="279"/>
      <c r="OVD9" s="279"/>
      <c r="OVE9" s="279"/>
      <c r="OVF9" s="279"/>
      <c r="OVG9" s="279"/>
      <c r="OVH9" s="279"/>
      <c r="OVI9" s="279"/>
      <c r="OVJ9" s="279"/>
      <c r="OVK9" s="279"/>
      <c r="OVL9" s="279"/>
      <c r="OVM9" s="279"/>
      <c r="OVN9" s="279"/>
      <c r="OVO9" s="279"/>
      <c r="OVP9" s="279"/>
      <c r="OVQ9" s="279"/>
      <c r="OVR9" s="279"/>
      <c r="OVS9" s="279"/>
      <c r="OVT9" s="279"/>
      <c r="OVU9" s="279"/>
      <c r="OVV9" s="279"/>
      <c r="OVW9" s="279"/>
      <c r="OVX9" s="279"/>
      <c r="OVY9" s="279"/>
      <c r="OVZ9" s="279"/>
      <c r="OWA9" s="279"/>
      <c r="OWB9" s="279"/>
      <c r="OWC9" s="279"/>
      <c r="OWD9" s="279"/>
      <c r="OWE9" s="279"/>
      <c r="OWF9" s="279"/>
      <c r="OWG9" s="279"/>
      <c r="OWH9" s="279"/>
      <c r="OWI9" s="279"/>
      <c r="OWJ9" s="279"/>
      <c r="OWK9" s="279"/>
      <c r="OWL9" s="279"/>
      <c r="OWM9" s="279"/>
      <c r="OWN9" s="279"/>
      <c r="OWO9" s="279"/>
      <c r="OWP9" s="279"/>
      <c r="OWQ9" s="279"/>
      <c r="OWR9" s="279"/>
      <c r="OWS9" s="279"/>
      <c r="OWT9" s="279"/>
      <c r="OWU9" s="279"/>
      <c r="OWV9" s="279"/>
      <c r="OWW9" s="279"/>
      <c r="OWX9" s="279"/>
      <c r="OWY9" s="279"/>
      <c r="OWZ9" s="279"/>
      <c r="OXA9" s="279"/>
      <c r="OXB9" s="279"/>
      <c r="OXC9" s="279"/>
      <c r="OXD9" s="279"/>
      <c r="OXE9" s="279"/>
      <c r="OXF9" s="279"/>
      <c r="OXG9" s="279"/>
      <c r="OXH9" s="279"/>
      <c r="OXI9" s="279"/>
      <c r="OXJ9" s="279"/>
      <c r="OXK9" s="279"/>
      <c r="OXL9" s="279"/>
      <c r="OXM9" s="279"/>
      <c r="OXN9" s="279"/>
      <c r="OXO9" s="279"/>
      <c r="OXP9" s="279"/>
      <c r="OXQ9" s="279"/>
      <c r="OXR9" s="279"/>
      <c r="OXS9" s="279"/>
      <c r="OXT9" s="279"/>
      <c r="OXU9" s="279"/>
      <c r="OXV9" s="279"/>
      <c r="OXW9" s="279"/>
      <c r="OXX9" s="279"/>
      <c r="OXY9" s="279"/>
      <c r="OXZ9" s="279"/>
      <c r="OYA9" s="279"/>
      <c r="OYB9" s="279"/>
      <c r="OYC9" s="279"/>
      <c r="OYD9" s="279"/>
      <c r="OYE9" s="279"/>
      <c r="OYF9" s="279"/>
      <c r="OYG9" s="279"/>
      <c r="OYH9" s="279"/>
      <c r="OYI9" s="279"/>
      <c r="OYJ9" s="279"/>
      <c r="OYK9" s="279"/>
      <c r="OYL9" s="279"/>
      <c r="OYM9" s="279"/>
      <c r="OYN9" s="279"/>
      <c r="OYO9" s="279"/>
      <c r="OYP9" s="279"/>
      <c r="OYQ9" s="279"/>
      <c r="OYR9" s="279"/>
      <c r="OYS9" s="279"/>
      <c r="OYT9" s="279"/>
      <c r="OYU9" s="279"/>
      <c r="OYV9" s="279"/>
      <c r="OYW9" s="279"/>
      <c r="OYX9" s="279"/>
      <c r="OYY9" s="279"/>
      <c r="OYZ9" s="279"/>
      <c r="OZA9" s="279"/>
      <c r="OZB9" s="279"/>
      <c r="OZC9" s="279"/>
      <c r="OZD9" s="279"/>
      <c r="OZE9" s="279"/>
      <c r="OZF9" s="279"/>
      <c r="OZG9" s="279"/>
      <c r="OZH9" s="279"/>
      <c r="OZI9" s="279"/>
      <c r="OZJ9" s="279"/>
      <c r="OZK9" s="279"/>
      <c r="OZL9" s="279"/>
      <c r="OZM9" s="279"/>
      <c r="OZN9" s="279"/>
      <c r="OZO9" s="279"/>
      <c r="OZP9" s="279"/>
      <c r="OZQ9" s="279"/>
      <c r="OZR9" s="279"/>
      <c r="OZS9" s="279"/>
      <c r="OZT9" s="279"/>
      <c r="OZU9" s="279"/>
      <c r="OZV9" s="279"/>
      <c r="OZW9" s="279"/>
      <c r="OZX9" s="279"/>
      <c r="OZY9" s="279"/>
      <c r="OZZ9" s="279"/>
      <c r="PAA9" s="279"/>
      <c r="PAB9" s="279"/>
      <c r="PAC9" s="279"/>
      <c r="PAD9" s="279"/>
      <c r="PAE9" s="279"/>
      <c r="PAF9" s="279"/>
      <c r="PAG9" s="279"/>
      <c r="PAH9" s="279"/>
      <c r="PAI9" s="279"/>
      <c r="PAJ9" s="279"/>
      <c r="PAK9" s="279"/>
      <c r="PAL9" s="279"/>
      <c r="PAM9" s="279"/>
      <c r="PAN9" s="279"/>
      <c r="PAO9" s="279"/>
      <c r="PAP9" s="279"/>
      <c r="PAQ9" s="279"/>
      <c r="PAR9" s="279"/>
      <c r="PAS9" s="279"/>
      <c r="PAT9" s="279"/>
      <c r="PAU9" s="279"/>
      <c r="PAV9" s="279"/>
      <c r="PAW9" s="279"/>
      <c r="PAX9" s="279"/>
      <c r="PAY9" s="279"/>
      <c r="PAZ9" s="279"/>
      <c r="PBA9" s="279"/>
      <c r="PBB9" s="279"/>
      <c r="PBC9" s="279"/>
      <c r="PBD9" s="279"/>
      <c r="PBE9" s="279"/>
      <c r="PBF9" s="279"/>
      <c r="PBG9" s="279"/>
      <c r="PBH9" s="279"/>
      <c r="PBI9" s="279"/>
      <c r="PBJ9" s="279"/>
      <c r="PBK9" s="279"/>
      <c r="PBL9" s="279"/>
      <c r="PBM9" s="279"/>
      <c r="PBN9" s="279"/>
      <c r="PBO9" s="279"/>
      <c r="PBP9" s="279"/>
      <c r="PBQ9" s="279"/>
      <c r="PBR9" s="279"/>
      <c r="PBS9" s="279"/>
      <c r="PBT9" s="279"/>
      <c r="PBU9" s="279"/>
      <c r="PBV9" s="279"/>
      <c r="PBW9" s="279"/>
      <c r="PBX9" s="279"/>
      <c r="PBY9" s="279"/>
      <c r="PBZ9" s="279"/>
      <c r="PCA9" s="279"/>
      <c r="PCB9" s="279"/>
      <c r="PCC9" s="279"/>
      <c r="PCD9" s="279"/>
      <c r="PCE9" s="279"/>
      <c r="PCF9" s="279"/>
      <c r="PCG9" s="279"/>
      <c r="PCH9" s="279"/>
      <c r="PCI9" s="279"/>
      <c r="PCJ9" s="279"/>
      <c r="PCK9" s="279"/>
      <c r="PCL9" s="279"/>
      <c r="PCM9" s="279"/>
      <c r="PCN9" s="279"/>
      <c r="PCO9" s="279"/>
      <c r="PCP9" s="279"/>
      <c r="PCQ9" s="279"/>
      <c r="PCR9" s="279"/>
      <c r="PCS9" s="279"/>
      <c r="PCT9" s="279"/>
      <c r="PCU9" s="279"/>
      <c r="PCV9" s="279"/>
      <c r="PCW9" s="279"/>
      <c r="PCX9" s="279"/>
      <c r="PCY9" s="279"/>
      <c r="PCZ9" s="279"/>
      <c r="PDA9" s="279"/>
      <c r="PDB9" s="279"/>
      <c r="PDC9" s="279"/>
      <c r="PDD9" s="279"/>
      <c r="PDE9" s="279"/>
      <c r="PDF9" s="279"/>
      <c r="PDG9" s="279"/>
      <c r="PDH9" s="279"/>
      <c r="PDI9" s="279"/>
      <c r="PDJ9" s="279"/>
      <c r="PDK9" s="279"/>
      <c r="PDL9" s="279"/>
      <c r="PDM9" s="279"/>
      <c r="PDN9" s="279"/>
      <c r="PDO9" s="279"/>
      <c r="PDP9" s="279"/>
      <c r="PDQ9" s="279"/>
      <c r="PDR9" s="279"/>
      <c r="PDS9" s="279"/>
      <c r="PDT9" s="279"/>
      <c r="PDU9" s="279"/>
      <c r="PDV9" s="279"/>
      <c r="PDW9" s="279"/>
      <c r="PDX9" s="279"/>
      <c r="PDY9" s="279"/>
      <c r="PDZ9" s="279"/>
      <c r="PEA9" s="279"/>
      <c r="PEB9" s="279"/>
      <c r="PEC9" s="279"/>
      <c r="PED9" s="279"/>
      <c r="PEE9" s="279"/>
      <c r="PEF9" s="279"/>
      <c r="PEG9" s="279"/>
      <c r="PEH9" s="279"/>
      <c r="PEI9" s="279"/>
      <c r="PEJ9" s="279"/>
      <c r="PEK9" s="279"/>
      <c r="PEL9" s="279"/>
      <c r="PEM9" s="279"/>
      <c r="PEN9" s="279"/>
      <c r="PEO9" s="279"/>
      <c r="PEP9" s="279"/>
      <c r="PEQ9" s="279"/>
      <c r="PER9" s="279"/>
      <c r="PES9" s="279"/>
      <c r="PET9" s="279"/>
      <c r="PEU9" s="279"/>
      <c r="PEV9" s="279"/>
      <c r="PEW9" s="279"/>
      <c r="PEX9" s="279"/>
      <c r="PEY9" s="279"/>
      <c r="PEZ9" s="279"/>
      <c r="PFA9" s="279"/>
      <c r="PFB9" s="279"/>
      <c r="PFC9" s="279"/>
      <c r="PFD9" s="279"/>
      <c r="PFE9" s="279"/>
      <c r="PFF9" s="279"/>
      <c r="PFG9" s="279"/>
      <c r="PFH9" s="279"/>
      <c r="PFI9" s="279"/>
      <c r="PFJ9" s="279"/>
      <c r="PFK9" s="279"/>
      <c r="PFL9" s="279"/>
      <c r="PFM9" s="279"/>
      <c r="PFN9" s="279"/>
      <c r="PFO9" s="279"/>
      <c r="PFP9" s="279"/>
      <c r="PFQ9" s="279"/>
      <c r="PFR9" s="279"/>
      <c r="PFS9" s="279"/>
      <c r="PFT9" s="279"/>
      <c r="PFU9" s="279"/>
      <c r="PFV9" s="279"/>
      <c r="PFW9" s="279"/>
      <c r="PFX9" s="279"/>
      <c r="PFY9" s="279"/>
      <c r="PFZ9" s="279"/>
      <c r="PGA9" s="279"/>
      <c r="PGB9" s="279"/>
      <c r="PGC9" s="279"/>
      <c r="PGD9" s="279"/>
      <c r="PGE9" s="279"/>
      <c r="PGF9" s="279"/>
      <c r="PGG9" s="279"/>
      <c r="PGH9" s="279"/>
      <c r="PGI9" s="279"/>
      <c r="PGJ9" s="279"/>
      <c r="PGK9" s="279"/>
      <c r="PGL9" s="279"/>
      <c r="PGM9" s="279"/>
      <c r="PGN9" s="279"/>
      <c r="PGO9" s="279"/>
      <c r="PGP9" s="279"/>
      <c r="PGQ9" s="279"/>
      <c r="PGR9" s="279"/>
      <c r="PGS9" s="279"/>
      <c r="PGT9" s="279"/>
      <c r="PGU9" s="279"/>
      <c r="PGV9" s="279"/>
      <c r="PGW9" s="279"/>
      <c r="PGX9" s="279"/>
      <c r="PGY9" s="279"/>
      <c r="PGZ9" s="279"/>
      <c r="PHA9" s="279"/>
      <c r="PHB9" s="279"/>
      <c r="PHC9" s="279"/>
      <c r="PHD9" s="279"/>
      <c r="PHE9" s="279"/>
      <c r="PHF9" s="279"/>
      <c r="PHG9" s="279"/>
      <c r="PHH9" s="279"/>
      <c r="PHI9" s="279"/>
      <c r="PHJ9" s="279"/>
      <c r="PHK9" s="279"/>
      <c r="PHL9" s="279"/>
      <c r="PHM9" s="279"/>
      <c r="PHN9" s="279"/>
      <c r="PHO9" s="279"/>
      <c r="PHP9" s="279"/>
      <c r="PHQ9" s="279"/>
      <c r="PHR9" s="279"/>
      <c r="PHS9" s="279"/>
      <c r="PHT9" s="279"/>
      <c r="PHU9" s="279"/>
      <c r="PHV9" s="279"/>
      <c r="PHW9" s="279"/>
      <c r="PHX9" s="279"/>
      <c r="PHY9" s="279"/>
      <c r="PHZ9" s="279"/>
      <c r="PIA9" s="279"/>
      <c r="PIB9" s="279"/>
      <c r="PIC9" s="279"/>
      <c r="PID9" s="279"/>
      <c r="PIE9" s="279"/>
      <c r="PIF9" s="279"/>
      <c r="PIG9" s="279"/>
      <c r="PIH9" s="279"/>
      <c r="PII9" s="279"/>
      <c r="PIJ9" s="279"/>
      <c r="PIK9" s="279"/>
      <c r="PIL9" s="279"/>
      <c r="PIM9" s="279"/>
      <c r="PIN9" s="279"/>
      <c r="PIO9" s="279"/>
      <c r="PIP9" s="279"/>
      <c r="PIQ9" s="279"/>
      <c r="PIR9" s="279"/>
      <c r="PIS9" s="279"/>
      <c r="PIT9" s="279"/>
      <c r="PIU9" s="279"/>
      <c r="PIV9" s="279"/>
      <c r="PIW9" s="279"/>
      <c r="PIX9" s="279"/>
      <c r="PIY9" s="279"/>
      <c r="PIZ9" s="279"/>
      <c r="PJA9" s="279"/>
      <c r="PJB9" s="279"/>
      <c r="PJC9" s="279"/>
      <c r="PJD9" s="279"/>
      <c r="PJE9" s="279"/>
      <c r="PJF9" s="279"/>
      <c r="PJG9" s="279"/>
      <c r="PJH9" s="279"/>
      <c r="PJI9" s="279"/>
      <c r="PJJ9" s="279"/>
      <c r="PJK9" s="279"/>
      <c r="PJL9" s="279"/>
      <c r="PJM9" s="279"/>
      <c r="PJN9" s="279"/>
      <c r="PJO9" s="279"/>
      <c r="PJP9" s="279"/>
      <c r="PJQ9" s="279"/>
      <c r="PJR9" s="279"/>
      <c r="PJS9" s="279"/>
      <c r="PJT9" s="279"/>
      <c r="PJU9" s="279"/>
      <c r="PJV9" s="279"/>
      <c r="PJW9" s="279"/>
      <c r="PJX9" s="279"/>
      <c r="PJY9" s="279"/>
      <c r="PJZ9" s="279"/>
      <c r="PKA9" s="279"/>
      <c r="PKB9" s="279"/>
      <c r="PKC9" s="279"/>
      <c r="PKD9" s="279"/>
      <c r="PKE9" s="279"/>
      <c r="PKF9" s="279"/>
      <c r="PKG9" s="279"/>
      <c r="PKH9" s="279"/>
      <c r="PKI9" s="279"/>
      <c r="PKJ9" s="279"/>
      <c r="PKK9" s="279"/>
      <c r="PKL9" s="279"/>
      <c r="PKM9" s="279"/>
      <c r="PKN9" s="279"/>
      <c r="PKO9" s="279"/>
      <c r="PKP9" s="279"/>
      <c r="PKQ9" s="279"/>
      <c r="PKR9" s="279"/>
      <c r="PKS9" s="279"/>
      <c r="PKT9" s="279"/>
      <c r="PKU9" s="279"/>
      <c r="PKV9" s="279"/>
      <c r="PKW9" s="279"/>
      <c r="PKX9" s="279"/>
      <c r="PKY9" s="279"/>
      <c r="PKZ9" s="279"/>
      <c r="PLA9" s="279"/>
      <c r="PLB9" s="279"/>
      <c r="PLC9" s="279"/>
      <c r="PLD9" s="279"/>
      <c r="PLE9" s="279"/>
      <c r="PLF9" s="279"/>
      <c r="PLG9" s="279"/>
      <c r="PLH9" s="279"/>
      <c r="PLI9" s="279"/>
      <c r="PLJ9" s="279"/>
      <c r="PLK9" s="279"/>
      <c r="PLL9" s="279"/>
      <c r="PLM9" s="279"/>
      <c r="PLN9" s="279"/>
      <c r="PLO9" s="279"/>
      <c r="PLP9" s="279"/>
      <c r="PLQ9" s="279"/>
      <c r="PLR9" s="279"/>
      <c r="PLS9" s="279"/>
      <c r="PLT9" s="279"/>
      <c r="PLU9" s="279"/>
      <c r="PLV9" s="279"/>
      <c r="PLW9" s="279"/>
      <c r="PLX9" s="279"/>
      <c r="PLY9" s="279"/>
      <c r="PLZ9" s="279"/>
      <c r="PMA9" s="279"/>
      <c r="PMB9" s="279"/>
      <c r="PMC9" s="279"/>
      <c r="PMD9" s="279"/>
      <c r="PME9" s="279"/>
      <c r="PMF9" s="279"/>
      <c r="PMG9" s="279"/>
      <c r="PMH9" s="279"/>
      <c r="PMI9" s="279"/>
      <c r="PMJ9" s="279"/>
      <c r="PMK9" s="279"/>
      <c r="PML9" s="279"/>
      <c r="PMM9" s="279"/>
      <c r="PMN9" s="279"/>
      <c r="PMO9" s="279"/>
      <c r="PMP9" s="279"/>
      <c r="PMQ9" s="279"/>
      <c r="PMR9" s="279"/>
      <c r="PMS9" s="279"/>
      <c r="PMT9" s="279"/>
      <c r="PMU9" s="279"/>
      <c r="PMV9" s="279"/>
      <c r="PMW9" s="279"/>
      <c r="PMX9" s="279"/>
      <c r="PMY9" s="279"/>
      <c r="PMZ9" s="279"/>
      <c r="PNA9" s="279"/>
      <c r="PNB9" s="279"/>
      <c r="PNC9" s="279"/>
      <c r="PND9" s="279"/>
      <c r="PNE9" s="279"/>
      <c r="PNF9" s="279"/>
      <c r="PNG9" s="279"/>
      <c r="PNH9" s="279"/>
      <c r="PNI9" s="279"/>
      <c r="PNJ9" s="279"/>
      <c r="PNK9" s="279"/>
      <c r="PNL9" s="279"/>
      <c r="PNM9" s="279"/>
      <c r="PNN9" s="279"/>
      <c r="PNO9" s="279"/>
      <c r="PNP9" s="279"/>
      <c r="PNQ9" s="279"/>
      <c r="PNR9" s="279"/>
      <c r="PNS9" s="279"/>
      <c r="PNT9" s="279"/>
      <c r="PNU9" s="279"/>
      <c r="PNV9" s="279"/>
      <c r="PNW9" s="279"/>
      <c r="PNX9" s="279"/>
      <c r="PNY9" s="279"/>
      <c r="PNZ9" s="279"/>
      <c r="POA9" s="279"/>
      <c r="POB9" s="279"/>
      <c r="POC9" s="279"/>
      <c r="POD9" s="279"/>
      <c r="POE9" s="279"/>
      <c r="POF9" s="279"/>
      <c r="POG9" s="279"/>
      <c r="POH9" s="279"/>
      <c r="POI9" s="279"/>
      <c r="POJ9" s="279"/>
      <c r="POK9" s="279"/>
      <c r="POL9" s="279"/>
      <c r="POM9" s="279"/>
      <c r="PON9" s="279"/>
      <c r="POO9" s="279"/>
      <c r="POP9" s="279"/>
      <c r="POQ9" s="279"/>
      <c r="POR9" s="279"/>
      <c r="POS9" s="279"/>
      <c r="POT9" s="279"/>
      <c r="POU9" s="279"/>
      <c r="POV9" s="279"/>
      <c r="POW9" s="279"/>
      <c r="POX9" s="279"/>
      <c r="POY9" s="279"/>
      <c r="POZ9" s="279"/>
      <c r="PPA9" s="279"/>
      <c r="PPB9" s="279"/>
      <c r="PPC9" s="279"/>
      <c r="PPD9" s="279"/>
      <c r="PPE9" s="279"/>
      <c r="PPF9" s="279"/>
      <c r="PPG9" s="279"/>
      <c r="PPH9" s="279"/>
      <c r="PPI9" s="279"/>
      <c r="PPJ9" s="279"/>
      <c r="PPK9" s="279"/>
      <c r="PPL9" s="279"/>
      <c r="PPM9" s="279"/>
      <c r="PPN9" s="279"/>
      <c r="PPO9" s="279"/>
      <c r="PPP9" s="279"/>
      <c r="PPQ9" s="279"/>
      <c r="PPR9" s="279"/>
      <c r="PPS9" s="279"/>
      <c r="PPT9" s="279"/>
      <c r="PPU9" s="279"/>
      <c r="PPV9" s="279"/>
      <c r="PPW9" s="279"/>
      <c r="PPX9" s="279"/>
      <c r="PPY9" s="279"/>
      <c r="PPZ9" s="279"/>
      <c r="PQA9" s="279"/>
      <c r="PQB9" s="279"/>
      <c r="PQC9" s="279"/>
      <c r="PQD9" s="279"/>
      <c r="PQE9" s="279"/>
      <c r="PQF9" s="279"/>
      <c r="PQG9" s="279"/>
      <c r="PQH9" s="279"/>
      <c r="PQI9" s="279"/>
      <c r="PQJ9" s="279"/>
      <c r="PQK9" s="279"/>
      <c r="PQL9" s="279"/>
      <c r="PQM9" s="279"/>
      <c r="PQN9" s="279"/>
      <c r="PQO9" s="279"/>
      <c r="PQP9" s="279"/>
      <c r="PQQ9" s="279"/>
      <c r="PQR9" s="279"/>
      <c r="PQS9" s="279"/>
      <c r="PQT9" s="279"/>
      <c r="PQU9" s="279"/>
      <c r="PQV9" s="279"/>
      <c r="PQW9" s="279"/>
      <c r="PQX9" s="279"/>
      <c r="PQY9" s="279"/>
      <c r="PQZ9" s="279"/>
      <c r="PRA9" s="279"/>
      <c r="PRB9" s="279"/>
      <c r="PRC9" s="279"/>
      <c r="PRD9" s="279"/>
      <c r="PRE9" s="279"/>
      <c r="PRF9" s="279"/>
      <c r="PRG9" s="279"/>
      <c r="PRH9" s="279"/>
      <c r="PRI9" s="279"/>
      <c r="PRJ9" s="279"/>
      <c r="PRK9" s="279"/>
      <c r="PRL9" s="279"/>
      <c r="PRM9" s="279"/>
      <c r="PRN9" s="279"/>
      <c r="PRO9" s="279"/>
      <c r="PRP9" s="279"/>
      <c r="PRQ9" s="279"/>
      <c r="PRR9" s="279"/>
      <c r="PRS9" s="279"/>
      <c r="PRT9" s="279"/>
      <c r="PRU9" s="279"/>
      <c r="PRV9" s="279"/>
      <c r="PRW9" s="279"/>
      <c r="PRX9" s="279"/>
      <c r="PRY9" s="279"/>
      <c r="PRZ9" s="279"/>
      <c r="PSA9" s="279"/>
      <c r="PSB9" s="279"/>
      <c r="PSC9" s="279"/>
      <c r="PSD9" s="279"/>
      <c r="PSE9" s="279"/>
      <c r="PSF9" s="279"/>
      <c r="PSG9" s="279"/>
      <c r="PSH9" s="279"/>
      <c r="PSI9" s="279"/>
      <c r="PSJ9" s="279"/>
      <c r="PSK9" s="279"/>
      <c r="PSL9" s="279"/>
      <c r="PSM9" s="279"/>
      <c r="PSN9" s="279"/>
      <c r="PSO9" s="279"/>
      <c r="PSP9" s="279"/>
      <c r="PSQ9" s="279"/>
      <c r="PSR9" s="279"/>
      <c r="PSS9" s="279"/>
      <c r="PST9" s="279"/>
      <c r="PSU9" s="279"/>
      <c r="PSV9" s="279"/>
      <c r="PSW9" s="279"/>
      <c r="PSX9" s="279"/>
      <c r="PSY9" s="279"/>
      <c r="PSZ9" s="279"/>
      <c r="PTA9" s="279"/>
      <c r="PTB9" s="279"/>
      <c r="PTC9" s="279"/>
      <c r="PTD9" s="279"/>
      <c r="PTE9" s="279"/>
      <c r="PTF9" s="279"/>
      <c r="PTG9" s="279"/>
      <c r="PTH9" s="279"/>
      <c r="PTI9" s="279"/>
      <c r="PTJ9" s="279"/>
      <c r="PTK9" s="279"/>
      <c r="PTL9" s="279"/>
      <c r="PTM9" s="279"/>
      <c r="PTN9" s="279"/>
      <c r="PTO9" s="279"/>
      <c r="PTP9" s="279"/>
      <c r="PTQ9" s="279"/>
      <c r="PTR9" s="279"/>
      <c r="PTS9" s="279"/>
      <c r="PTT9" s="279"/>
      <c r="PTU9" s="279"/>
      <c r="PTV9" s="279"/>
      <c r="PTW9" s="279"/>
      <c r="PTX9" s="279"/>
      <c r="PTY9" s="279"/>
      <c r="PTZ9" s="279"/>
      <c r="PUA9" s="279"/>
      <c r="PUB9" s="279"/>
      <c r="PUC9" s="279"/>
      <c r="PUD9" s="279"/>
      <c r="PUE9" s="279"/>
      <c r="PUF9" s="279"/>
      <c r="PUG9" s="279"/>
      <c r="PUH9" s="279"/>
      <c r="PUI9" s="279"/>
      <c r="PUJ9" s="279"/>
      <c r="PUK9" s="279"/>
      <c r="PUL9" s="279"/>
      <c r="PUM9" s="279"/>
      <c r="PUN9" s="279"/>
      <c r="PUO9" s="279"/>
      <c r="PUP9" s="279"/>
      <c r="PUQ9" s="279"/>
      <c r="PUR9" s="279"/>
      <c r="PUS9" s="279"/>
      <c r="PUT9" s="279"/>
      <c r="PUU9" s="279"/>
      <c r="PUV9" s="279"/>
      <c r="PUW9" s="279"/>
      <c r="PUX9" s="279"/>
      <c r="PUY9" s="279"/>
      <c r="PUZ9" s="279"/>
      <c r="PVA9" s="279"/>
      <c r="PVB9" s="279"/>
      <c r="PVC9" s="279"/>
      <c r="PVD9" s="279"/>
      <c r="PVE9" s="279"/>
      <c r="PVF9" s="279"/>
      <c r="PVG9" s="279"/>
      <c r="PVH9" s="279"/>
      <c r="PVI9" s="279"/>
      <c r="PVJ9" s="279"/>
      <c r="PVK9" s="279"/>
      <c r="PVL9" s="279"/>
      <c r="PVM9" s="279"/>
      <c r="PVN9" s="279"/>
      <c r="PVO9" s="279"/>
      <c r="PVP9" s="279"/>
      <c r="PVQ9" s="279"/>
      <c r="PVR9" s="279"/>
      <c r="PVS9" s="279"/>
      <c r="PVT9" s="279"/>
      <c r="PVU9" s="279"/>
      <c r="PVV9" s="279"/>
      <c r="PVW9" s="279"/>
      <c r="PVX9" s="279"/>
      <c r="PVY9" s="279"/>
      <c r="PVZ9" s="279"/>
      <c r="PWA9" s="279"/>
      <c r="PWB9" s="279"/>
      <c r="PWC9" s="279"/>
      <c r="PWD9" s="279"/>
      <c r="PWE9" s="279"/>
      <c r="PWF9" s="279"/>
      <c r="PWG9" s="279"/>
      <c r="PWH9" s="279"/>
      <c r="PWI9" s="279"/>
      <c r="PWJ9" s="279"/>
      <c r="PWK9" s="279"/>
      <c r="PWL9" s="279"/>
      <c r="PWM9" s="279"/>
      <c r="PWN9" s="279"/>
      <c r="PWO9" s="279"/>
      <c r="PWP9" s="279"/>
      <c r="PWQ9" s="279"/>
      <c r="PWR9" s="279"/>
      <c r="PWS9" s="279"/>
      <c r="PWT9" s="279"/>
      <c r="PWU9" s="279"/>
      <c r="PWV9" s="279"/>
      <c r="PWW9" s="279"/>
      <c r="PWX9" s="279"/>
      <c r="PWY9" s="279"/>
      <c r="PWZ9" s="279"/>
      <c r="PXA9" s="279"/>
      <c r="PXB9" s="279"/>
      <c r="PXC9" s="279"/>
      <c r="PXD9" s="279"/>
      <c r="PXE9" s="279"/>
      <c r="PXF9" s="279"/>
      <c r="PXG9" s="279"/>
      <c r="PXH9" s="279"/>
      <c r="PXI9" s="279"/>
      <c r="PXJ9" s="279"/>
      <c r="PXK9" s="279"/>
      <c r="PXL9" s="279"/>
      <c r="PXM9" s="279"/>
      <c r="PXN9" s="279"/>
      <c r="PXO9" s="279"/>
      <c r="PXP9" s="279"/>
      <c r="PXQ9" s="279"/>
      <c r="PXR9" s="279"/>
      <c r="PXS9" s="279"/>
      <c r="PXT9" s="279"/>
      <c r="PXU9" s="279"/>
      <c r="PXV9" s="279"/>
      <c r="PXW9" s="279"/>
      <c r="PXX9" s="279"/>
      <c r="PXY9" s="279"/>
      <c r="PXZ9" s="279"/>
      <c r="PYA9" s="279"/>
      <c r="PYB9" s="279"/>
      <c r="PYC9" s="279"/>
      <c r="PYD9" s="279"/>
      <c r="PYE9" s="279"/>
      <c r="PYF9" s="279"/>
      <c r="PYG9" s="279"/>
      <c r="PYH9" s="279"/>
      <c r="PYI9" s="279"/>
      <c r="PYJ9" s="279"/>
      <c r="PYK9" s="279"/>
      <c r="PYL9" s="279"/>
      <c r="PYM9" s="279"/>
      <c r="PYN9" s="279"/>
      <c r="PYO9" s="279"/>
      <c r="PYP9" s="279"/>
      <c r="PYQ9" s="279"/>
      <c r="PYR9" s="279"/>
      <c r="PYS9" s="279"/>
      <c r="PYT9" s="279"/>
      <c r="PYU9" s="279"/>
      <c r="PYV9" s="279"/>
      <c r="PYW9" s="279"/>
      <c r="PYX9" s="279"/>
      <c r="PYY9" s="279"/>
      <c r="PYZ9" s="279"/>
      <c r="PZA9" s="279"/>
      <c r="PZB9" s="279"/>
      <c r="PZC9" s="279"/>
      <c r="PZD9" s="279"/>
      <c r="PZE9" s="279"/>
      <c r="PZF9" s="279"/>
      <c r="PZG9" s="279"/>
      <c r="PZH9" s="279"/>
      <c r="PZI9" s="279"/>
      <c r="PZJ9" s="279"/>
      <c r="PZK9" s="279"/>
      <c r="PZL9" s="279"/>
      <c r="PZM9" s="279"/>
      <c r="PZN9" s="279"/>
      <c r="PZO9" s="279"/>
      <c r="PZP9" s="279"/>
      <c r="PZQ9" s="279"/>
      <c r="PZR9" s="279"/>
      <c r="PZS9" s="279"/>
      <c r="PZT9" s="279"/>
      <c r="PZU9" s="279"/>
      <c r="PZV9" s="279"/>
      <c r="PZW9" s="279"/>
      <c r="PZX9" s="279"/>
      <c r="PZY9" s="279"/>
      <c r="PZZ9" s="279"/>
      <c r="QAA9" s="279"/>
      <c r="QAB9" s="279"/>
      <c r="QAC9" s="279"/>
      <c r="QAD9" s="279"/>
      <c r="QAE9" s="279"/>
      <c r="QAF9" s="279"/>
      <c r="QAG9" s="279"/>
      <c r="QAH9" s="279"/>
      <c r="QAI9" s="279"/>
      <c r="QAJ9" s="279"/>
      <c r="QAK9" s="279"/>
      <c r="QAL9" s="279"/>
      <c r="QAM9" s="279"/>
      <c r="QAN9" s="279"/>
      <c r="QAO9" s="279"/>
      <c r="QAP9" s="279"/>
      <c r="QAQ9" s="279"/>
      <c r="QAR9" s="279"/>
      <c r="QAS9" s="279"/>
      <c r="QAT9" s="279"/>
      <c r="QAU9" s="279"/>
      <c r="QAV9" s="279"/>
      <c r="QAW9" s="279"/>
      <c r="QAX9" s="279"/>
      <c r="QAY9" s="279"/>
      <c r="QAZ9" s="279"/>
      <c r="QBA9" s="279"/>
      <c r="QBB9" s="279"/>
      <c r="QBC9" s="279"/>
      <c r="QBD9" s="279"/>
      <c r="QBE9" s="279"/>
      <c r="QBF9" s="279"/>
      <c r="QBG9" s="279"/>
      <c r="QBH9" s="279"/>
      <c r="QBI9" s="279"/>
      <c r="QBJ9" s="279"/>
      <c r="QBK9" s="279"/>
      <c r="QBL9" s="279"/>
      <c r="QBM9" s="279"/>
      <c r="QBN9" s="279"/>
      <c r="QBO9" s="279"/>
      <c r="QBP9" s="279"/>
      <c r="QBQ9" s="279"/>
      <c r="QBR9" s="279"/>
      <c r="QBS9" s="279"/>
      <c r="QBT9" s="279"/>
      <c r="QBU9" s="279"/>
      <c r="QBV9" s="279"/>
      <c r="QBW9" s="279"/>
      <c r="QBX9" s="279"/>
      <c r="QBY9" s="279"/>
      <c r="QBZ9" s="279"/>
      <c r="QCA9" s="279"/>
      <c r="QCB9" s="279"/>
      <c r="QCC9" s="279"/>
      <c r="QCD9" s="279"/>
      <c r="QCE9" s="279"/>
      <c r="QCF9" s="279"/>
      <c r="QCG9" s="279"/>
      <c r="QCH9" s="279"/>
      <c r="QCI9" s="279"/>
      <c r="QCJ9" s="279"/>
      <c r="QCK9" s="279"/>
      <c r="QCL9" s="279"/>
      <c r="QCM9" s="279"/>
      <c r="QCN9" s="279"/>
      <c r="QCO9" s="279"/>
      <c r="QCP9" s="279"/>
      <c r="QCQ9" s="279"/>
      <c r="QCR9" s="279"/>
      <c r="QCS9" s="279"/>
      <c r="QCT9" s="279"/>
      <c r="QCU9" s="279"/>
      <c r="QCV9" s="279"/>
      <c r="QCW9" s="279"/>
      <c r="QCX9" s="279"/>
      <c r="QCY9" s="279"/>
      <c r="QCZ9" s="279"/>
      <c r="QDA9" s="279"/>
      <c r="QDB9" s="279"/>
      <c r="QDC9" s="279"/>
      <c r="QDD9" s="279"/>
      <c r="QDE9" s="279"/>
      <c r="QDF9" s="279"/>
      <c r="QDG9" s="279"/>
      <c r="QDH9" s="279"/>
      <c r="QDI9" s="279"/>
      <c r="QDJ9" s="279"/>
      <c r="QDK9" s="279"/>
      <c r="QDL9" s="279"/>
      <c r="QDM9" s="279"/>
      <c r="QDN9" s="279"/>
      <c r="QDO9" s="279"/>
      <c r="QDP9" s="279"/>
      <c r="QDQ9" s="279"/>
      <c r="QDR9" s="279"/>
      <c r="QDS9" s="279"/>
      <c r="QDT9" s="279"/>
      <c r="QDU9" s="279"/>
      <c r="QDV9" s="279"/>
      <c r="QDW9" s="279"/>
      <c r="QDX9" s="279"/>
      <c r="QDY9" s="279"/>
      <c r="QDZ9" s="279"/>
      <c r="QEA9" s="279"/>
      <c r="QEB9" s="279"/>
      <c r="QEC9" s="279"/>
      <c r="QED9" s="279"/>
      <c r="QEE9" s="279"/>
      <c r="QEF9" s="279"/>
      <c r="QEG9" s="279"/>
      <c r="QEH9" s="279"/>
      <c r="QEI9" s="279"/>
      <c r="QEJ9" s="279"/>
      <c r="QEK9" s="279"/>
      <c r="QEL9" s="279"/>
      <c r="QEM9" s="279"/>
      <c r="QEN9" s="279"/>
      <c r="QEO9" s="279"/>
      <c r="QEP9" s="279"/>
      <c r="QEQ9" s="279"/>
      <c r="QER9" s="279"/>
      <c r="QES9" s="279"/>
      <c r="QET9" s="279"/>
      <c r="QEU9" s="279"/>
      <c r="QEV9" s="279"/>
      <c r="QEW9" s="279"/>
      <c r="QEX9" s="279"/>
      <c r="QEY9" s="279"/>
      <c r="QEZ9" s="279"/>
      <c r="QFA9" s="279"/>
      <c r="QFB9" s="279"/>
      <c r="QFC9" s="279"/>
      <c r="QFD9" s="279"/>
      <c r="QFE9" s="279"/>
      <c r="QFF9" s="279"/>
      <c r="QFG9" s="279"/>
      <c r="QFH9" s="279"/>
      <c r="QFI9" s="279"/>
      <c r="QFJ9" s="279"/>
      <c r="QFK9" s="279"/>
      <c r="QFL9" s="279"/>
      <c r="QFM9" s="279"/>
      <c r="QFN9" s="279"/>
      <c r="QFO9" s="279"/>
      <c r="QFP9" s="279"/>
      <c r="QFQ9" s="279"/>
      <c r="QFR9" s="279"/>
      <c r="QFS9" s="279"/>
      <c r="QFT9" s="279"/>
      <c r="QFU9" s="279"/>
      <c r="QFV9" s="279"/>
      <c r="QFW9" s="279"/>
      <c r="QFX9" s="279"/>
      <c r="QFY9" s="279"/>
      <c r="QFZ9" s="279"/>
      <c r="QGA9" s="279"/>
      <c r="QGB9" s="279"/>
      <c r="QGC9" s="279"/>
      <c r="QGD9" s="279"/>
      <c r="QGE9" s="279"/>
      <c r="QGF9" s="279"/>
      <c r="QGG9" s="279"/>
      <c r="QGH9" s="279"/>
      <c r="QGI9" s="279"/>
      <c r="QGJ9" s="279"/>
      <c r="QGK9" s="279"/>
      <c r="QGL9" s="279"/>
      <c r="QGM9" s="279"/>
      <c r="QGN9" s="279"/>
      <c r="QGO9" s="279"/>
      <c r="QGP9" s="279"/>
      <c r="QGQ9" s="279"/>
      <c r="QGR9" s="279"/>
      <c r="QGS9" s="279"/>
      <c r="QGT9" s="279"/>
      <c r="QGU9" s="279"/>
      <c r="QGV9" s="279"/>
      <c r="QGW9" s="279"/>
      <c r="QGX9" s="279"/>
      <c r="QGY9" s="279"/>
      <c r="QGZ9" s="279"/>
      <c r="QHA9" s="279"/>
      <c r="QHB9" s="279"/>
      <c r="QHC9" s="279"/>
      <c r="QHD9" s="279"/>
      <c r="QHE9" s="279"/>
      <c r="QHF9" s="279"/>
      <c r="QHG9" s="279"/>
      <c r="QHH9" s="279"/>
      <c r="QHI9" s="279"/>
      <c r="QHJ9" s="279"/>
      <c r="QHK9" s="279"/>
      <c r="QHL9" s="279"/>
      <c r="QHM9" s="279"/>
      <c r="QHN9" s="279"/>
      <c r="QHO9" s="279"/>
      <c r="QHP9" s="279"/>
      <c r="QHQ9" s="279"/>
      <c r="QHR9" s="279"/>
      <c r="QHS9" s="279"/>
      <c r="QHT9" s="279"/>
      <c r="QHU9" s="279"/>
      <c r="QHV9" s="279"/>
      <c r="QHW9" s="279"/>
      <c r="QHX9" s="279"/>
      <c r="QHY9" s="279"/>
      <c r="QHZ9" s="279"/>
      <c r="QIA9" s="279"/>
      <c r="QIB9" s="279"/>
      <c r="QIC9" s="279"/>
      <c r="QID9" s="279"/>
      <c r="QIE9" s="279"/>
      <c r="QIF9" s="279"/>
      <c r="QIG9" s="279"/>
      <c r="QIH9" s="279"/>
      <c r="QII9" s="279"/>
      <c r="QIJ9" s="279"/>
      <c r="QIK9" s="279"/>
      <c r="QIL9" s="279"/>
      <c r="QIM9" s="279"/>
      <c r="QIN9" s="279"/>
      <c r="QIO9" s="279"/>
      <c r="QIP9" s="279"/>
      <c r="QIQ9" s="279"/>
      <c r="QIR9" s="279"/>
      <c r="QIS9" s="279"/>
      <c r="QIT9" s="279"/>
      <c r="QIU9" s="279"/>
      <c r="QIV9" s="279"/>
      <c r="QIW9" s="279"/>
      <c r="QIX9" s="279"/>
      <c r="QIY9" s="279"/>
      <c r="QIZ9" s="279"/>
      <c r="QJA9" s="279"/>
      <c r="QJB9" s="279"/>
      <c r="QJC9" s="279"/>
      <c r="QJD9" s="279"/>
      <c r="QJE9" s="279"/>
      <c r="QJF9" s="279"/>
      <c r="QJG9" s="279"/>
      <c r="QJH9" s="279"/>
      <c r="QJI9" s="279"/>
      <c r="QJJ9" s="279"/>
      <c r="QJK9" s="279"/>
      <c r="QJL9" s="279"/>
      <c r="QJM9" s="279"/>
      <c r="QJN9" s="279"/>
      <c r="QJO9" s="279"/>
      <c r="QJP9" s="279"/>
      <c r="QJQ9" s="279"/>
      <c r="QJR9" s="279"/>
      <c r="QJS9" s="279"/>
      <c r="QJT9" s="279"/>
      <c r="QJU9" s="279"/>
      <c r="QJV9" s="279"/>
      <c r="QJW9" s="279"/>
      <c r="QJX9" s="279"/>
      <c r="QJY9" s="279"/>
      <c r="QJZ9" s="279"/>
      <c r="QKA9" s="279"/>
      <c r="QKB9" s="279"/>
      <c r="QKC9" s="279"/>
      <c r="QKD9" s="279"/>
      <c r="QKE9" s="279"/>
      <c r="QKF9" s="279"/>
      <c r="QKG9" s="279"/>
      <c r="QKH9" s="279"/>
      <c r="QKI9" s="279"/>
      <c r="QKJ9" s="279"/>
      <c r="QKK9" s="279"/>
      <c r="QKL9" s="279"/>
      <c r="QKM9" s="279"/>
      <c r="QKN9" s="279"/>
      <c r="QKO9" s="279"/>
      <c r="QKP9" s="279"/>
      <c r="QKQ9" s="279"/>
      <c r="QKR9" s="279"/>
      <c r="QKS9" s="279"/>
      <c r="QKT9" s="279"/>
      <c r="QKU9" s="279"/>
      <c r="QKV9" s="279"/>
      <c r="QKW9" s="279"/>
      <c r="QKX9" s="279"/>
      <c r="QKY9" s="279"/>
      <c r="QKZ9" s="279"/>
      <c r="QLA9" s="279"/>
      <c r="QLB9" s="279"/>
      <c r="QLC9" s="279"/>
      <c r="QLD9" s="279"/>
      <c r="QLE9" s="279"/>
      <c r="QLF9" s="279"/>
      <c r="QLG9" s="279"/>
      <c r="QLH9" s="279"/>
      <c r="QLI9" s="279"/>
      <c r="QLJ9" s="279"/>
      <c r="QLK9" s="279"/>
      <c r="QLL9" s="279"/>
      <c r="QLM9" s="279"/>
      <c r="QLN9" s="279"/>
      <c r="QLO9" s="279"/>
      <c r="QLP9" s="279"/>
      <c r="QLQ9" s="279"/>
      <c r="QLR9" s="279"/>
      <c r="QLS9" s="279"/>
      <c r="QLT9" s="279"/>
      <c r="QLU9" s="279"/>
      <c r="QLV9" s="279"/>
      <c r="QLW9" s="279"/>
      <c r="QLX9" s="279"/>
      <c r="QLY9" s="279"/>
      <c r="QLZ9" s="279"/>
      <c r="QMA9" s="279"/>
      <c r="QMB9" s="279"/>
      <c r="QMC9" s="279"/>
      <c r="QMD9" s="279"/>
      <c r="QME9" s="279"/>
      <c r="QMF9" s="279"/>
      <c r="QMG9" s="279"/>
      <c r="QMH9" s="279"/>
      <c r="QMI9" s="279"/>
      <c r="QMJ9" s="279"/>
      <c r="QMK9" s="279"/>
      <c r="QML9" s="279"/>
      <c r="QMM9" s="279"/>
      <c r="QMN9" s="279"/>
      <c r="QMO9" s="279"/>
      <c r="QMP9" s="279"/>
      <c r="QMQ9" s="279"/>
      <c r="QMR9" s="279"/>
      <c r="QMS9" s="279"/>
      <c r="QMT9" s="279"/>
      <c r="QMU9" s="279"/>
      <c r="QMV9" s="279"/>
      <c r="QMW9" s="279"/>
      <c r="QMX9" s="279"/>
      <c r="QMY9" s="279"/>
      <c r="QMZ9" s="279"/>
      <c r="QNA9" s="279"/>
      <c r="QNB9" s="279"/>
      <c r="QNC9" s="279"/>
      <c r="QND9" s="279"/>
      <c r="QNE9" s="279"/>
      <c r="QNF9" s="279"/>
      <c r="QNG9" s="279"/>
      <c r="QNH9" s="279"/>
      <c r="QNI9" s="279"/>
      <c r="QNJ9" s="279"/>
      <c r="QNK9" s="279"/>
      <c r="QNL9" s="279"/>
      <c r="QNM9" s="279"/>
      <c r="QNN9" s="279"/>
      <c r="QNO9" s="279"/>
      <c r="QNP9" s="279"/>
      <c r="QNQ9" s="279"/>
      <c r="QNR9" s="279"/>
      <c r="QNS9" s="279"/>
      <c r="QNT9" s="279"/>
      <c r="QNU9" s="279"/>
      <c r="QNV9" s="279"/>
      <c r="QNW9" s="279"/>
      <c r="QNX9" s="279"/>
      <c r="QNY9" s="279"/>
      <c r="QNZ9" s="279"/>
      <c r="QOA9" s="279"/>
      <c r="QOB9" s="279"/>
      <c r="QOC9" s="279"/>
      <c r="QOD9" s="279"/>
      <c r="QOE9" s="279"/>
      <c r="QOF9" s="279"/>
      <c r="QOG9" s="279"/>
      <c r="QOH9" s="279"/>
      <c r="QOI9" s="279"/>
      <c r="QOJ9" s="279"/>
      <c r="QOK9" s="279"/>
      <c r="QOL9" s="279"/>
      <c r="QOM9" s="279"/>
      <c r="QON9" s="279"/>
      <c r="QOO9" s="279"/>
      <c r="QOP9" s="279"/>
      <c r="QOQ9" s="279"/>
      <c r="QOR9" s="279"/>
      <c r="QOS9" s="279"/>
      <c r="QOT9" s="279"/>
      <c r="QOU9" s="279"/>
      <c r="QOV9" s="279"/>
      <c r="QOW9" s="279"/>
      <c r="QOX9" s="279"/>
      <c r="QOY9" s="279"/>
      <c r="QOZ9" s="279"/>
      <c r="QPA9" s="279"/>
      <c r="QPB9" s="279"/>
      <c r="QPC9" s="279"/>
      <c r="QPD9" s="279"/>
      <c r="QPE9" s="279"/>
      <c r="QPF9" s="279"/>
      <c r="QPG9" s="279"/>
      <c r="QPH9" s="279"/>
      <c r="QPI9" s="279"/>
      <c r="QPJ9" s="279"/>
      <c r="QPK9" s="279"/>
      <c r="QPL9" s="279"/>
      <c r="QPM9" s="279"/>
      <c r="QPN9" s="279"/>
      <c r="QPO9" s="279"/>
      <c r="QPP9" s="279"/>
      <c r="QPQ9" s="279"/>
      <c r="QPR9" s="279"/>
      <c r="QPS9" s="279"/>
      <c r="QPT9" s="279"/>
      <c r="QPU9" s="279"/>
      <c r="QPV9" s="279"/>
      <c r="QPW9" s="279"/>
      <c r="QPX9" s="279"/>
      <c r="QPY9" s="279"/>
      <c r="QPZ9" s="279"/>
      <c r="QQA9" s="279"/>
      <c r="QQB9" s="279"/>
      <c r="QQC9" s="279"/>
      <c r="QQD9" s="279"/>
      <c r="QQE9" s="279"/>
      <c r="QQF9" s="279"/>
      <c r="QQG9" s="279"/>
      <c r="QQH9" s="279"/>
      <c r="QQI9" s="279"/>
      <c r="QQJ9" s="279"/>
      <c r="QQK9" s="279"/>
      <c r="QQL9" s="279"/>
      <c r="QQM9" s="279"/>
      <c r="QQN9" s="279"/>
      <c r="QQO9" s="279"/>
      <c r="QQP9" s="279"/>
      <c r="QQQ9" s="279"/>
      <c r="QQR9" s="279"/>
      <c r="QQS9" s="279"/>
      <c r="QQT9" s="279"/>
      <c r="QQU9" s="279"/>
      <c r="QQV9" s="279"/>
      <c r="QQW9" s="279"/>
      <c r="QQX9" s="279"/>
      <c r="QQY9" s="279"/>
      <c r="QQZ9" s="279"/>
      <c r="QRA9" s="279"/>
      <c r="QRB9" s="279"/>
      <c r="QRC9" s="279"/>
      <c r="QRD9" s="279"/>
      <c r="QRE9" s="279"/>
      <c r="QRF9" s="279"/>
      <c r="QRG9" s="279"/>
      <c r="QRH9" s="279"/>
      <c r="QRI9" s="279"/>
      <c r="QRJ9" s="279"/>
      <c r="QRK9" s="279"/>
      <c r="QRL9" s="279"/>
      <c r="QRM9" s="279"/>
      <c r="QRN9" s="279"/>
      <c r="QRO9" s="279"/>
      <c r="QRP9" s="279"/>
      <c r="QRQ9" s="279"/>
      <c r="QRR9" s="279"/>
      <c r="QRS9" s="279"/>
      <c r="QRT9" s="279"/>
      <c r="QRU9" s="279"/>
      <c r="QRV9" s="279"/>
      <c r="QRW9" s="279"/>
      <c r="QRX9" s="279"/>
      <c r="QRY9" s="279"/>
      <c r="QRZ9" s="279"/>
      <c r="QSA9" s="279"/>
      <c r="QSB9" s="279"/>
      <c r="QSC9" s="279"/>
      <c r="QSD9" s="279"/>
      <c r="QSE9" s="279"/>
      <c r="QSF9" s="279"/>
      <c r="QSG9" s="279"/>
      <c r="QSH9" s="279"/>
      <c r="QSI9" s="279"/>
      <c r="QSJ9" s="279"/>
      <c r="QSK9" s="279"/>
      <c r="QSL9" s="279"/>
      <c r="QSM9" s="279"/>
      <c r="QSN9" s="279"/>
      <c r="QSO9" s="279"/>
      <c r="QSP9" s="279"/>
      <c r="QSQ9" s="279"/>
      <c r="QSR9" s="279"/>
      <c r="QSS9" s="279"/>
      <c r="QST9" s="279"/>
      <c r="QSU9" s="279"/>
      <c r="QSV9" s="279"/>
      <c r="QSW9" s="279"/>
      <c r="QSX9" s="279"/>
      <c r="QSY9" s="279"/>
      <c r="QSZ9" s="279"/>
      <c r="QTA9" s="279"/>
      <c r="QTB9" s="279"/>
      <c r="QTC9" s="279"/>
      <c r="QTD9" s="279"/>
      <c r="QTE9" s="279"/>
      <c r="QTF9" s="279"/>
      <c r="QTG9" s="279"/>
      <c r="QTH9" s="279"/>
      <c r="QTI9" s="279"/>
      <c r="QTJ9" s="279"/>
      <c r="QTK9" s="279"/>
      <c r="QTL9" s="279"/>
      <c r="QTM9" s="279"/>
      <c r="QTN9" s="279"/>
      <c r="QTO9" s="279"/>
      <c r="QTP9" s="279"/>
      <c r="QTQ9" s="279"/>
      <c r="QTR9" s="279"/>
      <c r="QTS9" s="279"/>
      <c r="QTT9" s="279"/>
      <c r="QTU9" s="279"/>
      <c r="QTV9" s="279"/>
      <c r="QTW9" s="279"/>
      <c r="QTX9" s="279"/>
      <c r="QTY9" s="279"/>
      <c r="QTZ9" s="279"/>
      <c r="QUA9" s="279"/>
      <c r="QUB9" s="279"/>
      <c r="QUC9" s="279"/>
      <c r="QUD9" s="279"/>
      <c r="QUE9" s="279"/>
      <c r="QUF9" s="279"/>
      <c r="QUG9" s="279"/>
      <c r="QUH9" s="279"/>
      <c r="QUI9" s="279"/>
      <c r="QUJ9" s="279"/>
      <c r="QUK9" s="279"/>
      <c r="QUL9" s="279"/>
      <c r="QUM9" s="279"/>
      <c r="QUN9" s="279"/>
      <c r="QUO9" s="279"/>
      <c r="QUP9" s="279"/>
      <c r="QUQ9" s="279"/>
      <c r="QUR9" s="279"/>
      <c r="QUS9" s="279"/>
      <c r="QUT9" s="279"/>
      <c r="QUU9" s="279"/>
      <c r="QUV9" s="279"/>
      <c r="QUW9" s="279"/>
      <c r="QUX9" s="279"/>
      <c r="QUY9" s="279"/>
      <c r="QUZ9" s="279"/>
      <c r="QVA9" s="279"/>
      <c r="QVB9" s="279"/>
      <c r="QVC9" s="279"/>
      <c r="QVD9" s="279"/>
      <c r="QVE9" s="279"/>
      <c r="QVF9" s="279"/>
      <c r="QVG9" s="279"/>
      <c r="QVH9" s="279"/>
      <c r="QVI9" s="279"/>
      <c r="QVJ9" s="279"/>
      <c r="QVK9" s="279"/>
      <c r="QVL9" s="279"/>
      <c r="QVM9" s="279"/>
      <c r="QVN9" s="279"/>
      <c r="QVO9" s="279"/>
      <c r="QVP9" s="279"/>
      <c r="QVQ9" s="279"/>
      <c r="QVR9" s="279"/>
      <c r="QVS9" s="279"/>
      <c r="QVT9" s="279"/>
      <c r="QVU9" s="279"/>
      <c r="QVV9" s="279"/>
      <c r="QVW9" s="279"/>
      <c r="QVX9" s="279"/>
      <c r="QVY9" s="279"/>
      <c r="QVZ9" s="279"/>
      <c r="QWA9" s="279"/>
      <c r="QWB9" s="279"/>
      <c r="QWC9" s="279"/>
      <c r="QWD9" s="279"/>
      <c r="QWE9" s="279"/>
      <c r="QWF9" s="279"/>
      <c r="QWG9" s="279"/>
      <c r="QWH9" s="279"/>
      <c r="QWI9" s="279"/>
      <c r="QWJ9" s="279"/>
      <c r="QWK9" s="279"/>
      <c r="QWL9" s="279"/>
      <c r="QWM9" s="279"/>
      <c r="QWN9" s="279"/>
      <c r="QWO9" s="279"/>
      <c r="QWP9" s="279"/>
      <c r="QWQ9" s="279"/>
      <c r="QWR9" s="279"/>
      <c r="QWS9" s="279"/>
      <c r="QWT9" s="279"/>
      <c r="QWU9" s="279"/>
      <c r="QWV9" s="279"/>
      <c r="QWW9" s="279"/>
      <c r="QWX9" s="279"/>
      <c r="QWY9" s="279"/>
      <c r="QWZ9" s="279"/>
      <c r="QXA9" s="279"/>
      <c r="QXB9" s="279"/>
      <c r="QXC9" s="279"/>
      <c r="QXD9" s="279"/>
      <c r="QXE9" s="279"/>
      <c r="QXF9" s="279"/>
      <c r="QXG9" s="279"/>
      <c r="QXH9" s="279"/>
      <c r="QXI9" s="279"/>
      <c r="QXJ9" s="279"/>
      <c r="QXK9" s="279"/>
      <c r="QXL9" s="279"/>
      <c r="QXM9" s="279"/>
      <c r="QXN9" s="279"/>
      <c r="QXO9" s="279"/>
      <c r="QXP9" s="279"/>
      <c r="QXQ9" s="279"/>
      <c r="QXR9" s="279"/>
      <c r="QXS9" s="279"/>
      <c r="QXT9" s="279"/>
      <c r="QXU9" s="279"/>
      <c r="QXV9" s="279"/>
      <c r="QXW9" s="279"/>
      <c r="QXX9" s="279"/>
      <c r="QXY9" s="279"/>
      <c r="QXZ9" s="279"/>
      <c r="QYA9" s="279"/>
      <c r="QYB9" s="279"/>
      <c r="QYC9" s="279"/>
      <c r="QYD9" s="279"/>
      <c r="QYE9" s="279"/>
      <c r="QYF9" s="279"/>
      <c r="QYG9" s="279"/>
      <c r="QYH9" s="279"/>
      <c r="QYI9" s="279"/>
      <c r="QYJ9" s="279"/>
      <c r="QYK9" s="279"/>
      <c r="QYL9" s="279"/>
      <c r="QYM9" s="279"/>
      <c r="QYN9" s="279"/>
      <c r="QYO9" s="279"/>
      <c r="QYP9" s="279"/>
      <c r="QYQ9" s="279"/>
      <c r="QYR9" s="279"/>
      <c r="QYS9" s="279"/>
      <c r="QYT9" s="279"/>
      <c r="QYU9" s="279"/>
      <c r="QYV9" s="279"/>
      <c r="QYW9" s="279"/>
      <c r="QYX9" s="279"/>
      <c r="QYY9" s="279"/>
      <c r="QYZ9" s="279"/>
      <c r="QZA9" s="279"/>
      <c r="QZB9" s="279"/>
      <c r="QZC9" s="279"/>
      <c r="QZD9" s="279"/>
      <c r="QZE9" s="279"/>
      <c r="QZF9" s="279"/>
      <c r="QZG9" s="279"/>
      <c r="QZH9" s="279"/>
      <c r="QZI9" s="279"/>
      <c r="QZJ9" s="279"/>
      <c r="QZK9" s="279"/>
      <c r="QZL9" s="279"/>
      <c r="QZM9" s="279"/>
      <c r="QZN9" s="279"/>
      <c r="QZO9" s="279"/>
      <c r="QZP9" s="279"/>
      <c r="QZQ9" s="279"/>
      <c r="QZR9" s="279"/>
      <c r="QZS9" s="279"/>
      <c r="QZT9" s="279"/>
      <c r="QZU9" s="279"/>
      <c r="QZV9" s="279"/>
      <c r="QZW9" s="279"/>
      <c r="QZX9" s="279"/>
      <c r="QZY9" s="279"/>
      <c r="QZZ9" s="279"/>
      <c r="RAA9" s="279"/>
      <c r="RAB9" s="279"/>
      <c r="RAC9" s="279"/>
      <c r="RAD9" s="279"/>
      <c r="RAE9" s="279"/>
      <c r="RAF9" s="279"/>
      <c r="RAG9" s="279"/>
      <c r="RAH9" s="279"/>
      <c r="RAI9" s="279"/>
      <c r="RAJ9" s="279"/>
      <c r="RAK9" s="279"/>
      <c r="RAL9" s="279"/>
      <c r="RAM9" s="279"/>
      <c r="RAN9" s="279"/>
      <c r="RAO9" s="279"/>
      <c r="RAP9" s="279"/>
      <c r="RAQ9" s="279"/>
      <c r="RAR9" s="279"/>
      <c r="RAS9" s="279"/>
      <c r="RAT9" s="279"/>
      <c r="RAU9" s="279"/>
      <c r="RAV9" s="279"/>
      <c r="RAW9" s="279"/>
      <c r="RAX9" s="279"/>
      <c r="RAY9" s="279"/>
      <c r="RAZ9" s="279"/>
      <c r="RBA9" s="279"/>
      <c r="RBB9" s="279"/>
      <c r="RBC9" s="279"/>
      <c r="RBD9" s="279"/>
      <c r="RBE9" s="279"/>
      <c r="RBF9" s="279"/>
      <c r="RBG9" s="279"/>
      <c r="RBH9" s="279"/>
      <c r="RBI9" s="279"/>
      <c r="RBJ9" s="279"/>
      <c r="RBK9" s="279"/>
      <c r="RBL9" s="279"/>
      <c r="RBM9" s="279"/>
      <c r="RBN9" s="279"/>
      <c r="RBO9" s="279"/>
      <c r="RBP9" s="279"/>
      <c r="RBQ9" s="279"/>
      <c r="RBR9" s="279"/>
      <c r="RBS9" s="279"/>
      <c r="RBT9" s="279"/>
      <c r="RBU9" s="279"/>
      <c r="RBV9" s="279"/>
      <c r="RBW9" s="279"/>
      <c r="RBX9" s="279"/>
      <c r="RBY9" s="279"/>
      <c r="RBZ9" s="279"/>
      <c r="RCA9" s="279"/>
      <c r="RCB9" s="279"/>
      <c r="RCC9" s="279"/>
      <c r="RCD9" s="279"/>
      <c r="RCE9" s="279"/>
      <c r="RCF9" s="279"/>
      <c r="RCG9" s="279"/>
      <c r="RCH9" s="279"/>
      <c r="RCI9" s="279"/>
      <c r="RCJ9" s="279"/>
      <c r="RCK9" s="279"/>
      <c r="RCL9" s="279"/>
      <c r="RCM9" s="279"/>
      <c r="RCN9" s="279"/>
      <c r="RCO9" s="279"/>
      <c r="RCP9" s="279"/>
      <c r="RCQ9" s="279"/>
      <c r="RCR9" s="279"/>
      <c r="RCS9" s="279"/>
      <c r="RCT9" s="279"/>
      <c r="RCU9" s="279"/>
      <c r="RCV9" s="279"/>
      <c r="RCW9" s="279"/>
      <c r="RCX9" s="279"/>
      <c r="RCY9" s="279"/>
      <c r="RCZ9" s="279"/>
      <c r="RDA9" s="279"/>
      <c r="RDB9" s="279"/>
      <c r="RDC9" s="279"/>
      <c r="RDD9" s="279"/>
      <c r="RDE9" s="279"/>
      <c r="RDF9" s="279"/>
      <c r="RDG9" s="279"/>
      <c r="RDH9" s="279"/>
      <c r="RDI9" s="279"/>
      <c r="RDJ9" s="279"/>
      <c r="RDK9" s="279"/>
      <c r="RDL9" s="279"/>
      <c r="RDM9" s="279"/>
      <c r="RDN9" s="279"/>
      <c r="RDO9" s="279"/>
      <c r="RDP9" s="279"/>
      <c r="RDQ9" s="279"/>
      <c r="RDR9" s="279"/>
      <c r="RDS9" s="279"/>
      <c r="RDT9" s="279"/>
      <c r="RDU9" s="279"/>
      <c r="RDV9" s="279"/>
      <c r="RDW9" s="279"/>
      <c r="RDX9" s="279"/>
      <c r="RDY9" s="279"/>
      <c r="RDZ9" s="279"/>
      <c r="REA9" s="279"/>
      <c r="REB9" s="279"/>
      <c r="REC9" s="279"/>
      <c r="RED9" s="279"/>
      <c r="REE9" s="279"/>
      <c r="REF9" s="279"/>
      <c r="REG9" s="279"/>
      <c r="REH9" s="279"/>
      <c r="REI9" s="279"/>
      <c r="REJ9" s="279"/>
      <c r="REK9" s="279"/>
      <c r="REL9" s="279"/>
      <c r="REM9" s="279"/>
      <c r="REN9" s="279"/>
      <c r="REO9" s="279"/>
      <c r="REP9" s="279"/>
      <c r="REQ9" s="279"/>
      <c r="RER9" s="279"/>
      <c r="RES9" s="279"/>
      <c r="RET9" s="279"/>
      <c r="REU9" s="279"/>
      <c r="REV9" s="279"/>
      <c r="REW9" s="279"/>
      <c r="REX9" s="279"/>
      <c r="REY9" s="279"/>
      <c r="REZ9" s="279"/>
      <c r="RFA9" s="279"/>
      <c r="RFB9" s="279"/>
      <c r="RFC9" s="279"/>
      <c r="RFD9" s="279"/>
      <c r="RFE9" s="279"/>
      <c r="RFF9" s="279"/>
      <c r="RFG9" s="279"/>
      <c r="RFH9" s="279"/>
      <c r="RFI9" s="279"/>
      <c r="RFJ9" s="279"/>
      <c r="RFK9" s="279"/>
      <c r="RFL9" s="279"/>
      <c r="RFM9" s="279"/>
      <c r="RFN9" s="279"/>
      <c r="RFO9" s="279"/>
      <c r="RFP9" s="279"/>
      <c r="RFQ9" s="279"/>
      <c r="RFR9" s="279"/>
      <c r="RFS9" s="279"/>
      <c r="RFT9" s="279"/>
      <c r="RFU9" s="279"/>
      <c r="RFV9" s="279"/>
      <c r="RFW9" s="279"/>
      <c r="RFX9" s="279"/>
      <c r="RFY9" s="279"/>
      <c r="RFZ9" s="279"/>
      <c r="RGA9" s="279"/>
      <c r="RGB9" s="279"/>
      <c r="RGC9" s="279"/>
      <c r="RGD9" s="279"/>
      <c r="RGE9" s="279"/>
      <c r="RGF9" s="279"/>
      <c r="RGG9" s="279"/>
      <c r="RGH9" s="279"/>
      <c r="RGI9" s="279"/>
      <c r="RGJ9" s="279"/>
      <c r="RGK9" s="279"/>
      <c r="RGL9" s="279"/>
      <c r="RGM9" s="279"/>
      <c r="RGN9" s="279"/>
      <c r="RGO9" s="279"/>
      <c r="RGP9" s="279"/>
      <c r="RGQ9" s="279"/>
      <c r="RGR9" s="279"/>
      <c r="RGS9" s="279"/>
      <c r="RGT9" s="279"/>
      <c r="RGU9" s="279"/>
      <c r="RGV9" s="279"/>
      <c r="RGW9" s="279"/>
      <c r="RGX9" s="279"/>
      <c r="RGY9" s="279"/>
      <c r="RGZ9" s="279"/>
      <c r="RHA9" s="279"/>
      <c r="RHB9" s="279"/>
      <c r="RHC9" s="279"/>
      <c r="RHD9" s="279"/>
      <c r="RHE9" s="279"/>
      <c r="RHF9" s="279"/>
      <c r="RHG9" s="279"/>
      <c r="RHH9" s="279"/>
      <c r="RHI9" s="279"/>
      <c r="RHJ9" s="279"/>
      <c r="RHK9" s="279"/>
      <c r="RHL9" s="279"/>
      <c r="RHM9" s="279"/>
      <c r="RHN9" s="279"/>
      <c r="RHO9" s="279"/>
      <c r="RHP9" s="279"/>
      <c r="RHQ9" s="279"/>
      <c r="RHR9" s="279"/>
      <c r="RHS9" s="279"/>
      <c r="RHT9" s="279"/>
      <c r="RHU9" s="279"/>
      <c r="RHV9" s="279"/>
      <c r="RHW9" s="279"/>
      <c r="RHX9" s="279"/>
      <c r="RHY9" s="279"/>
      <c r="RHZ9" s="279"/>
      <c r="RIA9" s="279"/>
      <c r="RIB9" s="279"/>
      <c r="RIC9" s="279"/>
      <c r="RID9" s="279"/>
      <c r="RIE9" s="279"/>
      <c r="RIF9" s="279"/>
      <c r="RIG9" s="279"/>
      <c r="RIH9" s="279"/>
      <c r="RII9" s="279"/>
      <c r="RIJ9" s="279"/>
      <c r="RIK9" s="279"/>
      <c r="RIL9" s="279"/>
      <c r="RIM9" s="279"/>
      <c r="RIN9" s="279"/>
      <c r="RIO9" s="279"/>
      <c r="RIP9" s="279"/>
      <c r="RIQ9" s="279"/>
      <c r="RIR9" s="279"/>
      <c r="RIS9" s="279"/>
      <c r="RIT9" s="279"/>
      <c r="RIU9" s="279"/>
      <c r="RIV9" s="279"/>
      <c r="RIW9" s="279"/>
      <c r="RIX9" s="279"/>
      <c r="RIY9" s="279"/>
      <c r="RIZ9" s="279"/>
      <c r="RJA9" s="279"/>
      <c r="RJB9" s="279"/>
      <c r="RJC9" s="279"/>
      <c r="RJD9" s="279"/>
      <c r="RJE9" s="279"/>
      <c r="RJF9" s="279"/>
      <c r="RJG9" s="279"/>
      <c r="RJH9" s="279"/>
      <c r="RJI9" s="279"/>
      <c r="RJJ9" s="279"/>
      <c r="RJK9" s="279"/>
      <c r="RJL9" s="279"/>
      <c r="RJM9" s="279"/>
      <c r="RJN9" s="279"/>
      <c r="RJO9" s="279"/>
      <c r="RJP9" s="279"/>
      <c r="RJQ9" s="279"/>
      <c r="RJR9" s="279"/>
      <c r="RJS9" s="279"/>
      <c r="RJT9" s="279"/>
      <c r="RJU9" s="279"/>
      <c r="RJV9" s="279"/>
      <c r="RJW9" s="279"/>
      <c r="RJX9" s="279"/>
      <c r="RJY9" s="279"/>
      <c r="RJZ9" s="279"/>
      <c r="RKA9" s="279"/>
      <c r="RKB9" s="279"/>
      <c r="RKC9" s="279"/>
      <c r="RKD9" s="279"/>
      <c r="RKE9" s="279"/>
      <c r="RKF9" s="279"/>
      <c r="RKG9" s="279"/>
      <c r="RKH9" s="279"/>
      <c r="RKI9" s="279"/>
      <c r="RKJ9" s="279"/>
      <c r="RKK9" s="279"/>
      <c r="RKL9" s="279"/>
      <c r="RKM9" s="279"/>
      <c r="RKN9" s="279"/>
      <c r="RKO9" s="279"/>
      <c r="RKP9" s="279"/>
      <c r="RKQ9" s="279"/>
      <c r="RKR9" s="279"/>
      <c r="RKS9" s="279"/>
      <c r="RKT9" s="279"/>
      <c r="RKU9" s="279"/>
      <c r="RKV9" s="279"/>
      <c r="RKW9" s="279"/>
      <c r="RKX9" s="279"/>
      <c r="RKY9" s="279"/>
      <c r="RKZ9" s="279"/>
      <c r="RLA9" s="279"/>
      <c r="RLB9" s="279"/>
      <c r="RLC9" s="279"/>
      <c r="RLD9" s="279"/>
      <c r="RLE9" s="279"/>
      <c r="RLF9" s="279"/>
      <c r="RLG9" s="279"/>
      <c r="RLH9" s="279"/>
      <c r="RLI9" s="279"/>
      <c r="RLJ9" s="279"/>
      <c r="RLK9" s="279"/>
      <c r="RLL9" s="279"/>
      <c r="RLM9" s="279"/>
      <c r="RLN9" s="279"/>
      <c r="RLO9" s="279"/>
      <c r="RLP9" s="279"/>
      <c r="RLQ9" s="279"/>
      <c r="RLR9" s="279"/>
      <c r="RLS9" s="279"/>
      <c r="RLT9" s="279"/>
      <c r="RLU9" s="279"/>
      <c r="RLV9" s="279"/>
      <c r="RLW9" s="279"/>
      <c r="RLX9" s="279"/>
      <c r="RLY9" s="279"/>
      <c r="RLZ9" s="279"/>
      <c r="RMA9" s="279"/>
      <c r="RMB9" s="279"/>
      <c r="RMC9" s="279"/>
      <c r="RMD9" s="279"/>
      <c r="RME9" s="279"/>
      <c r="RMF9" s="279"/>
      <c r="RMG9" s="279"/>
      <c r="RMH9" s="279"/>
      <c r="RMI9" s="279"/>
      <c r="RMJ9" s="279"/>
      <c r="RMK9" s="279"/>
      <c r="RML9" s="279"/>
      <c r="RMM9" s="279"/>
      <c r="RMN9" s="279"/>
      <c r="RMO9" s="279"/>
      <c r="RMP9" s="279"/>
      <c r="RMQ9" s="279"/>
      <c r="RMR9" s="279"/>
      <c r="RMS9" s="279"/>
      <c r="RMT9" s="279"/>
      <c r="RMU9" s="279"/>
      <c r="RMV9" s="279"/>
      <c r="RMW9" s="279"/>
      <c r="RMX9" s="279"/>
      <c r="RMY9" s="279"/>
      <c r="RMZ9" s="279"/>
      <c r="RNA9" s="279"/>
      <c r="RNB9" s="279"/>
      <c r="RNC9" s="279"/>
      <c r="RND9" s="279"/>
      <c r="RNE9" s="279"/>
      <c r="RNF9" s="279"/>
      <c r="RNG9" s="279"/>
      <c r="RNH9" s="279"/>
      <c r="RNI9" s="279"/>
      <c r="RNJ9" s="279"/>
      <c r="RNK9" s="279"/>
      <c r="RNL9" s="279"/>
      <c r="RNM9" s="279"/>
      <c r="RNN9" s="279"/>
      <c r="RNO9" s="279"/>
      <c r="RNP9" s="279"/>
      <c r="RNQ9" s="279"/>
      <c r="RNR9" s="279"/>
      <c r="RNS9" s="279"/>
      <c r="RNT9" s="279"/>
      <c r="RNU9" s="279"/>
      <c r="RNV9" s="279"/>
      <c r="RNW9" s="279"/>
      <c r="RNX9" s="279"/>
      <c r="RNY9" s="279"/>
      <c r="RNZ9" s="279"/>
      <c r="ROA9" s="279"/>
      <c r="ROB9" s="279"/>
      <c r="ROC9" s="279"/>
      <c r="ROD9" s="279"/>
      <c r="ROE9" s="279"/>
      <c r="ROF9" s="279"/>
      <c r="ROG9" s="279"/>
      <c r="ROH9" s="279"/>
      <c r="ROI9" s="279"/>
      <c r="ROJ9" s="279"/>
      <c r="ROK9" s="279"/>
      <c r="ROL9" s="279"/>
      <c r="ROM9" s="279"/>
      <c r="RON9" s="279"/>
      <c r="ROO9" s="279"/>
      <c r="ROP9" s="279"/>
      <c r="ROQ9" s="279"/>
      <c r="ROR9" s="279"/>
      <c r="ROS9" s="279"/>
      <c r="ROT9" s="279"/>
      <c r="ROU9" s="279"/>
      <c r="ROV9" s="279"/>
      <c r="ROW9" s="279"/>
      <c r="ROX9" s="279"/>
      <c r="ROY9" s="279"/>
      <c r="ROZ9" s="279"/>
      <c r="RPA9" s="279"/>
      <c r="RPB9" s="279"/>
      <c r="RPC9" s="279"/>
      <c r="RPD9" s="279"/>
      <c r="RPE9" s="279"/>
      <c r="RPF9" s="279"/>
      <c r="RPG9" s="279"/>
      <c r="RPH9" s="279"/>
      <c r="RPI9" s="279"/>
      <c r="RPJ9" s="279"/>
      <c r="RPK9" s="279"/>
      <c r="RPL9" s="279"/>
      <c r="RPM9" s="279"/>
      <c r="RPN9" s="279"/>
      <c r="RPO9" s="279"/>
      <c r="RPP9" s="279"/>
      <c r="RPQ9" s="279"/>
      <c r="RPR9" s="279"/>
      <c r="RPS9" s="279"/>
      <c r="RPT9" s="279"/>
      <c r="RPU9" s="279"/>
      <c r="RPV9" s="279"/>
      <c r="RPW9" s="279"/>
      <c r="RPX9" s="279"/>
      <c r="RPY9" s="279"/>
      <c r="RPZ9" s="279"/>
      <c r="RQA9" s="279"/>
      <c r="RQB9" s="279"/>
      <c r="RQC9" s="279"/>
      <c r="RQD9" s="279"/>
      <c r="RQE9" s="279"/>
      <c r="RQF9" s="279"/>
      <c r="RQG9" s="279"/>
      <c r="RQH9" s="279"/>
      <c r="RQI9" s="279"/>
      <c r="RQJ9" s="279"/>
      <c r="RQK9" s="279"/>
      <c r="RQL9" s="279"/>
      <c r="RQM9" s="279"/>
      <c r="RQN9" s="279"/>
      <c r="RQO9" s="279"/>
      <c r="RQP9" s="279"/>
      <c r="RQQ9" s="279"/>
      <c r="RQR9" s="279"/>
      <c r="RQS9" s="279"/>
      <c r="RQT9" s="279"/>
      <c r="RQU9" s="279"/>
      <c r="RQV9" s="279"/>
      <c r="RQW9" s="279"/>
      <c r="RQX9" s="279"/>
      <c r="RQY9" s="279"/>
      <c r="RQZ9" s="279"/>
      <c r="RRA9" s="279"/>
      <c r="RRB9" s="279"/>
      <c r="RRC9" s="279"/>
      <c r="RRD9" s="279"/>
      <c r="RRE9" s="279"/>
      <c r="RRF9" s="279"/>
      <c r="RRG9" s="279"/>
      <c r="RRH9" s="279"/>
      <c r="RRI9" s="279"/>
      <c r="RRJ9" s="279"/>
      <c r="RRK9" s="279"/>
      <c r="RRL9" s="279"/>
      <c r="RRM9" s="279"/>
      <c r="RRN9" s="279"/>
      <c r="RRO9" s="279"/>
      <c r="RRP9" s="279"/>
      <c r="RRQ9" s="279"/>
      <c r="RRR9" s="279"/>
      <c r="RRS9" s="279"/>
      <c r="RRT9" s="279"/>
      <c r="RRU9" s="279"/>
      <c r="RRV9" s="279"/>
      <c r="RRW9" s="279"/>
      <c r="RRX9" s="279"/>
      <c r="RRY9" s="279"/>
      <c r="RRZ9" s="279"/>
      <c r="RSA9" s="279"/>
      <c r="RSB9" s="279"/>
      <c r="RSC9" s="279"/>
      <c r="RSD9" s="279"/>
      <c r="RSE9" s="279"/>
      <c r="RSF9" s="279"/>
      <c r="RSG9" s="279"/>
      <c r="RSH9" s="279"/>
      <c r="RSI9" s="279"/>
      <c r="RSJ9" s="279"/>
      <c r="RSK9" s="279"/>
      <c r="RSL9" s="279"/>
      <c r="RSM9" s="279"/>
      <c r="RSN9" s="279"/>
      <c r="RSO9" s="279"/>
      <c r="RSP9" s="279"/>
      <c r="RSQ9" s="279"/>
      <c r="RSR9" s="279"/>
      <c r="RSS9" s="279"/>
      <c r="RST9" s="279"/>
      <c r="RSU9" s="279"/>
      <c r="RSV9" s="279"/>
      <c r="RSW9" s="279"/>
      <c r="RSX9" s="279"/>
      <c r="RSY9" s="279"/>
      <c r="RSZ9" s="279"/>
      <c r="RTA9" s="279"/>
      <c r="RTB9" s="279"/>
      <c r="RTC9" s="279"/>
      <c r="RTD9" s="279"/>
      <c r="RTE9" s="279"/>
      <c r="RTF9" s="279"/>
      <c r="RTG9" s="279"/>
      <c r="RTH9" s="279"/>
      <c r="RTI9" s="279"/>
      <c r="RTJ9" s="279"/>
      <c r="RTK9" s="279"/>
      <c r="RTL9" s="279"/>
      <c r="RTM9" s="279"/>
      <c r="RTN9" s="279"/>
      <c r="RTO9" s="279"/>
      <c r="RTP9" s="279"/>
      <c r="RTQ9" s="279"/>
      <c r="RTR9" s="279"/>
      <c r="RTS9" s="279"/>
      <c r="RTT9" s="279"/>
      <c r="RTU9" s="279"/>
      <c r="RTV9" s="279"/>
      <c r="RTW9" s="279"/>
      <c r="RTX9" s="279"/>
      <c r="RTY9" s="279"/>
      <c r="RTZ9" s="279"/>
      <c r="RUA9" s="279"/>
      <c r="RUB9" s="279"/>
      <c r="RUC9" s="279"/>
      <c r="RUD9" s="279"/>
      <c r="RUE9" s="279"/>
      <c r="RUF9" s="279"/>
      <c r="RUG9" s="279"/>
      <c r="RUH9" s="279"/>
      <c r="RUI9" s="279"/>
      <c r="RUJ9" s="279"/>
      <c r="RUK9" s="279"/>
      <c r="RUL9" s="279"/>
      <c r="RUM9" s="279"/>
      <c r="RUN9" s="279"/>
      <c r="RUO9" s="279"/>
      <c r="RUP9" s="279"/>
      <c r="RUQ9" s="279"/>
      <c r="RUR9" s="279"/>
      <c r="RUS9" s="279"/>
      <c r="RUT9" s="279"/>
      <c r="RUU9" s="279"/>
      <c r="RUV9" s="279"/>
      <c r="RUW9" s="279"/>
      <c r="RUX9" s="279"/>
      <c r="RUY9" s="279"/>
      <c r="RUZ9" s="279"/>
      <c r="RVA9" s="279"/>
      <c r="RVB9" s="279"/>
      <c r="RVC9" s="279"/>
      <c r="RVD9" s="279"/>
      <c r="RVE9" s="279"/>
      <c r="RVF9" s="279"/>
      <c r="RVG9" s="279"/>
      <c r="RVH9" s="279"/>
      <c r="RVI9" s="279"/>
      <c r="RVJ9" s="279"/>
      <c r="RVK9" s="279"/>
      <c r="RVL9" s="279"/>
      <c r="RVM9" s="279"/>
      <c r="RVN9" s="279"/>
      <c r="RVO9" s="279"/>
      <c r="RVP9" s="279"/>
      <c r="RVQ9" s="279"/>
      <c r="RVR9" s="279"/>
      <c r="RVS9" s="279"/>
      <c r="RVT9" s="279"/>
      <c r="RVU9" s="279"/>
      <c r="RVV9" s="279"/>
      <c r="RVW9" s="279"/>
      <c r="RVX9" s="279"/>
      <c r="RVY9" s="279"/>
      <c r="RVZ9" s="279"/>
      <c r="RWA9" s="279"/>
      <c r="RWB9" s="279"/>
      <c r="RWC9" s="279"/>
      <c r="RWD9" s="279"/>
      <c r="RWE9" s="279"/>
      <c r="RWF9" s="279"/>
      <c r="RWG9" s="279"/>
      <c r="RWH9" s="279"/>
      <c r="RWI9" s="279"/>
      <c r="RWJ9" s="279"/>
      <c r="RWK9" s="279"/>
      <c r="RWL9" s="279"/>
      <c r="RWM9" s="279"/>
      <c r="RWN9" s="279"/>
      <c r="RWO9" s="279"/>
      <c r="RWP9" s="279"/>
      <c r="RWQ9" s="279"/>
      <c r="RWR9" s="279"/>
      <c r="RWS9" s="279"/>
      <c r="RWT9" s="279"/>
      <c r="RWU9" s="279"/>
      <c r="RWV9" s="279"/>
      <c r="RWW9" s="279"/>
      <c r="RWX9" s="279"/>
      <c r="RWY9" s="279"/>
      <c r="RWZ9" s="279"/>
      <c r="RXA9" s="279"/>
      <c r="RXB9" s="279"/>
      <c r="RXC9" s="279"/>
      <c r="RXD9" s="279"/>
      <c r="RXE9" s="279"/>
      <c r="RXF9" s="279"/>
      <c r="RXG9" s="279"/>
      <c r="RXH9" s="279"/>
      <c r="RXI9" s="279"/>
      <c r="RXJ9" s="279"/>
      <c r="RXK9" s="279"/>
      <c r="RXL9" s="279"/>
      <c r="RXM9" s="279"/>
      <c r="RXN9" s="279"/>
      <c r="RXO9" s="279"/>
      <c r="RXP9" s="279"/>
      <c r="RXQ9" s="279"/>
      <c r="RXR9" s="279"/>
      <c r="RXS9" s="279"/>
      <c r="RXT9" s="279"/>
      <c r="RXU9" s="279"/>
      <c r="RXV9" s="279"/>
      <c r="RXW9" s="279"/>
      <c r="RXX9" s="279"/>
      <c r="RXY9" s="279"/>
      <c r="RXZ9" s="279"/>
      <c r="RYA9" s="279"/>
      <c r="RYB9" s="279"/>
      <c r="RYC9" s="279"/>
      <c r="RYD9" s="279"/>
      <c r="RYE9" s="279"/>
      <c r="RYF9" s="279"/>
      <c r="RYG9" s="279"/>
      <c r="RYH9" s="279"/>
      <c r="RYI9" s="279"/>
      <c r="RYJ9" s="279"/>
      <c r="RYK9" s="279"/>
      <c r="RYL9" s="279"/>
      <c r="RYM9" s="279"/>
      <c r="RYN9" s="279"/>
      <c r="RYO9" s="279"/>
      <c r="RYP9" s="279"/>
      <c r="RYQ9" s="279"/>
      <c r="RYR9" s="279"/>
      <c r="RYS9" s="279"/>
      <c r="RYT9" s="279"/>
      <c r="RYU9" s="279"/>
      <c r="RYV9" s="279"/>
      <c r="RYW9" s="279"/>
      <c r="RYX9" s="279"/>
      <c r="RYY9" s="279"/>
      <c r="RYZ9" s="279"/>
      <c r="RZA9" s="279"/>
      <c r="RZB9" s="279"/>
      <c r="RZC9" s="279"/>
      <c r="RZD9" s="279"/>
      <c r="RZE9" s="279"/>
      <c r="RZF9" s="279"/>
      <c r="RZG9" s="279"/>
      <c r="RZH9" s="279"/>
      <c r="RZI9" s="279"/>
      <c r="RZJ9" s="279"/>
      <c r="RZK9" s="279"/>
      <c r="RZL9" s="279"/>
      <c r="RZM9" s="279"/>
      <c r="RZN9" s="279"/>
      <c r="RZO9" s="279"/>
      <c r="RZP9" s="279"/>
      <c r="RZQ9" s="279"/>
      <c r="RZR9" s="279"/>
      <c r="RZS9" s="279"/>
      <c r="RZT9" s="279"/>
      <c r="RZU9" s="279"/>
      <c r="RZV9" s="279"/>
      <c r="RZW9" s="279"/>
      <c r="RZX9" s="279"/>
      <c r="RZY9" s="279"/>
      <c r="RZZ9" s="279"/>
      <c r="SAA9" s="279"/>
      <c r="SAB9" s="279"/>
      <c r="SAC9" s="279"/>
      <c r="SAD9" s="279"/>
      <c r="SAE9" s="279"/>
      <c r="SAF9" s="279"/>
      <c r="SAG9" s="279"/>
      <c r="SAH9" s="279"/>
      <c r="SAI9" s="279"/>
      <c r="SAJ9" s="279"/>
      <c r="SAK9" s="279"/>
      <c r="SAL9" s="279"/>
      <c r="SAM9" s="279"/>
      <c r="SAN9" s="279"/>
      <c r="SAO9" s="279"/>
      <c r="SAP9" s="279"/>
      <c r="SAQ9" s="279"/>
      <c r="SAR9" s="279"/>
      <c r="SAS9" s="279"/>
      <c r="SAT9" s="279"/>
      <c r="SAU9" s="279"/>
      <c r="SAV9" s="279"/>
      <c r="SAW9" s="279"/>
      <c r="SAX9" s="279"/>
      <c r="SAY9" s="279"/>
      <c r="SAZ9" s="279"/>
      <c r="SBA9" s="279"/>
      <c r="SBB9" s="279"/>
      <c r="SBC9" s="279"/>
      <c r="SBD9" s="279"/>
      <c r="SBE9" s="279"/>
      <c r="SBF9" s="279"/>
      <c r="SBG9" s="279"/>
      <c r="SBH9" s="279"/>
      <c r="SBI9" s="279"/>
      <c r="SBJ9" s="279"/>
      <c r="SBK9" s="279"/>
      <c r="SBL9" s="279"/>
      <c r="SBM9" s="279"/>
      <c r="SBN9" s="279"/>
      <c r="SBO9" s="279"/>
      <c r="SBP9" s="279"/>
      <c r="SBQ9" s="279"/>
      <c r="SBR9" s="279"/>
      <c r="SBS9" s="279"/>
      <c r="SBT9" s="279"/>
      <c r="SBU9" s="279"/>
      <c r="SBV9" s="279"/>
      <c r="SBW9" s="279"/>
      <c r="SBX9" s="279"/>
      <c r="SBY9" s="279"/>
      <c r="SBZ9" s="279"/>
      <c r="SCA9" s="279"/>
      <c r="SCB9" s="279"/>
      <c r="SCC9" s="279"/>
      <c r="SCD9" s="279"/>
      <c r="SCE9" s="279"/>
      <c r="SCF9" s="279"/>
      <c r="SCG9" s="279"/>
      <c r="SCH9" s="279"/>
      <c r="SCI9" s="279"/>
      <c r="SCJ9" s="279"/>
      <c r="SCK9" s="279"/>
      <c r="SCL9" s="279"/>
      <c r="SCM9" s="279"/>
      <c r="SCN9" s="279"/>
      <c r="SCO9" s="279"/>
      <c r="SCP9" s="279"/>
      <c r="SCQ9" s="279"/>
      <c r="SCR9" s="279"/>
      <c r="SCS9" s="279"/>
      <c r="SCT9" s="279"/>
      <c r="SCU9" s="279"/>
      <c r="SCV9" s="279"/>
      <c r="SCW9" s="279"/>
      <c r="SCX9" s="279"/>
      <c r="SCY9" s="279"/>
      <c r="SCZ9" s="279"/>
      <c r="SDA9" s="279"/>
      <c r="SDB9" s="279"/>
      <c r="SDC9" s="279"/>
      <c r="SDD9" s="279"/>
      <c r="SDE9" s="279"/>
      <c r="SDF9" s="279"/>
      <c r="SDG9" s="279"/>
      <c r="SDH9" s="279"/>
      <c r="SDI9" s="279"/>
      <c r="SDJ9" s="279"/>
      <c r="SDK9" s="279"/>
      <c r="SDL9" s="279"/>
      <c r="SDM9" s="279"/>
      <c r="SDN9" s="279"/>
      <c r="SDO9" s="279"/>
      <c r="SDP9" s="279"/>
      <c r="SDQ9" s="279"/>
      <c r="SDR9" s="279"/>
      <c r="SDS9" s="279"/>
      <c r="SDT9" s="279"/>
      <c r="SDU9" s="279"/>
      <c r="SDV9" s="279"/>
      <c r="SDW9" s="279"/>
      <c r="SDX9" s="279"/>
      <c r="SDY9" s="279"/>
      <c r="SDZ9" s="279"/>
      <c r="SEA9" s="279"/>
      <c r="SEB9" s="279"/>
      <c r="SEC9" s="279"/>
      <c r="SED9" s="279"/>
      <c r="SEE9" s="279"/>
      <c r="SEF9" s="279"/>
      <c r="SEG9" s="279"/>
      <c r="SEH9" s="279"/>
      <c r="SEI9" s="279"/>
      <c r="SEJ9" s="279"/>
      <c r="SEK9" s="279"/>
      <c r="SEL9" s="279"/>
      <c r="SEM9" s="279"/>
      <c r="SEN9" s="279"/>
      <c r="SEO9" s="279"/>
      <c r="SEP9" s="279"/>
      <c r="SEQ9" s="279"/>
      <c r="SER9" s="279"/>
      <c r="SES9" s="279"/>
      <c r="SET9" s="279"/>
      <c r="SEU9" s="279"/>
      <c r="SEV9" s="279"/>
      <c r="SEW9" s="279"/>
      <c r="SEX9" s="279"/>
      <c r="SEY9" s="279"/>
      <c r="SEZ9" s="279"/>
      <c r="SFA9" s="279"/>
      <c r="SFB9" s="279"/>
      <c r="SFC9" s="279"/>
      <c r="SFD9" s="279"/>
      <c r="SFE9" s="279"/>
      <c r="SFF9" s="279"/>
      <c r="SFG9" s="279"/>
      <c r="SFH9" s="279"/>
      <c r="SFI9" s="279"/>
      <c r="SFJ9" s="279"/>
      <c r="SFK9" s="279"/>
      <c r="SFL9" s="279"/>
      <c r="SFM9" s="279"/>
      <c r="SFN9" s="279"/>
      <c r="SFO9" s="279"/>
      <c r="SFP9" s="279"/>
      <c r="SFQ9" s="279"/>
      <c r="SFR9" s="279"/>
      <c r="SFS9" s="279"/>
      <c r="SFT9" s="279"/>
      <c r="SFU9" s="279"/>
      <c r="SFV9" s="279"/>
      <c r="SFW9" s="279"/>
      <c r="SFX9" s="279"/>
      <c r="SFY9" s="279"/>
      <c r="SFZ9" s="279"/>
      <c r="SGA9" s="279"/>
      <c r="SGB9" s="279"/>
      <c r="SGC9" s="279"/>
      <c r="SGD9" s="279"/>
      <c r="SGE9" s="279"/>
      <c r="SGF9" s="279"/>
      <c r="SGG9" s="279"/>
      <c r="SGH9" s="279"/>
      <c r="SGI9" s="279"/>
      <c r="SGJ9" s="279"/>
      <c r="SGK9" s="279"/>
      <c r="SGL9" s="279"/>
      <c r="SGM9" s="279"/>
      <c r="SGN9" s="279"/>
      <c r="SGO9" s="279"/>
      <c r="SGP9" s="279"/>
      <c r="SGQ9" s="279"/>
      <c r="SGR9" s="279"/>
      <c r="SGS9" s="279"/>
      <c r="SGT9" s="279"/>
      <c r="SGU9" s="279"/>
      <c r="SGV9" s="279"/>
      <c r="SGW9" s="279"/>
      <c r="SGX9" s="279"/>
      <c r="SGY9" s="279"/>
      <c r="SGZ9" s="279"/>
      <c r="SHA9" s="279"/>
      <c r="SHB9" s="279"/>
      <c r="SHC9" s="279"/>
      <c r="SHD9" s="279"/>
      <c r="SHE9" s="279"/>
      <c r="SHF9" s="279"/>
      <c r="SHG9" s="279"/>
      <c r="SHH9" s="279"/>
      <c r="SHI9" s="279"/>
      <c r="SHJ9" s="279"/>
      <c r="SHK9" s="279"/>
      <c r="SHL9" s="279"/>
      <c r="SHM9" s="279"/>
      <c r="SHN9" s="279"/>
      <c r="SHO9" s="279"/>
      <c r="SHP9" s="279"/>
      <c r="SHQ9" s="279"/>
      <c r="SHR9" s="279"/>
      <c r="SHS9" s="279"/>
      <c r="SHT9" s="279"/>
      <c r="SHU9" s="279"/>
      <c r="SHV9" s="279"/>
      <c r="SHW9" s="279"/>
      <c r="SHX9" s="279"/>
      <c r="SHY9" s="279"/>
      <c r="SHZ9" s="279"/>
      <c r="SIA9" s="279"/>
      <c r="SIB9" s="279"/>
      <c r="SIC9" s="279"/>
      <c r="SID9" s="279"/>
      <c r="SIE9" s="279"/>
      <c r="SIF9" s="279"/>
      <c r="SIG9" s="279"/>
      <c r="SIH9" s="279"/>
      <c r="SII9" s="279"/>
      <c r="SIJ9" s="279"/>
      <c r="SIK9" s="279"/>
      <c r="SIL9" s="279"/>
      <c r="SIM9" s="279"/>
      <c r="SIN9" s="279"/>
      <c r="SIO9" s="279"/>
      <c r="SIP9" s="279"/>
      <c r="SIQ9" s="279"/>
      <c r="SIR9" s="279"/>
      <c r="SIS9" s="279"/>
      <c r="SIT9" s="279"/>
      <c r="SIU9" s="279"/>
      <c r="SIV9" s="279"/>
      <c r="SIW9" s="279"/>
      <c r="SIX9" s="279"/>
      <c r="SIY9" s="279"/>
      <c r="SIZ9" s="279"/>
      <c r="SJA9" s="279"/>
      <c r="SJB9" s="279"/>
      <c r="SJC9" s="279"/>
      <c r="SJD9" s="279"/>
      <c r="SJE9" s="279"/>
      <c r="SJF9" s="279"/>
      <c r="SJG9" s="279"/>
      <c r="SJH9" s="279"/>
      <c r="SJI9" s="279"/>
      <c r="SJJ9" s="279"/>
      <c r="SJK9" s="279"/>
      <c r="SJL9" s="279"/>
      <c r="SJM9" s="279"/>
      <c r="SJN9" s="279"/>
      <c r="SJO9" s="279"/>
      <c r="SJP9" s="279"/>
      <c r="SJQ9" s="279"/>
      <c r="SJR9" s="279"/>
      <c r="SJS9" s="279"/>
      <c r="SJT9" s="279"/>
      <c r="SJU9" s="279"/>
      <c r="SJV9" s="279"/>
      <c r="SJW9" s="279"/>
      <c r="SJX9" s="279"/>
      <c r="SJY9" s="279"/>
      <c r="SJZ9" s="279"/>
      <c r="SKA9" s="279"/>
      <c r="SKB9" s="279"/>
      <c r="SKC9" s="279"/>
      <c r="SKD9" s="279"/>
      <c r="SKE9" s="279"/>
      <c r="SKF9" s="279"/>
      <c r="SKG9" s="279"/>
      <c r="SKH9" s="279"/>
      <c r="SKI9" s="279"/>
      <c r="SKJ9" s="279"/>
      <c r="SKK9" s="279"/>
      <c r="SKL9" s="279"/>
      <c r="SKM9" s="279"/>
      <c r="SKN9" s="279"/>
      <c r="SKO9" s="279"/>
      <c r="SKP9" s="279"/>
      <c r="SKQ9" s="279"/>
      <c r="SKR9" s="279"/>
      <c r="SKS9" s="279"/>
      <c r="SKT9" s="279"/>
      <c r="SKU9" s="279"/>
      <c r="SKV9" s="279"/>
      <c r="SKW9" s="279"/>
      <c r="SKX9" s="279"/>
      <c r="SKY9" s="279"/>
      <c r="SKZ9" s="279"/>
      <c r="SLA9" s="279"/>
      <c r="SLB9" s="279"/>
      <c r="SLC9" s="279"/>
      <c r="SLD9" s="279"/>
      <c r="SLE9" s="279"/>
      <c r="SLF9" s="279"/>
      <c r="SLG9" s="279"/>
      <c r="SLH9" s="279"/>
      <c r="SLI9" s="279"/>
      <c r="SLJ9" s="279"/>
      <c r="SLK9" s="279"/>
      <c r="SLL9" s="279"/>
      <c r="SLM9" s="279"/>
      <c r="SLN9" s="279"/>
      <c r="SLO9" s="279"/>
      <c r="SLP9" s="279"/>
      <c r="SLQ9" s="279"/>
      <c r="SLR9" s="279"/>
      <c r="SLS9" s="279"/>
      <c r="SLT9" s="279"/>
      <c r="SLU9" s="279"/>
      <c r="SLV9" s="279"/>
      <c r="SLW9" s="279"/>
      <c r="SLX9" s="279"/>
      <c r="SLY9" s="279"/>
      <c r="SLZ9" s="279"/>
      <c r="SMA9" s="279"/>
      <c r="SMB9" s="279"/>
      <c r="SMC9" s="279"/>
      <c r="SMD9" s="279"/>
      <c r="SME9" s="279"/>
      <c r="SMF9" s="279"/>
      <c r="SMG9" s="279"/>
      <c r="SMH9" s="279"/>
      <c r="SMI9" s="279"/>
      <c r="SMJ9" s="279"/>
      <c r="SMK9" s="279"/>
      <c r="SML9" s="279"/>
      <c r="SMM9" s="279"/>
      <c r="SMN9" s="279"/>
      <c r="SMO9" s="279"/>
      <c r="SMP9" s="279"/>
      <c r="SMQ9" s="279"/>
      <c r="SMR9" s="279"/>
      <c r="SMS9" s="279"/>
      <c r="SMT9" s="279"/>
      <c r="SMU9" s="279"/>
      <c r="SMV9" s="279"/>
      <c r="SMW9" s="279"/>
      <c r="SMX9" s="279"/>
      <c r="SMY9" s="279"/>
      <c r="SMZ9" s="279"/>
      <c r="SNA9" s="279"/>
      <c r="SNB9" s="279"/>
      <c r="SNC9" s="279"/>
      <c r="SND9" s="279"/>
      <c r="SNE9" s="279"/>
      <c r="SNF9" s="279"/>
      <c r="SNG9" s="279"/>
      <c r="SNH9" s="279"/>
      <c r="SNI9" s="279"/>
      <c r="SNJ9" s="279"/>
      <c r="SNK9" s="279"/>
      <c r="SNL9" s="279"/>
      <c r="SNM9" s="279"/>
      <c r="SNN9" s="279"/>
      <c r="SNO9" s="279"/>
      <c r="SNP9" s="279"/>
      <c r="SNQ9" s="279"/>
      <c r="SNR9" s="279"/>
      <c r="SNS9" s="279"/>
      <c r="SNT9" s="279"/>
      <c r="SNU9" s="279"/>
      <c r="SNV9" s="279"/>
      <c r="SNW9" s="279"/>
      <c r="SNX9" s="279"/>
      <c r="SNY9" s="279"/>
      <c r="SNZ9" s="279"/>
      <c r="SOA9" s="279"/>
      <c r="SOB9" s="279"/>
      <c r="SOC9" s="279"/>
      <c r="SOD9" s="279"/>
      <c r="SOE9" s="279"/>
      <c r="SOF9" s="279"/>
      <c r="SOG9" s="279"/>
      <c r="SOH9" s="279"/>
      <c r="SOI9" s="279"/>
      <c r="SOJ9" s="279"/>
      <c r="SOK9" s="279"/>
      <c r="SOL9" s="279"/>
      <c r="SOM9" s="279"/>
      <c r="SON9" s="279"/>
      <c r="SOO9" s="279"/>
      <c r="SOP9" s="279"/>
      <c r="SOQ9" s="279"/>
      <c r="SOR9" s="279"/>
      <c r="SOS9" s="279"/>
      <c r="SOT9" s="279"/>
      <c r="SOU9" s="279"/>
      <c r="SOV9" s="279"/>
      <c r="SOW9" s="279"/>
      <c r="SOX9" s="279"/>
      <c r="SOY9" s="279"/>
      <c r="SOZ9" s="279"/>
      <c r="SPA9" s="279"/>
      <c r="SPB9" s="279"/>
      <c r="SPC9" s="279"/>
      <c r="SPD9" s="279"/>
      <c r="SPE9" s="279"/>
      <c r="SPF9" s="279"/>
      <c r="SPG9" s="279"/>
      <c r="SPH9" s="279"/>
      <c r="SPI9" s="279"/>
      <c r="SPJ9" s="279"/>
      <c r="SPK9" s="279"/>
      <c r="SPL9" s="279"/>
      <c r="SPM9" s="279"/>
      <c r="SPN9" s="279"/>
      <c r="SPO9" s="279"/>
      <c r="SPP9" s="279"/>
      <c r="SPQ9" s="279"/>
      <c r="SPR9" s="279"/>
      <c r="SPS9" s="279"/>
      <c r="SPT9" s="279"/>
      <c r="SPU9" s="279"/>
      <c r="SPV9" s="279"/>
      <c r="SPW9" s="279"/>
      <c r="SPX9" s="279"/>
      <c r="SPY9" s="279"/>
      <c r="SPZ9" s="279"/>
      <c r="SQA9" s="279"/>
      <c r="SQB9" s="279"/>
      <c r="SQC9" s="279"/>
      <c r="SQD9" s="279"/>
      <c r="SQE9" s="279"/>
      <c r="SQF9" s="279"/>
      <c r="SQG9" s="279"/>
      <c r="SQH9" s="279"/>
      <c r="SQI9" s="279"/>
      <c r="SQJ9" s="279"/>
      <c r="SQK9" s="279"/>
      <c r="SQL9" s="279"/>
      <c r="SQM9" s="279"/>
      <c r="SQN9" s="279"/>
      <c r="SQO9" s="279"/>
      <c r="SQP9" s="279"/>
      <c r="SQQ9" s="279"/>
      <c r="SQR9" s="279"/>
      <c r="SQS9" s="279"/>
      <c r="SQT9" s="279"/>
      <c r="SQU9" s="279"/>
      <c r="SQV9" s="279"/>
      <c r="SQW9" s="279"/>
      <c r="SQX9" s="279"/>
      <c r="SQY9" s="279"/>
      <c r="SQZ9" s="279"/>
      <c r="SRA9" s="279"/>
      <c r="SRB9" s="279"/>
      <c r="SRC9" s="279"/>
      <c r="SRD9" s="279"/>
      <c r="SRE9" s="279"/>
      <c r="SRF9" s="279"/>
      <c r="SRG9" s="279"/>
      <c r="SRH9" s="279"/>
      <c r="SRI9" s="279"/>
      <c r="SRJ9" s="279"/>
      <c r="SRK9" s="279"/>
      <c r="SRL9" s="279"/>
      <c r="SRM9" s="279"/>
      <c r="SRN9" s="279"/>
      <c r="SRO9" s="279"/>
      <c r="SRP9" s="279"/>
      <c r="SRQ9" s="279"/>
      <c r="SRR9" s="279"/>
      <c r="SRS9" s="279"/>
      <c r="SRT9" s="279"/>
      <c r="SRU9" s="279"/>
      <c r="SRV9" s="279"/>
      <c r="SRW9" s="279"/>
      <c r="SRX9" s="279"/>
      <c r="SRY9" s="279"/>
      <c r="SRZ9" s="279"/>
      <c r="SSA9" s="279"/>
      <c r="SSB9" s="279"/>
      <c r="SSC9" s="279"/>
      <c r="SSD9" s="279"/>
      <c r="SSE9" s="279"/>
      <c r="SSF9" s="279"/>
      <c r="SSG9" s="279"/>
      <c r="SSH9" s="279"/>
      <c r="SSI9" s="279"/>
      <c r="SSJ9" s="279"/>
      <c r="SSK9" s="279"/>
      <c r="SSL9" s="279"/>
      <c r="SSM9" s="279"/>
      <c r="SSN9" s="279"/>
      <c r="SSO9" s="279"/>
      <c r="SSP9" s="279"/>
      <c r="SSQ9" s="279"/>
      <c r="SSR9" s="279"/>
      <c r="SSS9" s="279"/>
      <c r="SST9" s="279"/>
      <c r="SSU9" s="279"/>
      <c r="SSV9" s="279"/>
      <c r="SSW9" s="279"/>
      <c r="SSX9" s="279"/>
      <c r="SSY9" s="279"/>
      <c r="SSZ9" s="279"/>
      <c r="STA9" s="279"/>
      <c r="STB9" s="279"/>
      <c r="STC9" s="279"/>
      <c r="STD9" s="279"/>
      <c r="STE9" s="279"/>
      <c r="STF9" s="279"/>
      <c r="STG9" s="279"/>
      <c r="STH9" s="279"/>
      <c r="STI9" s="279"/>
      <c r="STJ9" s="279"/>
      <c r="STK9" s="279"/>
      <c r="STL9" s="279"/>
      <c r="STM9" s="279"/>
      <c r="STN9" s="279"/>
      <c r="STO9" s="279"/>
      <c r="STP9" s="279"/>
      <c r="STQ9" s="279"/>
      <c r="STR9" s="279"/>
      <c r="STS9" s="279"/>
      <c r="STT9" s="279"/>
      <c r="STU9" s="279"/>
      <c r="STV9" s="279"/>
      <c r="STW9" s="279"/>
      <c r="STX9" s="279"/>
      <c r="STY9" s="279"/>
      <c r="STZ9" s="279"/>
      <c r="SUA9" s="279"/>
      <c r="SUB9" s="279"/>
      <c r="SUC9" s="279"/>
      <c r="SUD9" s="279"/>
      <c r="SUE9" s="279"/>
      <c r="SUF9" s="279"/>
      <c r="SUG9" s="279"/>
      <c r="SUH9" s="279"/>
      <c r="SUI9" s="279"/>
      <c r="SUJ9" s="279"/>
      <c r="SUK9" s="279"/>
      <c r="SUL9" s="279"/>
      <c r="SUM9" s="279"/>
      <c r="SUN9" s="279"/>
      <c r="SUO9" s="279"/>
      <c r="SUP9" s="279"/>
      <c r="SUQ9" s="279"/>
      <c r="SUR9" s="279"/>
      <c r="SUS9" s="279"/>
      <c r="SUT9" s="279"/>
      <c r="SUU9" s="279"/>
      <c r="SUV9" s="279"/>
      <c r="SUW9" s="279"/>
      <c r="SUX9" s="279"/>
      <c r="SUY9" s="279"/>
      <c r="SUZ9" s="279"/>
      <c r="SVA9" s="279"/>
      <c r="SVB9" s="279"/>
      <c r="SVC9" s="279"/>
      <c r="SVD9" s="279"/>
      <c r="SVE9" s="279"/>
      <c r="SVF9" s="279"/>
      <c r="SVG9" s="279"/>
      <c r="SVH9" s="279"/>
      <c r="SVI9" s="279"/>
      <c r="SVJ9" s="279"/>
      <c r="SVK9" s="279"/>
      <c r="SVL9" s="279"/>
      <c r="SVM9" s="279"/>
      <c r="SVN9" s="279"/>
      <c r="SVO9" s="279"/>
      <c r="SVP9" s="279"/>
      <c r="SVQ9" s="279"/>
      <c r="SVR9" s="279"/>
      <c r="SVS9" s="279"/>
      <c r="SVT9" s="279"/>
      <c r="SVU9" s="279"/>
      <c r="SVV9" s="279"/>
      <c r="SVW9" s="279"/>
      <c r="SVX9" s="279"/>
      <c r="SVY9" s="279"/>
      <c r="SVZ9" s="279"/>
      <c r="SWA9" s="279"/>
      <c r="SWB9" s="279"/>
      <c r="SWC9" s="279"/>
      <c r="SWD9" s="279"/>
      <c r="SWE9" s="279"/>
      <c r="SWF9" s="279"/>
      <c r="SWG9" s="279"/>
      <c r="SWH9" s="279"/>
      <c r="SWI9" s="279"/>
      <c r="SWJ9" s="279"/>
      <c r="SWK9" s="279"/>
      <c r="SWL9" s="279"/>
      <c r="SWM9" s="279"/>
      <c r="SWN9" s="279"/>
      <c r="SWO9" s="279"/>
      <c r="SWP9" s="279"/>
      <c r="SWQ9" s="279"/>
      <c r="SWR9" s="279"/>
      <c r="SWS9" s="279"/>
      <c r="SWT9" s="279"/>
      <c r="SWU9" s="279"/>
      <c r="SWV9" s="279"/>
      <c r="SWW9" s="279"/>
      <c r="SWX9" s="279"/>
      <c r="SWY9" s="279"/>
      <c r="SWZ9" s="279"/>
      <c r="SXA9" s="279"/>
      <c r="SXB9" s="279"/>
      <c r="SXC9" s="279"/>
      <c r="SXD9" s="279"/>
      <c r="SXE9" s="279"/>
      <c r="SXF9" s="279"/>
      <c r="SXG9" s="279"/>
      <c r="SXH9" s="279"/>
      <c r="SXI9" s="279"/>
      <c r="SXJ9" s="279"/>
      <c r="SXK9" s="279"/>
      <c r="SXL9" s="279"/>
      <c r="SXM9" s="279"/>
      <c r="SXN9" s="279"/>
      <c r="SXO9" s="279"/>
      <c r="SXP9" s="279"/>
      <c r="SXQ9" s="279"/>
      <c r="SXR9" s="279"/>
      <c r="SXS9" s="279"/>
      <c r="SXT9" s="279"/>
      <c r="SXU9" s="279"/>
      <c r="SXV9" s="279"/>
      <c r="SXW9" s="279"/>
      <c r="SXX9" s="279"/>
      <c r="SXY9" s="279"/>
      <c r="SXZ9" s="279"/>
      <c r="SYA9" s="279"/>
      <c r="SYB9" s="279"/>
      <c r="SYC9" s="279"/>
      <c r="SYD9" s="279"/>
      <c r="SYE9" s="279"/>
      <c r="SYF9" s="279"/>
      <c r="SYG9" s="279"/>
      <c r="SYH9" s="279"/>
      <c r="SYI9" s="279"/>
      <c r="SYJ9" s="279"/>
      <c r="SYK9" s="279"/>
      <c r="SYL9" s="279"/>
      <c r="SYM9" s="279"/>
      <c r="SYN9" s="279"/>
      <c r="SYO9" s="279"/>
      <c r="SYP9" s="279"/>
      <c r="SYQ9" s="279"/>
      <c r="SYR9" s="279"/>
      <c r="SYS9" s="279"/>
      <c r="SYT9" s="279"/>
      <c r="SYU9" s="279"/>
      <c r="SYV9" s="279"/>
      <c r="SYW9" s="279"/>
      <c r="SYX9" s="279"/>
      <c r="SYY9" s="279"/>
      <c r="SYZ9" s="279"/>
      <c r="SZA9" s="279"/>
      <c r="SZB9" s="279"/>
      <c r="SZC9" s="279"/>
      <c r="SZD9" s="279"/>
      <c r="SZE9" s="279"/>
      <c r="SZF9" s="279"/>
      <c r="SZG9" s="279"/>
      <c r="SZH9" s="279"/>
      <c r="SZI9" s="279"/>
      <c r="SZJ9" s="279"/>
      <c r="SZK9" s="279"/>
      <c r="SZL9" s="279"/>
      <c r="SZM9" s="279"/>
      <c r="SZN9" s="279"/>
      <c r="SZO9" s="279"/>
      <c r="SZP9" s="279"/>
      <c r="SZQ9" s="279"/>
      <c r="SZR9" s="279"/>
      <c r="SZS9" s="279"/>
      <c r="SZT9" s="279"/>
      <c r="SZU9" s="279"/>
      <c r="SZV9" s="279"/>
      <c r="SZW9" s="279"/>
      <c r="SZX9" s="279"/>
      <c r="SZY9" s="279"/>
      <c r="SZZ9" s="279"/>
      <c r="TAA9" s="279"/>
      <c r="TAB9" s="279"/>
      <c r="TAC9" s="279"/>
      <c r="TAD9" s="279"/>
      <c r="TAE9" s="279"/>
      <c r="TAF9" s="279"/>
      <c r="TAG9" s="279"/>
      <c r="TAH9" s="279"/>
      <c r="TAI9" s="279"/>
      <c r="TAJ9" s="279"/>
      <c r="TAK9" s="279"/>
      <c r="TAL9" s="279"/>
      <c r="TAM9" s="279"/>
      <c r="TAN9" s="279"/>
      <c r="TAO9" s="279"/>
      <c r="TAP9" s="279"/>
      <c r="TAQ9" s="279"/>
      <c r="TAR9" s="279"/>
      <c r="TAS9" s="279"/>
      <c r="TAT9" s="279"/>
      <c r="TAU9" s="279"/>
      <c r="TAV9" s="279"/>
      <c r="TAW9" s="279"/>
      <c r="TAX9" s="279"/>
      <c r="TAY9" s="279"/>
      <c r="TAZ9" s="279"/>
      <c r="TBA9" s="279"/>
      <c r="TBB9" s="279"/>
      <c r="TBC9" s="279"/>
      <c r="TBD9" s="279"/>
      <c r="TBE9" s="279"/>
      <c r="TBF9" s="279"/>
      <c r="TBG9" s="279"/>
      <c r="TBH9" s="279"/>
      <c r="TBI9" s="279"/>
      <c r="TBJ9" s="279"/>
      <c r="TBK9" s="279"/>
      <c r="TBL9" s="279"/>
      <c r="TBM9" s="279"/>
      <c r="TBN9" s="279"/>
      <c r="TBO9" s="279"/>
      <c r="TBP9" s="279"/>
      <c r="TBQ9" s="279"/>
      <c r="TBR9" s="279"/>
      <c r="TBS9" s="279"/>
      <c r="TBT9" s="279"/>
      <c r="TBU9" s="279"/>
      <c r="TBV9" s="279"/>
      <c r="TBW9" s="279"/>
      <c r="TBX9" s="279"/>
      <c r="TBY9" s="279"/>
      <c r="TBZ9" s="279"/>
      <c r="TCA9" s="279"/>
      <c r="TCB9" s="279"/>
      <c r="TCC9" s="279"/>
      <c r="TCD9" s="279"/>
      <c r="TCE9" s="279"/>
      <c r="TCF9" s="279"/>
      <c r="TCG9" s="279"/>
      <c r="TCH9" s="279"/>
      <c r="TCI9" s="279"/>
      <c r="TCJ9" s="279"/>
      <c r="TCK9" s="279"/>
      <c r="TCL9" s="279"/>
      <c r="TCM9" s="279"/>
      <c r="TCN9" s="279"/>
      <c r="TCO9" s="279"/>
      <c r="TCP9" s="279"/>
      <c r="TCQ9" s="279"/>
      <c r="TCR9" s="279"/>
      <c r="TCS9" s="279"/>
      <c r="TCT9" s="279"/>
      <c r="TCU9" s="279"/>
      <c r="TCV9" s="279"/>
      <c r="TCW9" s="279"/>
      <c r="TCX9" s="279"/>
      <c r="TCY9" s="279"/>
      <c r="TCZ9" s="279"/>
      <c r="TDA9" s="279"/>
      <c r="TDB9" s="279"/>
      <c r="TDC9" s="279"/>
      <c r="TDD9" s="279"/>
      <c r="TDE9" s="279"/>
      <c r="TDF9" s="279"/>
      <c r="TDG9" s="279"/>
      <c r="TDH9" s="279"/>
      <c r="TDI9" s="279"/>
      <c r="TDJ9" s="279"/>
      <c r="TDK9" s="279"/>
      <c r="TDL9" s="279"/>
      <c r="TDM9" s="279"/>
      <c r="TDN9" s="279"/>
      <c r="TDO9" s="279"/>
      <c r="TDP9" s="279"/>
      <c r="TDQ9" s="279"/>
      <c r="TDR9" s="279"/>
      <c r="TDS9" s="279"/>
      <c r="TDT9" s="279"/>
      <c r="TDU9" s="279"/>
      <c r="TDV9" s="279"/>
      <c r="TDW9" s="279"/>
      <c r="TDX9" s="279"/>
      <c r="TDY9" s="279"/>
      <c r="TDZ9" s="279"/>
      <c r="TEA9" s="279"/>
      <c r="TEB9" s="279"/>
      <c r="TEC9" s="279"/>
      <c r="TED9" s="279"/>
      <c r="TEE9" s="279"/>
      <c r="TEF9" s="279"/>
      <c r="TEG9" s="279"/>
      <c r="TEH9" s="279"/>
      <c r="TEI9" s="279"/>
      <c r="TEJ9" s="279"/>
      <c r="TEK9" s="279"/>
      <c r="TEL9" s="279"/>
      <c r="TEM9" s="279"/>
      <c r="TEN9" s="279"/>
      <c r="TEO9" s="279"/>
      <c r="TEP9" s="279"/>
      <c r="TEQ9" s="279"/>
      <c r="TER9" s="279"/>
      <c r="TES9" s="279"/>
      <c r="TET9" s="279"/>
      <c r="TEU9" s="279"/>
      <c r="TEV9" s="279"/>
      <c r="TEW9" s="279"/>
      <c r="TEX9" s="279"/>
      <c r="TEY9" s="279"/>
      <c r="TEZ9" s="279"/>
      <c r="TFA9" s="279"/>
      <c r="TFB9" s="279"/>
      <c r="TFC9" s="279"/>
      <c r="TFD9" s="279"/>
      <c r="TFE9" s="279"/>
      <c r="TFF9" s="279"/>
      <c r="TFG9" s="279"/>
      <c r="TFH9" s="279"/>
      <c r="TFI9" s="279"/>
      <c r="TFJ9" s="279"/>
      <c r="TFK9" s="279"/>
      <c r="TFL9" s="279"/>
      <c r="TFM9" s="279"/>
      <c r="TFN9" s="279"/>
      <c r="TFO9" s="279"/>
      <c r="TFP9" s="279"/>
      <c r="TFQ9" s="279"/>
      <c r="TFR9" s="279"/>
      <c r="TFS9" s="279"/>
      <c r="TFT9" s="279"/>
      <c r="TFU9" s="279"/>
      <c r="TFV9" s="279"/>
      <c r="TFW9" s="279"/>
      <c r="TFX9" s="279"/>
      <c r="TFY9" s="279"/>
      <c r="TFZ9" s="279"/>
      <c r="TGA9" s="279"/>
      <c r="TGB9" s="279"/>
      <c r="TGC9" s="279"/>
      <c r="TGD9" s="279"/>
      <c r="TGE9" s="279"/>
      <c r="TGF9" s="279"/>
      <c r="TGG9" s="279"/>
      <c r="TGH9" s="279"/>
      <c r="TGI9" s="279"/>
      <c r="TGJ9" s="279"/>
      <c r="TGK9" s="279"/>
      <c r="TGL9" s="279"/>
      <c r="TGM9" s="279"/>
      <c r="TGN9" s="279"/>
      <c r="TGO9" s="279"/>
      <c r="TGP9" s="279"/>
      <c r="TGQ9" s="279"/>
      <c r="TGR9" s="279"/>
      <c r="TGS9" s="279"/>
      <c r="TGT9" s="279"/>
      <c r="TGU9" s="279"/>
      <c r="TGV9" s="279"/>
      <c r="TGW9" s="279"/>
      <c r="TGX9" s="279"/>
      <c r="TGY9" s="279"/>
      <c r="TGZ9" s="279"/>
      <c r="THA9" s="279"/>
      <c r="THB9" s="279"/>
      <c r="THC9" s="279"/>
      <c r="THD9" s="279"/>
      <c r="THE9" s="279"/>
      <c r="THF9" s="279"/>
      <c r="THG9" s="279"/>
      <c r="THH9" s="279"/>
      <c r="THI9" s="279"/>
      <c r="THJ9" s="279"/>
      <c r="THK9" s="279"/>
      <c r="THL9" s="279"/>
      <c r="THM9" s="279"/>
      <c r="THN9" s="279"/>
      <c r="THO9" s="279"/>
      <c r="THP9" s="279"/>
      <c r="THQ9" s="279"/>
      <c r="THR9" s="279"/>
      <c r="THS9" s="279"/>
      <c r="THT9" s="279"/>
      <c r="THU9" s="279"/>
      <c r="THV9" s="279"/>
      <c r="THW9" s="279"/>
      <c r="THX9" s="279"/>
      <c r="THY9" s="279"/>
      <c r="THZ9" s="279"/>
      <c r="TIA9" s="279"/>
      <c r="TIB9" s="279"/>
      <c r="TIC9" s="279"/>
      <c r="TID9" s="279"/>
      <c r="TIE9" s="279"/>
      <c r="TIF9" s="279"/>
      <c r="TIG9" s="279"/>
      <c r="TIH9" s="279"/>
      <c r="TII9" s="279"/>
      <c r="TIJ9" s="279"/>
      <c r="TIK9" s="279"/>
      <c r="TIL9" s="279"/>
      <c r="TIM9" s="279"/>
      <c r="TIN9" s="279"/>
      <c r="TIO9" s="279"/>
      <c r="TIP9" s="279"/>
      <c r="TIQ9" s="279"/>
      <c r="TIR9" s="279"/>
      <c r="TIS9" s="279"/>
      <c r="TIT9" s="279"/>
      <c r="TIU9" s="279"/>
      <c r="TIV9" s="279"/>
      <c r="TIW9" s="279"/>
      <c r="TIX9" s="279"/>
      <c r="TIY9" s="279"/>
      <c r="TIZ9" s="279"/>
      <c r="TJA9" s="279"/>
      <c r="TJB9" s="279"/>
      <c r="TJC9" s="279"/>
      <c r="TJD9" s="279"/>
      <c r="TJE9" s="279"/>
      <c r="TJF9" s="279"/>
      <c r="TJG9" s="279"/>
      <c r="TJH9" s="279"/>
      <c r="TJI9" s="279"/>
      <c r="TJJ9" s="279"/>
      <c r="TJK9" s="279"/>
      <c r="TJL9" s="279"/>
      <c r="TJM9" s="279"/>
      <c r="TJN9" s="279"/>
      <c r="TJO9" s="279"/>
      <c r="TJP9" s="279"/>
      <c r="TJQ9" s="279"/>
      <c r="TJR9" s="279"/>
      <c r="TJS9" s="279"/>
      <c r="TJT9" s="279"/>
      <c r="TJU9" s="279"/>
      <c r="TJV9" s="279"/>
      <c r="TJW9" s="279"/>
      <c r="TJX9" s="279"/>
      <c r="TJY9" s="279"/>
      <c r="TJZ9" s="279"/>
      <c r="TKA9" s="279"/>
      <c r="TKB9" s="279"/>
      <c r="TKC9" s="279"/>
      <c r="TKD9" s="279"/>
      <c r="TKE9" s="279"/>
      <c r="TKF9" s="279"/>
      <c r="TKG9" s="279"/>
      <c r="TKH9" s="279"/>
      <c r="TKI9" s="279"/>
      <c r="TKJ9" s="279"/>
      <c r="TKK9" s="279"/>
      <c r="TKL9" s="279"/>
      <c r="TKM9" s="279"/>
      <c r="TKN9" s="279"/>
      <c r="TKO9" s="279"/>
      <c r="TKP9" s="279"/>
      <c r="TKQ9" s="279"/>
      <c r="TKR9" s="279"/>
      <c r="TKS9" s="279"/>
      <c r="TKT9" s="279"/>
      <c r="TKU9" s="279"/>
      <c r="TKV9" s="279"/>
      <c r="TKW9" s="279"/>
      <c r="TKX9" s="279"/>
      <c r="TKY9" s="279"/>
      <c r="TKZ9" s="279"/>
      <c r="TLA9" s="279"/>
      <c r="TLB9" s="279"/>
      <c r="TLC9" s="279"/>
      <c r="TLD9" s="279"/>
      <c r="TLE9" s="279"/>
      <c r="TLF9" s="279"/>
      <c r="TLG9" s="279"/>
      <c r="TLH9" s="279"/>
      <c r="TLI9" s="279"/>
      <c r="TLJ9" s="279"/>
      <c r="TLK9" s="279"/>
      <c r="TLL9" s="279"/>
      <c r="TLM9" s="279"/>
      <c r="TLN9" s="279"/>
      <c r="TLO9" s="279"/>
      <c r="TLP9" s="279"/>
      <c r="TLQ9" s="279"/>
      <c r="TLR9" s="279"/>
      <c r="TLS9" s="279"/>
      <c r="TLT9" s="279"/>
      <c r="TLU9" s="279"/>
      <c r="TLV9" s="279"/>
      <c r="TLW9" s="279"/>
      <c r="TLX9" s="279"/>
      <c r="TLY9" s="279"/>
      <c r="TLZ9" s="279"/>
      <c r="TMA9" s="279"/>
      <c r="TMB9" s="279"/>
      <c r="TMC9" s="279"/>
      <c r="TMD9" s="279"/>
      <c r="TME9" s="279"/>
      <c r="TMF9" s="279"/>
      <c r="TMG9" s="279"/>
      <c r="TMH9" s="279"/>
      <c r="TMI9" s="279"/>
      <c r="TMJ9" s="279"/>
      <c r="TMK9" s="279"/>
      <c r="TML9" s="279"/>
      <c r="TMM9" s="279"/>
      <c r="TMN9" s="279"/>
      <c r="TMO9" s="279"/>
      <c r="TMP9" s="279"/>
      <c r="TMQ9" s="279"/>
      <c r="TMR9" s="279"/>
      <c r="TMS9" s="279"/>
      <c r="TMT9" s="279"/>
      <c r="TMU9" s="279"/>
      <c r="TMV9" s="279"/>
      <c r="TMW9" s="279"/>
      <c r="TMX9" s="279"/>
      <c r="TMY9" s="279"/>
      <c r="TMZ9" s="279"/>
      <c r="TNA9" s="279"/>
      <c r="TNB9" s="279"/>
      <c r="TNC9" s="279"/>
      <c r="TND9" s="279"/>
      <c r="TNE9" s="279"/>
      <c r="TNF9" s="279"/>
      <c r="TNG9" s="279"/>
      <c r="TNH9" s="279"/>
      <c r="TNI9" s="279"/>
      <c r="TNJ9" s="279"/>
      <c r="TNK9" s="279"/>
      <c r="TNL9" s="279"/>
      <c r="TNM9" s="279"/>
      <c r="TNN9" s="279"/>
      <c r="TNO9" s="279"/>
      <c r="TNP9" s="279"/>
      <c r="TNQ9" s="279"/>
      <c r="TNR9" s="279"/>
      <c r="TNS9" s="279"/>
      <c r="TNT9" s="279"/>
      <c r="TNU9" s="279"/>
      <c r="TNV9" s="279"/>
      <c r="TNW9" s="279"/>
      <c r="TNX9" s="279"/>
      <c r="TNY9" s="279"/>
      <c r="TNZ9" s="279"/>
      <c r="TOA9" s="279"/>
      <c r="TOB9" s="279"/>
      <c r="TOC9" s="279"/>
      <c r="TOD9" s="279"/>
      <c r="TOE9" s="279"/>
      <c r="TOF9" s="279"/>
      <c r="TOG9" s="279"/>
      <c r="TOH9" s="279"/>
      <c r="TOI9" s="279"/>
      <c r="TOJ9" s="279"/>
      <c r="TOK9" s="279"/>
      <c r="TOL9" s="279"/>
      <c r="TOM9" s="279"/>
      <c r="TON9" s="279"/>
      <c r="TOO9" s="279"/>
      <c r="TOP9" s="279"/>
      <c r="TOQ9" s="279"/>
      <c r="TOR9" s="279"/>
      <c r="TOS9" s="279"/>
      <c r="TOT9" s="279"/>
      <c r="TOU9" s="279"/>
      <c r="TOV9" s="279"/>
      <c r="TOW9" s="279"/>
      <c r="TOX9" s="279"/>
      <c r="TOY9" s="279"/>
      <c r="TOZ9" s="279"/>
      <c r="TPA9" s="279"/>
      <c r="TPB9" s="279"/>
      <c r="TPC9" s="279"/>
      <c r="TPD9" s="279"/>
      <c r="TPE9" s="279"/>
      <c r="TPF9" s="279"/>
      <c r="TPG9" s="279"/>
      <c r="TPH9" s="279"/>
      <c r="TPI9" s="279"/>
      <c r="TPJ9" s="279"/>
      <c r="TPK9" s="279"/>
      <c r="TPL9" s="279"/>
      <c r="TPM9" s="279"/>
      <c r="TPN9" s="279"/>
      <c r="TPO9" s="279"/>
      <c r="TPP9" s="279"/>
      <c r="TPQ9" s="279"/>
      <c r="TPR9" s="279"/>
      <c r="TPS9" s="279"/>
      <c r="TPT9" s="279"/>
      <c r="TPU9" s="279"/>
      <c r="TPV9" s="279"/>
      <c r="TPW9" s="279"/>
      <c r="TPX9" s="279"/>
      <c r="TPY9" s="279"/>
      <c r="TPZ9" s="279"/>
      <c r="TQA9" s="279"/>
      <c r="TQB9" s="279"/>
      <c r="TQC9" s="279"/>
      <c r="TQD9" s="279"/>
      <c r="TQE9" s="279"/>
      <c r="TQF9" s="279"/>
      <c r="TQG9" s="279"/>
      <c r="TQH9" s="279"/>
      <c r="TQI9" s="279"/>
      <c r="TQJ9" s="279"/>
      <c r="TQK9" s="279"/>
      <c r="TQL9" s="279"/>
      <c r="TQM9" s="279"/>
      <c r="TQN9" s="279"/>
      <c r="TQO9" s="279"/>
      <c r="TQP9" s="279"/>
      <c r="TQQ9" s="279"/>
      <c r="TQR9" s="279"/>
      <c r="TQS9" s="279"/>
      <c r="TQT9" s="279"/>
      <c r="TQU9" s="279"/>
      <c r="TQV9" s="279"/>
      <c r="TQW9" s="279"/>
      <c r="TQX9" s="279"/>
      <c r="TQY9" s="279"/>
      <c r="TQZ9" s="279"/>
      <c r="TRA9" s="279"/>
      <c r="TRB9" s="279"/>
      <c r="TRC9" s="279"/>
      <c r="TRD9" s="279"/>
      <c r="TRE9" s="279"/>
      <c r="TRF9" s="279"/>
      <c r="TRG9" s="279"/>
      <c r="TRH9" s="279"/>
      <c r="TRI9" s="279"/>
      <c r="TRJ9" s="279"/>
      <c r="TRK9" s="279"/>
      <c r="TRL9" s="279"/>
      <c r="TRM9" s="279"/>
      <c r="TRN9" s="279"/>
      <c r="TRO9" s="279"/>
      <c r="TRP9" s="279"/>
      <c r="TRQ9" s="279"/>
      <c r="TRR9" s="279"/>
      <c r="TRS9" s="279"/>
      <c r="TRT9" s="279"/>
      <c r="TRU9" s="279"/>
      <c r="TRV9" s="279"/>
      <c r="TRW9" s="279"/>
      <c r="TRX9" s="279"/>
      <c r="TRY9" s="279"/>
      <c r="TRZ9" s="279"/>
      <c r="TSA9" s="279"/>
      <c r="TSB9" s="279"/>
      <c r="TSC9" s="279"/>
      <c r="TSD9" s="279"/>
      <c r="TSE9" s="279"/>
      <c r="TSF9" s="279"/>
      <c r="TSG9" s="279"/>
      <c r="TSH9" s="279"/>
      <c r="TSI9" s="279"/>
      <c r="TSJ9" s="279"/>
      <c r="TSK9" s="279"/>
      <c r="TSL9" s="279"/>
      <c r="TSM9" s="279"/>
      <c r="TSN9" s="279"/>
      <c r="TSO9" s="279"/>
      <c r="TSP9" s="279"/>
      <c r="TSQ9" s="279"/>
      <c r="TSR9" s="279"/>
      <c r="TSS9" s="279"/>
      <c r="TST9" s="279"/>
      <c r="TSU9" s="279"/>
      <c r="TSV9" s="279"/>
      <c r="TSW9" s="279"/>
      <c r="TSX9" s="279"/>
      <c r="TSY9" s="279"/>
      <c r="TSZ9" s="279"/>
      <c r="TTA9" s="279"/>
      <c r="TTB9" s="279"/>
      <c r="TTC9" s="279"/>
      <c r="TTD9" s="279"/>
      <c r="TTE9" s="279"/>
      <c r="TTF9" s="279"/>
      <c r="TTG9" s="279"/>
      <c r="TTH9" s="279"/>
      <c r="TTI9" s="279"/>
      <c r="TTJ9" s="279"/>
      <c r="TTK9" s="279"/>
      <c r="TTL9" s="279"/>
      <c r="TTM9" s="279"/>
      <c r="TTN9" s="279"/>
      <c r="TTO9" s="279"/>
      <c r="TTP9" s="279"/>
      <c r="TTQ9" s="279"/>
      <c r="TTR9" s="279"/>
      <c r="TTS9" s="279"/>
      <c r="TTT9" s="279"/>
      <c r="TTU9" s="279"/>
      <c r="TTV9" s="279"/>
      <c r="TTW9" s="279"/>
      <c r="TTX9" s="279"/>
      <c r="TTY9" s="279"/>
      <c r="TTZ9" s="279"/>
      <c r="TUA9" s="279"/>
      <c r="TUB9" s="279"/>
      <c r="TUC9" s="279"/>
      <c r="TUD9" s="279"/>
      <c r="TUE9" s="279"/>
      <c r="TUF9" s="279"/>
      <c r="TUG9" s="279"/>
      <c r="TUH9" s="279"/>
      <c r="TUI9" s="279"/>
      <c r="TUJ9" s="279"/>
      <c r="TUK9" s="279"/>
      <c r="TUL9" s="279"/>
      <c r="TUM9" s="279"/>
      <c r="TUN9" s="279"/>
      <c r="TUO9" s="279"/>
      <c r="TUP9" s="279"/>
      <c r="TUQ9" s="279"/>
      <c r="TUR9" s="279"/>
      <c r="TUS9" s="279"/>
      <c r="TUT9" s="279"/>
      <c r="TUU9" s="279"/>
      <c r="TUV9" s="279"/>
      <c r="TUW9" s="279"/>
      <c r="TUX9" s="279"/>
      <c r="TUY9" s="279"/>
      <c r="TUZ9" s="279"/>
      <c r="TVA9" s="279"/>
      <c r="TVB9" s="279"/>
      <c r="TVC9" s="279"/>
      <c r="TVD9" s="279"/>
      <c r="TVE9" s="279"/>
      <c r="TVF9" s="279"/>
      <c r="TVG9" s="279"/>
      <c r="TVH9" s="279"/>
      <c r="TVI9" s="279"/>
      <c r="TVJ9" s="279"/>
      <c r="TVK9" s="279"/>
      <c r="TVL9" s="279"/>
      <c r="TVM9" s="279"/>
      <c r="TVN9" s="279"/>
      <c r="TVO9" s="279"/>
      <c r="TVP9" s="279"/>
      <c r="TVQ9" s="279"/>
      <c r="TVR9" s="279"/>
      <c r="TVS9" s="279"/>
      <c r="TVT9" s="279"/>
      <c r="TVU9" s="279"/>
      <c r="TVV9" s="279"/>
      <c r="TVW9" s="279"/>
      <c r="TVX9" s="279"/>
      <c r="TVY9" s="279"/>
      <c r="TVZ9" s="279"/>
      <c r="TWA9" s="279"/>
      <c r="TWB9" s="279"/>
      <c r="TWC9" s="279"/>
      <c r="TWD9" s="279"/>
      <c r="TWE9" s="279"/>
      <c r="TWF9" s="279"/>
      <c r="TWG9" s="279"/>
      <c r="TWH9" s="279"/>
      <c r="TWI9" s="279"/>
      <c r="TWJ9" s="279"/>
      <c r="TWK9" s="279"/>
      <c r="TWL9" s="279"/>
      <c r="TWM9" s="279"/>
      <c r="TWN9" s="279"/>
      <c r="TWO9" s="279"/>
      <c r="TWP9" s="279"/>
      <c r="TWQ9" s="279"/>
      <c r="TWR9" s="279"/>
      <c r="TWS9" s="279"/>
      <c r="TWT9" s="279"/>
      <c r="TWU9" s="279"/>
      <c r="TWV9" s="279"/>
      <c r="TWW9" s="279"/>
      <c r="TWX9" s="279"/>
      <c r="TWY9" s="279"/>
      <c r="TWZ9" s="279"/>
      <c r="TXA9" s="279"/>
      <c r="TXB9" s="279"/>
      <c r="TXC9" s="279"/>
      <c r="TXD9" s="279"/>
      <c r="TXE9" s="279"/>
      <c r="TXF9" s="279"/>
      <c r="TXG9" s="279"/>
      <c r="TXH9" s="279"/>
      <c r="TXI9" s="279"/>
      <c r="TXJ9" s="279"/>
      <c r="TXK9" s="279"/>
      <c r="TXL9" s="279"/>
      <c r="TXM9" s="279"/>
      <c r="TXN9" s="279"/>
      <c r="TXO9" s="279"/>
      <c r="TXP9" s="279"/>
      <c r="TXQ9" s="279"/>
      <c r="TXR9" s="279"/>
      <c r="TXS9" s="279"/>
      <c r="TXT9" s="279"/>
      <c r="TXU9" s="279"/>
      <c r="TXV9" s="279"/>
      <c r="TXW9" s="279"/>
      <c r="TXX9" s="279"/>
      <c r="TXY9" s="279"/>
      <c r="TXZ9" s="279"/>
      <c r="TYA9" s="279"/>
      <c r="TYB9" s="279"/>
      <c r="TYC9" s="279"/>
      <c r="TYD9" s="279"/>
      <c r="TYE9" s="279"/>
      <c r="TYF9" s="279"/>
      <c r="TYG9" s="279"/>
      <c r="TYH9" s="279"/>
      <c r="TYI9" s="279"/>
      <c r="TYJ9" s="279"/>
      <c r="TYK9" s="279"/>
      <c r="TYL9" s="279"/>
      <c r="TYM9" s="279"/>
      <c r="TYN9" s="279"/>
      <c r="TYO9" s="279"/>
      <c r="TYP9" s="279"/>
      <c r="TYQ9" s="279"/>
      <c r="TYR9" s="279"/>
      <c r="TYS9" s="279"/>
      <c r="TYT9" s="279"/>
      <c r="TYU9" s="279"/>
      <c r="TYV9" s="279"/>
      <c r="TYW9" s="279"/>
      <c r="TYX9" s="279"/>
      <c r="TYY9" s="279"/>
      <c r="TYZ9" s="279"/>
      <c r="TZA9" s="279"/>
      <c r="TZB9" s="279"/>
      <c r="TZC9" s="279"/>
      <c r="TZD9" s="279"/>
      <c r="TZE9" s="279"/>
      <c r="TZF9" s="279"/>
      <c r="TZG9" s="279"/>
      <c r="TZH9" s="279"/>
      <c r="TZI9" s="279"/>
      <c r="TZJ9" s="279"/>
      <c r="TZK9" s="279"/>
      <c r="TZL9" s="279"/>
      <c r="TZM9" s="279"/>
      <c r="TZN9" s="279"/>
      <c r="TZO9" s="279"/>
      <c r="TZP9" s="279"/>
      <c r="TZQ9" s="279"/>
      <c r="TZR9" s="279"/>
      <c r="TZS9" s="279"/>
      <c r="TZT9" s="279"/>
      <c r="TZU9" s="279"/>
      <c r="TZV9" s="279"/>
      <c r="TZW9" s="279"/>
      <c r="TZX9" s="279"/>
      <c r="TZY9" s="279"/>
      <c r="TZZ9" s="279"/>
      <c r="UAA9" s="279"/>
      <c r="UAB9" s="279"/>
      <c r="UAC9" s="279"/>
      <c r="UAD9" s="279"/>
      <c r="UAE9" s="279"/>
      <c r="UAF9" s="279"/>
      <c r="UAG9" s="279"/>
      <c r="UAH9" s="279"/>
      <c r="UAI9" s="279"/>
      <c r="UAJ9" s="279"/>
      <c r="UAK9" s="279"/>
      <c r="UAL9" s="279"/>
      <c r="UAM9" s="279"/>
      <c r="UAN9" s="279"/>
      <c r="UAO9" s="279"/>
      <c r="UAP9" s="279"/>
      <c r="UAQ9" s="279"/>
      <c r="UAR9" s="279"/>
      <c r="UAS9" s="279"/>
      <c r="UAT9" s="279"/>
      <c r="UAU9" s="279"/>
      <c r="UAV9" s="279"/>
      <c r="UAW9" s="279"/>
      <c r="UAX9" s="279"/>
      <c r="UAY9" s="279"/>
      <c r="UAZ9" s="279"/>
      <c r="UBA9" s="279"/>
      <c r="UBB9" s="279"/>
      <c r="UBC9" s="279"/>
      <c r="UBD9" s="279"/>
      <c r="UBE9" s="279"/>
      <c r="UBF9" s="279"/>
      <c r="UBG9" s="279"/>
      <c r="UBH9" s="279"/>
      <c r="UBI9" s="279"/>
      <c r="UBJ9" s="279"/>
      <c r="UBK9" s="279"/>
      <c r="UBL9" s="279"/>
      <c r="UBM9" s="279"/>
      <c r="UBN9" s="279"/>
      <c r="UBO9" s="279"/>
      <c r="UBP9" s="279"/>
      <c r="UBQ9" s="279"/>
      <c r="UBR9" s="279"/>
      <c r="UBS9" s="279"/>
      <c r="UBT9" s="279"/>
      <c r="UBU9" s="279"/>
      <c r="UBV9" s="279"/>
      <c r="UBW9" s="279"/>
      <c r="UBX9" s="279"/>
      <c r="UBY9" s="279"/>
      <c r="UBZ9" s="279"/>
      <c r="UCA9" s="279"/>
      <c r="UCB9" s="279"/>
      <c r="UCC9" s="279"/>
      <c r="UCD9" s="279"/>
      <c r="UCE9" s="279"/>
      <c r="UCF9" s="279"/>
      <c r="UCG9" s="279"/>
      <c r="UCH9" s="279"/>
      <c r="UCI9" s="279"/>
      <c r="UCJ9" s="279"/>
      <c r="UCK9" s="279"/>
      <c r="UCL9" s="279"/>
      <c r="UCM9" s="279"/>
      <c r="UCN9" s="279"/>
      <c r="UCO9" s="279"/>
      <c r="UCP9" s="279"/>
      <c r="UCQ9" s="279"/>
      <c r="UCR9" s="279"/>
      <c r="UCS9" s="279"/>
      <c r="UCT9" s="279"/>
      <c r="UCU9" s="279"/>
      <c r="UCV9" s="279"/>
      <c r="UCW9" s="279"/>
      <c r="UCX9" s="279"/>
      <c r="UCY9" s="279"/>
      <c r="UCZ9" s="279"/>
      <c r="UDA9" s="279"/>
      <c r="UDB9" s="279"/>
      <c r="UDC9" s="279"/>
      <c r="UDD9" s="279"/>
      <c r="UDE9" s="279"/>
      <c r="UDF9" s="279"/>
      <c r="UDG9" s="279"/>
      <c r="UDH9" s="279"/>
      <c r="UDI9" s="279"/>
      <c r="UDJ9" s="279"/>
      <c r="UDK9" s="279"/>
      <c r="UDL9" s="279"/>
      <c r="UDM9" s="279"/>
      <c r="UDN9" s="279"/>
      <c r="UDO9" s="279"/>
      <c r="UDP9" s="279"/>
      <c r="UDQ9" s="279"/>
      <c r="UDR9" s="279"/>
      <c r="UDS9" s="279"/>
      <c r="UDT9" s="279"/>
      <c r="UDU9" s="279"/>
      <c r="UDV9" s="279"/>
      <c r="UDW9" s="279"/>
      <c r="UDX9" s="279"/>
      <c r="UDY9" s="279"/>
      <c r="UDZ9" s="279"/>
      <c r="UEA9" s="279"/>
      <c r="UEB9" s="279"/>
      <c r="UEC9" s="279"/>
      <c r="UED9" s="279"/>
      <c r="UEE9" s="279"/>
      <c r="UEF9" s="279"/>
      <c r="UEG9" s="279"/>
      <c r="UEH9" s="279"/>
      <c r="UEI9" s="279"/>
      <c r="UEJ9" s="279"/>
      <c r="UEK9" s="279"/>
      <c r="UEL9" s="279"/>
      <c r="UEM9" s="279"/>
      <c r="UEN9" s="279"/>
      <c r="UEO9" s="279"/>
      <c r="UEP9" s="279"/>
      <c r="UEQ9" s="279"/>
      <c r="UER9" s="279"/>
      <c r="UES9" s="279"/>
      <c r="UET9" s="279"/>
      <c r="UEU9" s="279"/>
      <c r="UEV9" s="279"/>
      <c r="UEW9" s="279"/>
      <c r="UEX9" s="279"/>
      <c r="UEY9" s="279"/>
      <c r="UEZ9" s="279"/>
      <c r="UFA9" s="279"/>
      <c r="UFB9" s="279"/>
      <c r="UFC9" s="279"/>
      <c r="UFD9" s="279"/>
      <c r="UFE9" s="279"/>
      <c r="UFF9" s="279"/>
      <c r="UFG9" s="279"/>
      <c r="UFH9" s="279"/>
      <c r="UFI9" s="279"/>
      <c r="UFJ9" s="279"/>
      <c r="UFK9" s="279"/>
      <c r="UFL9" s="279"/>
      <c r="UFM9" s="279"/>
      <c r="UFN9" s="279"/>
      <c r="UFO9" s="279"/>
      <c r="UFP9" s="279"/>
      <c r="UFQ9" s="279"/>
      <c r="UFR9" s="279"/>
      <c r="UFS9" s="279"/>
      <c r="UFT9" s="279"/>
      <c r="UFU9" s="279"/>
      <c r="UFV9" s="279"/>
      <c r="UFW9" s="279"/>
      <c r="UFX9" s="279"/>
      <c r="UFY9" s="279"/>
      <c r="UFZ9" s="279"/>
      <c r="UGA9" s="279"/>
      <c r="UGB9" s="279"/>
      <c r="UGC9" s="279"/>
      <c r="UGD9" s="279"/>
      <c r="UGE9" s="279"/>
      <c r="UGF9" s="279"/>
      <c r="UGG9" s="279"/>
      <c r="UGH9" s="279"/>
      <c r="UGI9" s="279"/>
      <c r="UGJ9" s="279"/>
      <c r="UGK9" s="279"/>
      <c r="UGL9" s="279"/>
      <c r="UGM9" s="279"/>
      <c r="UGN9" s="279"/>
      <c r="UGO9" s="279"/>
      <c r="UGP9" s="279"/>
      <c r="UGQ9" s="279"/>
      <c r="UGR9" s="279"/>
      <c r="UGS9" s="279"/>
      <c r="UGT9" s="279"/>
      <c r="UGU9" s="279"/>
      <c r="UGV9" s="279"/>
      <c r="UGW9" s="279"/>
      <c r="UGX9" s="279"/>
      <c r="UGY9" s="279"/>
      <c r="UGZ9" s="279"/>
      <c r="UHA9" s="279"/>
      <c r="UHB9" s="279"/>
      <c r="UHC9" s="279"/>
      <c r="UHD9" s="279"/>
      <c r="UHE9" s="279"/>
      <c r="UHF9" s="279"/>
      <c r="UHG9" s="279"/>
      <c r="UHH9" s="279"/>
      <c r="UHI9" s="279"/>
      <c r="UHJ9" s="279"/>
      <c r="UHK9" s="279"/>
      <c r="UHL9" s="279"/>
      <c r="UHM9" s="279"/>
      <c r="UHN9" s="279"/>
      <c r="UHO9" s="279"/>
      <c r="UHP9" s="279"/>
      <c r="UHQ9" s="279"/>
      <c r="UHR9" s="279"/>
      <c r="UHS9" s="279"/>
      <c r="UHT9" s="279"/>
      <c r="UHU9" s="279"/>
      <c r="UHV9" s="279"/>
      <c r="UHW9" s="279"/>
      <c r="UHX9" s="279"/>
      <c r="UHY9" s="279"/>
      <c r="UHZ9" s="279"/>
      <c r="UIA9" s="279"/>
      <c r="UIB9" s="279"/>
      <c r="UIC9" s="279"/>
      <c r="UID9" s="279"/>
      <c r="UIE9" s="279"/>
      <c r="UIF9" s="279"/>
      <c r="UIG9" s="279"/>
      <c r="UIH9" s="279"/>
      <c r="UII9" s="279"/>
      <c r="UIJ9" s="279"/>
      <c r="UIK9" s="279"/>
      <c r="UIL9" s="279"/>
      <c r="UIM9" s="279"/>
      <c r="UIN9" s="279"/>
      <c r="UIO9" s="279"/>
      <c r="UIP9" s="279"/>
      <c r="UIQ9" s="279"/>
      <c r="UIR9" s="279"/>
      <c r="UIS9" s="279"/>
      <c r="UIT9" s="279"/>
      <c r="UIU9" s="279"/>
      <c r="UIV9" s="279"/>
      <c r="UIW9" s="279"/>
      <c r="UIX9" s="279"/>
      <c r="UIY9" s="279"/>
      <c r="UIZ9" s="279"/>
      <c r="UJA9" s="279"/>
      <c r="UJB9" s="279"/>
      <c r="UJC9" s="279"/>
      <c r="UJD9" s="279"/>
      <c r="UJE9" s="279"/>
      <c r="UJF9" s="279"/>
      <c r="UJG9" s="279"/>
      <c r="UJH9" s="279"/>
      <c r="UJI9" s="279"/>
      <c r="UJJ9" s="279"/>
      <c r="UJK9" s="279"/>
      <c r="UJL9" s="279"/>
      <c r="UJM9" s="279"/>
      <c r="UJN9" s="279"/>
      <c r="UJO9" s="279"/>
      <c r="UJP9" s="279"/>
      <c r="UJQ9" s="279"/>
      <c r="UJR9" s="279"/>
      <c r="UJS9" s="279"/>
      <c r="UJT9" s="279"/>
      <c r="UJU9" s="279"/>
      <c r="UJV9" s="279"/>
      <c r="UJW9" s="279"/>
      <c r="UJX9" s="279"/>
      <c r="UJY9" s="279"/>
      <c r="UJZ9" s="279"/>
      <c r="UKA9" s="279"/>
      <c r="UKB9" s="279"/>
      <c r="UKC9" s="279"/>
      <c r="UKD9" s="279"/>
      <c r="UKE9" s="279"/>
      <c r="UKF9" s="279"/>
      <c r="UKG9" s="279"/>
      <c r="UKH9" s="279"/>
      <c r="UKI9" s="279"/>
      <c r="UKJ9" s="279"/>
      <c r="UKK9" s="279"/>
      <c r="UKL9" s="279"/>
      <c r="UKM9" s="279"/>
      <c r="UKN9" s="279"/>
      <c r="UKO9" s="279"/>
      <c r="UKP9" s="279"/>
      <c r="UKQ9" s="279"/>
      <c r="UKR9" s="279"/>
      <c r="UKS9" s="279"/>
      <c r="UKT9" s="279"/>
      <c r="UKU9" s="279"/>
      <c r="UKV9" s="279"/>
      <c r="UKW9" s="279"/>
      <c r="UKX9" s="279"/>
      <c r="UKY9" s="279"/>
      <c r="UKZ9" s="279"/>
      <c r="ULA9" s="279"/>
      <c r="ULB9" s="279"/>
      <c r="ULC9" s="279"/>
      <c r="ULD9" s="279"/>
      <c r="ULE9" s="279"/>
      <c r="ULF9" s="279"/>
      <c r="ULG9" s="279"/>
      <c r="ULH9" s="279"/>
      <c r="ULI9" s="279"/>
      <c r="ULJ9" s="279"/>
      <c r="ULK9" s="279"/>
      <c r="ULL9" s="279"/>
      <c r="ULM9" s="279"/>
      <c r="ULN9" s="279"/>
      <c r="ULO9" s="279"/>
      <c r="ULP9" s="279"/>
      <c r="ULQ9" s="279"/>
      <c r="ULR9" s="279"/>
      <c r="ULS9" s="279"/>
      <c r="ULT9" s="279"/>
      <c r="ULU9" s="279"/>
      <c r="ULV9" s="279"/>
      <c r="ULW9" s="279"/>
      <c r="ULX9" s="279"/>
      <c r="ULY9" s="279"/>
      <c r="ULZ9" s="279"/>
      <c r="UMA9" s="279"/>
      <c r="UMB9" s="279"/>
      <c r="UMC9" s="279"/>
      <c r="UMD9" s="279"/>
      <c r="UME9" s="279"/>
      <c r="UMF9" s="279"/>
      <c r="UMG9" s="279"/>
      <c r="UMH9" s="279"/>
      <c r="UMI9" s="279"/>
      <c r="UMJ9" s="279"/>
      <c r="UMK9" s="279"/>
      <c r="UML9" s="279"/>
      <c r="UMM9" s="279"/>
      <c r="UMN9" s="279"/>
      <c r="UMO9" s="279"/>
      <c r="UMP9" s="279"/>
      <c r="UMQ9" s="279"/>
      <c r="UMR9" s="279"/>
      <c r="UMS9" s="279"/>
      <c r="UMT9" s="279"/>
      <c r="UMU9" s="279"/>
      <c r="UMV9" s="279"/>
      <c r="UMW9" s="279"/>
      <c r="UMX9" s="279"/>
      <c r="UMY9" s="279"/>
      <c r="UMZ9" s="279"/>
      <c r="UNA9" s="279"/>
      <c r="UNB9" s="279"/>
      <c r="UNC9" s="279"/>
      <c r="UND9" s="279"/>
      <c r="UNE9" s="279"/>
      <c r="UNF9" s="279"/>
      <c r="UNG9" s="279"/>
      <c r="UNH9" s="279"/>
      <c r="UNI9" s="279"/>
      <c r="UNJ9" s="279"/>
      <c r="UNK9" s="279"/>
      <c r="UNL9" s="279"/>
      <c r="UNM9" s="279"/>
      <c r="UNN9" s="279"/>
      <c r="UNO9" s="279"/>
      <c r="UNP9" s="279"/>
      <c r="UNQ9" s="279"/>
      <c r="UNR9" s="279"/>
      <c r="UNS9" s="279"/>
      <c r="UNT9" s="279"/>
      <c r="UNU9" s="279"/>
      <c r="UNV9" s="279"/>
      <c r="UNW9" s="279"/>
      <c r="UNX9" s="279"/>
      <c r="UNY9" s="279"/>
      <c r="UNZ9" s="279"/>
      <c r="UOA9" s="279"/>
      <c r="UOB9" s="279"/>
      <c r="UOC9" s="279"/>
      <c r="UOD9" s="279"/>
      <c r="UOE9" s="279"/>
      <c r="UOF9" s="279"/>
      <c r="UOG9" s="279"/>
      <c r="UOH9" s="279"/>
      <c r="UOI9" s="279"/>
      <c r="UOJ9" s="279"/>
      <c r="UOK9" s="279"/>
      <c r="UOL9" s="279"/>
      <c r="UOM9" s="279"/>
      <c r="UON9" s="279"/>
      <c r="UOO9" s="279"/>
      <c r="UOP9" s="279"/>
      <c r="UOQ9" s="279"/>
      <c r="UOR9" s="279"/>
      <c r="UOS9" s="279"/>
      <c r="UOT9" s="279"/>
      <c r="UOU9" s="279"/>
      <c r="UOV9" s="279"/>
      <c r="UOW9" s="279"/>
      <c r="UOX9" s="279"/>
      <c r="UOY9" s="279"/>
      <c r="UOZ9" s="279"/>
      <c r="UPA9" s="279"/>
      <c r="UPB9" s="279"/>
      <c r="UPC9" s="279"/>
      <c r="UPD9" s="279"/>
      <c r="UPE9" s="279"/>
      <c r="UPF9" s="279"/>
      <c r="UPG9" s="279"/>
      <c r="UPH9" s="279"/>
      <c r="UPI9" s="279"/>
      <c r="UPJ9" s="279"/>
      <c r="UPK9" s="279"/>
      <c r="UPL9" s="279"/>
      <c r="UPM9" s="279"/>
      <c r="UPN9" s="279"/>
      <c r="UPO9" s="279"/>
      <c r="UPP9" s="279"/>
      <c r="UPQ9" s="279"/>
      <c r="UPR9" s="279"/>
      <c r="UPS9" s="279"/>
      <c r="UPT9" s="279"/>
      <c r="UPU9" s="279"/>
      <c r="UPV9" s="279"/>
      <c r="UPW9" s="279"/>
      <c r="UPX9" s="279"/>
      <c r="UPY9" s="279"/>
      <c r="UPZ9" s="279"/>
      <c r="UQA9" s="279"/>
      <c r="UQB9" s="279"/>
      <c r="UQC9" s="279"/>
      <c r="UQD9" s="279"/>
      <c r="UQE9" s="279"/>
      <c r="UQF9" s="279"/>
      <c r="UQG9" s="279"/>
      <c r="UQH9" s="279"/>
      <c r="UQI9" s="279"/>
      <c r="UQJ9" s="279"/>
      <c r="UQK9" s="279"/>
      <c r="UQL9" s="279"/>
      <c r="UQM9" s="279"/>
      <c r="UQN9" s="279"/>
      <c r="UQO9" s="279"/>
      <c r="UQP9" s="279"/>
      <c r="UQQ9" s="279"/>
      <c r="UQR9" s="279"/>
      <c r="UQS9" s="279"/>
      <c r="UQT9" s="279"/>
      <c r="UQU9" s="279"/>
      <c r="UQV9" s="279"/>
      <c r="UQW9" s="279"/>
      <c r="UQX9" s="279"/>
      <c r="UQY9" s="279"/>
      <c r="UQZ9" s="279"/>
      <c r="URA9" s="279"/>
      <c r="URB9" s="279"/>
      <c r="URC9" s="279"/>
      <c r="URD9" s="279"/>
      <c r="URE9" s="279"/>
      <c r="URF9" s="279"/>
      <c r="URG9" s="279"/>
      <c r="URH9" s="279"/>
      <c r="URI9" s="279"/>
      <c r="URJ9" s="279"/>
      <c r="URK9" s="279"/>
      <c r="URL9" s="279"/>
      <c r="URM9" s="279"/>
      <c r="URN9" s="279"/>
      <c r="URO9" s="279"/>
      <c r="URP9" s="279"/>
      <c r="URQ9" s="279"/>
      <c r="URR9" s="279"/>
      <c r="URS9" s="279"/>
      <c r="URT9" s="279"/>
      <c r="URU9" s="279"/>
      <c r="URV9" s="279"/>
      <c r="URW9" s="279"/>
      <c r="URX9" s="279"/>
      <c r="URY9" s="279"/>
      <c r="URZ9" s="279"/>
      <c r="USA9" s="279"/>
      <c r="USB9" s="279"/>
      <c r="USC9" s="279"/>
      <c r="USD9" s="279"/>
      <c r="USE9" s="279"/>
      <c r="USF9" s="279"/>
      <c r="USG9" s="279"/>
      <c r="USH9" s="279"/>
      <c r="USI9" s="279"/>
      <c r="USJ9" s="279"/>
      <c r="USK9" s="279"/>
      <c r="USL9" s="279"/>
      <c r="USM9" s="279"/>
      <c r="USN9" s="279"/>
      <c r="USO9" s="279"/>
      <c r="USP9" s="279"/>
      <c r="USQ9" s="279"/>
      <c r="USR9" s="279"/>
      <c r="USS9" s="279"/>
      <c r="UST9" s="279"/>
      <c r="USU9" s="279"/>
      <c r="USV9" s="279"/>
      <c r="USW9" s="279"/>
      <c r="USX9" s="279"/>
      <c r="USY9" s="279"/>
      <c r="USZ9" s="279"/>
      <c r="UTA9" s="279"/>
      <c r="UTB9" s="279"/>
      <c r="UTC9" s="279"/>
      <c r="UTD9" s="279"/>
      <c r="UTE9" s="279"/>
      <c r="UTF9" s="279"/>
      <c r="UTG9" s="279"/>
      <c r="UTH9" s="279"/>
      <c r="UTI9" s="279"/>
      <c r="UTJ9" s="279"/>
      <c r="UTK9" s="279"/>
      <c r="UTL9" s="279"/>
      <c r="UTM9" s="279"/>
      <c r="UTN9" s="279"/>
      <c r="UTO9" s="279"/>
      <c r="UTP9" s="279"/>
      <c r="UTQ9" s="279"/>
      <c r="UTR9" s="279"/>
      <c r="UTS9" s="279"/>
      <c r="UTT9" s="279"/>
      <c r="UTU9" s="279"/>
      <c r="UTV9" s="279"/>
      <c r="UTW9" s="279"/>
      <c r="UTX9" s="279"/>
      <c r="UTY9" s="279"/>
      <c r="UTZ9" s="279"/>
      <c r="UUA9" s="279"/>
      <c r="UUB9" s="279"/>
      <c r="UUC9" s="279"/>
      <c r="UUD9" s="279"/>
      <c r="UUE9" s="279"/>
      <c r="UUF9" s="279"/>
      <c r="UUG9" s="279"/>
      <c r="UUH9" s="279"/>
      <c r="UUI9" s="279"/>
      <c r="UUJ9" s="279"/>
      <c r="UUK9" s="279"/>
      <c r="UUL9" s="279"/>
      <c r="UUM9" s="279"/>
      <c r="UUN9" s="279"/>
      <c r="UUO9" s="279"/>
      <c r="UUP9" s="279"/>
      <c r="UUQ9" s="279"/>
      <c r="UUR9" s="279"/>
      <c r="UUS9" s="279"/>
      <c r="UUT9" s="279"/>
      <c r="UUU9" s="279"/>
      <c r="UUV9" s="279"/>
      <c r="UUW9" s="279"/>
      <c r="UUX9" s="279"/>
      <c r="UUY9" s="279"/>
      <c r="UUZ9" s="279"/>
      <c r="UVA9" s="279"/>
      <c r="UVB9" s="279"/>
      <c r="UVC9" s="279"/>
      <c r="UVD9" s="279"/>
      <c r="UVE9" s="279"/>
      <c r="UVF9" s="279"/>
      <c r="UVG9" s="279"/>
      <c r="UVH9" s="279"/>
      <c r="UVI9" s="279"/>
      <c r="UVJ9" s="279"/>
      <c r="UVK9" s="279"/>
      <c r="UVL9" s="279"/>
      <c r="UVM9" s="279"/>
      <c r="UVN9" s="279"/>
      <c r="UVO9" s="279"/>
      <c r="UVP9" s="279"/>
      <c r="UVQ9" s="279"/>
      <c r="UVR9" s="279"/>
      <c r="UVS9" s="279"/>
      <c r="UVT9" s="279"/>
      <c r="UVU9" s="279"/>
      <c r="UVV9" s="279"/>
      <c r="UVW9" s="279"/>
      <c r="UVX9" s="279"/>
      <c r="UVY9" s="279"/>
      <c r="UVZ9" s="279"/>
      <c r="UWA9" s="279"/>
      <c r="UWB9" s="279"/>
      <c r="UWC9" s="279"/>
      <c r="UWD9" s="279"/>
      <c r="UWE9" s="279"/>
      <c r="UWF9" s="279"/>
      <c r="UWG9" s="279"/>
      <c r="UWH9" s="279"/>
      <c r="UWI9" s="279"/>
      <c r="UWJ9" s="279"/>
      <c r="UWK9" s="279"/>
      <c r="UWL9" s="279"/>
      <c r="UWM9" s="279"/>
      <c r="UWN9" s="279"/>
      <c r="UWO9" s="279"/>
      <c r="UWP9" s="279"/>
      <c r="UWQ9" s="279"/>
      <c r="UWR9" s="279"/>
      <c r="UWS9" s="279"/>
      <c r="UWT9" s="279"/>
      <c r="UWU9" s="279"/>
      <c r="UWV9" s="279"/>
      <c r="UWW9" s="279"/>
      <c r="UWX9" s="279"/>
      <c r="UWY9" s="279"/>
      <c r="UWZ9" s="279"/>
      <c r="UXA9" s="279"/>
      <c r="UXB9" s="279"/>
      <c r="UXC9" s="279"/>
      <c r="UXD9" s="279"/>
      <c r="UXE9" s="279"/>
      <c r="UXF9" s="279"/>
      <c r="UXG9" s="279"/>
      <c r="UXH9" s="279"/>
      <c r="UXI9" s="279"/>
      <c r="UXJ9" s="279"/>
      <c r="UXK9" s="279"/>
      <c r="UXL9" s="279"/>
      <c r="UXM9" s="279"/>
      <c r="UXN9" s="279"/>
      <c r="UXO9" s="279"/>
      <c r="UXP9" s="279"/>
      <c r="UXQ9" s="279"/>
      <c r="UXR9" s="279"/>
      <c r="UXS9" s="279"/>
      <c r="UXT9" s="279"/>
      <c r="UXU9" s="279"/>
      <c r="UXV9" s="279"/>
      <c r="UXW9" s="279"/>
      <c r="UXX9" s="279"/>
      <c r="UXY9" s="279"/>
      <c r="UXZ9" s="279"/>
      <c r="UYA9" s="279"/>
      <c r="UYB9" s="279"/>
      <c r="UYC9" s="279"/>
      <c r="UYD9" s="279"/>
      <c r="UYE9" s="279"/>
      <c r="UYF9" s="279"/>
      <c r="UYG9" s="279"/>
      <c r="UYH9" s="279"/>
      <c r="UYI9" s="279"/>
      <c r="UYJ9" s="279"/>
      <c r="UYK9" s="279"/>
      <c r="UYL9" s="279"/>
      <c r="UYM9" s="279"/>
      <c r="UYN9" s="279"/>
      <c r="UYO9" s="279"/>
      <c r="UYP9" s="279"/>
      <c r="UYQ9" s="279"/>
      <c r="UYR9" s="279"/>
      <c r="UYS9" s="279"/>
      <c r="UYT9" s="279"/>
      <c r="UYU9" s="279"/>
      <c r="UYV9" s="279"/>
      <c r="UYW9" s="279"/>
      <c r="UYX9" s="279"/>
      <c r="UYY9" s="279"/>
      <c r="UYZ9" s="279"/>
      <c r="UZA9" s="279"/>
      <c r="UZB9" s="279"/>
      <c r="UZC9" s="279"/>
      <c r="UZD9" s="279"/>
      <c r="UZE9" s="279"/>
      <c r="UZF9" s="279"/>
      <c r="UZG9" s="279"/>
      <c r="UZH9" s="279"/>
      <c r="UZI9" s="279"/>
      <c r="UZJ9" s="279"/>
      <c r="UZK9" s="279"/>
      <c r="UZL9" s="279"/>
      <c r="UZM9" s="279"/>
      <c r="UZN9" s="279"/>
      <c r="UZO9" s="279"/>
      <c r="UZP9" s="279"/>
      <c r="UZQ9" s="279"/>
      <c r="UZR9" s="279"/>
      <c r="UZS9" s="279"/>
      <c r="UZT9" s="279"/>
      <c r="UZU9" s="279"/>
      <c r="UZV9" s="279"/>
      <c r="UZW9" s="279"/>
      <c r="UZX9" s="279"/>
      <c r="UZY9" s="279"/>
      <c r="UZZ9" s="279"/>
      <c r="VAA9" s="279"/>
      <c r="VAB9" s="279"/>
      <c r="VAC9" s="279"/>
      <c r="VAD9" s="279"/>
      <c r="VAE9" s="279"/>
      <c r="VAF9" s="279"/>
      <c r="VAG9" s="279"/>
      <c r="VAH9" s="279"/>
      <c r="VAI9" s="279"/>
      <c r="VAJ9" s="279"/>
      <c r="VAK9" s="279"/>
      <c r="VAL9" s="279"/>
      <c r="VAM9" s="279"/>
      <c r="VAN9" s="279"/>
      <c r="VAO9" s="279"/>
      <c r="VAP9" s="279"/>
      <c r="VAQ9" s="279"/>
      <c r="VAR9" s="279"/>
      <c r="VAS9" s="279"/>
      <c r="VAT9" s="279"/>
      <c r="VAU9" s="279"/>
      <c r="VAV9" s="279"/>
      <c r="VAW9" s="279"/>
      <c r="VAX9" s="279"/>
      <c r="VAY9" s="279"/>
      <c r="VAZ9" s="279"/>
      <c r="VBA9" s="279"/>
      <c r="VBB9" s="279"/>
      <c r="VBC9" s="279"/>
      <c r="VBD9" s="279"/>
      <c r="VBE9" s="279"/>
      <c r="VBF9" s="279"/>
      <c r="VBG9" s="279"/>
      <c r="VBH9" s="279"/>
      <c r="VBI9" s="279"/>
      <c r="VBJ9" s="279"/>
      <c r="VBK9" s="279"/>
      <c r="VBL9" s="279"/>
      <c r="VBM9" s="279"/>
      <c r="VBN9" s="279"/>
      <c r="VBO9" s="279"/>
      <c r="VBP9" s="279"/>
      <c r="VBQ9" s="279"/>
      <c r="VBR9" s="279"/>
      <c r="VBS9" s="279"/>
      <c r="VBT9" s="279"/>
      <c r="VBU9" s="279"/>
      <c r="VBV9" s="279"/>
      <c r="VBW9" s="279"/>
      <c r="VBX9" s="279"/>
      <c r="VBY9" s="279"/>
      <c r="VBZ9" s="279"/>
      <c r="VCA9" s="279"/>
      <c r="VCB9" s="279"/>
      <c r="VCC9" s="279"/>
      <c r="VCD9" s="279"/>
      <c r="VCE9" s="279"/>
      <c r="VCF9" s="279"/>
      <c r="VCG9" s="279"/>
      <c r="VCH9" s="279"/>
      <c r="VCI9" s="279"/>
      <c r="VCJ9" s="279"/>
      <c r="VCK9" s="279"/>
      <c r="VCL9" s="279"/>
      <c r="VCM9" s="279"/>
      <c r="VCN9" s="279"/>
      <c r="VCO9" s="279"/>
      <c r="VCP9" s="279"/>
      <c r="VCQ9" s="279"/>
      <c r="VCR9" s="279"/>
      <c r="VCS9" s="279"/>
      <c r="VCT9" s="279"/>
      <c r="VCU9" s="279"/>
      <c r="VCV9" s="279"/>
      <c r="VCW9" s="279"/>
      <c r="VCX9" s="279"/>
      <c r="VCY9" s="279"/>
      <c r="VCZ9" s="279"/>
      <c r="VDA9" s="279"/>
      <c r="VDB9" s="279"/>
      <c r="VDC9" s="279"/>
      <c r="VDD9" s="279"/>
      <c r="VDE9" s="279"/>
      <c r="VDF9" s="279"/>
      <c r="VDG9" s="279"/>
      <c r="VDH9" s="279"/>
      <c r="VDI9" s="279"/>
      <c r="VDJ9" s="279"/>
      <c r="VDK9" s="279"/>
      <c r="VDL9" s="279"/>
      <c r="VDM9" s="279"/>
      <c r="VDN9" s="279"/>
      <c r="VDO9" s="279"/>
      <c r="VDP9" s="279"/>
      <c r="VDQ9" s="279"/>
      <c r="VDR9" s="279"/>
      <c r="VDS9" s="279"/>
      <c r="VDT9" s="279"/>
      <c r="VDU9" s="279"/>
      <c r="VDV9" s="279"/>
      <c r="VDW9" s="279"/>
      <c r="VDX9" s="279"/>
      <c r="VDY9" s="279"/>
      <c r="VDZ9" s="279"/>
      <c r="VEA9" s="279"/>
      <c r="VEB9" s="279"/>
      <c r="VEC9" s="279"/>
      <c r="VED9" s="279"/>
      <c r="VEE9" s="279"/>
      <c r="VEF9" s="279"/>
      <c r="VEG9" s="279"/>
      <c r="VEH9" s="279"/>
      <c r="VEI9" s="279"/>
      <c r="VEJ9" s="279"/>
      <c r="VEK9" s="279"/>
      <c r="VEL9" s="279"/>
      <c r="VEM9" s="279"/>
      <c r="VEN9" s="279"/>
      <c r="VEO9" s="279"/>
      <c r="VEP9" s="279"/>
      <c r="VEQ9" s="279"/>
      <c r="VER9" s="279"/>
      <c r="VES9" s="279"/>
      <c r="VET9" s="279"/>
      <c r="VEU9" s="279"/>
      <c r="VEV9" s="279"/>
      <c r="VEW9" s="279"/>
      <c r="VEX9" s="279"/>
      <c r="VEY9" s="279"/>
      <c r="VEZ9" s="279"/>
      <c r="VFA9" s="279"/>
      <c r="VFB9" s="279"/>
      <c r="VFC9" s="279"/>
      <c r="VFD9" s="279"/>
      <c r="VFE9" s="279"/>
      <c r="VFF9" s="279"/>
      <c r="VFG9" s="279"/>
      <c r="VFH9" s="279"/>
      <c r="VFI9" s="279"/>
      <c r="VFJ9" s="279"/>
      <c r="VFK9" s="279"/>
      <c r="VFL9" s="279"/>
      <c r="VFM9" s="279"/>
      <c r="VFN9" s="279"/>
      <c r="VFO9" s="279"/>
      <c r="VFP9" s="279"/>
      <c r="VFQ9" s="279"/>
      <c r="VFR9" s="279"/>
      <c r="VFS9" s="279"/>
      <c r="VFT9" s="279"/>
      <c r="VFU9" s="279"/>
      <c r="VFV9" s="279"/>
      <c r="VFW9" s="279"/>
      <c r="VFX9" s="279"/>
      <c r="VFY9" s="279"/>
      <c r="VFZ9" s="279"/>
      <c r="VGA9" s="279"/>
      <c r="VGB9" s="279"/>
      <c r="VGC9" s="279"/>
      <c r="VGD9" s="279"/>
      <c r="VGE9" s="279"/>
      <c r="VGF9" s="279"/>
      <c r="VGG9" s="279"/>
      <c r="VGH9" s="279"/>
      <c r="VGI9" s="279"/>
      <c r="VGJ9" s="279"/>
      <c r="VGK9" s="279"/>
      <c r="VGL9" s="279"/>
      <c r="VGM9" s="279"/>
      <c r="VGN9" s="279"/>
      <c r="VGO9" s="279"/>
      <c r="VGP9" s="279"/>
      <c r="VGQ9" s="279"/>
      <c r="VGR9" s="279"/>
      <c r="VGS9" s="279"/>
      <c r="VGT9" s="279"/>
      <c r="VGU9" s="279"/>
      <c r="VGV9" s="279"/>
      <c r="VGW9" s="279"/>
      <c r="VGX9" s="279"/>
      <c r="VGY9" s="279"/>
      <c r="VGZ9" s="279"/>
      <c r="VHA9" s="279"/>
      <c r="VHB9" s="279"/>
      <c r="VHC9" s="279"/>
      <c r="VHD9" s="279"/>
      <c r="VHE9" s="279"/>
      <c r="VHF9" s="279"/>
      <c r="VHG9" s="279"/>
      <c r="VHH9" s="279"/>
      <c r="VHI9" s="279"/>
      <c r="VHJ9" s="279"/>
      <c r="VHK9" s="279"/>
      <c r="VHL9" s="279"/>
      <c r="VHM9" s="279"/>
      <c r="VHN9" s="279"/>
      <c r="VHO9" s="279"/>
      <c r="VHP9" s="279"/>
      <c r="VHQ9" s="279"/>
      <c r="VHR9" s="279"/>
      <c r="VHS9" s="279"/>
      <c r="VHT9" s="279"/>
      <c r="VHU9" s="279"/>
      <c r="VHV9" s="279"/>
      <c r="VHW9" s="279"/>
      <c r="VHX9" s="279"/>
      <c r="VHY9" s="279"/>
      <c r="VHZ9" s="279"/>
      <c r="VIA9" s="279"/>
      <c r="VIB9" s="279"/>
      <c r="VIC9" s="279"/>
      <c r="VID9" s="279"/>
      <c r="VIE9" s="279"/>
      <c r="VIF9" s="279"/>
      <c r="VIG9" s="279"/>
      <c r="VIH9" s="279"/>
      <c r="VII9" s="279"/>
      <c r="VIJ9" s="279"/>
      <c r="VIK9" s="279"/>
      <c r="VIL9" s="279"/>
      <c r="VIM9" s="279"/>
      <c r="VIN9" s="279"/>
      <c r="VIO9" s="279"/>
      <c r="VIP9" s="279"/>
      <c r="VIQ9" s="279"/>
      <c r="VIR9" s="279"/>
      <c r="VIS9" s="279"/>
      <c r="VIT9" s="279"/>
      <c r="VIU9" s="279"/>
      <c r="VIV9" s="279"/>
      <c r="VIW9" s="279"/>
      <c r="VIX9" s="279"/>
      <c r="VIY9" s="279"/>
      <c r="VIZ9" s="279"/>
      <c r="VJA9" s="279"/>
      <c r="VJB9" s="279"/>
      <c r="VJC9" s="279"/>
      <c r="VJD9" s="279"/>
      <c r="VJE9" s="279"/>
      <c r="VJF9" s="279"/>
      <c r="VJG9" s="279"/>
      <c r="VJH9" s="279"/>
      <c r="VJI9" s="279"/>
      <c r="VJJ9" s="279"/>
      <c r="VJK9" s="279"/>
      <c r="VJL9" s="279"/>
      <c r="VJM9" s="279"/>
      <c r="VJN9" s="279"/>
      <c r="VJO9" s="279"/>
      <c r="VJP9" s="279"/>
      <c r="VJQ9" s="279"/>
      <c r="VJR9" s="279"/>
      <c r="VJS9" s="279"/>
      <c r="VJT9" s="279"/>
      <c r="VJU9" s="279"/>
      <c r="VJV9" s="279"/>
      <c r="VJW9" s="279"/>
      <c r="VJX9" s="279"/>
      <c r="VJY9" s="279"/>
      <c r="VJZ9" s="279"/>
      <c r="VKA9" s="279"/>
      <c r="VKB9" s="279"/>
      <c r="VKC9" s="279"/>
      <c r="VKD9" s="279"/>
      <c r="VKE9" s="279"/>
      <c r="VKF9" s="279"/>
      <c r="VKG9" s="279"/>
      <c r="VKH9" s="279"/>
      <c r="VKI9" s="279"/>
      <c r="VKJ9" s="279"/>
      <c r="VKK9" s="279"/>
      <c r="VKL9" s="279"/>
      <c r="VKM9" s="279"/>
      <c r="VKN9" s="279"/>
      <c r="VKO9" s="279"/>
      <c r="VKP9" s="279"/>
      <c r="VKQ9" s="279"/>
      <c r="VKR9" s="279"/>
      <c r="VKS9" s="279"/>
      <c r="VKT9" s="279"/>
      <c r="VKU9" s="279"/>
      <c r="VKV9" s="279"/>
      <c r="VKW9" s="279"/>
      <c r="VKX9" s="279"/>
      <c r="VKY9" s="279"/>
      <c r="VKZ9" s="279"/>
      <c r="VLA9" s="279"/>
      <c r="VLB9" s="279"/>
      <c r="VLC9" s="279"/>
      <c r="VLD9" s="279"/>
      <c r="VLE9" s="279"/>
      <c r="VLF9" s="279"/>
      <c r="VLG9" s="279"/>
      <c r="VLH9" s="279"/>
      <c r="VLI9" s="279"/>
      <c r="VLJ9" s="279"/>
      <c r="VLK9" s="279"/>
      <c r="VLL9" s="279"/>
      <c r="VLM9" s="279"/>
      <c r="VLN9" s="279"/>
      <c r="VLO9" s="279"/>
      <c r="VLP9" s="279"/>
      <c r="VLQ9" s="279"/>
      <c r="VLR9" s="279"/>
      <c r="VLS9" s="279"/>
      <c r="VLT9" s="279"/>
      <c r="VLU9" s="279"/>
      <c r="VLV9" s="279"/>
      <c r="VLW9" s="279"/>
      <c r="VLX9" s="279"/>
      <c r="VLY9" s="279"/>
      <c r="VLZ9" s="279"/>
      <c r="VMA9" s="279"/>
      <c r="VMB9" s="279"/>
      <c r="VMC9" s="279"/>
      <c r="VMD9" s="279"/>
      <c r="VME9" s="279"/>
      <c r="VMF9" s="279"/>
      <c r="VMG9" s="279"/>
      <c r="VMH9" s="279"/>
      <c r="VMI9" s="279"/>
      <c r="VMJ9" s="279"/>
      <c r="VMK9" s="279"/>
      <c r="VML9" s="279"/>
      <c r="VMM9" s="279"/>
      <c r="VMN9" s="279"/>
      <c r="VMO9" s="279"/>
      <c r="VMP9" s="279"/>
      <c r="VMQ9" s="279"/>
      <c r="VMR9" s="279"/>
      <c r="VMS9" s="279"/>
      <c r="VMT9" s="279"/>
      <c r="VMU9" s="279"/>
      <c r="VMV9" s="279"/>
      <c r="VMW9" s="279"/>
      <c r="VMX9" s="279"/>
      <c r="VMY9" s="279"/>
      <c r="VMZ9" s="279"/>
      <c r="VNA9" s="279"/>
      <c r="VNB9" s="279"/>
      <c r="VNC9" s="279"/>
      <c r="VND9" s="279"/>
      <c r="VNE9" s="279"/>
      <c r="VNF9" s="279"/>
      <c r="VNG9" s="279"/>
      <c r="VNH9" s="279"/>
      <c r="VNI9" s="279"/>
      <c r="VNJ9" s="279"/>
      <c r="VNK9" s="279"/>
      <c r="VNL9" s="279"/>
      <c r="VNM9" s="279"/>
      <c r="VNN9" s="279"/>
      <c r="VNO9" s="279"/>
      <c r="VNP9" s="279"/>
      <c r="VNQ9" s="279"/>
      <c r="VNR9" s="279"/>
      <c r="VNS9" s="279"/>
      <c r="VNT9" s="279"/>
      <c r="VNU9" s="279"/>
      <c r="VNV9" s="279"/>
      <c r="VNW9" s="279"/>
      <c r="VNX9" s="279"/>
      <c r="VNY9" s="279"/>
      <c r="VNZ9" s="279"/>
      <c r="VOA9" s="279"/>
      <c r="VOB9" s="279"/>
      <c r="VOC9" s="279"/>
      <c r="VOD9" s="279"/>
      <c r="VOE9" s="279"/>
      <c r="VOF9" s="279"/>
      <c r="VOG9" s="279"/>
      <c r="VOH9" s="279"/>
      <c r="VOI9" s="279"/>
      <c r="VOJ9" s="279"/>
      <c r="VOK9" s="279"/>
      <c r="VOL9" s="279"/>
      <c r="VOM9" s="279"/>
      <c r="VON9" s="279"/>
      <c r="VOO9" s="279"/>
      <c r="VOP9" s="279"/>
      <c r="VOQ9" s="279"/>
      <c r="VOR9" s="279"/>
      <c r="VOS9" s="279"/>
      <c r="VOT9" s="279"/>
      <c r="VOU9" s="279"/>
      <c r="VOV9" s="279"/>
      <c r="VOW9" s="279"/>
      <c r="VOX9" s="279"/>
      <c r="VOY9" s="279"/>
      <c r="VOZ9" s="279"/>
      <c r="VPA9" s="279"/>
      <c r="VPB9" s="279"/>
      <c r="VPC9" s="279"/>
      <c r="VPD9" s="279"/>
      <c r="VPE9" s="279"/>
      <c r="VPF9" s="279"/>
      <c r="VPG9" s="279"/>
      <c r="VPH9" s="279"/>
      <c r="VPI9" s="279"/>
      <c r="VPJ9" s="279"/>
      <c r="VPK9" s="279"/>
      <c r="VPL9" s="279"/>
      <c r="VPM9" s="279"/>
      <c r="VPN9" s="279"/>
      <c r="VPO9" s="279"/>
      <c r="VPP9" s="279"/>
      <c r="VPQ9" s="279"/>
      <c r="VPR9" s="279"/>
      <c r="VPS9" s="279"/>
      <c r="VPT9" s="279"/>
      <c r="VPU9" s="279"/>
      <c r="VPV9" s="279"/>
      <c r="VPW9" s="279"/>
      <c r="VPX9" s="279"/>
      <c r="VPY9" s="279"/>
      <c r="VPZ9" s="279"/>
      <c r="VQA9" s="279"/>
      <c r="VQB9" s="279"/>
      <c r="VQC9" s="279"/>
      <c r="VQD9" s="279"/>
      <c r="VQE9" s="279"/>
      <c r="VQF9" s="279"/>
      <c r="VQG9" s="279"/>
      <c r="VQH9" s="279"/>
      <c r="VQI9" s="279"/>
      <c r="VQJ9" s="279"/>
      <c r="VQK9" s="279"/>
      <c r="VQL9" s="279"/>
      <c r="VQM9" s="279"/>
      <c r="VQN9" s="279"/>
      <c r="VQO9" s="279"/>
      <c r="VQP9" s="279"/>
      <c r="VQQ9" s="279"/>
      <c r="VQR9" s="279"/>
      <c r="VQS9" s="279"/>
      <c r="VQT9" s="279"/>
      <c r="VQU9" s="279"/>
      <c r="VQV9" s="279"/>
      <c r="VQW9" s="279"/>
      <c r="VQX9" s="279"/>
      <c r="VQY9" s="279"/>
      <c r="VQZ9" s="279"/>
      <c r="VRA9" s="279"/>
      <c r="VRB9" s="279"/>
      <c r="VRC9" s="279"/>
      <c r="VRD9" s="279"/>
      <c r="VRE9" s="279"/>
      <c r="VRF9" s="279"/>
      <c r="VRG9" s="279"/>
      <c r="VRH9" s="279"/>
      <c r="VRI9" s="279"/>
      <c r="VRJ9" s="279"/>
      <c r="VRK9" s="279"/>
      <c r="VRL9" s="279"/>
      <c r="VRM9" s="279"/>
      <c r="VRN9" s="279"/>
      <c r="VRO9" s="279"/>
      <c r="VRP9" s="279"/>
      <c r="VRQ9" s="279"/>
      <c r="VRR9" s="279"/>
      <c r="VRS9" s="279"/>
      <c r="VRT9" s="279"/>
      <c r="VRU9" s="279"/>
      <c r="VRV9" s="279"/>
      <c r="VRW9" s="279"/>
      <c r="VRX9" s="279"/>
      <c r="VRY9" s="279"/>
      <c r="VRZ9" s="279"/>
      <c r="VSA9" s="279"/>
      <c r="VSB9" s="279"/>
      <c r="VSC9" s="279"/>
      <c r="VSD9" s="279"/>
      <c r="VSE9" s="279"/>
      <c r="VSF9" s="279"/>
      <c r="VSG9" s="279"/>
      <c r="VSH9" s="279"/>
      <c r="VSI9" s="279"/>
      <c r="VSJ9" s="279"/>
      <c r="VSK9" s="279"/>
      <c r="VSL9" s="279"/>
      <c r="VSM9" s="279"/>
      <c r="VSN9" s="279"/>
      <c r="VSO9" s="279"/>
      <c r="VSP9" s="279"/>
      <c r="VSQ9" s="279"/>
      <c r="VSR9" s="279"/>
      <c r="VSS9" s="279"/>
      <c r="VST9" s="279"/>
      <c r="VSU9" s="279"/>
      <c r="VSV9" s="279"/>
      <c r="VSW9" s="279"/>
      <c r="VSX9" s="279"/>
      <c r="VSY9" s="279"/>
      <c r="VSZ9" s="279"/>
      <c r="VTA9" s="279"/>
      <c r="VTB9" s="279"/>
      <c r="VTC9" s="279"/>
      <c r="VTD9" s="279"/>
      <c r="VTE9" s="279"/>
      <c r="VTF9" s="279"/>
      <c r="VTG9" s="279"/>
      <c r="VTH9" s="279"/>
      <c r="VTI9" s="279"/>
      <c r="VTJ9" s="279"/>
      <c r="VTK9" s="279"/>
      <c r="VTL9" s="279"/>
      <c r="VTM9" s="279"/>
      <c r="VTN9" s="279"/>
      <c r="VTO9" s="279"/>
      <c r="VTP9" s="279"/>
      <c r="VTQ9" s="279"/>
      <c r="VTR9" s="279"/>
      <c r="VTS9" s="279"/>
      <c r="VTT9" s="279"/>
      <c r="VTU9" s="279"/>
      <c r="VTV9" s="279"/>
      <c r="VTW9" s="279"/>
      <c r="VTX9" s="279"/>
      <c r="VTY9" s="279"/>
      <c r="VTZ9" s="279"/>
      <c r="VUA9" s="279"/>
      <c r="VUB9" s="279"/>
      <c r="VUC9" s="279"/>
      <c r="VUD9" s="279"/>
      <c r="VUE9" s="279"/>
      <c r="VUF9" s="279"/>
      <c r="VUG9" s="279"/>
      <c r="VUH9" s="279"/>
      <c r="VUI9" s="279"/>
      <c r="VUJ9" s="279"/>
      <c r="VUK9" s="279"/>
      <c r="VUL9" s="279"/>
      <c r="VUM9" s="279"/>
      <c r="VUN9" s="279"/>
      <c r="VUO9" s="279"/>
      <c r="VUP9" s="279"/>
      <c r="VUQ9" s="279"/>
      <c r="VUR9" s="279"/>
      <c r="VUS9" s="279"/>
      <c r="VUT9" s="279"/>
      <c r="VUU9" s="279"/>
      <c r="VUV9" s="279"/>
      <c r="VUW9" s="279"/>
      <c r="VUX9" s="279"/>
      <c r="VUY9" s="279"/>
      <c r="VUZ9" s="279"/>
      <c r="VVA9" s="279"/>
      <c r="VVB9" s="279"/>
      <c r="VVC9" s="279"/>
      <c r="VVD9" s="279"/>
      <c r="VVE9" s="279"/>
      <c r="VVF9" s="279"/>
      <c r="VVG9" s="279"/>
      <c r="VVH9" s="279"/>
      <c r="VVI9" s="279"/>
      <c r="VVJ9" s="279"/>
      <c r="VVK9" s="279"/>
      <c r="VVL9" s="279"/>
      <c r="VVM9" s="279"/>
      <c r="VVN9" s="279"/>
      <c r="VVO9" s="279"/>
      <c r="VVP9" s="279"/>
      <c r="VVQ9" s="279"/>
      <c r="VVR9" s="279"/>
      <c r="VVS9" s="279"/>
      <c r="VVT9" s="279"/>
      <c r="VVU9" s="279"/>
      <c r="VVV9" s="279"/>
      <c r="VVW9" s="279"/>
      <c r="VVX9" s="279"/>
      <c r="VVY9" s="279"/>
      <c r="VVZ9" s="279"/>
      <c r="VWA9" s="279"/>
      <c r="VWB9" s="279"/>
      <c r="VWC9" s="279"/>
      <c r="VWD9" s="279"/>
      <c r="VWE9" s="279"/>
      <c r="VWF9" s="279"/>
      <c r="VWG9" s="279"/>
      <c r="VWH9" s="279"/>
      <c r="VWI9" s="279"/>
      <c r="VWJ9" s="279"/>
      <c r="VWK9" s="279"/>
      <c r="VWL9" s="279"/>
      <c r="VWM9" s="279"/>
      <c r="VWN9" s="279"/>
      <c r="VWO9" s="279"/>
      <c r="VWP9" s="279"/>
      <c r="VWQ9" s="279"/>
      <c r="VWR9" s="279"/>
      <c r="VWS9" s="279"/>
      <c r="VWT9" s="279"/>
      <c r="VWU9" s="279"/>
      <c r="VWV9" s="279"/>
      <c r="VWW9" s="279"/>
      <c r="VWX9" s="279"/>
      <c r="VWY9" s="279"/>
      <c r="VWZ9" s="279"/>
      <c r="VXA9" s="279"/>
      <c r="VXB9" s="279"/>
      <c r="VXC9" s="279"/>
      <c r="VXD9" s="279"/>
      <c r="VXE9" s="279"/>
      <c r="VXF9" s="279"/>
      <c r="VXG9" s="279"/>
      <c r="VXH9" s="279"/>
      <c r="VXI9" s="279"/>
      <c r="VXJ9" s="279"/>
      <c r="VXK9" s="279"/>
      <c r="VXL9" s="279"/>
      <c r="VXM9" s="279"/>
      <c r="VXN9" s="279"/>
      <c r="VXO9" s="279"/>
      <c r="VXP9" s="279"/>
      <c r="VXQ9" s="279"/>
      <c r="VXR9" s="279"/>
      <c r="VXS9" s="279"/>
      <c r="VXT9" s="279"/>
      <c r="VXU9" s="279"/>
      <c r="VXV9" s="279"/>
      <c r="VXW9" s="279"/>
      <c r="VXX9" s="279"/>
      <c r="VXY9" s="279"/>
      <c r="VXZ9" s="279"/>
      <c r="VYA9" s="279"/>
      <c r="VYB9" s="279"/>
      <c r="VYC9" s="279"/>
      <c r="VYD9" s="279"/>
      <c r="VYE9" s="279"/>
      <c r="VYF9" s="279"/>
      <c r="VYG9" s="279"/>
      <c r="VYH9" s="279"/>
      <c r="VYI9" s="279"/>
      <c r="VYJ9" s="279"/>
      <c r="VYK9" s="279"/>
      <c r="VYL9" s="279"/>
      <c r="VYM9" s="279"/>
      <c r="VYN9" s="279"/>
      <c r="VYO9" s="279"/>
      <c r="VYP9" s="279"/>
      <c r="VYQ9" s="279"/>
      <c r="VYR9" s="279"/>
      <c r="VYS9" s="279"/>
      <c r="VYT9" s="279"/>
      <c r="VYU9" s="279"/>
      <c r="VYV9" s="279"/>
      <c r="VYW9" s="279"/>
      <c r="VYX9" s="279"/>
      <c r="VYY9" s="279"/>
      <c r="VYZ9" s="279"/>
      <c r="VZA9" s="279"/>
      <c r="VZB9" s="279"/>
      <c r="VZC9" s="279"/>
      <c r="VZD9" s="279"/>
      <c r="VZE9" s="279"/>
      <c r="VZF9" s="279"/>
      <c r="VZG9" s="279"/>
      <c r="VZH9" s="279"/>
      <c r="VZI9" s="279"/>
      <c r="VZJ9" s="279"/>
      <c r="VZK9" s="279"/>
      <c r="VZL9" s="279"/>
      <c r="VZM9" s="279"/>
      <c r="VZN9" s="279"/>
      <c r="VZO9" s="279"/>
      <c r="VZP9" s="279"/>
      <c r="VZQ9" s="279"/>
      <c r="VZR9" s="279"/>
      <c r="VZS9" s="279"/>
      <c r="VZT9" s="279"/>
      <c r="VZU9" s="279"/>
      <c r="VZV9" s="279"/>
      <c r="VZW9" s="279"/>
      <c r="VZX9" s="279"/>
      <c r="VZY9" s="279"/>
      <c r="VZZ9" s="279"/>
      <c r="WAA9" s="279"/>
      <c r="WAB9" s="279"/>
      <c r="WAC9" s="279"/>
      <c r="WAD9" s="279"/>
      <c r="WAE9" s="279"/>
      <c r="WAF9" s="279"/>
      <c r="WAG9" s="279"/>
      <c r="WAH9" s="279"/>
      <c r="WAI9" s="279"/>
      <c r="WAJ9" s="279"/>
      <c r="WAK9" s="279"/>
      <c r="WAL9" s="279"/>
      <c r="WAM9" s="279"/>
      <c r="WAN9" s="279"/>
      <c r="WAO9" s="279"/>
      <c r="WAP9" s="279"/>
      <c r="WAQ9" s="279"/>
      <c r="WAR9" s="279"/>
      <c r="WAS9" s="279"/>
      <c r="WAT9" s="279"/>
      <c r="WAU9" s="279"/>
      <c r="WAV9" s="279"/>
      <c r="WAW9" s="279"/>
      <c r="WAX9" s="279"/>
      <c r="WAY9" s="279"/>
      <c r="WAZ9" s="279"/>
      <c r="WBA9" s="279"/>
      <c r="WBB9" s="279"/>
      <c r="WBC9" s="279"/>
      <c r="WBD9" s="279"/>
      <c r="WBE9" s="279"/>
      <c r="WBF9" s="279"/>
      <c r="WBG9" s="279"/>
      <c r="WBH9" s="279"/>
      <c r="WBI9" s="279"/>
      <c r="WBJ9" s="279"/>
      <c r="WBK9" s="279"/>
      <c r="WBL9" s="279"/>
      <c r="WBM9" s="279"/>
      <c r="WBN9" s="279"/>
      <c r="WBO9" s="279"/>
      <c r="WBP9" s="279"/>
      <c r="WBQ9" s="279"/>
      <c r="WBR9" s="279"/>
      <c r="WBS9" s="279"/>
      <c r="WBT9" s="279"/>
      <c r="WBU9" s="279"/>
      <c r="WBV9" s="279"/>
      <c r="WBW9" s="279"/>
      <c r="WBX9" s="279"/>
      <c r="WBY9" s="279"/>
      <c r="WBZ9" s="279"/>
      <c r="WCA9" s="279"/>
      <c r="WCB9" s="279"/>
      <c r="WCC9" s="279"/>
      <c r="WCD9" s="279"/>
      <c r="WCE9" s="279"/>
      <c r="WCF9" s="279"/>
      <c r="WCG9" s="279"/>
      <c r="WCH9" s="279"/>
      <c r="WCI9" s="279"/>
      <c r="WCJ9" s="279"/>
      <c r="WCK9" s="279"/>
      <c r="WCL9" s="279"/>
      <c r="WCM9" s="279"/>
      <c r="WCN9" s="279"/>
      <c r="WCO9" s="279"/>
      <c r="WCP9" s="279"/>
      <c r="WCQ9" s="279"/>
      <c r="WCR9" s="279"/>
      <c r="WCS9" s="279"/>
      <c r="WCT9" s="279"/>
      <c r="WCU9" s="279"/>
      <c r="WCV9" s="279"/>
      <c r="WCW9" s="279"/>
      <c r="WCX9" s="279"/>
      <c r="WCY9" s="279"/>
      <c r="WCZ9" s="279"/>
      <c r="WDA9" s="279"/>
      <c r="WDB9" s="279"/>
      <c r="WDC9" s="279"/>
      <c r="WDD9" s="279"/>
      <c r="WDE9" s="279"/>
      <c r="WDF9" s="279"/>
      <c r="WDG9" s="279"/>
      <c r="WDH9" s="279"/>
      <c r="WDI9" s="279"/>
      <c r="WDJ9" s="279"/>
      <c r="WDK9" s="279"/>
      <c r="WDL9" s="279"/>
      <c r="WDM9" s="279"/>
      <c r="WDN9" s="279"/>
      <c r="WDO9" s="279"/>
      <c r="WDP9" s="279"/>
      <c r="WDQ9" s="279"/>
      <c r="WDR9" s="279"/>
      <c r="WDS9" s="279"/>
      <c r="WDT9" s="279"/>
      <c r="WDU9" s="279"/>
      <c r="WDV9" s="279"/>
      <c r="WDW9" s="279"/>
      <c r="WDX9" s="279"/>
      <c r="WDY9" s="279"/>
      <c r="WDZ9" s="279"/>
      <c r="WEA9" s="279"/>
      <c r="WEB9" s="279"/>
      <c r="WEC9" s="279"/>
      <c r="WED9" s="279"/>
      <c r="WEE9" s="279"/>
      <c r="WEF9" s="279"/>
      <c r="WEG9" s="279"/>
      <c r="WEH9" s="279"/>
      <c r="WEI9" s="279"/>
      <c r="WEJ9" s="279"/>
      <c r="WEK9" s="279"/>
      <c r="WEL9" s="279"/>
      <c r="WEM9" s="279"/>
      <c r="WEN9" s="279"/>
      <c r="WEO9" s="279"/>
      <c r="WEP9" s="279"/>
      <c r="WEQ9" s="279"/>
      <c r="WER9" s="279"/>
      <c r="WES9" s="279"/>
      <c r="WET9" s="279"/>
      <c r="WEU9" s="279"/>
      <c r="WEV9" s="279"/>
      <c r="WEW9" s="279"/>
      <c r="WEX9" s="279"/>
      <c r="WEY9" s="279"/>
      <c r="WEZ9" s="279"/>
      <c r="WFA9" s="279"/>
      <c r="WFB9" s="279"/>
      <c r="WFC9" s="279"/>
      <c r="WFD9" s="279"/>
      <c r="WFE9" s="279"/>
      <c r="WFF9" s="279"/>
      <c r="WFG9" s="279"/>
      <c r="WFH9" s="279"/>
      <c r="WFI9" s="279"/>
      <c r="WFJ9" s="279"/>
      <c r="WFK9" s="279"/>
      <c r="WFL9" s="279"/>
      <c r="WFM9" s="279"/>
      <c r="WFN9" s="279"/>
      <c r="WFO9" s="279"/>
      <c r="WFP9" s="279"/>
      <c r="WFQ9" s="279"/>
      <c r="WFR9" s="279"/>
      <c r="WFS9" s="279"/>
      <c r="WFT9" s="279"/>
      <c r="WFU9" s="279"/>
      <c r="WFV9" s="279"/>
      <c r="WFW9" s="279"/>
      <c r="WFX9" s="279"/>
      <c r="WFY9" s="279"/>
      <c r="WFZ9" s="279"/>
      <c r="WGA9" s="279"/>
      <c r="WGB9" s="279"/>
      <c r="WGC9" s="279"/>
      <c r="WGD9" s="279"/>
      <c r="WGE9" s="279"/>
      <c r="WGF9" s="279"/>
      <c r="WGG9" s="279"/>
      <c r="WGH9" s="279"/>
      <c r="WGI9" s="279"/>
      <c r="WGJ9" s="279"/>
      <c r="WGK9" s="279"/>
      <c r="WGL9" s="279"/>
      <c r="WGM9" s="279"/>
      <c r="WGN9" s="279"/>
      <c r="WGO9" s="279"/>
      <c r="WGP9" s="279"/>
      <c r="WGQ9" s="279"/>
      <c r="WGR9" s="279"/>
      <c r="WGS9" s="279"/>
      <c r="WGT9" s="279"/>
      <c r="WGU9" s="279"/>
      <c r="WGV9" s="279"/>
      <c r="WGW9" s="279"/>
      <c r="WGX9" s="279"/>
      <c r="WGY9" s="279"/>
      <c r="WGZ9" s="279"/>
      <c r="WHA9" s="279"/>
      <c r="WHB9" s="279"/>
      <c r="WHC9" s="279"/>
      <c r="WHD9" s="279"/>
      <c r="WHE9" s="279"/>
      <c r="WHF9" s="279"/>
      <c r="WHG9" s="279"/>
      <c r="WHH9" s="279"/>
      <c r="WHI9" s="279"/>
      <c r="WHJ9" s="279"/>
      <c r="WHK9" s="279"/>
      <c r="WHL9" s="279"/>
      <c r="WHM9" s="279"/>
      <c r="WHN9" s="279"/>
      <c r="WHO9" s="279"/>
      <c r="WHP9" s="279"/>
      <c r="WHQ9" s="279"/>
      <c r="WHR9" s="279"/>
      <c r="WHS9" s="279"/>
      <c r="WHT9" s="279"/>
      <c r="WHU9" s="279"/>
      <c r="WHV9" s="279"/>
      <c r="WHW9" s="279"/>
      <c r="WHX9" s="279"/>
      <c r="WHY9" s="279"/>
      <c r="WHZ9" s="279"/>
      <c r="WIA9" s="279"/>
      <c r="WIB9" s="279"/>
      <c r="WIC9" s="279"/>
      <c r="WID9" s="279"/>
      <c r="WIE9" s="279"/>
      <c r="WIF9" s="279"/>
      <c r="WIG9" s="279"/>
      <c r="WIH9" s="279"/>
      <c r="WII9" s="279"/>
      <c r="WIJ9" s="279"/>
      <c r="WIK9" s="279"/>
      <c r="WIL9" s="279"/>
      <c r="WIM9" s="279"/>
      <c r="WIN9" s="279"/>
      <c r="WIO9" s="279"/>
      <c r="WIP9" s="279"/>
      <c r="WIQ9" s="279"/>
      <c r="WIR9" s="279"/>
      <c r="WIS9" s="279"/>
      <c r="WIT9" s="279"/>
      <c r="WIU9" s="279"/>
      <c r="WIV9" s="279"/>
      <c r="WIW9" s="279"/>
      <c r="WIX9" s="279"/>
      <c r="WIY9" s="279"/>
      <c r="WIZ9" s="279"/>
      <c r="WJA9" s="279"/>
      <c r="WJB9" s="279"/>
      <c r="WJC9" s="279"/>
      <c r="WJD9" s="279"/>
      <c r="WJE9" s="279"/>
      <c r="WJF9" s="279"/>
      <c r="WJG9" s="279"/>
      <c r="WJH9" s="279"/>
      <c r="WJI9" s="279"/>
      <c r="WJJ9" s="279"/>
      <c r="WJK9" s="279"/>
      <c r="WJL9" s="279"/>
      <c r="WJM9" s="279"/>
      <c r="WJN9" s="279"/>
      <c r="WJO9" s="279"/>
      <c r="WJP9" s="279"/>
      <c r="WJQ9" s="279"/>
      <c r="WJR9" s="279"/>
      <c r="WJS9" s="279"/>
      <c r="WJT9" s="279"/>
      <c r="WJU9" s="279"/>
      <c r="WJV9" s="279"/>
      <c r="WJW9" s="279"/>
      <c r="WJX9" s="279"/>
      <c r="WJY9" s="279"/>
      <c r="WJZ9" s="279"/>
      <c r="WKA9" s="279"/>
      <c r="WKB9" s="279"/>
      <c r="WKC9" s="279"/>
      <c r="WKD9" s="279"/>
      <c r="WKE9" s="279"/>
      <c r="WKF9" s="279"/>
      <c r="WKG9" s="279"/>
      <c r="WKH9" s="279"/>
      <c r="WKI9" s="279"/>
      <c r="WKJ9" s="279"/>
      <c r="WKK9" s="279"/>
      <c r="WKL9" s="279"/>
      <c r="WKM9" s="279"/>
      <c r="WKN9" s="279"/>
      <c r="WKO9" s="279"/>
      <c r="WKP9" s="279"/>
      <c r="WKQ9" s="279"/>
      <c r="WKR9" s="279"/>
      <c r="WKS9" s="279"/>
      <c r="WKT9" s="279"/>
      <c r="WKU9" s="279"/>
      <c r="WKV9" s="279"/>
      <c r="WKW9" s="279"/>
      <c r="WKX9" s="279"/>
      <c r="WKY9" s="279"/>
      <c r="WKZ9" s="279"/>
      <c r="WLA9" s="279"/>
      <c r="WLB9" s="279"/>
      <c r="WLC9" s="279"/>
      <c r="WLD9" s="279"/>
      <c r="WLE9" s="279"/>
      <c r="WLF9" s="279"/>
      <c r="WLG9" s="279"/>
      <c r="WLH9" s="279"/>
      <c r="WLI9" s="279"/>
      <c r="WLJ9" s="279"/>
      <c r="WLK9" s="279"/>
      <c r="WLL9" s="279"/>
      <c r="WLM9" s="279"/>
      <c r="WLN9" s="279"/>
      <c r="WLO9" s="279"/>
      <c r="WLP9" s="279"/>
      <c r="WLQ9" s="279"/>
      <c r="WLR9" s="279"/>
      <c r="WLS9" s="279"/>
      <c r="WLT9" s="279"/>
      <c r="WLU9" s="279"/>
      <c r="WLV9" s="279"/>
      <c r="WLW9" s="279"/>
      <c r="WLX9" s="279"/>
      <c r="WLY9" s="279"/>
      <c r="WLZ9" s="279"/>
      <c r="WMA9" s="279"/>
      <c r="WMB9" s="279"/>
      <c r="WMC9" s="279"/>
      <c r="WMD9" s="279"/>
      <c r="WME9" s="279"/>
      <c r="WMF9" s="279"/>
      <c r="WMG9" s="279"/>
      <c r="WMH9" s="279"/>
      <c r="WMI9" s="279"/>
      <c r="WMJ9" s="279"/>
      <c r="WMK9" s="279"/>
      <c r="WML9" s="279"/>
      <c r="WMM9" s="279"/>
      <c r="WMN9" s="279"/>
      <c r="WMO9" s="279"/>
      <c r="WMP9" s="279"/>
      <c r="WMQ9" s="279"/>
      <c r="WMR9" s="279"/>
      <c r="WMS9" s="279"/>
      <c r="WMT9" s="279"/>
      <c r="WMU9" s="279"/>
      <c r="WMV9" s="279"/>
      <c r="WMW9" s="279"/>
      <c r="WMX9" s="279"/>
      <c r="WMY9" s="279"/>
      <c r="WMZ9" s="279"/>
      <c r="WNA9" s="279"/>
      <c r="WNB9" s="279"/>
      <c r="WNC9" s="279"/>
      <c r="WND9" s="279"/>
      <c r="WNE9" s="279"/>
      <c r="WNF9" s="279"/>
      <c r="WNG9" s="279"/>
      <c r="WNH9" s="279"/>
      <c r="WNI9" s="279"/>
      <c r="WNJ9" s="279"/>
      <c r="WNK9" s="279"/>
      <c r="WNL9" s="279"/>
      <c r="WNM9" s="279"/>
      <c r="WNN9" s="279"/>
      <c r="WNO9" s="279"/>
      <c r="WNP9" s="279"/>
      <c r="WNQ9" s="279"/>
      <c r="WNR9" s="279"/>
      <c r="WNS9" s="279"/>
      <c r="WNT9" s="279"/>
      <c r="WNU9" s="279"/>
      <c r="WNV9" s="279"/>
      <c r="WNW9" s="279"/>
      <c r="WNX9" s="279"/>
      <c r="WNY9" s="279"/>
      <c r="WNZ9" s="279"/>
      <c r="WOA9" s="279"/>
      <c r="WOB9" s="279"/>
      <c r="WOC9" s="279"/>
      <c r="WOD9" s="279"/>
      <c r="WOE9" s="279"/>
      <c r="WOF9" s="279"/>
      <c r="WOG9" s="279"/>
      <c r="WOH9" s="279"/>
      <c r="WOI9" s="279"/>
      <c r="WOJ9" s="279"/>
      <c r="WOK9" s="279"/>
      <c r="WOL9" s="279"/>
      <c r="WOM9" s="279"/>
      <c r="WON9" s="279"/>
      <c r="WOO9" s="279"/>
      <c r="WOP9" s="279"/>
      <c r="WOQ9" s="279"/>
      <c r="WOR9" s="279"/>
      <c r="WOS9" s="279"/>
      <c r="WOT9" s="279"/>
      <c r="WOU9" s="279"/>
      <c r="WOV9" s="279"/>
      <c r="WOW9" s="279"/>
      <c r="WOX9" s="279"/>
      <c r="WOY9" s="279"/>
      <c r="WOZ9" s="279"/>
      <c r="WPA9" s="279"/>
      <c r="WPB9" s="279"/>
      <c r="WPC9" s="279"/>
      <c r="WPD9" s="279"/>
      <c r="WPE9" s="279"/>
      <c r="WPF9" s="279"/>
      <c r="WPG9" s="279"/>
      <c r="WPH9" s="279"/>
      <c r="WPI9" s="279"/>
      <c r="WPJ9" s="279"/>
      <c r="WPK9" s="279"/>
      <c r="WPL9" s="279"/>
      <c r="WPM9" s="279"/>
      <c r="WPN9" s="279"/>
      <c r="WPO9" s="279"/>
      <c r="WPP9" s="279"/>
      <c r="WPQ9" s="279"/>
      <c r="WPR9" s="279"/>
      <c r="WPS9" s="279"/>
      <c r="WPT9" s="279"/>
      <c r="WPU9" s="279"/>
      <c r="WPV9" s="279"/>
      <c r="WPW9" s="279"/>
      <c r="WPX9" s="279"/>
      <c r="WPY9" s="279"/>
      <c r="WPZ9" s="279"/>
      <c r="WQA9" s="279"/>
      <c r="WQB9" s="279"/>
      <c r="WQC9" s="279"/>
      <c r="WQD9" s="279"/>
      <c r="WQE9" s="279"/>
      <c r="WQF9" s="279"/>
      <c r="WQG9" s="279"/>
      <c r="WQH9" s="279"/>
      <c r="WQI9" s="279"/>
      <c r="WQJ9" s="279"/>
      <c r="WQK9" s="279"/>
      <c r="WQL9" s="279"/>
      <c r="WQM9" s="279"/>
      <c r="WQN9" s="279"/>
      <c r="WQO9" s="279"/>
      <c r="WQP9" s="279"/>
      <c r="WQQ9" s="279"/>
      <c r="WQR9" s="279"/>
      <c r="WQS9" s="279"/>
      <c r="WQT9" s="279"/>
      <c r="WQU9" s="279"/>
      <c r="WQV9" s="279"/>
      <c r="WQW9" s="279"/>
      <c r="WQX9" s="279"/>
      <c r="WQY9" s="279"/>
      <c r="WQZ9" s="279"/>
      <c r="WRA9" s="279"/>
      <c r="WRB9" s="279"/>
      <c r="WRC9" s="279"/>
      <c r="WRD9" s="279"/>
      <c r="WRE9" s="279"/>
      <c r="WRF9" s="279"/>
      <c r="WRG9" s="279"/>
      <c r="WRH9" s="279"/>
      <c r="WRI9" s="279"/>
      <c r="WRJ9" s="279"/>
      <c r="WRK9" s="279"/>
      <c r="WRL9" s="279"/>
      <c r="WRM9" s="279"/>
      <c r="WRN9" s="279"/>
      <c r="WRO9" s="279"/>
      <c r="WRP9" s="279"/>
      <c r="WRQ9" s="279"/>
      <c r="WRR9" s="279"/>
      <c r="WRS9" s="279"/>
      <c r="WRT9" s="279"/>
      <c r="WRU9" s="279"/>
      <c r="WRV9" s="279"/>
      <c r="WRW9" s="279"/>
      <c r="WRX9" s="279"/>
      <c r="WRY9" s="279"/>
      <c r="WRZ9" s="279"/>
      <c r="WSA9" s="279"/>
      <c r="WSB9" s="279"/>
      <c r="WSC9" s="279"/>
      <c r="WSD9" s="279"/>
      <c r="WSE9" s="279"/>
      <c r="WSF9" s="279"/>
      <c r="WSG9" s="279"/>
      <c r="WSH9" s="279"/>
      <c r="WSI9" s="279"/>
      <c r="WSJ9" s="279"/>
      <c r="WSK9" s="279"/>
      <c r="WSL9" s="279"/>
      <c r="WSM9" s="279"/>
      <c r="WSN9" s="279"/>
      <c r="WSO9" s="279"/>
      <c r="WSP9" s="279"/>
      <c r="WSQ9" s="279"/>
      <c r="WSR9" s="279"/>
      <c r="WSS9" s="279"/>
      <c r="WST9" s="279"/>
      <c r="WSU9" s="279"/>
      <c r="WSV9" s="279"/>
      <c r="WSW9" s="279"/>
      <c r="WSX9" s="279"/>
      <c r="WSY9" s="279"/>
      <c r="WSZ9" s="279"/>
      <c r="WTA9" s="279"/>
      <c r="WTB9" s="279"/>
      <c r="WTC9" s="279"/>
      <c r="WTD9" s="279"/>
      <c r="WTE9" s="279"/>
      <c r="WTF9" s="279"/>
      <c r="WTG9" s="279"/>
      <c r="WTH9" s="279"/>
      <c r="WTI9" s="279"/>
      <c r="WTJ9" s="279"/>
      <c r="WTK9" s="279"/>
      <c r="WTL9" s="279"/>
      <c r="WTM9" s="279"/>
      <c r="WTN9" s="279"/>
      <c r="WTO9" s="279"/>
      <c r="WTP9" s="279"/>
      <c r="WTQ9" s="279"/>
      <c r="WTR9" s="279"/>
      <c r="WTS9" s="279"/>
      <c r="WTT9" s="279"/>
      <c r="WTU9" s="279"/>
      <c r="WTV9" s="279"/>
      <c r="WTW9" s="279"/>
      <c r="WTX9" s="279"/>
      <c r="WTY9" s="279"/>
      <c r="WTZ9" s="279"/>
      <c r="WUA9" s="279"/>
      <c r="WUB9" s="279"/>
      <c r="WUC9" s="279"/>
      <c r="WUD9" s="279"/>
      <c r="WUE9" s="279"/>
      <c r="WUF9" s="279"/>
      <c r="WUG9" s="279"/>
      <c r="WUH9" s="279"/>
      <c r="WUI9" s="279"/>
      <c r="WUJ9" s="279"/>
      <c r="WUK9" s="279"/>
      <c r="WUL9" s="279"/>
      <c r="WUM9" s="279"/>
      <c r="WUN9" s="279"/>
      <c r="WUO9" s="279"/>
      <c r="WUP9" s="279"/>
      <c r="WUQ9" s="279"/>
      <c r="WUR9" s="279"/>
      <c r="WUS9" s="279"/>
      <c r="WUT9" s="279"/>
      <c r="WUU9" s="279"/>
      <c r="WUV9" s="279"/>
      <c r="WUW9" s="279"/>
      <c r="WUX9" s="279"/>
      <c r="WUY9" s="279"/>
      <c r="WUZ9" s="279"/>
      <c r="WVA9" s="279"/>
      <c r="WVB9" s="279"/>
      <c r="WVC9" s="279"/>
      <c r="WVD9" s="279"/>
      <c r="WVE9" s="279"/>
      <c r="WVF9" s="279"/>
      <c r="WVG9" s="279"/>
      <c r="WVH9" s="279"/>
      <c r="WVI9" s="279"/>
      <c r="WVJ9" s="279"/>
      <c r="WVK9" s="279"/>
      <c r="WVL9" s="279"/>
      <c r="WVM9" s="279"/>
      <c r="WVN9" s="279"/>
      <c r="WVO9" s="279"/>
      <c r="WVP9" s="279"/>
      <c r="WVQ9" s="279"/>
      <c r="WVR9" s="279"/>
      <c r="WVS9" s="279"/>
      <c r="WVT9" s="279"/>
      <c r="WVU9" s="279"/>
      <c r="WVV9" s="279"/>
      <c r="WVW9" s="279"/>
      <c r="WVX9" s="279"/>
      <c r="WVY9" s="279"/>
      <c r="WVZ9" s="279"/>
      <c r="WWA9" s="279"/>
      <c r="WWB9" s="279"/>
      <c r="WWC9" s="279"/>
      <c r="WWD9" s="279"/>
      <c r="WWE9" s="279"/>
      <c r="WWF9" s="279"/>
      <c r="WWG9" s="279"/>
      <c r="WWH9" s="279"/>
      <c r="WWI9" s="279"/>
      <c r="WWJ9" s="279"/>
      <c r="WWK9" s="279"/>
      <c r="WWL9" s="279"/>
      <c r="WWM9" s="279"/>
      <c r="WWN9" s="279"/>
      <c r="WWO9" s="279"/>
      <c r="WWP9" s="279"/>
      <c r="WWQ9" s="279"/>
      <c r="WWR9" s="279"/>
      <c r="WWS9" s="279"/>
      <c r="WWT9" s="279"/>
      <c r="WWU9" s="279"/>
      <c r="WWV9" s="279"/>
      <c r="WWW9" s="279"/>
      <c r="WWX9" s="279"/>
      <c r="WWY9" s="279"/>
      <c r="WWZ9" s="279"/>
      <c r="WXA9" s="279"/>
      <c r="WXB9" s="279"/>
      <c r="WXC9" s="279"/>
      <c r="WXD9" s="279"/>
      <c r="WXE9" s="279"/>
      <c r="WXF9" s="279"/>
      <c r="WXG9" s="279"/>
      <c r="WXH9" s="279"/>
      <c r="WXI9" s="279"/>
      <c r="WXJ9" s="279"/>
      <c r="WXK9" s="279"/>
      <c r="WXL9" s="279"/>
      <c r="WXM9" s="279"/>
      <c r="WXN9" s="279"/>
      <c r="WXO9" s="279"/>
      <c r="WXP9" s="279"/>
      <c r="WXQ9" s="279"/>
      <c r="WXR9" s="279"/>
      <c r="WXS9" s="279"/>
      <c r="WXT9" s="279"/>
      <c r="WXU9" s="279"/>
      <c r="WXV9" s="279"/>
      <c r="WXW9" s="279"/>
      <c r="WXX9" s="279"/>
      <c r="WXY9" s="279"/>
      <c r="WXZ9" s="279"/>
      <c r="WYA9" s="279"/>
      <c r="WYB9" s="279"/>
      <c r="WYC9" s="279"/>
      <c r="WYD9" s="279"/>
      <c r="WYE9" s="279"/>
      <c r="WYF9" s="279"/>
      <c r="WYG9" s="279"/>
      <c r="WYH9" s="279"/>
      <c r="WYI9" s="279"/>
      <c r="WYJ9" s="279"/>
      <c r="WYK9" s="279"/>
      <c r="WYL9" s="279"/>
      <c r="WYM9" s="279"/>
      <c r="WYN9" s="279"/>
      <c r="WYO9" s="279"/>
      <c r="WYP9" s="279"/>
      <c r="WYQ9" s="279"/>
      <c r="WYR9" s="279"/>
      <c r="WYS9" s="279"/>
      <c r="WYT9" s="279"/>
      <c r="WYU9" s="279"/>
      <c r="WYV9" s="279"/>
      <c r="WYW9" s="279"/>
      <c r="WYX9" s="279"/>
      <c r="WYY9" s="279"/>
      <c r="WYZ9" s="279"/>
      <c r="WZA9" s="279"/>
      <c r="WZB9" s="279"/>
      <c r="WZC9" s="279"/>
      <c r="WZD9" s="279"/>
      <c r="WZE9" s="279"/>
      <c r="WZF9" s="279"/>
      <c r="WZG9" s="279"/>
      <c r="WZH9" s="279"/>
      <c r="WZI9" s="279"/>
      <c r="WZJ9" s="279"/>
      <c r="WZK9" s="279"/>
      <c r="WZL9" s="279"/>
      <c r="WZM9" s="279"/>
      <c r="WZN9" s="279"/>
      <c r="WZO9" s="279"/>
      <c r="WZP9" s="279"/>
      <c r="WZQ9" s="279"/>
      <c r="WZR9" s="279"/>
      <c r="WZS9" s="279"/>
      <c r="WZT9" s="279"/>
      <c r="WZU9" s="279"/>
      <c r="WZV9" s="279"/>
      <c r="WZW9" s="279"/>
      <c r="WZX9" s="279"/>
      <c r="WZY9" s="279"/>
      <c r="WZZ9" s="279"/>
      <c r="XAA9" s="279"/>
      <c r="XAB9" s="279"/>
      <c r="XAC9" s="279"/>
      <c r="XAD9" s="279"/>
      <c r="XAE9" s="279"/>
      <c r="XAF9" s="279"/>
      <c r="XAG9" s="279"/>
      <c r="XAH9" s="279"/>
      <c r="XAI9" s="279"/>
      <c r="XAJ9" s="279"/>
      <c r="XAK9" s="279"/>
      <c r="XAL9" s="279"/>
      <c r="XAM9" s="279"/>
      <c r="XAN9" s="279"/>
      <c r="XAO9" s="279"/>
      <c r="XAP9" s="279"/>
      <c r="XAQ9" s="279"/>
      <c r="XAR9" s="279"/>
      <c r="XAS9" s="279"/>
      <c r="XAT9" s="279"/>
      <c r="XAU9" s="279"/>
      <c r="XAV9" s="279"/>
      <c r="XAW9" s="279"/>
      <c r="XAX9" s="279"/>
      <c r="XAY9" s="279"/>
      <c r="XAZ9" s="279"/>
      <c r="XBA9" s="279"/>
      <c r="XBB9" s="279"/>
      <c r="XBC9" s="279"/>
      <c r="XBD9" s="279"/>
      <c r="XBE9" s="279"/>
      <c r="XBF9" s="279"/>
      <c r="XBG9" s="279"/>
      <c r="XBH9" s="279"/>
      <c r="XBI9" s="279"/>
      <c r="XBJ9" s="279"/>
      <c r="XBK9" s="279"/>
      <c r="XBL9" s="279"/>
      <c r="XBM9" s="279"/>
      <c r="XBN9" s="279"/>
      <c r="XBO9" s="279"/>
      <c r="XBP9" s="279"/>
      <c r="XBQ9" s="279"/>
      <c r="XBR9" s="279"/>
      <c r="XBS9" s="279"/>
      <c r="XBT9" s="279"/>
      <c r="XBU9" s="279"/>
      <c r="XBV9" s="279"/>
      <c r="XBW9" s="279"/>
      <c r="XBX9" s="279"/>
      <c r="XBY9" s="279"/>
      <c r="XBZ9" s="279"/>
      <c r="XCA9" s="279"/>
      <c r="XCB9" s="279"/>
      <c r="XCC9" s="279"/>
      <c r="XCD9" s="279"/>
      <c r="XCE9" s="279"/>
      <c r="XCF9" s="279"/>
      <c r="XCG9" s="279"/>
      <c r="XCH9" s="279"/>
      <c r="XCI9" s="279"/>
      <c r="XCJ9" s="279"/>
      <c r="XCK9" s="279"/>
      <c r="XCL9" s="279"/>
      <c r="XCM9" s="279"/>
      <c r="XCN9" s="279"/>
      <c r="XCO9" s="279"/>
      <c r="XCP9" s="279"/>
      <c r="XCQ9" s="279"/>
      <c r="XCR9" s="279"/>
      <c r="XCS9" s="279"/>
      <c r="XCT9" s="279"/>
      <c r="XCU9" s="279"/>
      <c r="XCV9" s="279"/>
      <c r="XCW9" s="279"/>
      <c r="XCX9" s="279"/>
      <c r="XCY9" s="279"/>
      <c r="XCZ9" s="279"/>
      <c r="XDA9" s="279"/>
      <c r="XDB9" s="279"/>
      <c r="XDC9" s="279"/>
      <c r="XDD9" s="279"/>
      <c r="XDE9" s="279"/>
      <c r="XDF9" s="279"/>
      <c r="XDG9" s="279"/>
      <c r="XDH9" s="279"/>
      <c r="XDI9" s="279"/>
      <c r="XDJ9" s="279"/>
      <c r="XDK9" s="279"/>
      <c r="XDL9" s="279"/>
      <c r="XDM9" s="279"/>
      <c r="XDN9" s="279"/>
      <c r="XDO9" s="279"/>
      <c r="XDP9" s="279"/>
      <c r="XDQ9" s="279"/>
      <c r="XDR9" s="279"/>
      <c r="XDS9" s="279"/>
      <c r="XDT9" s="279"/>
      <c r="XDU9" s="279"/>
      <c r="XDV9" s="279"/>
      <c r="XDW9" s="279"/>
      <c r="XDX9" s="279"/>
      <c r="XDY9" s="279"/>
      <c r="XDZ9" s="279"/>
      <c r="XEA9" s="279"/>
      <c r="XEB9" s="279"/>
      <c r="XEC9" s="279"/>
      <c r="XED9" s="279"/>
      <c r="XEE9" s="279"/>
      <c r="XEF9" s="279"/>
      <c r="XEG9" s="279"/>
      <c r="XEH9" s="279"/>
      <c r="XEI9" s="279"/>
      <c r="XEJ9" s="279"/>
      <c r="XEK9" s="279"/>
      <c r="XEL9" s="279"/>
      <c r="XEM9" s="279"/>
      <c r="XEN9" s="279"/>
      <c r="XEO9" s="279"/>
      <c r="XEP9" s="279"/>
      <c r="XEQ9" s="279"/>
      <c r="XER9" s="279"/>
      <c r="XES9" s="279"/>
      <c r="XET9" s="279"/>
      <c r="XEU9" s="279"/>
      <c r="XEV9" s="279"/>
      <c r="XEW9" s="279"/>
      <c r="XEX9" s="279"/>
      <c r="XEY9" s="279"/>
      <c r="XEZ9" s="279"/>
      <c r="XFA9" s="279"/>
      <c r="XFB9" s="279"/>
      <c r="XFC9" s="279"/>
      <c r="XFD9" s="279"/>
    </row>
    <row r="10" spans="1:16384" s="2" customFormat="1" ht="14.45" customHeight="1" x14ac:dyDescent="0.25">
      <c r="B10" s="580" t="s">
        <v>627</v>
      </c>
      <c r="C10" s="580"/>
      <c r="D10" s="580"/>
      <c r="E10" s="580"/>
      <c r="F10" s="580"/>
      <c r="G10" s="580"/>
      <c r="H10" s="580"/>
      <c r="I10" s="580"/>
      <c r="J10" s="580"/>
      <c r="K10" s="580"/>
      <c r="L10" s="580"/>
      <c r="M10" s="580"/>
      <c r="O10" s="252"/>
    </row>
    <row r="11" spans="1:16384" ht="34.35" customHeight="1" x14ac:dyDescent="0.25">
      <c r="B11" s="580"/>
      <c r="C11" s="580"/>
      <c r="D11" s="580"/>
      <c r="E11" s="580"/>
      <c r="F11" s="580"/>
      <c r="G11" s="580"/>
      <c r="H11" s="580"/>
      <c r="I11" s="580"/>
      <c r="J11" s="580"/>
      <c r="K11" s="580"/>
      <c r="L11" s="580"/>
      <c r="M11" s="580"/>
      <c r="O11" s="252"/>
      <c r="P11" s="2"/>
      <c r="Q11" s="2"/>
      <c r="R11" s="2"/>
      <c r="S11" s="2"/>
      <c r="T11" s="2"/>
      <c r="U11" s="2"/>
      <c r="V11" s="2"/>
      <c r="W11" s="2"/>
    </row>
    <row r="12" spans="1:16384" s="101" customFormat="1" ht="30" customHeight="1" x14ac:dyDescent="0.25">
      <c r="A12" s="101" t="s">
        <v>531</v>
      </c>
      <c r="B12" s="256"/>
      <c r="C12" s="256"/>
      <c r="D12" s="256"/>
      <c r="E12" s="256"/>
      <c r="F12" s="256"/>
      <c r="G12" s="256"/>
      <c r="H12" s="256"/>
      <c r="I12" s="256"/>
      <c r="J12" s="256"/>
      <c r="K12" s="256"/>
      <c r="L12" s="256"/>
      <c r="M12" s="256"/>
      <c r="O12" s="258"/>
      <c r="P12" s="258"/>
      <c r="Q12" s="258"/>
      <c r="R12" s="258"/>
      <c r="S12" s="258"/>
      <c r="T12" s="258"/>
      <c r="U12" s="258"/>
      <c r="V12" s="258"/>
      <c r="W12" s="258"/>
    </row>
    <row r="13" spans="1:16384" s="93" customFormat="1" ht="26.25" customHeight="1" thickBot="1" x14ac:dyDescent="0.3">
      <c r="A13"/>
      <c r="B13" s="356">
        <v>1</v>
      </c>
      <c r="C13" s="357" t="s">
        <v>578</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c r="IW13" s="279"/>
      <c r="IX13" s="279"/>
      <c r="IY13" s="279"/>
      <c r="IZ13" s="279"/>
      <c r="JA13" s="279"/>
      <c r="JB13" s="279"/>
      <c r="JC13" s="279"/>
      <c r="JD13" s="279"/>
      <c r="JE13" s="279"/>
      <c r="JF13" s="279"/>
      <c r="JG13" s="279"/>
      <c r="JH13" s="279"/>
      <c r="JI13" s="279"/>
      <c r="JJ13" s="279"/>
      <c r="JK13" s="279"/>
      <c r="JL13" s="279"/>
      <c r="JM13" s="279"/>
      <c r="JN13" s="279"/>
      <c r="JO13" s="279"/>
      <c r="JP13" s="279"/>
      <c r="JQ13" s="279"/>
      <c r="JR13" s="279"/>
      <c r="JS13" s="279"/>
      <c r="JT13" s="279"/>
      <c r="JU13" s="279"/>
      <c r="JV13" s="279"/>
      <c r="JW13" s="279"/>
      <c r="JX13" s="279"/>
      <c r="JY13" s="279"/>
      <c r="JZ13" s="279"/>
      <c r="KA13" s="279"/>
      <c r="KB13" s="279"/>
      <c r="KC13" s="279"/>
      <c r="KD13" s="279"/>
      <c r="KE13" s="279"/>
      <c r="KF13" s="279"/>
      <c r="KG13" s="279"/>
      <c r="KH13" s="279"/>
      <c r="KI13" s="279"/>
      <c r="KJ13" s="279"/>
      <c r="KK13" s="279"/>
      <c r="KL13" s="279"/>
      <c r="KM13" s="279"/>
      <c r="KN13" s="279"/>
      <c r="KO13" s="279"/>
      <c r="KP13" s="279"/>
      <c r="KQ13" s="279"/>
      <c r="KR13" s="279"/>
      <c r="KS13" s="279"/>
      <c r="KT13" s="279"/>
      <c r="KU13" s="279"/>
      <c r="KV13" s="279"/>
      <c r="KW13" s="279"/>
      <c r="KX13" s="279"/>
      <c r="KY13" s="279"/>
      <c r="KZ13" s="279"/>
      <c r="LA13" s="279"/>
      <c r="LB13" s="279"/>
      <c r="LC13" s="279"/>
      <c r="LD13" s="279"/>
      <c r="LE13" s="279"/>
      <c r="LF13" s="279"/>
      <c r="LG13" s="279"/>
      <c r="LH13" s="279"/>
      <c r="LI13" s="279"/>
      <c r="LJ13" s="279"/>
      <c r="LK13" s="279"/>
      <c r="LL13" s="279"/>
      <c r="LM13" s="279"/>
      <c r="LN13" s="279"/>
      <c r="LO13" s="279"/>
      <c r="LP13" s="279"/>
      <c r="LQ13" s="279"/>
      <c r="LR13" s="279"/>
      <c r="LS13" s="279"/>
      <c r="LT13" s="279"/>
      <c r="LU13" s="279"/>
      <c r="LV13" s="279"/>
      <c r="LW13" s="279"/>
      <c r="LX13" s="279"/>
      <c r="LY13" s="279"/>
      <c r="LZ13" s="279"/>
      <c r="MA13" s="279"/>
      <c r="MB13" s="279"/>
      <c r="MC13" s="279"/>
      <c r="MD13" s="279"/>
      <c r="ME13" s="279"/>
      <c r="MF13" s="279"/>
      <c r="MG13" s="279"/>
      <c r="MH13" s="279"/>
      <c r="MI13" s="279"/>
      <c r="MJ13" s="279"/>
      <c r="MK13" s="279"/>
      <c r="ML13" s="279"/>
      <c r="MM13" s="279"/>
      <c r="MN13" s="279"/>
      <c r="MO13" s="279"/>
      <c r="MP13" s="279"/>
      <c r="MQ13" s="279"/>
      <c r="MR13" s="279"/>
      <c r="MS13" s="279"/>
      <c r="MT13" s="279"/>
      <c r="MU13" s="279"/>
      <c r="MV13" s="279"/>
      <c r="MW13" s="279"/>
      <c r="MX13" s="279"/>
      <c r="MY13" s="279"/>
      <c r="MZ13" s="279"/>
      <c r="NA13" s="279"/>
      <c r="NB13" s="279"/>
      <c r="NC13" s="279"/>
      <c r="ND13" s="279"/>
      <c r="NE13" s="279"/>
      <c r="NF13" s="279"/>
      <c r="NG13" s="279"/>
      <c r="NH13" s="279"/>
      <c r="NI13" s="279"/>
      <c r="NJ13" s="279"/>
      <c r="NK13" s="279"/>
      <c r="NL13" s="279"/>
      <c r="NM13" s="279"/>
      <c r="NN13" s="279"/>
      <c r="NO13" s="279"/>
      <c r="NP13" s="279"/>
      <c r="NQ13" s="279"/>
      <c r="NR13" s="279"/>
      <c r="NS13" s="279"/>
      <c r="NT13" s="279"/>
      <c r="NU13" s="279"/>
      <c r="NV13" s="279"/>
      <c r="NW13" s="279"/>
      <c r="NX13" s="279"/>
      <c r="NY13" s="279"/>
      <c r="NZ13" s="279"/>
      <c r="OA13" s="279"/>
      <c r="OB13" s="279"/>
      <c r="OC13" s="279"/>
      <c r="OD13" s="279"/>
      <c r="OE13" s="279"/>
      <c r="OF13" s="279"/>
      <c r="OG13" s="279"/>
      <c r="OH13" s="279"/>
      <c r="OI13" s="279"/>
      <c r="OJ13" s="279"/>
      <c r="OK13" s="279"/>
      <c r="OL13" s="279"/>
      <c r="OM13" s="279"/>
      <c r="ON13" s="279"/>
      <c r="OO13" s="279"/>
      <c r="OP13" s="279"/>
      <c r="OQ13" s="279"/>
      <c r="OR13" s="279"/>
      <c r="OS13" s="279"/>
      <c r="OT13" s="279"/>
      <c r="OU13" s="279"/>
      <c r="OV13" s="279"/>
      <c r="OW13" s="279"/>
      <c r="OX13" s="279"/>
      <c r="OY13" s="279"/>
      <c r="OZ13" s="279"/>
      <c r="PA13" s="279"/>
      <c r="PB13" s="279"/>
      <c r="PC13" s="279"/>
      <c r="PD13" s="279"/>
      <c r="PE13" s="279"/>
      <c r="PF13" s="279"/>
      <c r="PG13" s="279"/>
      <c r="PH13" s="279"/>
      <c r="PI13" s="279"/>
      <c r="PJ13" s="279"/>
      <c r="PK13" s="279"/>
      <c r="PL13" s="279"/>
      <c r="PM13" s="279"/>
      <c r="PN13" s="279"/>
      <c r="PO13" s="279"/>
      <c r="PP13" s="279"/>
      <c r="PQ13" s="279"/>
      <c r="PR13" s="279"/>
      <c r="PS13" s="279"/>
      <c r="PT13" s="279"/>
      <c r="PU13" s="279"/>
      <c r="PV13" s="279"/>
      <c r="PW13" s="279"/>
      <c r="PX13" s="279"/>
      <c r="PY13" s="279"/>
      <c r="PZ13" s="279"/>
      <c r="QA13" s="279"/>
      <c r="QB13" s="279"/>
      <c r="QC13" s="279"/>
      <c r="QD13" s="279"/>
      <c r="QE13" s="279"/>
      <c r="QF13" s="279"/>
      <c r="QG13" s="279"/>
      <c r="QH13" s="279"/>
      <c r="QI13" s="279"/>
      <c r="QJ13" s="279"/>
      <c r="QK13" s="279"/>
      <c r="QL13" s="279"/>
      <c r="QM13" s="279"/>
      <c r="QN13" s="279"/>
      <c r="QO13" s="279"/>
      <c r="QP13" s="279"/>
      <c r="QQ13" s="279"/>
      <c r="QR13" s="279"/>
      <c r="QS13" s="279"/>
      <c r="QT13" s="279"/>
      <c r="QU13" s="279"/>
      <c r="QV13" s="279"/>
      <c r="QW13" s="279"/>
      <c r="QX13" s="279"/>
      <c r="QY13" s="279"/>
      <c r="QZ13" s="279"/>
      <c r="RA13" s="279"/>
      <c r="RB13" s="279"/>
      <c r="RC13" s="279"/>
      <c r="RD13" s="279"/>
      <c r="RE13" s="279"/>
      <c r="RF13" s="279"/>
      <c r="RG13" s="279"/>
      <c r="RH13" s="279"/>
      <c r="RI13" s="279"/>
      <c r="RJ13" s="279"/>
      <c r="RK13" s="279"/>
      <c r="RL13" s="279"/>
      <c r="RM13" s="279"/>
      <c r="RN13" s="279"/>
      <c r="RO13" s="279"/>
      <c r="RP13" s="279"/>
      <c r="RQ13" s="279"/>
      <c r="RR13" s="279"/>
      <c r="RS13" s="279"/>
      <c r="RT13" s="279"/>
      <c r="RU13" s="279"/>
      <c r="RV13" s="279"/>
      <c r="RW13" s="279"/>
      <c r="RX13" s="279"/>
      <c r="RY13" s="279"/>
      <c r="RZ13" s="279"/>
      <c r="SA13" s="279"/>
      <c r="SB13" s="279"/>
      <c r="SC13" s="279"/>
      <c r="SD13" s="279"/>
      <c r="SE13" s="279"/>
      <c r="SF13" s="279"/>
      <c r="SG13" s="279"/>
      <c r="SH13" s="279"/>
      <c r="SI13" s="279"/>
      <c r="SJ13" s="279"/>
      <c r="SK13" s="279"/>
      <c r="SL13" s="279"/>
      <c r="SM13" s="279"/>
      <c r="SN13" s="279"/>
      <c r="SO13" s="279"/>
      <c r="SP13" s="279"/>
      <c r="SQ13" s="279"/>
      <c r="SR13" s="279"/>
      <c r="SS13" s="279"/>
      <c r="ST13" s="279"/>
      <c r="SU13" s="279"/>
      <c r="SV13" s="279"/>
      <c r="SW13" s="279"/>
      <c r="SX13" s="279"/>
      <c r="SY13" s="279"/>
      <c r="SZ13" s="279"/>
      <c r="TA13" s="279"/>
      <c r="TB13" s="279"/>
      <c r="TC13" s="279"/>
      <c r="TD13" s="279"/>
      <c r="TE13" s="279"/>
      <c r="TF13" s="279"/>
      <c r="TG13" s="279"/>
      <c r="TH13" s="279"/>
      <c r="TI13" s="279"/>
      <c r="TJ13" s="279"/>
      <c r="TK13" s="279"/>
      <c r="TL13" s="279"/>
      <c r="TM13" s="279"/>
      <c r="TN13" s="279"/>
      <c r="TO13" s="279"/>
      <c r="TP13" s="279"/>
      <c r="TQ13" s="279"/>
      <c r="TR13" s="279"/>
      <c r="TS13" s="279"/>
      <c r="TT13" s="279"/>
      <c r="TU13" s="279"/>
      <c r="TV13" s="279"/>
      <c r="TW13" s="279"/>
      <c r="TX13" s="279"/>
      <c r="TY13" s="279"/>
      <c r="TZ13" s="279"/>
      <c r="UA13" s="279"/>
      <c r="UB13" s="279"/>
      <c r="UC13" s="279"/>
      <c r="UD13" s="279"/>
      <c r="UE13" s="279"/>
      <c r="UF13" s="279"/>
      <c r="UG13" s="279"/>
      <c r="UH13" s="279"/>
      <c r="UI13" s="279"/>
      <c r="UJ13" s="279"/>
      <c r="UK13" s="279"/>
      <c r="UL13" s="279"/>
      <c r="UM13" s="279"/>
      <c r="UN13" s="279"/>
      <c r="UO13" s="279"/>
      <c r="UP13" s="279"/>
      <c r="UQ13" s="279"/>
      <c r="UR13" s="279"/>
      <c r="US13" s="279"/>
      <c r="UT13" s="279"/>
      <c r="UU13" s="279"/>
      <c r="UV13" s="279"/>
      <c r="UW13" s="279"/>
      <c r="UX13" s="279"/>
      <c r="UY13" s="279"/>
      <c r="UZ13" s="279"/>
      <c r="VA13" s="279"/>
      <c r="VB13" s="279"/>
      <c r="VC13" s="279"/>
      <c r="VD13" s="279"/>
      <c r="VE13" s="279"/>
      <c r="VF13" s="279"/>
      <c r="VG13" s="279"/>
      <c r="VH13" s="279"/>
      <c r="VI13" s="279"/>
      <c r="VJ13" s="279"/>
      <c r="VK13" s="279"/>
      <c r="VL13" s="279"/>
      <c r="VM13" s="279"/>
      <c r="VN13" s="279"/>
      <c r="VO13" s="279"/>
      <c r="VP13" s="279"/>
      <c r="VQ13" s="279"/>
      <c r="VR13" s="279"/>
      <c r="VS13" s="279"/>
      <c r="VT13" s="279"/>
      <c r="VU13" s="279"/>
      <c r="VV13" s="279"/>
      <c r="VW13" s="279"/>
      <c r="VX13" s="279"/>
      <c r="VY13" s="279"/>
      <c r="VZ13" s="279"/>
      <c r="WA13" s="279"/>
      <c r="WB13" s="279"/>
      <c r="WC13" s="279"/>
      <c r="WD13" s="279"/>
      <c r="WE13" s="279"/>
      <c r="WF13" s="279"/>
      <c r="WG13" s="279"/>
      <c r="WH13" s="279"/>
      <c r="WI13" s="279"/>
      <c r="WJ13" s="279"/>
      <c r="WK13" s="279"/>
      <c r="WL13" s="279"/>
      <c r="WM13" s="279"/>
      <c r="WN13" s="279"/>
      <c r="WO13" s="279"/>
      <c r="WP13" s="279"/>
      <c r="WQ13" s="279"/>
      <c r="WR13" s="279"/>
      <c r="WS13" s="279"/>
      <c r="WT13" s="279"/>
      <c r="WU13" s="279"/>
      <c r="WV13" s="279"/>
      <c r="WW13" s="279"/>
      <c r="WX13" s="279"/>
      <c r="WY13" s="279"/>
      <c r="WZ13" s="279"/>
      <c r="XA13" s="279"/>
      <c r="XB13" s="279"/>
      <c r="XC13" s="279"/>
      <c r="XD13" s="279"/>
      <c r="XE13" s="279"/>
      <c r="XF13" s="279"/>
      <c r="XG13" s="279"/>
      <c r="XH13" s="279"/>
      <c r="XI13" s="279"/>
      <c r="XJ13" s="279"/>
      <c r="XK13" s="279"/>
      <c r="XL13" s="279"/>
      <c r="XM13" s="279"/>
      <c r="XN13" s="279"/>
      <c r="XO13" s="279"/>
      <c r="XP13" s="279"/>
      <c r="XQ13" s="279"/>
      <c r="XR13" s="279"/>
      <c r="XS13" s="279"/>
      <c r="XT13" s="279"/>
      <c r="XU13" s="279"/>
      <c r="XV13" s="279"/>
      <c r="XW13" s="279"/>
      <c r="XX13" s="279"/>
      <c r="XY13" s="279"/>
      <c r="XZ13" s="279"/>
      <c r="YA13" s="279"/>
      <c r="YB13" s="279"/>
      <c r="YC13" s="279"/>
      <c r="YD13" s="279"/>
      <c r="YE13" s="279"/>
      <c r="YF13" s="279"/>
      <c r="YG13" s="279"/>
      <c r="YH13" s="279"/>
      <c r="YI13" s="279"/>
      <c r="YJ13" s="279"/>
      <c r="YK13" s="279"/>
      <c r="YL13" s="279"/>
      <c r="YM13" s="279"/>
      <c r="YN13" s="279"/>
      <c r="YO13" s="279"/>
      <c r="YP13" s="279"/>
      <c r="YQ13" s="279"/>
      <c r="YR13" s="279"/>
      <c r="YS13" s="279"/>
      <c r="YT13" s="279"/>
      <c r="YU13" s="279"/>
      <c r="YV13" s="279"/>
      <c r="YW13" s="279"/>
      <c r="YX13" s="279"/>
      <c r="YY13" s="279"/>
      <c r="YZ13" s="279"/>
      <c r="ZA13" s="279"/>
      <c r="ZB13" s="279"/>
      <c r="ZC13" s="279"/>
      <c r="ZD13" s="279"/>
      <c r="ZE13" s="279"/>
      <c r="ZF13" s="279"/>
      <c r="ZG13" s="279"/>
      <c r="ZH13" s="279"/>
      <c r="ZI13" s="279"/>
      <c r="ZJ13" s="279"/>
      <c r="ZK13" s="279"/>
      <c r="ZL13" s="279"/>
      <c r="ZM13" s="279"/>
      <c r="ZN13" s="279"/>
      <c r="ZO13" s="279"/>
      <c r="ZP13" s="279"/>
      <c r="ZQ13" s="279"/>
      <c r="ZR13" s="279"/>
      <c r="ZS13" s="279"/>
      <c r="ZT13" s="279"/>
      <c r="ZU13" s="279"/>
      <c r="ZV13" s="279"/>
      <c r="ZW13" s="279"/>
      <c r="ZX13" s="279"/>
      <c r="ZY13" s="279"/>
      <c r="ZZ13" s="279"/>
      <c r="AAA13" s="279"/>
      <c r="AAB13" s="279"/>
      <c r="AAC13" s="279"/>
      <c r="AAD13" s="279"/>
      <c r="AAE13" s="279"/>
      <c r="AAF13" s="279"/>
      <c r="AAG13" s="279"/>
      <c r="AAH13" s="279"/>
      <c r="AAI13" s="279"/>
      <c r="AAJ13" s="279"/>
      <c r="AAK13" s="279"/>
      <c r="AAL13" s="279"/>
      <c r="AAM13" s="279"/>
      <c r="AAN13" s="279"/>
      <c r="AAO13" s="279"/>
      <c r="AAP13" s="279"/>
      <c r="AAQ13" s="279"/>
      <c r="AAR13" s="279"/>
      <c r="AAS13" s="279"/>
      <c r="AAT13" s="279"/>
      <c r="AAU13" s="279"/>
      <c r="AAV13" s="279"/>
      <c r="AAW13" s="279"/>
      <c r="AAX13" s="279"/>
      <c r="AAY13" s="279"/>
      <c r="AAZ13" s="279"/>
      <c r="ABA13" s="279"/>
      <c r="ABB13" s="279"/>
      <c r="ABC13" s="279"/>
      <c r="ABD13" s="279"/>
      <c r="ABE13" s="279"/>
      <c r="ABF13" s="279"/>
      <c r="ABG13" s="279"/>
      <c r="ABH13" s="279"/>
      <c r="ABI13" s="279"/>
      <c r="ABJ13" s="279"/>
      <c r="ABK13" s="279"/>
      <c r="ABL13" s="279"/>
      <c r="ABM13" s="279"/>
      <c r="ABN13" s="279"/>
      <c r="ABO13" s="279"/>
      <c r="ABP13" s="279"/>
      <c r="ABQ13" s="279"/>
      <c r="ABR13" s="279"/>
      <c r="ABS13" s="279"/>
      <c r="ABT13" s="279"/>
      <c r="ABU13" s="279"/>
      <c r="ABV13" s="279"/>
      <c r="ABW13" s="279"/>
      <c r="ABX13" s="279"/>
      <c r="ABY13" s="279"/>
      <c r="ABZ13" s="279"/>
      <c r="ACA13" s="279"/>
      <c r="ACB13" s="279"/>
      <c r="ACC13" s="279"/>
      <c r="ACD13" s="279"/>
      <c r="ACE13" s="279"/>
      <c r="ACF13" s="279"/>
      <c r="ACG13" s="279"/>
      <c r="ACH13" s="279"/>
      <c r="ACI13" s="279"/>
      <c r="ACJ13" s="279"/>
      <c r="ACK13" s="279"/>
      <c r="ACL13" s="279"/>
      <c r="ACM13" s="279"/>
      <c r="ACN13" s="279"/>
      <c r="ACO13" s="279"/>
      <c r="ACP13" s="279"/>
      <c r="ACQ13" s="279"/>
      <c r="ACR13" s="279"/>
      <c r="ACS13" s="279"/>
      <c r="ACT13" s="279"/>
      <c r="ACU13" s="279"/>
      <c r="ACV13" s="279"/>
      <c r="ACW13" s="279"/>
      <c r="ACX13" s="279"/>
      <c r="ACY13" s="279"/>
      <c r="ACZ13" s="279"/>
      <c r="ADA13" s="279"/>
      <c r="ADB13" s="279"/>
      <c r="ADC13" s="279"/>
      <c r="ADD13" s="279"/>
      <c r="ADE13" s="279"/>
      <c r="ADF13" s="279"/>
      <c r="ADG13" s="279"/>
      <c r="ADH13" s="279"/>
      <c r="ADI13" s="279"/>
      <c r="ADJ13" s="279"/>
      <c r="ADK13" s="279"/>
      <c r="ADL13" s="279"/>
      <c r="ADM13" s="279"/>
      <c r="ADN13" s="279"/>
      <c r="ADO13" s="279"/>
      <c r="ADP13" s="279"/>
      <c r="ADQ13" s="279"/>
      <c r="ADR13" s="279"/>
      <c r="ADS13" s="279"/>
      <c r="ADT13" s="279"/>
      <c r="ADU13" s="279"/>
      <c r="ADV13" s="279"/>
      <c r="ADW13" s="279"/>
      <c r="ADX13" s="279"/>
      <c r="ADY13" s="279"/>
      <c r="ADZ13" s="279"/>
      <c r="AEA13" s="279"/>
      <c r="AEB13" s="279"/>
      <c r="AEC13" s="279"/>
      <c r="AED13" s="279"/>
      <c r="AEE13" s="279"/>
      <c r="AEF13" s="279"/>
      <c r="AEG13" s="279"/>
      <c r="AEH13" s="279"/>
      <c r="AEI13" s="279"/>
      <c r="AEJ13" s="279"/>
      <c r="AEK13" s="279"/>
      <c r="AEL13" s="279"/>
      <c r="AEM13" s="279"/>
      <c r="AEN13" s="279"/>
      <c r="AEO13" s="279"/>
      <c r="AEP13" s="279"/>
      <c r="AEQ13" s="279"/>
      <c r="AER13" s="279"/>
      <c r="AES13" s="279"/>
      <c r="AET13" s="279"/>
      <c r="AEU13" s="279"/>
      <c r="AEV13" s="279"/>
      <c r="AEW13" s="279"/>
      <c r="AEX13" s="279"/>
      <c r="AEY13" s="279"/>
      <c r="AEZ13" s="279"/>
      <c r="AFA13" s="279"/>
      <c r="AFB13" s="279"/>
      <c r="AFC13" s="279"/>
      <c r="AFD13" s="279"/>
      <c r="AFE13" s="279"/>
      <c r="AFF13" s="279"/>
      <c r="AFG13" s="279"/>
      <c r="AFH13" s="279"/>
      <c r="AFI13" s="279"/>
      <c r="AFJ13" s="279"/>
      <c r="AFK13" s="279"/>
      <c r="AFL13" s="279"/>
      <c r="AFM13" s="279"/>
      <c r="AFN13" s="279"/>
      <c r="AFO13" s="279"/>
      <c r="AFP13" s="279"/>
      <c r="AFQ13" s="279"/>
      <c r="AFR13" s="279"/>
      <c r="AFS13" s="279"/>
      <c r="AFT13" s="279"/>
      <c r="AFU13" s="279"/>
      <c r="AFV13" s="279"/>
      <c r="AFW13" s="279"/>
      <c r="AFX13" s="279"/>
      <c r="AFY13" s="279"/>
      <c r="AFZ13" s="279"/>
      <c r="AGA13" s="279"/>
      <c r="AGB13" s="279"/>
      <c r="AGC13" s="279"/>
      <c r="AGD13" s="279"/>
      <c r="AGE13" s="279"/>
      <c r="AGF13" s="279"/>
      <c r="AGG13" s="279"/>
      <c r="AGH13" s="279"/>
      <c r="AGI13" s="279"/>
      <c r="AGJ13" s="279"/>
      <c r="AGK13" s="279"/>
      <c r="AGL13" s="279"/>
      <c r="AGM13" s="279"/>
      <c r="AGN13" s="279"/>
      <c r="AGO13" s="279"/>
      <c r="AGP13" s="279"/>
      <c r="AGQ13" s="279"/>
      <c r="AGR13" s="279"/>
      <c r="AGS13" s="279"/>
      <c r="AGT13" s="279"/>
      <c r="AGU13" s="279"/>
      <c r="AGV13" s="279"/>
      <c r="AGW13" s="279"/>
      <c r="AGX13" s="279"/>
      <c r="AGY13" s="279"/>
      <c r="AGZ13" s="279"/>
      <c r="AHA13" s="279"/>
      <c r="AHB13" s="279"/>
      <c r="AHC13" s="279"/>
      <c r="AHD13" s="279"/>
      <c r="AHE13" s="279"/>
      <c r="AHF13" s="279"/>
      <c r="AHG13" s="279"/>
      <c r="AHH13" s="279"/>
      <c r="AHI13" s="279"/>
      <c r="AHJ13" s="279"/>
      <c r="AHK13" s="279"/>
      <c r="AHL13" s="279"/>
      <c r="AHM13" s="279"/>
      <c r="AHN13" s="279"/>
      <c r="AHO13" s="279"/>
      <c r="AHP13" s="279"/>
      <c r="AHQ13" s="279"/>
      <c r="AHR13" s="279"/>
      <c r="AHS13" s="279"/>
      <c r="AHT13" s="279"/>
      <c r="AHU13" s="279"/>
      <c r="AHV13" s="279"/>
      <c r="AHW13" s="279"/>
      <c r="AHX13" s="279"/>
      <c r="AHY13" s="279"/>
      <c r="AHZ13" s="279"/>
      <c r="AIA13" s="279"/>
      <c r="AIB13" s="279"/>
      <c r="AIC13" s="279"/>
      <c r="AID13" s="279"/>
      <c r="AIE13" s="279"/>
      <c r="AIF13" s="279"/>
      <c r="AIG13" s="279"/>
      <c r="AIH13" s="279"/>
      <c r="AII13" s="279"/>
      <c r="AIJ13" s="279"/>
      <c r="AIK13" s="279"/>
      <c r="AIL13" s="279"/>
      <c r="AIM13" s="279"/>
      <c r="AIN13" s="279"/>
      <c r="AIO13" s="279"/>
      <c r="AIP13" s="279"/>
      <c r="AIQ13" s="279"/>
      <c r="AIR13" s="279"/>
      <c r="AIS13" s="279"/>
      <c r="AIT13" s="279"/>
      <c r="AIU13" s="279"/>
      <c r="AIV13" s="279"/>
      <c r="AIW13" s="279"/>
      <c r="AIX13" s="279"/>
      <c r="AIY13" s="279"/>
      <c r="AIZ13" s="279"/>
      <c r="AJA13" s="279"/>
      <c r="AJB13" s="279"/>
      <c r="AJC13" s="279"/>
      <c r="AJD13" s="279"/>
      <c r="AJE13" s="279"/>
      <c r="AJF13" s="279"/>
      <c r="AJG13" s="279"/>
      <c r="AJH13" s="279"/>
      <c r="AJI13" s="279"/>
      <c r="AJJ13" s="279"/>
      <c r="AJK13" s="279"/>
      <c r="AJL13" s="279"/>
      <c r="AJM13" s="279"/>
      <c r="AJN13" s="279"/>
      <c r="AJO13" s="279"/>
      <c r="AJP13" s="279"/>
      <c r="AJQ13" s="279"/>
      <c r="AJR13" s="279"/>
      <c r="AJS13" s="279"/>
      <c r="AJT13" s="279"/>
      <c r="AJU13" s="279"/>
      <c r="AJV13" s="279"/>
      <c r="AJW13" s="279"/>
      <c r="AJX13" s="279"/>
      <c r="AJY13" s="279"/>
      <c r="AJZ13" s="279"/>
      <c r="AKA13" s="279"/>
      <c r="AKB13" s="279"/>
      <c r="AKC13" s="279"/>
      <c r="AKD13" s="279"/>
      <c r="AKE13" s="279"/>
      <c r="AKF13" s="279"/>
      <c r="AKG13" s="279"/>
      <c r="AKH13" s="279"/>
      <c r="AKI13" s="279"/>
      <c r="AKJ13" s="279"/>
      <c r="AKK13" s="279"/>
      <c r="AKL13" s="279"/>
      <c r="AKM13" s="279"/>
      <c r="AKN13" s="279"/>
      <c r="AKO13" s="279"/>
      <c r="AKP13" s="279"/>
      <c r="AKQ13" s="279"/>
      <c r="AKR13" s="279"/>
      <c r="AKS13" s="279"/>
      <c r="AKT13" s="279"/>
      <c r="AKU13" s="279"/>
      <c r="AKV13" s="279"/>
      <c r="AKW13" s="279"/>
      <c r="AKX13" s="279"/>
      <c r="AKY13" s="279"/>
      <c r="AKZ13" s="279"/>
      <c r="ALA13" s="279"/>
      <c r="ALB13" s="279"/>
      <c r="ALC13" s="279"/>
      <c r="ALD13" s="279"/>
      <c r="ALE13" s="279"/>
      <c r="ALF13" s="279"/>
      <c r="ALG13" s="279"/>
      <c r="ALH13" s="279"/>
      <c r="ALI13" s="279"/>
      <c r="ALJ13" s="279"/>
      <c r="ALK13" s="279"/>
      <c r="ALL13" s="279"/>
      <c r="ALM13" s="279"/>
      <c r="ALN13" s="279"/>
      <c r="ALO13" s="279"/>
      <c r="ALP13" s="279"/>
      <c r="ALQ13" s="279"/>
      <c r="ALR13" s="279"/>
      <c r="ALS13" s="279"/>
      <c r="ALT13" s="279"/>
      <c r="ALU13" s="279"/>
      <c r="ALV13" s="279"/>
      <c r="ALW13" s="279"/>
      <c r="ALX13" s="279"/>
      <c r="ALY13" s="279"/>
      <c r="ALZ13" s="279"/>
      <c r="AMA13" s="279"/>
      <c r="AMB13" s="279"/>
      <c r="AMC13" s="279"/>
      <c r="AMD13" s="279"/>
      <c r="AME13" s="279"/>
      <c r="AMF13" s="279"/>
      <c r="AMG13" s="279"/>
      <c r="AMH13" s="279"/>
      <c r="AMI13" s="279"/>
      <c r="AMJ13" s="279"/>
      <c r="AMK13" s="279"/>
      <c r="AML13" s="279"/>
      <c r="AMM13" s="279"/>
      <c r="AMN13" s="279"/>
      <c r="AMO13" s="279"/>
      <c r="AMP13" s="279"/>
      <c r="AMQ13" s="279"/>
      <c r="AMR13" s="279"/>
      <c r="AMS13" s="279"/>
      <c r="AMT13" s="279"/>
      <c r="AMU13" s="279"/>
      <c r="AMV13" s="279"/>
      <c r="AMW13" s="279"/>
      <c r="AMX13" s="279"/>
      <c r="AMY13" s="279"/>
      <c r="AMZ13" s="279"/>
      <c r="ANA13" s="279"/>
      <c r="ANB13" s="279"/>
      <c r="ANC13" s="279"/>
      <c r="AND13" s="279"/>
      <c r="ANE13" s="279"/>
      <c r="ANF13" s="279"/>
      <c r="ANG13" s="279"/>
      <c r="ANH13" s="279"/>
      <c r="ANI13" s="279"/>
      <c r="ANJ13" s="279"/>
      <c r="ANK13" s="279"/>
      <c r="ANL13" s="279"/>
      <c r="ANM13" s="279"/>
      <c r="ANN13" s="279"/>
      <c r="ANO13" s="279"/>
      <c r="ANP13" s="279"/>
      <c r="ANQ13" s="279"/>
      <c r="ANR13" s="279"/>
      <c r="ANS13" s="279"/>
      <c r="ANT13" s="279"/>
      <c r="ANU13" s="279"/>
      <c r="ANV13" s="279"/>
      <c r="ANW13" s="279"/>
      <c r="ANX13" s="279"/>
      <c r="ANY13" s="279"/>
      <c r="ANZ13" s="279"/>
      <c r="AOA13" s="279"/>
      <c r="AOB13" s="279"/>
      <c r="AOC13" s="279"/>
      <c r="AOD13" s="279"/>
      <c r="AOE13" s="279"/>
      <c r="AOF13" s="279"/>
      <c r="AOG13" s="279"/>
      <c r="AOH13" s="279"/>
      <c r="AOI13" s="279"/>
      <c r="AOJ13" s="279"/>
      <c r="AOK13" s="279"/>
      <c r="AOL13" s="279"/>
      <c r="AOM13" s="279"/>
      <c r="AON13" s="279"/>
      <c r="AOO13" s="279"/>
      <c r="AOP13" s="279"/>
      <c r="AOQ13" s="279"/>
      <c r="AOR13" s="279"/>
      <c r="AOS13" s="279"/>
      <c r="AOT13" s="279"/>
      <c r="AOU13" s="279"/>
      <c r="AOV13" s="279"/>
      <c r="AOW13" s="279"/>
      <c r="AOX13" s="279"/>
      <c r="AOY13" s="279"/>
      <c r="AOZ13" s="279"/>
      <c r="APA13" s="279"/>
      <c r="APB13" s="279"/>
      <c r="APC13" s="279"/>
      <c r="APD13" s="279"/>
      <c r="APE13" s="279"/>
      <c r="APF13" s="279"/>
      <c r="APG13" s="279"/>
      <c r="APH13" s="279"/>
      <c r="API13" s="279"/>
      <c r="APJ13" s="279"/>
      <c r="APK13" s="279"/>
      <c r="APL13" s="279"/>
      <c r="APM13" s="279"/>
      <c r="APN13" s="279"/>
      <c r="APO13" s="279"/>
      <c r="APP13" s="279"/>
      <c r="APQ13" s="279"/>
      <c r="APR13" s="279"/>
      <c r="APS13" s="279"/>
      <c r="APT13" s="279"/>
      <c r="APU13" s="279"/>
      <c r="APV13" s="279"/>
      <c r="APW13" s="279"/>
      <c r="APX13" s="279"/>
      <c r="APY13" s="279"/>
      <c r="APZ13" s="279"/>
      <c r="AQA13" s="279"/>
      <c r="AQB13" s="279"/>
      <c r="AQC13" s="279"/>
      <c r="AQD13" s="279"/>
      <c r="AQE13" s="279"/>
      <c r="AQF13" s="279"/>
      <c r="AQG13" s="279"/>
      <c r="AQH13" s="279"/>
      <c r="AQI13" s="279"/>
      <c r="AQJ13" s="279"/>
      <c r="AQK13" s="279"/>
      <c r="AQL13" s="279"/>
      <c r="AQM13" s="279"/>
      <c r="AQN13" s="279"/>
      <c r="AQO13" s="279"/>
      <c r="AQP13" s="279"/>
      <c r="AQQ13" s="279"/>
      <c r="AQR13" s="279"/>
      <c r="AQS13" s="279"/>
      <c r="AQT13" s="279"/>
      <c r="AQU13" s="279"/>
      <c r="AQV13" s="279"/>
      <c r="AQW13" s="279"/>
      <c r="AQX13" s="279"/>
      <c r="AQY13" s="279"/>
      <c r="AQZ13" s="279"/>
      <c r="ARA13" s="279"/>
      <c r="ARB13" s="279"/>
      <c r="ARC13" s="279"/>
      <c r="ARD13" s="279"/>
      <c r="ARE13" s="279"/>
      <c r="ARF13" s="279"/>
      <c r="ARG13" s="279"/>
      <c r="ARH13" s="279"/>
      <c r="ARI13" s="279"/>
      <c r="ARJ13" s="279"/>
      <c r="ARK13" s="279"/>
      <c r="ARL13" s="279"/>
      <c r="ARM13" s="279"/>
      <c r="ARN13" s="279"/>
      <c r="ARO13" s="279"/>
      <c r="ARP13" s="279"/>
      <c r="ARQ13" s="279"/>
      <c r="ARR13" s="279"/>
      <c r="ARS13" s="279"/>
      <c r="ART13" s="279"/>
      <c r="ARU13" s="279"/>
      <c r="ARV13" s="279"/>
      <c r="ARW13" s="279"/>
      <c r="ARX13" s="279"/>
      <c r="ARY13" s="279"/>
      <c r="ARZ13" s="279"/>
      <c r="ASA13" s="279"/>
      <c r="ASB13" s="279"/>
      <c r="ASC13" s="279"/>
      <c r="ASD13" s="279"/>
      <c r="ASE13" s="279"/>
      <c r="ASF13" s="279"/>
      <c r="ASG13" s="279"/>
      <c r="ASH13" s="279"/>
      <c r="ASI13" s="279"/>
      <c r="ASJ13" s="279"/>
      <c r="ASK13" s="279"/>
      <c r="ASL13" s="279"/>
      <c r="ASM13" s="279"/>
      <c r="ASN13" s="279"/>
      <c r="ASO13" s="279"/>
      <c r="ASP13" s="279"/>
      <c r="ASQ13" s="279"/>
      <c r="ASR13" s="279"/>
      <c r="ASS13" s="279"/>
      <c r="AST13" s="279"/>
      <c r="ASU13" s="279"/>
      <c r="ASV13" s="279"/>
      <c r="ASW13" s="279"/>
      <c r="ASX13" s="279"/>
      <c r="ASY13" s="279"/>
      <c r="ASZ13" s="279"/>
      <c r="ATA13" s="279"/>
      <c r="ATB13" s="279"/>
      <c r="ATC13" s="279"/>
      <c r="ATD13" s="279"/>
      <c r="ATE13" s="279"/>
      <c r="ATF13" s="279"/>
      <c r="ATG13" s="279"/>
      <c r="ATH13" s="279"/>
      <c r="ATI13" s="279"/>
      <c r="ATJ13" s="279"/>
      <c r="ATK13" s="279"/>
      <c r="ATL13" s="279"/>
      <c r="ATM13" s="279"/>
      <c r="ATN13" s="279"/>
      <c r="ATO13" s="279"/>
      <c r="ATP13" s="279"/>
      <c r="ATQ13" s="279"/>
      <c r="ATR13" s="279"/>
      <c r="ATS13" s="279"/>
      <c r="ATT13" s="279"/>
      <c r="ATU13" s="279"/>
      <c r="ATV13" s="279"/>
      <c r="ATW13" s="279"/>
      <c r="ATX13" s="279"/>
      <c r="ATY13" s="279"/>
      <c r="ATZ13" s="279"/>
      <c r="AUA13" s="279"/>
      <c r="AUB13" s="279"/>
      <c r="AUC13" s="279"/>
      <c r="AUD13" s="279"/>
      <c r="AUE13" s="279"/>
      <c r="AUF13" s="279"/>
      <c r="AUG13" s="279"/>
      <c r="AUH13" s="279"/>
      <c r="AUI13" s="279"/>
      <c r="AUJ13" s="279"/>
      <c r="AUK13" s="279"/>
      <c r="AUL13" s="279"/>
      <c r="AUM13" s="279"/>
      <c r="AUN13" s="279"/>
      <c r="AUO13" s="279"/>
      <c r="AUP13" s="279"/>
      <c r="AUQ13" s="279"/>
      <c r="AUR13" s="279"/>
      <c r="AUS13" s="279"/>
      <c r="AUT13" s="279"/>
      <c r="AUU13" s="279"/>
      <c r="AUV13" s="279"/>
      <c r="AUW13" s="279"/>
      <c r="AUX13" s="279"/>
      <c r="AUY13" s="279"/>
      <c r="AUZ13" s="279"/>
      <c r="AVA13" s="279"/>
      <c r="AVB13" s="279"/>
      <c r="AVC13" s="279"/>
      <c r="AVD13" s="279"/>
      <c r="AVE13" s="279"/>
      <c r="AVF13" s="279"/>
      <c r="AVG13" s="279"/>
      <c r="AVH13" s="279"/>
      <c r="AVI13" s="279"/>
      <c r="AVJ13" s="279"/>
      <c r="AVK13" s="279"/>
      <c r="AVL13" s="279"/>
      <c r="AVM13" s="279"/>
      <c r="AVN13" s="279"/>
      <c r="AVO13" s="279"/>
      <c r="AVP13" s="279"/>
      <c r="AVQ13" s="279"/>
      <c r="AVR13" s="279"/>
      <c r="AVS13" s="279"/>
      <c r="AVT13" s="279"/>
      <c r="AVU13" s="279"/>
      <c r="AVV13" s="279"/>
      <c r="AVW13" s="279"/>
      <c r="AVX13" s="279"/>
      <c r="AVY13" s="279"/>
      <c r="AVZ13" s="279"/>
      <c r="AWA13" s="279"/>
      <c r="AWB13" s="279"/>
      <c r="AWC13" s="279"/>
      <c r="AWD13" s="279"/>
      <c r="AWE13" s="279"/>
      <c r="AWF13" s="279"/>
      <c r="AWG13" s="279"/>
      <c r="AWH13" s="279"/>
      <c r="AWI13" s="279"/>
      <c r="AWJ13" s="279"/>
      <c r="AWK13" s="279"/>
      <c r="AWL13" s="279"/>
      <c r="AWM13" s="279"/>
      <c r="AWN13" s="279"/>
      <c r="AWO13" s="279"/>
      <c r="AWP13" s="279"/>
      <c r="AWQ13" s="279"/>
      <c r="AWR13" s="279"/>
      <c r="AWS13" s="279"/>
      <c r="AWT13" s="279"/>
      <c r="AWU13" s="279"/>
      <c r="AWV13" s="279"/>
      <c r="AWW13" s="279"/>
      <c r="AWX13" s="279"/>
      <c r="AWY13" s="279"/>
      <c r="AWZ13" s="279"/>
      <c r="AXA13" s="279"/>
      <c r="AXB13" s="279"/>
      <c r="AXC13" s="279"/>
      <c r="AXD13" s="279"/>
      <c r="AXE13" s="279"/>
      <c r="AXF13" s="279"/>
      <c r="AXG13" s="279"/>
      <c r="AXH13" s="279"/>
      <c r="AXI13" s="279"/>
      <c r="AXJ13" s="279"/>
      <c r="AXK13" s="279"/>
      <c r="AXL13" s="279"/>
      <c r="AXM13" s="279"/>
      <c r="AXN13" s="279"/>
      <c r="AXO13" s="279"/>
      <c r="AXP13" s="279"/>
      <c r="AXQ13" s="279"/>
      <c r="AXR13" s="279"/>
      <c r="AXS13" s="279"/>
      <c r="AXT13" s="279"/>
      <c r="AXU13" s="279"/>
      <c r="AXV13" s="279"/>
      <c r="AXW13" s="279"/>
      <c r="AXX13" s="279"/>
      <c r="AXY13" s="279"/>
      <c r="AXZ13" s="279"/>
      <c r="AYA13" s="279"/>
      <c r="AYB13" s="279"/>
      <c r="AYC13" s="279"/>
      <c r="AYD13" s="279"/>
      <c r="AYE13" s="279"/>
      <c r="AYF13" s="279"/>
      <c r="AYG13" s="279"/>
      <c r="AYH13" s="279"/>
      <c r="AYI13" s="279"/>
      <c r="AYJ13" s="279"/>
      <c r="AYK13" s="279"/>
      <c r="AYL13" s="279"/>
      <c r="AYM13" s="279"/>
      <c r="AYN13" s="279"/>
      <c r="AYO13" s="279"/>
      <c r="AYP13" s="279"/>
      <c r="AYQ13" s="279"/>
      <c r="AYR13" s="279"/>
      <c r="AYS13" s="279"/>
      <c r="AYT13" s="279"/>
      <c r="AYU13" s="279"/>
      <c r="AYV13" s="279"/>
      <c r="AYW13" s="279"/>
      <c r="AYX13" s="279"/>
      <c r="AYY13" s="279"/>
      <c r="AYZ13" s="279"/>
      <c r="AZA13" s="279"/>
      <c r="AZB13" s="279"/>
      <c r="AZC13" s="279"/>
      <c r="AZD13" s="279"/>
      <c r="AZE13" s="279"/>
      <c r="AZF13" s="279"/>
      <c r="AZG13" s="279"/>
      <c r="AZH13" s="279"/>
      <c r="AZI13" s="279"/>
      <c r="AZJ13" s="279"/>
      <c r="AZK13" s="279"/>
      <c r="AZL13" s="279"/>
      <c r="AZM13" s="279"/>
      <c r="AZN13" s="279"/>
      <c r="AZO13" s="279"/>
      <c r="AZP13" s="279"/>
      <c r="AZQ13" s="279"/>
      <c r="AZR13" s="279"/>
      <c r="AZS13" s="279"/>
      <c r="AZT13" s="279"/>
      <c r="AZU13" s="279"/>
      <c r="AZV13" s="279"/>
      <c r="AZW13" s="279"/>
      <c r="AZX13" s="279"/>
      <c r="AZY13" s="279"/>
      <c r="AZZ13" s="279"/>
      <c r="BAA13" s="279"/>
      <c r="BAB13" s="279"/>
      <c r="BAC13" s="279"/>
      <c r="BAD13" s="279"/>
      <c r="BAE13" s="279"/>
      <c r="BAF13" s="279"/>
      <c r="BAG13" s="279"/>
      <c r="BAH13" s="279"/>
      <c r="BAI13" s="279"/>
      <c r="BAJ13" s="279"/>
      <c r="BAK13" s="279"/>
      <c r="BAL13" s="279"/>
      <c r="BAM13" s="279"/>
      <c r="BAN13" s="279"/>
      <c r="BAO13" s="279"/>
      <c r="BAP13" s="279"/>
      <c r="BAQ13" s="279"/>
      <c r="BAR13" s="279"/>
      <c r="BAS13" s="279"/>
      <c r="BAT13" s="279"/>
      <c r="BAU13" s="279"/>
      <c r="BAV13" s="279"/>
      <c r="BAW13" s="279"/>
      <c r="BAX13" s="279"/>
      <c r="BAY13" s="279"/>
      <c r="BAZ13" s="279"/>
      <c r="BBA13" s="279"/>
      <c r="BBB13" s="279"/>
      <c r="BBC13" s="279"/>
      <c r="BBD13" s="279"/>
      <c r="BBE13" s="279"/>
      <c r="BBF13" s="279"/>
      <c r="BBG13" s="279"/>
      <c r="BBH13" s="279"/>
      <c r="BBI13" s="279"/>
      <c r="BBJ13" s="279"/>
      <c r="BBK13" s="279"/>
      <c r="BBL13" s="279"/>
      <c r="BBM13" s="279"/>
      <c r="BBN13" s="279"/>
      <c r="BBO13" s="279"/>
      <c r="BBP13" s="279"/>
      <c r="BBQ13" s="279"/>
      <c r="BBR13" s="279"/>
      <c r="BBS13" s="279"/>
      <c r="BBT13" s="279"/>
      <c r="BBU13" s="279"/>
      <c r="BBV13" s="279"/>
      <c r="BBW13" s="279"/>
      <c r="BBX13" s="279"/>
      <c r="BBY13" s="279"/>
      <c r="BBZ13" s="279"/>
      <c r="BCA13" s="279"/>
      <c r="BCB13" s="279"/>
      <c r="BCC13" s="279"/>
      <c r="BCD13" s="279"/>
      <c r="BCE13" s="279"/>
      <c r="BCF13" s="279"/>
      <c r="BCG13" s="279"/>
      <c r="BCH13" s="279"/>
      <c r="BCI13" s="279"/>
      <c r="BCJ13" s="279"/>
      <c r="BCK13" s="279"/>
      <c r="BCL13" s="279"/>
      <c r="BCM13" s="279"/>
      <c r="BCN13" s="279"/>
      <c r="BCO13" s="279"/>
      <c r="BCP13" s="279"/>
      <c r="BCQ13" s="279"/>
      <c r="BCR13" s="279"/>
      <c r="BCS13" s="279"/>
      <c r="BCT13" s="279"/>
      <c r="BCU13" s="279"/>
      <c r="BCV13" s="279"/>
      <c r="BCW13" s="279"/>
      <c r="BCX13" s="279"/>
      <c r="BCY13" s="279"/>
      <c r="BCZ13" s="279"/>
      <c r="BDA13" s="279"/>
      <c r="BDB13" s="279"/>
      <c r="BDC13" s="279"/>
      <c r="BDD13" s="279"/>
      <c r="BDE13" s="279"/>
      <c r="BDF13" s="279"/>
      <c r="BDG13" s="279"/>
      <c r="BDH13" s="279"/>
      <c r="BDI13" s="279"/>
      <c r="BDJ13" s="279"/>
      <c r="BDK13" s="279"/>
      <c r="BDL13" s="279"/>
      <c r="BDM13" s="279"/>
      <c r="BDN13" s="279"/>
      <c r="BDO13" s="279"/>
      <c r="BDP13" s="279"/>
      <c r="BDQ13" s="279"/>
      <c r="BDR13" s="279"/>
      <c r="BDS13" s="279"/>
      <c r="BDT13" s="279"/>
      <c r="BDU13" s="279"/>
      <c r="BDV13" s="279"/>
      <c r="BDW13" s="279"/>
      <c r="BDX13" s="279"/>
      <c r="BDY13" s="279"/>
      <c r="BDZ13" s="279"/>
      <c r="BEA13" s="279"/>
      <c r="BEB13" s="279"/>
      <c r="BEC13" s="279"/>
      <c r="BED13" s="279"/>
      <c r="BEE13" s="279"/>
      <c r="BEF13" s="279"/>
      <c r="BEG13" s="279"/>
      <c r="BEH13" s="279"/>
      <c r="BEI13" s="279"/>
      <c r="BEJ13" s="279"/>
      <c r="BEK13" s="279"/>
      <c r="BEL13" s="279"/>
      <c r="BEM13" s="279"/>
      <c r="BEN13" s="279"/>
      <c r="BEO13" s="279"/>
      <c r="BEP13" s="279"/>
      <c r="BEQ13" s="279"/>
      <c r="BER13" s="279"/>
      <c r="BES13" s="279"/>
      <c r="BET13" s="279"/>
      <c r="BEU13" s="279"/>
      <c r="BEV13" s="279"/>
      <c r="BEW13" s="279"/>
      <c r="BEX13" s="279"/>
      <c r="BEY13" s="279"/>
      <c r="BEZ13" s="279"/>
      <c r="BFA13" s="279"/>
      <c r="BFB13" s="279"/>
      <c r="BFC13" s="279"/>
      <c r="BFD13" s="279"/>
      <c r="BFE13" s="279"/>
      <c r="BFF13" s="279"/>
      <c r="BFG13" s="279"/>
      <c r="BFH13" s="279"/>
      <c r="BFI13" s="279"/>
      <c r="BFJ13" s="279"/>
      <c r="BFK13" s="279"/>
      <c r="BFL13" s="279"/>
      <c r="BFM13" s="279"/>
      <c r="BFN13" s="279"/>
      <c r="BFO13" s="279"/>
      <c r="BFP13" s="279"/>
      <c r="BFQ13" s="279"/>
      <c r="BFR13" s="279"/>
      <c r="BFS13" s="279"/>
      <c r="BFT13" s="279"/>
      <c r="BFU13" s="279"/>
      <c r="BFV13" s="279"/>
      <c r="BFW13" s="279"/>
      <c r="BFX13" s="279"/>
      <c r="BFY13" s="279"/>
      <c r="BFZ13" s="279"/>
      <c r="BGA13" s="279"/>
      <c r="BGB13" s="279"/>
      <c r="BGC13" s="279"/>
      <c r="BGD13" s="279"/>
      <c r="BGE13" s="279"/>
      <c r="BGF13" s="279"/>
      <c r="BGG13" s="279"/>
      <c r="BGH13" s="279"/>
      <c r="BGI13" s="279"/>
      <c r="BGJ13" s="279"/>
      <c r="BGK13" s="279"/>
      <c r="BGL13" s="279"/>
      <c r="BGM13" s="279"/>
      <c r="BGN13" s="279"/>
      <c r="BGO13" s="279"/>
      <c r="BGP13" s="279"/>
      <c r="BGQ13" s="279"/>
      <c r="BGR13" s="279"/>
      <c r="BGS13" s="279"/>
      <c r="BGT13" s="279"/>
      <c r="BGU13" s="279"/>
      <c r="BGV13" s="279"/>
      <c r="BGW13" s="279"/>
      <c r="BGX13" s="279"/>
      <c r="BGY13" s="279"/>
      <c r="BGZ13" s="279"/>
      <c r="BHA13" s="279"/>
      <c r="BHB13" s="279"/>
      <c r="BHC13" s="279"/>
      <c r="BHD13" s="279"/>
      <c r="BHE13" s="279"/>
      <c r="BHF13" s="279"/>
      <c r="BHG13" s="279"/>
      <c r="BHH13" s="279"/>
      <c r="BHI13" s="279"/>
      <c r="BHJ13" s="279"/>
      <c r="BHK13" s="279"/>
      <c r="BHL13" s="279"/>
      <c r="BHM13" s="279"/>
      <c r="BHN13" s="279"/>
      <c r="BHO13" s="279"/>
      <c r="BHP13" s="279"/>
      <c r="BHQ13" s="279"/>
      <c r="BHR13" s="279"/>
      <c r="BHS13" s="279"/>
      <c r="BHT13" s="279"/>
      <c r="BHU13" s="279"/>
      <c r="BHV13" s="279"/>
      <c r="BHW13" s="279"/>
      <c r="BHX13" s="279"/>
      <c r="BHY13" s="279"/>
      <c r="BHZ13" s="279"/>
      <c r="BIA13" s="279"/>
      <c r="BIB13" s="279"/>
      <c r="BIC13" s="279"/>
      <c r="BID13" s="279"/>
      <c r="BIE13" s="279"/>
      <c r="BIF13" s="279"/>
      <c r="BIG13" s="279"/>
      <c r="BIH13" s="279"/>
      <c r="BII13" s="279"/>
      <c r="BIJ13" s="279"/>
      <c r="BIK13" s="279"/>
      <c r="BIL13" s="279"/>
      <c r="BIM13" s="279"/>
      <c r="BIN13" s="279"/>
      <c r="BIO13" s="279"/>
      <c r="BIP13" s="279"/>
      <c r="BIQ13" s="279"/>
      <c r="BIR13" s="279"/>
      <c r="BIS13" s="279"/>
      <c r="BIT13" s="279"/>
      <c r="BIU13" s="279"/>
      <c r="BIV13" s="279"/>
      <c r="BIW13" s="279"/>
      <c r="BIX13" s="279"/>
      <c r="BIY13" s="279"/>
      <c r="BIZ13" s="279"/>
      <c r="BJA13" s="279"/>
      <c r="BJB13" s="279"/>
      <c r="BJC13" s="279"/>
      <c r="BJD13" s="279"/>
      <c r="BJE13" s="279"/>
      <c r="BJF13" s="279"/>
      <c r="BJG13" s="279"/>
      <c r="BJH13" s="279"/>
      <c r="BJI13" s="279"/>
      <c r="BJJ13" s="279"/>
      <c r="BJK13" s="279"/>
      <c r="BJL13" s="279"/>
      <c r="BJM13" s="279"/>
      <c r="BJN13" s="279"/>
      <c r="BJO13" s="279"/>
      <c r="BJP13" s="279"/>
      <c r="BJQ13" s="279"/>
      <c r="BJR13" s="279"/>
      <c r="BJS13" s="279"/>
      <c r="BJT13" s="279"/>
      <c r="BJU13" s="279"/>
      <c r="BJV13" s="279"/>
      <c r="BJW13" s="279"/>
      <c r="BJX13" s="279"/>
      <c r="BJY13" s="279"/>
      <c r="BJZ13" s="279"/>
      <c r="BKA13" s="279"/>
      <c r="BKB13" s="279"/>
      <c r="BKC13" s="279"/>
      <c r="BKD13" s="279"/>
      <c r="BKE13" s="279"/>
      <c r="BKF13" s="279"/>
      <c r="BKG13" s="279"/>
      <c r="BKH13" s="279"/>
      <c r="BKI13" s="279"/>
      <c r="BKJ13" s="279"/>
      <c r="BKK13" s="279"/>
      <c r="BKL13" s="279"/>
      <c r="BKM13" s="279"/>
      <c r="BKN13" s="279"/>
      <c r="BKO13" s="279"/>
      <c r="BKP13" s="279"/>
      <c r="BKQ13" s="279"/>
      <c r="BKR13" s="279"/>
      <c r="BKS13" s="279"/>
      <c r="BKT13" s="279"/>
      <c r="BKU13" s="279"/>
      <c r="BKV13" s="279"/>
      <c r="BKW13" s="279"/>
      <c r="BKX13" s="279"/>
      <c r="BKY13" s="279"/>
      <c r="BKZ13" s="279"/>
      <c r="BLA13" s="279"/>
      <c r="BLB13" s="279"/>
      <c r="BLC13" s="279"/>
      <c r="BLD13" s="279"/>
      <c r="BLE13" s="279"/>
      <c r="BLF13" s="279"/>
      <c r="BLG13" s="279"/>
      <c r="BLH13" s="279"/>
      <c r="BLI13" s="279"/>
      <c r="BLJ13" s="279"/>
      <c r="BLK13" s="279"/>
      <c r="BLL13" s="279"/>
      <c r="BLM13" s="279"/>
      <c r="BLN13" s="279"/>
      <c r="BLO13" s="279"/>
      <c r="BLP13" s="279"/>
      <c r="BLQ13" s="279"/>
      <c r="BLR13" s="279"/>
      <c r="BLS13" s="279"/>
      <c r="BLT13" s="279"/>
      <c r="BLU13" s="279"/>
      <c r="BLV13" s="279"/>
      <c r="BLW13" s="279"/>
      <c r="BLX13" s="279"/>
      <c r="BLY13" s="279"/>
      <c r="BLZ13" s="279"/>
      <c r="BMA13" s="279"/>
      <c r="BMB13" s="279"/>
      <c r="BMC13" s="279"/>
      <c r="BMD13" s="279"/>
      <c r="BME13" s="279"/>
      <c r="BMF13" s="279"/>
      <c r="BMG13" s="279"/>
      <c r="BMH13" s="279"/>
      <c r="BMI13" s="279"/>
      <c r="BMJ13" s="279"/>
      <c r="BMK13" s="279"/>
      <c r="BML13" s="279"/>
      <c r="BMM13" s="279"/>
      <c r="BMN13" s="279"/>
      <c r="BMO13" s="279"/>
      <c r="BMP13" s="279"/>
      <c r="BMQ13" s="279"/>
      <c r="BMR13" s="279"/>
      <c r="BMS13" s="279"/>
      <c r="BMT13" s="279"/>
      <c r="BMU13" s="279"/>
      <c r="BMV13" s="279"/>
      <c r="BMW13" s="279"/>
      <c r="BMX13" s="279"/>
      <c r="BMY13" s="279"/>
      <c r="BMZ13" s="279"/>
      <c r="BNA13" s="279"/>
      <c r="BNB13" s="279"/>
      <c r="BNC13" s="279"/>
      <c r="BND13" s="279"/>
      <c r="BNE13" s="279"/>
      <c r="BNF13" s="279"/>
      <c r="BNG13" s="279"/>
      <c r="BNH13" s="279"/>
      <c r="BNI13" s="279"/>
      <c r="BNJ13" s="279"/>
      <c r="BNK13" s="279"/>
      <c r="BNL13" s="279"/>
      <c r="BNM13" s="279"/>
      <c r="BNN13" s="279"/>
      <c r="BNO13" s="279"/>
      <c r="BNP13" s="279"/>
      <c r="BNQ13" s="279"/>
      <c r="BNR13" s="279"/>
      <c r="BNS13" s="279"/>
      <c r="BNT13" s="279"/>
      <c r="BNU13" s="279"/>
      <c r="BNV13" s="279"/>
      <c r="BNW13" s="279"/>
      <c r="BNX13" s="279"/>
      <c r="BNY13" s="279"/>
      <c r="BNZ13" s="279"/>
      <c r="BOA13" s="279"/>
      <c r="BOB13" s="279"/>
      <c r="BOC13" s="279"/>
      <c r="BOD13" s="279"/>
      <c r="BOE13" s="279"/>
      <c r="BOF13" s="279"/>
      <c r="BOG13" s="279"/>
      <c r="BOH13" s="279"/>
      <c r="BOI13" s="279"/>
      <c r="BOJ13" s="279"/>
      <c r="BOK13" s="279"/>
      <c r="BOL13" s="279"/>
      <c r="BOM13" s="279"/>
      <c r="BON13" s="279"/>
      <c r="BOO13" s="279"/>
      <c r="BOP13" s="279"/>
      <c r="BOQ13" s="279"/>
      <c r="BOR13" s="279"/>
      <c r="BOS13" s="279"/>
      <c r="BOT13" s="279"/>
      <c r="BOU13" s="279"/>
      <c r="BOV13" s="279"/>
      <c r="BOW13" s="279"/>
      <c r="BOX13" s="279"/>
      <c r="BOY13" s="279"/>
      <c r="BOZ13" s="279"/>
      <c r="BPA13" s="279"/>
      <c r="BPB13" s="279"/>
      <c r="BPC13" s="279"/>
      <c r="BPD13" s="279"/>
      <c r="BPE13" s="279"/>
      <c r="BPF13" s="279"/>
      <c r="BPG13" s="279"/>
      <c r="BPH13" s="279"/>
      <c r="BPI13" s="279"/>
      <c r="BPJ13" s="279"/>
      <c r="BPK13" s="279"/>
      <c r="BPL13" s="279"/>
      <c r="BPM13" s="279"/>
      <c r="BPN13" s="279"/>
      <c r="BPO13" s="279"/>
      <c r="BPP13" s="279"/>
      <c r="BPQ13" s="279"/>
      <c r="BPR13" s="279"/>
      <c r="BPS13" s="279"/>
      <c r="BPT13" s="279"/>
      <c r="BPU13" s="279"/>
      <c r="BPV13" s="279"/>
      <c r="BPW13" s="279"/>
      <c r="BPX13" s="279"/>
      <c r="BPY13" s="279"/>
      <c r="BPZ13" s="279"/>
      <c r="BQA13" s="279"/>
      <c r="BQB13" s="279"/>
      <c r="BQC13" s="279"/>
      <c r="BQD13" s="279"/>
      <c r="BQE13" s="279"/>
      <c r="BQF13" s="279"/>
      <c r="BQG13" s="279"/>
      <c r="BQH13" s="279"/>
      <c r="BQI13" s="279"/>
      <c r="BQJ13" s="279"/>
      <c r="BQK13" s="279"/>
      <c r="BQL13" s="279"/>
      <c r="BQM13" s="279"/>
      <c r="BQN13" s="279"/>
      <c r="BQO13" s="279"/>
      <c r="BQP13" s="279"/>
      <c r="BQQ13" s="279"/>
      <c r="BQR13" s="279"/>
      <c r="BQS13" s="279"/>
      <c r="BQT13" s="279"/>
      <c r="BQU13" s="279"/>
      <c r="BQV13" s="279"/>
      <c r="BQW13" s="279"/>
      <c r="BQX13" s="279"/>
      <c r="BQY13" s="279"/>
      <c r="BQZ13" s="279"/>
      <c r="BRA13" s="279"/>
      <c r="BRB13" s="279"/>
      <c r="BRC13" s="279"/>
      <c r="BRD13" s="279"/>
      <c r="BRE13" s="279"/>
      <c r="BRF13" s="279"/>
      <c r="BRG13" s="279"/>
      <c r="BRH13" s="279"/>
      <c r="BRI13" s="279"/>
      <c r="BRJ13" s="279"/>
      <c r="BRK13" s="279"/>
      <c r="BRL13" s="279"/>
      <c r="BRM13" s="279"/>
      <c r="BRN13" s="279"/>
      <c r="BRO13" s="279"/>
      <c r="BRP13" s="279"/>
      <c r="BRQ13" s="279"/>
      <c r="BRR13" s="279"/>
      <c r="BRS13" s="279"/>
      <c r="BRT13" s="279"/>
      <c r="BRU13" s="279"/>
      <c r="BRV13" s="279"/>
      <c r="BRW13" s="279"/>
      <c r="BRX13" s="279"/>
      <c r="BRY13" s="279"/>
      <c r="BRZ13" s="279"/>
      <c r="BSA13" s="279"/>
      <c r="BSB13" s="279"/>
      <c r="BSC13" s="279"/>
      <c r="BSD13" s="279"/>
      <c r="BSE13" s="279"/>
      <c r="BSF13" s="279"/>
      <c r="BSG13" s="279"/>
      <c r="BSH13" s="279"/>
      <c r="BSI13" s="279"/>
      <c r="BSJ13" s="279"/>
      <c r="BSK13" s="279"/>
      <c r="BSL13" s="279"/>
      <c r="BSM13" s="279"/>
      <c r="BSN13" s="279"/>
      <c r="BSO13" s="279"/>
      <c r="BSP13" s="279"/>
      <c r="BSQ13" s="279"/>
      <c r="BSR13" s="279"/>
      <c r="BSS13" s="279"/>
      <c r="BST13" s="279"/>
      <c r="BSU13" s="279"/>
      <c r="BSV13" s="279"/>
      <c r="BSW13" s="279"/>
      <c r="BSX13" s="279"/>
      <c r="BSY13" s="279"/>
      <c r="BSZ13" s="279"/>
      <c r="BTA13" s="279"/>
      <c r="BTB13" s="279"/>
      <c r="BTC13" s="279"/>
      <c r="BTD13" s="279"/>
      <c r="BTE13" s="279"/>
      <c r="BTF13" s="279"/>
      <c r="BTG13" s="279"/>
      <c r="BTH13" s="279"/>
      <c r="BTI13" s="279"/>
      <c r="BTJ13" s="279"/>
      <c r="BTK13" s="279"/>
      <c r="BTL13" s="279"/>
      <c r="BTM13" s="279"/>
      <c r="BTN13" s="279"/>
      <c r="BTO13" s="279"/>
      <c r="BTP13" s="279"/>
      <c r="BTQ13" s="279"/>
      <c r="BTR13" s="279"/>
      <c r="BTS13" s="279"/>
      <c r="BTT13" s="279"/>
      <c r="BTU13" s="279"/>
      <c r="BTV13" s="279"/>
      <c r="BTW13" s="279"/>
      <c r="BTX13" s="279"/>
      <c r="BTY13" s="279"/>
      <c r="BTZ13" s="279"/>
      <c r="BUA13" s="279"/>
      <c r="BUB13" s="279"/>
      <c r="BUC13" s="279"/>
      <c r="BUD13" s="279"/>
      <c r="BUE13" s="279"/>
      <c r="BUF13" s="279"/>
      <c r="BUG13" s="279"/>
      <c r="BUH13" s="279"/>
      <c r="BUI13" s="279"/>
      <c r="BUJ13" s="279"/>
      <c r="BUK13" s="279"/>
      <c r="BUL13" s="279"/>
      <c r="BUM13" s="279"/>
      <c r="BUN13" s="279"/>
      <c r="BUO13" s="279"/>
      <c r="BUP13" s="279"/>
      <c r="BUQ13" s="279"/>
      <c r="BUR13" s="279"/>
      <c r="BUS13" s="279"/>
      <c r="BUT13" s="279"/>
      <c r="BUU13" s="279"/>
      <c r="BUV13" s="279"/>
      <c r="BUW13" s="279"/>
      <c r="BUX13" s="279"/>
      <c r="BUY13" s="279"/>
      <c r="BUZ13" s="279"/>
      <c r="BVA13" s="279"/>
      <c r="BVB13" s="279"/>
      <c r="BVC13" s="279"/>
      <c r="BVD13" s="279"/>
      <c r="BVE13" s="279"/>
      <c r="BVF13" s="279"/>
      <c r="BVG13" s="279"/>
      <c r="BVH13" s="279"/>
      <c r="BVI13" s="279"/>
      <c r="BVJ13" s="279"/>
      <c r="BVK13" s="279"/>
      <c r="BVL13" s="279"/>
      <c r="BVM13" s="279"/>
      <c r="BVN13" s="279"/>
      <c r="BVO13" s="279"/>
      <c r="BVP13" s="279"/>
      <c r="BVQ13" s="279"/>
      <c r="BVR13" s="279"/>
      <c r="BVS13" s="279"/>
      <c r="BVT13" s="279"/>
      <c r="BVU13" s="279"/>
      <c r="BVV13" s="279"/>
      <c r="BVW13" s="279"/>
      <c r="BVX13" s="279"/>
      <c r="BVY13" s="279"/>
      <c r="BVZ13" s="279"/>
      <c r="BWA13" s="279"/>
      <c r="BWB13" s="279"/>
      <c r="BWC13" s="279"/>
      <c r="BWD13" s="279"/>
      <c r="BWE13" s="279"/>
      <c r="BWF13" s="279"/>
      <c r="BWG13" s="279"/>
      <c r="BWH13" s="279"/>
      <c r="BWI13" s="279"/>
      <c r="BWJ13" s="279"/>
      <c r="BWK13" s="279"/>
      <c r="BWL13" s="279"/>
      <c r="BWM13" s="279"/>
      <c r="BWN13" s="279"/>
      <c r="BWO13" s="279"/>
      <c r="BWP13" s="279"/>
      <c r="BWQ13" s="279"/>
      <c r="BWR13" s="279"/>
      <c r="BWS13" s="279"/>
      <c r="BWT13" s="279"/>
      <c r="BWU13" s="279"/>
      <c r="BWV13" s="279"/>
      <c r="BWW13" s="279"/>
      <c r="BWX13" s="279"/>
      <c r="BWY13" s="279"/>
      <c r="BWZ13" s="279"/>
      <c r="BXA13" s="279"/>
      <c r="BXB13" s="279"/>
      <c r="BXC13" s="279"/>
      <c r="BXD13" s="279"/>
      <c r="BXE13" s="279"/>
      <c r="BXF13" s="279"/>
      <c r="BXG13" s="279"/>
      <c r="BXH13" s="279"/>
      <c r="BXI13" s="279"/>
      <c r="BXJ13" s="279"/>
      <c r="BXK13" s="279"/>
      <c r="BXL13" s="279"/>
      <c r="BXM13" s="279"/>
      <c r="BXN13" s="279"/>
      <c r="BXO13" s="279"/>
      <c r="BXP13" s="279"/>
      <c r="BXQ13" s="279"/>
      <c r="BXR13" s="279"/>
      <c r="BXS13" s="279"/>
      <c r="BXT13" s="279"/>
      <c r="BXU13" s="279"/>
      <c r="BXV13" s="279"/>
      <c r="BXW13" s="279"/>
      <c r="BXX13" s="279"/>
      <c r="BXY13" s="279"/>
      <c r="BXZ13" s="279"/>
      <c r="BYA13" s="279"/>
      <c r="BYB13" s="279"/>
      <c r="BYC13" s="279"/>
      <c r="BYD13" s="279"/>
      <c r="BYE13" s="279"/>
      <c r="BYF13" s="279"/>
      <c r="BYG13" s="279"/>
      <c r="BYH13" s="279"/>
      <c r="BYI13" s="279"/>
      <c r="BYJ13" s="279"/>
      <c r="BYK13" s="279"/>
      <c r="BYL13" s="279"/>
      <c r="BYM13" s="279"/>
      <c r="BYN13" s="279"/>
      <c r="BYO13" s="279"/>
      <c r="BYP13" s="279"/>
      <c r="BYQ13" s="279"/>
      <c r="BYR13" s="279"/>
      <c r="BYS13" s="279"/>
      <c r="BYT13" s="279"/>
      <c r="BYU13" s="279"/>
      <c r="BYV13" s="279"/>
      <c r="BYW13" s="279"/>
      <c r="BYX13" s="279"/>
      <c r="BYY13" s="279"/>
      <c r="BYZ13" s="279"/>
      <c r="BZA13" s="279"/>
      <c r="BZB13" s="279"/>
      <c r="BZC13" s="279"/>
      <c r="BZD13" s="279"/>
      <c r="BZE13" s="279"/>
      <c r="BZF13" s="279"/>
      <c r="BZG13" s="279"/>
      <c r="BZH13" s="279"/>
      <c r="BZI13" s="279"/>
      <c r="BZJ13" s="279"/>
      <c r="BZK13" s="279"/>
      <c r="BZL13" s="279"/>
      <c r="BZM13" s="279"/>
      <c r="BZN13" s="279"/>
      <c r="BZO13" s="279"/>
      <c r="BZP13" s="279"/>
      <c r="BZQ13" s="279"/>
      <c r="BZR13" s="279"/>
      <c r="BZS13" s="279"/>
      <c r="BZT13" s="279"/>
      <c r="BZU13" s="279"/>
      <c r="BZV13" s="279"/>
      <c r="BZW13" s="279"/>
      <c r="BZX13" s="279"/>
      <c r="BZY13" s="279"/>
      <c r="BZZ13" s="279"/>
      <c r="CAA13" s="279"/>
      <c r="CAB13" s="279"/>
      <c r="CAC13" s="279"/>
      <c r="CAD13" s="279"/>
      <c r="CAE13" s="279"/>
      <c r="CAF13" s="279"/>
      <c r="CAG13" s="279"/>
      <c r="CAH13" s="279"/>
      <c r="CAI13" s="279"/>
      <c r="CAJ13" s="279"/>
      <c r="CAK13" s="279"/>
      <c r="CAL13" s="279"/>
      <c r="CAM13" s="279"/>
      <c r="CAN13" s="279"/>
      <c r="CAO13" s="279"/>
      <c r="CAP13" s="279"/>
      <c r="CAQ13" s="279"/>
      <c r="CAR13" s="279"/>
      <c r="CAS13" s="279"/>
      <c r="CAT13" s="279"/>
      <c r="CAU13" s="279"/>
      <c r="CAV13" s="279"/>
      <c r="CAW13" s="279"/>
      <c r="CAX13" s="279"/>
      <c r="CAY13" s="279"/>
      <c r="CAZ13" s="279"/>
      <c r="CBA13" s="279"/>
      <c r="CBB13" s="279"/>
      <c r="CBC13" s="279"/>
      <c r="CBD13" s="279"/>
      <c r="CBE13" s="279"/>
      <c r="CBF13" s="279"/>
      <c r="CBG13" s="279"/>
      <c r="CBH13" s="279"/>
      <c r="CBI13" s="279"/>
      <c r="CBJ13" s="279"/>
      <c r="CBK13" s="279"/>
      <c r="CBL13" s="279"/>
      <c r="CBM13" s="279"/>
      <c r="CBN13" s="279"/>
      <c r="CBO13" s="279"/>
      <c r="CBP13" s="279"/>
      <c r="CBQ13" s="279"/>
      <c r="CBR13" s="279"/>
      <c r="CBS13" s="279"/>
      <c r="CBT13" s="279"/>
      <c r="CBU13" s="279"/>
      <c r="CBV13" s="279"/>
      <c r="CBW13" s="279"/>
      <c r="CBX13" s="279"/>
      <c r="CBY13" s="279"/>
      <c r="CBZ13" s="279"/>
      <c r="CCA13" s="279"/>
      <c r="CCB13" s="279"/>
      <c r="CCC13" s="279"/>
      <c r="CCD13" s="279"/>
      <c r="CCE13" s="279"/>
      <c r="CCF13" s="279"/>
      <c r="CCG13" s="279"/>
      <c r="CCH13" s="279"/>
      <c r="CCI13" s="279"/>
      <c r="CCJ13" s="279"/>
      <c r="CCK13" s="279"/>
      <c r="CCL13" s="279"/>
      <c r="CCM13" s="279"/>
      <c r="CCN13" s="279"/>
      <c r="CCO13" s="279"/>
      <c r="CCP13" s="279"/>
      <c r="CCQ13" s="279"/>
      <c r="CCR13" s="279"/>
      <c r="CCS13" s="279"/>
      <c r="CCT13" s="279"/>
      <c r="CCU13" s="279"/>
      <c r="CCV13" s="279"/>
      <c r="CCW13" s="279"/>
      <c r="CCX13" s="279"/>
      <c r="CCY13" s="279"/>
      <c r="CCZ13" s="279"/>
      <c r="CDA13" s="279"/>
      <c r="CDB13" s="279"/>
      <c r="CDC13" s="279"/>
      <c r="CDD13" s="279"/>
      <c r="CDE13" s="279"/>
      <c r="CDF13" s="279"/>
      <c r="CDG13" s="279"/>
      <c r="CDH13" s="279"/>
      <c r="CDI13" s="279"/>
      <c r="CDJ13" s="279"/>
      <c r="CDK13" s="279"/>
      <c r="CDL13" s="279"/>
      <c r="CDM13" s="279"/>
      <c r="CDN13" s="279"/>
      <c r="CDO13" s="279"/>
      <c r="CDP13" s="279"/>
      <c r="CDQ13" s="279"/>
      <c r="CDR13" s="279"/>
      <c r="CDS13" s="279"/>
      <c r="CDT13" s="279"/>
      <c r="CDU13" s="279"/>
      <c r="CDV13" s="279"/>
      <c r="CDW13" s="279"/>
      <c r="CDX13" s="279"/>
      <c r="CDY13" s="279"/>
      <c r="CDZ13" s="279"/>
      <c r="CEA13" s="279"/>
      <c r="CEB13" s="279"/>
      <c r="CEC13" s="279"/>
      <c r="CED13" s="279"/>
      <c r="CEE13" s="279"/>
      <c r="CEF13" s="279"/>
      <c r="CEG13" s="279"/>
      <c r="CEH13" s="279"/>
      <c r="CEI13" s="279"/>
      <c r="CEJ13" s="279"/>
      <c r="CEK13" s="279"/>
      <c r="CEL13" s="279"/>
      <c r="CEM13" s="279"/>
      <c r="CEN13" s="279"/>
      <c r="CEO13" s="279"/>
      <c r="CEP13" s="279"/>
      <c r="CEQ13" s="279"/>
      <c r="CER13" s="279"/>
      <c r="CES13" s="279"/>
      <c r="CET13" s="279"/>
      <c r="CEU13" s="279"/>
      <c r="CEV13" s="279"/>
      <c r="CEW13" s="279"/>
      <c r="CEX13" s="279"/>
      <c r="CEY13" s="279"/>
      <c r="CEZ13" s="279"/>
      <c r="CFA13" s="279"/>
      <c r="CFB13" s="279"/>
      <c r="CFC13" s="279"/>
      <c r="CFD13" s="279"/>
      <c r="CFE13" s="279"/>
      <c r="CFF13" s="279"/>
      <c r="CFG13" s="279"/>
      <c r="CFH13" s="279"/>
      <c r="CFI13" s="279"/>
      <c r="CFJ13" s="279"/>
      <c r="CFK13" s="279"/>
      <c r="CFL13" s="279"/>
      <c r="CFM13" s="279"/>
      <c r="CFN13" s="279"/>
      <c r="CFO13" s="279"/>
      <c r="CFP13" s="279"/>
      <c r="CFQ13" s="279"/>
      <c r="CFR13" s="279"/>
      <c r="CFS13" s="279"/>
      <c r="CFT13" s="279"/>
      <c r="CFU13" s="279"/>
      <c r="CFV13" s="279"/>
      <c r="CFW13" s="279"/>
      <c r="CFX13" s="279"/>
      <c r="CFY13" s="279"/>
      <c r="CFZ13" s="279"/>
      <c r="CGA13" s="279"/>
      <c r="CGB13" s="279"/>
      <c r="CGC13" s="279"/>
      <c r="CGD13" s="279"/>
      <c r="CGE13" s="279"/>
      <c r="CGF13" s="279"/>
      <c r="CGG13" s="279"/>
      <c r="CGH13" s="279"/>
      <c r="CGI13" s="279"/>
      <c r="CGJ13" s="279"/>
      <c r="CGK13" s="279"/>
      <c r="CGL13" s="279"/>
      <c r="CGM13" s="279"/>
      <c r="CGN13" s="279"/>
      <c r="CGO13" s="279"/>
      <c r="CGP13" s="279"/>
      <c r="CGQ13" s="279"/>
      <c r="CGR13" s="279"/>
      <c r="CGS13" s="279"/>
      <c r="CGT13" s="279"/>
      <c r="CGU13" s="279"/>
      <c r="CGV13" s="279"/>
      <c r="CGW13" s="279"/>
      <c r="CGX13" s="279"/>
      <c r="CGY13" s="279"/>
      <c r="CGZ13" s="279"/>
      <c r="CHA13" s="279"/>
      <c r="CHB13" s="279"/>
      <c r="CHC13" s="279"/>
      <c r="CHD13" s="279"/>
      <c r="CHE13" s="279"/>
      <c r="CHF13" s="279"/>
      <c r="CHG13" s="279"/>
      <c r="CHH13" s="279"/>
      <c r="CHI13" s="279"/>
      <c r="CHJ13" s="279"/>
      <c r="CHK13" s="279"/>
      <c r="CHL13" s="279"/>
      <c r="CHM13" s="279"/>
      <c r="CHN13" s="279"/>
      <c r="CHO13" s="279"/>
      <c r="CHP13" s="279"/>
      <c r="CHQ13" s="279"/>
      <c r="CHR13" s="279"/>
      <c r="CHS13" s="279"/>
      <c r="CHT13" s="279"/>
      <c r="CHU13" s="279"/>
      <c r="CHV13" s="279"/>
      <c r="CHW13" s="279"/>
      <c r="CHX13" s="279"/>
      <c r="CHY13" s="279"/>
      <c r="CHZ13" s="279"/>
      <c r="CIA13" s="279"/>
      <c r="CIB13" s="279"/>
      <c r="CIC13" s="279"/>
      <c r="CID13" s="279"/>
      <c r="CIE13" s="279"/>
      <c r="CIF13" s="279"/>
      <c r="CIG13" s="279"/>
      <c r="CIH13" s="279"/>
      <c r="CII13" s="279"/>
      <c r="CIJ13" s="279"/>
      <c r="CIK13" s="279"/>
      <c r="CIL13" s="279"/>
      <c r="CIM13" s="279"/>
      <c r="CIN13" s="279"/>
      <c r="CIO13" s="279"/>
      <c r="CIP13" s="279"/>
      <c r="CIQ13" s="279"/>
      <c r="CIR13" s="279"/>
      <c r="CIS13" s="279"/>
      <c r="CIT13" s="279"/>
      <c r="CIU13" s="279"/>
      <c r="CIV13" s="279"/>
      <c r="CIW13" s="279"/>
      <c r="CIX13" s="279"/>
      <c r="CIY13" s="279"/>
      <c r="CIZ13" s="279"/>
      <c r="CJA13" s="279"/>
      <c r="CJB13" s="279"/>
      <c r="CJC13" s="279"/>
      <c r="CJD13" s="279"/>
      <c r="CJE13" s="279"/>
      <c r="CJF13" s="279"/>
      <c r="CJG13" s="279"/>
      <c r="CJH13" s="279"/>
      <c r="CJI13" s="279"/>
      <c r="CJJ13" s="279"/>
      <c r="CJK13" s="279"/>
      <c r="CJL13" s="279"/>
      <c r="CJM13" s="279"/>
      <c r="CJN13" s="279"/>
      <c r="CJO13" s="279"/>
      <c r="CJP13" s="279"/>
      <c r="CJQ13" s="279"/>
      <c r="CJR13" s="279"/>
      <c r="CJS13" s="279"/>
      <c r="CJT13" s="279"/>
      <c r="CJU13" s="279"/>
      <c r="CJV13" s="279"/>
      <c r="CJW13" s="279"/>
      <c r="CJX13" s="279"/>
      <c r="CJY13" s="279"/>
      <c r="CJZ13" s="279"/>
      <c r="CKA13" s="279"/>
      <c r="CKB13" s="279"/>
      <c r="CKC13" s="279"/>
      <c r="CKD13" s="279"/>
      <c r="CKE13" s="279"/>
      <c r="CKF13" s="279"/>
      <c r="CKG13" s="279"/>
      <c r="CKH13" s="279"/>
      <c r="CKI13" s="279"/>
      <c r="CKJ13" s="279"/>
      <c r="CKK13" s="279"/>
      <c r="CKL13" s="279"/>
      <c r="CKM13" s="279"/>
      <c r="CKN13" s="279"/>
      <c r="CKO13" s="279"/>
      <c r="CKP13" s="279"/>
      <c r="CKQ13" s="279"/>
      <c r="CKR13" s="279"/>
      <c r="CKS13" s="279"/>
      <c r="CKT13" s="279"/>
      <c r="CKU13" s="279"/>
      <c r="CKV13" s="279"/>
      <c r="CKW13" s="279"/>
      <c r="CKX13" s="279"/>
      <c r="CKY13" s="279"/>
      <c r="CKZ13" s="279"/>
      <c r="CLA13" s="279"/>
      <c r="CLB13" s="279"/>
      <c r="CLC13" s="279"/>
      <c r="CLD13" s="279"/>
      <c r="CLE13" s="279"/>
      <c r="CLF13" s="279"/>
      <c r="CLG13" s="279"/>
      <c r="CLH13" s="279"/>
      <c r="CLI13" s="279"/>
      <c r="CLJ13" s="279"/>
      <c r="CLK13" s="279"/>
      <c r="CLL13" s="279"/>
      <c r="CLM13" s="279"/>
      <c r="CLN13" s="279"/>
      <c r="CLO13" s="279"/>
      <c r="CLP13" s="279"/>
      <c r="CLQ13" s="279"/>
      <c r="CLR13" s="279"/>
      <c r="CLS13" s="279"/>
      <c r="CLT13" s="279"/>
      <c r="CLU13" s="279"/>
      <c r="CLV13" s="279"/>
      <c r="CLW13" s="279"/>
      <c r="CLX13" s="279"/>
      <c r="CLY13" s="279"/>
      <c r="CLZ13" s="279"/>
      <c r="CMA13" s="279"/>
      <c r="CMB13" s="279"/>
      <c r="CMC13" s="279"/>
      <c r="CMD13" s="279"/>
      <c r="CME13" s="279"/>
      <c r="CMF13" s="279"/>
      <c r="CMG13" s="279"/>
      <c r="CMH13" s="279"/>
      <c r="CMI13" s="279"/>
      <c r="CMJ13" s="279"/>
      <c r="CMK13" s="279"/>
      <c r="CML13" s="279"/>
      <c r="CMM13" s="279"/>
      <c r="CMN13" s="279"/>
      <c r="CMO13" s="279"/>
      <c r="CMP13" s="279"/>
      <c r="CMQ13" s="279"/>
      <c r="CMR13" s="279"/>
      <c r="CMS13" s="279"/>
      <c r="CMT13" s="279"/>
      <c r="CMU13" s="279"/>
      <c r="CMV13" s="279"/>
      <c r="CMW13" s="279"/>
      <c r="CMX13" s="279"/>
      <c r="CMY13" s="279"/>
      <c r="CMZ13" s="279"/>
      <c r="CNA13" s="279"/>
      <c r="CNB13" s="279"/>
      <c r="CNC13" s="279"/>
      <c r="CND13" s="279"/>
      <c r="CNE13" s="279"/>
      <c r="CNF13" s="279"/>
      <c r="CNG13" s="279"/>
      <c r="CNH13" s="279"/>
      <c r="CNI13" s="279"/>
      <c r="CNJ13" s="279"/>
      <c r="CNK13" s="279"/>
      <c r="CNL13" s="279"/>
      <c r="CNM13" s="279"/>
      <c r="CNN13" s="279"/>
      <c r="CNO13" s="279"/>
      <c r="CNP13" s="279"/>
      <c r="CNQ13" s="279"/>
      <c r="CNR13" s="279"/>
      <c r="CNS13" s="279"/>
      <c r="CNT13" s="279"/>
      <c r="CNU13" s="279"/>
      <c r="CNV13" s="279"/>
      <c r="CNW13" s="279"/>
      <c r="CNX13" s="279"/>
      <c r="CNY13" s="279"/>
      <c r="CNZ13" s="279"/>
      <c r="COA13" s="279"/>
      <c r="COB13" s="279"/>
      <c r="COC13" s="279"/>
      <c r="COD13" s="279"/>
      <c r="COE13" s="279"/>
      <c r="COF13" s="279"/>
      <c r="COG13" s="279"/>
      <c r="COH13" s="279"/>
      <c r="COI13" s="279"/>
      <c r="COJ13" s="279"/>
      <c r="COK13" s="279"/>
      <c r="COL13" s="279"/>
      <c r="COM13" s="279"/>
      <c r="CON13" s="279"/>
      <c r="COO13" s="279"/>
      <c r="COP13" s="279"/>
      <c r="COQ13" s="279"/>
      <c r="COR13" s="279"/>
      <c r="COS13" s="279"/>
      <c r="COT13" s="279"/>
      <c r="COU13" s="279"/>
      <c r="COV13" s="279"/>
      <c r="COW13" s="279"/>
      <c r="COX13" s="279"/>
      <c r="COY13" s="279"/>
      <c r="COZ13" s="279"/>
      <c r="CPA13" s="279"/>
      <c r="CPB13" s="279"/>
      <c r="CPC13" s="279"/>
      <c r="CPD13" s="279"/>
      <c r="CPE13" s="279"/>
      <c r="CPF13" s="279"/>
      <c r="CPG13" s="279"/>
      <c r="CPH13" s="279"/>
      <c r="CPI13" s="279"/>
      <c r="CPJ13" s="279"/>
      <c r="CPK13" s="279"/>
      <c r="CPL13" s="279"/>
      <c r="CPM13" s="279"/>
      <c r="CPN13" s="279"/>
      <c r="CPO13" s="279"/>
      <c r="CPP13" s="279"/>
      <c r="CPQ13" s="279"/>
      <c r="CPR13" s="279"/>
      <c r="CPS13" s="279"/>
      <c r="CPT13" s="279"/>
      <c r="CPU13" s="279"/>
      <c r="CPV13" s="279"/>
      <c r="CPW13" s="279"/>
      <c r="CPX13" s="279"/>
      <c r="CPY13" s="279"/>
      <c r="CPZ13" s="279"/>
      <c r="CQA13" s="279"/>
      <c r="CQB13" s="279"/>
      <c r="CQC13" s="279"/>
      <c r="CQD13" s="279"/>
      <c r="CQE13" s="279"/>
      <c r="CQF13" s="279"/>
      <c r="CQG13" s="279"/>
      <c r="CQH13" s="279"/>
      <c r="CQI13" s="279"/>
      <c r="CQJ13" s="279"/>
      <c r="CQK13" s="279"/>
      <c r="CQL13" s="279"/>
      <c r="CQM13" s="279"/>
      <c r="CQN13" s="279"/>
      <c r="CQO13" s="279"/>
      <c r="CQP13" s="279"/>
      <c r="CQQ13" s="279"/>
      <c r="CQR13" s="279"/>
      <c r="CQS13" s="279"/>
      <c r="CQT13" s="279"/>
      <c r="CQU13" s="279"/>
      <c r="CQV13" s="279"/>
      <c r="CQW13" s="279"/>
      <c r="CQX13" s="279"/>
      <c r="CQY13" s="279"/>
      <c r="CQZ13" s="279"/>
      <c r="CRA13" s="279"/>
      <c r="CRB13" s="279"/>
      <c r="CRC13" s="279"/>
      <c r="CRD13" s="279"/>
      <c r="CRE13" s="279"/>
      <c r="CRF13" s="279"/>
      <c r="CRG13" s="279"/>
      <c r="CRH13" s="279"/>
      <c r="CRI13" s="279"/>
      <c r="CRJ13" s="279"/>
      <c r="CRK13" s="279"/>
      <c r="CRL13" s="279"/>
      <c r="CRM13" s="279"/>
      <c r="CRN13" s="279"/>
      <c r="CRO13" s="279"/>
      <c r="CRP13" s="279"/>
      <c r="CRQ13" s="279"/>
      <c r="CRR13" s="279"/>
      <c r="CRS13" s="279"/>
      <c r="CRT13" s="279"/>
      <c r="CRU13" s="279"/>
      <c r="CRV13" s="279"/>
      <c r="CRW13" s="279"/>
      <c r="CRX13" s="279"/>
      <c r="CRY13" s="279"/>
      <c r="CRZ13" s="279"/>
      <c r="CSA13" s="279"/>
      <c r="CSB13" s="279"/>
      <c r="CSC13" s="279"/>
      <c r="CSD13" s="279"/>
      <c r="CSE13" s="279"/>
      <c r="CSF13" s="279"/>
      <c r="CSG13" s="279"/>
      <c r="CSH13" s="279"/>
      <c r="CSI13" s="279"/>
      <c r="CSJ13" s="279"/>
      <c r="CSK13" s="279"/>
      <c r="CSL13" s="279"/>
      <c r="CSM13" s="279"/>
      <c r="CSN13" s="279"/>
      <c r="CSO13" s="279"/>
      <c r="CSP13" s="279"/>
      <c r="CSQ13" s="279"/>
      <c r="CSR13" s="279"/>
      <c r="CSS13" s="279"/>
      <c r="CST13" s="279"/>
      <c r="CSU13" s="279"/>
      <c r="CSV13" s="279"/>
      <c r="CSW13" s="279"/>
      <c r="CSX13" s="279"/>
      <c r="CSY13" s="279"/>
      <c r="CSZ13" s="279"/>
      <c r="CTA13" s="279"/>
      <c r="CTB13" s="279"/>
      <c r="CTC13" s="279"/>
      <c r="CTD13" s="279"/>
      <c r="CTE13" s="279"/>
      <c r="CTF13" s="279"/>
      <c r="CTG13" s="279"/>
      <c r="CTH13" s="279"/>
      <c r="CTI13" s="279"/>
      <c r="CTJ13" s="279"/>
      <c r="CTK13" s="279"/>
      <c r="CTL13" s="279"/>
      <c r="CTM13" s="279"/>
      <c r="CTN13" s="279"/>
      <c r="CTO13" s="279"/>
      <c r="CTP13" s="279"/>
      <c r="CTQ13" s="279"/>
      <c r="CTR13" s="279"/>
      <c r="CTS13" s="279"/>
      <c r="CTT13" s="279"/>
      <c r="CTU13" s="279"/>
      <c r="CTV13" s="279"/>
      <c r="CTW13" s="279"/>
      <c r="CTX13" s="279"/>
      <c r="CTY13" s="279"/>
      <c r="CTZ13" s="279"/>
      <c r="CUA13" s="279"/>
      <c r="CUB13" s="279"/>
      <c r="CUC13" s="279"/>
      <c r="CUD13" s="279"/>
      <c r="CUE13" s="279"/>
      <c r="CUF13" s="279"/>
      <c r="CUG13" s="279"/>
      <c r="CUH13" s="279"/>
      <c r="CUI13" s="279"/>
      <c r="CUJ13" s="279"/>
      <c r="CUK13" s="279"/>
      <c r="CUL13" s="279"/>
      <c r="CUM13" s="279"/>
      <c r="CUN13" s="279"/>
      <c r="CUO13" s="279"/>
      <c r="CUP13" s="279"/>
      <c r="CUQ13" s="279"/>
      <c r="CUR13" s="279"/>
      <c r="CUS13" s="279"/>
      <c r="CUT13" s="279"/>
      <c r="CUU13" s="279"/>
      <c r="CUV13" s="279"/>
      <c r="CUW13" s="279"/>
      <c r="CUX13" s="279"/>
      <c r="CUY13" s="279"/>
      <c r="CUZ13" s="279"/>
      <c r="CVA13" s="279"/>
      <c r="CVB13" s="279"/>
      <c r="CVC13" s="279"/>
      <c r="CVD13" s="279"/>
      <c r="CVE13" s="279"/>
      <c r="CVF13" s="279"/>
      <c r="CVG13" s="279"/>
      <c r="CVH13" s="279"/>
      <c r="CVI13" s="279"/>
      <c r="CVJ13" s="279"/>
      <c r="CVK13" s="279"/>
      <c r="CVL13" s="279"/>
      <c r="CVM13" s="279"/>
      <c r="CVN13" s="279"/>
      <c r="CVO13" s="279"/>
      <c r="CVP13" s="279"/>
      <c r="CVQ13" s="279"/>
      <c r="CVR13" s="279"/>
      <c r="CVS13" s="279"/>
      <c r="CVT13" s="279"/>
      <c r="CVU13" s="279"/>
      <c r="CVV13" s="279"/>
      <c r="CVW13" s="279"/>
      <c r="CVX13" s="279"/>
      <c r="CVY13" s="279"/>
      <c r="CVZ13" s="279"/>
      <c r="CWA13" s="279"/>
      <c r="CWB13" s="279"/>
      <c r="CWC13" s="279"/>
      <c r="CWD13" s="279"/>
      <c r="CWE13" s="279"/>
      <c r="CWF13" s="279"/>
      <c r="CWG13" s="279"/>
      <c r="CWH13" s="279"/>
      <c r="CWI13" s="279"/>
      <c r="CWJ13" s="279"/>
      <c r="CWK13" s="279"/>
      <c r="CWL13" s="279"/>
      <c r="CWM13" s="279"/>
      <c r="CWN13" s="279"/>
      <c r="CWO13" s="279"/>
      <c r="CWP13" s="279"/>
      <c r="CWQ13" s="279"/>
      <c r="CWR13" s="279"/>
      <c r="CWS13" s="279"/>
      <c r="CWT13" s="279"/>
      <c r="CWU13" s="279"/>
      <c r="CWV13" s="279"/>
      <c r="CWW13" s="279"/>
      <c r="CWX13" s="279"/>
      <c r="CWY13" s="279"/>
      <c r="CWZ13" s="279"/>
      <c r="CXA13" s="279"/>
      <c r="CXB13" s="279"/>
      <c r="CXC13" s="279"/>
      <c r="CXD13" s="279"/>
      <c r="CXE13" s="279"/>
      <c r="CXF13" s="279"/>
      <c r="CXG13" s="279"/>
      <c r="CXH13" s="279"/>
      <c r="CXI13" s="279"/>
      <c r="CXJ13" s="279"/>
      <c r="CXK13" s="279"/>
      <c r="CXL13" s="279"/>
      <c r="CXM13" s="279"/>
      <c r="CXN13" s="279"/>
      <c r="CXO13" s="279"/>
      <c r="CXP13" s="279"/>
      <c r="CXQ13" s="279"/>
      <c r="CXR13" s="279"/>
      <c r="CXS13" s="279"/>
      <c r="CXT13" s="279"/>
      <c r="CXU13" s="279"/>
      <c r="CXV13" s="279"/>
      <c r="CXW13" s="279"/>
      <c r="CXX13" s="279"/>
      <c r="CXY13" s="279"/>
      <c r="CXZ13" s="279"/>
      <c r="CYA13" s="279"/>
      <c r="CYB13" s="279"/>
      <c r="CYC13" s="279"/>
      <c r="CYD13" s="279"/>
      <c r="CYE13" s="279"/>
      <c r="CYF13" s="279"/>
      <c r="CYG13" s="279"/>
      <c r="CYH13" s="279"/>
      <c r="CYI13" s="279"/>
      <c r="CYJ13" s="279"/>
      <c r="CYK13" s="279"/>
      <c r="CYL13" s="279"/>
      <c r="CYM13" s="279"/>
      <c r="CYN13" s="279"/>
      <c r="CYO13" s="279"/>
      <c r="CYP13" s="279"/>
      <c r="CYQ13" s="279"/>
      <c r="CYR13" s="279"/>
      <c r="CYS13" s="279"/>
      <c r="CYT13" s="279"/>
      <c r="CYU13" s="279"/>
      <c r="CYV13" s="279"/>
      <c r="CYW13" s="279"/>
      <c r="CYX13" s="279"/>
      <c r="CYY13" s="279"/>
      <c r="CYZ13" s="279"/>
      <c r="CZA13" s="279"/>
      <c r="CZB13" s="279"/>
      <c r="CZC13" s="279"/>
      <c r="CZD13" s="279"/>
      <c r="CZE13" s="279"/>
      <c r="CZF13" s="279"/>
      <c r="CZG13" s="279"/>
      <c r="CZH13" s="279"/>
      <c r="CZI13" s="279"/>
      <c r="CZJ13" s="279"/>
      <c r="CZK13" s="279"/>
      <c r="CZL13" s="279"/>
      <c r="CZM13" s="279"/>
      <c r="CZN13" s="279"/>
      <c r="CZO13" s="279"/>
      <c r="CZP13" s="279"/>
      <c r="CZQ13" s="279"/>
      <c r="CZR13" s="279"/>
      <c r="CZS13" s="279"/>
      <c r="CZT13" s="279"/>
      <c r="CZU13" s="279"/>
      <c r="CZV13" s="279"/>
      <c r="CZW13" s="279"/>
      <c r="CZX13" s="279"/>
      <c r="CZY13" s="279"/>
      <c r="CZZ13" s="279"/>
      <c r="DAA13" s="279"/>
      <c r="DAB13" s="279"/>
      <c r="DAC13" s="279"/>
      <c r="DAD13" s="279"/>
      <c r="DAE13" s="279"/>
      <c r="DAF13" s="279"/>
      <c r="DAG13" s="279"/>
      <c r="DAH13" s="279"/>
      <c r="DAI13" s="279"/>
      <c r="DAJ13" s="279"/>
      <c r="DAK13" s="279"/>
      <c r="DAL13" s="279"/>
      <c r="DAM13" s="279"/>
      <c r="DAN13" s="279"/>
      <c r="DAO13" s="279"/>
      <c r="DAP13" s="279"/>
      <c r="DAQ13" s="279"/>
      <c r="DAR13" s="279"/>
      <c r="DAS13" s="279"/>
      <c r="DAT13" s="279"/>
      <c r="DAU13" s="279"/>
      <c r="DAV13" s="279"/>
      <c r="DAW13" s="279"/>
      <c r="DAX13" s="279"/>
      <c r="DAY13" s="279"/>
      <c r="DAZ13" s="279"/>
      <c r="DBA13" s="279"/>
      <c r="DBB13" s="279"/>
      <c r="DBC13" s="279"/>
      <c r="DBD13" s="279"/>
      <c r="DBE13" s="279"/>
      <c r="DBF13" s="279"/>
      <c r="DBG13" s="279"/>
      <c r="DBH13" s="279"/>
      <c r="DBI13" s="279"/>
      <c r="DBJ13" s="279"/>
      <c r="DBK13" s="279"/>
      <c r="DBL13" s="279"/>
      <c r="DBM13" s="279"/>
      <c r="DBN13" s="279"/>
      <c r="DBO13" s="279"/>
      <c r="DBP13" s="279"/>
      <c r="DBQ13" s="279"/>
      <c r="DBR13" s="279"/>
      <c r="DBS13" s="279"/>
      <c r="DBT13" s="279"/>
      <c r="DBU13" s="279"/>
      <c r="DBV13" s="279"/>
      <c r="DBW13" s="279"/>
      <c r="DBX13" s="279"/>
      <c r="DBY13" s="279"/>
      <c r="DBZ13" s="279"/>
      <c r="DCA13" s="279"/>
      <c r="DCB13" s="279"/>
      <c r="DCC13" s="279"/>
      <c r="DCD13" s="279"/>
      <c r="DCE13" s="279"/>
      <c r="DCF13" s="279"/>
      <c r="DCG13" s="279"/>
      <c r="DCH13" s="279"/>
      <c r="DCI13" s="279"/>
      <c r="DCJ13" s="279"/>
      <c r="DCK13" s="279"/>
      <c r="DCL13" s="279"/>
      <c r="DCM13" s="279"/>
      <c r="DCN13" s="279"/>
      <c r="DCO13" s="279"/>
      <c r="DCP13" s="279"/>
      <c r="DCQ13" s="279"/>
      <c r="DCR13" s="279"/>
      <c r="DCS13" s="279"/>
      <c r="DCT13" s="279"/>
      <c r="DCU13" s="279"/>
      <c r="DCV13" s="279"/>
      <c r="DCW13" s="279"/>
      <c r="DCX13" s="279"/>
      <c r="DCY13" s="279"/>
      <c r="DCZ13" s="279"/>
      <c r="DDA13" s="279"/>
      <c r="DDB13" s="279"/>
      <c r="DDC13" s="279"/>
      <c r="DDD13" s="279"/>
      <c r="DDE13" s="279"/>
      <c r="DDF13" s="279"/>
      <c r="DDG13" s="279"/>
      <c r="DDH13" s="279"/>
      <c r="DDI13" s="279"/>
      <c r="DDJ13" s="279"/>
      <c r="DDK13" s="279"/>
      <c r="DDL13" s="279"/>
      <c r="DDM13" s="279"/>
      <c r="DDN13" s="279"/>
      <c r="DDO13" s="279"/>
      <c r="DDP13" s="279"/>
      <c r="DDQ13" s="279"/>
      <c r="DDR13" s="279"/>
      <c r="DDS13" s="279"/>
      <c r="DDT13" s="279"/>
      <c r="DDU13" s="279"/>
      <c r="DDV13" s="279"/>
      <c r="DDW13" s="279"/>
      <c r="DDX13" s="279"/>
      <c r="DDY13" s="279"/>
      <c r="DDZ13" s="279"/>
      <c r="DEA13" s="279"/>
      <c r="DEB13" s="279"/>
      <c r="DEC13" s="279"/>
      <c r="DED13" s="279"/>
      <c r="DEE13" s="279"/>
      <c r="DEF13" s="279"/>
      <c r="DEG13" s="279"/>
      <c r="DEH13" s="279"/>
      <c r="DEI13" s="279"/>
      <c r="DEJ13" s="279"/>
      <c r="DEK13" s="279"/>
      <c r="DEL13" s="279"/>
      <c r="DEM13" s="279"/>
      <c r="DEN13" s="279"/>
      <c r="DEO13" s="279"/>
      <c r="DEP13" s="279"/>
      <c r="DEQ13" s="279"/>
      <c r="DER13" s="279"/>
      <c r="DES13" s="279"/>
      <c r="DET13" s="279"/>
      <c r="DEU13" s="279"/>
      <c r="DEV13" s="279"/>
      <c r="DEW13" s="279"/>
      <c r="DEX13" s="279"/>
      <c r="DEY13" s="279"/>
      <c r="DEZ13" s="279"/>
      <c r="DFA13" s="279"/>
      <c r="DFB13" s="279"/>
      <c r="DFC13" s="279"/>
      <c r="DFD13" s="279"/>
      <c r="DFE13" s="279"/>
      <c r="DFF13" s="279"/>
      <c r="DFG13" s="279"/>
      <c r="DFH13" s="279"/>
      <c r="DFI13" s="279"/>
      <c r="DFJ13" s="279"/>
      <c r="DFK13" s="279"/>
      <c r="DFL13" s="279"/>
      <c r="DFM13" s="279"/>
      <c r="DFN13" s="279"/>
      <c r="DFO13" s="279"/>
      <c r="DFP13" s="279"/>
      <c r="DFQ13" s="279"/>
      <c r="DFR13" s="279"/>
      <c r="DFS13" s="279"/>
      <c r="DFT13" s="279"/>
      <c r="DFU13" s="279"/>
      <c r="DFV13" s="279"/>
      <c r="DFW13" s="279"/>
      <c r="DFX13" s="279"/>
      <c r="DFY13" s="279"/>
      <c r="DFZ13" s="279"/>
      <c r="DGA13" s="279"/>
      <c r="DGB13" s="279"/>
      <c r="DGC13" s="279"/>
      <c r="DGD13" s="279"/>
      <c r="DGE13" s="279"/>
      <c r="DGF13" s="279"/>
      <c r="DGG13" s="279"/>
      <c r="DGH13" s="279"/>
      <c r="DGI13" s="279"/>
      <c r="DGJ13" s="279"/>
      <c r="DGK13" s="279"/>
      <c r="DGL13" s="279"/>
      <c r="DGM13" s="279"/>
      <c r="DGN13" s="279"/>
      <c r="DGO13" s="279"/>
      <c r="DGP13" s="279"/>
      <c r="DGQ13" s="279"/>
      <c r="DGR13" s="279"/>
      <c r="DGS13" s="279"/>
      <c r="DGT13" s="279"/>
      <c r="DGU13" s="279"/>
      <c r="DGV13" s="279"/>
      <c r="DGW13" s="279"/>
      <c r="DGX13" s="279"/>
      <c r="DGY13" s="279"/>
      <c r="DGZ13" s="279"/>
      <c r="DHA13" s="279"/>
      <c r="DHB13" s="279"/>
      <c r="DHC13" s="279"/>
      <c r="DHD13" s="279"/>
      <c r="DHE13" s="279"/>
      <c r="DHF13" s="279"/>
      <c r="DHG13" s="279"/>
      <c r="DHH13" s="279"/>
      <c r="DHI13" s="279"/>
      <c r="DHJ13" s="279"/>
      <c r="DHK13" s="279"/>
      <c r="DHL13" s="279"/>
      <c r="DHM13" s="279"/>
      <c r="DHN13" s="279"/>
      <c r="DHO13" s="279"/>
      <c r="DHP13" s="279"/>
      <c r="DHQ13" s="279"/>
      <c r="DHR13" s="279"/>
      <c r="DHS13" s="279"/>
      <c r="DHT13" s="279"/>
      <c r="DHU13" s="279"/>
      <c r="DHV13" s="279"/>
      <c r="DHW13" s="279"/>
      <c r="DHX13" s="279"/>
      <c r="DHY13" s="279"/>
      <c r="DHZ13" s="279"/>
      <c r="DIA13" s="279"/>
      <c r="DIB13" s="279"/>
      <c r="DIC13" s="279"/>
      <c r="DID13" s="279"/>
      <c r="DIE13" s="279"/>
      <c r="DIF13" s="279"/>
      <c r="DIG13" s="279"/>
      <c r="DIH13" s="279"/>
      <c r="DII13" s="279"/>
      <c r="DIJ13" s="279"/>
      <c r="DIK13" s="279"/>
      <c r="DIL13" s="279"/>
      <c r="DIM13" s="279"/>
      <c r="DIN13" s="279"/>
      <c r="DIO13" s="279"/>
      <c r="DIP13" s="279"/>
      <c r="DIQ13" s="279"/>
      <c r="DIR13" s="279"/>
      <c r="DIS13" s="279"/>
      <c r="DIT13" s="279"/>
      <c r="DIU13" s="279"/>
      <c r="DIV13" s="279"/>
      <c r="DIW13" s="279"/>
      <c r="DIX13" s="279"/>
      <c r="DIY13" s="279"/>
      <c r="DIZ13" s="279"/>
      <c r="DJA13" s="279"/>
      <c r="DJB13" s="279"/>
      <c r="DJC13" s="279"/>
      <c r="DJD13" s="279"/>
      <c r="DJE13" s="279"/>
      <c r="DJF13" s="279"/>
      <c r="DJG13" s="279"/>
      <c r="DJH13" s="279"/>
      <c r="DJI13" s="279"/>
      <c r="DJJ13" s="279"/>
      <c r="DJK13" s="279"/>
      <c r="DJL13" s="279"/>
      <c r="DJM13" s="279"/>
      <c r="DJN13" s="279"/>
      <c r="DJO13" s="279"/>
      <c r="DJP13" s="279"/>
      <c r="DJQ13" s="279"/>
      <c r="DJR13" s="279"/>
      <c r="DJS13" s="279"/>
      <c r="DJT13" s="279"/>
      <c r="DJU13" s="279"/>
      <c r="DJV13" s="279"/>
      <c r="DJW13" s="279"/>
      <c r="DJX13" s="279"/>
      <c r="DJY13" s="279"/>
      <c r="DJZ13" s="279"/>
      <c r="DKA13" s="279"/>
      <c r="DKB13" s="279"/>
      <c r="DKC13" s="279"/>
      <c r="DKD13" s="279"/>
      <c r="DKE13" s="279"/>
      <c r="DKF13" s="279"/>
      <c r="DKG13" s="279"/>
      <c r="DKH13" s="279"/>
      <c r="DKI13" s="279"/>
      <c r="DKJ13" s="279"/>
      <c r="DKK13" s="279"/>
      <c r="DKL13" s="279"/>
      <c r="DKM13" s="279"/>
      <c r="DKN13" s="279"/>
      <c r="DKO13" s="279"/>
      <c r="DKP13" s="279"/>
      <c r="DKQ13" s="279"/>
      <c r="DKR13" s="279"/>
      <c r="DKS13" s="279"/>
      <c r="DKT13" s="279"/>
      <c r="DKU13" s="279"/>
      <c r="DKV13" s="279"/>
      <c r="DKW13" s="279"/>
      <c r="DKX13" s="279"/>
      <c r="DKY13" s="279"/>
      <c r="DKZ13" s="279"/>
      <c r="DLA13" s="279"/>
      <c r="DLB13" s="279"/>
      <c r="DLC13" s="279"/>
      <c r="DLD13" s="279"/>
      <c r="DLE13" s="279"/>
      <c r="DLF13" s="279"/>
      <c r="DLG13" s="279"/>
      <c r="DLH13" s="279"/>
      <c r="DLI13" s="279"/>
      <c r="DLJ13" s="279"/>
      <c r="DLK13" s="279"/>
      <c r="DLL13" s="279"/>
      <c r="DLM13" s="279"/>
      <c r="DLN13" s="279"/>
      <c r="DLO13" s="279"/>
      <c r="DLP13" s="279"/>
      <c r="DLQ13" s="279"/>
      <c r="DLR13" s="279"/>
      <c r="DLS13" s="279"/>
      <c r="DLT13" s="279"/>
      <c r="DLU13" s="279"/>
      <c r="DLV13" s="279"/>
      <c r="DLW13" s="279"/>
      <c r="DLX13" s="279"/>
      <c r="DLY13" s="279"/>
      <c r="DLZ13" s="279"/>
      <c r="DMA13" s="279"/>
      <c r="DMB13" s="279"/>
      <c r="DMC13" s="279"/>
      <c r="DMD13" s="279"/>
      <c r="DME13" s="279"/>
      <c r="DMF13" s="279"/>
      <c r="DMG13" s="279"/>
      <c r="DMH13" s="279"/>
      <c r="DMI13" s="279"/>
      <c r="DMJ13" s="279"/>
      <c r="DMK13" s="279"/>
      <c r="DML13" s="279"/>
      <c r="DMM13" s="279"/>
      <c r="DMN13" s="279"/>
      <c r="DMO13" s="279"/>
      <c r="DMP13" s="279"/>
      <c r="DMQ13" s="279"/>
      <c r="DMR13" s="279"/>
      <c r="DMS13" s="279"/>
      <c r="DMT13" s="279"/>
      <c r="DMU13" s="279"/>
      <c r="DMV13" s="279"/>
      <c r="DMW13" s="279"/>
      <c r="DMX13" s="279"/>
      <c r="DMY13" s="279"/>
      <c r="DMZ13" s="279"/>
      <c r="DNA13" s="279"/>
      <c r="DNB13" s="279"/>
      <c r="DNC13" s="279"/>
      <c r="DND13" s="279"/>
      <c r="DNE13" s="279"/>
      <c r="DNF13" s="279"/>
      <c r="DNG13" s="279"/>
      <c r="DNH13" s="279"/>
      <c r="DNI13" s="279"/>
      <c r="DNJ13" s="279"/>
      <c r="DNK13" s="279"/>
      <c r="DNL13" s="279"/>
      <c r="DNM13" s="279"/>
      <c r="DNN13" s="279"/>
      <c r="DNO13" s="279"/>
      <c r="DNP13" s="279"/>
      <c r="DNQ13" s="279"/>
      <c r="DNR13" s="279"/>
      <c r="DNS13" s="279"/>
      <c r="DNT13" s="279"/>
      <c r="DNU13" s="279"/>
      <c r="DNV13" s="279"/>
      <c r="DNW13" s="279"/>
      <c r="DNX13" s="279"/>
      <c r="DNY13" s="279"/>
      <c r="DNZ13" s="279"/>
      <c r="DOA13" s="279"/>
      <c r="DOB13" s="279"/>
      <c r="DOC13" s="279"/>
      <c r="DOD13" s="279"/>
      <c r="DOE13" s="279"/>
      <c r="DOF13" s="279"/>
      <c r="DOG13" s="279"/>
      <c r="DOH13" s="279"/>
      <c r="DOI13" s="279"/>
      <c r="DOJ13" s="279"/>
      <c r="DOK13" s="279"/>
      <c r="DOL13" s="279"/>
      <c r="DOM13" s="279"/>
      <c r="DON13" s="279"/>
      <c r="DOO13" s="279"/>
      <c r="DOP13" s="279"/>
      <c r="DOQ13" s="279"/>
      <c r="DOR13" s="279"/>
      <c r="DOS13" s="279"/>
      <c r="DOT13" s="279"/>
      <c r="DOU13" s="279"/>
      <c r="DOV13" s="279"/>
      <c r="DOW13" s="279"/>
      <c r="DOX13" s="279"/>
      <c r="DOY13" s="279"/>
      <c r="DOZ13" s="279"/>
      <c r="DPA13" s="279"/>
      <c r="DPB13" s="279"/>
      <c r="DPC13" s="279"/>
      <c r="DPD13" s="279"/>
      <c r="DPE13" s="279"/>
      <c r="DPF13" s="279"/>
      <c r="DPG13" s="279"/>
      <c r="DPH13" s="279"/>
      <c r="DPI13" s="279"/>
      <c r="DPJ13" s="279"/>
      <c r="DPK13" s="279"/>
      <c r="DPL13" s="279"/>
      <c r="DPM13" s="279"/>
      <c r="DPN13" s="279"/>
      <c r="DPO13" s="279"/>
      <c r="DPP13" s="279"/>
      <c r="DPQ13" s="279"/>
      <c r="DPR13" s="279"/>
      <c r="DPS13" s="279"/>
      <c r="DPT13" s="279"/>
      <c r="DPU13" s="279"/>
      <c r="DPV13" s="279"/>
      <c r="DPW13" s="279"/>
      <c r="DPX13" s="279"/>
      <c r="DPY13" s="279"/>
      <c r="DPZ13" s="279"/>
      <c r="DQA13" s="279"/>
      <c r="DQB13" s="279"/>
      <c r="DQC13" s="279"/>
      <c r="DQD13" s="279"/>
      <c r="DQE13" s="279"/>
      <c r="DQF13" s="279"/>
      <c r="DQG13" s="279"/>
      <c r="DQH13" s="279"/>
      <c r="DQI13" s="279"/>
      <c r="DQJ13" s="279"/>
      <c r="DQK13" s="279"/>
      <c r="DQL13" s="279"/>
      <c r="DQM13" s="279"/>
      <c r="DQN13" s="279"/>
      <c r="DQO13" s="279"/>
      <c r="DQP13" s="279"/>
      <c r="DQQ13" s="279"/>
      <c r="DQR13" s="279"/>
      <c r="DQS13" s="279"/>
      <c r="DQT13" s="279"/>
      <c r="DQU13" s="279"/>
      <c r="DQV13" s="279"/>
      <c r="DQW13" s="279"/>
      <c r="DQX13" s="279"/>
      <c r="DQY13" s="279"/>
      <c r="DQZ13" s="279"/>
      <c r="DRA13" s="279"/>
      <c r="DRB13" s="279"/>
      <c r="DRC13" s="279"/>
      <c r="DRD13" s="279"/>
      <c r="DRE13" s="279"/>
      <c r="DRF13" s="279"/>
      <c r="DRG13" s="279"/>
      <c r="DRH13" s="279"/>
      <c r="DRI13" s="279"/>
      <c r="DRJ13" s="279"/>
      <c r="DRK13" s="279"/>
      <c r="DRL13" s="279"/>
      <c r="DRM13" s="279"/>
      <c r="DRN13" s="279"/>
      <c r="DRO13" s="279"/>
      <c r="DRP13" s="279"/>
      <c r="DRQ13" s="279"/>
      <c r="DRR13" s="279"/>
      <c r="DRS13" s="279"/>
      <c r="DRT13" s="279"/>
      <c r="DRU13" s="279"/>
      <c r="DRV13" s="279"/>
      <c r="DRW13" s="279"/>
      <c r="DRX13" s="279"/>
      <c r="DRY13" s="279"/>
      <c r="DRZ13" s="279"/>
      <c r="DSA13" s="279"/>
      <c r="DSB13" s="279"/>
      <c r="DSC13" s="279"/>
      <c r="DSD13" s="279"/>
      <c r="DSE13" s="279"/>
      <c r="DSF13" s="279"/>
      <c r="DSG13" s="279"/>
      <c r="DSH13" s="279"/>
      <c r="DSI13" s="279"/>
      <c r="DSJ13" s="279"/>
      <c r="DSK13" s="279"/>
      <c r="DSL13" s="279"/>
      <c r="DSM13" s="279"/>
      <c r="DSN13" s="279"/>
      <c r="DSO13" s="279"/>
      <c r="DSP13" s="279"/>
      <c r="DSQ13" s="279"/>
      <c r="DSR13" s="279"/>
      <c r="DSS13" s="279"/>
      <c r="DST13" s="279"/>
      <c r="DSU13" s="279"/>
      <c r="DSV13" s="279"/>
      <c r="DSW13" s="279"/>
      <c r="DSX13" s="279"/>
      <c r="DSY13" s="279"/>
      <c r="DSZ13" s="279"/>
      <c r="DTA13" s="279"/>
      <c r="DTB13" s="279"/>
      <c r="DTC13" s="279"/>
      <c r="DTD13" s="279"/>
      <c r="DTE13" s="279"/>
      <c r="DTF13" s="279"/>
      <c r="DTG13" s="279"/>
      <c r="DTH13" s="279"/>
      <c r="DTI13" s="279"/>
      <c r="DTJ13" s="279"/>
      <c r="DTK13" s="279"/>
      <c r="DTL13" s="279"/>
      <c r="DTM13" s="279"/>
      <c r="DTN13" s="279"/>
      <c r="DTO13" s="279"/>
      <c r="DTP13" s="279"/>
      <c r="DTQ13" s="279"/>
      <c r="DTR13" s="279"/>
      <c r="DTS13" s="279"/>
      <c r="DTT13" s="279"/>
      <c r="DTU13" s="279"/>
      <c r="DTV13" s="279"/>
      <c r="DTW13" s="279"/>
      <c r="DTX13" s="279"/>
      <c r="DTY13" s="279"/>
      <c r="DTZ13" s="279"/>
      <c r="DUA13" s="279"/>
      <c r="DUB13" s="279"/>
      <c r="DUC13" s="279"/>
      <c r="DUD13" s="279"/>
      <c r="DUE13" s="279"/>
      <c r="DUF13" s="279"/>
      <c r="DUG13" s="279"/>
      <c r="DUH13" s="279"/>
      <c r="DUI13" s="279"/>
      <c r="DUJ13" s="279"/>
      <c r="DUK13" s="279"/>
      <c r="DUL13" s="279"/>
      <c r="DUM13" s="279"/>
      <c r="DUN13" s="279"/>
      <c r="DUO13" s="279"/>
      <c r="DUP13" s="279"/>
      <c r="DUQ13" s="279"/>
      <c r="DUR13" s="279"/>
      <c r="DUS13" s="279"/>
      <c r="DUT13" s="279"/>
      <c r="DUU13" s="279"/>
      <c r="DUV13" s="279"/>
      <c r="DUW13" s="279"/>
      <c r="DUX13" s="279"/>
      <c r="DUY13" s="279"/>
      <c r="DUZ13" s="279"/>
      <c r="DVA13" s="279"/>
      <c r="DVB13" s="279"/>
      <c r="DVC13" s="279"/>
      <c r="DVD13" s="279"/>
      <c r="DVE13" s="279"/>
      <c r="DVF13" s="279"/>
      <c r="DVG13" s="279"/>
      <c r="DVH13" s="279"/>
      <c r="DVI13" s="279"/>
      <c r="DVJ13" s="279"/>
      <c r="DVK13" s="279"/>
      <c r="DVL13" s="279"/>
      <c r="DVM13" s="279"/>
      <c r="DVN13" s="279"/>
      <c r="DVO13" s="279"/>
      <c r="DVP13" s="279"/>
      <c r="DVQ13" s="279"/>
      <c r="DVR13" s="279"/>
      <c r="DVS13" s="279"/>
      <c r="DVT13" s="279"/>
      <c r="DVU13" s="279"/>
      <c r="DVV13" s="279"/>
      <c r="DVW13" s="279"/>
      <c r="DVX13" s="279"/>
      <c r="DVY13" s="279"/>
      <c r="DVZ13" s="279"/>
      <c r="DWA13" s="279"/>
      <c r="DWB13" s="279"/>
      <c r="DWC13" s="279"/>
      <c r="DWD13" s="279"/>
      <c r="DWE13" s="279"/>
      <c r="DWF13" s="279"/>
      <c r="DWG13" s="279"/>
      <c r="DWH13" s="279"/>
      <c r="DWI13" s="279"/>
      <c r="DWJ13" s="279"/>
      <c r="DWK13" s="279"/>
      <c r="DWL13" s="279"/>
      <c r="DWM13" s="279"/>
      <c r="DWN13" s="279"/>
      <c r="DWO13" s="279"/>
      <c r="DWP13" s="279"/>
      <c r="DWQ13" s="279"/>
      <c r="DWR13" s="279"/>
      <c r="DWS13" s="279"/>
      <c r="DWT13" s="279"/>
      <c r="DWU13" s="279"/>
      <c r="DWV13" s="279"/>
      <c r="DWW13" s="279"/>
      <c r="DWX13" s="279"/>
      <c r="DWY13" s="279"/>
      <c r="DWZ13" s="279"/>
      <c r="DXA13" s="279"/>
      <c r="DXB13" s="279"/>
      <c r="DXC13" s="279"/>
      <c r="DXD13" s="279"/>
      <c r="DXE13" s="279"/>
      <c r="DXF13" s="279"/>
      <c r="DXG13" s="279"/>
      <c r="DXH13" s="279"/>
      <c r="DXI13" s="279"/>
      <c r="DXJ13" s="279"/>
      <c r="DXK13" s="279"/>
      <c r="DXL13" s="279"/>
      <c r="DXM13" s="279"/>
      <c r="DXN13" s="279"/>
      <c r="DXO13" s="279"/>
      <c r="DXP13" s="279"/>
      <c r="DXQ13" s="279"/>
      <c r="DXR13" s="279"/>
      <c r="DXS13" s="279"/>
      <c r="DXT13" s="279"/>
      <c r="DXU13" s="279"/>
      <c r="DXV13" s="279"/>
      <c r="DXW13" s="279"/>
      <c r="DXX13" s="279"/>
      <c r="DXY13" s="279"/>
      <c r="DXZ13" s="279"/>
      <c r="DYA13" s="279"/>
      <c r="DYB13" s="279"/>
      <c r="DYC13" s="279"/>
      <c r="DYD13" s="279"/>
      <c r="DYE13" s="279"/>
      <c r="DYF13" s="279"/>
      <c r="DYG13" s="279"/>
      <c r="DYH13" s="279"/>
      <c r="DYI13" s="279"/>
      <c r="DYJ13" s="279"/>
      <c r="DYK13" s="279"/>
      <c r="DYL13" s="279"/>
      <c r="DYM13" s="279"/>
      <c r="DYN13" s="279"/>
      <c r="DYO13" s="279"/>
      <c r="DYP13" s="279"/>
      <c r="DYQ13" s="279"/>
      <c r="DYR13" s="279"/>
      <c r="DYS13" s="279"/>
      <c r="DYT13" s="279"/>
      <c r="DYU13" s="279"/>
      <c r="DYV13" s="279"/>
      <c r="DYW13" s="279"/>
      <c r="DYX13" s="279"/>
      <c r="DYY13" s="279"/>
      <c r="DYZ13" s="279"/>
      <c r="DZA13" s="279"/>
      <c r="DZB13" s="279"/>
      <c r="DZC13" s="279"/>
      <c r="DZD13" s="279"/>
      <c r="DZE13" s="279"/>
      <c r="DZF13" s="279"/>
      <c r="DZG13" s="279"/>
      <c r="DZH13" s="279"/>
      <c r="DZI13" s="279"/>
      <c r="DZJ13" s="279"/>
      <c r="DZK13" s="279"/>
      <c r="DZL13" s="279"/>
      <c r="DZM13" s="279"/>
      <c r="DZN13" s="279"/>
      <c r="DZO13" s="279"/>
      <c r="DZP13" s="279"/>
      <c r="DZQ13" s="279"/>
      <c r="DZR13" s="279"/>
      <c r="DZS13" s="279"/>
      <c r="DZT13" s="279"/>
      <c r="DZU13" s="279"/>
      <c r="DZV13" s="279"/>
      <c r="DZW13" s="279"/>
      <c r="DZX13" s="279"/>
      <c r="DZY13" s="279"/>
      <c r="DZZ13" s="279"/>
      <c r="EAA13" s="279"/>
      <c r="EAB13" s="279"/>
      <c r="EAC13" s="279"/>
      <c r="EAD13" s="279"/>
      <c r="EAE13" s="279"/>
      <c r="EAF13" s="279"/>
      <c r="EAG13" s="279"/>
      <c r="EAH13" s="279"/>
      <c r="EAI13" s="279"/>
      <c r="EAJ13" s="279"/>
      <c r="EAK13" s="279"/>
      <c r="EAL13" s="279"/>
      <c r="EAM13" s="279"/>
      <c r="EAN13" s="279"/>
      <c r="EAO13" s="279"/>
      <c r="EAP13" s="279"/>
      <c r="EAQ13" s="279"/>
      <c r="EAR13" s="279"/>
      <c r="EAS13" s="279"/>
      <c r="EAT13" s="279"/>
      <c r="EAU13" s="279"/>
      <c r="EAV13" s="279"/>
      <c r="EAW13" s="279"/>
      <c r="EAX13" s="279"/>
      <c r="EAY13" s="279"/>
      <c r="EAZ13" s="279"/>
      <c r="EBA13" s="279"/>
      <c r="EBB13" s="279"/>
      <c r="EBC13" s="279"/>
      <c r="EBD13" s="279"/>
      <c r="EBE13" s="279"/>
      <c r="EBF13" s="279"/>
      <c r="EBG13" s="279"/>
      <c r="EBH13" s="279"/>
      <c r="EBI13" s="279"/>
      <c r="EBJ13" s="279"/>
      <c r="EBK13" s="279"/>
      <c r="EBL13" s="279"/>
      <c r="EBM13" s="279"/>
      <c r="EBN13" s="279"/>
      <c r="EBO13" s="279"/>
      <c r="EBP13" s="279"/>
      <c r="EBQ13" s="279"/>
      <c r="EBR13" s="279"/>
      <c r="EBS13" s="279"/>
      <c r="EBT13" s="279"/>
      <c r="EBU13" s="279"/>
      <c r="EBV13" s="279"/>
      <c r="EBW13" s="279"/>
      <c r="EBX13" s="279"/>
      <c r="EBY13" s="279"/>
      <c r="EBZ13" s="279"/>
      <c r="ECA13" s="279"/>
      <c r="ECB13" s="279"/>
      <c r="ECC13" s="279"/>
      <c r="ECD13" s="279"/>
      <c r="ECE13" s="279"/>
      <c r="ECF13" s="279"/>
      <c r="ECG13" s="279"/>
      <c r="ECH13" s="279"/>
      <c r="ECI13" s="279"/>
      <c r="ECJ13" s="279"/>
      <c r="ECK13" s="279"/>
      <c r="ECL13" s="279"/>
      <c r="ECM13" s="279"/>
      <c r="ECN13" s="279"/>
      <c r="ECO13" s="279"/>
      <c r="ECP13" s="279"/>
      <c r="ECQ13" s="279"/>
      <c r="ECR13" s="279"/>
      <c r="ECS13" s="279"/>
      <c r="ECT13" s="279"/>
      <c r="ECU13" s="279"/>
      <c r="ECV13" s="279"/>
      <c r="ECW13" s="279"/>
      <c r="ECX13" s="279"/>
      <c r="ECY13" s="279"/>
      <c r="ECZ13" s="279"/>
      <c r="EDA13" s="279"/>
      <c r="EDB13" s="279"/>
      <c r="EDC13" s="279"/>
      <c r="EDD13" s="279"/>
      <c r="EDE13" s="279"/>
      <c r="EDF13" s="279"/>
      <c r="EDG13" s="279"/>
      <c r="EDH13" s="279"/>
      <c r="EDI13" s="279"/>
      <c r="EDJ13" s="279"/>
      <c r="EDK13" s="279"/>
      <c r="EDL13" s="279"/>
      <c r="EDM13" s="279"/>
      <c r="EDN13" s="279"/>
      <c r="EDO13" s="279"/>
      <c r="EDP13" s="279"/>
      <c r="EDQ13" s="279"/>
      <c r="EDR13" s="279"/>
      <c r="EDS13" s="279"/>
      <c r="EDT13" s="279"/>
      <c r="EDU13" s="279"/>
      <c r="EDV13" s="279"/>
      <c r="EDW13" s="279"/>
      <c r="EDX13" s="279"/>
      <c r="EDY13" s="279"/>
      <c r="EDZ13" s="279"/>
      <c r="EEA13" s="279"/>
      <c r="EEB13" s="279"/>
      <c r="EEC13" s="279"/>
      <c r="EED13" s="279"/>
      <c r="EEE13" s="279"/>
      <c r="EEF13" s="279"/>
      <c r="EEG13" s="279"/>
      <c r="EEH13" s="279"/>
      <c r="EEI13" s="279"/>
      <c r="EEJ13" s="279"/>
      <c r="EEK13" s="279"/>
      <c r="EEL13" s="279"/>
      <c r="EEM13" s="279"/>
      <c r="EEN13" s="279"/>
      <c r="EEO13" s="279"/>
      <c r="EEP13" s="279"/>
      <c r="EEQ13" s="279"/>
      <c r="EER13" s="279"/>
      <c r="EES13" s="279"/>
      <c r="EET13" s="279"/>
      <c r="EEU13" s="279"/>
      <c r="EEV13" s="279"/>
      <c r="EEW13" s="279"/>
      <c r="EEX13" s="279"/>
      <c r="EEY13" s="279"/>
      <c r="EEZ13" s="279"/>
      <c r="EFA13" s="279"/>
      <c r="EFB13" s="279"/>
      <c r="EFC13" s="279"/>
      <c r="EFD13" s="279"/>
      <c r="EFE13" s="279"/>
      <c r="EFF13" s="279"/>
      <c r="EFG13" s="279"/>
      <c r="EFH13" s="279"/>
      <c r="EFI13" s="279"/>
      <c r="EFJ13" s="279"/>
      <c r="EFK13" s="279"/>
      <c r="EFL13" s="279"/>
      <c r="EFM13" s="279"/>
      <c r="EFN13" s="279"/>
      <c r="EFO13" s="279"/>
      <c r="EFP13" s="279"/>
      <c r="EFQ13" s="279"/>
      <c r="EFR13" s="279"/>
      <c r="EFS13" s="279"/>
      <c r="EFT13" s="279"/>
      <c r="EFU13" s="279"/>
      <c r="EFV13" s="279"/>
      <c r="EFW13" s="279"/>
      <c r="EFX13" s="279"/>
      <c r="EFY13" s="279"/>
      <c r="EFZ13" s="279"/>
      <c r="EGA13" s="279"/>
      <c r="EGB13" s="279"/>
      <c r="EGC13" s="279"/>
      <c r="EGD13" s="279"/>
      <c r="EGE13" s="279"/>
      <c r="EGF13" s="279"/>
      <c r="EGG13" s="279"/>
      <c r="EGH13" s="279"/>
      <c r="EGI13" s="279"/>
      <c r="EGJ13" s="279"/>
      <c r="EGK13" s="279"/>
      <c r="EGL13" s="279"/>
      <c r="EGM13" s="279"/>
      <c r="EGN13" s="279"/>
      <c r="EGO13" s="279"/>
      <c r="EGP13" s="279"/>
      <c r="EGQ13" s="279"/>
      <c r="EGR13" s="279"/>
      <c r="EGS13" s="279"/>
      <c r="EGT13" s="279"/>
      <c r="EGU13" s="279"/>
      <c r="EGV13" s="279"/>
      <c r="EGW13" s="279"/>
      <c r="EGX13" s="279"/>
      <c r="EGY13" s="279"/>
      <c r="EGZ13" s="279"/>
      <c r="EHA13" s="279"/>
      <c r="EHB13" s="279"/>
      <c r="EHC13" s="279"/>
      <c r="EHD13" s="279"/>
      <c r="EHE13" s="279"/>
      <c r="EHF13" s="279"/>
      <c r="EHG13" s="279"/>
      <c r="EHH13" s="279"/>
      <c r="EHI13" s="279"/>
      <c r="EHJ13" s="279"/>
      <c r="EHK13" s="279"/>
      <c r="EHL13" s="279"/>
      <c r="EHM13" s="279"/>
      <c r="EHN13" s="279"/>
      <c r="EHO13" s="279"/>
      <c r="EHP13" s="279"/>
      <c r="EHQ13" s="279"/>
      <c r="EHR13" s="279"/>
      <c r="EHS13" s="279"/>
      <c r="EHT13" s="279"/>
      <c r="EHU13" s="279"/>
      <c r="EHV13" s="279"/>
      <c r="EHW13" s="279"/>
      <c r="EHX13" s="279"/>
      <c r="EHY13" s="279"/>
      <c r="EHZ13" s="279"/>
      <c r="EIA13" s="279"/>
      <c r="EIB13" s="279"/>
      <c r="EIC13" s="279"/>
      <c r="EID13" s="279"/>
      <c r="EIE13" s="279"/>
      <c r="EIF13" s="279"/>
      <c r="EIG13" s="279"/>
      <c r="EIH13" s="279"/>
      <c r="EII13" s="279"/>
      <c r="EIJ13" s="279"/>
      <c r="EIK13" s="279"/>
      <c r="EIL13" s="279"/>
      <c r="EIM13" s="279"/>
      <c r="EIN13" s="279"/>
      <c r="EIO13" s="279"/>
      <c r="EIP13" s="279"/>
      <c r="EIQ13" s="279"/>
      <c r="EIR13" s="279"/>
      <c r="EIS13" s="279"/>
      <c r="EIT13" s="279"/>
      <c r="EIU13" s="279"/>
      <c r="EIV13" s="279"/>
      <c r="EIW13" s="279"/>
      <c r="EIX13" s="279"/>
      <c r="EIY13" s="279"/>
      <c r="EIZ13" s="279"/>
      <c r="EJA13" s="279"/>
      <c r="EJB13" s="279"/>
      <c r="EJC13" s="279"/>
      <c r="EJD13" s="279"/>
      <c r="EJE13" s="279"/>
      <c r="EJF13" s="279"/>
      <c r="EJG13" s="279"/>
      <c r="EJH13" s="279"/>
      <c r="EJI13" s="279"/>
      <c r="EJJ13" s="279"/>
      <c r="EJK13" s="279"/>
      <c r="EJL13" s="279"/>
      <c r="EJM13" s="279"/>
      <c r="EJN13" s="279"/>
      <c r="EJO13" s="279"/>
      <c r="EJP13" s="279"/>
      <c r="EJQ13" s="279"/>
      <c r="EJR13" s="279"/>
      <c r="EJS13" s="279"/>
      <c r="EJT13" s="279"/>
      <c r="EJU13" s="279"/>
      <c r="EJV13" s="279"/>
      <c r="EJW13" s="279"/>
      <c r="EJX13" s="279"/>
      <c r="EJY13" s="279"/>
      <c r="EJZ13" s="279"/>
      <c r="EKA13" s="279"/>
      <c r="EKB13" s="279"/>
      <c r="EKC13" s="279"/>
      <c r="EKD13" s="279"/>
      <c r="EKE13" s="279"/>
      <c r="EKF13" s="279"/>
      <c r="EKG13" s="279"/>
      <c r="EKH13" s="279"/>
      <c r="EKI13" s="279"/>
      <c r="EKJ13" s="279"/>
      <c r="EKK13" s="279"/>
      <c r="EKL13" s="279"/>
      <c r="EKM13" s="279"/>
      <c r="EKN13" s="279"/>
      <c r="EKO13" s="279"/>
      <c r="EKP13" s="279"/>
      <c r="EKQ13" s="279"/>
      <c r="EKR13" s="279"/>
      <c r="EKS13" s="279"/>
      <c r="EKT13" s="279"/>
      <c r="EKU13" s="279"/>
      <c r="EKV13" s="279"/>
      <c r="EKW13" s="279"/>
      <c r="EKX13" s="279"/>
      <c r="EKY13" s="279"/>
      <c r="EKZ13" s="279"/>
      <c r="ELA13" s="279"/>
      <c r="ELB13" s="279"/>
      <c r="ELC13" s="279"/>
      <c r="ELD13" s="279"/>
      <c r="ELE13" s="279"/>
      <c r="ELF13" s="279"/>
      <c r="ELG13" s="279"/>
      <c r="ELH13" s="279"/>
      <c r="ELI13" s="279"/>
      <c r="ELJ13" s="279"/>
      <c r="ELK13" s="279"/>
      <c r="ELL13" s="279"/>
      <c r="ELM13" s="279"/>
      <c r="ELN13" s="279"/>
      <c r="ELO13" s="279"/>
      <c r="ELP13" s="279"/>
      <c r="ELQ13" s="279"/>
      <c r="ELR13" s="279"/>
      <c r="ELS13" s="279"/>
      <c r="ELT13" s="279"/>
      <c r="ELU13" s="279"/>
      <c r="ELV13" s="279"/>
      <c r="ELW13" s="279"/>
      <c r="ELX13" s="279"/>
      <c r="ELY13" s="279"/>
      <c r="ELZ13" s="279"/>
      <c r="EMA13" s="279"/>
      <c r="EMB13" s="279"/>
      <c r="EMC13" s="279"/>
      <c r="EMD13" s="279"/>
      <c r="EME13" s="279"/>
      <c r="EMF13" s="279"/>
      <c r="EMG13" s="279"/>
      <c r="EMH13" s="279"/>
      <c r="EMI13" s="279"/>
      <c r="EMJ13" s="279"/>
      <c r="EMK13" s="279"/>
      <c r="EML13" s="279"/>
      <c r="EMM13" s="279"/>
      <c r="EMN13" s="279"/>
      <c r="EMO13" s="279"/>
      <c r="EMP13" s="279"/>
      <c r="EMQ13" s="279"/>
      <c r="EMR13" s="279"/>
      <c r="EMS13" s="279"/>
      <c r="EMT13" s="279"/>
      <c r="EMU13" s="279"/>
      <c r="EMV13" s="279"/>
      <c r="EMW13" s="279"/>
      <c r="EMX13" s="279"/>
      <c r="EMY13" s="279"/>
      <c r="EMZ13" s="279"/>
      <c r="ENA13" s="279"/>
      <c r="ENB13" s="279"/>
      <c r="ENC13" s="279"/>
      <c r="END13" s="279"/>
      <c r="ENE13" s="279"/>
      <c r="ENF13" s="279"/>
      <c r="ENG13" s="279"/>
      <c r="ENH13" s="279"/>
      <c r="ENI13" s="279"/>
      <c r="ENJ13" s="279"/>
      <c r="ENK13" s="279"/>
      <c r="ENL13" s="279"/>
      <c r="ENM13" s="279"/>
      <c r="ENN13" s="279"/>
      <c r="ENO13" s="279"/>
      <c r="ENP13" s="279"/>
      <c r="ENQ13" s="279"/>
      <c r="ENR13" s="279"/>
      <c r="ENS13" s="279"/>
      <c r="ENT13" s="279"/>
      <c r="ENU13" s="279"/>
      <c r="ENV13" s="279"/>
      <c r="ENW13" s="279"/>
      <c r="ENX13" s="279"/>
      <c r="ENY13" s="279"/>
      <c r="ENZ13" s="279"/>
      <c r="EOA13" s="279"/>
      <c r="EOB13" s="279"/>
      <c r="EOC13" s="279"/>
      <c r="EOD13" s="279"/>
      <c r="EOE13" s="279"/>
      <c r="EOF13" s="279"/>
      <c r="EOG13" s="279"/>
      <c r="EOH13" s="279"/>
      <c r="EOI13" s="279"/>
      <c r="EOJ13" s="279"/>
      <c r="EOK13" s="279"/>
      <c r="EOL13" s="279"/>
      <c r="EOM13" s="279"/>
      <c r="EON13" s="279"/>
      <c r="EOO13" s="279"/>
      <c r="EOP13" s="279"/>
      <c r="EOQ13" s="279"/>
      <c r="EOR13" s="279"/>
      <c r="EOS13" s="279"/>
      <c r="EOT13" s="279"/>
      <c r="EOU13" s="279"/>
      <c r="EOV13" s="279"/>
      <c r="EOW13" s="279"/>
      <c r="EOX13" s="279"/>
      <c r="EOY13" s="279"/>
      <c r="EOZ13" s="279"/>
      <c r="EPA13" s="279"/>
      <c r="EPB13" s="279"/>
      <c r="EPC13" s="279"/>
      <c r="EPD13" s="279"/>
      <c r="EPE13" s="279"/>
      <c r="EPF13" s="279"/>
      <c r="EPG13" s="279"/>
      <c r="EPH13" s="279"/>
      <c r="EPI13" s="279"/>
      <c r="EPJ13" s="279"/>
      <c r="EPK13" s="279"/>
      <c r="EPL13" s="279"/>
      <c r="EPM13" s="279"/>
      <c r="EPN13" s="279"/>
      <c r="EPO13" s="279"/>
      <c r="EPP13" s="279"/>
      <c r="EPQ13" s="279"/>
      <c r="EPR13" s="279"/>
      <c r="EPS13" s="279"/>
      <c r="EPT13" s="279"/>
      <c r="EPU13" s="279"/>
      <c r="EPV13" s="279"/>
      <c r="EPW13" s="279"/>
      <c r="EPX13" s="279"/>
      <c r="EPY13" s="279"/>
      <c r="EPZ13" s="279"/>
      <c r="EQA13" s="279"/>
      <c r="EQB13" s="279"/>
      <c r="EQC13" s="279"/>
      <c r="EQD13" s="279"/>
      <c r="EQE13" s="279"/>
      <c r="EQF13" s="279"/>
      <c r="EQG13" s="279"/>
      <c r="EQH13" s="279"/>
      <c r="EQI13" s="279"/>
      <c r="EQJ13" s="279"/>
      <c r="EQK13" s="279"/>
      <c r="EQL13" s="279"/>
      <c r="EQM13" s="279"/>
      <c r="EQN13" s="279"/>
      <c r="EQO13" s="279"/>
      <c r="EQP13" s="279"/>
      <c r="EQQ13" s="279"/>
      <c r="EQR13" s="279"/>
      <c r="EQS13" s="279"/>
      <c r="EQT13" s="279"/>
      <c r="EQU13" s="279"/>
      <c r="EQV13" s="279"/>
      <c r="EQW13" s="279"/>
      <c r="EQX13" s="279"/>
      <c r="EQY13" s="279"/>
      <c r="EQZ13" s="279"/>
      <c r="ERA13" s="279"/>
      <c r="ERB13" s="279"/>
      <c r="ERC13" s="279"/>
      <c r="ERD13" s="279"/>
      <c r="ERE13" s="279"/>
      <c r="ERF13" s="279"/>
      <c r="ERG13" s="279"/>
      <c r="ERH13" s="279"/>
      <c r="ERI13" s="279"/>
      <c r="ERJ13" s="279"/>
      <c r="ERK13" s="279"/>
      <c r="ERL13" s="279"/>
      <c r="ERM13" s="279"/>
      <c r="ERN13" s="279"/>
      <c r="ERO13" s="279"/>
      <c r="ERP13" s="279"/>
      <c r="ERQ13" s="279"/>
      <c r="ERR13" s="279"/>
      <c r="ERS13" s="279"/>
      <c r="ERT13" s="279"/>
      <c r="ERU13" s="279"/>
      <c r="ERV13" s="279"/>
      <c r="ERW13" s="279"/>
      <c r="ERX13" s="279"/>
      <c r="ERY13" s="279"/>
      <c r="ERZ13" s="279"/>
      <c r="ESA13" s="279"/>
      <c r="ESB13" s="279"/>
      <c r="ESC13" s="279"/>
      <c r="ESD13" s="279"/>
      <c r="ESE13" s="279"/>
      <c r="ESF13" s="279"/>
      <c r="ESG13" s="279"/>
      <c r="ESH13" s="279"/>
      <c r="ESI13" s="279"/>
      <c r="ESJ13" s="279"/>
      <c r="ESK13" s="279"/>
      <c r="ESL13" s="279"/>
      <c r="ESM13" s="279"/>
      <c r="ESN13" s="279"/>
      <c r="ESO13" s="279"/>
      <c r="ESP13" s="279"/>
      <c r="ESQ13" s="279"/>
      <c r="ESR13" s="279"/>
      <c r="ESS13" s="279"/>
      <c r="EST13" s="279"/>
      <c r="ESU13" s="279"/>
      <c r="ESV13" s="279"/>
      <c r="ESW13" s="279"/>
      <c r="ESX13" s="279"/>
      <c r="ESY13" s="279"/>
      <c r="ESZ13" s="279"/>
      <c r="ETA13" s="279"/>
      <c r="ETB13" s="279"/>
      <c r="ETC13" s="279"/>
      <c r="ETD13" s="279"/>
      <c r="ETE13" s="279"/>
      <c r="ETF13" s="279"/>
      <c r="ETG13" s="279"/>
      <c r="ETH13" s="279"/>
      <c r="ETI13" s="279"/>
      <c r="ETJ13" s="279"/>
      <c r="ETK13" s="279"/>
      <c r="ETL13" s="279"/>
      <c r="ETM13" s="279"/>
      <c r="ETN13" s="279"/>
      <c r="ETO13" s="279"/>
      <c r="ETP13" s="279"/>
      <c r="ETQ13" s="279"/>
      <c r="ETR13" s="279"/>
      <c r="ETS13" s="279"/>
      <c r="ETT13" s="279"/>
      <c r="ETU13" s="279"/>
      <c r="ETV13" s="279"/>
      <c r="ETW13" s="279"/>
      <c r="ETX13" s="279"/>
      <c r="ETY13" s="279"/>
      <c r="ETZ13" s="279"/>
      <c r="EUA13" s="279"/>
      <c r="EUB13" s="279"/>
      <c r="EUC13" s="279"/>
      <c r="EUD13" s="279"/>
      <c r="EUE13" s="279"/>
      <c r="EUF13" s="279"/>
      <c r="EUG13" s="279"/>
      <c r="EUH13" s="279"/>
      <c r="EUI13" s="279"/>
      <c r="EUJ13" s="279"/>
      <c r="EUK13" s="279"/>
      <c r="EUL13" s="279"/>
      <c r="EUM13" s="279"/>
      <c r="EUN13" s="279"/>
      <c r="EUO13" s="279"/>
      <c r="EUP13" s="279"/>
      <c r="EUQ13" s="279"/>
      <c r="EUR13" s="279"/>
      <c r="EUS13" s="279"/>
      <c r="EUT13" s="279"/>
      <c r="EUU13" s="279"/>
      <c r="EUV13" s="279"/>
      <c r="EUW13" s="279"/>
      <c r="EUX13" s="279"/>
      <c r="EUY13" s="279"/>
      <c r="EUZ13" s="279"/>
      <c r="EVA13" s="279"/>
      <c r="EVB13" s="279"/>
      <c r="EVC13" s="279"/>
      <c r="EVD13" s="279"/>
      <c r="EVE13" s="279"/>
      <c r="EVF13" s="279"/>
      <c r="EVG13" s="279"/>
      <c r="EVH13" s="279"/>
      <c r="EVI13" s="279"/>
      <c r="EVJ13" s="279"/>
      <c r="EVK13" s="279"/>
      <c r="EVL13" s="279"/>
      <c r="EVM13" s="279"/>
      <c r="EVN13" s="279"/>
      <c r="EVO13" s="279"/>
      <c r="EVP13" s="279"/>
      <c r="EVQ13" s="279"/>
      <c r="EVR13" s="279"/>
      <c r="EVS13" s="279"/>
      <c r="EVT13" s="279"/>
      <c r="EVU13" s="279"/>
      <c r="EVV13" s="279"/>
      <c r="EVW13" s="279"/>
      <c r="EVX13" s="279"/>
      <c r="EVY13" s="279"/>
      <c r="EVZ13" s="279"/>
      <c r="EWA13" s="279"/>
      <c r="EWB13" s="279"/>
      <c r="EWC13" s="279"/>
      <c r="EWD13" s="279"/>
      <c r="EWE13" s="279"/>
      <c r="EWF13" s="279"/>
      <c r="EWG13" s="279"/>
      <c r="EWH13" s="279"/>
      <c r="EWI13" s="279"/>
      <c r="EWJ13" s="279"/>
      <c r="EWK13" s="279"/>
      <c r="EWL13" s="279"/>
      <c r="EWM13" s="279"/>
      <c r="EWN13" s="279"/>
      <c r="EWO13" s="279"/>
      <c r="EWP13" s="279"/>
      <c r="EWQ13" s="279"/>
      <c r="EWR13" s="279"/>
      <c r="EWS13" s="279"/>
      <c r="EWT13" s="279"/>
      <c r="EWU13" s="279"/>
      <c r="EWV13" s="279"/>
      <c r="EWW13" s="279"/>
      <c r="EWX13" s="279"/>
      <c r="EWY13" s="279"/>
      <c r="EWZ13" s="279"/>
      <c r="EXA13" s="279"/>
      <c r="EXB13" s="279"/>
      <c r="EXC13" s="279"/>
      <c r="EXD13" s="279"/>
      <c r="EXE13" s="279"/>
      <c r="EXF13" s="279"/>
      <c r="EXG13" s="279"/>
      <c r="EXH13" s="279"/>
      <c r="EXI13" s="279"/>
      <c r="EXJ13" s="279"/>
      <c r="EXK13" s="279"/>
      <c r="EXL13" s="279"/>
      <c r="EXM13" s="279"/>
      <c r="EXN13" s="279"/>
      <c r="EXO13" s="279"/>
      <c r="EXP13" s="279"/>
      <c r="EXQ13" s="279"/>
      <c r="EXR13" s="279"/>
      <c r="EXS13" s="279"/>
      <c r="EXT13" s="279"/>
      <c r="EXU13" s="279"/>
      <c r="EXV13" s="279"/>
      <c r="EXW13" s="279"/>
      <c r="EXX13" s="279"/>
      <c r="EXY13" s="279"/>
      <c r="EXZ13" s="279"/>
      <c r="EYA13" s="279"/>
      <c r="EYB13" s="279"/>
      <c r="EYC13" s="279"/>
      <c r="EYD13" s="279"/>
      <c r="EYE13" s="279"/>
      <c r="EYF13" s="279"/>
      <c r="EYG13" s="279"/>
      <c r="EYH13" s="279"/>
      <c r="EYI13" s="279"/>
      <c r="EYJ13" s="279"/>
      <c r="EYK13" s="279"/>
      <c r="EYL13" s="279"/>
      <c r="EYM13" s="279"/>
      <c r="EYN13" s="279"/>
      <c r="EYO13" s="279"/>
      <c r="EYP13" s="279"/>
      <c r="EYQ13" s="279"/>
      <c r="EYR13" s="279"/>
      <c r="EYS13" s="279"/>
      <c r="EYT13" s="279"/>
      <c r="EYU13" s="279"/>
      <c r="EYV13" s="279"/>
      <c r="EYW13" s="279"/>
      <c r="EYX13" s="279"/>
      <c r="EYY13" s="279"/>
      <c r="EYZ13" s="279"/>
      <c r="EZA13" s="279"/>
      <c r="EZB13" s="279"/>
      <c r="EZC13" s="279"/>
      <c r="EZD13" s="279"/>
      <c r="EZE13" s="279"/>
      <c r="EZF13" s="279"/>
      <c r="EZG13" s="279"/>
      <c r="EZH13" s="279"/>
      <c r="EZI13" s="279"/>
      <c r="EZJ13" s="279"/>
      <c r="EZK13" s="279"/>
      <c r="EZL13" s="279"/>
      <c r="EZM13" s="279"/>
      <c r="EZN13" s="279"/>
      <c r="EZO13" s="279"/>
      <c r="EZP13" s="279"/>
      <c r="EZQ13" s="279"/>
      <c r="EZR13" s="279"/>
      <c r="EZS13" s="279"/>
      <c r="EZT13" s="279"/>
      <c r="EZU13" s="279"/>
      <c r="EZV13" s="279"/>
      <c r="EZW13" s="279"/>
      <c r="EZX13" s="279"/>
      <c r="EZY13" s="279"/>
      <c r="EZZ13" s="279"/>
      <c r="FAA13" s="279"/>
      <c r="FAB13" s="279"/>
      <c r="FAC13" s="279"/>
      <c r="FAD13" s="279"/>
      <c r="FAE13" s="279"/>
      <c r="FAF13" s="279"/>
      <c r="FAG13" s="279"/>
      <c r="FAH13" s="279"/>
      <c r="FAI13" s="279"/>
      <c r="FAJ13" s="279"/>
      <c r="FAK13" s="279"/>
      <c r="FAL13" s="279"/>
      <c r="FAM13" s="279"/>
      <c r="FAN13" s="279"/>
      <c r="FAO13" s="279"/>
      <c r="FAP13" s="279"/>
      <c r="FAQ13" s="279"/>
      <c r="FAR13" s="279"/>
      <c r="FAS13" s="279"/>
      <c r="FAT13" s="279"/>
      <c r="FAU13" s="279"/>
      <c r="FAV13" s="279"/>
      <c r="FAW13" s="279"/>
      <c r="FAX13" s="279"/>
      <c r="FAY13" s="279"/>
      <c r="FAZ13" s="279"/>
      <c r="FBA13" s="279"/>
      <c r="FBB13" s="279"/>
      <c r="FBC13" s="279"/>
      <c r="FBD13" s="279"/>
      <c r="FBE13" s="279"/>
      <c r="FBF13" s="279"/>
      <c r="FBG13" s="279"/>
      <c r="FBH13" s="279"/>
      <c r="FBI13" s="279"/>
      <c r="FBJ13" s="279"/>
      <c r="FBK13" s="279"/>
      <c r="FBL13" s="279"/>
      <c r="FBM13" s="279"/>
      <c r="FBN13" s="279"/>
      <c r="FBO13" s="279"/>
      <c r="FBP13" s="279"/>
      <c r="FBQ13" s="279"/>
      <c r="FBR13" s="279"/>
      <c r="FBS13" s="279"/>
      <c r="FBT13" s="279"/>
      <c r="FBU13" s="279"/>
      <c r="FBV13" s="279"/>
      <c r="FBW13" s="279"/>
      <c r="FBX13" s="279"/>
      <c r="FBY13" s="279"/>
      <c r="FBZ13" s="279"/>
      <c r="FCA13" s="279"/>
      <c r="FCB13" s="279"/>
      <c r="FCC13" s="279"/>
      <c r="FCD13" s="279"/>
      <c r="FCE13" s="279"/>
      <c r="FCF13" s="279"/>
      <c r="FCG13" s="279"/>
      <c r="FCH13" s="279"/>
      <c r="FCI13" s="279"/>
      <c r="FCJ13" s="279"/>
      <c r="FCK13" s="279"/>
      <c r="FCL13" s="279"/>
      <c r="FCM13" s="279"/>
      <c r="FCN13" s="279"/>
      <c r="FCO13" s="279"/>
      <c r="FCP13" s="279"/>
      <c r="FCQ13" s="279"/>
      <c r="FCR13" s="279"/>
      <c r="FCS13" s="279"/>
      <c r="FCT13" s="279"/>
      <c r="FCU13" s="279"/>
      <c r="FCV13" s="279"/>
      <c r="FCW13" s="279"/>
      <c r="FCX13" s="279"/>
      <c r="FCY13" s="279"/>
      <c r="FCZ13" s="279"/>
      <c r="FDA13" s="279"/>
      <c r="FDB13" s="279"/>
      <c r="FDC13" s="279"/>
      <c r="FDD13" s="279"/>
      <c r="FDE13" s="279"/>
      <c r="FDF13" s="279"/>
      <c r="FDG13" s="279"/>
      <c r="FDH13" s="279"/>
      <c r="FDI13" s="279"/>
      <c r="FDJ13" s="279"/>
      <c r="FDK13" s="279"/>
      <c r="FDL13" s="279"/>
      <c r="FDM13" s="279"/>
      <c r="FDN13" s="279"/>
      <c r="FDO13" s="279"/>
      <c r="FDP13" s="279"/>
      <c r="FDQ13" s="279"/>
      <c r="FDR13" s="279"/>
      <c r="FDS13" s="279"/>
      <c r="FDT13" s="279"/>
      <c r="FDU13" s="279"/>
      <c r="FDV13" s="279"/>
      <c r="FDW13" s="279"/>
      <c r="FDX13" s="279"/>
      <c r="FDY13" s="279"/>
      <c r="FDZ13" s="279"/>
      <c r="FEA13" s="279"/>
      <c r="FEB13" s="279"/>
      <c r="FEC13" s="279"/>
      <c r="FED13" s="279"/>
      <c r="FEE13" s="279"/>
      <c r="FEF13" s="279"/>
      <c r="FEG13" s="279"/>
      <c r="FEH13" s="279"/>
      <c r="FEI13" s="279"/>
      <c r="FEJ13" s="279"/>
      <c r="FEK13" s="279"/>
      <c r="FEL13" s="279"/>
      <c r="FEM13" s="279"/>
      <c r="FEN13" s="279"/>
      <c r="FEO13" s="279"/>
      <c r="FEP13" s="279"/>
      <c r="FEQ13" s="279"/>
      <c r="FER13" s="279"/>
      <c r="FES13" s="279"/>
      <c r="FET13" s="279"/>
      <c r="FEU13" s="279"/>
      <c r="FEV13" s="279"/>
      <c r="FEW13" s="279"/>
      <c r="FEX13" s="279"/>
      <c r="FEY13" s="279"/>
      <c r="FEZ13" s="279"/>
      <c r="FFA13" s="279"/>
      <c r="FFB13" s="279"/>
      <c r="FFC13" s="279"/>
      <c r="FFD13" s="279"/>
      <c r="FFE13" s="279"/>
      <c r="FFF13" s="279"/>
      <c r="FFG13" s="279"/>
      <c r="FFH13" s="279"/>
      <c r="FFI13" s="279"/>
      <c r="FFJ13" s="279"/>
      <c r="FFK13" s="279"/>
      <c r="FFL13" s="279"/>
      <c r="FFM13" s="279"/>
      <c r="FFN13" s="279"/>
      <c r="FFO13" s="279"/>
      <c r="FFP13" s="279"/>
      <c r="FFQ13" s="279"/>
      <c r="FFR13" s="279"/>
      <c r="FFS13" s="279"/>
      <c r="FFT13" s="279"/>
      <c r="FFU13" s="279"/>
      <c r="FFV13" s="279"/>
      <c r="FFW13" s="279"/>
      <c r="FFX13" s="279"/>
      <c r="FFY13" s="279"/>
      <c r="FFZ13" s="279"/>
      <c r="FGA13" s="279"/>
      <c r="FGB13" s="279"/>
      <c r="FGC13" s="279"/>
      <c r="FGD13" s="279"/>
      <c r="FGE13" s="279"/>
      <c r="FGF13" s="279"/>
      <c r="FGG13" s="279"/>
      <c r="FGH13" s="279"/>
      <c r="FGI13" s="279"/>
      <c r="FGJ13" s="279"/>
      <c r="FGK13" s="279"/>
      <c r="FGL13" s="279"/>
      <c r="FGM13" s="279"/>
      <c r="FGN13" s="279"/>
      <c r="FGO13" s="279"/>
      <c r="FGP13" s="279"/>
      <c r="FGQ13" s="279"/>
      <c r="FGR13" s="279"/>
      <c r="FGS13" s="279"/>
      <c r="FGT13" s="279"/>
      <c r="FGU13" s="279"/>
      <c r="FGV13" s="279"/>
      <c r="FGW13" s="279"/>
      <c r="FGX13" s="279"/>
      <c r="FGY13" s="279"/>
      <c r="FGZ13" s="279"/>
      <c r="FHA13" s="279"/>
      <c r="FHB13" s="279"/>
      <c r="FHC13" s="279"/>
      <c r="FHD13" s="279"/>
      <c r="FHE13" s="279"/>
      <c r="FHF13" s="279"/>
      <c r="FHG13" s="279"/>
      <c r="FHH13" s="279"/>
      <c r="FHI13" s="279"/>
      <c r="FHJ13" s="279"/>
      <c r="FHK13" s="279"/>
      <c r="FHL13" s="279"/>
      <c r="FHM13" s="279"/>
      <c r="FHN13" s="279"/>
      <c r="FHO13" s="279"/>
      <c r="FHP13" s="279"/>
      <c r="FHQ13" s="279"/>
      <c r="FHR13" s="279"/>
      <c r="FHS13" s="279"/>
      <c r="FHT13" s="279"/>
      <c r="FHU13" s="279"/>
      <c r="FHV13" s="279"/>
      <c r="FHW13" s="279"/>
      <c r="FHX13" s="279"/>
      <c r="FHY13" s="279"/>
      <c r="FHZ13" s="279"/>
      <c r="FIA13" s="279"/>
      <c r="FIB13" s="279"/>
      <c r="FIC13" s="279"/>
      <c r="FID13" s="279"/>
      <c r="FIE13" s="279"/>
      <c r="FIF13" s="279"/>
      <c r="FIG13" s="279"/>
      <c r="FIH13" s="279"/>
      <c r="FII13" s="279"/>
      <c r="FIJ13" s="279"/>
      <c r="FIK13" s="279"/>
      <c r="FIL13" s="279"/>
      <c r="FIM13" s="279"/>
      <c r="FIN13" s="279"/>
      <c r="FIO13" s="279"/>
      <c r="FIP13" s="279"/>
      <c r="FIQ13" s="279"/>
      <c r="FIR13" s="279"/>
      <c r="FIS13" s="279"/>
      <c r="FIT13" s="279"/>
      <c r="FIU13" s="279"/>
      <c r="FIV13" s="279"/>
      <c r="FIW13" s="279"/>
      <c r="FIX13" s="279"/>
      <c r="FIY13" s="279"/>
      <c r="FIZ13" s="279"/>
      <c r="FJA13" s="279"/>
      <c r="FJB13" s="279"/>
      <c r="FJC13" s="279"/>
      <c r="FJD13" s="279"/>
      <c r="FJE13" s="279"/>
      <c r="FJF13" s="279"/>
      <c r="FJG13" s="279"/>
      <c r="FJH13" s="279"/>
      <c r="FJI13" s="279"/>
      <c r="FJJ13" s="279"/>
      <c r="FJK13" s="279"/>
      <c r="FJL13" s="279"/>
      <c r="FJM13" s="279"/>
      <c r="FJN13" s="279"/>
      <c r="FJO13" s="279"/>
      <c r="FJP13" s="279"/>
      <c r="FJQ13" s="279"/>
      <c r="FJR13" s="279"/>
      <c r="FJS13" s="279"/>
      <c r="FJT13" s="279"/>
      <c r="FJU13" s="279"/>
      <c r="FJV13" s="279"/>
      <c r="FJW13" s="279"/>
      <c r="FJX13" s="279"/>
      <c r="FJY13" s="279"/>
      <c r="FJZ13" s="279"/>
      <c r="FKA13" s="279"/>
      <c r="FKB13" s="279"/>
      <c r="FKC13" s="279"/>
      <c r="FKD13" s="279"/>
      <c r="FKE13" s="279"/>
      <c r="FKF13" s="279"/>
      <c r="FKG13" s="279"/>
      <c r="FKH13" s="279"/>
      <c r="FKI13" s="279"/>
      <c r="FKJ13" s="279"/>
      <c r="FKK13" s="279"/>
      <c r="FKL13" s="279"/>
      <c r="FKM13" s="279"/>
      <c r="FKN13" s="279"/>
      <c r="FKO13" s="279"/>
      <c r="FKP13" s="279"/>
      <c r="FKQ13" s="279"/>
      <c r="FKR13" s="279"/>
      <c r="FKS13" s="279"/>
      <c r="FKT13" s="279"/>
      <c r="FKU13" s="279"/>
      <c r="FKV13" s="279"/>
      <c r="FKW13" s="279"/>
      <c r="FKX13" s="279"/>
      <c r="FKY13" s="279"/>
      <c r="FKZ13" s="279"/>
      <c r="FLA13" s="279"/>
      <c r="FLB13" s="279"/>
      <c r="FLC13" s="279"/>
      <c r="FLD13" s="279"/>
      <c r="FLE13" s="279"/>
      <c r="FLF13" s="279"/>
      <c r="FLG13" s="279"/>
      <c r="FLH13" s="279"/>
      <c r="FLI13" s="279"/>
      <c r="FLJ13" s="279"/>
      <c r="FLK13" s="279"/>
      <c r="FLL13" s="279"/>
      <c r="FLM13" s="279"/>
      <c r="FLN13" s="279"/>
      <c r="FLO13" s="279"/>
      <c r="FLP13" s="279"/>
      <c r="FLQ13" s="279"/>
      <c r="FLR13" s="279"/>
      <c r="FLS13" s="279"/>
      <c r="FLT13" s="279"/>
      <c r="FLU13" s="279"/>
      <c r="FLV13" s="279"/>
      <c r="FLW13" s="279"/>
      <c r="FLX13" s="279"/>
      <c r="FLY13" s="279"/>
      <c r="FLZ13" s="279"/>
      <c r="FMA13" s="279"/>
      <c r="FMB13" s="279"/>
      <c r="FMC13" s="279"/>
      <c r="FMD13" s="279"/>
      <c r="FME13" s="279"/>
      <c r="FMF13" s="279"/>
      <c r="FMG13" s="279"/>
      <c r="FMH13" s="279"/>
      <c r="FMI13" s="279"/>
      <c r="FMJ13" s="279"/>
      <c r="FMK13" s="279"/>
      <c r="FML13" s="279"/>
      <c r="FMM13" s="279"/>
      <c r="FMN13" s="279"/>
      <c r="FMO13" s="279"/>
      <c r="FMP13" s="279"/>
      <c r="FMQ13" s="279"/>
      <c r="FMR13" s="279"/>
      <c r="FMS13" s="279"/>
      <c r="FMT13" s="279"/>
      <c r="FMU13" s="279"/>
      <c r="FMV13" s="279"/>
      <c r="FMW13" s="279"/>
      <c r="FMX13" s="279"/>
      <c r="FMY13" s="279"/>
      <c r="FMZ13" s="279"/>
      <c r="FNA13" s="279"/>
      <c r="FNB13" s="279"/>
      <c r="FNC13" s="279"/>
      <c r="FND13" s="279"/>
      <c r="FNE13" s="279"/>
      <c r="FNF13" s="279"/>
      <c r="FNG13" s="279"/>
      <c r="FNH13" s="279"/>
      <c r="FNI13" s="279"/>
      <c r="FNJ13" s="279"/>
      <c r="FNK13" s="279"/>
      <c r="FNL13" s="279"/>
      <c r="FNM13" s="279"/>
      <c r="FNN13" s="279"/>
      <c r="FNO13" s="279"/>
      <c r="FNP13" s="279"/>
      <c r="FNQ13" s="279"/>
      <c r="FNR13" s="279"/>
      <c r="FNS13" s="279"/>
      <c r="FNT13" s="279"/>
      <c r="FNU13" s="279"/>
      <c r="FNV13" s="279"/>
      <c r="FNW13" s="279"/>
      <c r="FNX13" s="279"/>
      <c r="FNY13" s="279"/>
      <c r="FNZ13" s="279"/>
      <c r="FOA13" s="279"/>
      <c r="FOB13" s="279"/>
      <c r="FOC13" s="279"/>
      <c r="FOD13" s="279"/>
      <c r="FOE13" s="279"/>
      <c r="FOF13" s="279"/>
      <c r="FOG13" s="279"/>
      <c r="FOH13" s="279"/>
      <c r="FOI13" s="279"/>
      <c r="FOJ13" s="279"/>
      <c r="FOK13" s="279"/>
      <c r="FOL13" s="279"/>
      <c r="FOM13" s="279"/>
      <c r="FON13" s="279"/>
      <c r="FOO13" s="279"/>
      <c r="FOP13" s="279"/>
      <c r="FOQ13" s="279"/>
      <c r="FOR13" s="279"/>
      <c r="FOS13" s="279"/>
      <c r="FOT13" s="279"/>
      <c r="FOU13" s="279"/>
      <c r="FOV13" s="279"/>
      <c r="FOW13" s="279"/>
      <c r="FOX13" s="279"/>
      <c r="FOY13" s="279"/>
      <c r="FOZ13" s="279"/>
      <c r="FPA13" s="279"/>
      <c r="FPB13" s="279"/>
      <c r="FPC13" s="279"/>
      <c r="FPD13" s="279"/>
      <c r="FPE13" s="279"/>
      <c r="FPF13" s="279"/>
      <c r="FPG13" s="279"/>
      <c r="FPH13" s="279"/>
      <c r="FPI13" s="279"/>
      <c r="FPJ13" s="279"/>
      <c r="FPK13" s="279"/>
      <c r="FPL13" s="279"/>
      <c r="FPM13" s="279"/>
      <c r="FPN13" s="279"/>
      <c r="FPO13" s="279"/>
      <c r="FPP13" s="279"/>
      <c r="FPQ13" s="279"/>
      <c r="FPR13" s="279"/>
      <c r="FPS13" s="279"/>
      <c r="FPT13" s="279"/>
      <c r="FPU13" s="279"/>
      <c r="FPV13" s="279"/>
      <c r="FPW13" s="279"/>
      <c r="FPX13" s="279"/>
      <c r="FPY13" s="279"/>
      <c r="FPZ13" s="279"/>
      <c r="FQA13" s="279"/>
      <c r="FQB13" s="279"/>
      <c r="FQC13" s="279"/>
      <c r="FQD13" s="279"/>
      <c r="FQE13" s="279"/>
      <c r="FQF13" s="279"/>
      <c r="FQG13" s="279"/>
      <c r="FQH13" s="279"/>
      <c r="FQI13" s="279"/>
      <c r="FQJ13" s="279"/>
      <c r="FQK13" s="279"/>
      <c r="FQL13" s="279"/>
      <c r="FQM13" s="279"/>
      <c r="FQN13" s="279"/>
      <c r="FQO13" s="279"/>
      <c r="FQP13" s="279"/>
      <c r="FQQ13" s="279"/>
      <c r="FQR13" s="279"/>
      <c r="FQS13" s="279"/>
      <c r="FQT13" s="279"/>
      <c r="FQU13" s="279"/>
      <c r="FQV13" s="279"/>
      <c r="FQW13" s="279"/>
      <c r="FQX13" s="279"/>
      <c r="FQY13" s="279"/>
      <c r="FQZ13" s="279"/>
      <c r="FRA13" s="279"/>
      <c r="FRB13" s="279"/>
      <c r="FRC13" s="279"/>
      <c r="FRD13" s="279"/>
      <c r="FRE13" s="279"/>
      <c r="FRF13" s="279"/>
      <c r="FRG13" s="279"/>
      <c r="FRH13" s="279"/>
      <c r="FRI13" s="279"/>
      <c r="FRJ13" s="279"/>
      <c r="FRK13" s="279"/>
      <c r="FRL13" s="279"/>
      <c r="FRM13" s="279"/>
      <c r="FRN13" s="279"/>
      <c r="FRO13" s="279"/>
      <c r="FRP13" s="279"/>
      <c r="FRQ13" s="279"/>
      <c r="FRR13" s="279"/>
      <c r="FRS13" s="279"/>
      <c r="FRT13" s="279"/>
      <c r="FRU13" s="279"/>
      <c r="FRV13" s="279"/>
      <c r="FRW13" s="279"/>
      <c r="FRX13" s="279"/>
      <c r="FRY13" s="279"/>
      <c r="FRZ13" s="279"/>
      <c r="FSA13" s="279"/>
      <c r="FSB13" s="279"/>
      <c r="FSC13" s="279"/>
      <c r="FSD13" s="279"/>
      <c r="FSE13" s="279"/>
      <c r="FSF13" s="279"/>
      <c r="FSG13" s="279"/>
      <c r="FSH13" s="279"/>
      <c r="FSI13" s="279"/>
      <c r="FSJ13" s="279"/>
      <c r="FSK13" s="279"/>
      <c r="FSL13" s="279"/>
      <c r="FSM13" s="279"/>
      <c r="FSN13" s="279"/>
      <c r="FSO13" s="279"/>
      <c r="FSP13" s="279"/>
      <c r="FSQ13" s="279"/>
      <c r="FSR13" s="279"/>
      <c r="FSS13" s="279"/>
      <c r="FST13" s="279"/>
      <c r="FSU13" s="279"/>
      <c r="FSV13" s="279"/>
      <c r="FSW13" s="279"/>
      <c r="FSX13" s="279"/>
      <c r="FSY13" s="279"/>
      <c r="FSZ13" s="279"/>
      <c r="FTA13" s="279"/>
      <c r="FTB13" s="279"/>
      <c r="FTC13" s="279"/>
      <c r="FTD13" s="279"/>
      <c r="FTE13" s="279"/>
      <c r="FTF13" s="279"/>
      <c r="FTG13" s="279"/>
      <c r="FTH13" s="279"/>
      <c r="FTI13" s="279"/>
      <c r="FTJ13" s="279"/>
      <c r="FTK13" s="279"/>
      <c r="FTL13" s="279"/>
      <c r="FTM13" s="279"/>
      <c r="FTN13" s="279"/>
      <c r="FTO13" s="279"/>
      <c r="FTP13" s="279"/>
      <c r="FTQ13" s="279"/>
      <c r="FTR13" s="279"/>
      <c r="FTS13" s="279"/>
      <c r="FTT13" s="279"/>
      <c r="FTU13" s="279"/>
      <c r="FTV13" s="279"/>
      <c r="FTW13" s="279"/>
      <c r="FTX13" s="279"/>
      <c r="FTY13" s="279"/>
      <c r="FTZ13" s="279"/>
      <c r="FUA13" s="279"/>
      <c r="FUB13" s="279"/>
      <c r="FUC13" s="279"/>
      <c r="FUD13" s="279"/>
      <c r="FUE13" s="279"/>
      <c r="FUF13" s="279"/>
      <c r="FUG13" s="279"/>
      <c r="FUH13" s="279"/>
      <c r="FUI13" s="279"/>
      <c r="FUJ13" s="279"/>
      <c r="FUK13" s="279"/>
      <c r="FUL13" s="279"/>
      <c r="FUM13" s="279"/>
      <c r="FUN13" s="279"/>
      <c r="FUO13" s="279"/>
      <c r="FUP13" s="279"/>
      <c r="FUQ13" s="279"/>
      <c r="FUR13" s="279"/>
      <c r="FUS13" s="279"/>
      <c r="FUT13" s="279"/>
      <c r="FUU13" s="279"/>
      <c r="FUV13" s="279"/>
      <c r="FUW13" s="279"/>
      <c r="FUX13" s="279"/>
      <c r="FUY13" s="279"/>
      <c r="FUZ13" s="279"/>
      <c r="FVA13" s="279"/>
      <c r="FVB13" s="279"/>
      <c r="FVC13" s="279"/>
      <c r="FVD13" s="279"/>
      <c r="FVE13" s="279"/>
      <c r="FVF13" s="279"/>
      <c r="FVG13" s="279"/>
      <c r="FVH13" s="279"/>
      <c r="FVI13" s="279"/>
      <c r="FVJ13" s="279"/>
      <c r="FVK13" s="279"/>
      <c r="FVL13" s="279"/>
      <c r="FVM13" s="279"/>
      <c r="FVN13" s="279"/>
      <c r="FVO13" s="279"/>
      <c r="FVP13" s="279"/>
      <c r="FVQ13" s="279"/>
      <c r="FVR13" s="279"/>
      <c r="FVS13" s="279"/>
      <c r="FVT13" s="279"/>
      <c r="FVU13" s="279"/>
      <c r="FVV13" s="279"/>
      <c r="FVW13" s="279"/>
      <c r="FVX13" s="279"/>
      <c r="FVY13" s="279"/>
      <c r="FVZ13" s="279"/>
      <c r="FWA13" s="279"/>
      <c r="FWB13" s="279"/>
      <c r="FWC13" s="279"/>
      <c r="FWD13" s="279"/>
      <c r="FWE13" s="279"/>
      <c r="FWF13" s="279"/>
      <c r="FWG13" s="279"/>
      <c r="FWH13" s="279"/>
      <c r="FWI13" s="279"/>
      <c r="FWJ13" s="279"/>
      <c r="FWK13" s="279"/>
      <c r="FWL13" s="279"/>
      <c r="FWM13" s="279"/>
      <c r="FWN13" s="279"/>
      <c r="FWO13" s="279"/>
      <c r="FWP13" s="279"/>
      <c r="FWQ13" s="279"/>
      <c r="FWR13" s="279"/>
      <c r="FWS13" s="279"/>
      <c r="FWT13" s="279"/>
      <c r="FWU13" s="279"/>
      <c r="FWV13" s="279"/>
      <c r="FWW13" s="279"/>
      <c r="FWX13" s="279"/>
      <c r="FWY13" s="279"/>
      <c r="FWZ13" s="279"/>
      <c r="FXA13" s="279"/>
      <c r="FXB13" s="279"/>
      <c r="FXC13" s="279"/>
      <c r="FXD13" s="279"/>
      <c r="FXE13" s="279"/>
      <c r="FXF13" s="279"/>
      <c r="FXG13" s="279"/>
      <c r="FXH13" s="279"/>
      <c r="FXI13" s="279"/>
      <c r="FXJ13" s="279"/>
      <c r="FXK13" s="279"/>
      <c r="FXL13" s="279"/>
      <c r="FXM13" s="279"/>
      <c r="FXN13" s="279"/>
      <c r="FXO13" s="279"/>
      <c r="FXP13" s="279"/>
      <c r="FXQ13" s="279"/>
      <c r="FXR13" s="279"/>
      <c r="FXS13" s="279"/>
      <c r="FXT13" s="279"/>
      <c r="FXU13" s="279"/>
      <c r="FXV13" s="279"/>
      <c r="FXW13" s="279"/>
      <c r="FXX13" s="279"/>
      <c r="FXY13" s="279"/>
      <c r="FXZ13" s="279"/>
      <c r="FYA13" s="279"/>
      <c r="FYB13" s="279"/>
      <c r="FYC13" s="279"/>
      <c r="FYD13" s="279"/>
      <c r="FYE13" s="279"/>
      <c r="FYF13" s="279"/>
      <c r="FYG13" s="279"/>
      <c r="FYH13" s="279"/>
      <c r="FYI13" s="279"/>
      <c r="FYJ13" s="279"/>
      <c r="FYK13" s="279"/>
      <c r="FYL13" s="279"/>
      <c r="FYM13" s="279"/>
      <c r="FYN13" s="279"/>
      <c r="FYO13" s="279"/>
      <c r="FYP13" s="279"/>
      <c r="FYQ13" s="279"/>
      <c r="FYR13" s="279"/>
      <c r="FYS13" s="279"/>
      <c r="FYT13" s="279"/>
      <c r="FYU13" s="279"/>
      <c r="FYV13" s="279"/>
      <c r="FYW13" s="279"/>
      <c r="FYX13" s="279"/>
      <c r="FYY13" s="279"/>
      <c r="FYZ13" s="279"/>
      <c r="FZA13" s="279"/>
      <c r="FZB13" s="279"/>
      <c r="FZC13" s="279"/>
      <c r="FZD13" s="279"/>
      <c r="FZE13" s="279"/>
      <c r="FZF13" s="279"/>
      <c r="FZG13" s="279"/>
      <c r="FZH13" s="279"/>
      <c r="FZI13" s="279"/>
      <c r="FZJ13" s="279"/>
      <c r="FZK13" s="279"/>
      <c r="FZL13" s="279"/>
      <c r="FZM13" s="279"/>
      <c r="FZN13" s="279"/>
      <c r="FZO13" s="279"/>
      <c r="FZP13" s="279"/>
      <c r="FZQ13" s="279"/>
      <c r="FZR13" s="279"/>
      <c r="FZS13" s="279"/>
      <c r="FZT13" s="279"/>
      <c r="FZU13" s="279"/>
      <c r="FZV13" s="279"/>
      <c r="FZW13" s="279"/>
      <c r="FZX13" s="279"/>
      <c r="FZY13" s="279"/>
      <c r="FZZ13" s="279"/>
      <c r="GAA13" s="279"/>
      <c r="GAB13" s="279"/>
      <c r="GAC13" s="279"/>
      <c r="GAD13" s="279"/>
      <c r="GAE13" s="279"/>
      <c r="GAF13" s="279"/>
      <c r="GAG13" s="279"/>
      <c r="GAH13" s="279"/>
      <c r="GAI13" s="279"/>
      <c r="GAJ13" s="279"/>
      <c r="GAK13" s="279"/>
      <c r="GAL13" s="279"/>
      <c r="GAM13" s="279"/>
      <c r="GAN13" s="279"/>
      <c r="GAO13" s="279"/>
      <c r="GAP13" s="279"/>
      <c r="GAQ13" s="279"/>
      <c r="GAR13" s="279"/>
      <c r="GAS13" s="279"/>
      <c r="GAT13" s="279"/>
      <c r="GAU13" s="279"/>
      <c r="GAV13" s="279"/>
      <c r="GAW13" s="279"/>
      <c r="GAX13" s="279"/>
      <c r="GAY13" s="279"/>
      <c r="GAZ13" s="279"/>
      <c r="GBA13" s="279"/>
      <c r="GBB13" s="279"/>
      <c r="GBC13" s="279"/>
      <c r="GBD13" s="279"/>
      <c r="GBE13" s="279"/>
      <c r="GBF13" s="279"/>
      <c r="GBG13" s="279"/>
      <c r="GBH13" s="279"/>
      <c r="GBI13" s="279"/>
      <c r="GBJ13" s="279"/>
      <c r="GBK13" s="279"/>
      <c r="GBL13" s="279"/>
      <c r="GBM13" s="279"/>
      <c r="GBN13" s="279"/>
      <c r="GBO13" s="279"/>
      <c r="GBP13" s="279"/>
      <c r="GBQ13" s="279"/>
      <c r="GBR13" s="279"/>
      <c r="GBS13" s="279"/>
      <c r="GBT13" s="279"/>
      <c r="GBU13" s="279"/>
      <c r="GBV13" s="279"/>
      <c r="GBW13" s="279"/>
      <c r="GBX13" s="279"/>
      <c r="GBY13" s="279"/>
      <c r="GBZ13" s="279"/>
      <c r="GCA13" s="279"/>
      <c r="GCB13" s="279"/>
      <c r="GCC13" s="279"/>
      <c r="GCD13" s="279"/>
      <c r="GCE13" s="279"/>
      <c r="GCF13" s="279"/>
      <c r="GCG13" s="279"/>
      <c r="GCH13" s="279"/>
      <c r="GCI13" s="279"/>
      <c r="GCJ13" s="279"/>
      <c r="GCK13" s="279"/>
      <c r="GCL13" s="279"/>
      <c r="GCM13" s="279"/>
      <c r="GCN13" s="279"/>
      <c r="GCO13" s="279"/>
      <c r="GCP13" s="279"/>
      <c r="GCQ13" s="279"/>
      <c r="GCR13" s="279"/>
      <c r="GCS13" s="279"/>
      <c r="GCT13" s="279"/>
      <c r="GCU13" s="279"/>
      <c r="GCV13" s="279"/>
      <c r="GCW13" s="279"/>
      <c r="GCX13" s="279"/>
      <c r="GCY13" s="279"/>
      <c r="GCZ13" s="279"/>
      <c r="GDA13" s="279"/>
      <c r="GDB13" s="279"/>
      <c r="GDC13" s="279"/>
      <c r="GDD13" s="279"/>
      <c r="GDE13" s="279"/>
      <c r="GDF13" s="279"/>
      <c r="GDG13" s="279"/>
      <c r="GDH13" s="279"/>
      <c r="GDI13" s="279"/>
      <c r="GDJ13" s="279"/>
      <c r="GDK13" s="279"/>
      <c r="GDL13" s="279"/>
      <c r="GDM13" s="279"/>
      <c r="GDN13" s="279"/>
      <c r="GDO13" s="279"/>
      <c r="GDP13" s="279"/>
      <c r="GDQ13" s="279"/>
      <c r="GDR13" s="279"/>
      <c r="GDS13" s="279"/>
      <c r="GDT13" s="279"/>
      <c r="GDU13" s="279"/>
      <c r="GDV13" s="279"/>
      <c r="GDW13" s="279"/>
      <c r="GDX13" s="279"/>
      <c r="GDY13" s="279"/>
      <c r="GDZ13" s="279"/>
      <c r="GEA13" s="279"/>
      <c r="GEB13" s="279"/>
      <c r="GEC13" s="279"/>
      <c r="GED13" s="279"/>
      <c r="GEE13" s="279"/>
      <c r="GEF13" s="279"/>
      <c r="GEG13" s="279"/>
      <c r="GEH13" s="279"/>
      <c r="GEI13" s="279"/>
      <c r="GEJ13" s="279"/>
      <c r="GEK13" s="279"/>
      <c r="GEL13" s="279"/>
      <c r="GEM13" s="279"/>
      <c r="GEN13" s="279"/>
      <c r="GEO13" s="279"/>
      <c r="GEP13" s="279"/>
      <c r="GEQ13" s="279"/>
      <c r="GER13" s="279"/>
      <c r="GES13" s="279"/>
      <c r="GET13" s="279"/>
      <c r="GEU13" s="279"/>
      <c r="GEV13" s="279"/>
      <c r="GEW13" s="279"/>
      <c r="GEX13" s="279"/>
      <c r="GEY13" s="279"/>
      <c r="GEZ13" s="279"/>
      <c r="GFA13" s="279"/>
      <c r="GFB13" s="279"/>
      <c r="GFC13" s="279"/>
      <c r="GFD13" s="279"/>
      <c r="GFE13" s="279"/>
      <c r="GFF13" s="279"/>
      <c r="GFG13" s="279"/>
      <c r="GFH13" s="279"/>
      <c r="GFI13" s="279"/>
      <c r="GFJ13" s="279"/>
      <c r="GFK13" s="279"/>
      <c r="GFL13" s="279"/>
      <c r="GFM13" s="279"/>
      <c r="GFN13" s="279"/>
      <c r="GFO13" s="279"/>
      <c r="GFP13" s="279"/>
      <c r="GFQ13" s="279"/>
      <c r="GFR13" s="279"/>
      <c r="GFS13" s="279"/>
      <c r="GFT13" s="279"/>
      <c r="GFU13" s="279"/>
      <c r="GFV13" s="279"/>
      <c r="GFW13" s="279"/>
      <c r="GFX13" s="279"/>
      <c r="GFY13" s="279"/>
      <c r="GFZ13" s="279"/>
      <c r="GGA13" s="279"/>
      <c r="GGB13" s="279"/>
      <c r="GGC13" s="279"/>
      <c r="GGD13" s="279"/>
      <c r="GGE13" s="279"/>
      <c r="GGF13" s="279"/>
      <c r="GGG13" s="279"/>
      <c r="GGH13" s="279"/>
      <c r="GGI13" s="279"/>
      <c r="GGJ13" s="279"/>
      <c r="GGK13" s="279"/>
      <c r="GGL13" s="279"/>
      <c r="GGM13" s="279"/>
      <c r="GGN13" s="279"/>
      <c r="GGO13" s="279"/>
      <c r="GGP13" s="279"/>
      <c r="GGQ13" s="279"/>
      <c r="GGR13" s="279"/>
      <c r="GGS13" s="279"/>
      <c r="GGT13" s="279"/>
      <c r="GGU13" s="279"/>
      <c r="GGV13" s="279"/>
      <c r="GGW13" s="279"/>
      <c r="GGX13" s="279"/>
      <c r="GGY13" s="279"/>
      <c r="GGZ13" s="279"/>
      <c r="GHA13" s="279"/>
      <c r="GHB13" s="279"/>
      <c r="GHC13" s="279"/>
      <c r="GHD13" s="279"/>
      <c r="GHE13" s="279"/>
      <c r="GHF13" s="279"/>
      <c r="GHG13" s="279"/>
      <c r="GHH13" s="279"/>
      <c r="GHI13" s="279"/>
      <c r="GHJ13" s="279"/>
      <c r="GHK13" s="279"/>
      <c r="GHL13" s="279"/>
      <c r="GHM13" s="279"/>
      <c r="GHN13" s="279"/>
      <c r="GHO13" s="279"/>
      <c r="GHP13" s="279"/>
      <c r="GHQ13" s="279"/>
      <c r="GHR13" s="279"/>
      <c r="GHS13" s="279"/>
      <c r="GHT13" s="279"/>
      <c r="GHU13" s="279"/>
      <c r="GHV13" s="279"/>
      <c r="GHW13" s="279"/>
      <c r="GHX13" s="279"/>
      <c r="GHY13" s="279"/>
      <c r="GHZ13" s="279"/>
      <c r="GIA13" s="279"/>
      <c r="GIB13" s="279"/>
      <c r="GIC13" s="279"/>
      <c r="GID13" s="279"/>
      <c r="GIE13" s="279"/>
      <c r="GIF13" s="279"/>
      <c r="GIG13" s="279"/>
      <c r="GIH13" s="279"/>
      <c r="GII13" s="279"/>
      <c r="GIJ13" s="279"/>
      <c r="GIK13" s="279"/>
      <c r="GIL13" s="279"/>
      <c r="GIM13" s="279"/>
      <c r="GIN13" s="279"/>
      <c r="GIO13" s="279"/>
      <c r="GIP13" s="279"/>
      <c r="GIQ13" s="279"/>
      <c r="GIR13" s="279"/>
      <c r="GIS13" s="279"/>
      <c r="GIT13" s="279"/>
      <c r="GIU13" s="279"/>
      <c r="GIV13" s="279"/>
      <c r="GIW13" s="279"/>
      <c r="GIX13" s="279"/>
      <c r="GIY13" s="279"/>
      <c r="GIZ13" s="279"/>
      <c r="GJA13" s="279"/>
      <c r="GJB13" s="279"/>
      <c r="GJC13" s="279"/>
      <c r="GJD13" s="279"/>
      <c r="GJE13" s="279"/>
      <c r="GJF13" s="279"/>
      <c r="GJG13" s="279"/>
      <c r="GJH13" s="279"/>
      <c r="GJI13" s="279"/>
      <c r="GJJ13" s="279"/>
      <c r="GJK13" s="279"/>
      <c r="GJL13" s="279"/>
      <c r="GJM13" s="279"/>
      <c r="GJN13" s="279"/>
      <c r="GJO13" s="279"/>
      <c r="GJP13" s="279"/>
      <c r="GJQ13" s="279"/>
      <c r="GJR13" s="279"/>
      <c r="GJS13" s="279"/>
      <c r="GJT13" s="279"/>
      <c r="GJU13" s="279"/>
      <c r="GJV13" s="279"/>
      <c r="GJW13" s="279"/>
      <c r="GJX13" s="279"/>
      <c r="GJY13" s="279"/>
      <c r="GJZ13" s="279"/>
      <c r="GKA13" s="279"/>
      <c r="GKB13" s="279"/>
      <c r="GKC13" s="279"/>
      <c r="GKD13" s="279"/>
      <c r="GKE13" s="279"/>
      <c r="GKF13" s="279"/>
      <c r="GKG13" s="279"/>
      <c r="GKH13" s="279"/>
      <c r="GKI13" s="279"/>
      <c r="GKJ13" s="279"/>
      <c r="GKK13" s="279"/>
      <c r="GKL13" s="279"/>
      <c r="GKM13" s="279"/>
      <c r="GKN13" s="279"/>
      <c r="GKO13" s="279"/>
      <c r="GKP13" s="279"/>
      <c r="GKQ13" s="279"/>
      <c r="GKR13" s="279"/>
      <c r="GKS13" s="279"/>
      <c r="GKT13" s="279"/>
      <c r="GKU13" s="279"/>
      <c r="GKV13" s="279"/>
      <c r="GKW13" s="279"/>
      <c r="GKX13" s="279"/>
      <c r="GKY13" s="279"/>
      <c r="GKZ13" s="279"/>
      <c r="GLA13" s="279"/>
      <c r="GLB13" s="279"/>
      <c r="GLC13" s="279"/>
      <c r="GLD13" s="279"/>
      <c r="GLE13" s="279"/>
      <c r="GLF13" s="279"/>
      <c r="GLG13" s="279"/>
      <c r="GLH13" s="279"/>
      <c r="GLI13" s="279"/>
      <c r="GLJ13" s="279"/>
      <c r="GLK13" s="279"/>
      <c r="GLL13" s="279"/>
      <c r="GLM13" s="279"/>
      <c r="GLN13" s="279"/>
      <c r="GLO13" s="279"/>
      <c r="GLP13" s="279"/>
      <c r="GLQ13" s="279"/>
      <c r="GLR13" s="279"/>
      <c r="GLS13" s="279"/>
      <c r="GLT13" s="279"/>
      <c r="GLU13" s="279"/>
      <c r="GLV13" s="279"/>
      <c r="GLW13" s="279"/>
      <c r="GLX13" s="279"/>
      <c r="GLY13" s="279"/>
      <c r="GLZ13" s="279"/>
      <c r="GMA13" s="279"/>
      <c r="GMB13" s="279"/>
      <c r="GMC13" s="279"/>
      <c r="GMD13" s="279"/>
      <c r="GME13" s="279"/>
      <c r="GMF13" s="279"/>
      <c r="GMG13" s="279"/>
      <c r="GMH13" s="279"/>
      <c r="GMI13" s="279"/>
      <c r="GMJ13" s="279"/>
      <c r="GMK13" s="279"/>
      <c r="GML13" s="279"/>
      <c r="GMM13" s="279"/>
      <c r="GMN13" s="279"/>
      <c r="GMO13" s="279"/>
      <c r="GMP13" s="279"/>
      <c r="GMQ13" s="279"/>
      <c r="GMR13" s="279"/>
      <c r="GMS13" s="279"/>
      <c r="GMT13" s="279"/>
      <c r="GMU13" s="279"/>
      <c r="GMV13" s="279"/>
      <c r="GMW13" s="279"/>
      <c r="GMX13" s="279"/>
      <c r="GMY13" s="279"/>
      <c r="GMZ13" s="279"/>
      <c r="GNA13" s="279"/>
      <c r="GNB13" s="279"/>
      <c r="GNC13" s="279"/>
      <c r="GND13" s="279"/>
      <c r="GNE13" s="279"/>
      <c r="GNF13" s="279"/>
      <c r="GNG13" s="279"/>
      <c r="GNH13" s="279"/>
      <c r="GNI13" s="279"/>
      <c r="GNJ13" s="279"/>
      <c r="GNK13" s="279"/>
      <c r="GNL13" s="279"/>
      <c r="GNM13" s="279"/>
      <c r="GNN13" s="279"/>
      <c r="GNO13" s="279"/>
      <c r="GNP13" s="279"/>
      <c r="GNQ13" s="279"/>
      <c r="GNR13" s="279"/>
      <c r="GNS13" s="279"/>
      <c r="GNT13" s="279"/>
      <c r="GNU13" s="279"/>
      <c r="GNV13" s="279"/>
      <c r="GNW13" s="279"/>
      <c r="GNX13" s="279"/>
      <c r="GNY13" s="279"/>
      <c r="GNZ13" s="279"/>
      <c r="GOA13" s="279"/>
      <c r="GOB13" s="279"/>
      <c r="GOC13" s="279"/>
      <c r="GOD13" s="279"/>
      <c r="GOE13" s="279"/>
      <c r="GOF13" s="279"/>
      <c r="GOG13" s="279"/>
      <c r="GOH13" s="279"/>
      <c r="GOI13" s="279"/>
      <c r="GOJ13" s="279"/>
      <c r="GOK13" s="279"/>
      <c r="GOL13" s="279"/>
      <c r="GOM13" s="279"/>
      <c r="GON13" s="279"/>
      <c r="GOO13" s="279"/>
      <c r="GOP13" s="279"/>
      <c r="GOQ13" s="279"/>
      <c r="GOR13" s="279"/>
      <c r="GOS13" s="279"/>
      <c r="GOT13" s="279"/>
      <c r="GOU13" s="279"/>
      <c r="GOV13" s="279"/>
      <c r="GOW13" s="279"/>
      <c r="GOX13" s="279"/>
      <c r="GOY13" s="279"/>
      <c r="GOZ13" s="279"/>
      <c r="GPA13" s="279"/>
      <c r="GPB13" s="279"/>
      <c r="GPC13" s="279"/>
      <c r="GPD13" s="279"/>
      <c r="GPE13" s="279"/>
      <c r="GPF13" s="279"/>
      <c r="GPG13" s="279"/>
      <c r="GPH13" s="279"/>
      <c r="GPI13" s="279"/>
      <c r="GPJ13" s="279"/>
      <c r="GPK13" s="279"/>
      <c r="GPL13" s="279"/>
      <c r="GPM13" s="279"/>
      <c r="GPN13" s="279"/>
      <c r="GPO13" s="279"/>
      <c r="GPP13" s="279"/>
      <c r="GPQ13" s="279"/>
      <c r="GPR13" s="279"/>
      <c r="GPS13" s="279"/>
      <c r="GPT13" s="279"/>
      <c r="GPU13" s="279"/>
      <c r="GPV13" s="279"/>
      <c r="GPW13" s="279"/>
      <c r="GPX13" s="279"/>
      <c r="GPY13" s="279"/>
      <c r="GPZ13" s="279"/>
      <c r="GQA13" s="279"/>
      <c r="GQB13" s="279"/>
      <c r="GQC13" s="279"/>
      <c r="GQD13" s="279"/>
      <c r="GQE13" s="279"/>
      <c r="GQF13" s="279"/>
      <c r="GQG13" s="279"/>
      <c r="GQH13" s="279"/>
      <c r="GQI13" s="279"/>
      <c r="GQJ13" s="279"/>
      <c r="GQK13" s="279"/>
      <c r="GQL13" s="279"/>
      <c r="GQM13" s="279"/>
      <c r="GQN13" s="279"/>
      <c r="GQO13" s="279"/>
      <c r="GQP13" s="279"/>
      <c r="GQQ13" s="279"/>
      <c r="GQR13" s="279"/>
      <c r="GQS13" s="279"/>
      <c r="GQT13" s="279"/>
      <c r="GQU13" s="279"/>
      <c r="GQV13" s="279"/>
      <c r="GQW13" s="279"/>
      <c r="GQX13" s="279"/>
      <c r="GQY13" s="279"/>
      <c r="GQZ13" s="279"/>
      <c r="GRA13" s="279"/>
      <c r="GRB13" s="279"/>
      <c r="GRC13" s="279"/>
      <c r="GRD13" s="279"/>
      <c r="GRE13" s="279"/>
      <c r="GRF13" s="279"/>
      <c r="GRG13" s="279"/>
      <c r="GRH13" s="279"/>
      <c r="GRI13" s="279"/>
      <c r="GRJ13" s="279"/>
      <c r="GRK13" s="279"/>
      <c r="GRL13" s="279"/>
      <c r="GRM13" s="279"/>
      <c r="GRN13" s="279"/>
      <c r="GRO13" s="279"/>
      <c r="GRP13" s="279"/>
      <c r="GRQ13" s="279"/>
      <c r="GRR13" s="279"/>
      <c r="GRS13" s="279"/>
      <c r="GRT13" s="279"/>
      <c r="GRU13" s="279"/>
      <c r="GRV13" s="279"/>
      <c r="GRW13" s="279"/>
      <c r="GRX13" s="279"/>
      <c r="GRY13" s="279"/>
      <c r="GRZ13" s="279"/>
      <c r="GSA13" s="279"/>
      <c r="GSB13" s="279"/>
      <c r="GSC13" s="279"/>
      <c r="GSD13" s="279"/>
      <c r="GSE13" s="279"/>
      <c r="GSF13" s="279"/>
      <c r="GSG13" s="279"/>
      <c r="GSH13" s="279"/>
      <c r="GSI13" s="279"/>
      <c r="GSJ13" s="279"/>
      <c r="GSK13" s="279"/>
      <c r="GSL13" s="279"/>
      <c r="GSM13" s="279"/>
      <c r="GSN13" s="279"/>
      <c r="GSO13" s="279"/>
      <c r="GSP13" s="279"/>
      <c r="GSQ13" s="279"/>
      <c r="GSR13" s="279"/>
      <c r="GSS13" s="279"/>
      <c r="GST13" s="279"/>
      <c r="GSU13" s="279"/>
      <c r="GSV13" s="279"/>
      <c r="GSW13" s="279"/>
      <c r="GSX13" s="279"/>
      <c r="GSY13" s="279"/>
      <c r="GSZ13" s="279"/>
      <c r="GTA13" s="279"/>
      <c r="GTB13" s="279"/>
      <c r="GTC13" s="279"/>
      <c r="GTD13" s="279"/>
      <c r="GTE13" s="279"/>
      <c r="GTF13" s="279"/>
      <c r="GTG13" s="279"/>
      <c r="GTH13" s="279"/>
      <c r="GTI13" s="279"/>
      <c r="GTJ13" s="279"/>
      <c r="GTK13" s="279"/>
      <c r="GTL13" s="279"/>
      <c r="GTM13" s="279"/>
      <c r="GTN13" s="279"/>
      <c r="GTO13" s="279"/>
      <c r="GTP13" s="279"/>
      <c r="GTQ13" s="279"/>
      <c r="GTR13" s="279"/>
      <c r="GTS13" s="279"/>
      <c r="GTT13" s="279"/>
      <c r="GTU13" s="279"/>
      <c r="GTV13" s="279"/>
      <c r="GTW13" s="279"/>
      <c r="GTX13" s="279"/>
      <c r="GTY13" s="279"/>
      <c r="GTZ13" s="279"/>
      <c r="GUA13" s="279"/>
      <c r="GUB13" s="279"/>
      <c r="GUC13" s="279"/>
      <c r="GUD13" s="279"/>
      <c r="GUE13" s="279"/>
      <c r="GUF13" s="279"/>
      <c r="GUG13" s="279"/>
      <c r="GUH13" s="279"/>
      <c r="GUI13" s="279"/>
      <c r="GUJ13" s="279"/>
      <c r="GUK13" s="279"/>
      <c r="GUL13" s="279"/>
      <c r="GUM13" s="279"/>
      <c r="GUN13" s="279"/>
      <c r="GUO13" s="279"/>
      <c r="GUP13" s="279"/>
      <c r="GUQ13" s="279"/>
      <c r="GUR13" s="279"/>
      <c r="GUS13" s="279"/>
      <c r="GUT13" s="279"/>
      <c r="GUU13" s="279"/>
      <c r="GUV13" s="279"/>
      <c r="GUW13" s="279"/>
      <c r="GUX13" s="279"/>
      <c r="GUY13" s="279"/>
      <c r="GUZ13" s="279"/>
      <c r="GVA13" s="279"/>
      <c r="GVB13" s="279"/>
      <c r="GVC13" s="279"/>
      <c r="GVD13" s="279"/>
      <c r="GVE13" s="279"/>
      <c r="GVF13" s="279"/>
      <c r="GVG13" s="279"/>
      <c r="GVH13" s="279"/>
      <c r="GVI13" s="279"/>
      <c r="GVJ13" s="279"/>
      <c r="GVK13" s="279"/>
      <c r="GVL13" s="279"/>
      <c r="GVM13" s="279"/>
      <c r="GVN13" s="279"/>
      <c r="GVO13" s="279"/>
      <c r="GVP13" s="279"/>
      <c r="GVQ13" s="279"/>
      <c r="GVR13" s="279"/>
      <c r="GVS13" s="279"/>
      <c r="GVT13" s="279"/>
      <c r="GVU13" s="279"/>
      <c r="GVV13" s="279"/>
      <c r="GVW13" s="279"/>
      <c r="GVX13" s="279"/>
      <c r="GVY13" s="279"/>
      <c r="GVZ13" s="279"/>
      <c r="GWA13" s="279"/>
      <c r="GWB13" s="279"/>
      <c r="GWC13" s="279"/>
      <c r="GWD13" s="279"/>
      <c r="GWE13" s="279"/>
      <c r="GWF13" s="279"/>
      <c r="GWG13" s="279"/>
      <c r="GWH13" s="279"/>
      <c r="GWI13" s="279"/>
      <c r="GWJ13" s="279"/>
      <c r="GWK13" s="279"/>
      <c r="GWL13" s="279"/>
      <c r="GWM13" s="279"/>
      <c r="GWN13" s="279"/>
      <c r="GWO13" s="279"/>
      <c r="GWP13" s="279"/>
      <c r="GWQ13" s="279"/>
      <c r="GWR13" s="279"/>
      <c r="GWS13" s="279"/>
      <c r="GWT13" s="279"/>
      <c r="GWU13" s="279"/>
      <c r="GWV13" s="279"/>
      <c r="GWW13" s="279"/>
      <c r="GWX13" s="279"/>
      <c r="GWY13" s="279"/>
      <c r="GWZ13" s="279"/>
      <c r="GXA13" s="279"/>
      <c r="GXB13" s="279"/>
      <c r="GXC13" s="279"/>
      <c r="GXD13" s="279"/>
      <c r="GXE13" s="279"/>
      <c r="GXF13" s="279"/>
      <c r="GXG13" s="279"/>
      <c r="GXH13" s="279"/>
      <c r="GXI13" s="279"/>
      <c r="GXJ13" s="279"/>
      <c r="GXK13" s="279"/>
      <c r="GXL13" s="279"/>
      <c r="GXM13" s="279"/>
      <c r="GXN13" s="279"/>
      <c r="GXO13" s="279"/>
      <c r="GXP13" s="279"/>
      <c r="GXQ13" s="279"/>
      <c r="GXR13" s="279"/>
      <c r="GXS13" s="279"/>
      <c r="GXT13" s="279"/>
      <c r="GXU13" s="279"/>
      <c r="GXV13" s="279"/>
      <c r="GXW13" s="279"/>
      <c r="GXX13" s="279"/>
      <c r="GXY13" s="279"/>
      <c r="GXZ13" s="279"/>
      <c r="GYA13" s="279"/>
      <c r="GYB13" s="279"/>
      <c r="GYC13" s="279"/>
      <c r="GYD13" s="279"/>
      <c r="GYE13" s="279"/>
      <c r="GYF13" s="279"/>
      <c r="GYG13" s="279"/>
      <c r="GYH13" s="279"/>
      <c r="GYI13" s="279"/>
      <c r="GYJ13" s="279"/>
      <c r="GYK13" s="279"/>
      <c r="GYL13" s="279"/>
      <c r="GYM13" s="279"/>
      <c r="GYN13" s="279"/>
      <c r="GYO13" s="279"/>
      <c r="GYP13" s="279"/>
      <c r="GYQ13" s="279"/>
      <c r="GYR13" s="279"/>
      <c r="GYS13" s="279"/>
      <c r="GYT13" s="279"/>
      <c r="GYU13" s="279"/>
      <c r="GYV13" s="279"/>
      <c r="GYW13" s="279"/>
      <c r="GYX13" s="279"/>
      <c r="GYY13" s="279"/>
      <c r="GYZ13" s="279"/>
      <c r="GZA13" s="279"/>
      <c r="GZB13" s="279"/>
      <c r="GZC13" s="279"/>
      <c r="GZD13" s="279"/>
      <c r="GZE13" s="279"/>
      <c r="GZF13" s="279"/>
      <c r="GZG13" s="279"/>
      <c r="GZH13" s="279"/>
      <c r="GZI13" s="279"/>
      <c r="GZJ13" s="279"/>
      <c r="GZK13" s="279"/>
      <c r="GZL13" s="279"/>
      <c r="GZM13" s="279"/>
      <c r="GZN13" s="279"/>
      <c r="GZO13" s="279"/>
      <c r="GZP13" s="279"/>
      <c r="GZQ13" s="279"/>
      <c r="GZR13" s="279"/>
      <c r="GZS13" s="279"/>
      <c r="GZT13" s="279"/>
      <c r="GZU13" s="279"/>
      <c r="GZV13" s="279"/>
      <c r="GZW13" s="279"/>
      <c r="GZX13" s="279"/>
      <c r="GZY13" s="279"/>
      <c r="GZZ13" s="279"/>
      <c r="HAA13" s="279"/>
      <c r="HAB13" s="279"/>
      <c r="HAC13" s="279"/>
      <c r="HAD13" s="279"/>
      <c r="HAE13" s="279"/>
      <c r="HAF13" s="279"/>
      <c r="HAG13" s="279"/>
      <c r="HAH13" s="279"/>
      <c r="HAI13" s="279"/>
      <c r="HAJ13" s="279"/>
      <c r="HAK13" s="279"/>
      <c r="HAL13" s="279"/>
      <c r="HAM13" s="279"/>
      <c r="HAN13" s="279"/>
      <c r="HAO13" s="279"/>
      <c r="HAP13" s="279"/>
      <c r="HAQ13" s="279"/>
      <c r="HAR13" s="279"/>
      <c r="HAS13" s="279"/>
      <c r="HAT13" s="279"/>
      <c r="HAU13" s="279"/>
      <c r="HAV13" s="279"/>
      <c r="HAW13" s="279"/>
      <c r="HAX13" s="279"/>
      <c r="HAY13" s="279"/>
      <c r="HAZ13" s="279"/>
      <c r="HBA13" s="279"/>
      <c r="HBB13" s="279"/>
      <c r="HBC13" s="279"/>
      <c r="HBD13" s="279"/>
      <c r="HBE13" s="279"/>
      <c r="HBF13" s="279"/>
      <c r="HBG13" s="279"/>
      <c r="HBH13" s="279"/>
      <c r="HBI13" s="279"/>
      <c r="HBJ13" s="279"/>
      <c r="HBK13" s="279"/>
      <c r="HBL13" s="279"/>
      <c r="HBM13" s="279"/>
      <c r="HBN13" s="279"/>
      <c r="HBO13" s="279"/>
      <c r="HBP13" s="279"/>
      <c r="HBQ13" s="279"/>
      <c r="HBR13" s="279"/>
      <c r="HBS13" s="279"/>
      <c r="HBT13" s="279"/>
      <c r="HBU13" s="279"/>
      <c r="HBV13" s="279"/>
      <c r="HBW13" s="279"/>
      <c r="HBX13" s="279"/>
      <c r="HBY13" s="279"/>
      <c r="HBZ13" s="279"/>
      <c r="HCA13" s="279"/>
      <c r="HCB13" s="279"/>
      <c r="HCC13" s="279"/>
      <c r="HCD13" s="279"/>
      <c r="HCE13" s="279"/>
      <c r="HCF13" s="279"/>
      <c r="HCG13" s="279"/>
      <c r="HCH13" s="279"/>
      <c r="HCI13" s="279"/>
      <c r="HCJ13" s="279"/>
      <c r="HCK13" s="279"/>
      <c r="HCL13" s="279"/>
      <c r="HCM13" s="279"/>
      <c r="HCN13" s="279"/>
      <c r="HCO13" s="279"/>
      <c r="HCP13" s="279"/>
      <c r="HCQ13" s="279"/>
      <c r="HCR13" s="279"/>
      <c r="HCS13" s="279"/>
      <c r="HCT13" s="279"/>
      <c r="HCU13" s="279"/>
      <c r="HCV13" s="279"/>
      <c r="HCW13" s="279"/>
      <c r="HCX13" s="279"/>
      <c r="HCY13" s="279"/>
      <c r="HCZ13" s="279"/>
      <c r="HDA13" s="279"/>
      <c r="HDB13" s="279"/>
      <c r="HDC13" s="279"/>
      <c r="HDD13" s="279"/>
      <c r="HDE13" s="279"/>
      <c r="HDF13" s="279"/>
      <c r="HDG13" s="279"/>
      <c r="HDH13" s="279"/>
      <c r="HDI13" s="279"/>
      <c r="HDJ13" s="279"/>
      <c r="HDK13" s="279"/>
      <c r="HDL13" s="279"/>
      <c r="HDM13" s="279"/>
      <c r="HDN13" s="279"/>
      <c r="HDO13" s="279"/>
      <c r="HDP13" s="279"/>
      <c r="HDQ13" s="279"/>
      <c r="HDR13" s="279"/>
      <c r="HDS13" s="279"/>
      <c r="HDT13" s="279"/>
      <c r="HDU13" s="279"/>
      <c r="HDV13" s="279"/>
      <c r="HDW13" s="279"/>
      <c r="HDX13" s="279"/>
      <c r="HDY13" s="279"/>
      <c r="HDZ13" s="279"/>
      <c r="HEA13" s="279"/>
      <c r="HEB13" s="279"/>
      <c r="HEC13" s="279"/>
      <c r="HED13" s="279"/>
      <c r="HEE13" s="279"/>
      <c r="HEF13" s="279"/>
      <c r="HEG13" s="279"/>
      <c r="HEH13" s="279"/>
      <c r="HEI13" s="279"/>
      <c r="HEJ13" s="279"/>
      <c r="HEK13" s="279"/>
      <c r="HEL13" s="279"/>
      <c r="HEM13" s="279"/>
      <c r="HEN13" s="279"/>
      <c r="HEO13" s="279"/>
      <c r="HEP13" s="279"/>
      <c r="HEQ13" s="279"/>
      <c r="HER13" s="279"/>
      <c r="HES13" s="279"/>
      <c r="HET13" s="279"/>
      <c r="HEU13" s="279"/>
      <c r="HEV13" s="279"/>
      <c r="HEW13" s="279"/>
      <c r="HEX13" s="279"/>
      <c r="HEY13" s="279"/>
      <c r="HEZ13" s="279"/>
      <c r="HFA13" s="279"/>
      <c r="HFB13" s="279"/>
      <c r="HFC13" s="279"/>
      <c r="HFD13" s="279"/>
      <c r="HFE13" s="279"/>
      <c r="HFF13" s="279"/>
      <c r="HFG13" s="279"/>
      <c r="HFH13" s="279"/>
      <c r="HFI13" s="279"/>
      <c r="HFJ13" s="279"/>
      <c r="HFK13" s="279"/>
      <c r="HFL13" s="279"/>
      <c r="HFM13" s="279"/>
      <c r="HFN13" s="279"/>
      <c r="HFO13" s="279"/>
      <c r="HFP13" s="279"/>
      <c r="HFQ13" s="279"/>
      <c r="HFR13" s="279"/>
      <c r="HFS13" s="279"/>
      <c r="HFT13" s="279"/>
      <c r="HFU13" s="279"/>
      <c r="HFV13" s="279"/>
      <c r="HFW13" s="279"/>
      <c r="HFX13" s="279"/>
      <c r="HFY13" s="279"/>
      <c r="HFZ13" s="279"/>
      <c r="HGA13" s="279"/>
      <c r="HGB13" s="279"/>
      <c r="HGC13" s="279"/>
      <c r="HGD13" s="279"/>
      <c r="HGE13" s="279"/>
      <c r="HGF13" s="279"/>
      <c r="HGG13" s="279"/>
      <c r="HGH13" s="279"/>
      <c r="HGI13" s="279"/>
      <c r="HGJ13" s="279"/>
      <c r="HGK13" s="279"/>
      <c r="HGL13" s="279"/>
      <c r="HGM13" s="279"/>
      <c r="HGN13" s="279"/>
      <c r="HGO13" s="279"/>
      <c r="HGP13" s="279"/>
      <c r="HGQ13" s="279"/>
      <c r="HGR13" s="279"/>
      <c r="HGS13" s="279"/>
      <c r="HGT13" s="279"/>
      <c r="HGU13" s="279"/>
      <c r="HGV13" s="279"/>
      <c r="HGW13" s="279"/>
      <c r="HGX13" s="279"/>
      <c r="HGY13" s="279"/>
      <c r="HGZ13" s="279"/>
      <c r="HHA13" s="279"/>
      <c r="HHB13" s="279"/>
      <c r="HHC13" s="279"/>
      <c r="HHD13" s="279"/>
      <c r="HHE13" s="279"/>
      <c r="HHF13" s="279"/>
      <c r="HHG13" s="279"/>
      <c r="HHH13" s="279"/>
      <c r="HHI13" s="279"/>
      <c r="HHJ13" s="279"/>
      <c r="HHK13" s="279"/>
      <c r="HHL13" s="279"/>
      <c r="HHM13" s="279"/>
      <c r="HHN13" s="279"/>
      <c r="HHO13" s="279"/>
      <c r="HHP13" s="279"/>
      <c r="HHQ13" s="279"/>
      <c r="HHR13" s="279"/>
      <c r="HHS13" s="279"/>
      <c r="HHT13" s="279"/>
      <c r="HHU13" s="279"/>
      <c r="HHV13" s="279"/>
      <c r="HHW13" s="279"/>
      <c r="HHX13" s="279"/>
      <c r="HHY13" s="279"/>
      <c r="HHZ13" s="279"/>
      <c r="HIA13" s="279"/>
      <c r="HIB13" s="279"/>
      <c r="HIC13" s="279"/>
      <c r="HID13" s="279"/>
      <c r="HIE13" s="279"/>
      <c r="HIF13" s="279"/>
      <c r="HIG13" s="279"/>
      <c r="HIH13" s="279"/>
      <c r="HII13" s="279"/>
      <c r="HIJ13" s="279"/>
      <c r="HIK13" s="279"/>
      <c r="HIL13" s="279"/>
      <c r="HIM13" s="279"/>
      <c r="HIN13" s="279"/>
      <c r="HIO13" s="279"/>
      <c r="HIP13" s="279"/>
      <c r="HIQ13" s="279"/>
      <c r="HIR13" s="279"/>
      <c r="HIS13" s="279"/>
      <c r="HIT13" s="279"/>
      <c r="HIU13" s="279"/>
      <c r="HIV13" s="279"/>
      <c r="HIW13" s="279"/>
      <c r="HIX13" s="279"/>
      <c r="HIY13" s="279"/>
      <c r="HIZ13" s="279"/>
      <c r="HJA13" s="279"/>
      <c r="HJB13" s="279"/>
      <c r="HJC13" s="279"/>
      <c r="HJD13" s="279"/>
      <c r="HJE13" s="279"/>
      <c r="HJF13" s="279"/>
      <c r="HJG13" s="279"/>
      <c r="HJH13" s="279"/>
      <c r="HJI13" s="279"/>
      <c r="HJJ13" s="279"/>
      <c r="HJK13" s="279"/>
      <c r="HJL13" s="279"/>
      <c r="HJM13" s="279"/>
      <c r="HJN13" s="279"/>
      <c r="HJO13" s="279"/>
      <c r="HJP13" s="279"/>
      <c r="HJQ13" s="279"/>
      <c r="HJR13" s="279"/>
      <c r="HJS13" s="279"/>
      <c r="HJT13" s="279"/>
      <c r="HJU13" s="279"/>
      <c r="HJV13" s="279"/>
      <c r="HJW13" s="279"/>
      <c r="HJX13" s="279"/>
      <c r="HJY13" s="279"/>
      <c r="HJZ13" s="279"/>
      <c r="HKA13" s="279"/>
      <c r="HKB13" s="279"/>
      <c r="HKC13" s="279"/>
      <c r="HKD13" s="279"/>
      <c r="HKE13" s="279"/>
      <c r="HKF13" s="279"/>
      <c r="HKG13" s="279"/>
      <c r="HKH13" s="279"/>
      <c r="HKI13" s="279"/>
      <c r="HKJ13" s="279"/>
      <c r="HKK13" s="279"/>
      <c r="HKL13" s="279"/>
      <c r="HKM13" s="279"/>
      <c r="HKN13" s="279"/>
      <c r="HKO13" s="279"/>
      <c r="HKP13" s="279"/>
      <c r="HKQ13" s="279"/>
      <c r="HKR13" s="279"/>
      <c r="HKS13" s="279"/>
      <c r="HKT13" s="279"/>
      <c r="HKU13" s="279"/>
      <c r="HKV13" s="279"/>
      <c r="HKW13" s="279"/>
      <c r="HKX13" s="279"/>
      <c r="HKY13" s="279"/>
      <c r="HKZ13" s="279"/>
      <c r="HLA13" s="279"/>
      <c r="HLB13" s="279"/>
      <c r="HLC13" s="279"/>
      <c r="HLD13" s="279"/>
      <c r="HLE13" s="279"/>
      <c r="HLF13" s="279"/>
      <c r="HLG13" s="279"/>
      <c r="HLH13" s="279"/>
      <c r="HLI13" s="279"/>
      <c r="HLJ13" s="279"/>
      <c r="HLK13" s="279"/>
      <c r="HLL13" s="279"/>
      <c r="HLM13" s="279"/>
      <c r="HLN13" s="279"/>
      <c r="HLO13" s="279"/>
      <c r="HLP13" s="279"/>
      <c r="HLQ13" s="279"/>
      <c r="HLR13" s="279"/>
      <c r="HLS13" s="279"/>
      <c r="HLT13" s="279"/>
      <c r="HLU13" s="279"/>
      <c r="HLV13" s="279"/>
      <c r="HLW13" s="279"/>
      <c r="HLX13" s="279"/>
      <c r="HLY13" s="279"/>
      <c r="HLZ13" s="279"/>
      <c r="HMA13" s="279"/>
      <c r="HMB13" s="279"/>
      <c r="HMC13" s="279"/>
      <c r="HMD13" s="279"/>
      <c r="HME13" s="279"/>
      <c r="HMF13" s="279"/>
      <c r="HMG13" s="279"/>
      <c r="HMH13" s="279"/>
      <c r="HMI13" s="279"/>
      <c r="HMJ13" s="279"/>
      <c r="HMK13" s="279"/>
      <c r="HML13" s="279"/>
      <c r="HMM13" s="279"/>
      <c r="HMN13" s="279"/>
      <c r="HMO13" s="279"/>
      <c r="HMP13" s="279"/>
      <c r="HMQ13" s="279"/>
      <c r="HMR13" s="279"/>
      <c r="HMS13" s="279"/>
      <c r="HMT13" s="279"/>
      <c r="HMU13" s="279"/>
      <c r="HMV13" s="279"/>
      <c r="HMW13" s="279"/>
      <c r="HMX13" s="279"/>
      <c r="HMY13" s="279"/>
      <c r="HMZ13" s="279"/>
      <c r="HNA13" s="279"/>
      <c r="HNB13" s="279"/>
      <c r="HNC13" s="279"/>
      <c r="HND13" s="279"/>
      <c r="HNE13" s="279"/>
      <c r="HNF13" s="279"/>
      <c r="HNG13" s="279"/>
      <c r="HNH13" s="279"/>
      <c r="HNI13" s="279"/>
      <c r="HNJ13" s="279"/>
      <c r="HNK13" s="279"/>
      <c r="HNL13" s="279"/>
      <c r="HNM13" s="279"/>
      <c r="HNN13" s="279"/>
      <c r="HNO13" s="279"/>
      <c r="HNP13" s="279"/>
      <c r="HNQ13" s="279"/>
      <c r="HNR13" s="279"/>
      <c r="HNS13" s="279"/>
      <c r="HNT13" s="279"/>
      <c r="HNU13" s="279"/>
      <c r="HNV13" s="279"/>
      <c r="HNW13" s="279"/>
      <c r="HNX13" s="279"/>
      <c r="HNY13" s="279"/>
      <c r="HNZ13" s="279"/>
      <c r="HOA13" s="279"/>
      <c r="HOB13" s="279"/>
      <c r="HOC13" s="279"/>
      <c r="HOD13" s="279"/>
      <c r="HOE13" s="279"/>
      <c r="HOF13" s="279"/>
      <c r="HOG13" s="279"/>
      <c r="HOH13" s="279"/>
      <c r="HOI13" s="279"/>
      <c r="HOJ13" s="279"/>
      <c r="HOK13" s="279"/>
      <c r="HOL13" s="279"/>
      <c r="HOM13" s="279"/>
      <c r="HON13" s="279"/>
      <c r="HOO13" s="279"/>
      <c r="HOP13" s="279"/>
      <c r="HOQ13" s="279"/>
      <c r="HOR13" s="279"/>
      <c r="HOS13" s="279"/>
      <c r="HOT13" s="279"/>
      <c r="HOU13" s="279"/>
      <c r="HOV13" s="279"/>
      <c r="HOW13" s="279"/>
      <c r="HOX13" s="279"/>
      <c r="HOY13" s="279"/>
      <c r="HOZ13" s="279"/>
      <c r="HPA13" s="279"/>
      <c r="HPB13" s="279"/>
      <c r="HPC13" s="279"/>
      <c r="HPD13" s="279"/>
      <c r="HPE13" s="279"/>
      <c r="HPF13" s="279"/>
      <c r="HPG13" s="279"/>
      <c r="HPH13" s="279"/>
      <c r="HPI13" s="279"/>
      <c r="HPJ13" s="279"/>
      <c r="HPK13" s="279"/>
      <c r="HPL13" s="279"/>
      <c r="HPM13" s="279"/>
      <c r="HPN13" s="279"/>
      <c r="HPO13" s="279"/>
      <c r="HPP13" s="279"/>
      <c r="HPQ13" s="279"/>
      <c r="HPR13" s="279"/>
      <c r="HPS13" s="279"/>
      <c r="HPT13" s="279"/>
      <c r="HPU13" s="279"/>
      <c r="HPV13" s="279"/>
      <c r="HPW13" s="279"/>
      <c r="HPX13" s="279"/>
      <c r="HPY13" s="279"/>
      <c r="HPZ13" s="279"/>
      <c r="HQA13" s="279"/>
      <c r="HQB13" s="279"/>
      <c r="HQC13" s="279"/>
      <c r="HQD13" s="279"/>
      <c r="HQE13" s="279"/>
      <c r="HQF13" s="279"/>
      <c r="HQG13" s="279"/>
      <c r="HQH13" s="279"/>
      <c r="HQI13" s="279"/>
      <c r="HQJ13" s="279"/>
      <c r="HQK13" s="279"/>
      <c r="HQL13" s="279"/>
      <c r="HQM13" s="279"/>
      <c r="HQN13" s="279"/>
      <c r="HQO13" s="279"/>
      <c r="HQP13" s="279"/>
      <c r="HQQ13" s="279"/>
      <c r="HQR13" s="279"/>
      <c r="HQS13" s="279"/>
      <c r="HQT13" s="279"/>
      <c r="HQU13" s="279"/>
      <c r="HQV13" s="279"/>
      <c r="HQW13" s="279"/>
      <c r="HQX13" s="279"/>
      <c r="HQY13" s="279"/>
      <c r="HQZ13" s="279"/>
      <c r="HRA13" s="279"/>
      <c r="HRB13" s="279"/>
      <c r="HRC13" s="279"/>
      <c r="HRD13" s="279"/>
      <c r="HRE13" s="279"/>
      <c r="HRF13" s="279"/>
      <c r="HRG13" s="279"/>
      <c r="HRH13" s="279"/>
      <c r="HRI13" s="279"/>
      <c r="HRJ13" s="279"/>
      <c r="HRK13" s="279"/>
      <c r="HRL13" s="279"/>
      <c r="HRM13" s="279"/>
      <c r="HRN13" s="279"/>
      <c r="HRO13" s="279"/>
      <c r="HRP13" s="279"/>
      <c r="HRQ13" s="279"/>
      <c r="HRR13" s="279"/>
      <c r="HRS13" s="279"/>
      <c r="HRT13" s="279"/>
      <c r="HRU13" s="279"/>
      <c r="HRV13" s="279"/>
      <c r="HRW13" s="279"/>
      <c r="HRX13" s="279"/>
      <c r="HRY13" s="279"/>
      <c r="HRZ13" s="279"/>
      <c r="HSA13" s="279"/>
      <c r="HSB13" s="279"/>
      <c r="HSC13" s="279"/>
      <c r="HSD13" s="279"/>
      <c r="HSE13" s="279"/>
      <c r="HSF13" s="279"/>
      <c r="HSG13" s="279"/>
      <c r="HSH13" s="279"/>
      <c r="HSI13" s="279"/>
      <c r="HSJ13" s="279"/>
      <c r="HSK13" s="279"/>
      <c r="HSL13" s="279"/>
      <c r="HSM13" s="279"/>
      <c r="HSN13" s="279"/>
      <c r="HSO13" s="279"/>
      <c r="HSP13" s="279"/>
      <c r="HSQ13" s="279"/>
      <c r="HSR13" s="279"/>
      <c r="HSS13" s="279"/>
      <c r="HST13" s="279"/>
      <c r="HSU13" s="279"/>
      <c r="HSV13" s="279"/>
      <c r="HSW13" s="279"/>
      <c r="HSX13" s="279"/>
      <c r="HSY13" s="279"/>
      <c r="HSZ13" s="279"/>
      <c r="HTA13" s="279"/>
      <c r="HTB13" s="279"/>
      <c r="HTC13" s="279"/>
      <c r="HTD13" s="279"/>
      <c r="HTE13" s="279"/>
      <c r="HTF13" s="279"/>
      <c r="HTG13" s="279"/>
      <c r="HTH13" s="279"/>
      <c r="HTI13" s="279"/>
      <c r="HTJ13" s="279"/>
      <c r="HTK13" s="279"/>
      <c r="HTL13" s="279"/>
      <c r="HTM13" s="279"/>
      <c r="HTN13" s="279"/>
      <c r="HTO13" s="279"/>
      <c r="HTP13" s="279"/>
      <c r="HTQ13" s="279"/>
      <c r="HTR13" s="279"/>
      <c r="HTS13" s="279"/>
      <c r="HTT13" s="279"/>
      <c r="HTU13" s="279"/>
      <c r="HTV13" s="279"/>
      <c r="HTW13" s="279"/>
      <c r="HTX13" s="279"/>
      <c r="HTY13" s="279"/>
      <c r="HTZ13" s="279"/>
      <c r="HUA13" s="279"/>
      <c r="HUB13" s="279"/>
      <c r="HUC13" s="279"/>
      <c r="HUD13" s="279"/>
      <c r="HUE13" s="279"/>
      <c r="HUF13" s="279"/>
      <c r="HUG13" s="279"/>
      <c r="HUH13" s="279"/>
      <c r="HUI13" s="279"/>
      <c r="HUJ13" s="279"/>
      <c r="HUK13" s="279"/>
      <c r="HUL13" s="279"/>
      <c r="HUM13" s="279"/>
      <c r="HUN13" s="279"/>
      <c r="HUO13" s="279"/>
      <c r="HUP13" s="279"/>
      <c r="HUQ13" s="279"/>
      <c r="HUR13" s="279"/>
      <c r="HUS13" s="279"/>
      <c r="HUT13" s="279"/>
      <c r="HUU13" s="279"/>
      <c r="HUV13" s="279"/>
      <c r="HUW13" s="279"/>
      <c r="HUX13" s="279"/>
      <c r="HUY13" s="279"/>
      <c r="HUZ13" s="279"/>
      <c r="HVA13" s="279"/>
      <c r="HVB13" s="279"/>
      <c r="HVC13" s="279"/>
      <c r="HVD13" s="279"/>
      <c r="HVE13" s="279"/>
      <c r="HVF13" s="279"/>
      <c r="HVG13" s="279"/>
      <c r="HVH13" s="279"/>
      <c r="HVI13" s="279"/>
      <c r="HVJ13" s="279"/>
      <c r="HVK13" s="279"/>
      <c r="HVL13" s="279"/>
      <c r="HVM13" s="279"/>
      <c r="HVN13" s="279"/>
      <c r="HVO13" s="279"/>
      <c r="HVP13" s="279"/>
      <c r="HVQ13" s="279"/>
      <c r="HVR13" s="279"/>
      <c r="HVS13" s="279"/>
      <c r="HVT13" s="279"/>
      <c r="HVU13" s="279"/>
      <c r="HVV13" s="279"/>
      <c r="HVW13" s="279"/>
      <c r="HVX13" s="279"/>
      <c r="HVY13" s="279"/>
      <c r="HVZ13" s="279"/>
      <c r="HWA13" s="279"/>
      <c r="HWB13" s="279"/>
      <c r="HWC13" s="279"/>
      <c r="HWD13" s="279"/>
      <c r="HWE13" s="279"/>
      <c r="HWF13" s="279"/>
      <c r="HWG13" s="279"/>
      <c r="HWH13" s="279"/>
      <c r="HWI13" s="279"/>
      <c r="HWJ13" s="279"/>
      <c r="HWK13" s="279"/>
      <c r="HWL13" s="279"/>
      <c r="HWM13" s="279"/>
      <c r="HWN13" s="279"/>
      <c r="HWO13" s="279"/>
      <c r="HWP13" s="279"/>
      <c r="HWQ13" s="279"/>
      <c r="HWR13" s="279"/>
      <c r="HWS13" s="279"/>
      <c r="HWT13" s="279"/>
      <c r="HWU13" s="279"/>
      <c r="HWV13" s="279"/>
      <c r="HWW13" s="279"/>
      <c r="HWX13" s="279"/>
      <c r="HWY13" s="279"/>
      <c r="HWZ13" s="279"/>
      <c r="HXA13" s="279"/>
      <c r="HXB13" s="279"/>
      <c r="HXC13" s="279"/>
      <c r="HXD13" s="279"/>
      <c r="HXE13" s="279"/>
      <c r="HXF13" s="279"/>
      <c r="HXG13" s="279"/>
      <c r="HXH13" s="279"/>
      <c r="HXI13" s="279"/>
      <c r="HXJ13" s="279"/>
      <c r="HXK13" s="279"/>
      <c r="HXL13" s="279"/>
      <c r="HXM13" s="279"/>
      <c r="HXN13" s="279"/>
      <c r="HXO13" s="279"/>
      <c r="HXP13" s="279"/>
      <c r="HXQ13" s="279"/>
      <c r="HXR13" s="279"/>
      <c r="HXS13" s="279"/>
      <c r="HXT13" s="279"/>
      <c r="HXU13" s="279"/>
      <c r="HXV13" s="279"/>
      <c r="HXW13" s="279"/>
      <c r="HXX13" s="279"/>
      <c r="HXY13" s="279"/>
      <c r="HXZ13" s="279"/>
      <c r="HYA13" s="279"/>
      <c r="HYB13" s="279"/>
      <c r="HYC13" s="279"/>
      <c r="HYD13" s="279"/>
      <c r="HYE13" s="279"/>
      <c r="HYF13" s="279"/>
      <c r="HYG13" s="279"/>
      <c r="HYH13" s="279"/>
      <c r="HYI13" s="279"/>
      <c r="HYJ13" s="279"/>
      <c r="HYK13" s="279"/>
      <c r="HYL13" s="279"/>
      <c r="HYM13" s="279"/>
      <c r="HYN13" s="279"/>
      <c r="HYO13" s="279"/>
      <c r="HYP13" s="279"/>
      <c r="HYQ13" s="279"/>
      <c r="HYR13" s="279"/>
      <c r="HYS13" s="279"/>
      <c r="HYT13" s="279"/>
      <c r="HYU13" s="279"/>
      <c r="HYV13" s="279"/>
      <c r="HYW13" s="279"/>
      <c r="HYX13" s="279"/>
      <c r="HYY13" s="279"/>
      <c r="HYZ13" s="279"/>
      <c r="HZA13" s="279"/>
      <c r="HZB13" s="279"/>
      <c r="HZC13" s="279"/>
      <c r="HZD13" s="279"/>
      <c r="HZE13" s="279"/>
      <c r="HZF13" s="279"/>
      <c r="HZG13" s="279"/>
      <c r="HZH13" s="279"/>
      <c r="HZI13" s="279"/>
      <c r="HZJ13" s="279"/>
      <c r="HZK13" s="279"/>
      <c r="HZL13" s="279"/>
      <c r="HZM13" s="279"/>
      <c r="HZN13" s="279"/>
      <c r="HZO13" s="279"/>
      <c r="HZP13" s="279"/>
      <c r="HZQ13" s="279"/>
      <c r="HZR13" s="279"/>
      <c r="HZS13" s="279"/>
      <c r="HZT13" s="279"/>
      <c r="HZU13" s="279"/>
      <c r="HZV13" s="279"/>
      <c r="HZW13" s="279"/>
      <c r="HZX13" s="279"/>
      <c r="HZY13" s="279"/>
      <c r="HZZ13" s="279"/>
      <c r="IAA13" s="279"/>
      <c r="IAB13" s="279"/>
      <c r="IAC13" s="279"/>
      <c r="IAD13" s="279"/>
      <c r="IAE13" s="279"/>
      <c r="IAF13" s="279"/>
      <c r="IAG13" s="279"/>
      <c r="IAH13" s="279"/>
      <c r="IAI13" s="279"/>
      <c r="IAJ13" s="279"/>
      <c r="IAK13" s="279"/>
      <c r="IAL13" s="279"/>
      <c r="IAM13" s="279"/>
      <c r="IAN13" s="279"/>
      <c r="IAO13" s="279"/>
      <c r="IAP13" s="279"/>
      <c r="IAQ13" s="279"/>
      <c r="IAR13" s="279"/>
      <c r="IAS13" s="279"/>
      <c r="IAT13" s="279"/>
      <c r="IAU13" s="279"/>
      <c r="IAV13" s="279"/>
      <c r="IAW13" s="279"/>
      <c r="IAX13" s="279"/>
      <c r="IAY13" s="279"/>
      <c r="IAZ13" s="279"/>
      <c r="IBA13" s="279"/>
      <c r="IBB13" s="279"/>
      <c r="IBC13" s="279"/>
      <c r="IBD13" s="279"/>
      <c r="IBE13" s="279"/>
      <c r="IBF13" s="279"/>
      <c r="IBG13" s="279"/>
      <c r="IBH13" s="279"/>
      <c r="IBI13" s="279"/>
      <c r="IBJ13" s="279"/>
      <c r="IBK13" s="279"/>
      <c r="IBL13" s="279"/>
      <c r="IBM13" s="279"/>
      <c r="IBN13" s="279"/>
      <c r="IBO13" s="279"/>
      <c r="IBP13" s="279"/>
      <c r="IBQ13" s="279"/>
      <c r="IBR13" s="279"/>
      <c r="IBS13" s="279"/>
      <c r="IBT13" s="279"/>
      <c r="IBU13" s="279"/>
      <c r="IBV13" s="279"/>
      <c r="IBW13" s="279"/>
      <c r="IBX13" s="279"/>
      <c r="IBY13" s="279"/>
      <c r="IBZ13" s="279"/>
      <c r="ICA13" s="279"/>
      <c r="ICB13" s="279"/>
      <c r="ICC13" s="279"/>
      <c r="ICD13" s="279"/>
      <c r="ICE13" s="279"/>
      <c r="ICF13" s="279"/>
      <c r="ICG13" s="279"/>
      <c r="ICH13" s="279"/>
      <c r="ICI13" s="279"/>
      <c r="ICJ13" s="279"/>
      <c r="ICK13" s="279"/>
      <c r="ICL13" s="279"/>
      <c r="ICM13" s="279"/>
      <c r="ICN13" s="279"/>
      <c r="ICO13" s="279"/>
      <c r="ICP13" s="279"/>
      <c r="ICQ13" s="279"/>
      <c r="ICR13" s="279"/>
      <c r="ICS13" s="279"/>
      <c r="ICT13" s="279"/>
      <c r="ICU13" s="279"/>
      <c r="ICV13" s="279"/>
      <c r="ICW13" s="279"/>
      <c r="ICX13" s="279"/>
      <c r="ICY13" s="279"/>
      <c r="ICZ13" s="279"/>
      <c r="IDA13" s="279"/>
      <c r="IDB13" s="279"/>
      <c r="IDC13" s="279"/>
      <c r="IDD13" s="279"/>
      <c r="IDE13" s="279"/>
      <c r="IDF13" s="279"/>
      <c r="IDG13" s="279"/>
      <c r="IDH13" s="279"/>
      <c r="IDI13" s="279"/>
      <c r="IDJ13" s="279"/>
      <c r="IDK13" s="279"/>
      <c r="IDL13" s="279"/>
      <c r="IDM13" s="279"/>
      <c r="IDN13" s="279"/>
      <c r="IDO13" s="279"/>
      <c r="IDP13" s="279"/>
      <c r="IDQ13" s="279"/>
      <c r="IDR13" s="279"/>
      <c r="IDS13" s="279"/>
      <c r="IDT13" s="279"/>
      <c r="IDU13" s="279"/>
      <c r="IDV13" s="279"/>
      <c r="IDW13" s="279"/>
      <c r="IDX13" s="279"/>
      <c r="IDY13" s="279"/>
      <c r="IDZ13" s="279"/>
      <c r="IEA13" s="279"/>
      <c r="IEB13" s="279"/>
      <c r="IEC13" s="279"/>
      <c r="IED13" s="279"/>
      <c r="IEE13" s="279"/>
      <c r="IEF13" s="279"/>
      <c r="IEG13" s="279"/>
      <c r="IEH13" s="279"/>
      <c r="IEI13" s="279"/>
      <c r="IEJ13" s="279"/>
      <c r="IEK13" s="279"/>
      <c r="IEL13" s="279"/>
      <c r="IEM13" s="279"/>
      <c r="IEN13" s="279"/>
      <c r="IEO13" s="279"/>
      <c r="IEP13" s="279"/>
      <c r="IEQ13" s="279"/>
      <c r="IER13" s="279"/>
      <c r="IES13" s="279"/>
      <c r="IET13" s="279"/>
      <c r="IEU13" s="279"/>
      <c r="IEV13" s="279"/>
      <c r="IEW13" s="279"/>
      <c r="IEX13" s="279"/>
      <c r="IEY13" s="279"/>
      <c r="IEZ13" s="279"/>
      <c r="IFA13" s="279"/>
      <c r="IFB13" s="279"/>
      <c r="IFC13" s="279"/>
      <c r="IFD13" s="279"/>
      <c r="IFE13" s="279"/>
      <c r="IFF13" s="279"/>
      <c r="IFG13" s="279"/>
      <c r="IFH13" s="279"/>
      <c r="IFI13" s="279"/>
      <c r="IFJ13" s="279"/>
      <c r="IFK13" s="279"/>
      <c r="IFL13" s="279"/>
      <c r="IFM13" s="279"/>
      <c r="IFN13" s="279"/>
      <c r="IFO13" s="279"/>
      <c r="IFP13" s="279"/>
      <c r="IFQ13" s="279"/>
      <c r="IFR13" s="279"/>
      <c r="IFS13" s="279"/>
      <c r="IFT13" s="279"/>
      <c r="IFU13" s="279"/>
      <c r="IFV13" s="279"/>
      <c r="IFW13" s="279"/>
      <c r="IFX13" s="279"/>
      <c r="IFY13" s="279"/>
      <c r="IFZ13" s="279"/>
      <c r="IGA13" s="279"/>
      <c r="IGB13" s="279"/>
      <c r="IGC13" s="279"/>
      <c r="IGD13" s="279"/>
      <c r="IGE13" s="279"/>
      <c r="IGF13" s="279"/>
      <c r="IGG13" s="279"/>
      <c r="IGH13" s="279"/>
      <c r="IGI13" s="279"/>
      <c r="IGJ13" s="279"/>
      <c r="IGK13" s="279"/>
      <c r="IGL13" s="279"/>
      <c r="IGM13" s="279"/>
      <c r="IGN13" s="279"/>
      <c r="IGO13" s="279"/>
      <c r="IGP13" s="279"/>
      <c r="IGQ13" s="279"/>
      <c r="IGR13" s="279"/>
      <c r="IGS13" s="279"/>
      <c r="IGT13" s="279"/>
      <c r="IGU13" s="279"/>
      <c r="IGV13" s="279"/>
      <c r="IGW13" s="279"/>
      <c r="IGX13" s="279"/>
      <c r="IGY13" s="279"/>
      <c r="IGZ13" s="279"/>
      <c r="IHA13" s="279"/>
      <c r="IHB13" s="279"/>
      <c r="IHC13" s="279"/>
      <c r="IHD13" s="279"/>
      <c r="IHE13" s="279"/>
      <c r="IHF13" s="279"/>
      <c r="IHG13" s="279"/>
      <c r="IHH13" s="279"/>
      <c r="IHI13" s="279"/>
      <c r="IHJ13" s="279"/>
      <c r="IHK13" s="279"/>
      <c r="IHL13" s="279"/>
      <c r="IHM13" s="279"/>
      <c r="IHN13" s="279"/>
      <c r="IHO13" s="279"/>
      <c r="IHP13" s="279"/>
      <c r="IHQ13" s="279"/>
      <c r="IHR13" s="279"/>
      <c r="IHS13" s="279"/>
      <c r="IHT13" s="279"/>
      <c r="IHU13" s="279"/>
      <c r="IHV13" s="279"/>
      <c r="IHW13" s="279"/>
      <c r="IHX13" s="279"/>
      <c r="IHY13" s="279"/>
      <c r="IHZ13" s="279"/>
      <c r="IIA13" s="279"/>
      <c r="IIB13" s="279"/>
      <c r="IIC13" s="279"/>
      <c r="IID13" s="279"/>
      <c r="IIE13" s="279"/>
      <c r="IIF13" s="279"/>
      <c r="IIG13" s="279"/>
      <c r="IIH13" s="279"/>
      <c r="III13" s="279"/>
      <c r="IIJ13" s="279"/>
      <c r="IIK13" s="279"/>
      <c r="IIL13" s="279"/>
      <c r="IIM13" s="279"/>
      <c r="IIN13" s="279"/>
      <c r="IIO13" s="279"/>
      <c r="IIP13" s="279"/>
      <c r="IIQ13" s="279"/>
      <c r="IIR13" s="279"/>
      <c r="IIS13" s="279"/>
      <c r="IIT13" s="279"/>
      <c r="IIU13" s="279"/>
      <c r="IIV13" s="279"/>
      <c r="IIW13" s="279"/>
      <c r="IIX13" s="279"/>
      <c r="IIY13" s="279"/>
      <c r="IIZ13" s="279"/>
      <c r="IJA13" s="279"/>
      <c r="IJB13" s="279"/>
      <c r="IJC13" s="279"/>
      <c r="IJD13" s="279"/>
      <c r="IJE13" s="279"/>
      <c r="IJF13" s="279"/>
      <c r="IJG13" s="279"/>
      <c r="IJH13" s="279"/>
      <c r="IJI13" s="279"/>
      <c r="IJJ13" s="279"/>
      <c r="IJK13" s="279"/>
      <c r="IJL13" s="279"/>
      <c r="IJM13" s="279"/>
      <c r="IJN13" s="279"/>
      <c r="IJO13" s="279"/>
      <c r="IJP13" s="279"/>
      <c r="IJQ13" s="279"/>
      <c r="IJR13" s="279"/>
      <c r="IJS13" s="279"/>
      <c r="IJT13" s="279"/>
      <c r="IJU13" s="279"/>
      <c r="IJV13" s="279"/>
      <c r="IJW13" s="279"/>
      <c r="IJX13" s="279"/>
      <c r="IJY13" s="279"/>
      <c r="IJZ13" s="279"/>
      <c r="IKA13" s="279"/>
      <c r="IKB13" s="279"/>
      <c r="IKC13" s="279"/>
      <c r="IKD13" s="279"/>
      <c r="IKE13" s="279"/>
      <c r="IKF13" s="279"/>
      <c r="IKG13" s="279"/>
      <c r="IKH13" s="279"/>
      <c r="IKI13" s="279"/>
      <c r="IKJ13" s="279"/>
      <c r="IKK13" s="279"/>
      <c r="IKL13" s="279"/>
      <c r="IKM13" s="279"/>
      <c r="IKN13" s="279"/>
      <c r="IKO13" s="279"/>
      <c r="IKP13" s="279"/>
      <c r="IKQ13" s="279"/>
      <c r="IKR13" s="279"/>
      <c r="IKS13" s="279"/>
      <c r="IKT13" s="279"/>
      <c r="IKU13" s="279"/>
      <c r="IKV13" s="279"/>
      <c r="IKW13" s="279"/>
      <c r="IKX13" s="279"/>
      <c r="IKY13" s="279"/>
      <c r="IKZ13" s="279"/>
      <c r="ILA13" s="279"/>
      <c r="ILB13" s="279"/>
      <c r="ILC13" s="279"/>
      <c r="ILD13" s="279"/>
      <c r="ILE13" s="279"/>
      <c r="ILF13" s="279"/>
      <c r="ILG13" s="279"/>
      <c r="ILH13" s="279"/>
      <c r="ILI13" s="279"/>
      <c r="ILJ13" s="279"/>
      <c r="ILK13" s="279"/>
      <c r="ILL13" s="279"/>
      <c r="ILM13" s="279"/>
      <c r="ILN13" s="279"/>
      <c r="ILO13" s="279"/>
      <c r="ILP13" s="279"/>
      <c r="ILQ13" s="279"/>
      <c r="ILR13" s="279"/>
      <c r="ILS13" s="279"/>
      <c r="ILT13" s="279"/>
      <c r="ILU13" s="279"/>
      <c r="ILV13" s="279"/>
      <c r="ILW13" s="279"/>
      <c r="ILX13" s="279"/>
      <c r="ILY13" s="279"/>
      <c r="ILZ13" s="279"/>
      <c r="IMA13" s="279"/>
      <c r="IMB13" s="279"/>
      <c r="IMC13" s="279"/>
      <c r="IMD13" s="279"/>
      <c r="IME13" s="279"/>
      <c r="IMF13" s="279"/>
      <c r="IMG13" s="279"/>
      <c r="IMH13" s="279"/>
      <c r="IMI13" s="279"/>
      <c r="IMJ13" s="279"/>
      <c r="IMK13" s="279"/>
      <c r="IML13" s="279"/>
      <c r="IMM13" s="279"/>
      <c r="IMN13" s="279"/>
      <c r="IMO13" s="279"/>
      <c r="IMP13" s="279"/>
      <c r="IMQ13" s="279"/>
      <c r="IMR13" s="279"/>
      <c r="IMS13" s="279"/>
      <c r="IMT13" s="279"/>
      <c r="IMU13" s="279"/>
      <c r="IMV13" s="279"/>
      <c r="IMW13" s="279"/>
      <c r="IMX13" s="279"/>
      <c r="IMY13" s="279"/>
      <c r="IMZ13" s="279"/>
      <c r="INA13" s="279"/>
      <c r="INB13" s="279"/>
      <c r="INC13" s="279"/>
      <c r="IND13" s="279"/>
      <c r="INE13" s="279"/>
      <c r="INF13" s="279"/>
      <c r="ING13" s="279"/>
      <c r="INH13" s="279"/>
      <c r="INI13" s="279"/>
      <c r="INJ13" s="279"/>
      <c r="INK13" s="279"/>
      <c r="INL13" s="279"/>
      <c r="INM13" s="279"/>
      <c r="INN13" s="279"/>
      <c r="INO13" s="279"/>
      <c r="INP13" s="279"/>
      <c r="INQ13" s="279"/>
      <c r="INR13" s="279"/>
      <c r="INS13" s="279"/>
      <c r="INT13" s="279"/>
      <c r="INU13" s="279"/>
      <c r="INV13" s="279"/>
      <c r="INW13" s="279"/>
      <c r="INX13" s="279"/>
      <c r="INY13" s="279"/>
      <c r="INZ13" s="279"/>
      <c r="IOA13" s="279"/>
      <c r="IOB13" s="279"/>
      <c r="IOC13" s="279"/>
      <c r="IOD13" s="279"/>
      <c r="IOE13" s="279"/>
      <c r="IOF13" s="279"/>
      <c r="IOG13" s="279"/>
      <c r="IOH13" s="279"/>
      <c r="IOI13" s="279"/>
      <c r="IOJ13" s="279"/>
      <c r="IOK13" s="279"/>
      <c r="IOL13" s="279"/>
      <c r="IOM13" s="279"/>
      <c r="ION13" s="279"/>
      <c r="IOO13" s="279"/>
      <c r="IOP13" s="279"/>
      <c r="IOQ13" s="279"/>
      <c r="IOR13" s="279"/>
      <c r="IOS13" s="279"/>
      <c r="IOT13" s="279"/>
      <c r="IOU13" s="279"/>
      <c r="IOV13" s="279"/>
      <c r="IOW13" s="279"/>
      <c r="IOX13" s="279"/>
      <c r="IOY13" s="279"/>
      <c r="IOZ13" s="279"/>
      <c r="IPA13" s="279"/>
      <c r="IPB13" s="279"/>
      <c r="IPC13" s="279"/>
      <c r="IPD13" s="279"/>
      <c r="IPE13" s="279"/>
      <c r="IPF13" s="279"/>
      <c r="IPG13" s="279"/>
      <c r="IPH13" s="279"/>
      <c r="IPI13" s="279"/>
      <c r="IPJ13" s="279"/>
      <c r="IPK13" s="279"/>
      <c r="IPL13" s="279"/>
      <c r="IPM13" s="279"/>
      <c r="IPN13" s="279"/>
      <c r="IPO13" s="279"/>
      <c r="IPP13" s="279"/>
      <c r="IPQ13" s="279"/>
      <c r="IPR13" s="279"/>
      <c r="IPS13" s="279"/>
      <c r="IPT13" s="279"/>
      <c r="IPU13" s="279"/>
      <c r="IPV13" s="279"/>
      <c r="IPW13" s="279"/>
      <c r="IPX13" s="279"/>
      <c r="IPY13" s="279"/>
      <c r="IPZ13" s="279"/>
      <c r="IQA13" s="279"/>
      <c r="IQB13" s="279"/>
      <c r="IQC13" s="279"/>
      <c r="IQD13" s="279"/>
      <c r="IQE13" s="279"/>
      <c r="IQF13" s="279"/>
      <c r="IQG13" s="279"/>
      <c r="IQH13" s="279"/>
      <c r="IQI13" s="279"/>
      <c r="IQJ13" s="279"/>
      <c r="IQK13" s="279"/>
      <c r="IQL13" s="279"/>
      <c r="IQM13" s="279"/>
      <c r="IQN13" s="279"/>
      <c r="IQO13" s="279"/>
      <c r="IQP13" s="279"/>
      <c r="IQQ13" s="279"/>
      <c r="IQR13" s="279"/>
      <c r="IQS13" s="279"/>
      <c r="IQT13" s="279"/>
      <c r="IQU13" s="279"/>
      <c r="IQV13" s="279"/>
      <c r="IQW13" s="279"/>
      <c r="IQX13" s="279"/>
      <c r="IQY13" s="279"/>
      <c r="IQZ13" s="279"/>
      <c r="IRA13" s="279"/>
      <c r="IRB13" s="279"/>
      <c r="IRC13" s="279"/>
      <c r="IRD13" s="279"/>
      <c r="IRE13" s="279"/>
      <c r="IRF13" s="279"/>
      <c r="IRG13" s="279"/>
      <c r="IRH13" s="279"/>
      <c r="IRI13" s="279"/>
      <c r="IRJ13" s="279"/>
      <c r="IRK13" s="279"/>
      <c r="IRL13" s="279"/>
      <c r="IRM13" s="279"/>
      <c r="IRN13" s="279"/>
      <c r="IRO13" s="279"/>
      <c r="IRP13" s="279"/>
      <c r="IRQ13" s="279"/>
      <c r="IRR13" s="279"/>
      <c r="IRS13" s="279"/>
      <c r="IRT13" s="279"/>
      <c r="IRU13" s="279"/>
      <c r="IRV13" s="279"/>
      <c r="IRW13" s="279"/>
      <c r="IRX13" s="279"/>
      <c r="IRY13" s="279"/>
      <c r="IRZ13" s="279"/>
      <c r="ISA13" s="279"/>
      <c r="ISB13" s="279"/>
      <c r="ISC13" s="279"/>
      <c r="ISD13" s="279"/>
      <c r="ISE13" s="279"/>
      <c r="ISF13" s="279"/>
      <c r="ISG13" s="279"/>
      <c r="ISH13" s="279"/>
      <c r="ISI13" s="279"/>
      <c r="ISJ13" s="279"/>
      <c r="ISK13" s="279"/>
      <c r="ISL13" s="279"/>
      <c r="ISM13" s="279"/>
      <c r="ISN13" s="279"/>
      <c r="ISO13" s="279"/>
      <c r="ISP13" s="279"/>
      <c r="ISQ13" s="279"/>
      <c r="ISR13" s="279"/>
      <c r="ISS13" s="279"/>
      <c r="IST13" s="279"/>
      <c r="ISU13" s="279"/>
      <c r="ISV13" s="279"/>
      <c r="ISW13" s="279"/>
      <c r="ISX13" s="279"/>
      <c r="ISY13" s="279"/>
      <c r="ISZ13" s="279"/>
      <c r="ITA13" s="279"/>
      <c r="ITB13" s="279"/>
      <c r="ITC13" s="279"/>
      <c r="ITD13" s="279"/>
      <c r="ITE13" s="279"/>
      <c r="ITF13" s="279"/>
      <c r="ITG13" s="279"/>
      <c r="ITH13" s="279"/>
      <c r="ITI13" s="279"/>
      <c r="ITJ13" s="279"/>
      <c r="ITK13" s="279"/>
      <c r="ITL13" s="279"/>
      <c r="ITM13" s="279"/>
      <c r="ITN13" s="279"/>
      <c r="ITO13" s="279"/>
      <c r="ITP13" s="279"/>
      <c r="ITQ13" s="279"/>
      <c r="ITR13" s="279"/>
      <c r="ITS13" s="279"/>
      <c r="ITT13" s="279"/>
      <c r="ITU13" s="279"/>
      <c r="ITV13" s="279"/>
      <c r="ITW13" s="279"/>
      <c r="ITX13" s="279"/>
      <c r="ITY13" s="279"/>
      <c r="ITZ13" s="279"/>
      <c r="IUA13" s="279"/>
      <c r="IUB13" s="279"/>
      <c r="IUC13" s="279"/>
      <c r="IUD13" s="279"/>
      <c r="IUE13" s="279"/>
      <c r="IUF13" s="279"/>
      <c r="IUG13" s="279"/>
      <c r="IUH13" s="279"/>
      <c r="IUI13" s="279"/>
      <c r="IUJ13" s="279"/>
      <c r="IUK13" s="279"/>
      <c r="IUL13" s="279"/>
      <c r="IUM13" s="279"/>
      <c r="IUN13" s="279"/>
      <c r="IUO13" s="279"/>
      <c r="IUP13" s="279"/>
      <c r="IUQ13" s="279"/>
      <c r="IUR13" s="279"/>
      <c r="IUS13" s="279"/>
      <c r="IUT13" s="279"/>
      <c r="IUU13" s="279"/>
      <c r="IUV13" s="279"/>
      <c r="IUW13" s="279"/>
      <c r="IUX13" s="279"/>
      <c r="IUY13" s="279"/>
      <c r="IUZ13" s="279"/>
      <c r="IVA13" s="279"/>
      <c r="IVB13" s="279"/>
      <c r="IVC13" s="279"/>
      <c r="IVD13" s="279"/>
      <c r="IVE13" s="279"/>
      <c r="IVF13" s="279"/>
      <c r="IVG13" s="279"/>
      <c r="IVH13" s="279"/>
      <c r="IVI13" s="279"/>
      <c r="IVJ13" s="279"/>
      <c r="IVK13" s="279"/>
      <c r="IVL13" s="279"/>
      <c r="IVM13" s="279"/>
      <c r="IVN13" s="279"/>
      <c r="IVO13" s="279"/>
      <c r="IVP13" s="279"/>
      <c r="IVQ13" s="279"/>
      <c r="IVR13" s="279"/>
      <c r="IVS13" s="279"/>
      <c r="IVT13" s="279"/>
      <c r="IVU13" s="279"/>
      <c r="IVV13" s="279"/>
      <c r="IVW13" s="279"/>
      <c r="IVX13" s="279"/>
      <c r="IVY13" s="279"/>
      <c r="IVZ13" s="279"/>
      <c r="IWA13" s="279"/>
      <c r="IWB13" s="279"/>
      <c r="IWC13" s="279"/>
      <c r="IWD13" s="279"/>
      <c r="IWE13" s="279"/>
      <c r="IWF13" s="279"/>
      <c r="IWG13" s="279"/>
      <c r="IWH13" s="279"/>
      <c r="IWI13" s="279"/>
      <c r="IWJ13" s="279"/>
      <c r="IWK13" s="279"/>
      <c r="IWL13" s="279"/>
      <c r="IWM13" s="279"/>
      <c r="IWN13" s="279"/>
      <c r="IWO13" s="279"/>
      <c r="IWP13" s="279"/>
      <c r="IWQ13" s="279"/>
      <c r="IWR13" s="279"/>
      <c r="IWS13" s="279"/>
      <c r="IWT13" s="279"/>
      <c r="IWU13" s="279"/>
      <c r="IWV13" s="279"/>
      <c r="IWW13" s="279"/>
      <c r="IWX13" s="279"/>
      <c r="IWY13" s="279"/>
      <c r="IWZ13" s="279"/>
      <c r="IXA13" s="279"/>
      <c r="IXB13" s="279"/>
      <c r="IXC13" s="279"/>
      <c r="IXD13" s="279"/>
      <c r="IXE13" s="279"/>
      <c r="IXF13" s="279"/>
      <c r="IXG13" s="279"/>
      <c r="IXH13" s="279"/>
      <c r="IXI13" s="279"/>
      <c r="IXJ13" s="279"/>
      <c r="IXK13" s="279"/>
      <c r="IXL13" s="279"/>
      <c r="IXM13" s="279"/>
      <c r="IXN13" s="279"/>
      <c r="IXO13" s="279"/>
      <c r="IXP13" s="279"/>
      <c r="IXQ13" s="279"/>
      <c r="IXR13" s="279"/>
      <c r="IXS13" s="279"/>
      <c r="IXT13" s="279"/>
      <c r="IXU13" s="279"/>
      <c r="IXV13" s="279"/>
      <c r="IXW13" s="279"/>
      <c r="IXX13" s="279"/>
      <c r="IXY13" s="279"/>
      <c r="IXZ13" s="279"/>
      <c r="IYA13" s="279"/>
      <c r="IYB13" s="279"/>
      <c r="IYC13" s="279"/>
      <c r="IYD13" s="279"/>
      <c r="IYE13" s="279"/>
      <c r="IYF13" s="279"/>
      <c r="IYG13" s="279"/>
      <c r="IYH13" s="279"/>
      <c r="IYI13" s="279"/>
      <c r="IYJ13" s="279"/>
      <c r="IYK13" s="279"/>
      <c r="IYL13" s="279"/>
      <c r="IYM13" s="279"/>
      <c r="IYN13" s="279"/>
      <c r="IYO13" s="279"/>
      <c r="IYP13" s="279"/>
      <c r="IYQ13" s="279"/>
      <c r="IYR13" s="279"/>
      <c r="IYS13" s="279"/>
      <c r="IYT13" s="279"/>
      <c r="IYU13" s="279"/>
      <c r="IYV13" s="279"/>
      <c r="IYW13" s="279"/>
      <c r="IYX13" s="279"/>
      <c r="IYY13" s="279"/>
      <c r="IYZ13" s="279"/>
      <c r="IZA13" s="279"/>
      <c r="IZB13" s="279"/>
      <c r="IZC13" s="279"/>
      <c r="IZD13" s="279"/>
      <c r="IZE13" s="279"/>
      <c r="IZF13" s="279"/>
      <c r="IZG13" s="279"/>
      <c r="IZH13" s="279"/>
      <c r="IZI13" s="279"/>
      <c r="IZJ13" s="279"/>
      <c r="IZK13" s="279"/>
      <c r="IZL13" s="279"/>
      <c r="IZM13" s="279"/>
      <c r="IZN13" s="279"/>
      <c r="IZO13" s="279"/>
      <c r="IZP13" s="279"/>
      <c r="IZQ13" s="279"/>
      <c r="IZR13" s="279"/>
      <c r="IZS13" s="279"/>
      <c r="IZT13" s="279"/>
      <c r="IZU13" s="279"/>
      <c r="IZV13" s="279"/>
      <c r="IZW13" s="279"/>
      <c r="IZX13" s="279"/>
      <c r="IZY13" s="279"/>
      <c r="IZZ13" s="279"/>
      <c r="JAA13" s="279"/>
      <c r="JAB13" s="279"/>
      <c r="JAC13" s="279"/>
      <c r="JAD13" s="279"/>
      <c r="JAE13" s="279"/>
      <c r="JAF13" s="279"/>
      <c r="JAG13" s="279"/>
      <c r="JAH13" s="279"/>
      <c r="JAI13" s="279"/>
      <c r="JAJ13" s="279"/>
      <c r="JAK13" s="279"/>
      <c r="JAL13" s="279"/>
      <c r="JAM13" s="279"/>
      <c r="JAN13" s="279"/>
      <c r="JAO13" s="279"/>
      <c r="JAP13" s="279"/>
      <c r="JAQ13" s="279"/>
      <c r="JAR13" s="279"/>
      <c r="JAS13" s="279"/>
      <c r="JAT13" s="279"/>
      <c r="JAU13" s="279"/>
      <c r="JAV13" s="279"/>
      <c r="JAW13" s="279"/>
      <c r="JAX13" s="279"/>
      <c r="JAY13" s="279"/>
      <c r="JAZ13" s="279"/>
      <c r="JBA13" s="279"/>
      <c r="JBB13" s="279"/>
      <c r="JBC13" s="279"/>
      <c r="JBD13" s="279"/>
      <c r="JBE13" s="279"/>
      <c r="JBF13" s="279"/>
      <c r="JBG13" s="279"/>
      <c r="JBH13" s="279"/>
      <c r="JBI13" s="279"/>
      <c r="JBJ13" s="279"/>
      <c r="JBK13" s="279"/>
      <c r="JBL13" s="279"/>
      <c r="JBM13" s="279"/>
      <c r="JBN13" s="279"/>
      <c r="JBO13" s="279"/>
      <c r="JBP13" s="279"/>
      <c r="JBQ13" s="279"/>
      <c r="JBR13" s="279"/>
      <c r="JBS13" s="279"/>
      <c r="JBT13" s="279"/>
      <c r="JBU13" s="279"/>
      <c r="JBV13" s="279"/>
      <c r="JBW13" s="279"/>
      <c r="JBX13" s="279"/>
      <c r="JBY13" s="279"/>
      <c r="JBZ13" s="279"/>
      <c r="JCA13" s="279"/>
      <c r="JCB13" s="279"/>
      <c r="JCC13" s="279"/>
      <c r="JCD13" s="279"/>
      <c r="JCE13" s="279"/>
      <c r="JCF13" s="279"/>
      <c r="JCG13" s="279"/>
      <c r="JCH13" s="279"/>
      <c r="JCI13" s="279"/>
      <c r="JCJ13" s="279"/>
      <c r="JCK13" s="279"/>
      <c r="JCL13" s="279"/>
      <c r="JCM13" s="279"/>
      <c r="JCN13" s="279"/>
      <c r="JCO13" s="279"/>
      <c r="JCP13" s="279"/>
      <c r="JCQ13" s="279"/>
      <c r="JCR13" s="279"/>
      <c r="JCS13" s="279"/>
      <c r="JCT13" s="279"/>
      <c r="JCU13" s="279"/>
      <c r="JCV13" s="279"/>
      <c r="JCW13" s="279"/>
      <c r="JCX13" s="279"/>
      <c r="JCY13" s="279"/>
      <c r="JCZ13" s="279"/>
      <c r="JDA13" s="279"/>
      <c r="JDB13" s="279"/>
      <c r="JDC13" s="279"/>
      <c r="JDD13" s="279"/>
      <c r="JDE13" s="279"/>
      <c r="JDF13" s="279"/>
      <c r="JDG13" s="279"/>
      <c r="JDH13" s="279"/>
      <c r="JDI13" s="279"/>
      <c r="JDJ13" s="279"/>
      <c r="JDK13" s="279"/>
      <c r="JDL13" s="279"/>
      <c r="JDM13" s="279"/>
      <c r="JDN13" s="279"/>
      <c r="JDO13" s="279"/>
      <c r="JDP13" s="279"/>
      <c r="JDQ13" s="279"/>
      <c r="JDR13" s="279"/>
      <c r="JDS13" s="279"/>
      <c r="JDT13" s="279"/>
      <c r="JDU13" s="279"/>
      <c r="JDV13" s="279"/>
      <c r="JDW13" s="279"/>
      <c r="JDX13" s="279"/>
      <c r="JDY13" s="279"/>
      <c r="JDZ13" s="279"/>
      <c r="JEA13" s="279"/>
      <c r="JEB13" s="279"/>
      <c r="JEC13" s="279"/>
      <c r="JED13" s="279"/>
      <c r="JEE13" s="279"/>
      <c r="JEF13" s="279"/>
      <c r="JEG13" s="279"/>
      <c r="JEH13" s="279"/>
      <c r="JEI13" s="279"/>
      <c r="JEJ13" s="279"/>
      <c r="JEK13" s="279"/>
      <c r="JEL13" s="279"/>
      <c r="JEM13" s="279"/>
      <c r="JEN13" s="279"/>
      <c r="JEO13" s="279"/>
      <c r="JEP13" s="279"/>
      <c r="JEQ13" s="279"/>
      <c r="JER13" s="279"/>
      <c r="JES13" s="279"/>
      <c r="JET13" s="279"/>
      <c r="JEU13" s="279"/>
      <c r="JEV13" s="279"/>
      <c r="JEW13" s="279"/>
      <c r="JEX13" s="279"/>
      <c r="JEY13" s="279"/>
      <c r="JEZ13" s="279"/>
      <c r="JFA13" s="279"/>
      <c r="JFB13" s="279"/>
      <c r="JFC13" s="279"/>
      <c r="JFD13" s="279"/>
      <c r="JFE13" s="279"/>
      <c r="JFF13" s="279"/>
      <c r="JFG13" s="279"/>
      <c r="JFH13" s="279"/>
      <c r="JFI13" s="279"/>
      <c r="JFJ13" s="279"/>
      <c r="JFK13" s="279"/>
      <c r="JFL13" s="279"/>
      <c r="JFM13" s="279"/>
      <c r="JFN13" s="279"/>
      <c r="JFO13" s="279"/>
      <c r="JFP13" s="279"/>
      <c r="JFQ13" s="279"/>
      <c r="JFR13" s="279"/>
      <c r="JFS13" s="279"/>
      <c r="JFT13" s="279"/>
      <c r="JFU13" s="279"/>
      <c r="JFV13" s="279"/>
      <c r="JFW13" s="279"/>
      <c r="JFX13" s="279"/>
      <c r="JFY13" s="279"/>
      <c r="JFZ13" s="279"/>
      <c r="JGA13" s="279"/>
      <c r="JGB13" s="279"/>
      <c r="JGC13" s="279"/>
      <c r="JGD13" s="279"/>
      <c r="JGE13" s="279"/>
      <c r="JGF13" s="279"/>
      <c r="JGG13" s="279"/>
      <c r="JGH13" s="279"/>
      <c r="JGI13" s="279"/>
      <c r="JGJ13" s="279"/>
      <c r="JGK13" s="279"/>
      <c r="JGL13" s="279"/>
      <c r="JGM13" s="279"/>
      <c r="JGN13" s="279"/>
      <c r="JGO13" s="279"/>
      <c r="JGP13" s="279"/>
      <c r="JGQ13" s="279"/>
      <c r="JGR13" s="279"/>
      <c r="JGS13" s="279"/>
      <c r="JGT13" s="279"/>
      <c r="JGU13" s="279"/>
      <c r="JGV13" s="279"/>
      <c r="JGW13" s="279"/>
      <c r="JGX13" s="279"/>
      <c r="JGY13" s="279"/>
      <c r="JGZ13" s="279"/>
      <c r="JHA13" s="279"/>
      <c r="JHB13" s="279"/>
      <c r="JHC13" s="279"/>
      <c r="JHD13" s="279"/>
      <c r="JHE13" s="279"/>
      <c r="JHF13" s="279"/>
      <c r="JHG13" s="279"/>
      <c r="JHH13" s="279"/>
      <c r="JHI13" s="279"/>
      <c r="JHJ13" s="279"/>
      <c r="JHK13" s="279"/>
      <c r="JHL13" s="279"/>
      <c r="JHM13" s="279"/>
      <c r="JHN13" s="279"/>
      <c r="JHO13" s="279"/>
      <c r="JHP13" s="279"/>
      <c r="JHQ13" s="279"/>
      <c r="JHR13" s="279"/>
      <c r="JHS13" s="279"/>
      <c r="JHT13" s="279"/>
      <c r="JHU13" s="279"/>
      <c r="JHV13" s="279"/>
      <c r="JHW13" s="279"/>
      <c r="JHX13" s="279"/>
      <c r="JHY13" s="279"/>
      <c r="JHZ13" s="279"/>
      <c r="JIA13" s="279"/>
      <c r="JIB13" s="279"/>
      <c r="JIC13" s="279"/>
      <c r="JID13" s="279"/>
      <c r="JIE13" s="279"/>
      <c r="JIF13" s="279"/>
      <c r="JIG13" s="279"/>
      <c r="JIH13" s="279"/>
      <c r="JII13" s="279"/>
      <c r="JIJ13" s="279"/>
      <c r="JIK13" s="279"/>
      <c r="JIL13" s="279"/>
      <c r="JIM13" s="279"/>
      <c r="JIN13" s="279"/>
      <c r="JIO13" s="279"/>
      <c r="JIP13" s="279"/>
      <c r="JIQ13" s="279"/>
      <c r="JIR13" s="279"/>
      <c r="JIS13" s="279"/>
      <c r="JIT13" s="279"/>
      <c r="JIU13" s="279"/>
      <c r="JIV13" s="279"/>
      <c r="JIW13" s="279"/>
      <c r="JIX13" s="279"/>
      <c r="JIY13" s="279"/>
      <c r="JIZ13" s="279"/>
      <c r="JJA13" s="279"/>
      <c r="JJB13" s="279"/>
      <c r="JJC13" s="279"/>
      <c r="JJD13" s="279"/>
      <c r="JJE13" s="279"/>
      <c r="JJF13" s="279"/>
      <c r="JJG13" s="279"/>
      <c r="JJH13" s="279"/>
      <c r="JJI13" s="279"/>
      <c r="JJJ13" s="279"/>
      <c r="JJK13" s="279"/>
      <c r="JJL13" s="279"/>
      <c r="JJM13" s="279"/>
      <c r="JJN13" s="279"/>
      <c r="JJO13" s="279"/>
      <c r="JJP13" s="279"/>
      <c r="JJQ13" s="279"/>
      <c r="JJR13" s="279"/>
      <c r="JJS13" s="279"/>
      <c r="JJT13" s="279"/>
      <c r="JJU13" s="279"/>
      <c r="JJV13" s="279"/>
      <c r="JJW13" s="279"/>
      <c r="JJX13" s="279"/>
      <c r="JJY13" s="279"/>
      <c r="JJZ13" s="279"/>
      <c r="JKA13" s="279"/>
      <c r="JKB13" s="279"/>
      <c r="JKC13" s="279"/>
      <c r="JKD13" s="279"/>
      <c r="JKE13" s="279"/>
      <c r="JKF13" s="279"/>
      <c r="JKG13" s="279"/>
      <c r="JKH13" s="279"/>
      <c r="JKI13" s="279"/>
      <c r="JKJ13" s="279"/>
      <c r="JKK13" s="279"/>
      <c r="JKL13" s="279"/>
      <c r="JKM13" s="279"/>
      <c r="JKN13" s="279"/>
      <c r="JKO13" s="279"/>
      <c r="JKP13" s="279"/>
      <c r="JKQ13" s="279"/>
      <c r="JKR13" s="279"/>
      <c r="JKS13" s="279"/>
      <c r="JKT13" s="279"/>
      <c r="JKU13" s="279"/>
      <c r="JKV13" s="279"/>
      <c r="JKW13" s="279"/>
      <c r="JKX13" s="279"/>
      <c r="JKY13" s="279"/>
      <c r="JKZ13" s="279"/>
      <c r="JLA13" s="279"/>
      <c r="JLB13" s="279"/>
      <c r="JLC13" s="279"/>
      <c r="JLD13" s="279"/>
      <c r="JLE13" s="279"/>
      <c r="JLF13" s="279"/>
      <c r="JLG13" s="279"/>
      <c r="JLH13" s="279"/>
      <c r="JLI13" s="279"/>
      <c r="JLJ13" s="279"/>
      <c r="JLK13" s="279"/>
      <c r="JLL13" s="279"/>
      <c r="JLM13" s="279"/>
      <c r="JLN13" s="279"/>
      <c r="JLO13" s="279"/>
      <c r="JLP13" s="279"/>
      <c r="JLQ13" s="279"/>
      <c r="JLR13" s="279"/>
      <c r="JLS13" s="279"/>
      <c r="JLT13" s="279"/>
      <c r="JLU13" s="279"/>
      <c r="JLV13" s="279"/>
      <c r="JLW13" s="279"/>
      <c r="JLX13" s="279"/>
      <c r="JLY13" s="279"/>
      <c r="JLZ13" s="279"/>
      <c r="JMA13" s="279"/>
      <c r="JMB13" s="279"/>
      <c r="JMC13" s="279"/>
      <c r="JMD13" s="279"/>
      <c r="JME13" s="279"/>
      <c r="JMF13" s="279"/>
      <c r="JMG13" s="279"/>
      <c r="JMH13" s="279"/>
      <c r="JMI13" s="279"/>
      <c r="JMJ13" s="279"/>
      <c r="JMK13" s="279"/>
      <c r="JML13" s="279"/>
      <c r="JMM13" s="279"/>
      <c r="JMN13" s="279"/>
      <c r="JMO13" s="279"/>
      <c r="JMP13" s="279"/>
      <c r="JMQ13" s="279"/>
      <c r="JMR13" s="279"/>
      <c r="JMS13" s="279"/>
      <c r="JMT13" s="279"/>
      <c r="JMU13" s="279"/>
      <c r="JMV13" s="279"/>
      <c r="JMW13" s="279"/>
      <c r="JMX13" s="279"/>
      <c r="JMY13" s="279"/>
      <c r="JMZ13" s="279"/>
      <c r="JNA13" s="279"/>
      <c r="JNB13" s="279"/>
      <c r="JNC13" s="279"/>
      <c r="JND13" s="279"/>
      <c r="JNE13" s="279"/>
      <c r="JNF13" s="279"/>
      <c r="JNG13" s="279"/>
      <c r="JNH13" s="279"/>
      <c r="JNI13" s="279"/>
      <c r="JNJ13" s="279"/>
      <c r="JNK13" s="279"/>
      <c r="JNL13" s="279"/>
      <c r="JNM13" s="279"/>
      <c r="JNN13" s="279"/>
      <c r="JNO13" s="279"/>
      <c r="JNP13" s="279"/>
      <c r="JNQ13" s="279"/>
      <c r="JNR13" s="279"/>
      <c r="JNS13" s="279"/>
      <c r="JNT13" s="279"/>
      <c r="JNU13" s="279"/>
      <c r="JNV13" s="279"/>
      <c r="JNW13" s="279"/>
      <c r="JNX13" s="279"/>
      <c r="JNY13" s="279"/>
      <c r="JNZ13" s="279"/>
      <c r="JOA13" s="279"/>
      <c r="JOB13" s="279"/>
      <c r="JOC13" s="279"/>
      <c r="JOD13" s="279"/>
      <c r="JOE13" s="279"/>
      <c r="JOF13" s="279"/>
      <c r="JOG13" s="279"/>
      <c r="JOH13" s="279"/>
      <c r="JOI13" s="279"/>
      <c r="JOJ13" s="279"/>
      <c r="JOK13" s="279"/>
      <c r="JOL13" s="279"/>
      <c r="JOM13" s="279"/>
      <c r="JON13" s="279"/>
      <c r="JOO13" s="279"/>
      <c r="JOP13" s="279"/>
      <c r="JOQ13" s="279"/>
      <c r="JOR13" s="279"/>
      <c r="JOS13" s="279"/>
      <c r="JOT13" s="279"/>
      <c r="JOU13" s="279"/>
      <c r="JOV13" s="279"/>
      <c r="JOW13" s="279"/>
      <c r="JOX13" s="279"/>
      <c r="JOY13" s="279"/>
      <c r="JOZ13" s="279"/>
      <c r="JPA13" s="279"/>
      <c r="JPB13" s="279"/>
      <c r="JPC13" s="279"/>
      <c r="JPD13" s="279"/>
      <c r="JPE13" s="279"/>
      <c r="JPF13" s="279"/>
      <c r="JPG13" s="279"/>
      <c r="JPH13" s="279"/>
      <c r="JPI13" s="279"/>
      <c r="JPJ13" s="279"/>
      <c r="JPK13" s="279"/>
      <c r="JPL13" s="279"/>
      <c r="JPM13" s="279"/>
      <c r="JPN13" s="279"/>
      <c r="JPO13" s="279"/>
      <c r="JPP13" s="279"/>
      <c r="JPQ13" s="279"/>
      <c r="JPR13" s="279"/>
      <c r="JPS13" s="279"/>
      <c r="JPT13" s="279"/>
      <c r="JPU13" s="279"/>
      <c r="JPV13" s="279"/>
      <c r="JPW13" s="279"/>
      <c r="JPX13" s="279"/>
      <c r="JPY13" s="279"/>
      <c r="JPZ13" s="279"/>
      <c r="JQA13" s="279"/>
      <c r="JQB13" s="279"/>
      <c r="JQC13" s="279"/>
      <c r="JQD13" s="279"/>
      <c r="JQE13" s="279"/>
      <c r="JQF13" s="279"/>
      <c r="JQG13" s="279"/>
      <c r="JQH13" s="279"/>
      <c r="JQI13" s="279"/>
      <c r="JQJ13" s="279"/>
      <c r="JQK13" s="279"/>
      <c r="JQL13" s="279"/>
      <c r="JQM13" s="279"/>
      <c r="JQN13" s="279"/>
      <c r="JQO13" s="279"/>
      <c r="JQP13" s="279"/>
      <c r="JQQ13" s="279"/>
      <c r="JQR13" s="279"/>
      <c r="JQS13" s="279"/>
      <c r="JQT13" s="279"/>
      <c r="JQU13" s="279"/>
      <c r="JQV13" s="279"/>
      <c r="JQW13" s="279"/>
      <c r="JQX13" s="279"/>
      <c r="JQY13" s="279"/>
      <c r="JQZ13" s="279"/>
      <c r="JRA13" s="279"/>
      <c r="JRB13" s="279"/>
      <c r="JRC13" s="279"/>
      <c r="JRD13" s="279"/>
      <c r="JRE13" s="279"/>
      <c r="JRF13" s="279"/>
      <c r="JRG13" s="279"/>
      <c r="JRH13" s="279"/>
      <c r="JRI13" s="279"/>
      <c r="JRJ13" s="279"/>
      <c r="JRK13" s="279"/>
      <c r="JRL13" s="279"/>
      <c r="JRM13" s="279"/>
      <c r="JRN13" s="279"/>
      <c r="JRO13" s="279"/>
      <c r="JRP13" s="279"/>
      <c r="JRQ13" s="279"/>
      <c r="JRR13" s="279"/>
      <c r="JRS13" s="279"/>
      <c r="JRT13" s="279"/>
      <c r="JRU13" s="279"/>
      <c r="JRV13" s="279"/>
      <c r="JRW13" s="279"/>
      <c r="JRX13" s="279"/>
      <c r="JRY13" s="279"/>
      <c r="JRZ13" s="279"/>
      <c r="JSA13" s="279"/>
      <c r="JSB13" s="279"/>
      <c r="JSC13" s="279"/>
      <c r="JSD13" s="279"/>
      <c r="JSE13" s="279"/>
      <c r="JSF13" s="279"/>
      <c r="JSG13" s="279"/>
      <c r="JSH13" s="279"/>
      <c r="JSI13" s="279"/>
      <c r="JSJ13" s="279"/>
      <c r="JSK13" s="279"/>
      <c r="JSL13" s="279"/>
      <c r="JSM13" s="279"/>
      <c r="JSN13" s="279"/>
      <c r="JSO13" s="279"/>
      <c r="JSP13" s="279"/>
      <c r="JSQ13" s="279"/>
      <c r="JSR13" s="279"/>
      <c r="JSS13" s="279"/>
      <c r="JST13" s="279"/>
      <c r="JSU13" s="279"/>
      <c r="JSV13" s="279"/>
      <c r="JSW13" s="279"/>
      <c r="JSX13" s="279"/>
      <c r="JSY13" s="279"/>
      <c r="JSZ13" s="279"/>
      <c r="JTA13" s="279"/>
      <c r="JTB13" s="279"/>
      <c r="JTC13" s="279"/>
      <c r="JTD13" s="279"/>
      <c r="JTE13" s="279"/>
      <c r="JTF13" s="279"/>
      <c r="JTG13" s="279"/>
      <c r="JTH13" s="279"/>
      <c r="JTI13" s="279"/>
      <c r="JTJ13" s="279"/>
      <c r="JTK13" s="279"/>
      <c r="JTL13" s="279"/>
      <c r="JTM13" s="279"/>
      <c r="JTN13" s="279"/>
      <c r="JTO13" s="279"/>
      <c r="JTP13" s="279"/>
      <c r="JTQ13" s="279"/>
      <c r="JTR13" s="279"/>
      <c r="JTS13" s="279"/>
      <c r="JTT13" s="279"/>
      <c r="JTU13" s="279"/>
      <c r="JTV13" s="279"/>
      <c r="JTW13" s="279"/>
      <c r="JTX13" s="279"/>
      <c r="JTY13" s="279"/>
      <c r="JTZ13" s="279"/>
      <c r="JUA13" s="279"/>
      <c r="JUB13" s="279"/>
      <c r="JUC13" s="279"/>
      <c r="JUD13" s="279"/>
      <c r="JUE13" s="279"/>
      <c r="JUF13" s="279"/>
      <c r="JUG13" s="279"/>
      <c r="JUH13" s="279"/>
      <c r="JUI13" s="279"/>
      <c r="JUJ13" s="279"/>
      <c r="JUK13" s="279"/>
      <c r="JUL13" s="279"/>
      <c r="JUM13" s="279"/>
      <c r="JUN13" s="279"/>
      <c r="JUO13" s="279"/>
      <c r="JUP13" s="279"/>
      <c r="JUQ13" s="279"/>
      <c r="JUR13" s="279"/>
      <c r="JUS13" s="279"/>
      <c r="JUT13" s="279"/>
      <c r="JUU13" s="279"/>
      <c r="JUV13" s="279"/>
      <c r="JUW13" s="279"/>
      <c r="JUX13" s="279"/>
      <c r="JUY13" s="279"/>
      <c r="JUZ13" s="279"/>
      <c r="JVA13" s="279"/>
      <c r="JVB13" s="279"/>
      <c r="JVC13" s="279"/>
      <c r="JVD13" s="279"/>
      <c r="JVE13" s="279"/>
      <c r="JVF13" s="279"/>
      <c r="JVG13" s="279"/>
      <c r="JVH13" s="279"/>
      <c r="JVI13" s="279"/>
      <c r="JVJ13" s="279"/>
      <c r="JVK13" s="279"/>
      <c r="JVL13" s="279"/>
      <c r="JVM13" s="279"/>
      <c r="JVN13" s="279"/>
      <c r="JVO13" s="279"/>
      <c r="JVP13" s="279"/>
      <c r="JVQ13" s="279"/>
      <c r="JVR13" s="279"/>
      <c r="JVS13" s="279"/>
      <c r="JVT13" s="279"/>
      <c r="JVU13" s="279"/>
      <c r="JVV13" s="279"/>
      <c r="JVW13" s="279"/>
      <c r="JVX13" s="279"/>
      <c r="JVY13" s="279"/>
      <c r="JVZ13" s="279"/>
      <c r="JWA13" s="279"/>
      <c r="JWB13" s="279"/>
      <c r="JWC13" s="279"/>
      <c r="JWD13" s="279"/>
      <c r="JWE13" s="279"/>
      <c r="JWF13" s="279"/>
      <c r="JWG13" s="279"/>
      <c r="JWH13" s="279"/>
      <c r="JWI13" s="279"/>
      <c r="JWJ13" s="279"/>
      <c r="JWK13" s="279"/>
      <c r="JWL13" s="279"/>
      <c r="JWM13" s="279"/>
      <c r="JWN13" s="279"/>
      <c r="JWO13" s="279"/>
      <c r="JWP13" s="279"/>
      <c r="JWQ13" s="279"/>
      <c r="JWR13" s="279"/>
      <c r="JWS13" s="279"/>
      <c r="JWT13" s="279"/>
      <c r="JWU13" s="279"/>
      <c r="JWV13" s="279"/>
      <c r="JWW13" s="279"/>
      <c r="JWX13" s="279"/>
      <c r="JWY13" s="279"/>
      <c r="JWZ13" s="279"/>
      <c r="JXA13" s="279"/>
      <c r="JXB13" s="279"/>
      <c r="JXC13" s="279"/>
      <c r="JXD13" s="279"/>
      <c r="JXE13" s="279"/>
      <c r="JXF13" s="279"/>
      <c r="JXG13" s="279"/>
      <c r="JXH13" s="279"/>
      <c r="JXI13" s="279"/>
      <c r="JXJ13" s="279"/>
      <c r="JXK13" s="279"/>
      <c r="JXL13" s="279"/>
      <c r="JXM13" s="279"/>
      <c r="JXN13" s="279"/>
      <c r="JXO13" s="279"/>
      <c r="JXP13" s="279"/>
      <c r="JXQ13" s="279"/>
      <c r="JXR13" s="279"/>
      <c r="JXS13" s="279"/>
      <c r="JXT13" s="279"/>
      <c r="JXU13" s="279"/>
      <c r="JXV13" s="279"/>
      <c r="JXW13" s="279"/>
      <c r="JXX13" s="279"/>
      <c r="JXY13" s="279"/>
      <c r="JXZ13" s="279"/>
      <c r="JYA13" s="279"/>
      <c r="JYB13" s="279"/>
      <c r="JYC13" s="279"/>
      <c r="JYD13" s="279"/>
      <c r="JYE13" s="279"/>
      <c r="JYF13" s="279"/>
      <c r="JYG13" s="279"/>
      <c r="JYH13" s="279"/>
      <c r="JYI13" s="279"/>
      <c r="JYJ13" s="279"/>
      <c r="JYK13" s="279"/>
      <c r="JYL13" s="279"/>
      <c r="JYM13" s="279"/>
      <c r="JYN13" s="279"/>
      <c r="JYO13" s="279"/>
      <c r="JYP13" s="279"/>
      <c r="JYQ13" s="279"/>
      <c r="JYR13" s="279"/>
      <c r="JYS13" s="279"/>
      <c r="JYT13" s="279"/>
      <c r="JYU13" s="279"/>
      <c r="JYV13" s="279"/>
      <c r="JYW13" s="279"/>
      <c r="JYX13" s="279"/>
      <c r="JYY13" s="279"/>
      <c r="JYZ13" s="279"/>
      <c r="JZA13" s="279"/>
      <c r="JZB13" s="279"/>
      <c r="JZC13" s="279"/>
      <c r="JZD13" s="279"/>
      <c r="JZE13" s="279"/>
      <c r="JZF13" s="279"/>
      <c r="JZG13" s="279"/>
      <c r="JZH13" s="279"/>
      <c r="JZI13" s="279"/>
      <c r="JZJ13" s="279"/>
      <c r="JZK13" s="279"/>
      <c r="JZL13" s="279"/>
      <c r="JZM13" s="279"/>
      <c r="JZN13" s="279"/>
      <c r="JZO13" s="279"/>
      <c r="JZP13" s="279"/>
      <c r="JZQ13" s="279"/>
      <c r="JZR13" s="279"/>
      <c r="JZS13" s="279"/>
      <c r="JZT13" s="279"/>
      <c r="JZU13" s="279"/>
      <c r="JZV13" s="279"/>
      <c r="JZW13" s="279"/>
      <c r="JZX13" s="279"/>
      <c r="JZY13" s="279"/>
      <c r="JZZ13" s="279"/>
      <c r="KAA13" s="279"/>
      <c r="KAB13" s="279"/>
      <c r="KAC13" s="279"/>
      <c r="KAD13" s="279"/>
      <c r="KAE13" s="279"/>
      <c r="KAF13" s="279"/>
      <c r="KAG13" s="279"/>
      <c r="KAH13" s="279"/>
      <c r="KAI13" s="279"/>
      <c r="KAJ13" s="279"/>
      <c r="KAK13" s="279"/>
      <c r="KAL13" s="279"/>
      <c r="KAM13" s="279"/>
      <c r="KAN13" s="279"/>
      <c r="KAO13" s="279"/>
      <c r="KAP13" s="279"/>
      <c r="KAQ13" s="279"/>
      <c r="KAR13" s="279"/>
      <c r="KAS13" s="279"/>
      <c r="KAT13" s="279"/>
      <c r="KAU13" s="279"/>
      <c r="KAV13" s="279"/>
      <c r="KAW13" s="279"/>
      <c r="KAX13" s="279"/>
      <c r="KAY13" s="279"/>
      <c r="KAZ13" s="279"/>
      <c r="KBA13" s="279"/>
      <c r="KBB13" s="279"/>
      <c r="KBC13" s="279"/>
      <c r="KBD13" s="279"/>
      <c r="KBE13" s="279"/>
      <c r="KBF13" s="279"/>
      <c r="KBG13" s="279"/>
      <c r="KBH13" s="279"/>
      <c r="KBI13" s="279"/>
      <c r="KBJ13" s="279"/>
      <c r="KBK13" s="279"/>
      <c r="KBL13" s="279"/>
      <c r="KBM13" s="279"/>
      <c r="KBN13" s="279"/>
      <c r="KBO13" s="279"/>
      <c r="KBP13" s="279"/>
      <c r="KBQ13" s="279"/>
      <c r="KBR13" s="279"/>
      <c r="KBS13" s="279"/>
      <c r="KBT13" s="279"/>
      <c r="KBU13" s="279"/>
      <c r="KBV13" s="279"/>
      <c r="KBW13" s="279"/>
      <c r="KBX13" s="279"/>
      <c r="KBY13" s="279"/>
      <c r="KBZ13" s="279"/>
      <c r="KCA13" s="279"/>
      <c r="KCB13" s="279"/>
      <c r="KCC13" s="279"/>
      <c r="KCD13" s="279"/>
      <c r="KCE13" s="279"/>
      <c r="KCF13" s="279"/>
      <c r="KCG13" s="279"/>
      <c r="KCH13" s="279"/>
      <c r="KCI13" s="279"/>
      <c r="KCJ13" s="279"/>
      <c r="KCK13" s="279"/>
      <c r="KCL13" s="279"/>
      <c r="KCM13" s="279"/>
      <c r="KCN13" s="279"/>
      <c r="KCO13" s="279"/>
      <c r="KCP13" s="279"/>
      <c r="KCQ13" s="279"/>
      <c r="KCR13" s="279"/>
      <c r="KCS13" s="279"/>
      <c r="KCT13" s="279"/>
      <c r="KCU13" s="279"/>
      <c r="KCV13" s="279"/>
      <c r="KCW13" s="279"/>
      <c r="KCX13" s="279"/>
      <c r="KCY13" s="279"/>
      <c r="KCZ13" s="279"/>
      <c r="KDA13" s="279"/>
      <c r="KDB13" s="279"/>
      <c r="KDC13" s="279"/>
      <c r="KDD13" s="279"/>
      <c r="KDE13" s="279"/>
      <c r="KDF13" s="279"/>
      <c r="KDG13" s="279"/>
      <c r="KDH13" s="279"/>
      <c r="KDI13" s="279"/>
      <c r="KDJ13" s="279"/>
      <c r="KDK13" s="279"/>
      <c r="KDL13" s="279"/>
      <c r="KDM13" s="279"/>
      <c r="KDN13" s="279"/>
      <c r="KDO13" s="279"/>
      <c r="KDP13" s="279"/>
      <c r="KDQ13" s="279"/>
      <c r="KDR13" s="279"/>
      <c r="KDS13" s="279"/>
      <c r="KDT13" s="279"/>
      <c r="KDU13" s="279"/>
      <c r="KDV13" s="279"/>
      <c r="KDW13" s="279"/>
      <c r="KDX13" s="279"/>
      <c r="KDY13" s="279"/>
      <c r="KDZ13" s="279"/>
      <c r="KEA13" s="279"/>
      <c r="KEB13" s="279"/>
      <c r="KEC13" s="279"/>
      <c r="KED13" s="279"/>
      <c r="KEE13" s="279"/>
      <c r="KEF13" s="279"/>
      <c r="KEG13" s="279"/>
      <c r="KEH13" s="279"/>
      <c r="KEI13" s="279"/>
      <c r="KEJ13" s="279"/>
      <c r="KEK13" s="279"/>
      <c r="KEL13" s="279"/>
      <c r="KEM13" s="279"/>
      <c r="KEN13" s="279"/>
      <c r="KEO13" s="279"/>
      <c r="KEP13" s="279"/>
      <c r="KEQ13" s="279"/>
      <c r="KER13" s="279"/>
      <c r="KES13" s="279"/>
      <c r="KET13" s="279"/>
      <c r="KEU13" s="279"/>
      <c r="KEV13" s="279"/>
      <c r="KEW13" s="279"/>
      <c r="KEX13" s="279"/>
      <c r="KEY13" s="279"/>
      <c r="KEZ13" s="279"/>
      <c r="KFA13" s="279"/>
      <c r="KFB13" s="279"/>
      <c r="KFC13" s="279"/>
      <c r="KFD13" s="279"/>
      <c r="KFE13" s="279"/>
      <c r="KFF13" s="279"/>
      <c r="KFG13" s="279"/>
      <c r="KFH13" s="279"/>
      <c r="KFI13" s="279"/>
      <c r="KFJ13" s="279"/>
      <c r="KFK13" s="279"/>
      <c r="KFL13" s="279"/>
      <c r="KFM13" s="279"/>
      <c r="KFN13" s="279"/>
      <c r="KFO13" s="279"/>
      <c r="KFP13" s="279"/>
      <c r="KFQ13" s="279"/>
      <c r="KFR13" s="279"/>
      <c r="KFS13" s="279"/>
      <c r="KFT13" s="279"/>
      <c r="KFU13" s="279"/>
      <c r="KFV13" s="279"/>
      <c r="KFW13" s="279"/>
      <c r="KFX13" s="279"/>
      <c r="KFY13" s="279"/>
      <c r="KFZ13" s="279"/>
      <c r="KGA13" s="279"/>
      <c r="KGB13" s="279"/>
      <c r="KGC13" s="279"/>
      <c r="KGD13" s="279"/>
      <c r="KGE13" s="279"/>
      <c r="KGF13" s="279"/>
      <c r="KGG13" s="279"/>
      <c r="KGH13" s="279"/>
      <c r="KGI13" s="279"/>
      <c r="KGJ13" s="279"/>
      <c r="KGK13" s="279"/>
      <c r="KGL13" s="279"/>
      <c r="KGM13" s="279"/>
      <c r="KGN13" s="279"/>
      <c r="KGO13" s="279"/>
      <c r="KGP13" s="279"/>
      <c r="KGQ13" s="279"/>
      <c r="KGR13" s="279"/>
      <c r="KGS13" s="279"/>
      <c r="KGT13" s="279"/>
      <c r="KGU13" s="279"/>
      <c r="KGV13" s="279"/>
      <c r="KGW13" s="279"/>
      <c r="KGX13" s="279"/>
      <c r="KGY13" s="279"/>
      <c r="KGZ13" s="279"/>
      <c r="KHA13" s="279"/>
      <c r="KHB13" s="279"/>
      <c r="KHC13" s="279"/>
      <c r="KHD13" s="279"/>
      <c r="KHE13" s="279"/>
      <c r="KHF13" s="279"/>
      <c r="KHG13" s="279"/>
      <c r="KHH13" s="279"/>
      <c r="KHI13" s="279"/>
      <c r="KHJ13" s="279"/>
      <c r="KHK13" s="279"/>
      <c r="KHL13" s="279"/>
      <c r="KHM13" s="279"/>
      <c r="KHN13" s="279"/>
      <c r="KHO13" s="279"/>
      <c r="KHP13" s="279"/>
      <c r="KHQ13" s="279"/>
      <c r="KHR13" s="279"/>
      <c r="KHS13" s="279"/>
      <c r="KHT13" s="279"/>
      <c r="KHU13" s="279"/>
      <c r="KHV13" s="279"/>
      <c r="KHW13" s="279"/>
      <c r="KHX13" s="279"/>
      <c r="KHY13" s="279"/>
      <c r="KHZ13" s="279"/>
      <c r="KIA13" s="279"/>
      <c r="KIB13" s="279"/>
      <c r="KIC13" s="279"/>
      <c r="KID13" s="279"/>
      <c r="KIE13" s="279"/>
      <c r="KIF13" s="279"/>
      <c r="KIG13" s="279"/>
      <c r="KIH13" s="279"/>
      <c r="KII13" s="279"/>
      <c r="KIJ13" s="279"/>
      <c r="KIK13" s="279"/>
      <c r="KIL13" s="279"/>
      <c r="KIM13" s="279"/>
      <c r="KIN13" s="279"/>
      <c r="KIO13" s="279"/>
      <c r="KIP13" s="279"/>
      <c r="KIQ13" s="279"/>
      <c r="KIR13" s="279"/>
      <c r="KIS13" s="279"/>
      <c r="KIT13" s="279"/>
      <c r="KIU13" s="279"/>
      <c r="KIV13" s="279"/>
      <c r="KIW13" s="279"/>
      <c r="KIX13" s="279"/>
      <c r="KIY13" s="279"/>
      <c r="KIZ13" s="279"/>
      <c r="KJA13" s="279"/>
      <c r="KJB13" s="279"/>
      <c r="KJC13" s="279"/>
      <c r="KJD13" s="279"/>
      <c r="KJE13" s="279"/>
      <c r="KJF13" s="279"/>
      <c r="KJG13" s="279"/>
      <c r="KJH13" s="279"/>
      <c r="KJI13" s="279"/>
      <c r="KJJ13" s="279"/>
      <c r="KJK13" s="279"/>
      <c r="KJL13" s="279"/>
      <c r="KJM13" s="279"/>
      <c r="KJN13" s="279"/>
      <c r="KJO13" s="279"/>
      <c r="KJP13" s="279"/>
      <c r="KJQ13" s="279"/>
      <c r="KJR13" s="279"/>
      <c r="KJS13" s="279"/>
      <c r="KJT13" s="279"/>
      <c r="KJU13" s="279"/>
      <c r="KJV13" s="279"/>
      <c r="KJW13" s="279"/>
      <c r="KJX13" s="279"/>
      <c r="KJY13" s="279"/>
      <c r="KJZ13" s="279"/>
      <c r="KKA13" s="279"/>
      <c r="KKB13" s="279"/>
      <c r="KKC13" s="279"/>
      <c r="KKD13" s="279"/>
      <c r="KKE13" s="279"/>
      <c r="KKF13" s="279"/>
      <c r="KKG13" s="279"/>
      <c r="KKH13" s="279"/>
      <c r="KKI13" s="279"/>
      <c r="KKJ13" s="279"/>
      <c r="KKK13" s="279"/>
      <c r="KKL13" s="279"/>
      <c r="KKM13" s="279"/>
      <c r="KKN13" s="279"/>
      <c r="KKO13" s="279"/>
      <c r="KKP13" s="279"/>
      <c r="KKQ13" s="279"/>
      <c r="KKR13" s="279"/>
      <c r="KKS13" s="279"/>
      <c r="KKT13" s="279"/>
      <c r="KKU13" s="279"/>
      <c r="KKV13" s="279"/>
      <c r="KKW13" s="279"/>
      <c r="KKX13" s="279"/>
      <c r="KKY13" s="279"/>
      <c r="KKZ13" s="279"/>
      <c r="KLA13" s="279"/>
      <c r="KLB13" s="279"/>
      <c r="KLC13" s="279"/>
      <c r="KLD13" s="279"/>
      <c r="KLE13" s="279"/>
      <c r="KLF13" s="279"/>
      <c r="KLG13" s="279"/>
      <c r="KLH13" s="279"/>
      <c r="KLI13" s="279"/>
      <c r="KLJ13" s="279"/>
      <c r="KLK13" s="279"/>
      <c r="KLL13" s="279"/>
      <c r="KLM13" s="279"/>
      <c r="KLN13" s="279"/>
      <c r="KLO13" s="279"/>
      <c r="KLP13" s="279"/>
      <c r="KLQ13" s="279"/>
      <c r="KLR13" s="279"/>
      <c r="KLS13" s="279"/>
      <c r="KLT13" s="279"/>
      <c r="KLU13" s="279"/>
      <c r="KLV13" s="279"/>
      <c r="KLW13" s="279"/>
      <c r="KLX13" s="279"/>
      <c r="KLY13" s="279"/>
      <c r="KLZ13" s="279"/>
      <c r="KMA13" s="279"/>
      <c r="KMB13" s="279"/>
      <c r="KMC13" s="279"/>
      <c r="KMD13" s="279"/>
      <c r="KME13" s="279"/>
      <c r="KMF13" s="279"/>
      <c r="KMG13" s="279"/>
      <c r="KMH13" s="279"/>
      <c r="KMI13" s="279"/>
      <c r="KMJ13" s="279"/>
      <c r="KMK13" s="279"/>
      <c r="KML13" s="279"/>
      <c r="KMM13" s="279"/>
      <c r="KMN13" s="279"/>
      <c r="KMO13" s="279"/>
      <c r="KMP13" s="279"/>
      <c r="KMQ13" s="279"/>
      <c r="KMR13" s="279"/>
      <c r="KMS13" s="279"/>
      <c r="KMT13" s="279"/>
      <c r="KMU13" s="279"/>
      <c r="KMV13" s="279"/>
      <c r="KMW13" s="279"/>
      <c r="KMX13" s="279"/>
      <c r="KMY13" s="279"/>
      <c r="KMZ13" s="279"/>
      <c r="KNA13" s="279"/>
      <c r="KNB13" s="279"/>
      <c r="KNC13" s="279"/>
      <c r="KND13" s="279"/>
      <c r="KNE13" s="279"/>
      <c r="KNF13" s="279"/>
      <c r="KNG13" s="279"/>
      <c r="KNH13" s="279"/>
      <c r="KNI13" s="279"/>
      <c r="KNJ13" s="279"/>
      <c r="KNK13" s="279"/>
      <c r="KNL13" s="279"/>
      <c r="KNM13" s="279"/>
      <c r="KNN13" s="279"/>
      <c r="KNO13" s="279"/>
      <c r="KNP13" s="279"/>
      <c r="KNQ13" s="279"/>
      <c r="KNR13" s="279"/>
      <c r="KNS13" s="279"/>
      <c r="KNT13" s="279"/>
      <c r="KNU13" s="279"/>
      <c r="KNV13" s="279"/>
      <c r="KNW13" s="279"/>
      <c r="KNX13" s="279"/>
      <c r="KNY13" s="279"/>
      <c r="KNZ13" s="279"/>
      <c r="KOA13" s="279"/>
      <c r="KOB13" s="279"/>
      <c r="KOC13" s="279"/>
      <c r="KOD13" s="279"/>
      <c r="KOE13" s="279"/>
      <c r="KOF13" s="279"/>
      <c r="KOG13" s="279"/>
      <c r="KOH13" s="279"/>
      <c r="KOI13" s="279"/>
      <c r="KOJ13" s="279"/>
      <c r="KOK13" s="279"/>
      <c r="KOL13" s="279"/>
      <c r="KOM13" s="279"/>
      <c r="KON13" s="279"/>
      <c r="KOO13" s="279"/>
      <c r="KOP13" s="279"/>
      <c r="KOQ13" s="279"/>
      <c r="KOR13" s="279"/>
      <c r="KOS13" s="279"/>
      <c r="KOT13" s="279"/>
      <c r="KOU13" s="279"/>
      <c r="KOV13" s="279"/>
      <c r="KOW13" s="279"/>
      <c r="KOX13" s="279"/>
      <c r="KOY13" s="279"/>
      <c r="KOZ13" s="279"/>
      <c r="KPA13" s="279"/>
      <c r="KPB13" s="279"/>
      <c r="KPC13" s="279"/>
      <c r="KPD13" s="279"/>
      <c r="KPE13" s="279"/>
      <c r="KPF13" s="279"/>
      <c r="KPG13" s="279"/>
      <c r="KPH13" s="279"/>
      <c r="KPI13" s="279"/>
      <c r="KPJ13" s="279"/>
      <c r="KPK13" s="279"/>
      <c r="KPL13" s="279"/>
      <c r="KPM13" s="279"/>
      <c r="KPN13" s="279"/>
      <c r="KPO13" s="279"/>
      <c r="KPP13" s="279"/>
      <c r="KPQ13" s="279"/>
      <c r="KPR13" s="279"/>
      <c r="KPS13" s="279"/>
      <c r="KPT13" s="279"/>
      <c r="KPU13" s="279"/>
      <c r="KPV13" s="279"/>
      <c r="KPW13" s="279"/>
      <c r="KPX13" s="279"/>
      <c r="KPY13" s="279"/>
      <c r="KPZ13" s="279"/>
      <c r="KQA13" s="279"/>
      <c r="KQB13" s="279"/>
      <c r="KQC13" s="279"/>
      <c r="KQD13" s="279"/>
      <c r="KQE13" s="279"/>
      <c r="KQF13" s="279"/>
      <c r="KQG13" s="279"/>
      <c r="KQH13" s="279"/>
      <c r="KQI13" s="279"/>
      <c r="KQJ13" s="279"/>
      <c r="KQK13" s="279"/>
      <c r="KQL13" s="279"/>
      <c r="KQM13" s="279"/>
      <c r="KQN13" s="279"/>
      <c r="KQO13" s="279"/>
      <c r="KQP13" s="279"/>
      <c r="KQQ13" s="279"/>
      <c r="KQR13" s="279"/>
      <c r="KQS13" s="279"/>
      <c r="KQT13" s="279"/>
      <c r="KQU13" s="279"/>
      <c r="KQV13" s="279"/>
      <c r="KQW13" s="279"/>
      <c r="KQX13" s="279"/>
      <c r="KQY13" s="279"/>
      <c r="KQZ13" s="279"/>
      <c r="KRA13" s="279"/>
      <c r="KRB13" s="279"/>
      <c r="KRC13" s="279"/>
      <c r="KRD13" s="279"/>
      <c r="KRE13" s="279"/>
      <c r="KRF13" s="279"/>
      <c r="KRG13" s="279"/>
      <c r="KRH13" s="279"/>
      <c r="KRI13" s="279"/>
      <c r="KRJ13" s="279"/>
      <c r="KRK13" s="279"/>
      <c r="KRL13" s="279"/>
      <c r="KRM13" s="279"/>
      <c r="KRN13" s="279"/>
      <c r="KRO13" s="279"/>
      <c r="KRP13" s="279"/>
      <c r="KRQ13" s="279"/>
      <c r="KRR13" s="279"/>
      <c r="KRS13" s="279"/>
      <c r="KRT13" s="279"/>
      <c r="KRU13" s="279"/>
      <c r="KRV13" s="279"/>
      <c r="KRW13" s="279"/>
      <c r="KRX13" s="279"/>
      <c r="KRY13" s="279"/>
      <c r="KRZ13" s="279"/>
      <c r="KSA13" s="279"/>
      <c r="KSB13" s="279"/>
      <c r="KSC13" s="279"/>
      <c r="KSD13" s="279"/>
      <c r="KSE13" s="279"/>
      <c r="KSF13" s="279"/>
      <c r="KSG13" s="279"/>
      <c r="KSH13" s="279"/>
      <c r="KSI13" s="279"/>
      <c r="KSJ13" s="279"/>
      <c r="KSK13" s="279"/>
      <c r="KSL13" s="279"/>
      <c r="KSM13" s="279"/>
      <c r="KSN13" s="279"/>
      <c r="KSO13" s="279"/>
      <c r="KSP13" s="279"/>
      <c r="KSQ13" s="279"/>
      <c r="KSR13" s="279"/>
      <c r="KSS13" s="279"/>
      <c r="KST13" s="279"/>
      <c r="KSU13" s="279"/>
      <c r="KSV13" s="279"/>
      <c r="KSW13" s="279"/>
      <c r="KSX13" s="279"/>
      <c r="KSY13" s="279"/>
      <c r="KSZ13" s="279"/>
      <c r="KTA13" s="279"/>
      <c r="KTB13" s="279"/>
      <c r="KTC13" s="279"/>
      <c r="KTD13" s="279"/>
      <c r="KTE13" s="279"/>
      <c r="KTF13" s="279"/>
      <c r="KTG13" s="279"/>
      <c r="KTH13" s="279"/>
      <c r="KTI13" s="279"/>
      <c r="KTJ13" s="279"/>
      <c r="KTK13" s="279"/>
      <c r="KTL13" s="279"/>
      <c r="KTM13" s="279"/>
      <c r="KTN13" s="279"/>
      <c r="KTO13" s="279"/>
      <c r="KTP13" s="279"/>
      <c r="KTQ13" s="279"/>
      <c r="KTR13" s="279"/>
      <c r="KTS13" s="279"/>
      <c r="KTT13" s="279"/>
      <c r="KTU13" s="279"/>
      <c r="KTV13" s="279"/>
      <c r="KTW13" s="279"/>
      <c r="KTX13" s="279"/>
      <c r="KTY13" s="279"/>
      <c r="KTZ13" s="279"/>
      <c r="KUA13" s="279"/>
      <c r="KUB13" s="279"/>
      <c r="KUC13" s="279"/>
      <c r="KUD13" s="279"/>
      <c r="KUE13" s="279"/>
      <c r="KUF13" s="279"/>
      <c r="KUG13" s="279"/>
      <c r="KUH13" s="279"/>
      <c r="KUI13" s="279"/>
      <c r="KUJ13" s="279"/>
      <c r="KUK13" s="279"/>
      <c r="KUL13" s="279"/>
      <c r="KUM13" s="279"/>
      <c r="KUN13" s="279"/>
      <c r="KUO13" s="279"/>
      <c r="KUP13" s="279"/>
      <c r="KUQ13" s="279"/>
      <c r="KUR13" s="279"/>
      <c r="KUS13" s="279"/>
      <c r="KUT13" s="279"/>
      <c r="KUU13" s="279"/>
      <c r="KUV13" s="279"/>
      <c r="KUW13" s="279"/>
      <c r="KUX13" s="279"/>
      <c r="KUY13" s="279"/>
      <c r="KUZ13" s="279"/>
      <c r="KVA13" s="279"/>
      <c r="KVB13" s="279"/>
      <c r="KVC13" s="279"/>
      <c r="KVD13" s="279"/>
      <c r="KVE13" s="279"/>
      <c r="KVF13" s="279"/>
      <c r="KVG13" s="279"/>
      <c r="KVH13" s="279"/>
      <c r="KVI13" s="279"/>
      <c r="KVJ13" s="279"/>
      <c r="KVK13" s="279"/>
      <c r="KVL13" s="279"/>
      <c r="KVM13" s="279"/>
      <c r="KVN13" s="279"/>
      <c r="KVO13" s="279"/>
      <c r="KVP13" s="279"/>
      <c r="KVQ13" s="279"/>
      <c r="KVR13" s="279"/>
      <c r="KVS13" s="279"/>
      <c r="KVT13" s="279"/>
      <c r="KVU13" s="279"/>
      <c r="KVV13" s="279"/>
      <c r="KVW13" s="279"/>
      <c r="KVX13" s="279"/>
      <c r="KVY13" s="279"/>
      <c r="KVZ13" s="279"/>
      <c r="KWA13" s="279"/>
      <c r="KWB13" s="279"/>
      <c r="KWC13" s="279"/>
      <c r="KWD13" s="279"/>
      <c r="KWE13" s="279"/>
      <c r="KWF13" s="279"/>
      <c r="KWG13" s="279"/>
      <c r="KWH13" s="279"/>
      <c r="KWI13" s="279"/>
      <c r="KWJ13" s="279"/>
      <c r="KWK13" s="279"/>
      <c r="KWL13" s="279"/>
      <c r="KWM13" s="279"/>
      <c r="KWN13" s="279"/>
      <c r="KWO13" s="279"/>
      <c r="KWP13" s="279"/>
      <c r="KWQ13" s="279"/>
      <c r="KWR13" s="279"/>
      <c r="KWS13" s="279"/>
      <c r="KWT13" s="279"/>
      <c r="KWU13" s="279"/>
      <c r="KWV13" s="279"/>
      <c r="KWW13" s="279"/>
      <c r="KWX13" s="279"/>
      <c r="KWY13" s="279"/>
      <c r="KWZ13" s="279"/>
      <c r="KXA13" s="279"/>
      <c r="KXB13" s="279"/>
      <c r="KXC13" s="279"/>
      <c r="KXD13" s="279"/>
      <c r="KXE13" s="279"/>
      <c r="KXF13" s="279"/>
      <c r="KXG13" s="279"/>
      <c r="KXH13" s="279"/>
      <c r="KXI13" s="279"/>
      <c r="KXJ13" s="279"/>
      <c r="KXK13" s="279"/>
      <c r="KXL13" s="279"/>
      <c r="KXM13" s="279"/>
      <c r="KXN13" s="279"/>
      <c r="KXO13" s="279"/>
      <c r="KXP13" s="279"/>
      <c r="KXQ13" s="279"/>
      <c r="KXR13" s="279"/>
      <c r="KXS13" s="279"/>
      <c r="KXT13" s="279"/>
      <c r="KXU13" s="279"/>
      <c r="KXV13" s="279"/>
      <c r="KXW13" s="279"/>
      <c r="KXX13" s="279"/>
      <c r="KXY13" s="279"/>
      <c r="KXZ13" s="279"/>
      <c r="KYA13" s="279"/>
      <c r="KYB13" s="279"/>
      <c r="KYC13" s="279"/>
      <c r="KYD13" s="279"/>
      <c r="KYE13" s="279"/>
      <c r="KYF13" s="279"/>
      <c r="KYG13" s="279"/>
      <c r="KYH13" s="279"/>
      <c r="KYI13" s="279"/>
      <c r="KYJ13" s="279"/>
      <c r="KYK13" s="279"/>
      <c r="KYL13" s="279"/>
      <c r="KYM13" s="279"/>
      <c r="KYN13" s="279"/>
      <c r="KYO13" s="279"/>
      <c r="KYP13" s="279"/>
      <c r="KYQ13" s="279"/>
      <c r="KYR13" s="279"/>
      <c r="KYS13" s="279"/>
      <c r="KYT13" s="279"/>
      <c r="KYU13" s="279"/>
      <c r="KYV13" s="279"/>
      <c r="KYW13" s="279"/>
      <c r="KYX13" s="279"/>
      <c r="KYY13" s="279"/>
      <c r="KYZ13" s="279"/>
      <c r="KZA13" s="279"/>
      <c r="KZB13" s="279"/>
      <c r="KZC13" s="279"/>
      <c r="KZD13" s="279"/>
      <c r="KZE13" s="279"/>
      <c r="KZF13" s="279"/>
      <c r="KZG13" s="279"/>
      <c r="KZH13" s="279"/>
      <c r="KZI13" s="279"/>
      <c r="KZJ13" s="279"/>
      <c r="KZK13" s="279"/>
      <c r="KZL13" s="279"/>
      <c r="KZM13" s="279"/>
      <c r="KZN13" s="279"/>
      <c r="KZO13" s="279"/>
      <c r="KZP13" s="279"/>
      <c r="KZQ13" s="279"/>
      <c r="KZR13" s="279"/>
      <c r="KZS13" s="279"/>
      <c r="KZT13" s="279"/>
      <c r="KZU13" s="279"/>
      <c r="KZV13" s="279"/>
      <c r="KZW13" s="279"/>
      <c r="KZX13" s="279"/>
      <c r="KZY13" s="279"/>
      <c r="KZZ13" s="279"/>
      <c r="LAA13" s="279"/>
      <c r="LAB13" s="279"/>
      <c r="LAC13" s="279"/>
      <c r="LAD13" s="279"/>
      <c r="LAE13" s="279"/>
      <c r="LAF13" s="279"/>
      <c r="LAG13" s="279"/>
      <c r="LAH13" s="279"/>
      <c r="LAI13" s="279"/>
      <c r="LAJ13" s="279"/>
      <c r="LAK13" s="279"/>
      <c r="LAL13" s="279"/>
      <c r="LAM13" s="279"/>
      <c r="LAN13" s="279"/>
      <c r="LAO13" s="279"/>
      <c r="LAP13" s="279"/>
      <c r="LAQ13" s="279"/>
      <c r="LAR13" s="279"/>
      <c r="LAS13" s="279"/>
      <c r="LAT13" s="279"/>
      <c r="LAU13" s="279"/>
      <c r="LAV13" s="279"/>
      <c r="LAW13" s="279"/>
      <c r="LAX13" s="279"/>
      <c r="LAY13" s="279"/>
      <c r="LAZ13" s="279"/>
      <c r="LBA13" s="279"/>
      <c r="LBB13" s="279"/>
      <c r="LBC13" s="279"/>
      <c r="LBD13" s="279"/>
      <c r="LBE13" s="279"/>
      <c r="LBF13" s="279"/>
      <c r="LBG13" s="279"/>
      <c r="LBH13" s="279"/>
      <c r="LBI13" s="279"/>
      <c r="LBJ13" s="279"/>
      <c r="LBK13" s="279"/>
      <c r="LBL13" s="279"/>
      <c r="LBM13" s="279"/>
      <c r="LBN13" s="279"/>
      <c r="LBO13" s="279"/>
      <c r="LBP13" s="279"/>
      <c r="LBQ13" s="279"/>
      <c r="LBR13" s="279"/>
      <c r="LBS13" s="279"/>
      <c r="LBT13" s="279"/>
      <c r="LBU13" s="279"/>
      <c r="LBV13" s="279"/>
      <c r="LBW13" s="279"/>
      <c r="LBX13" s="279"/>
      <c r="LBY13" s="279"/>
      <c r="LBZ13" s="279"/>
      <c r="LCA13" s="279"/>
      <c r="LCB13" s="279"/>
      <c r="LCC13" s="279"/>
      <c r="LCD13" s="279"/>
      <c r="LCE13" s="279"/>
      <c r="LCF13" s="279"/>
      <c r="LCG13" s="279"/>
      <c r="LCH13" s="279"/>
      <c r="LCI13" s="279"/>
      <c r="LCJ13" s="279"/>
      <c r="LCK13" s="279"/>
      <c r="LCL13" s="279"/>
      <c r="LCM13" s="279"/>
      <c r="LCN13" s="279"/>
      <c r="LCO13" s="279"/>
      <c r="LCP13" s="279"/>
      <c r="LCQ13" s="279"/>
      <c r="LCR13" s="279"/>
      <c r="LCS13" s="279"/>
      <c r="LCT13" s="279"/>
      <c r="LCU13" s="279"/>
      <c r="LCV13" s="279"/>
      <c r="LCW13" s="279"/>
      <c r="LCX13" s="279"/>
      <c r="LCY13" s="279"/>
      <c r="LCZ13" s="279"/>
      <c r="LDA13" s="279"/>
      <c r="LDB13" s="279"/>
      <c r="LDC13" s="279"/>
      <c r="LDD13" s="279"/>
      <c r="LDE13" s="279"/>
      <c r="LDF13" s="279"/>
      <c r="LDG13" s="279"/>
      <c r="LDH13" s="279"/>
      <c r="LDI13" s="279"/>
      <c r="LDJ13" s="279"/>
      <c r="LDK13" s="279"/>
      <c r="LDL13" s="279"/>
      <c r="LDM13" s="279"/>
      <c r="LDN13" s="279"/>
      <c r="LDO13" s="279"/>
      <c r="LDP13" s="279"/>
      <c r="LDQ13" s="279"/>
      <c r="LDR13" s="279"/>
      <c r="LDS13" s="279"/>
      <c r="LDT13" s="279"/>
      <c r="LDU13" s="279"/>
      <c r="LDV13" s="279"/>
      <c r="LDW13" s="279"/>
      <c r="LDX13" s="279"/>
      <c r="LDY13" s="279"/>
      <c r="LDZ13" s="279"/>
      <c r="LEA13" s="279"/>
      <c r="LEB13" s="279"/>
      <c r="LEC13" s="279"/>
      <c r="LED13" s="279"/>
      <c r="LEE13" s="279"/>
      <c r="LEF13" s="279"/>
      <c r="LEG13" s="279"/>
      <c r="LEH13" s="279"/>
      <c r="LEI13" s="279"/>
      <c r="LEJ13" s="279"/>
      <c r="LEK13" s="279"/>
      <c r="LEL13" s="279"/>
      <c r="LEM13" s="279"/>
      <c r="LEN13" s="279"/>
      <c r="LEO13" s="279"/>
      <c r="LEP13" s="279"/>
      <c r="LEQ13" s="279"/>
      <c r="LER13" s="279"/>
      <c r="LES13" s="279"/>
      <c r="LET13" s="279"/>
      <c r="LEU13" s="279"/>
      <c r="LEV13" s="279"/>
      <c r="LEW13" s="279"/>
      <c r="LEX13" s="279"/>
      <c r="LEY13" s="279"/>
      <c r="LEZ13" s="279"/>
      <c r="LFA13" s="279"/>
      <c r="LFB13" s="279"/>
      <c r="LFC13" s="279"/>
      <c r="LFD13" s="279"/>
      <c r="LFE13" s="279"/>
      <c r="LFF13" s="279"/>
      <c r="LFG13" s="279"/>
      <c r="LFH13" s="279"/>
      <c r="LFI13" s="279"/>
      <c r="LFJ13" s="279"/>
      <c r="LFK13" s="279"/>
      <c r="LFL13" s="279"/>
      <c r="LFM13" s="279"/>
      <c r="LFN13" s="279"/>
      <c r="LFO13" s="279"/>
      <c r="LFP13" s="279"/>
      <c r="LFQ13" s="279"/>
      <c r="LFR13" s="279"/>
      <c r="LFS13" s="279"/>
      <c r="LFT13" s="279"/>
      <c r="LFU13" s="279"/>
      <c r="LFV13" s="279"/>
      <c r="LFW13" s="279"/>
      <c r="LFX13" s="279"/>
      <c r="LFY13" s="279"/>
      <c r="LFZ13" s="279"/>
      <c r="LGA13" s="279"/>
      <c r="LGB13" s="279"/>
      <c r="LGC13" s="279"/>
      <c r="LGD13" s="279"/>
      <c r="LGE13" s="279"/>
      <c r="LGF13" s="279"/>
      <c r="LGG13" s="279"/>
      <c r="LGH13" s="279"/>
      <c r="LGI13" s="279"/>
      <c r="LGJ13" s="279"/>
      <c r="LGK13" s="279"/>
      <c r="LGL13" s="279"/>
      <c r="LGM13" s="279"/>
      <c r="LGN13" s="279"/>
      <c r="LGO13" s="279"/>
      <c r="LGP13" s="279"/>
      <c r="LGQ13" s="279"/>
      <c r="LGR13" s="279"/>
      <c r="LGS13" s="279"/>
      <c r="LGT13" s="279"/>
      <c r="LGU13" s="279"/>
      <c r="LGV13" s="279"/>
      <c r="LGW13" s="279"/>
      <c r="LGX13" s="279"/>
      <c r="LGY13" s="279"/>
      <c r="LGZ13" s="279"/>
      <c r="LHA13" s="279"/>
      <c r="LHB13" s="279"/>
      <c r="LHC13" s="279"/>
      <c r="LHD13" s="279"/>
      <c r="LHE13" s="279"/>
      <c r="LHF13" s="279"/>
      <c r="LHG13" s="279"/>
      <c r="LHH13" s="279"/>
      <c r="LHI13" s="279"/>
      <c r="LHJ13" s="279"/>
      <c r="LHK13" s="279"/>
      <c r="LHL13" s="279"/>
      <c r="LHM13" s="279"/>
      <c r="LHN13" s="279"/>
      <c r="LHO13" s="279"/>
      <c r="LHP13" s="279"/>
      <c r="LHQ13" s="279"/>
      <c r="LHR13" s="279"/>
      <c r="LHS13" s="279"/>
      <c r="LHT13" s="279"/>
      <c r="LHU13" s="279"/>
      <c r="LHV13" s="279"/>
      <c r="LHW13" s="279"/>
      <c r="LHX13" s="279"/>
      <c r="LHY13" s="279"/>
      <c r="LHZ13" s="279"/>
      <c r="LIA13" s="279"/>
      <c r="LIB13" s="279"/>
      <c r="LIC13" s="279"/>
      <c r="LID13" s="279"/>
      <c r="LIE13" s="279"/>
      <c r="LIF13" s="279"/>
      <c r="LIG13" s="279"/>
      <c r="LIH13" s="279"/>
      <c r="LII13" s="279"/>
      <c r="LIJ13" s="279"/>
      <c r="LIK13" s="279"/>
      <c r="LIL13" s="279"/>
      <c r="LIM13" s="279"/>
      <c r="LIN13" s="279"/>
      <c r="LIO13" s="279"/>
      <c r="LIP13" s="279"/>
      <c r="LIQ13" s="279"/>
      <c r="LIR13" s="279"/>
      <c r="LIS13" s="279"/>
      <c r="LIT13" s="279"/>
      <c r="LIU13" s="279"/>
      <c r="LIV13" s="279"/>
      <c r="LIW13" s="279"/>
      <c r="LIX13" s="279"/>
      <c r="LIY13" s="279"/>
      <c r="LIZ13" s="279"/>
      <c r="LJA13" s="279"/>
      <c r="LJB13" s="279"/>
      <c r="LJC13" s="279"/>
      <c r="LJD13" s="279"/>
      <c r="LJE13" s="279"/>
      <c r="LJF13" s="279"/>
      <c r="LJG13" s="279"/>
      <c r="LJH13" s="279"/>
      <c r="LJI13" s="279"/>
      <c r="LJJ13" s="279"/>
      <c r="LJK13" s="279"/>
      <c r="LJL13" s="279"/>
      <c r="LJM13" s="279"/>
      <c r="LJN13" s="279"/>
      <c r="LJO13" s="279"/>
      <c r="LJP13" s="279"/>
      <c r="LJQ13" s="279"/>
      <c r="LJR13" s="279"/>
      <c r="LJS13" s="279"/>
      <c r="LJT13" s="279"/>
      <c r="LJU13" s="279"/>
      <c r="LJV13" s="279"/>
      <c r="LJW13" s="279"/>
      <c r="LJX13" s="279"/>
      <c r="LJY13" s="279"/>
      <c r="LJZ13" s="279"/>
      <c r="LKA13" s="279"/>
      <c r="LKB13" s="279"/>
      <c r="LKC13" s="279"/>
      <c r="LKD13" s="279"/>
      <c r="LKE13" s="279"/>
      <c r="LKF13" s="279"/>
      <c r="LKG13" s="279"/>
      <c r="LKH13" s="279"/>
      <c r="LKI13" s="279"/>
      <c r="LKJ13" s="279"/>
      <c r="LKK13" s="279"/>
      <c r="LKL13" s="279"/>
      <c r="LKM13" s="279"/>
      <c r="LKN13" s="279"/>
      <c r="LKO13" s="279"/>
      <c r="LKP13" s="279"/>
      <c r="LKQ13" s="279"/>
      <c r="LKR13" s="279"/>
      <c r="LKS13" s="279"/>
      <c r="LKT13" s="279"/>
      <c r="LKU13" s="279"/>
      <c r="LKV13" s="279"/>
      <c r="LKW13" s="279"/>
      <c r="LKX13" s="279"/>
      <c r="LKY13" s="279"/>
      <c r="LKZ13" s="279"/>
      <c r="LLA13" s="279"/>
      <c r="LLB13" s="279"/>
      <c r="LLC13" s="279"/>
      <c r="LLD13" s="279"/>
      <c r="LLE13" s="279"/>
      <c r="LLF13" s="279"/>
      <c r="LLG13" s="279"/>
      <c r="LLH13" s="279"/>
      <c r="LLI13" s="279"/>
      <c r="LLJ13" s="279"/>
      <c r="LLK13" s="279"/>
      <c r="LLL13" s="279"/>
      <c r="LLM13" s="279"/>
      <c r="LLN13" s="279"/>
      <c r="LLO13" s="279"/>
      <c r="LLP13" s="279"/>
      <c r="LLQ13" s="279"/>
      <c r="LLR13" s="279"/>
      <c r="LLS13" s="279"/>
      <c r="LLT13" s="279"/>
      <c r="LLU13" s="279"/>
      <c r="LLV13" s="279"/>
      <c r="LLW13" s="279"/>
      <c r="LLX13" s="279"/>
      <c r="LLY13" s="279"/>
      <c r="LLZ13" s="279"/>
      <c r="LMA13" s="279"/>
      <c r="LMB13" s="279"/>
      <c r="LMC13" s="279"/>
      <c r="LMD13" s="279"/>
      <c r="LME13" s="279"/>
      <c r="LMF13" s="279"/>
      <c r="LMG13" s="279"/>
      <c r="LMH13" s="279"/>
      <c r="LMI13" s="279"/>
      <c r="LMJ13" s="279"/>
      <c r="LMK13" s="279"/>
      <c r="LML13" s="279"/>
      <c r="LMM13" s="279"/>
      <c r="LMN13" s="279"/>
      <c r="LMO13" s="279"/>
      <c r="LMP13" s="279"/>
      <c r="LMQ13" s="279"/>
      <c r="LMR13" s="279"/>
      <c r="LMS13" s="279"/>
      <c r="LMT13" s="279"/>
      <c r="LMU13" s="279"/>
      <c r="LMV13" s="279"/>
      <c r="LMW13" s="279"/>
      <c r="LMX13" s="279"/>
      <c r="LMY13" s="279"/>
      <c r="LMZ13" s="279"/>
      <c r="LNA13" s="279"/>
      <c r="LNB13" s="279"/>
      <c r="LNC13" s="279"/>
      <c r="LND13" s="279"/>
      <c r="LNE13" s="279"/>
      <c r="LNF13" s="279"/>
      <c r="LNG13" s="279"/>
      <c r="LNH13" s="279"/>
      <c r="LNI13" s="279"/>
      <c r="LNJ13" s="279"/>
      <c r="LNK13" s="279"/>
      <c r="LNL13" s="279"/>
      <c r="LNM13" s="279"/>
      <c r="LNN13" s="279"/>
      <c r="LNO13" s="279"/>
      <c r="LNP13" s="279"/>
      <c r="LNQ13" s="279"/>
      <c r="LNR13" s="279"/>
      <c r="LNS13" s="279"/>
      <c r="LNT13" s="279"/>
      <c r="LNU13" s="279"/>
      <c r="LNV13" s="279"/>
      <c r="LNW13" s="279"/>
      <c r="LNX13" s="279"/>
      <c r="LNY13" s="279"/>
      <c r="LNZ13" s="279"/>
      <c r="LOA13" s="279"/>
      <c r="LOB13" s="279"/>
      <c r="LOC13" s="279"/>
      <c r="LOD13" s="279"/>
      <c r="LOE13" s="279"/>
      <c r="LOF13" s="279"/>
      <c r="LOG13" s="279"/>
      <c r="LOH13" s="279"/>
      <c r="LOI13" s="279"/>
      <c r="LOJ13" s="279"/>
      <c r="LOK13" s="279"/>
      <c r="LOL13" s="279"/>
      <c r="LOM13" s="279"/>
      <c r="LON13" s="279"/>
      <c r="LOO13" s="279"/>
      <c r="LOP13" s="279"/>
      <c r="LOQ13" s="279"/>
      <c r="LOR13" s="279"/>
      <c r="LOS13" s="279"/>
      <c r="LOT13" s="279"/>
      <c r="LOU13" s="279"/>
      <c r="LOV13" s="279"/>
      <c r="LOW13" s="279"/>
      <c r="LOX13" s="279"/>
      <c r="LOY13" s="279"/>
      <c r="LOZ13" s="279"/>
      <c r="LPA13" s="279"/>
      <c r="LPB13" s="279"/>
      <c r="LPC13" s="279"/>
      <c r="LPD13" s="279"/>
      <c r="LPE13" s="279"/>
      <c r="LPF13" s="279"/>
      <c r="LPG13" s="279"/>
      <c r="LPH13" s="279"/>
      <c r="LPI13" s="279"/>
      <c r="LPJ13" s="279"/>
      <c r="LPK13" s="279"/>
      <c r="LPL13" s="279"/>
      <c r="LPM13" s="279"/>
      <c r="LPN13" s="279"/>
      <c r="LPO13" s="279"/>
      <c r="LPP13" s="279"/>
      <c r="LPQ13" s="279"/>
      <c r="LPR13" s="279"/>
      <c r="LPS13" s="279"/>
      <c r="LPT13" s="279"/>
      <c r="LPU13" s="279"/>
      <c r="LPV13" s="279"/>
      <c r="LPW13" s="279"/>
      <c r="LPX13" s="279"/>
      <c r="LPY13" s="279"/>
      <c r="LPZ13" s="279"/>
      <c r="LQA13" s="279"/>
      <c r="LQB13" s="279"/>
      <c r="LQC13" s="279"/>
      <c r="LQD13" s="279"/>
      <c r="LQE13" s="279"/>
      <c r="LQF13" s="279"/>
      <c r="LQG13" s="279"/>
      <c r="LQH13" s="279"/>
      <c r="LQI13" s="279"/>
      <c r="LQJ13" s="279"/>
      <c r="LQK13" s="279"/>
      <c r="LQL13" s="279"/>
      <c r="LQM13" s="279"/>
      <c r="LQN13" s="279"/>
      <c r="LQO13" s="279"/>
      <c r="LQP13" s="279"/>
      <c r="LQQ13" s="279"/>
      <c r="LQR13" s="279"/>
      <c r="LQS13" s="279"/>
      <c r="LQT13" s="279"/>
      <c r="LQU13" s="279"/>
      <c r="LQV13" s="279"/>
      <c r="LQW13" s="279"/>
      <c r="LQX13" s="279"/>
      <c r="LQY13" s="279"/>
      <c r="LQZ13" s="279"/>
      <c r="LRA13" s="279"/>
      <c r="LRB13" s="279"/>
      <c r="LRC13" s="279"/>
      <c r="LRD13" s="279"/>
      <c r="LRE13" s="279"/>
      <c r="LRF13" s="279"/>
      <c r="LRG13" s="279"/>
      <c r="LRH13" s="279"/>
      <c r="LRI13" s="279"/>
      <c r="LRJ13" s="279"/>
      <c r="LRK13" s="279"/>
      <c r="LRL13" s="279"/>
      <c r="LRM13" s="279"/>
      <c r="LRN13" s="279"/>
      <c r="LRO13" s="279"/>
      <c r="LRP13" s="279"/>
      <c r="LRQ13" s="279"/>
      <c r="LRR13" s="279"/>
      <c r="LRS13" s="279"/>
      <c r="LRT13" s="279"/>
      <c r="LRU13" s="279"/>
      <c r="LRV13" s="279"/>
      <c r="LRW13" s="279"/>
      <c r="LRX13" s="279"/>
      <c r="LRY13" s="279"/>
      <c r="LRZ13" s="279"/>
      <c r="LSA13" s="279"/>
      <c r="LSB13" s="279"/>
      <c r="LSC13" s="279"/>
      <c r="LSD13" s="279"/>
      <c r="LSE13" s="279"/>
      <c r="LSF13" s="279"/>
      <c r="LSG13" s="279"/>
      <c r="LSH13" s="279"/>
      <c r="LSI13" s="279"/>
      <c r="LSJ13" s="279"/>
      <c r="LSK13" s="279"/>
      <c r="LSL13" s="279"/>
      <c r="LSM13" s="279"/>
      <c r="LSN13" s="279"/>
      <c r="LSO13" s="279"/>
      <c r="LSP13" s="279"/>
      <c r="LSQ13" s="279"/>
      <c r="LSR13" s="279"/>
      <c r="LSS13" s="279"/>
      <c r="LST13" s="279"/>
      <c r="LSU13" s="279"/>
      <c r="LSV13" s="279"/>
      <c r="LSW13" s="279"/>
      <c r="LSX13" s="279"/>
      <c r="LSY13" s="279"/>
      <c r="LSZ13" s="279"/>
      <c r="LTA13" s="279"/>
      <c r="LTB13" s="279"/>
      <c r="LTC13" s="279"/>
      <c r="LTD13" s="279"/>
      <c r="LTE13" s="279"/>
      <c r="LTF13" s="279"/>
      <c r="LTG13" s="279"/>
      <c r="LTH13" s="279"/>
      <c r="LTI13" s="279"/>
      <c r="LTJ13" s="279"/>
      <c r="LTK13" s="279"/>
      <c r="LTL13" s="279"/>
      <c r="LTM13" s="279"/>
      <c r="LTN13" s="279"/>
      <c r="LTO13" s="279"/>
      <c r="LTP13" s="279"/>
      <c r="LTQ13" s="279"/>
      <c r="LTR13" s="279"/>
      <c r="LTS13" s="279"/>
      <c r="LTT13" s="279"/>
      <c r="LTU13" s="279"/>
      <c r="LTV13" s="279"/>
      <c r="LTW13" s="279"/>
      <c r="LTX13" s="279"/>
      <c r="LTY13" s="279"/>
      <c r="LTZ13" s="279"/>
      <c r="LUA13" s="279"/>
      <c r="LUB13" s="279"/>
      <c r="LUC13" s="279"/>
      <c r="LUD13" s="279"/>
      <c r="LUE13" s="279"/>
      <c r="LUF13" s="279"/>
      <c r="LUG13" s="279"/>
      <c r="LUH13" s="279"/>
      <c r="LUI13" s="279"/>
      <c r="LUJ13" s="279"/>
      <c r="LUK13" s="279"/>
      <c r="LUL13" s="279"/>
      <c r="LUM13" s="279"/>
      <c r="LUN13" s="279"/>
      <c r="LUO13" s="279"/>
      <c r="LUP13" s="279"/>
      <c r="LUQ13" s="279"/>
      <c r="LUR13" s="279"/>
      <c r="LUS13" s="279"/>
      <c r="LUT13" s="279"/>
      <c r="LUU13" s="279"/>
      <c r="LUV13" s="279"/>
      <c r="LUW13" s="279"/>
      <c r="LUX13" s="279"/>
      <c r="LUY13" s="279"/>
      <c r="LUZ13" s="279"/>
      <c r="LVA13" s="279"/>
      <c r="LVB13" s="279"/>
      <c r="LVC13" s="279"/>
      <c r="LVD13" s="279"/>
      <c r="LVE13" s="279"/>
      <c r="LVF13" s="279"/>
      <c r="LVG13" s="279"/>
      <c r="LVH13" s="279"/>
      <c r="LVI13" s="279"/>
      <c r="LVJ13" s="279"/>
      <c r="LVK13" s="279"/>
      <c r="LVL13" s="279"/>
      <c r="LVM13" s="279"/>
      <c r="LVN13" s="279"/>
      <c r="LVO13" s="279"/>
      <c r="LVP13" s="279"/>
      <c r="LVQ13" s="279"/>
      <c r="LVR13" s="279"/>
      <c r="LVS13" s="279"/>
      <c r="LVT13" s="279"/>
      <c r="LVU13" s="279"/>
      <c r="LVV13" s="279"/>
      <c r="LVW13" s="279"/>
      <c r="LVX13" s="279"/>
      <c r="LVY13" s="279"/>
      <c r="LVZ13" s="279"/>
      <c r="LWA13" s="279"/>
      <c r="LWB13" s="279"/>
      <c r="LWC13" s="279"/>
      <c r="LWD13" s="279"/>
      <c r="LWE13" s="279"/>
      <c r="LWF13" s="279"/>
      <c r="LWG13" s="279"/>
      <c r="LWH13" s="279"/>
      <c r="LWI13" s="279"/>
      <c r="LWJ13" s="279"/>
      <c r="LWK13" s="279"/>
      <c r="LWL13" s="279"/>
      <c r="LWM13" s="279"/>
      <c r="LWN13" s="279"/>
      <c r="LWO13" s="279"/>
      <c r="LWP13" s="279"/>
      <c r="LWQ13" s="279"/>
      <c r="LWR13" s="279"/>
      <c r="LWS13" s="279"/>
      <c r="LWT13" s="279"/>
      <c r="LWU13" s="279"/>
      <c r="LWV13" s="279"/>
      <c r="LWW13" s="279"/>
      <c r="LWX13" s="279"/>
      <c r="LWY13" s="279"/>
      <c r="LWZ13" s="279"/>
      <c r="LXA13" s="279"/>
      <c r="LXB13" s="279"/>
      <c r="LXC13" s="279"/>
      <c r="LXD13" s="279"/>
      <c r="LXE13" s="279"/>
      <c r="LXF13" s="279"/>
      <c r="LXG13" s="279"/>
      <c r="LXH13" s="279"/>
      <c r="LXI13" s="279"/>
      <c r="LXJ13" s="279"/>
      <c r="LXK13" s="279"/>
      <c r="LXL13" s="279"/>
      <c r="LXM13" s="279"/>
      <c r="LXN13" s="279"/>
      <c r="LXO13" s="279"/>
      <c r="LXP13" s="279"/>
      <c r="LXQ13" s="279"/>
      <c r="LXR13" s="279"/>
      <c r="LXS13" s="279"/>
      <c r="LXT13" s="279"/>
      <c r="LXU13" s="279"/>
      <c r="LXV13" s="279"/>
      <c r="LXW13" s="279"/>
      <c r="LXX13" s="279"/>
      <c r="LXY13" s="279"/>
      <c r="LXZ13" s="279"/>
      <c r="LYA13" s="279"/>
      <c r="LYB13" s="279"/>
      <c r="LYC13" s="279"/>
      <c r="LYD13" s="279"/>
      <c r="LYE13" s="279"/>
      <c r="LYF13" s="279"/>
      <c r="LYG13" s="279"/>
      <c r="LYH13" s="279"/>
      <c r="LYI13" s="279"/>
      <c r="LYJ13" s="279"/>
      <c r="LYK13" s="279"/>
      <c r="LYL13" s="279"/>
      <c r="LYM13" s="279"/>
      <c r="LYN13" s="279"/>
      <c r="LYO13" s="279"/>
      <c r="LYP13" s="279"/>
      <c r="LYQ13" s="279"/>
      <c r="LYR13" s="279"/>
      <c r="LYS13" s="279"/>
      <c r="LYT13" s="279"/>
      <c r="LYU13" s="279"/>
      <c r="LYV13" s="279"/>
      <c r="LYW13" s="279"/>
      <c r="LYX13" s="279"/>
      <c r="LYY13" s="279"/>
      <c r="LYZ13" s="279"/>
      <c r="LZA13" s="279"/>
      <c r="LZB13" s="279"/>
      <c r="LZC13" s="279"/>
      <c r="LZD13" s="279"/>
      <c r="LZE13" s="279"/>
      <c r="LZF13" s="279"/>
      <c r="LZG13" s="279"/>
      <c r="LZH13" s="279"/>
      <c r="LZI13" s="279"/>
      <c r="LZJ13" s="279"/>
      <c r="LZK13" s="279"/>
      <c r="LZL13" s="279"/>
      <c r="LZM13" s="279"/>
      <c r="LZN13" s="279"/>
      <c r="LZO13" s="279"/>
      <c r="LZP13" s="279"/>
      <c r="LZQ13" s="279"/>
      <c r="LZR13" s="279"/>
      <c r="LZS13" s="279"/>
      <c r="LZT13" s="279"/>
      <c r="LZU13" s="279"/>
      <c r="LZV13" s="279"/>
      <c r="LZW13" s="279"/>
      <c r="LZX13" s="279"/>
      <c r="LZY13" s="279"/>
      <c r="LZZ13" s="279"/>
      <c r="MAA13" s="279"/>
      <c r="MAB13" s="279"/>
      <c r="MAC13" s="279"/>
      <c r="MAD13" s="279"/>
      <c r="MAE13" s="279"/>
      <c r="MAF13" s="279"/>
      <c r="MAG13" s="279"/>
      <c r="MAH13" s="279"/>
      <c r="MAI13" s="279"/>
      <c r="MAJ13" s="279"/>
      <c r="MAK13" s="279"/>
      <c r="MAL13" s="279"/>
      <c r="MAM13" s="279"/>
      <c r="MAN13" s="279"/>
      <c r="MAO13" s="279"/>
      <c r="MAP13" s="279"/>
      <c r="MAQ13" s="279"/>
      <c r="MAR13" s="279"/>
      <c r="MAS13" s="279"/>
      <c r="MAT13" s="279"/>
      <c r="MAU13" s="279"/>
      <c r="MAV13" s="279"/>
      <c r="MAW13" s="279"/>
      <c r="MAX13" s="279"/>
      <c r="MAY13" s="279"/>
      <c r="MAZ13" s="279"/>
      <c r="MBA13" s="279"/>
      <c r="MBB13" s="279"/>
      <c r="MBC13" s="279"/>
      <c r="MBD13" s="279"/>
      <c r="MBE13" s="279"/>
      <c r="MBF13" s="279"/>
      <c r="MBG13" s="279"/>
      <c r="MBH13" s="279"/>
      <c r="MBI13" s="279"/>
      <c r="MBJ13" s="279"/>
      <c r="MBK13" s="279"/>
      <c r="MBL13" s="279"/>
      <c r="MBM13" s="279"/>
      <c r="MBN13" s="279"/>
      <c r="MBO13" s="279"/>
      <c r="MBP13" s="279"/>
      <c r="MBQ13" s="279"/>
      <c r="MBR13" s="279"/>
      <c r="MBS13" s="279"/>
      <c r="MBT13" s="279"/>
      <c r="MBU13" s="279"/>
      <c r="MBV13" s="279"/>
      <c r="MBW13" s="279"/>
      <c r="MBX13" s="279"/>
      <c r="MBY13" s="279"/>
      <c r="MBZ13" s="279"/>
      <c r="MCA13" s="279"/>
      <c r="MCB13" s="279"/>
      <c r="MCC13" s="279"/>
      <c r="MCD13" s="279"/>
      <c r="MCE13" s="279"/>
      <c r="MCF13" s="279"/>
      <c r="MCG13" s="279"/>
      <c r="MCH13" s="279"/>
      <c r="MCI13" s="279"/>
      <c r="MCJ13" s="279"/>
      <c r="MCK13" s="279"/>
      <c r="MCL13" s="279"/>
      <c r="MCM13" s="279"/>
      <c r="MCN13" s="279"/>
      <c r="MCO13" s="279"/>
      <c r="MCP13" s="279"/>
      <c r="MCQ13" s="279"/>
      <c r="MCR13" s="279"/>
      <c r="MCS13" s="279"/>
      <c r="MCT13" s="279"/>
      <c r="MCU13" s="279"/>
      <c r="MCV13" s="279"/>
      <c r="MCW13" s="279"/>
      <c r="MCX13" s="279"/>
      <c r="MCY13" s="279"/>
      <c r="MCZ13" s="279"/>
      <c r="MDA13" s="279"/>
      <c r="MDB13" s="279"/>
      <c r="MDC13" s="279"/>
      <c r="MDD13" s="279"/>
      <c r="MDE13" s="279"/>
      <c r="MDF13" s="279"/>
      <c r="MDG13" s="279"/>
      <c r="MDH13" s="279"/>
      <c r="MDI13" s="279"/>
      <c r="MDJ13" s="279"/>
      <c r="MDK13" s="279"/>
      <c r="MDL13" s="279"/>
      <c r="MDM13" s="279"/>
      <c r="MDN13" s="279"/>
      <c r="MDO13" s="279"/>
      <c r="MDP13" s="279"/>
      <c r="MDQ13" s="279"/>
      <c r="MDR13" s="279"/>
      <c r="MDS13" s="279"/>
      <c r="MDT13" s="279"/>
      <c r="MDU13" s="279"/>
      <c r="MDV13" s="279"/>
      <c r="MDW13" s="279"/>
      <c r="MDX13" s="279"/>
      <c r="MDY13" s="279"/>
      <c r="MDZ13" s="279"/>
      <c r="MEA13" s="279"/>
      <c r="MEB13" s="279"/>
      <c r="MEC13" s="279"/>
      <c r="MED13" s="279"/>
      <c r="MEE13" s="279"/>
      <c r="MEF13" s="279"/>
      <c r="MEG13" s="279"/>
      <c r="MEH13" s="279"/>
      <c r="MEI13" s="279"/>
      <c r="MEJ13" s="279"/>
      <c r="MEK13" s="279"/>
      <c r="MEL13" s="279"/>
      <c r="MEM13" s="279"/>
      <c r="MEN13" s="279"/>
      <c r="MEO13" s="279"/>
      <c r="MEP13" s="279"/>
      <c r="MEQ13" s="279"/>
      <c r="MER13" s="279"/>
      <c r="MES13" s="279"/>
      <c r="MET13" s="279"/>
      <c r="MEU13" s="279"/>
      <c r="MEV13" s="279"/>
      <c r="MEW13" s="279"/>
      <c r="MEX13" s="279"/>
      <c r="MEY13" s="279"/>
      <c r="MEZ13" s="279"/>
      <c r="MFA13" s="279"/>
      <c r="MFB13" s="279"/>
      <c r="MFC13" s="279"/>
      <c r="MFD13" s="279"/>
      <c r="MFE13" s="279"/>
      <c r="MFF13" s="279"/>
      <c r="MFG13" s="279"/>
      <c r="MFH13" s="279"/>
      <c r="MFI13" s="279"/>
      <c r="MFJ13" s="279"/>
      <c r="MFK13" s="279"/>
      <c r="MFL13" s="279"/>
      <c r="MFM13" s="279"/>
      <c r="MFN13" s="279"/>
      <c r="MFO13" s="279"/>
      <c r="MFP13" s="279"/>
      <c r="MFQ13" s="279"/>
      <c r="MFR13" s="279"/>
      <c r="MFS13" s="279"/>
      <c r="MFT13" s="279"/>
      <c r="MFU13" s="279"/>
      <c r="MFV13" s="279"/>
      <c r="MFW13" s="279"/>
      <c r="MFX13" s="279"/>
      <c r="MFY13" s="279"/>
      <c r="MFZ13" s="279"/>
      <c r="MGA13" s="279"/>
      <c r="MGB13" s="279"/>
      <c r="MGC13" s="279"/>
      <c r="MGD13" s="279"/>
      <c r="MGE13" s="279"/>
      <c r="MGF13" s="279"/>
      <c r="MGG13" s="279"/>
      <c r="MGH13" s="279"/>
      <c r="MGI13" s="279"/>
      <c r="MGJ13" s="279"/>
      <c r="MGK13" s="279"/>
      <c r="MGL13" s="279"/>
      <c r="MGM13" s="279"/>
      <c r="MGN13" s="279"/>
      <c r="MGO13" s="279"/>
      <c r="MGP13" s="279"/>
      <c r="MGQ13" s="279"/>
      <c r="MGR13" s="279"/>
      <c r="MGS13" s="279"/>
      <c r="MGT13" s="279"/>
      <c r="MGU13" s="279"/>
      <c r="MGV13" s="279"/>
      <c r="MGW13" s="279"/>
      <c r="MGX13" s="279"/>
      <c r="MGY13" s="279"/>
      <c r="MGZ13" s="279"/>
      <c r="MHA13" s="279"/>
      <c r="MHB13" s="279"/>
      <c r="MHC13" s="279"/>
      <c r="MHD13" s="279"/>
      <c r="MHE13" s="279"/>
      <c r="MHF13" s="279"/>
      <c r="MHG13" s="279"/>
      <c r="MHH13" s="279"/>
      <c r="MHI13" s="279"/>
      <c r="MHJ13" s="279"/>
      <c r="MHK13" s="279"/>
      <c r="MHL13" s="279"/>
      <c r="MHM13" s="279"/>
      <c r="MHN13" s="279"/>
      <c r="MHO13" s="279"/>
      <c r="MHP13" s="279"/>
      <c r="MHQ13" s="279"/>
      <c r="MHR13" s="279"/>
      <c r="MHS13" s="279"/>
      <c r="MHT13" s="279"/>
      <c r="MHU13" s="279"/>
      <c r="MHV13" s="279"/>
      <c r="MHW13" s="279"/>
      <c r="MHX13" s="279"/>
      <c r="MHY13" s="279"/>
      <c r="MHZ13" s="279"/>
      <c r="MIA13" s="279"/>
      <c r="MIB13" s="279"/>
      <c r="MIC13" s="279"/>
      <c r="MID13" s="279"/>
      <c r="MIE13" s="279"/>
      <c r="MIF13" s="279"/>
      <c r="MIG13" s="279"/>
      <c r="MIH13" s="279"/>
      <c r="MII13" s="279"/>
      <c r="MIJ13" s="279"/>
      <c r="MIK13" s="279"/>
      <c r="MIL13" s="279"/>
      <c r="MIM13" s="279"/>
      <c r="MIN13" s="279"/>
      <c r="MIO13" s="279"/>
      <c r="MIP13" s="279"/>
      <c r="MIQ13" s="279"/>
      <c r="MIR13" s="279"/>
      <c r="MIS13" s="279"/>
      <c r="MIT13" s="279"/>
      <c r="MIU13" s="279"/>
      <c r="MIV13" s="279"/>
      <c r="MIW13" s="279"/>
      <c r="MIX13" s="279"/>
      <c r="MIY13" s="279"/>
      <c r="MIZ13" s="279"/>
      <c r="MJA13" s="279"/>
      <c r="MJB13" s="279"/>
      <c r="MJC13" s="279"/>
      <c r="MJD13" s="279"/>
      <c r="MJE13" s="279"/>
      <c r="MJF13" s="279"/>
      <c r="MJG13" s="279"/>
      <c r="MJH13" s="279"/>
      <c r="MJI13" s="279"/>
      <c r="MJJ13" s="279"/>
      <c r="MJK13" s="279"/>
      <c r="MJL13" s="279"/>
      <c r="MJM13" s="279"/>
      <c r="MJN13" s="279"/>
      <c r="MJO13" s="279"/>
      <c r="MJP13" s="279"/>
      <c r="MJQ13" s="279"/>
      <c r="MJR13" s="279"/>
      <c r="MJS13" s="279"/>
      <c r="MJT13" s="279"/>
      <c r="MJU13" s="279"/>
      <c r="MJV13" s="279"/>
      <c r="MJW13" s="279"/>
      <c r="MJX13" s="279"/>
      <c r="MJY13" s="279"/>
      <c r="MJZ13" s="279"/>
      <c r="MKA13" s="279"/>
      <c r="MKB13" s="279"/>
      <c r="MKC13" s="279"/>
      <c r="MKD13" s="279"/>
      <c r="MKE13" s="279"/>
      <c r="MKF13" s="279"/>
      <c r="MKG13" s="279"/>
      <c r="MKH13" s="279"/>
      <c r="MKI13" s="279"/>
      <c r="MKJ13" s="279"/>
      <c r="MKK13" s="279"/>
      <c r="MKL13" s="279"/>
      <c r="MKM13" s="279"/>
      <c r="MKN13" s="279"/>
      <c r="MKO13" s="279"/>
      <c r="MKP13" s="279"/>
      <c r="MKQ13" s="279"/>
      <c r="MKR13" s="279"/>
      <c r="MKS13" s="279"/>
      <c r="MKT13" s="279"/>
      <c r="MKU13" s="279"/>
      <c r="MKV13" s="279"/>
      <c r="MKW13" s="279"/>
      <c r="MKX13" s="279"/>
      <c r="MKY13" s="279"/>
      <c r="MKZ13" s="279"/>
      <c r="MLA13" s="279"/>
      <c r="MLB13" s="279"/>
      <c r="MLC13" s="279"/>
      <c r="MLD13" s="279"/>
      <c r="MLE13" s="279"/>
      <c r="MLF13" s="279"/>
      <c r="MLG13" s="279"/>
      <c r="MLH13" s="279"/>
      <c r="MLI13" s="279"/>
      <c r="MLJ13" s="279"/>
      <c r="MLK13" s="279"/>
      <c r="MLL13" s="279"/>
      <c r="MLM13" s="279"/>
      <c r="MLN13" s="279"/>
      <c r="MLO13" s="279"/>
      <c r="MLP13" s="279"/>
      <c r="MLQ13" s="279"/>
      <c r="MLR13" s="279"/>
      <c r="MLS13" s="279"/>
      <c r="MLT13" s="279"/>
      <c r="MLU13" s="279"/>
      <c r="MLV13" s="279"/>
      <c r="MLW13" s="279"/>
      <c r="MLX13" s="279"/>
      <c r="MLY13" s="279"/>
      <c r="MLZ13" s="279"/>
      <c r="MMA13" s="279"/>
      <c r="MMB13" s="279"/>
      <c r="MMC13" s="279"/>
      <c r="MMD13" s="279"/>
      <c r="MME13" s="279"/>
      <c r="MMF13" s="279"/>
      <c r="MMG13" s="279"/>
      <c r="MMH13" s="279"/>
      <c r="MMI13" s="279"/>
      <c r="MMJ13" s="279"/>
      <c r="MMK13" s="279"/>
      <c r="MML13" s="279"/>
      <c r="MMM13" s="279"/>
      <c r="MMN13" s="279"/>
      <c r="MMO13" s="279"/>
      <c r="MMP13" s="279"/>
      <c r="MMQ13" s="279"/>
      <c r="MMR13" s="279"/>
      <c r="MMS13" s="279"/>
      <c r="MMT13" s="279"/>
      <c r="MMU13" s="279"/>
      <c r="MMV13" s="279"/>
      <c r="MMW13" s="279"/>
      <c r="MMX13" s="279"/>
      <c r="MMY13" s="279"/>
      <c r="MMZ13" s="279"/>
      <c r="MNA13" s="279"/>
      <c r="MNB13" s="279"/>
      <c r="MNC13" s="279"/>
      <c r="MND13" s="279"/>
      <c r="MNE13" s="279"/>
      <c r="MNF13" s="279"/>
      <c r="MNG13" s="279"/>
      <c r="MNH13" s="279"/>
      <c r="MNI13" s="279"/>
      <c r="MNJ13" s="279"/>
      <c r="MNK13" s="279"/>
      <c r="MNL13" s="279"/>
      <c r="MNM13" s="279"/>
      <c r="MNN13" s="279"/>
      <c r="MNO13" s="279"/>
      <c r="MNP13" s="279"/>
      <c r="MNQ13" s="279"/>
      <c r="MNR13" s="279"/>
      <c r="MNS13" s="279"/>
      <c r="MNT13" s="279"/>
      <c r="MNU13" s="279"/>
      <c r="MNV13" s="279"/>
      <c r="MNW13" s="279"/>
      <c r="MNX13" s="279"/>
      <c r="MNY13" s="279"/>
      <c r="MNZ13" s="279"/>
      <c r="MOA13" s="279"/>
      <c r="MOB13" s="279"/>
      <c r="MOC13" s="279"/>
      <c r="MOD13" s="279"/>
      <c r="MOE13" s="279"/>
      <c r="MOF13" s="279"/>
      <c r="MOG13" s="279"/>
      <c r="MOH13" s="279"/>
      <c r="MOI13" s="279"/>
      <c r="MOJ13" s="279"/>
      <c r="MOK13" s="279"/>
      <c r="MOL13" s="279"/>
      <c r="MOM13" s="279"/>
      <c r="MON13" s="279"/>
      <c r="MOO13" s="279"/>
      <c r="MOP13" s="279"/>
      <c r="MOQ13" s="279"/>
      <c r="MOR13" s="279"/>
      <c r="MOS13" s="279"/>
      <c r="MOT13" s="279"/>
      <c r="MOU13" s="279"/>
      <c r="MOV13" s="279"/>
      <c r="MOW13" s="279"/>
      <c r="MOX13" s="279"/>
      <c r="MOY13" s="279"/>
      <c r="MOZ13" s="279"/>
      <c r="MPA13" s="279"/>
      <c r="MPB13" s="279"/>
      <c r="MPC13" s="279"/>
      <c r="MPD13" s="279"/>
      <c r="MPE13" s="279"/>
      <c r="MPF13" s="279"/>
      <c r="MPG13" s="279"/>
      <c r="MPH13" s="279"/>
      <c r="MPI13" s="279"/>
      <c r="MPJ13" s="279"/>
      <c r="MPK13" s="279"/>
      <c r="MPL13" s="279"/>
      <c r="MPM13" s="279"/>
      <c r="MPN13" s="279"/>
      <c r="MPO13" s="279"/>
      <c r="MPP13" s="279"/>
      <c r="MPQ13" s="279"/>
      <c r="MPR13" s="279"/>
      <c r="MPS13" s="279"/>
      <c r="MPT13" s="279"/>
      <c r="MPU13" s="279"/>
      <c r="MPV13" s="279"/>
      <c r="MPW13" s="279"/>
      <c r="MPX13" s="279"/>
      <c r="MPY13" s="279"/>
      <c r="MPZ13" s="279"/>
      <c r="MQA13" s="279"/>
      <c r="MQB13" s="279"/>
      <c r="MQC13" s="279"/>
      <c r="MQD13" s="279"/>
      <c r="MQE13" s="279"/>
      <c r="MQF13" s="279"/>
      <c r="MQG13" s="279"/>
      <c r="MQH13" s="279"/>
      <c r="MQI13" s="279"/>
      <c r="MQJ13" s="279"/>
      <c r="MQK13" s="279"/>
      <c r="MQL13" s="279"/>
      <c r="MQM13" s="279"/>
      <c r="MQN13" s="279"/>
      <c r="MQO13" s="279"/>
      <c r="MQP13" s="279"/>
      <c r="MQQ13" s="279"/>
      <c r="MQR13" s="279"/>
      <c r="MQS13" s="279"/>
      <c r="MQT13" s="279"/>
      <c r="MQU13" s="279"/>
      <c r="MQV13" s="279"/>
      <c r="MQW13" s="279"/>
      <c r="MQX13" s="279"/>
      <c r="MQY13" s="279"/>
      <c r="MQZ13" s="279"/>
      <c r="MRA13" s="279"/>
      <c r="MRB13" s="279"/>
      <c r="MRC13" s="279"/>
      <c r="MRD13" s="279"/>
      <c r="MRE13" s="279"/>
      <c r="MRF13" s="279"/>
      <c r="MRG13" s="279"/>
      <c r="MRH13" s="279"/>
      <c r="MRI13" s="279"/>
      <c r="MRJ13" s="279"/>
      <c r="MRK13" s="279"/>
      <c r="MRL13" s="279"/>
      <c r="MRM13" s="279"/>
      <c r="MRN13" s="279"/>
      <c r="MRO13" s="279"/>
      <c r="MRP13" s="279"/>
      <c r="MRQ13" s="279"/>
      <c r="MRR13" s="279"/>
      <c r="MRS13" s="279"/>
      <c r="MRT13" s="279"/>
      <c r="MRU13" s="279"/>
      <c r="MRV13" s="279"/>
      <c r="MRW13" s="279"/>
      <c r="MRX13" s="279"/>
      <c r="MRY13" s="279"/>
      <c r="MRZ13" s="279"/>
      <c r="MSA13" s="279"/>
      <c r="MSB13" s="279"/>
      <c r="MSC13" s="279"/>
      <c r="MSD13" s="279"/>
      <c r="MSE13" s="279"/>
      <c r="MSF13" s="279"/>
      <c r="MSG13" s="279"/>
      <c r="MSH13" s="279"/>
      <c r="MSI13" s="279"/>
      <c r="MSJ13" s="279"/>
      <c r="MSK13" s="279"/>
      <c r="MSL13" s="279"/>
      <c r="MSM13" s="279"/>
      <c r="MSN13" s="279"/>
      <c r="MSO13" s="279"/>
      <c r="MSP13" s="279"/>
      <c r="MSQ13" s="279"/>
      <c r="MSR13" s="279"/>
      <c r="MSS13" s="279"/>
      <c r="MST13" s="279"/>
      <c r="MSU13" s="279"/>
      <c r="MSV13" s="279"/>
      <c r="MSW13" s="279"/>
      <c r="MSX13" s="279"/>
      <c r="MSY13" s="279"/>
      <c r="MSZ13" s="279"/>
      <c r="MTA13" s="279"/>
      <c r="MTB13" s="279"/>
      <c r="MTC13" s="279"/>
      <c r="MTD13" s="279"/>
      <c r="MTE13" s="279"/>
      <c r="MTF13" s="279"/>
      <c r="MTG13" s="279"/>
      <c r="MTH13" s="279"/>
      <c r="MTI13" s="279"/>
      <c r="MTJ13" s="279"/>
      <c r="MTK13" s="279"/>
      <c r="MTL13" s="279"/>
      <c r="MTM13" s="279"/>
      <c r="MTN13" s="279"/>
      <c r="MTO13" s="279"/>
      <c r="MTP13" s="279"/>
      <c r="MTQ13" s="279"/>
      <c r="MTR13" s="279"/>
      <c r="MTS13" s="279"/>
      <c r="MTT13" s="279"/>
      <c r="MTU13" s="279"/>
      <c r="MTV13" s="279"/>
      <c r="MTW13" s="279"/>
      <c r="MTX13" s="279"/>
      <c r="MTY13" s="279"/>
      <c r="MTZ13" s="279"/>
      <c r="MUA13" s="279"/>
      <c r="MUB13" s="279"/>
      <c r="MUC13" s="279"/>
      <c r="MUD13" s="279"/>
      <c r="MUE13" s="279"/>
      <c r="MUF13" s="279"/>
      <c r="MUG13" s="279"/>
      <c r="MUH13" s="279"/>
      <c r="MUI13" s="279"/>
      <c r="MUJ13" s="279"/>
      <c r="MUK13" s="279"/>
      <c r="MUL13" s="279"/>
      <c r="MUM13" s="279"/>
      <c r="MUN13" s="279"/>
      <c r="MUO13" s="279"/>
      <c r="MUP13" s="279"/>
      <c r="MUQ13" s="279"/>
      <c r="MUR13" s="279"/>
      <c r="MUS13" s="279"/>
      <c r="MUT13" s="279"/>
      <c r="MUU13" s="279"/>
      <c r="MUV13" s="279"/>
      <c r="MUW13" s="279"/>
      <c r="MUX13" s="279"/>
      <c r="MUY13" s="279"/>
      <c r="MUZ13" s="279"/>
      <c r="MVA13" s="279"/>
      <c r="MVB13" s="279"/>
      <c r="MVC13" s="279"/>
      <c r="MVD13" s="279"/>
      <c r="MVE13" s="279"/>
      <c r="MVF13" s="279"/>
      <c r="MVG13" s="279"/>
      <c r="MVH13" s="279"/>
      <c r="MVI13" s="279"/>
      <c r="MVJ13" s="279"/>
      <c r="MVK13" s="279"/>
      <c r="MVL13" s="279"/>
      <c r="MVM13" s="279"/>
      <c r="MVN13" s="279"/>
      <c r="MVO13" s="279"/>
      <c r="MVP13" s="279"/>
      <c r="MVQ13" s="279"/>
      <c r="MVR13" s="279"/>
      <c r="MVS13" s="279"/>
      <c r="MVT13" s="279"/>
      <c r="MVU13" s="279"/>
      <c r="MVV13" s="279"/>
      <c r="MVW13" s="279"/>
      <c r="MVX13" s="279"/>
      <c r="MVY13" s="279"/>
      <c r="MVZ13" s="279"/>
      <c r="MWA13" s="279"/>
      <c r="MWB13" s="279"/>
      <c r="MWC13" s="279"/>
      <c r="MWD13" s="279"/>
      <c r="MWE13" s="279"/>
      <c r="MWF13" s="279"/>
      <c r="MWG13" s="279"/>
      <c r="MWH13" s="279"/>
      <c r="MWI13" s="279"/>
      <c r="MWJ13" s="279"/>
      <c r="MWK13" s="279"/>
      <c r="MWL13" s="279"/>
      <c r="MWM13" s="279"/>
      <c r="MWN13" s="279"/>
      <c r="MWO13" s="279"/>
      <c r="MWP13" s="279"/>
      <c r="MWQ13" s="279"/>
      <c r="MWR13" s="279"/>
      <c r="MWS13" s="279"/>
      <c r="MWT13" s="279"/>
      <c r="MWU13" s="279"/>
      <c r="MWV13" s="279"/>
      <c r="MWW13" s="279"/>
      <c r="MWX13" s="279"/>
      <c r="MWY13" s="279"/>
      <c r="MWZ13" s="279"/>
      <c r="MXA13" s="279"/>
      <c r="MXB13" s="279"/>
      <c r="MXC13" s="279"/>
      <c r="MXD13" s="279"/>
      <c r="MXE13" s="279"/>
      <c r="MXF13" s="279"/>
      <c r="MXG13" s="279"/>
      <c r="MXH13" s="279"/>
      <c r="MXI13" s="279"/>
      <c r="MXJ13" s="279"/>
      <c r="MXK13" s="279"/>
      <c r="MXL13" s="279"/>
      <c r="MXM13" s="279"/>
      <c r="MXN13" s="279"/>
      <c r="MXO13" s="279"/>
      <c r="MXP13" s="279"/>
      <c r="MXQ13" s="279"/>
      <c r="MXR13" s="279"/>
      <c r="MXS13" s="279"/>
      <c r="MXT13" s="279"/>
      <c r="MXU13" s="279"/>
      <c r="MXV13" s="279"/>
      <c r="MXW13" s="279"/>
      <c r="MXX13" s="279"/>
      <c r="MXY13" s="279"/>
      <c r="MXZ13" s="279"/>
      <c r="MYA13" s="279"/>
      <c r="MYB13" s="279"/>
      <c r="MYC13" s="279"/>
      <c r="MYD13" s="279"/>
      <c r="MYE13" s="279"/>
      <c r="MYF13" s="279"/>
      <c r="MYG13" s="279"/>
      <c r="MYH13" s="279"/>
      <c r="MYI13" s="279"/>
      <c r="MYJ13" s="279"/>
      <c r="MYK13" s="279"/>
      <c r="MYL13" s="279"/>
      <c r="MYM13" s="279"/>
      <c r="MYN13" s="279"/>
      <c r="MYO13" s="279"/>
      <c r="MYP13" s="279"/>
      <c r="MYQ13" s="279"/>
      <c r="MYR13" s="279"/>
      <c r="MYS13" s="279"/>
      <c r="MYT13" s="279"/>
      <c r="MYU13" s="279"/>
      <c r="MYV13" s="279"/>
      <c r="MYW13" s="279"/>
      <c r="MYX13" s="279"/>
      <c r="MYY13" s="279"/>
      <c r="MYZ13" s="279"/>
      <c r="MZA13" s="279"/>
      <c r="MZB13" s="279"/>
      <c r="MZC13" s="279"/>
      <c r="MZD13" s="279"/>
      <c r="MZE13" s="279"/>
      <c r="MZF13" s="279"/>
      <c r="MZG13" s="279"/>
      <c r="MZH13" s="279"/>
      <c r="MZI13" s="279"/>
      <c r="MZJ13" s="279"/>
      <c r="MZK13" s="279"/>
      <c r="MZL13" s="279"/>
      <c r="MZM13" s="279"/>
      <c r="MZN13" s="279"/>
      <c r="MZO13" s="279"/>
      <c r="MZP13" s="279"/>
      <c r="MZQ13" s="279"/>
      <c r="MZR13" s="279"/>
      <c r="MZS13" s="279"/>
      <c r="MZT13" s="279"/>
      <c r="MZU13" s="279"/>
      <c r="MZV13" s="279"/>
      <c r="MZW13" s="279"/>
      <c r="MZX13" s="279"/>
      <c r="MZY13" s="279"/>
      <c r="MZZ13" s="279"/>
      <c r="NAA13" s="279"/>
      <c r="NAB13" s="279"/>
      <c r="NAC13" s="279"/>
      <c r="NAD13" s="279"/>
      <c r="NAE13" s="279"/>
      <c r="NAF13" s="279"/>
      <c r="NAG13" s="279"/>
      <c r="NAH13" s="279"/>
      <c r="NAI13" s="279"/>
      <c r="NAJ13" s="279"/>
      <c r="NAK13" s="279"/>
      <c r="NAL13" s="279"/>
      <c r="NAM13" s="279"/>
      <c r="NAN13" s="279"/>
      <c r="NAO13" s="279"/>
      <c r="NAP13" s="279"/>
      <c r="NAQ13" s="279"/>
      <c r="NAR13" s="279"/>
      <c r="NAS13" s="279"/>
      <c r="NAT13" s="279"/>
      <c r="NAU13" s="279"/>
      <c r="NAV13" s="279"/>
      <c r="NAW13" s="279"/>
      <c r="NAX13" s="279"/>
      <c r="NAY13" s="279"/>
      <c r="NAZ13" s="279"/>
      <c r="NBA13" s="279"/>
      <c r="NBB13" s="279"/>
      <c r="NBC13" s="279"/>
      <c r="NBD13" s="279"/>
      <c r="NBE13" s="279"/>
      <c r="NBF13" s="279"/>
      <c r="NBG13" s="279"/>
      <c r="NBH13" s="279"/>
      <c r="NBI13" s="279"/>
      <c r="NBJ13" s="279"/>
      <c r="NBK13" s="279"/>
      <c r="NBL13" s="279"/>
      <c r="NBM13" s="279"/>
      <c r="NBN13" s="279"/>
      <c r="NBO13" s="279"/>
      <c r="NBP13" s="279"/>
      <c r="NBQ13" s="279"/>
      <c r="NBR13" s="279"/>
      <c r="NBS13" s="279"/>
      <c r="NBT13" s="279"/>
      <c r="NBU13" s="279"/>
      <c r="NBV13" s="279"/>
      <c r="NBW13" s="279"/>
      <c r="NBX13" s="279"/>
      <c r="NBY13" s="279"/>
      <c r="NBZ13" s="279"/>
      <c r="NCA13" s="279"/>
      <c r="NCB13" s="279"/>
      <c r="NCC13" s="279"/>
      <c r="NCD13" s="279"/>
      <c r="NCE13" s="279"/>
      <c r="NCF13" s="279"/>
      <c r="NCG13" s="279"/>
      <c r="NCH13" s="279"/>
      <c r="NCI13" s="279"/>
      <c r="NCJ13" s="279"/>
      <c r="NCK13" s="279"/>
      <c r="NCL13" s="279"/>
      <c r="NCM13" s="279"/>
      <c r="NCN13" s="279"/>
      <c r="NCO13" s="279"/>
      <c r="NCP13" s="279"/>
      <c r="NCQ13" s="279"/>
      <c r="NCR13" s="279"/>
      <c r="NCS13" s="279"/>
      <c r="NCT13" s="279"/>
      <c r="NCU13" s="279"/>
      <c r="NCV13" s="279"/>
      <c r="NCW13" s="279"/>
      <c r="NCX13" s="279"/>
      <c r="NCY13" s="279"/>
      <c r="NCZ13" s="279"/>
      <c r="NDA13" s="279"/>
      <c r="NDB13" s="279"/>
      <c r="NDC13" s="279"/>
      <c r="NDD13" s="279"/>
      <c r="NDE13" s="279"/>
      <c r="NDF13" s="279"/>
      <c r="NDG13" s="279"/>
      <c r="NDH13" s="279"/>
      <c r="NDI13" s="279"/>
      <c r="NDJ13" s="279"/>
      <c r="NDK13" s="279"/>
      <c r="NDL13" s="279"/>
      <c r="NDM13" s="279"/>
      <c r="NDN13" s="279"/>
      <c r="NDO13" s="279"/>
      <c r="NDP13" s="279"/>
      <c r="NDQ13" s="279"/>
      <c r="NDR13" s="279"/>
      <c r="NDS13" s="279"/>
      <c r="NDT13" s="279"/>
      <c r="NDU13" s="279"/>
      <c r="NDV13" s="279"/>
      <c r="NDW13" s="279"/>
      <c r="NDX13" s="279"/>
      <c r="NDY13" s="279"/>
      <c r="NDZ13" s="279"/>
      <c r="NEA13" s="279"/>
      <c r="NEB13" s="279"/>
      <c r="NEC13" s="279"/>
      <c r="NED13" s="279"/>
      <c r="NEE13" s="279"/>
      <c r="NEF13" s="279"/>
      <c r="NEG13" s="279"/>
      <c r="NEH13" s="279"/>
      <c r="NEI13" s="279"/>
      <c r="NEJ13" s="279"/>
      <c r="NEK13" s="279"/>
      <c r="NEL13" s="279"/>
      <c r="NEM13" s="279"/>
      <c r="NEN13" s="279"/>
      <c r="NEO13" s="279"/>
      <c r="NEP13" s="279"/>
      <c r="NEQ13" s="279"/>
      <c r="NER13" s="279"/>
      <c r="NES13" s="279"/>
      <c r="NET13" s="279"/>
      <c r="NEU13" s="279"/>
      <c r="NEV13" s="279"/>
      <c r="NEW13" s="279"/>
      <c r="NEX13" s="279"/>
      <c r="NEY13" s="279"/>
      <c r="NEZ13" s="279"/>
      <c r="NFA13" s="279"/>
      <c r="NFB13" s="279"/>
      <c r="NFC13" s="279"/>
      <c r="NFD13" s="279"/>
      <c r="NFE13" s="279"/>
      <c r="NFF13" s="279"/>
      <c r="NFG13" s="279"/>
      <c r="NFH13" s="279"/>
      <c r="NFI13" s="279"/>
      <c r="NFJ13" s="279"/>
      <c r="NFK13" s="279"/>
      <c r="NFL13" s="279"/>
      <c r="NFM13" s="279"/>
      <c r="NFN13" s="279"/>
      <c r="NFO13" s="279"/>
      <c r="NFP13" s="279"/>
      <c r="NFQ13" s="279"/>
      <c r="NFR13" s="279"/>
      <c r="NFS13" s="279"/>
      <c r="NFT13" s="279"/>
      <c r="NFU13" s="279"/>
      <c r="NFV13" s="279"/>
      <c r="NFW13" s="279"/>
      <c r="NFX13" s="279"/>
      <c r="NFY13" s="279"/>
      <c r="NFZ13" s="279"/>
      <c r="NGA13" s="279"/>
      <c r="NGB13" s="279"/>
      <c r="NGC13" s="279"/>
      <c r="NGD13" s="279"/>
      <c r="NGE13" s="279"/>
      <c r="NGF13" s="279"/>
      <c r="NGG13" s="279"/>
      <c r="NGH13" s="279"/>
      <c r="NGI13" s="279"/>
      <c r="NGJ13" s="279"/>
      <c r="NGK13" s="279"/>
      <c r="NGL13" s="279"/>
      <c r="NGM13" s="279"/>
      <c r="NGN13" s="279"/>
      <c r="NGO13" s="279"/>
      <c r="NGP13" s="279"/>
      <c r="NGQ13" s="279"/>
      <c r="NGR13" s="279"/>
      <c r="NGS13" s="279"/>
      <c r="NGT13" s="279"/>
      <c r="NGU13" s="279"/>
      <c r="NGV13" s="279"/>
      <c r="NGW13" s="279"/>
      <c r="NGX13" s="279"/>
      <c r="NGY13" s="279"/>
      <c r="NGZ13" s="279"/>
      <c r="NHA13" s="279"/>
      <c r="NHB13" s="279"/>
      <c r="NHC13" s="279"/>
      <c r="NHD13" s="279"/>
      <c r="NHE13" s="279"/>
      <c r="NHF13" s="279"/>
      <c r="NHG13" s="279"/>
      <c r="NHH13" s="279"/>
      <c r="NHI13" s="279"/>
      <c r="NHJ13" s="279"/>
      <c r="NHK13" s="279"/>
      <c r="NHL13" s="279"/>
      <c r="NHM13" s="279"/>
      <c r="NHN13" s="279"/>
      <c r="NHO13" s="279"/>
      <c r="NHP13" s="279"/>
      <c r="NHQ13" s="279"/>
      <c r="NHR13" s="279"/>
      <c r="NHS13" s="279"/>
      <c r="NHT13" s="279"/>
      <c r="NHU13" s="279"/>
      <c r="NHV13" s="279"/>
      <c r="NHW13" s="279"/>
      <c r="NHX13" s="279"/>
      <c r="NHY13" s="279"/>
      <c r="NHZ13" s="279"/>
      <c r="NIA13" s="279"/>
      <c r="NIB13" s="279"/>
      <c r="NIC13" s="279"/>
      <c r="NID13" s="279"/>
      <c r="NIE13" s="279"/>
      <c r="NIF13" s="279"/>
      <c r="NIG13" s="279"/>
      <c r="NIH13" s="279"/>
      <c r="NII13" s="279"/>
      <c r="NIJ13" s="279"/>
      <c r="NIK13" s="279"/>
      <c r="NIL13" s="279"/>
      <c r="NIM13" s="279"/>
      <c r="NIN13" s="279"/>
      <c r="NIO13" s="279"/>
      <c r="NIP13" s="279"/>
      <c r="NIQ13" s="279"/>
      <c r="NIR13" s="279"/>
      <c r="NIS13" s="279"/>
      <c r="NIT13" s="279"/>
      <c r="NIU13" s="279"/>
      <c r="NIV13" s="279"/>
      <c r="NIW13" s="279"/>
      <c r="NIX13" s="279"/>
      <c r="NIY13" s="279"/>
      <c r="NIZ13" s="279"/>
      <c r="NJA13" s="279"/>
      <c r="NJB13" s="279"/>
      <c r="NJC13" s="279"/>
      <c r="NJD13" s="279"/>
      <c r="NJE13" s="279"/>
      <c r="NJF13" s="279"/>
      <c r="NJG13" s="279"/>
      <c r="NJH13" s="279"/>
      <c r="NJI13" s="279"/>
      <c r="NJJ13" s="279"/>
      <c r="NJK13" s="279"/>
      <c r="NJL13" s="279"/>
      <c r="NJM13" s="279"/>
      <c r="NJN13" s="279"/>
      <c r="NJO13" s="279"/>
      <c r="NJP13" s="279"/>
      <c r="NJQ13" s="279"/>
      <c r="NJR13" s="279"/>
      <c r="NJS13" s="279"/>
      <c r="NJT13" s="279"/>
      <c r="NJU13" s="279"/>
      <c r="NJV13" s="279"/>
      <c r="NJW13" s="279"/>
      <c r="NJX13" s="279"/>
      <c r="NJY13" s="279"/>
      <c r="NJZ13" s="279"/>
      <c r="NKA13" s="279"/>
      <c r="NKB13" s="279"/>
      <c r="NKC13" s="279"/>
      <c r="NKD13" s="279"/>
      <c r="NKE13" s="279"/>
      <c r="NKF13" s="279"/>
      <c r="NKG13" s="279"/>
      <c r="NKH13" s="279"/>
      <c r="NKI13" s="279"/>
      <c r="NKJ13" s="279"/>
      <c r="NKK13" s="279"/>
      <c r="NKL13" s="279"/>
      <c r="NKM13" s="279"/>
      <c r="NKN13" s="279"/>
      <c r="NKO13" s="279"/>
      <c r="NKP13" s="279"/>
      <c r="NKQ13" s="279"/>
      <c r="NKR13" s="279"/>
      <c r="NKS13" s="279"/>
      <c r="NKT13" s="279"/>
      <c r="NKU13" s="279"/>
      <c r="NKV13" s="279"/>
      <c r="NKW13" s="279"/>
      <c r="NKX13" s="279"/>
      <c r="NKY13" s="279"/>
      <c r="NKZ13" s="279"/>
      <c r="NLA13" s="279"/>
      <c r="NLB13" s="279"/>
      <c r="NLC13" s="279"/>
      <c r="NLD13" s="279"/>
      <c r="NLE13" s="279"/>
      <c r="NLF13" s="279"/>
      <c r="NLG13" s="279"/>
      <c r="NLH13" s="279"/>
      <c r="NLI13" s="279"/>
      <c r="NLJ13" s="279"/>
      <c r="NLK13" s="279"/>
      <c r="NLL13" s="279"/>
      <c r="NLM13" s="279"/>
      <c r="NLN13" s="279"/>
      <c r="NLO13" s="279"/>
      <c r="NLP13" s="279"/>
      <c r="NLQ13" s="279"/>
      <c r="NLR13" s="279"/>
      <c r="NLS13" s="279"/>
      <c r="NLT13" s="279"/>
      <c r="NLU13" s="279"/>
      <c r="NLV13" s="279"/>
      <c r="NLW13" s="279"/>
      <c r="NLX13" s="279"/>
      <c r="NLY13" s="279"/>
      <c r="NLZ13" s="279"/>
      <c r="NMA13" s="279"/>
      <c r="NMB13" s="279"/>
      <c r="NMC13" s="279"/>
      <c r="NMD13" s="279"/>
      <c r="NME13" s="279"/>
      <c r="NMF13" s="279"/>
      <c r="NMG13" s="279"/>
      <c r="NMH13" s="279"/>
      <c r="NMI13" s="279"/>
      <c r="NMJ13" s="279"/>
      <c r="NMK13" s="279"/>
      <c r="NML13" s="279"/>
      <c r="NMM13" s="279"/>
      <c r="NMN13" s="279"/>
      <c r="NMO13" s="279"/>
      <c r="NMP13" s="279"/>
      <c r="NMQ13" s="279"/>
      <c r="NMR13" s="279"/>
      <c r="NMS13" s="279"/>
      <c r="NMT13" s="279"/>
      <c r="NMU13" s="279"/>
      <c r="NMV13" s="279"/>
      <c r="NMW13" s="279"/>
      <c r="NMX13" s="279"/>
      <c r="NMY13" s="279"/>
      <c r="NMZ13" s="279"/>
      <c r="NNA13" s="279"/>
      <c r="NNB13" s="279"/>
      <c r="NNC13" s="279"/>
      <c r="NND13" s="279"/>
      <c r="NNE13" s="279"/>
      <c r="NNF13" s="279"/>
      <c r="NNG13" s="279"/>
      <c r="NNH13" s="279"/>
      <c r="NNI13" s="279"/>
      <c r="NNJ13" s="279"/>
      <c r="NNK13" s="279"/>
      <c r="NNL13" s="279"/>
      <c r="NNM13" s="279"/>
      <c r="NNN13" s="279"/>
      <c r="NNO13" s="279"/>
      <c r="NNP13" s="279"/>
      <c r="NNQ13" s="279"/>
      <c r="NNR13" s="279"/>
      <c r="NNS13" s="279"/>
      <c r="NNT13" s="279"/>
      <c r="NNU13" s="279"/>
      <c r="NNV13" s="279"/>
      <c r="NNW13" s="279"/>
      <c r="NNX13" s="279"/>
      <c r="NNY13" s="279"/>
      <c r="NNZ13" s="279"/>
      <c r="NOA13" s="279"/>
      <c r="NOB13" s="279"/>
      <c r="NOC13" s="279"/>
      <c r="NOD13" s="279"/>
      <c r="NOE13" s="279"/>
      <c r="NOF13" s="279"/>
      <c r="NOG13" s="279"/>
      <c r="NOH13" s="279"/>
      <c r="NOI13" s="279"/>
      <c r="NOJ13" s="279"/>
      <c r="NOK13" s="279"/>
      <c r="NOL13" s="279"/>
      <c r="NOM13" s="279"/>
      <c r="NON13" s="279"/>
      <c r="NOO13" s="279"/>
      <c r="NOP13" s="279"/>
      <c r="NOQ13" s="279"/>
      <c r="NOR13" s="279"/>
      <c r="NOS13" s="279"/>
      <c r="NOT13" s="279"/>
      <c r="NOU13" s="279"/>
      <c r="NOV13" s="279"/>
      <c r="NOW13" s="279"/>
      <c r="NOX13" s="279"/>
      <c r="NOY13" s="279"/>
      <c r="NOZ13" s="279"/>
      <c r="NPA13" s="279"/>
      <c r="NPB13" s="279"/>
      <c r="NPC13" s="279"/>
      <c r="NPD13" s="279"/>
      <c r="NPE13" s="279"/>
      <c r="NPF13" s="279"/>
      <c r="NPG13" s="279"/>
      <c r="NPH13" s="279"/>
      <c r="NPI13" s="279"/>
      <c r="NPJ13" s="279"/>
      <c r="NPK13" s="279"/>
      <c r="NPL13" s="279"/>
      <c r="NPM13" s="279"/>
      <c r="NPN13" s="279"/>
      <c r="NPO13" s="279"/>
      <c r="NPP13" s="279"/>
      <c r="NPQ13" s="279"/>
      <c r="NPR13" s="279"/>
      <c r="NPS13" s="279"/>
      <c r="NPT13" s="279"/>
      <c r="NPU13" s="279"/>
      <c r="NPV13" s="279"/>
      <c r="NPW13" s="279"/>
      <c r="NPX13" s="279"/>
      <c r="NPY13" s="279"/>
      <c r="NPZ13" s="279"/>
      <c r="NQA13" s="279"/>
      <c r="NQB13" s="279"/>
      <c r="NQC13" s="279"/>
      <c r="NQD13" s="279"/>
      <c r="NQE13" s="279"/>
      <c r="NQF13" s="279"/>
      <c r="NQG13" s="279"/>
      <c r="NQH13" s="279"/>
      <c r="NQI13" s="279"/>
      <c r="NQJ13" s="279"/>
      <c r="NQK13" s="279"/>
      <c r="NQL13" s="279"/>
      <c r="NQM13" s="279"/>
      <c r="NQN13" s="279"/>
      <c r="NQO13" s="279"/>
      <c r="NQP13" s="279"/>
      <c r="NQQ13" s="279"/>
      <c r="NQR13" s="279"/>
      <c r="NQS13" s="279"/>
      <c r="NQT13" s="279"/>
      <c r="NQU13" s="279"/>
      <c r="NQV13" s="279"/>
      <c r="NQW13" s="279"/>
      <c r="NQX13" s="279"/>
      <c r="NQY13" s="279"/>
      <c r="NQZ13" s="279"/>
      <c r="NRA13" s="279"/>
      <c r="NRB13" s="279"/>
      <c r="NRC13" s="279"/>
      <c r="NRD13" s="279"/>
      <c r="NRE13" s="279"/>
      <c r="NRF13" s="279"/>
      <c r="NRG13" s="279"/>
      <c r="NRH13" s="279"/>
      <c r="NRI13" s="279"/>
      <c r="NRJ13" s="279"/>
      <c r="NRK13" s="279"/>
      <c r="NRL13" s="279"/>
      <c r="NRM13" s="279"/>
      <c r="NRN13" s="279"/>
      <c r="NRO13" s="279"/>
      <c r="NRP13" s="279"/>
      <c r="NRQ13" s="279"/>
      <c r="NRR13" s="279"/>
      <c r="NRS13" s="279"/>
      <c r="NRT13" s="279"/>
      <c r="NRU13" s="279"/>
      <c r="NRV13" s="279"/>
      <c r="NRW13" s="279"/>
      <c r="NRX13" s="279"/>
      <c r="NRY13" s="279"/>
      <c r="NRZ13" s="279"/>
      <c r="NSA13" s="279"/>
      <c r="NSB13" s="279"/>
      <c r="NSC13" s="279"/>
      <c r="NSD13" s="279"/>
      <c r="NSE13" s="279"/>
      <c r="NSF13" s="279"/>
      <c r="NSG13" s="279"/>
      <c r="NSH13" s="279"/>
      <c r="NSI13" s="279"/>
      <c r="NSJ13" s="279"/>
      <c r="NSK13" s="279"/>
      <c r="NSL13" s="279"/>
      <c r="NSM13" s="279"/>
      <c r="NSN13" s="279"/>
      <c r="NSO13" s="279"/>
      <c r="NSP13" s="279"/>
      <c r="NSQ13" s="279"/>
      <c r="NSR13" s="279"/>
      <c r="NSS13" s="279"/>
      <c r="NST13" s="279"/>
      <c r="NSU13" s="279"/>
      <c r="NSV13" s="279"/>
      <c r="NSW13" s="279"/>
      <c r="NSX13" s="279"/>
      <c r="NSY13" s="279"/>
      <c r="NSZ13" s="279"/>
      <c r="NTA13" s="279"/>
      <c r="NTB13" s="279"/>
      <c r="NTC13" s="279"/>
      <c r="NTD13" s="279"/>
      <c r="NTE13" s="279"/>
      <c r="NTF13" s="279"/>
      <c r="NTG13" s="279"/>
      <c r="NTH13" s="279"/>
      <c r="NTI13" s="279"/>
      <c r="NTJ13" s="279"/>
      <c r="NTK13" s="279"/>
      <c r="NTL13" s="279"/>
      <c r="NTM13" s="279"/>
      <c r="NTN13" s="279"/>
      <c r="NTO13" s="279"/>
      <c r="NTP13" s="279"/>
      <c r="NTQ13" s="279"/>
      <c r="NTR13" s="279"/>
      <c r="NTS13" s="279"/>
      <c r="NTT13" s="279"/>
      <c r="NTU13" s="279"/>
      <c r="NTV13" s="279"/>
      <c r="NTW13" s="279"/>
      <c r="NTX13" s="279"/>
      <c r="NTY13" s="279"/>
      <c r="NTZ13" s="279"/>
      <c r="NUA13" s="279"/>
      <c r="NUB13" s="279"/>
      <c r="NUC13" s="279"/>
      <c r="NUD13" s="279"/>
      <c r="NUE13" s="279"/>
      <c r="NUF13" s="279"/>
      <c r="NUG13" s="279"/>
      <c r="NUH13" s="279"/>
      <c r="NUI13" s="279"/>
      <c r="NUJ13" s="279"/>
      <c r="NUK13" s="279"/>
      <c r="NUL13" s="279"/>
      <c r="NUM13" s="279"/>
      <c r="NUN13" s="279"/>
      <c r="NUO13" s="279"/>
      <c r="NUP13" s="279"/>
      <c r="NUQ13" s="279"/>
      <c r="NUR13" s="279"/>
      <c r="NUS13" s="279"/>
      <c r="NUT13" s="279"/>
      <c r="NUU13" s="279"/>
      <c r="NUV13" s="279"/>
      <c r="NUW13" s="279"/>
      <c r="NUX13" s="279"/>
      <c r="NUY13" s="279"/>
      <c r="NUZ13" s="279"/>
      <c r="NVA13" s="279"/>
      <c r="NVB13" s="279"/>
      <c r="NVC13" s="279"/>
      <c r="NVD13" s="279"/>
      <c r="NVE13" s="279"/>
      <c r="NVF13" s="279"/>
      <c r="NVG13" s="279"/>
      <c r="NVH13" s="279"/>
      <c r="NVI13" s="279"/>
      <c r="NVJ13" s="279"/>
      <c r="NVK13" s="279"/>
      <c r="NVL13" s="279"/>
      <c r="NVM13" s="279"/>
      <c r="NVN13" s="279"/>
      <c r="NVO13" s="279"/>
      <c r="NVP13" s="279"/>
      <c r="NVQ13" s="279"/>
      <c r="NVR13" s="279"/>
      <c r="NVS13" s="279"/>
      <c r="NVT13" s="279"/>
      <c r="NVU13" s="279"/>
      <c r="NVV13" s="279"/>
      <c r="NVW13" s="279"/>
      <c r="NVX13" s="279"/>
      <c r="NVY13" s="279"/>
      <c r="NVZ13" s="279"/>
      <c r="NWA13" s="279"/>
      <c r="NWB13" s="279"/>
      <c r="NWC13" s="279"/>
      <c r="NWD13" s="279"/>
      <c r="NWE13" s="279"/>
      <c r="NWF13" s="279"/>
      <c r="NWG13" s="279"/>
      <c r="NWH13" s="279"/>
      <c r="NWI13" s="279"/>
      <c r="NWJ13" s="279"/>
      <c r="NWK13" s="279"/>
      <c r="NWL13" s="279"/>
      <c r="NWM13" s="279"/>
      <c r="NWN13" s="279"/>
      <c r="NWO13" s="279"/>
      <c r="NWP13" s="279"/>
      <c r="NWQ13" s="279"/>
      <c r="NWR13" s="279"/>
      <c r="NWS13" s="279"/>
      <c r="NWT13" s="279"/>
      <c r="NWU13" s="279"/>
      <c r="NWV13" s="279"/>
      <c r="NWW13" s="279"/>
      <c r="NWX13" s="279"/>
      <c r="NWY13" s="279"/>
      <c r="NWZ13" s="279"/>
      <c r="NXA13" s="279"/>
      <c r="NXB13" s="279"/>
      <c r="NXC13" s="279"/>
      <c r="NXD13" s="279"/>
      <c r="NXE13" s="279"/>
      <c r="NXF13" s="279"/>
      <c r="NXG13" s="279"/>
      <c r="NXH13" s="279"/>
      <c r="NXI13" s="279"/>
      <c r="NXJ13" s="279"/>
      <c r="NXK13" s="279"/>
      <c r="NXL13" s="279"/>
      <c r="NXM13" s="279"/>
      <c r="NXN13" s="279"/>
      <c r="NXO13" s="279"/>
      <c r="NXP13" s="279"/>
      <c r="NXQ13" s="279"/>
      <c r="NXR13" s="279"/>
      <c r="NXS13" s="279"/>
      <c r="NXT13" s="279"/>
      <c r="NXU13" s="279"/>
      <c r="NXV13" s="279"/>
      <c r="NXW13" s="279"/>
      <c r="NXX13" s="279"/>
      <c r="NXY13" s="279"/>
      <c r="NXZ13" s="279"/>
      <c r="NYA13" s="279"/>
      <c r="NYB13" s="279"/>
      <c r="NYC13" s="279"/>
      <c r="NYD13" s="279"/>
      <c r="NYE13" s="279"/>
      <c r="NYF13" s="279"/>
      <c r="NYG13" s="279"/>
      <c r="NYH13" s="279"/>
      <c r="NYI13" s="279"/>
      <c r="NYJ13" s="279"/>
      <c r="NYK13" s="279"/>
      <c r="NYL13" s="279"/>
      <c r="NYM13" s="279"/>
      <c r="NYN13" s="279"/>
      <c r="NYO13" s="279"/>
      <c r="NYP13" s="279"/>
      <c r="NYQ13" s="279"/>
      <c r="NYR13" s="279"/>
      <c r="NYS13" s="279"/>
      <c r="NYT13" s="279"/>
      <c r="NYU13" s="279"/>
      <c r="NYV13" s="279"/>
      <c r="NYW13" s="279"/>
      <c r="NYX13" s="279"/>
      <c r="NYY13" s="279"/>
      <c r="NYZ13" s="279"/>
      <c r="NZA13" s="279"/>
      <c r="NZB13" s="279"/>
      <c r="NZC13" s="279"/>
      <c r="NZD13" s="279"/>
      <c r="NZE13" s="279"/>
      <c r="NZF13" s="279"/>
      <c r="NZG13" s="279"/>
      <c r="NZH13" s="279"/>
      <c r="NZI13" s="279"/>
      <c r="NZJ13" s="279"/>
      <c r="NZK13" s="279"/>
      <c r="NZL13" s="279"/>
      <c r="NZM13" s="279"/>
      <c r="NZN13" s="279"/>
      <c r="NZO13" s="279"/>
      <c r="NZP13" s="279"/>
      <c r="NZQ13" s="279"/>
      <c r="NZR13" s="279"/>
      <c r="NZS13" s="279"/>
      <c r="NZT13" s="279"/>
      <c r="NZU13" s="279"/>
      <c r="NZV13" s="279"/>
      <c r="NZW13" s="279"/>
      <c r="NZX13" s="279"/>
      <c r="NZY13" s="279"/>
      <c r="NZZ13" s="279"/>
      <c r="OAA13" s="279"/>
      <c r="OAB13" s="279"/>
      <c r="OAC13" s="279"/>
      <c r="OAD13" s="279"/>
      <c r="OAE13" s="279"/>
      <c r="OAF13" s="279"/>
      <c r="OAG13" s="279"/>
      <c r="OAH13" s="279"/>
      <c r="OAI13" s="279"/>
      <c r="OAJ13" s="279"/>
      <c r="OAK13" s="279"/>
      <c r="OAL13" s="279"/>
      <c r="OAM13" s="279"/>
      <c r="OAN13" s="279"/>
      <c r="OAO13" s="279"/>
      <c r="OAP13" s="279"/>
      <c r="OAQ13" s="279"/>
      <c r="OAR13" s="279"/>
      <c r="OAS13" s="279"/>
      <c r="OAT13" s="279"/>
      <c r="OAU13" s="279"/>
      <c r="OAV13" s="279"/>
      <c r="OAW13" s="279"/>
      <c r="OAX13" s="279"/>
      <c r="OAY13" s="279"/>
      <c r="OAZ13" s="279"/>
      <c r="OBA13" s="279"/>
      <c r="OBB13" s="279"/>
      <c r="OBC13" s="279"/>
      <c r="OBD13" s="279"/>
      <c r="OBE13" s="279"/>
      <c r="OBF13" s="279"/>
      <c r="OBG13" s="279"/>
      <c r="OBH13" s="279"/>
      <c r="OBI13" s="279"/>
      <c r="OBJ13" s="279"/>
      <c r="OBK13" s="279"/>
      <c r="OBL13" s="279"/>
      <c r="OBM13" s="279"/>
      <c r="OBN13" s="279"/>
      <c r="OBO13" s="279"/>
      <c r="OBP13" s="279"/>
      <c r="OBQ13" s="279"/>
      <c r="OBR13" s="279"/>
      <c r="OBS13" s="279"/>
      <c r="OBT13" s="279"/>
      <c r="OBU13" s="279"/>
      <c r="OBV13" s="279"/>
      <c r="OBW13" s="279"/>
      <c r="OBX13" s="279"/>
      <c r="OBY13" s="279"/>
      <c r="OBZ13" s="279"/>
      <c r="OCA13" s="279"/>
      <c r="OCB13" s="279"/>
      <c r="OCC13" s="279"/>
      <c r="OCD13" s="279"/>
      <c r="OCE13" s="279"/>
      <c r="OCF13" s="279"/>
      <c r="OCG13" s="279"/>
      <c r="OCH13" s="279"/>
      <c r="OCI13" s="279"/>
      <c r="OCJ13" s="279"/>
      <c r="OCK13" s="279"/>
      <c r="OCL13" s="279"/>
      <c r="OCM13" s="279"/>
      <c r="OCN13" s="279"/>
      <c r="OCO13" s="279"/>
      <c r="OCP13" s="279"/>
      <c r="OCQ13" s="279"/>
      <c r="OCR13" s="279"/>
      <c r="OCS13" s="279"/>
      <c r="OCT13" s="279"/>
      <c r="OCU13" s="279"/>
      <c r="OCV13" s="279"/>
      <c r="OCW13" s="279"/>
      <c r="OCX13" s="279"/>
      <c r="OCY13" s="279"/>
      <c r="OCZ13" s="279"/>
      <c r="ODA13" s="279"/>
      <c r="ODB13" s="279"/>
      <c r="ODC13" s="279"/>
      <c r="ODD13" s="279"/>
      <c r="ODE13" s="279"/>
      <c r="ODF13" s="279"/>
      <c r="ODG13" s="279"/>
      <c r="ODH13" s="279"/>
      <c r="ODI13" s="279"/>
      <c r="ODJ13" s="279"/>
      <c r="ODK13" s="279"/>
      <c r="ODL13" s="279"/>
      <c r="ODM13" s="279"/>
      <c r="ODN13" s="279"/>
      <c r="ODO13" s="279"/>
      <c r="ODP13" s="279"/>
      <c r="ODQ13" s="279"/>
      <c r="ODR13" s="279"/>
      <c r="ODS13" s="279"/>
      <c r="ODT13" s="279"/>
      <c r="ODU13" s="279"/>
      <c r="ODV13" s="279"/>
      <c r="ODW13" s="279"/>
      <c r="ODX13" s="279"/>
      <c r="ODY13" s="279"/>
      <c r="ODZ13" s="279"/>
      <c r="OEA13" s="279"/>
      <c r="OEB13" s="279"/>
      <c r="OEC13" s="279"/>
      <c r="OED13" s="279"/>
      <c r="OEE13" s="279"/>
      <c r="OEF13" s="279"/>
      <c r="OEG13" s="279"/>
      <c r="OEH13" s="279"/>
      <c r="OEI13" s="279"/>
      <c r="OEJ13" s="279"/>
      <c r="OEK13" s="279"/>
      <c r="OEL13" s="279"/>
      <c r="OEM13" s="279"/>
      <c r="OEN13" s="279"/>
      <c r="OEO13" s="279"/>
      <c r="OEP13" s="279"/>
      <c r="OEQ13" s="279"/>
      <c r="OER13" s="279"/>
      <c r="OES13" s="279"/>
      <c r="OET13" s="279"/>
      <c r="OEU13" s="279"/>
      <c r="OEV13" s="279"/>
      <c r="OEW13" s="279"/>
      <c r="OEX13" s="279"/>
      <c r="OEY13" s="279"/>
      <c r="OEZ13" s="279"/>
      <c r="OFA13" s="279"/>
      <c r="OFB13" s="279"/>
      <c r="OFC13" s="279"/>
      <c r="OFD13" s="279"/>
      <c r="OFE13" s="279"/>
      <c r="OFF13" s="279"/>
      <c r="OFG13" s="279"/>
      <c r="OFH13" s="279"/>
      <c r="OFI13" s="279"/>
      <c r="OFJ13" s="279"/>
      <c r="OFK13" s="279"/>
      <c r="OFL13" s="279"/>
      <c r="OFM13" s="279"/>
      <c r="OFN13" s="279"/>
      <c r="OFO13" s="279"/>
      <c r="OFP13" s="279"/>
      <c r="OFQ13" s="279"/>
      <c r="OFR13" s="279"/>
      <c r="OFS13" s="279"/>
      <c r="OFT13" s="279"/>
      <c r="OFU13" s="279"/>
      <c r="OFV13" s="279"/>
      <c r="OFW13" s="279"/>
      <c r="OFX13" s="279"/>
      <c r="OFY13" s="279"/>
      <c r="OFZ13" s="279"/>
      <c r="OGA13" s="279"/>
      <c r="OGB13" s="279"/>
      <c r="OGC13" s="279"/>
      <c r="OGD13" s="279"/>
      <c r="OGE13" s="279"/>
      <c r="OGF13" s="279"/>
      <c r="OGG13" s="279"/>
      <c r="OGH13" s="279"/>
      <c r="OGI13" s="279"/>
      <c r="OGJ13" s="279"/>
      <c r="OGK13" s="279"/>
      <c r="OGL13" s="279"/>
      <c r="OGM13" s="279"/>
      <c r="OGN13" s="279"/>
      <c r="OGO13" s="279"/>
      <c r="OGP13" s="279"/>
      <c r="OGQ13" s="279"/>
      <c r="OGR13" s="279"/>
      <c r="OGS13" s="279"/>
      <c r="OGT13" s="279"/>
      <c r="OGU13" s="279"/>
      <c r="OGV13" s="279"/>
      <c r="OGW13" s="279"/>
      <c r="OGX13" s="279"/>
      <c r="OGY13" s="279"/>
      <c r="OGZ13" s="279"/>
      <c r="OHA13" s="279"/>
      <c r="OHB13" s="279"/>
      <c r="OHC13" s="279"/>
      <c r="OHD13" s="279"/>
      <c r="OHE13" s="279"/>
      <c r="OHF13" s="279"/>
      <c r="OHG13" s="279"/>
      <c r="OHH13" s="279"/>
      <c r="OHI13" s="279"/>
      <c r="OHJ13" s="279"/>
      <c r="OHK13" s="279"/>
      <c r="OHL13" s="279"/>
      <c r="OHM13" s="279"/>
      <c r="OHN13" s="279"/>
      <c r="OHO13" s="279"/>
      <c r="OHP13" s="279"/>
      <c r="OHQ13" s="279"/>
      <c r="OHR13" s="279"/>
      <c r="OHS13" s="279"/>
      <c r="OHT13" s="279"/>
      <c r="OHU13" s="279"/>
      <c r="OHV13" s="279"/>
      <c r="OHW13" s="279"/>
      <c r="OHX13" s="279"/>
      <c r="OHY13" s="279"/>
      <c r="OHZ13" s="279"/>
      <c r="OIA13" s="279"/>
      <c r="OIB13" s="279"/>
      <c r="OIC13" s="279"/>
      <c r="OID13" s="279"/>
      <c r="OIE13" s="279"/>
      <c r="OIF13" s="279"/>
      <c r="OIG13" s="279"/>
      <c r="OIH13" s="279"/>
      <c r="OII13" s="279"/>
      <c r="OIJ13" s="279"/>
      <c r="OIK13" s="279"/>
      <c r="OIL13" s="279"/>
      <c r="OIM13" s="279"/>
      <c r="OIN13" s="279"/>
      <c r="OIO13" s="279"/>
      <c r="OIP13" s="279"/>
      <c r="OIQ13" s="279"/>
      <c r="OIR13" s="279"/>
      <c r="OIS13" s="279"/>
      <c r="OIT13" s="279"/>
      <c r="OIU13" s="279"/>
      <c r="OIV13" s="279"/>
      <c r="OIW13" s="279"/>
      <c r="OIX13" s="279"/>
      <c r="OIY13" s="279"/>
      <c r="OIZ13" s="279"/>
      <c r="OJA13" s="279"/>
      <c r="OJB13" s="279"/>
      <c r="OJC13" s="279"/>
      <c r="OJD13" s="279"/>
      <c r="OJE13" s="279"/>
      <c r="OJF13" s="279"/>
      <c r="OJG13" s="279"/>
      <c r="OJH13" s="279"/>
      <c r="OJI13" s="279"/>
      <c r="OJJ13" s="279"/>
      <c r="OJK13" s="279"/>
      <c r="OJL13" s="279"/>
      <c r="OJM13" s="279"/>
      <c r="OJN13" s="279"/>
      <c r="OJO13" s="279"/>
      <c r="OJP13" s="279"/>
      <c r="OJQ13" s="279"/>
      <c r="OJR13" s="279"/>
      <c r="OJS13" s="279"/>
      <c r="OJT13" s="279"/>
      <c r="OJU13" s="279"/>
      <c r="OJV13" s="279"/>
      <c r="OJW13" s="279"/>
      <c r="OJX13" s="279"/>
      <c r="OJY13" s="279"/>
      <c r="OJZ13" s="279"/>
      <c r="OKA13" s="279"/>
      <c r="OKB13" s="279"/>
      <c r="OKC13" s="279"/>
      <c r="OKD13" s="279"/>
      <c r="OKE13" s="279"/>
      <c r="OKF13" s="279"/>
      <c r="OKG13" s="279"/>
      <c r="OKH13" s="279"/>
      <c r="OKI13" s="279"/>
      <c r="OKJ13" s="279"/>
      <c r="OKK13" s="279"/>
      <c r="OKL13" s="279"/>
      <c r="OKM13" s="279"/>
      <c r="OKN13" s="279"/>
      <c r="OKO13" s="279"/>
      <c r="OKP13" s="279"/>
      <c r="OKQ13" s="279"/>
      <c r="OKR13" s="279"/>
      <c r="OKS13" s="279"/>
      <c r="OKT13" s="279"/>
      <c r="OKU13" s="279"/>
      <c r="OKV13" s="279"/>
      <c r="OKW13" s="279"/>
      <c r="OKX13" s="279"/>
      <c r="OKY13" s="279"/>
      <c r="OKZ13" s="279"/>
      <c r="OLA13" s="279"/>
      <c r="OLB13" s="279"/>
      <c r="OLC13" s="279"/>
      <c r="OLD13" s="279"/>
      <c r="OLE13" s="279"/>
      <c r="OLF13" s="279"/>
      <c r="OLG13" s="279"/>
      <c r="OLH13" s="279"/>
      <c r="OLI13" s="279"/>
      <c r="OLJ13" s="279"/>
      <c r="OLK13" s="279"/>
      <c r="OLL13" s="279"/>
      <c r="OLM13" s="279"/>
      <c r="OLN13" s="279"/>
      <c r="OLO13" s="279"/>
      <c r="OLP13" s="279"/>
      <c r="OLQ13" s="279"/>
      <c r="OLR13" s="279"/>
      <c r="OLS13" s="279"/>
      <c r="OLT13" s="279"/>
      <c r="OLU13" s="279"/>
      <c r="OLV13" s="279"/>
      <c r="OLW13" s="279"/>
      <c r="OLX13" s="279"/>
      <c r="OLY13" s="279"/>
      <c r="OLZ13" s="279"/>
      <c r="OMA13" s="279"/>
      <c r="OMB13" s="279"/>
      <c r="OMC13" s="279"/>
      <c r="OMD13" s="279"/>
      <c r="OME13" s="279"/>
      <c r="OMF13" s="279"/>
      <c r="OMG13" s="279"/>
      <c r="OMH13" s="279"/>
      <c r="OMI13" s="279"/>
      <c r="OMJ13" s="279"/>
      <c r="OMK13" s="279"/>
      <c r="OML13" s="279"/>
      <c r="OMM13" s="279"/>
      <c r="OMN13" s="279"/>
      <c r="OMO13" s="279"/>
      <c r="OMP13" s="279"/>
      <c r="OMQ13" s="279"/>
      <c r="OMR13" s="279"/>
      <c r="OMS13" s="279"/>
      <c r="OMT13" s="279"/>
      <c r="OMU13" s="279"/>
      <c r="OMV13" s="279"/>
      <c r="OMW13" s="279"/>
      <c r="OMX13" s="279"/>
      <c r="OMY13" s="279"/>
      <c r="OMZ13" s="279"/>
      <c r="ONA13" s="279"/>
      <c r="ONB13" s="279"/>
      <c r="ONC13" s="279"/>
      <c r="OND13" s="279"/>
      <c r="ONE13" s="279"/>
      <c r="ONF13" s="279"/>
      <c r="ONG13" s="279"/>
      <c r="ONH13" s="279"/>
      <c r="ONI13" s="279"/>
      <c r="ONJ13" s="279"/>
      <c r="ONK13" s="279"/>
      <c r="ONL13" s="279"/>
      <c r="ONM13" s="279"/>
      <c r="ONN13" s="279"/>
      <c r="ONO13" s="279"/>
      <c r="ONP13" s="279"/>
      <c r="ONQ13" s="279"/>
      <c r="ONR13" s="279"/>
      <c r="ONS13" s="279"/>
      <c r="ONT13" s="279"/>
      <c r="ONU13" s="279"/>
      <c r="ONV13" s="279"/>
      <c r="ONW13" s="279"/>
      <c r="ONX13" s="279"/>
      <c r="ONY13" s="279"/>
      <c r="ONZ13" s="279"/>
      <c r="OOA13" s="279"/>
      <c r="OOB13" s="279"/>
      <c r="OOC13" s="279"/>
      <c r="OOD13" s="279"/>
      <c r="OOE13" s="279"/>
      <c r="OOF13" s="279"/>
      <c r="OOG13" s="279"/>
      <c r="OOH13" s="279"/>
      <c r="OOI13" s="279"/>
      <c r="OOJ13" s="279"/>
      <c r="OOK13" s="279"/>
      <c r="OOL13" s="279"/>
      <c r="OOM13" s="279"/>
      <c r="OON13" s="279"/>
      <c r="OOO13" s="279"/>
      <c r="OOP13" s="279"/>
      <c r="OOQ13" s="279"/>
      <c r="OOR13" s="279"/>
      <c r="OOS13" s="279"/>
      <c r="OOT13" s="279"/>
      <c r="OOU13" s="279"/>
      <c r="OOV13" s="279"/>
      <c r="OOW13" s="279"/>
      <c r="OOX13" s="279"/>
      <c r="OOY13" s="279"/>
      <c r="OOZ13" s="279"/>
      <c r="OPA13" s="279"/>
      <c r="OPB13" s="279"/>
      <c r="OPC13" s="279"/>
      <c r="OPD13" s="279"/>
      <c r="OPE13" s="279"/>
      <c r="OPF13" s="279"/>
      <c r="OPG13" s="279"/>
      <c r="OPH13" s="279"/>
      <c r="OPI13" s="279"/>
      <c r="OPJ13" s="279"/>
      <c r="OPK13" s="279"/>
      <c r="OPL13" s="279"/>
      <c r="OPM13" s="279"/>
      <c r="OPN13" s="279"/>
      <c r="OPO13" s="279"/>
      <c r="OPP13" s="279"/>
      <c r="OPQ13" s="279"/>
      <c r="OPR13" s="279"/>
      <c r="OPS13" s="279"/>
      <c r="OPT13" s="279"/>
      <c r="OPU13" s="279"/>
      <c r="OPV13" s="279"/>
      <c r="OPW13" s="279"/>
      <c r="OPX13" s="279"/>
      <c r="OPY13" s="279"/>
      <c r="OPZ13" s="279"/>
      <c r="OQA13" s="279"/>
      <c r="OQB13" s="279"/>
      <c r="OQC13" s="279"/>
      <c r="OQD13" s="279"/>
      <c r="OQE13" s="279"/>
      <c r="OQF13" s="279"/>
      <c r="OQG13" s="279"/>
      <c r="OQH13" s="279"/>
      <c r="OQI13" s="279"/>
      <c r="OQJ13" s="279"/>
      <c r="OQK13" s="279"/>
      <c r="OQL13" s="279"/>
      <c r="OQM13" s="279"/>
      <c r="OQN13" s="279"/>
      <c r="OQO13" s="279"/>
      <c r="OQP13" s="279"/>
      <c r="OQQ13" s="279"/>
      <c r="OQR13" s="279"/>
      <c r="OQS13" s="279"/>
      <c r="OQT13" s="279"/>
      <c r="OQU13" s="279"/>
      <c r="OQV13" s="279"/>
      <c r="OQW13" s="279"/>
      <c r="OQX13" s="279"/>
      <c r="OQY13" s="279"/>
      <c r="OQZ13" s="279"/>
      <c r="ORA13" s="279"/>
      <c r="ORB13" s="279"/>
      <c r="ORC13" s="279"/>
      <c r="ORD13" s="279"/>
      <c r="ORE13" s="279"/>
      <c r="ORF13" s="279"/>
      <c r="ORG13" s="279"/>
      <c r="ORH13" s="279"/>
      <c r="ORI13" s="279"/>
      <c r="ORJ13" s="279"/>
      <c r="ORK13" s="279"/>
      <c r="ORL13" s="279"/>
      <c r="ORM13" s="279"/>
      <c r="ORN13" s="279"/>
      <c r="ORO13" s="279"/>
      <c r="ORP13" s="279"/>
      <c r="ORQ13" s="279"/>
      <c r="ORR13" s="279"/>
      <c r="ORS13" s="279"/>
      <c r="ORT13" s="279"/>
      <c r="ORU13" s="279"/>
      <c r="ORV13" s="279"/>
      <c r="ORW13" s="279"/>
      <c r="ORX13" s="279"/>
      <c r="ORY13" s="279"/>
      <c r="ORZ13" s="279"/>
      <c r="OSA13" s="279"/>
      <c r="OSB13" s="279"/>
      <c r="OSC13" s="279"/>
      <c r="OSD13" s="279"/>
      <c r="OSE13" s="279"/>
      <c r="OSF13" s="279"/>
      <c r="OSG13" s="279"/>
      <c r="OSH13" s="279"/>
      <c r="OSI13" s="279"/>
      <c r="OSJ13" s="279"/>
      <c r="OSK13" s="279"/>
      <c r="OSL13" s="279"/>
      <c r="OSM13" s="279"/>
      <c r="OSN13" s="279"/>
      <c r="OSO13" s="279"/>
      <c r="OSP13" s="279"/>
      <c r="OSQ13" s="279"/>
      <c r="OSR13" s="279"/>
      <c r="OSS13" s="279"/>
      <c r="OST13" s="279"/>
      <c r="OSU13" s="279"/>
      <c r="OSV13" s="279"/>
      <c r="OSW13" s="279"/>
      <c r="OSX13" s="279"/>
      <c r="OSY13" s="279"/>
      <c r="OSZ13" s="279"/>
      <c r="OTA13" s="279"/>
      <c r="OTB13" s="279"/>
      <c r="OTC13" s="279"/>
      <c r="OTD13" s="279"/>
      <c r="OTE13" s="279"/>
      <c r="OTF13" s="279"/>
      <c r="OTG13" s="279"/>
      <c r="OTH13" s="279"/>
      <c r="OTI13" s="279"/>
      <c r="OTJ13" s="279"/>
      <c r="OTK13" s="279"/>
      <c r="OTL13" s="279"/>
      <c r="OTM13" s="279"/>
      <c r="OTN13" s="279"/>
      <c r="OTO13" s="279"/>
      <c r="OTP13" s="279"/>
      <c r="OTQ13" s="279"/>
      <c r="OTR13" s="279"/>
      <c r="OTS13" s="279"/>
      <c r="OTT13" s="279"/>
      <c r="OTU13" s="279"/>
      <c r="OTV13" s="279"/>
      <c r="OTW13" s="279"/>
      <c r="OTX13" s="279"/>
      <c r="OTY13" s="279"/>
      <c r="OTZ13" s="279"/>
      <c r="OUA13" s="279"/>
      <c r="OUB13" s="279"/>
      <c r="OUC13" s="279"/>
      <c r="OUD13" s="279"/>
      <c r="OUE13" s="279"/>
      <c r="OUF13" s="279"/>
      <c r="OUG13" s="279"/>
      <c r="OUH13" s="279"/>
      <c r="OUI13" s="279"/>
      <c r="OUJ13" s="279"/>
      <c r="OUK13" s="279"/>
      <c r="OUL13" s="279"/>
      <c r="OUM13" s="279"/>
      <c r="OUN13" s="279"/>
      <c r="OUO13" s="279"/>
      <c r="OUP13" s="279"/>
      <c r="OUQ13" s="279"/>
      <c r="OUR13" s="279"/>
      <c r="OUS13" s="279"/>
      <c r="OUT13" s="279"/>
      <c r="OUU13" s="279"/>
      <c r="OUV13" s="279"/>
      <c r="OUW13" s="279"/>
      <c r="OUX13" s="279"/>
      <c r="OUY13" s="279"/>
      <c r="OUZ13" s="279"/>
      <c r="OVA13" s="279"/>
      <c r="OVB13" s="279"/>
      <c r="OVC13" s="279"/>
      <c r="OVD13" s="279"/>
      <c r="OVE13" s="279"/>
      <c r="OVF13" s="279"/>
      <c r="OVG13" s="279"/>
      <c r="OVH13" s="279"/>
      <c r="OVI13" s="279"/>
      <c r="OVJ13" s="279"/>
      <c r="OVK13" s="279"/>
      <c r="OVL13" s="279"/>
      <c r="OVM13" s="279"/>
      <c r="OVN13" s="279"/>
      <c r="OVO13" s="279"/>
      <c r="OVP13" s="279"/>
      <c r="OVQ13" s="279"/>
      <c r="OVR13" s="279"/>
      <c r="OVS13" s="279"/>
      <c r="OVT13" s="279"/>
      <c r="OVU13" s="279"/>
      <c r="OVV13" s="279"/>
      <c r="OVW13" s="279"/>
      <c r="OVX13" s="279"/>
      <c r="OVY13" s="279"/>
      <c r="OVZ13" s="279"/>
      <c r="OWA13" s="279"/>
      <c r="OWB13" s="279"/>
      <c r="OWC13" s="279"/>
      <c r="OWD13" s="279"/>
      <c r="OWE13" s="279"/>
      <c r="OWF13" s="279"/>
      <c r="OWG13" s="279"/>
      <c r="OWH13" s="279"/>
      <c r="OWI13" s="279"/>
      <c r="OWJ13" s="279"/>
      <c r="OWK13" s="279"/>
      <c r="OWL13" s="279"/>
      <c r="OWM13" s="279"/>
      <c r="OWN13" s="279"/>
      <c r="OWO13" s="279"/>
      <c r="OWP13" s="279"/>
      <c r="OWQ13" s="279"/>
      <c r="OWR13" s="279"/>
      <c r="OWS13" s="279"/>
      <c r="OWT13" s="279"/>
      <c r="OWU13" s="279"/>
      <c r="OWV13" s="279"/>
      <c r="OWW13" s="279"/>
      <c r="OWX13" s="279"/>
      <c r="OWY13" s="279"/>
      <c r="OWZ13" s="279"/>
      <c r="OXA13" s="279"/>
      <c r="OXB13" s="279"/>
      <c r="OXC13" s="279"/>
      <c r="OXD13" s="279"/>
      <c r="OXE13" s="279"/>
      <c r="OXF13" s="279"/>
      <c r="OXG13" s="279"/>
      <c r="OXH13" s="279"/>
      <c r="OXI13" s="279"/>
      <c r="OXJ13" s="279"/>
      <c r="OXK13" s="279"/>
      <c r="OXL13" s="279"/>
      <c r="OXM13" s="279"/>
      <c r="OXN13" s="279"/>
      <c r="OXO13" s="279"/>
      <c r="OXP13" s="279"/>
      <c r="OXQ13" s="279"/>
      <c r="OXR13" s="279"/>
      <c r="OXS13" s="279"/>
      <c r="OXT13" s="279"/>
      <c r="OXU13" s="279"/>
      <c r="OXV13" s="279"/>
      <c r="OXW13" s="279"/>
      <c r="OXX13" s="279"/>
      <c r="OXY13" s="279"/>
      <c r="OXZ13" s="279"/>
      <c r="OYA13" s="279"/>
      <c r="OYB13" s="279"/>
      <c r="OYC13" s="279"/>
      <c r="OYD13" s="279"/>
      <c r="OYE13" s="279"/>
      <c r="OYF13" s="279"/>
      <c r="OYG13" s="279"/>
      <c r="OYH13" s="279"/>
      <c r="OYI13" s="279"/>
      <c r="OYJ13" s="279"/>
      <c r="OYK13" s="279"/>
      <c r="OYL13" s="279"/>
      <c r="OYM13" s="279"/>
      <c r="OYN13" s="279"/>
      <c r="OYO13" s="279"/>
      <c r="OYP13" s="279"/>
      <c r="OYQ13" s="279"/>
      <c r="OYR13" s="279"/>
      <c r="OYS13" s="279"/>
      <c r="OYT13" s="279"/>
      <c r="OYU13" s="279"/>
      <c r="OYV13" s="279"/>
      <c r="OYW13" s="279"/>
      <c r="OYX13" s="279"/>
      <c r="OYY13" s="279"/>
      <c r="OYZ13" s="279"/>
      <c r="OZA13" s="279"/>
      <c r="OZB13" s="279"/>
      <c r="OZC13" s="279"/>
      <c r="OZD13" s="279"/>
      <c r="OZE13" s="279"/>
      <c r="OZF13" s="279"/>
      <c r="OZG13" s="279"/>
      <c r="OZH13" s="279"/>
      <c r="OZI13" s="279"/>
      <c r="OZJ13" s="279"/>
      <c r="OZK13" s="279"/>
      <c r="OZL13" s="279"/>
      <c r="OZM13" s="279"/>
      <c r="OZN13" s="279"/>
      <c r="OZO13" s="279"/>
      <c r="OZP13" s="279"/>
      <c r="OZQ13" s="279"/>
      <c r="OZR13" s="279"/>
      <c r="OZS13" s="279"/>
      <c r="OZT13" s="279"/>
      <c r="OZU13" s="279"/>
      <c r="OZV13" s="279"/>
      <c r="OZW13" s="279"/>
      <c r="OZX13" s="279"/>
      <c r="OZY13" s="279"/>
      <c r="OZZ13" s="279"/>
      <c r="PAA13" s="279"/>
      <c r="PAB13" s="279"/>
      <c r="PAC13" s="279"/>
      <c r="PAD13" s="279"/>
      <c r="PAE13" s="279"/>
      <c r="PAF13" s="279"/>
      <c r="PAG13" s="279"/>
      <c r="PAH13" s="279"/>
      <c r="PAI13" s="279"/>
      <c r="PAJ13" s="279"/>
      <c r="PAK13" s="279"/>
      <c r="PAL13" s="279"/>
      <c r="PAM13" s="279"/>
      <c r="PAN13" s="279"/>
      <c r="PAO13" s="279"/>
      <c r="PAP13" s="279"/>
      <c r="PAQ13" s="279"/>
      <c r="PAR13" s="279"/>
      <c r="PAS13" s="279"/>
      <c r="PAT13" s="279"/>
      <c r="PAU13" s="279"/>
      <c r="PAV13" s="279"/>
      <c r="PAW13" s="279"/>
      <c r="PAX13" s="279"/>
      <c r="PAY13" s="279"/>
      <c r="PAZ13" s="279"/>
      <c r="PBA13" s="279"/>
      <c r="PBB13" s="279"/>
      <c r="PBC13" s="279"/>
      <c r="PBD13" s="279"/>
      <c r="PBE13" s="279"/>
      <c r="PBF13" s="279"/>
      <c r="PBG13" s="279"/>
      <c r="PBH13" s="279"/>
      <c r="PBI13" s="279"/>
      <c r="PBJ13" s="279"/>
      <c r="PBK13" s="279"/>
      <c r="PBL13" s="279"/>
      <c r="PBM13" s="279"/>
      <c r="PBN13" s="279"/>
      <c r="PBO13" s="279"/>
      <c r="PBP13" s="279"/>
      <c r="PBQ13" s="279"/>
      <c r="PBR13" s="279"/>
      <c r="PBS13" s="279"/>
      <c r="PBT13" s="279"/>
      <c r="PBU13" s="279"/>
      <c r="PBV13" s="279"/>
      <c r="PBW13" s="279"/>
      <c r="PBX13" s="279"/>
      <c r="PBY13" s="279"/>
      <c r="PBZ13" s="279"/>
      <c r="PCA13" s="279"/>
      <c r="PCB13" s="279"/>
      <c r="PCC13" s="279"/>
      <c r="PCD13" s="279"/>
      <c r="PCE13" s="279"/>
      <c r="PCF13" s="279"/>
      <c r="PCG13" s="279"/>
      <c r="PCH13" s="279"/>
      <c r="PCI13" s="279"/>
      <c r="PCJ13" s="279"/>
      <c r="PCK13" s="279"/>
      <c r="PCL13" s="279"/>
      <c r="PCM13" s="279"/>
      <c r="PCN13" s="279"/>
      <c r="PCO13" s="279"/>
      <c r="PCP13" s="279"/>
      <c r="PCQ13" s="279"/>
      <c r="PCR13" s="279"/>
      <c r="PCS13" s="279"/>
      <c r="PCT13" s="279"/>
      <c r="PCU13" s="279"/>
      <c r="PCV13" s="279"/>
      <c r="PCW13" s="279"/>
      <c r="PCX13" s="279"/>
      <c r="PCY13" s="279"/>
      <c r="PCZ13" s="279"/>
      <c r="PDA13" s="279"/>
      <c r="PDB13" s="279"/>
      <c r="PDC13" s="279"/>
      <c r="PDD13" s="279"/>
      <c r="PDE13" s="279"/>
      <c r="PDF13" s="279"/>
      <c r="PDG13" s="279"/>
      <c r="PDH13" s="279"/>
      <c r="PDI13" s="279"/>
      <c r="PDJ13" s="279"/>
      <c r="PDK13" s="279"/>
      <c r="PDL13" s="279"/>
      <c r="PDM13" s="279"/>
      <c r="PDN13" s="279"/>
      <c r="PDO13" s="279"/>
      <c r="PDP13" s="279"/>
      <c r="PDQ13" s="279"/>
      <c r="PDR13" s="279"/>
      <c r="PDS13" s="279"/>
      <c r="PDT13" s="279"/>
      <c r="PDU13" s="279"/>
      <c r="PDV13" s="279"/>
      <c r="PDW13" s="279"/>
      <c r="PDX13" s="279"/>
      <c r="PDY13" s="279"/>
      <c r="PDZ13" s="279"/>
      <c r="PEA13" s="279"/>
      <c r="PEB13" s="279"/>
      <c r="PEC13" s="279"/>
      <c r="PED13" s="279"/>
      <c r="PEE13" s="279"/>
      <c r="PEF13" s="279"/>
      <c r="PEG13" s="279"/>
      <c r="PEH13" s="279"/>
      <c r="PEI13" s="279"/>
      <c r="PEJ13" s="279"/>
      <c r="PEK13" s="279"/>
      <c r="PEL13" s="279"/>
      <c r="PEM13" s="279"/>
      <c r="PEN13" s="279"/>
      <c r="PEO13" s="279"/>
      <c r="PEP13" s="279"/>
      <c r="PEQ13" s="279"/>
      <c r="PER13" s="279"/>
      <c r="PES13" s="279"/>
      <c r="PET13" s="279"/>
      <c r="PEU13" s="279"/>
      <c r="PEV13" s="279"/>
      <c r="PEW13" s="279"/>
      <c r="PEX13" s="279"/>
      <c r="PEY13" s="279"/>
      <c r="PEZ13" s="279"/>
      <c r="PFA13" s="279"/>
      <c r="PFB13" s="279"/>
      <c r="PFC13" s="279"/>
      <c r="PFD13" s="279"/>
      <c r="PFE13" s="279"/>
      <c r="PFF13" s="279"/>
      <c r="PFG13" s="279"/>
      <c r="PFH13" s="279"/>
      <c r="PFI13" s="279"/>
      <c r="PFJ13" s="279"/>
      <c r="PFK13" s="279"/>
      <c r="PFL13" s="279"/>
      <c r="PFM13" s="279"/>
      <c r="PFN13" s="279"/>
      <c r="PFO13" s="279"/>
      <c r="PFP13" s="279"/>
      <c r="PFQ13" s="279"/>
      <c r="PFR13" s="279"/>
      <c r="PFS13" s="279"/>
      <c r="PFT13" s="279"/>
      <c r="PFU13" s="279"/>
      <c r="PFV13" s="279"/>
      <c r="PFW13" s="279"/>
      <c r="PFX13" s="279"/>
      <c r="PFY13" s="279"/>
      <c r="PFZ13" s="279"/>
      <c r="PGA13" s="279"/>
      <c r="PGB13" s="279"/>
      <c r="PGC13" s="279"/>
      <c r="PGD13" s="279"/>
      <c r="PGE13" s="279"/>
      <c r="PGF13" s="279"/>
      <c r="PGG13" s="279"/>
      <c r="PGH13" s="279"/>
      <c r="PGI13" s="279"/>
      <c r="PGJ13" s="279"/>
      <c r="PGK13" s="279"/>
      <c r="PGL13" s="279"/>
      <c r="PGM13" s="279"/>
      <c r="PGN13" s="279"/>
      <c r="PGO13" s="279"/>
      <c r="PGP13" s="279"/>
      <c r="PGQ13" s="279"/>
      <c r="PGR13" s="279"/>
      <c r="PGS13" s="279"/>
      <c r="PGT13" s="279"/>
      <c r="PGU13" s="279"/>
      <c r="PGV13" s="279"/>
      <c r="PGW13" s="279"/>
      <c r="PGX13" s="279"/>
      <c r="PGY13" s="279"/>
      <c r="PGZ13" s="279"/>
      <c r="PHA13" s="279"/>
      <c r="PHB13" s="279"/>
      <c r="PHC13" s="279"/>
      <c r="PHD13" s="279"/>
      <c r="PHE13" s="279"/>
      <c r="PHF13" s="279"/>
      <c r="PHG13" s="279"/>
      <c r="PHH13" s="279"/>
      <c r="PHI13" s="279"/>
      <c r="PHJ13" s="279"/>
      <c r="PHK13" s="279"/>
      <c r="PHL13" s="279"/>
      <c r="PHM13" s="279"/>
      <c r="PHN13" s="279"/>
      <c r="PHO13" s="279"/>
      <c r="PHP13" s="279"/>
      <c r="PHQ13" s="279"/>
      <c r="PHR13" s="279"/>
      <c r="PHS13" s="279"/>
      <c r="PHT13" s="279"/>
      <c r="PHU13" s="279"/>
      <c r="PHV13" s="279"/>
      <c r="PHW13" s="279"/>
      <c r="PHX13" s="279"/>
      <c r="PHY13" s="279"/>
      <c r="PHZ13" s="279"/>
      <c r="PIA13" s="279"/>
      <c r="PIB13" s="279"/>
      <c r="PIC13" s="279"/>
      <c r="PID13" s="279"/>
      <c r="PIE13" s="279"/>
      <c r="PIF13" s="279"/>
      <c r="PIG13" s="279"/>
      <c r="PIH13" s="279"/>
      <c r="PII13" s="279"/>
      <c r="PIJ13" s="279"/>
      <c r="PIK13" s="279"/>
      <c r="PIL13" s="279"/>
      <c r="PIM13" s="279"/>
      <c r="PIN13" s="279"/>
      <c r="PIO13" s="279"/>
      <c r="PIP13" s="279"/>
      <c r="PIQ13" s="279"/>
      <c r="PIR13" s="279"/>
      <c r="PIS13" s="279"/>
      <c r="PIT13" s="279"/>
      <c r="PIU13" s="279"/>
      <c r="PIV13" s="279"/>
      <c r="PIW13" s="279"/>
      <c r="PIX13" s="279"/>
      <c r="PIY13" s="279"/>
      <c r="PIZ13" s="279"/>
      <c r="PJA13" s="279"/>
      <c r="PJB13" s="279"/>
      <c r="PJC13" s="279"/>
      <c r="PJD13" s="279"/>
      <c r="PJE13" s="279"/>
      <c r="PJF13" s="279"/>
      <c r="PJG13" s="279"/>
      <c r="PJH13" s="279"/>
      <c r="PJI13" s="279"/>
      <c r="PJJ13" s="279"/>
      <c r="PJK13" s="279"/>
      <c r="PJL13" s="279"/>
      <c r="PJM13" s="279"/>
      <c r="PJN13" s="279"/>
      <c r="PJO13" s="279"/>
      <c r="PJP13" s="279"/>
      <c r="PJQ13" s="279"/>
      <c r="PJR13" s="279"/>
      <c r="PJS13" s="279"/>
      <c r="PJT13" s="279"/>
      <c r="PJU13" s="279"/>
      <c r="PJV13" s="279"/>
      <c r="PJW13" s="279"/>
      <c r="PJX13" s="279"/>
      <c r="PJY13" s="279"/>
      <c r="PJZ13" s="279"/>
      <c r="PKA13" s="279"/>
      <c r="PKB13" s="279"/>
      <c r="PKC13" s="279"/>
      <c r="PKD13" s="279"/>
      <c r="PKE13" s="279"/>
      <c r="PKF13" s="279"/>
      <c r="PKG13" s="279"/>
      <c r="PKH13" s="279"/>
      <c r="PKI13" s="279"/>
      <c r="PKJ13" s="279"/>
      <c r="PKK13" s="279"/>
      <c r="PKL13" s="279"/>
      <c r="PKM13" s="279"/>
      <c r="PKN13" s="279"/>
      <c r="PKO13" s="279"/>
      <c r="PKP13" s="279"/>
      <c r="PKQ13" s="279"/>
      <c r="PKR13" s="279"/>
      <c r="PKS13" s="279"/>
      <c r="PKT13" s="279"/>
      <c r="PKU13" s="279"/>
      <c r="PKV13" s="279"/>
      <c r="PKW13" s="279"/>
      <c r="PKX13" s="279"/>
      <c r="PKY13" s="279"/>
      <c r="PKZ13" s="279"/>
      <c r="PLA13" s="279"/>
      <c r="PLB13" s="279"/>
      <c r="PLC13" s="279"/>
      <c r="PLD13" s="279"/>
      <c r="PLE13" s="279"/>
      <c r="PLF13" s="279"/>
      <c r="PLG13" s="279"/>
      <c r="PLH13" s="279"/>
      <c r="PLI13" s="279"/>
      <c r="PLJ13" s="279"/>
      <c r="PLK13" s="279"/>
      <c r="PLL13" s="279"/>
      <c r="PLM13" s="279"/>
      <c r="PLN13" s="279"/>
      <c r="PLO13" s="279"/>
      <c r="PLP13" s="279"/>
      <c r="PLQ13" s="279"/>
      <c r="PLR13" s="279"/>
      <c r="PLS13" s="279"/>
      <c r="PLT13" s="279"/>
      <c r="PLU13" s="279"/>
      <c r="PLV13" s="279"/>
      <c r="PLW13" s="279"/>
      <c r="PLX13" s="279"/>
      <c r="PLY13" s="279"/>
      <c r="PLZ13" s="279"/>
      <c r="PMA13" s="279"/>
      <c r="PMB13" s="279"/>
      <c r="PMC13" s="279"/>
      <c r="PMD13" s="279"/>
      <c r="PME13" s="279"/>
      <c r="PMF13" s="279"/>
      <c r="PMG13" s="279"/>
      <c r="PMH13" s="279"/>
      <c r="PMI13" s="279"/>
      <c r="PMJ13" s="279"/>
      <c r="PMK13" s="279"/>
      <c r="PML13" s="279"/>
      <c r="PMM13" s="279"/>
      <c r="PMN13" s="279"/>
      <c r="PMO13" s="279"/>
      <c r="PMP13" s="279"/>
      <c r="PMQ13" s="279"/>
      <c r="PMR13" s="279"/>
      <c r="PMS13" s="279"/>
      <c r="PMT13" s="279"/>
      <c r="PMU13" s="279"/>
      <c r="PMV13" s="279"/>
      <c r="PMW13" s="279"/>
      <c r="PMX13" s="279"/>
      <c r="PMY13" s="279"/>
      <c r="PMZ13" s="279"/>
      <c r="PNA13" s="279"/>
      <c r="PNB13" s="279"/>
      <c r="PNC13" s="279"/>
      <c r="PND13" s="279"/>
      <c r="PNE13" s="279"/>
      <c r="PNF13" s="279"/>
      <c r="PNG13" s="279"/>
      <c r="PNH13" s="279"/>
      <c r="PNI13" s="279"/>
      <c r="PNJ13" s="279"/>
      <c r="PNK13" s="279"/>
      <c r="PNL13" s="279"/>
      <c r="PNM13" s="279"/>
      <c r="PNN13" s="279"/>
      <c r="PNO13" s="279"/>
      <c r="PNP13" s="279"/>
      <c r="PNQ13" s="279"/>
      <c r="PNR13" s="279"/>
      <c r="PNS13" s="279"/>
      <c r="PNT13" s="279"/>
      <c r="PNU13" s="279"/>
      <c r="PNV13" s="279"/>
      <c r="PNW13" s="279"/>
      <c r="PNX13" s="279"/>
      <c r="PNY13" s="279"/>
      <c r="PNZ13" s="279"/>
      <c r="POA13" s="279"/>
      <c r="POB13" s="279"/>
      <c r="POC13" s="279"/>
      <c r="POD13" s="279"/>
      <c r="POE13" s="279"/>
      <c r="POF13" s="279"/>
      <c r="POG13" s="279"/>
      <c r="POH13" s="279"/>
      <c r="POI13" s="279"/>
      <c r="POJ13" s="279"/>
      <c r="POK13" s="279"/>
      <c r="POL13" s="279"/>
      <c r="POM13" s="279"/>
      <c r="PON13" s="279"/>
      <c r="POO13" s="279"/>
      <c r="POP13" s="279"/>
      <c r="POQ13" s="279"/>
      <c r="POR13" s="279"/>
      <c r="POS13" s="279"/>
      <c r="POT13" s="279"/>
      <c r="POU13" s="279"/>
      <c r="POV13" s="279"/>
      <c r="POW13" s="279"/>
      <c r="POX13" s="279"/>
      <c r="POY13" s="279"/>
      <c r="POZ13" s="279"/>
      <c r="PPA13" s="279"/>
      <c r="PPB13" s="279"/>
      <c r="PPC13" s="279"/>
      <c r="PPD13" s="279"/>
      <c r="PPE13" s="279"/>
      <c r="PPF13" s="279"/>
      <c r="PPG13" s="279"/>
      <c r="PPH13" s="279"/>
      <c r="PPI13" s="279"/>
      <c r="PPJ13" s="279"/>
      <c r="PPK13" s="279"/>
      <c r="PPL13" s="279"/>
      <c r="PPM13" s="279"/>
      <c r="PPN13" s="279"/>
      <c r="PPO13" s="279"/>
      <c r="PPP13" s="279"/>
      <c r="PPQ13" s="279"/>
      <c r="PPR13" s="279"/>
      <c r="PPS13" s="279"/>
      <c r="PPT13" s="279"/>
      <c r="PPU13" s="279"/>
      <c r="PPV13" s="279"/>
      <c r="PPW13" s="279"/>
      <c r="PPX13" s="279"/>
      <c r="PPY13" s="279"/>
      <c r="PPZ13" s="279"/>
      <c r="PQA13" s="279"/>
      <c r="PQB13" s="279"/>
      <c r="PQC13" s="279"/>
      <c r="PQD13" s="279"/>
      <c r="PQE13" s="279"/>
      <c r="PQF13" s="279"/>
      <c r="PQG13" s="279"/>
      <c r="PQH13" s="279"/>
      <c r="PQI13" s="279"/>
      <c r="PQJ13" s="279"/>
      <c r="PQK13" s="279"/>
      <c r="PQL13" s="279"/>
      <c r="PQM13" s="279"/>
      <c r="PQN13" s="279"/>
      <c r="PQO13" s="279"/>
      <c r="PQP13" s="279"/>
      <c r="PQQ13" s="279"/>
      <c r="PQR13" s="279"/>
      <c r="PQS13" s="279"/>
      <c r="PQT13" s="279"/>
      <c r="PQU13" s="279"/>
      <c r="PQV13" s="279"/>
      <c r="PQW13" s="279"/>
      <c r="PQX13" s="279"/>
      <c r="PQY13" s="279"/>
      <c r="PQZ13" s="279"/>
      <c r="PRA13" s="279"/>
      <c r="PRB13" s="279"/>
      <c r="PRC13" s="279"/>
      <c r="PRD13" s="279"/>
      <c r="PRE13" s="279"/>
      <c r="PRF13" s="279"/>
      <c r="PRG13" s="279"/>
      <c r="PRH13" s="279"/>
      <c r="PRI13" s="279"/>
      <c r="PRJ13" s="279"/>
      <c r="PRK13" s="279"/>
      <c r="PRL13" s="279"/>
      <c r="PRM13" s="279"/>
      <c r="PRN13" s="279"/>
      <c r="PRO13" s="279"/>
      <c r="PRP13" s="279"/>
      <c r="PRQ13" s="279"/>
      <c r="PRR13" s="279"/>
      <c r="PRS13" s="279"/>
      <c r="PRT13" s="279"/>
      <c r="PRU13" s="279"/>
      <c r="PRV13" s="279"/>
      <c r="PRW13" s="279"/>
      <c r="PRX13" s="279"/>
      <c r="PRY13" s="279"/>
      <c r="PRZ13" s="279"/>
      <c r="PSA13" s="279"/>
      <c r="PSB13" s="279"/>
      <c r="PSC13" s="279"/>
      <c r="PSD13" s="279"/>
      <c r="PSE13" s="279"/>
      <c r="PSF13" s="279"/>
      <c r="PSG13" s="279"/>
      <c r="PSH13" s="279"/>
      <c r="PSI13" s="279"/>
      <c r="PSJ13" s="279"/>
      <c r="PSK13" s="279"/>
      <c r="PSL13" s="279"/>
      <c r="PSM13" s="279"/>
      <c r="PSN13" s="279"/>
      <c r="PSO13" s="279"/>
      <c r="PSP13" s="279"/>
      <c r="PSQ13" s="279"/>
      <c r="PSR13" s="279"/>
      <c r="PSS13" s="279"/>
      <c r="PST13" s="279"/>
      <c r="PSU13" s="279"/>
      <c r="PSV13" s="279"/>
      <c r="PSW13" s="279"/>
      <c r="PSX13" s="279"/>
      <c r="PSY13" s="279"/>
      <c r="PSZ13" s="279"/>
      <c r="PTA13" s="279"/>
      <c r="PTB13" s="279"/>
      <c r="PTC13" s="279"/>
      <c r="PTD13" s="279"/>
      <c r="PTE13" s="279"/>
      <c r="PTF13" s="279"/>
      <c r="PTG13" s="279"/>
      <c r="PTH13" s="279"/>
      <c r="PTI13" s="279"/>
      <c r="PTJ13" s="279"/>
      <c r="PTK13" s="279"/>
      <c r="PTL13" s="279"/>
      <c r="PTM13" s="279"/>
      <c r="PTN13" s="279"/>
      <c r="PTO13" s="279"/>
      <c r="PTP13" s="279"/>
      <c r="PTQ13" s="279"/>
      <c r="PTR13" s="279"/>
      <c r="PTS13" s="279"/>
      <c r="PTT13" s="279"/>
      <c r="PTU13" s="279"/>
      <c r="PTV13" s="279"/>
      <c r="PTW13" s="279"/>
      <c r="PTX13" s="279"/>
      <c r="PTY13" s="279"/>
      <c r="PTZ13" s="279"/>
      <c r="PUA13" s="279"/>
      <c r="PUB13" s="279"/>
      <c r="PUC13" s="279"/>
      <c r="PUD13" s="279"/>
      <c r="PUE13" s="279"/>
      <c r="PUF13" s="279"/>
      <c r="PUG13" s="279"/>
      <c r="PUH13" s="279"/>
      <c r="PUI13" s="279"/>
      <c r="PUJ13" s="279"/>
      <c r="PUK13" s="279"/>
      <c r="PUL13" s="279"/>
      <c r="PUM13" s="279"/>
      <c r="PUN13" s="279"/>
      <c r="PUO13" s="279"/>
      <c r="PUP13" s="279"/>
      <c r="PUQ13" s="279"/>
      <c r="PUR13" s="279"/>
      <c r="PUS13" s="279"/>
      <c r="PUT13" s="279"/>
      <c r="PUU13" s="279"/>
      <c r="PUV13" s="279"/>
      <c r="PUW13" s="279"/>
      <c r="PUX13" s="279"/>
      <c r="PUY13" s="279"/>
      <c r="PUZ13" s="279"/>
      <c r="PVA13" s="279"/>
      <c r="PVB13" s="279"/>
      <c r="PVC13" s="279"/>
      <c r="PVD13" s="279"/>
      <c r="PVE13" s="279"/>
      <c r="PVF13" s="279"/>
      <c r="PVG13" s="279"/>
      <c r="PVH13" s="279"/>
      <c r="PVI13" s="279"/>
      <c r="PVJ13" s="279"/>
      <c r="PVK13" s="279"/>
      <c r="PVL13" s="279"/>
      <c r="PVM13" s="279"/>
      <c r="PVN13" s="279"/>
      <c r="PVO13" s="279"/>
      <c r="PVP13" s="279"/>
      <c r="PVQ13" s="279"/>
      <c r="PVR13" s="279"/>
      <c r="PVS13" s="279"/>
      <c r="PVT13" s="279"/>
      <c r="PVU13" s="279"/>
      <c r="PVV13" s="279"/>
      <c r="PVW13" s="279"/>
      <c r="PVX13" s="279"/>
      <c r="PVY13" s="279"/>
      <c r="PVZ13" s="279"/>
      <c r="PWA13" s="279"/>
      <c r="PWB13" s="279"/>
      <c r="PWC13" s="279"/>
      <c r="PWD13" s="279"/>
      <c r="PWE13" s="279"/>
      <c r="PWF13" s="279"/>
      <c r="PWG13" s="279"/>
      <c r="PWH13" s="279"/>
      <c r="PWI13" s="279"/>
      <c r="PWJ13" s="279"/>
      <c r="PWK13" s="279"/>
      <c r="PWL13" s="279"/>
      <c r="PWM13" s="279"/>
      <c r="PWN13" s="279"/>
      <c r="PWO13" s="279"/>
      <c r="PWP13" s="279"/>
      <c r="PWQ13" s="279"/>
      <c r="PWR13" s="279"/>
      <c r="PWS13" s="279"/>
      <c r="PWT13" s="279"/>
      <c r="PWU13" s="279"/>
      <c r="PWV13" s="279"/>
      <c r="PWW13" s="279"/>
      <c r="PWX13" s="279"/>
      <c r="PWY13" s="279"/>
      <c r="PWZ13" s="279"/>
      <c r="PXA13" s="279"/>
      <c r="PXB13" s="279"/>
      <c r="PXC13" s="279"/>
      <c r="PXD13" s="279"/>
      <c r="PXE13" s="279"/>
      <c r="PXF13" s="279"/>
      <c r="PXG13" s="279"/>
      <c r="PXH13" s="279"/>
      <c r="PXI13" s="279"/>
      <c r="PXJ13" s="279"/>
      <c r="PXK13" s="279"/>
      <c r="PXL13" s="279"/>
      <c r="PXM13" s="279"/>
      <c r="PXN13" s="279"/>
      <c r="PXO13" s="279"/>
      <c r="PXP13" s="279"/>
      <c r="PXQ13" s="279"/>
      <c r="PXR13" s="279"/>
      <c r="PXS13" s="279"/>
      <c r="PXT13" s="279"/>
      <c r="PXU13" s="279"/>
      <c r="PXV13" s="279"/>
      <c r="PXW13" s="279"/>
      <c r="PXX13" s="279"/>
      <c r="PXY13" s="279"/>
      <c r="PXZ13" s="279"/>
      <c r="PYA13" s="279"/>
      <c r="PYB13" s="279"/>
      <c r="PYC13" s="279"/>
      <c r="PYD13" s="279"/>
      <c r="PYE13" s="279"/>
      <c r="PYF13" s="279"/>
      <c r="PYG13" s="279"/>
      <c r="PYH13" s="279"/>
      <c r="PYI13" s="279"/>
      <c r="PYJ13" s="279"/>
      <c r="PYK13" s="279"/>
      <c r="PYL13" s="279"/>
      <c r="PYM13" s="279"/>
      <c r="PYN13" s="279"/>
      <c r="PYO13" s="279"/>
      <c r="PYP13" s="279"/>
      <c r="PYQ13" s="279"/>
      <c r="PYR13" s="279"/>
      <c r="PYS13" s="279"/>
      <c r="PYT13" s="279"/>
      <c r="PYU13" s="279"/>
      <c r="PYV13" s="279"/>
      <c r="PYW13" s="279"/>
      <c r="PYX13" s="279"/>
      <c r="PYY13" s="279"/>
      <c r="PYZ13" s="279"/>
      <c r="PZA13" s="279"/>
      <c r="PZB13" s="279"/>
      <c r="PZC13" s="279"/>
      <c r="PZD13" s="279"/>
      <c r="PZE13" s="279"/>
      <c r="PZF13" s="279"/>
      <c r="PZG13" s="279"/>
      <c r="PZH13" s="279"/>
      <c r="PZI13" s="279"/>
      <c r="PZJ13" s="279"/>
      <c r="PZK13" s="279"/>
      <c r="PZL13" s="279"/>
      <c r="PZM13" s="279"/>
      <c r="PZN13" s="279"/>
      <c r="PZO13" s="279"/>
      <c r="PZP13" s="279"/>
      <c r="PZQ13" s="279"/>
      <c r="PZR13" s="279"/>
      <c r="PZS13" s="279"/>
      <c r="PZT13" s="279"/>
      <c r="PZU13" s="279"/>
      <c r="PZV13" s="279"/>
      <c r="PZW13" s="279"/>
      <c r="PZX13" s="279"/>
      <c r="PZY13" s="279"/>
      <c r="PZZ13" s="279"/>
      <c r="QAA13" s="279"/>
      <c r="QAB13" s="279"/>
      <c r="QAC13" s="279"/>
      <c r="QAD13" s="279"/>
      <c r="QAE13" s="279"/>
      <c r="QAF13" s="279"/>
      <c r="QAG13" s="279"/>
      <c r="QAH13" s="279"/>
      <c r="QAI13" s="279"/>
      <c r="QAJ13" s="279"/>
      <c r="QAK13" s="279"/>
      <c r="QAL13" s="279"/>
      <c r="QAM13" s="279"/>
      <c r="QAN13" s="279"/>
      <c r="QAO13" s="279"/>
      <c r="QAP13" s="279"/>
      <c r="QAQ13" s="279"/>
      <c r="QAR13" s="279"/>
      <c r="QAS13" s="279"/>
      <c r="QAT13" s="279"/>
      <c r="QAU13" s="279"/>
      <c r="QAV13" s="279"/>
      <c r="QAW13" s="279"/>
      <c r="QAX13" s="279"/>
      <c r="QAY13" s="279"/>
      <c r="QAZ13" s="279"/>
      <c r="QBA13" s="279"/>
      <c r="QBB13" s="279"/>
      <c r="QBC13" s="279"/>
      <c r="QBD13" s="279"/>
      <c r="QBE13" s="279"/>
      <c r="QBF13" s="279"/>
      <c r="QBG13" s="279"/>
      <c r="QBH13" s="279"/>
      <c r="QBI13" s="279"/>
      <c r="QBJ13" s="279"/>
      <c r="QBK13" s="279"/>
      <c r="QBL13" s="279"/>
      <c r="QBM13" s="279"/>
      <c r="QBN13" s="279"/>
      <c r="QBO13" s="279"/>
      <c r="QBP13" s="279"/>
      <c r="QBQ13" s="279"/>
      <c r="QBR13" s="279"/>
      <c r="QBS13" s="279"/>
      <c r="QBT13" s="279"/>
      <c r="QBU13" s="279"/>
      <c r="QBV13" s="279"/>
      <c r="QBW13" s="279"/>
      <c r="QBX13" s="279"/>
      <c r="QBY13" s="279"/>
      <c r="QBZ13" s="279"/>
      <c r="QCA13" s="279"/>
      <c r="QCB13" s="279"/>
      <c r="QCC13" s="279"/>
      <c r="QCD13" s="279"/>
      <c r="QCE13" s="279"/>
      <c r="QCF13" s="279"/>
      <c r="QCG13" s="279"/>
      <c r="QCH13" s="279"/>
      <c r="QCI13" s="279"/>
      <c r="QCJ13" s="279"/>
      <c r="QCK13" s="279"/>
      <c r="QCL13" s="279"/>
      <c r="QCM13" s="279"/>
      <c r="QCN13" s="279"/>
      <c r="QCO13" s="279"/>
      <c r="QCP13" s="279"/>
      <c r="QCQ13" s="279"/>
      <c r="QCR13" s="279"/>
      <c r="QCS13" s="279"/>
      <c r="QCT13" s="279"/>
      <c r="QCU13" s="279"/>
      <c r="QCV13" s="279"/>
      <c r="QCW13" s="279"/>
      <c r="QCX13" s="279"/>
      <c r="QCY13" s="279"/>
      <c r="QCZ13" s="279"/>
      <c r="QDA13" s="279"/>
      <c r="QDB13" s="279"/>
      <c r="QDC13" s="279"/>
      <c r="QDD13" s="279"/>
      <c r="QDE13" s="279"/>
      <c r="QDF13" s="279"/>
      <c r="QDG13" s="279"/>
      <c r="QDH13" s="279"/>
      <c r="QDI13" s="279"/>
      <c r="QDJ13" s="279"/>
      <c r="QDK13" s="279"/>
      <c r="QDL13" s="279"/>
      <c r="QDM13" s="279"/>
      <c r="QDN13" s="279"/>
      <c r="QDO13" s="279"/>
      <c r="QDP13" s="279"/>
      <c r="QDQ13" s="279"/>
      <c r="QDR13" s="279"/>
      <c r="QDS13" s="279"/>
      <c r="QDT13" s="279"/>
      <c r="QDU13" s="279"/>
      <c r="QDV13" s="279"/>
      <c r="QDW13" s="279"/>
      <c r="QDX13" s="279"/>
      <c r="QDY13" s="279"/>
      <c r="QDZ13" s="279"/>
      <c r="QEA13" s="279"/>
      <c r="QEB13" s="279"/>
      <c r="QEC13" s="279"/>
      <c r="QED13" s="279"/>
      <c r="QEE13" s="279"/>
      <c r="QEF13" s="279"/>
      <c r="QEG13" s="279"/>
      <c r="QEH13" s="279"/>
      <c r="QEI13" s="279"/>
      <c r="QEJ13" s="279"/>
      <c r="QEK13" s="279"/>
      <c r="QEL13" s="279"/>
      <c r="QEM13" s="279"/>
      <c r="QEN13" s="279"/>
      <c r="QEO13" s="279"/>
      <c r="QEP13" s="279"/>
      <c r="QEQ13" s="279"/>
      <c r="QER13" s="279"/>
      <c r="QES13" s="279"/>
      <c r="QET13" s="279"/>
      <c r="QEU13" s="279"/>
      <c r="QEV13" s="279"/>
      <c r="QEW13" s="279"/>
      <c r="QEX13" s="279"/>
      <c r="QEY13" s="279"/>
      <c r="QEZ13" s="279"/>
      <c r="QFA13" s="279"/>
      <c r="QFB13" s="279"/>
      <c r="QFC13" s="279"/>
      <c r="QFD13" s="279"/>
      <c r="QFE13" s="279"/>
      <c r="QFF13" s="279"/>
      <c r="QFG13" s="279"/>
      <c r="QFH13" s="279"/>
      <c r="QFI13" s="279"/>
      <c r="QFJ13" s="279"/>
      <c r="QFK13" s="279"/>
      <c r="QFL13" s="279"/>
      <c r="QFM13" s="279"/>
      <c r="QFN13" s="279"/>
      <c r="QFO13" s="279"/>
      <c r="QFP13" s="279"/>
      <c r="QFQ13" s="279"/>
      <c r="QFR13" s="279"/>
      <c r="QFS13" s="279"/>
      <c r="QFT13" s="279"/>
      <c r="QFU13" s="279"/>
      <c r="QFV13" s="279"/>
      <c r="QFW13" s="279"/>
      <c r="QFX13" s="279"/>
      <c r="QFY13" s="279"/>
      <c r="QFZ13" s="279"/>
      <c r="QGA13" s="279"/>
      <c r="QGB13" s="279"/>
      <c r="QGC13" s="279"/>
      <c r="QGD13" s="279"/>
      <c r="QGE13" s="279"/>
      <c r="QGF13" s="279"/>
      <c r="QGG13" s="279"/>
      <c r="QGH13" s="279"/>
      <c r="QGI13" s="279"/>
      <c r="QGJ13" s="279"/>
      <c r="QGK13" s="279"/>
      <c r="QGL13" s="279"/>
      <c r="QGM13" s="279"/>
      <c r="QGN13" s="279"/>
      <c r="QGO13" s="279"/>
      <c r="QGP13" s="279"/>
      <c r="QGQ13" s="279"/>
      <c r="QGR13" s="279"/>
      <c r="QGS13" s="279"/>
      <c r="QGT13" s="279"/>
      <c r="QGU13" s="279"/>
      <c r="QGV13" s="279"/>
      <c r="QGW13" s="279"/>
      <c r="QGX13" s="279"/>
      <c r="QGY13" s="279"/>
      <c r="QGZ13" s="279"/>
      <c r="QHA13" s="279"/>
      <c r="QHB13" s="279"/>
      <c r="QHC13" s="279"/>
      <c r="QHD13" s="279"/>
      <c r="QHE13" s="279"/>
      <c r="QHF13" s="279"/>
      <c r="QHG13" s="279"/>
      <c r="QHH13" s="279"/>
      <c r="QHI13" s="279"/>
      <c r="QHJ13" s="279"/>
      <c r="QHK13" s="279"/>
      <c r="QHL13" s="279"/>
      <c r="QHM13" s="279"/>
      <c r="QHN13" s="279"/>
      <c r="QHO13" s="279"/>
      <c r="QHP13" s="279"/>
      <c r="QHQ13" s="279"/>
      <c r="QHR13" s="279"/>
      <c r="QHS13" s="279"/>
      <c r="QHT13" s="279"/>
      <c r="QHU13" s="279"/>
      <c r="QHV13" s="279"/>
      <c r="QHW13" s="279"/>
      <c r="QHX13" s="279"/>
      <c r="QHY13" s="279"/>
      <c r="QHZ13" s="279"/>
      <c r="QIA13" s="279"/>
      <c r="QIB13" s="279"/>
      <c r="QIC13" s="279"/>
      <c r="QID13" s="279"/>
      <c r="QIE13" s="279"/>
      <c r="QIF13" s="279"/>
      <c r="QIG13" s="279"/>
      <c r="QIH13" s="279"/>
      <c r="QII13" s="279"/>
      <c r="QIJ13" s="279"/>
      <c r="QIK13" s="279"/>
      <c r="QIL13" s="279"/>
      <c r="QIM13" s="279"/>
      <c r="QIN13" s="279"/>
      <c r="QIO13" s="279"/>
      <c r="QIP13" s="279"/>
      <c r="QIQ13" s="279"/>
      <c r="QIR13" s="279"/>
      <c r="QIS13" s="279"/>
      <c r="QIT13" s="279"/>
      <c r="QIU13" s="279"/>
      <c r="QIV13" s="279"/>
      <c r="QIW13" s="279"/>
      <c r="QIX13" s="279"/>
      <c r="QIY13" s="279"/>
      <c r="QIZ13" s="279"/>
      <c r="QJA13" s="279"/>
      <c r="QJB13" s="279"/>
      <c r="QJC13" s="279"/>
      <c r="QJD13" s="279"/>
      <c r="QJE13" s="279"/>
      <c r="QJF13" s="279"/>
      <c r="QJG13" s="279"/>
      <c r="QJH13" s="279"/>
      <c r="QJI13" s="279"/>
      <c r="QJJ13" s="279"/>
      <c r="QJK13" s="279"/>
      <c r="QJL13" s="279"/>
      <c r="QJM13" s="279"/>
      <c r="QJN13" s="279"/>
      <c r="QJO13" s="279"/>
      <c r="QJP13" s="279"/>
      <c r="QJQ13" s="279"/>
      <c r="QJR13" s="279"/>
      <c r="QJS13" s="279"/>
      <c r="QJT13" s="279"/>
      <c r="QJU13" s="279"/>
      <c r="QJV13" s="279"/>
      <c r="QJW13" s="279"/>
      <c r="QJX13" s="279"/>
      <c r="QJY13" s="279"/>
      <c r="QJZ13" s="279"/>
      <c r="QKA13" s="279"/>
      <c r="QKB13" s="279"/>
      <c r="QKC13" s="279"/>
      <c r="QKD13" s="279"/>
      <c r="QKE13" s="279"/>
      <c r="QKF13" s="279"/>
      <c r="QKG13" s="279"/>
      <c r="QKH13" s="279"/>
      <c r="QKI13" s="279"/>
      <c r="QKJ13" s="279"/>
      <c r="QKK13" s="279"/>
      <c r="QKL13" s="279"/>
      <c r="QKM13" s="279"/>
      <c r="QKN13" s="279"/>
      <c r="QKO13" s="279"/>
      <c r="QKP13" s="279"/>
      <c r="QKQ13" s="279"/>
      <c r="QKR13" s="279"/>
      <c r="QKS13" s="279"/>
      <c r="QKT13" s="279"/>
      <c r="QKU13" s="279"/>
      <c r="QKV13" s="279"/>
      <c r="QKW13" s="279"/>
      <c r="QKX13" s="279"/>
      <c r="QKY13" s="279"/>
      <c r="QKZ13" s="279"/>
      <c r="QLA13" s="279"/>
      <c r="QLB13" s="279"/>
      <c r="QLC13" s="279"/>
      <c r="QLD13" s="279"/>
      <c r="QLE13" s="279"/>
      <c r="QLF13" s="279"/>
      <c r="QLG13" s="279"/>
      <c r="QLH13" s="279"/>
      <c r="QLI13" s="279"/>
      <c r="QLJ13" s="279"/>
      <c r="QLK13" s="279"/>
      <c r="QLL13" s="279"/>
      <c r="QLM13" s="279"/>
      <c r="QLN13" s="279"/>
      <c r="QLO13" s="279"/>
      <c r="QLP13" s="279"/>
      <c r="QLQ13" s="279"/>
      <c r="QLR13" s="279"/>
      <c r="QLS13" s="279"/>
      <c r="QLT13" s="279"/>
      <c r="QLU13" s="279"/>
      <c r="QLV13" s="279"/>
      <c r="QLW13" s="279"/>
      <c r="QLX13" s="279"/>
      <c r="QLY13" s="279"/>
      <c r="QLZ13" s="279"/>
      <c r="QMA13" s="279"/>
      <c r="QMB13" s="279"/>
      <c r="QMC13" s="279"/>
      <c r="QMD13" s="279"/>
      <c r="QME13" s="279"/>
      <c r="QMF13" s="279"/>
      <c r="QMG13" s="279"/>
      <c r="QMH13" s="279"/>
      <c r="QMI13" s="279"/>
      <c r="QMJ13" s="279"/>
      <c r="QMK13" s="279"/>
      <c r="QML13" s="279"/>
      <c r="QMM13" s="279"/>
      <c r="QMN13" s="279"/>
      <c r="QMO13" s="279"/>
      <c r="QMP13" s="279"/>
      <c r="QMQ13" s="279"/>
      <c r="QMR13" s="279"/>
      <c r="QMS13" s="279"/>
      <c r="QMT13" s="279"/>
      <c r="QMU13" s="279"/>
      <c r="QMV13" s="279"/>
      <c r="QMW13" s="279"/>
      <c r="QMX13" s="279"/>
      <c r="QMY13" s="279"/>
      <c r="QMZ13" s="279"/>
      <c r="QNA13" s="279"/>
      <c r="QNB13" s="279"/>
      <c r="QNC13" s="279"/>
      <c r="QND13" s="279"/>
      <c r="QNE13" s="279"/>
      <c r="QNF13" s="279"/>
      <c r="QNG13" s="279"/>
      <c r="QNH13" s="279"/>
      <c r="QNI13" s="279"/>
      <c r="QNJ13" s="279"/>
      <c r="QNK13" s="279"/>
      <c r="QNL13" s="279"/>
      <c r="QNM13" s="279"/>
      <c r="QNN13" s="279"/>
      <c r="QNO13" s="279"/>
      <c r="QNP13" s="279"/>
      <c r="QNQ13" s="279"/>
      <c r="QNR13" s="279"/>
      <c r="QNS13" s="279"/>
      <c r="QNT13" s="279"/>
      <c r="QNU13" s="279"/>
      <c r="QNV13" s="279"/>
      <c r="QNW13" s="279"/>
      <c r="QNX13" s="279"/>
      <c r="QNY13" s="279"/>
      <c r="QNZ13" s="279"/>
      <c r="QOA13" s="279"/>
      <c r="QOB13" s="279"/>
      <c r="QOC13" s="279"/>
      <c r="QOD13" s="279"/>
      <c r="QOE13" s="279"/>
      <c r="QOF13" s="279"/>
      <c r="QOG13" s="279"/>
      <c r="QOH13" s="279"/>
      <c r="QOI13" s="279"/>
      <c r="QOJ13" s="279"/>
      <c r="QOK13" s="279"/>
      <c r="QOL13" s="279"/>
      <c r="QOM13" s="279"/>
      <c r="QON13" s="279"/>
      <c r="QOO13" s="279"/>
      <c r="QOP13" s="279"/>
      <c r="QOQ13" s="279"/>
      <c r="QOR13" s="279"/>
      <c r="QOS13" s="279"/>
      <c r="QOT13" s="279"/>
      <c r="QOU13" s="279"/>
      <c r="QOV13" s="279"/>
      <c r="QOW13" s="279"/>
      <c r="QOX13" s="279"/>
      <c r="QOY13" s="279"/>
      <c r="QOZ13" s="279"/>
      <c r="QPA13" s="279"/>
      <c r="QPB13" s="279"/>
      <c r="QPC13" s="279"/>
      <c r="QPD13" s="279"/>
      <c r="QPE13" s="279"/>
      <c r="QPF13" s="279"/>
      <c r="QPG13" s="279"/>
      <c r="QPH13" s="279"/>
      <c r="QPI13" s="279"/>
      <c r="QPJ13" s="279"/>
      <c r="QPK13" s="279"/>
      <c r="QPL13" s="279"/>
      <c r="QPM13" s="279"/>
      <c r="QPN13" s="279"/>
      <c r="QPO13" s="279"/>
      <c r="QPP13" s="279"/>
      <c r="QPQ13" s="279"/>
      <c r="QPR13" s="279"/>
      <c r="QPS13" s="279"/>
      <c r="QPT13" s="279"/>
      <c r="QPU13" s="279"/>
      <c r="QPV13" s="279"/>
      <c r="QPW13" s="279"/>
      <c r="QPX13" s="279"/>
      <c r="QPY13" s="279"/>
      <c r="QPZ13" s="279"/>
      <c r="QQA13" s="279"/>
      <c r="QQB13" s="279"/>
      <c r="QQC13" s="279"/>
      <c r="QQD13" s="279"/>
      <c r="QQE13" s="279"/>
      <c r="QQF13" s="279"/>
      <c r="QQG13" s="279"/>
      <c r="QQH13" s="279"/>
      <c r="QQI13" s="279"/>
      <c r="QQJ13" s="279"/>
      <c r="QQK13" s="279"/>
      <c r="QQL13" s="279"/>
      <c r="QQM13" s="279"/>
      <c r="QQN13" s="279"/>
      <c r="QQO13" s="279"/>
      <c r="QQP13" s="279"/>
      <c r="QQQ13" s="279"/>
      <c r="QQR13" s="279"/>
      <c r="QQS13" s="279"/>
      <c r="QQT13" s="279"/>
      <c r="QQU13" s="279"/>
      <c r="QQV13" s="279"/>
      <c r="QQW13" s="279"/>
      <c r="QQX13" s="279"/>
      <c r="QQY13" s="279"/>
      <c r="QQZ13" s="279"/>
      <c r="QRA13" s="279"/>
      <c r="QRB13" s="279"/>
      <c r="QRC13" s="279"/>
      <c r="QRD13" s="279"/>
      <c r="QRE13" s="279"/>
      <c r="QRF13" s="279"/>
      <c r="QRG13" s="279"/>
      <c r="QRH13" s="279"/>
      <c r="QRI13" s="279"/>
      <c r="QRJ13" s="279"/>
      <c r="QRK13" s="279"/>
      <c r="QRL13" s="279"/>
      <c r="QRM13" s="279"/>
      <c r="QRN13" s="279"/>
      <c r="QRO13" s="279"/>
      <c r="QRP13" s="279"/>
      <c r="QRQ13" s="279"/>
      <c r="QRR13" s="279"/>
      <c r="QRS13" s="279"/>
      <c r="QRT13" s="279"/>
      <c r="QRU13" s="279"/>
      <c r="QRV13" s="279"/>
      <c r="QRW13" s="279"/>
      <c r="QRX13" s="279"/>
      <c r="QRY13" s="279"/>
      <c r="QRZ13" s="279"/>
      <c r="QSA13" s="279"/>
      <c r="QSB13" s="279"/>
      <c r="QSC13" s="279"/>
      <c r="QSD13" s="279"/>
      <c r="QSE13" s="279"/>
      <c r="QSF13" s="279"/>
      <c r="QSG13" s="279"/>
      <c r="QSH13" s="279"/>
      <c r="QSI13" s="279"/>
      <c r="QSJ13" s="279"/>
      <c r="QSK13" s="279"/>
      <c r="QSL13" s="279"/>
      <c r="QSM13" s="279"/>
      <c r="QSN13" s="279"/>
      <c r="QSO13" s="279"/>
      <c r="QSP13" s="279"/>
      <c r="QSQ13" s="279"/>
      <c r="QSR13" s="279"/>
      <c r="QSS13" s="279"/>
      <c r="QST13" s="279"/>
      <c r="QSU13" s="279"/>
      <c r="QSV13" s="279"/>
      <c r="QSW13" s="279"/>
      <c r="QSX13" s="279"/>
      <c r="QSY13" s="279"/>
      <c r="QSZ13" s="279"/>
      <c r="QTA13" s="279"/>
      <c r="QTB13" s="279"/>
      <c r="QTC13" s="279"/>
      <c r="QTD13" s="279"/>
      <c r="QTE13" s="279"/>
      <c r="QTF13" s="279"/>
      <c r="QTG13" s="279"/>
      <c r="QTH13" s="279"/>
      <c r="QTI13" s="279"/>
      <c r="QTJ13" s="279"/>
      <c r="QTK13" s="279"/>
      <c r="QTL13" s="279"/>
      <c r="QTM13" s="279"/>
      <c r="QTN13" s="279"/>
      <c r="QTO13" s="279"/>
      <c r="QTP13" s="279"/>
      <c r="QTQ13" s="279"/>
      <c r="QTR13" s="279"/>
      <c r="QTS13" s="279"/>
      <c r="QTT13" s="279"/>
      <c r="QTU13" s="279"/>
      <c r="QTV13" s="279"/>
      <c r="QTW13" s="279"/>
      <c r="QTX13" s="279"/>
      <c r="QTY13" s="279"/>
      <c r="QTZ13" s="279"/>
      <c r="QUA13" s="279"/>
      <c r="QUB13" s="279"/>
      <c r="QUC13" s="279"/>
      <c r="QUD13" s="279"/>
      <c r="QUE13" s="279"/>
      <c r="QUF13" s="279"/>
      <c r="QUG13" s="279"/>
      <c r="QUH13" s="279"/>
      <c r="QUI13" s="279"/>
      <c r="QUJ13" s="279"/>
      <c r="QUK13" s="279"/>
      <c r="QUL13" s="279"/>
      <c r="QUM13" s="279"/>
      <c r="QUN13" s="279"/>
      <c r="QUO13" s="279"/>
      <c r="QUP13" s="279"/>
      <c r="QUQ13" s="279"/>
      <c r="QUR13" s="279"/>
      <c r="QUS13" s="279"/>
      <c r="QUT13" s="279"/>
      <c r="QUU13" s="279"/>
      <c r="QUV13" s="279"/>
      <c r="QUW13" s="279"/>
      <c r="QUX13" s="279"/>
      <c r="QUY13" s="279"/>
      <c r="QUZ13" s="279"/>
      <c r="QVA13" s="279"/>
      <c r="QVB13" s="279"/>
      <c r="QVC13" s="279"/>
      <c r="QVD13" s="279"/>
      <c r="QVE13" s="279"/>
      <c r="QVF13" s="279"/>
      <c r="QVG13" s="279"/>
      <c r="QVH13" s="279"/>
      <c r="QVI13" s="279"/>
      <c r="QVJ13" s="279"/>
      <c r="QVK13" s="279"/>
      <c r="QVL13" s="279"/>
      <c r="QVM13" s="279"/>
      <c r="QVN13" s="279"/>
      <c r="QVO13" s="279"/>
      <c r="QVP13" s="279"/>
      <c r="QVQ13" s="279"/>
      <c r="QVR13" s="279"/>
      <c r="QVS13" s="279"/>
      <c r="QVT13" s="279"/>
      <c r="QVU13" s="279"/>
      <c r="QVV13" s="279"/>
      <c r="QVW13" s="279"/>
      <c r="QVX13" s="279"/>
      <c r="QVY13" s="279"/>
      <c r="QVZ13" s="279"/>
      <c r="QWA13" s="279"/>
      <c r="QWB13" s="279"/>
      <c r="QWC13" s="279"/>
      <c r="QWD13" s="279"/>
      <c r="QWE13" s="279"/>
      <c r="QWF13" s="279"/>
      <c r="QWG13" s="279"/>
      <c r="QWH13" s="279"/>
      <c r="QWI13" s="279"/>
      <c r="QWJ13" s="279"/>
      <c r="QWK13" s="279"/>
      <c r="QWL13" s="279"/>
      <c r="QWM13" s="279"/>
      <c r="QWN13" s="279"/>
      <c r="QWO13" s="279"/>
      <c r="QWP13" s="279"/>
      <c r="QWQ13" s="279"/>
      <c r="QWR13" s="279"/>
      <c r="QWS13" s="279"/>
      <c r="QWT13" s="279"/>
      <c r="QWU13" s="279"/>
      <c r="QWV13" s="279"/>
      <c r="QWW13" s="279"/>
      <c r="QWX13" s="279"/>
      <c r="QWY13" s="279"/>
      <c r="QWZ13" s="279"/>
      <c r="QXA13" s="279"/>
      <c r="QXB13" s="279"/>
      <c r="QXC13" s="279"/>
      <c r="QXD13" s="279"/>
      <c r="QXE13" s="279"/>
      <c r="QXF13" s="279"/>
      <c r="QXG13" s="279"/>
      <c r="QXH13" s="279"/>
      <c r="QXI13" s="279"/>
      <c r="QXJ13" s="279"/>
      <c r="QXK13" s="279"/>
      <c r="QXL13" s="279"/>
      <c r="QXM13" s="279"/>
      <c r="QXN13" s="279"/>
      <c r="QXO13" s="279"/>
      <c r="QXP13" s="279"/>
      <c r="QXQ13" s="279"/>
      <c r="QXR13" s="279"/>
      <c r="QXS13" s="279"/>
      <c r="QXT13" s="279"/>
      <c r="QXU13" s="279"/>
      <c r="QXV13" s="279"/>
      <c r="QXW13" s="279"/>
      <c r="QXX13" s="279"/>
      <c r="QXY13" s="279"/>
      <c r="QXZ13" s="279"/>
      <c r="QYA13" s="279"/>
      <c r="QYB13" s="279"/>
      <c r="QYC13" s="279"/>
      <c r="QYD13" s="279"/>
      <c r="QYE13" s="279"/>
      <c r="QYF13" s="279"/>
      <c r="QYG13" s="279"/>
      <c r="QYH13" s="279"/>
      <c r="QYI13" s="279"/>
      <c r="QYJ13" s="279"/>
      <c r="QYK13" s="279"/>
      <c r="QYL13" s="279"/>
      <c r="QYM13" s="279"/>
      <c r="QYN13" s="279"/>
      <c r="QYO13" s="279"/>
      <c r="QYP13" s="279"/>
      <c r="QYQ13" s="279"/>
      <c r="QYR13" s="279"/>
      <c r="QYS13" s="279"/>
      <c r="QYT13" s="279"/>
      <c r="QYU13" s="279"/>
      <c r="QYV13" s="279"/>
      <c r="QYW13" s="279"/>
      <c r="QYX13" s="279"/>
      <c r="QYY13" s="279"/>
      <c r="QYZ13" s="279"/>
      <c r="QZA13" s="279"/>
      <c r="QZB13" s="279"/>
      <c r="QZC13" s="279"/>
      <c r="QZD13" s="279"/>
      <c r="QZE13" s="279"/>
      <c r="QZF13" s="279"/>
      <c r="QZG13" s="279"/>
      <c r="QZH13" s="279"/>
      <c r="QZI13" s="279"/>
      <c r="QZJ13" s="279"/>
      <c r="QZK13" s="279"/>
      <c r="QZL13" s="279"/>
      <c r="QZM13" s="279"/>
      <c r="QZN13" s="279"/>
      <c r="QZO13" s="279"/>
      <c r="QZP13" s="279"/>
      <c r="QZQ13" s="279"/>
      <c r="QZR13" s="279"/>
      <c r="QZS13" s="279"/>
      <c r="QZT13" s="279"/>
      <c r="QZU13" s="279"/>
      <c r="QZV13" s="279"/>
      <c r="QZW13" s="279"/>
      <c r="QZX13" s="279"/>
      <c r="QZY13" s="279"/>
      <c r="QZZ13" s="279"/>
      <c r="RAA13" s="279"/>
      <c r="RAB13" s="279"/>
      <c r="RAC13" s="279"/>
      <c r="RAD13" s="279"/>
      <c r="RAE13" s="279"/>
      <c r="RAF13" s="279"/>
      <c r="RAG13" s="279"/>
      <c r="RAH13" s="279"/>
      <c r="RAI13" s="279"/>
      <c r="RAJ13" s="279"/>
      <c r="RAK13" s="279"/>
      <c r="RAL13" s="279"/>
      <c r="RAM13" s="279"/>
      <c r="RAN13" s="279"/>
      <c r="RAO13" s="279"/>
      <c r="RAP13" s="279"/>
      <c r="RAQ13" s="279"/>
      <c r="RAR13" s="279"/>
      <c r="RAS13" s="279"/>
      <c r="RAT13" s="279"/>
      <c r="RAU13" s="279"/>
      <c r="RAV13" s="279"/>
      <c r="RAW13" s="279"/>
      <c r="RAX13" s="279"/>
      <c r="RAY13" s="279"/>
      <c r="RAZ13" s="279"/>
      <c r="RBA13" s="279"/>
      <c r="RBB13" s="279"/>
      <c r="RBC13" s="279"/>
      <c r="RBD13" s="279"/>
      <c r="RBE13" s="279"/>
      <c r="RBF13" s="279"/>
      <c r="RBG13" s="279"/>
      <c r="RBH13" s="279"/>
      <c r="RBI13" s="279"/>
      <c r="RBJ13" s="279"/>
      <c r="RBK13" s="279"/>
      <c r="RBL13" s="279"/>
      <c r="RBM13" s="279"/>
      <c r="RBN13" s="279"/>
      <c r="RBO13" s="279"/>
      <c r="RBP13" s="279"/>
      <c r="RBQ13" s="279"/>
      <c r="RBR13" s="279"/>
      <c r="RBS13" s="279"/>
      <c r="RBT13" s="279"/>
      <c r="RBU13" s="279"/>
      <c r="RBV13" s="279"/>
      <c r="RBW13" s="279"/>
      <c r="RBX13" s="279"/>
      <c r="RBY13" s="279"/>
      <c r="RBZ13" s="279"/>
      <c r="RCA13" s="279"/>
      <c r="RCB13" s="279"/>
      <c r="RCC13" s="279"/>
      <c r="RCD13" s="279"/>
      <c r="RCE13" s="279"/>
      <c r="RCF13" s="279"/>
      <c r="RCG13" s="279"/>
      <c r="RCH13" s="279"/>
      <c r="RCI13" s="279"/>
      <c r="RCJ13" s="279"/>
      <c r="RCK13" s="279"/>
      <c r="RCL13" s="279"/>
      <c r="RCM13" s="279"/>
      <c r="RCN13" s="279"/>
      <c r="RCO13" s="279"/>
      <c r="RCP13" s="279"/>
      <c r="RCQ13" s="279"/>
      <c r="RCR13" s="279"/>
      <c r="RCS13" s="279"/>
      <c r="RCT13" s="279"/>
      <c r="RCU13" s="279"/>
      <c r="RCV13" s="279"/>
      <c r="RCW13" s="279"/>
      <c r="RCX13" s="279"/>
      <c r="RCY13" s="279"/>
      <c r="RCZ13" s="279"/>
      <c r="RDA13" s="279"/>
      <c r="RDB13" s="279"/>
      <c r="RDC13" s="279"/>
      <c r="RDD13" s="279"/>
      <c r="RDE13" s="279"/>
      <c r="RDF13" s="279"/>
      <c r="RDG13" s="279"/>
      <c r="RDH13" s="279"/>
      <c r="RDI13" s="279"/>
      <c r="RDJ13" s="279"/>
      <c r="RDK13" s="279"/>
      <c r="RDL13" s="279"/>
      <c r="RDM13" s="279"/>
      <c r="RDN13" s="279"/>
      <c r="RDO13" s="279"/>
      <c r="RDP13" s="279"/>
      <c r="RDQ13" s="279"/>
      <c r="RDR13" s="279"/>
      <c r="RDS13" s="279"/>
      <c r="RDT13" s="279"/>
      <c r="RDU13" s="279"/>
      <c r="RDV13" s="279"/>
      <c r="RDW13" s="279"/>
      <c r="RDX13" s="279"/>
      <c r="RDY13" s="279"/>
      <c r="RDZ13" s="279"/>
      <c r="REA13" s="279"/>
      <c r="REB13" s="279"/>
      <c r="REC13" s="279"/>
      <c r="RED13" s="279"/>
      <c r="REE13" s="279"/>
      <c r="REF13" s="279"/>
      <c r="REG13" s="279"/>
      <c r="REH13" s="279"/>
      <c r="REI13" s="279"/>
      <c r="REJ13" s="279"/>
      <c r="REK13" s="279"/>
      <c r="REL13" s="279"/>
      <c r="REM13" s="279"/>
      <c r="REN13" s="279"/>
      <c r="REO13" s="279"/>
      <c r="REP13" s="279"/>
      <c r="REQ13" s="279"/>
      <c r="RER13" s="279"/>
      <c r="RES13" s="279"/>
      <c r="RET13" s="279"/>
      <c r="REU13" s="279"/>
      <c r="REV13" s="279"/>
      <c r="REW13" s="279"/>
      <c r="REX13" s="279"/>
      <c r="REY13" s="279"/>
      <c r="REZ13" s="279"/>
      <c r="RFA13" s="279"/>
      <c r="RFB13" s="279"/>
      <c r="RFC13" s="279"/>
      <c r="RFD13" s="279"/>
      <c r="RFE13" s="279"/>
      <c r="RFF13" s="279"/>
      <c r="RFG13" s="279"/>
      <c r="RFH13" s="279"/>
      <c r="RFI13" s="279"/>
      <c r="RFJ13" s="279"/>
      <c r="RFK13" s="279"/>
      <c r="RFL13" s="279"/>
      <c r="RFM13" s="279"/>
      <c r="RFN13" s="279"/>
      <c r="RFO13" s="279"/>
      <c r="RFP13" s="279"/>
      <c r="RFQ13" s="279"/>
      <c r="RFR13" s="279"/>
      <c r="RFS13" s="279"/>
      <c r="RFT13" s="279"/>
      <c r="RFU13" s="279"/>
      <c r="RFV13" s="279"/>
      <c r="RFW13" s="279"/>
      <c r="RFX13" s="279"/>
      <c r="RFY13" s="279"/>
      <c r="RFZ13" s="279"/>
      <c r="RGA13" s="279"/>
      <c r="RGB13" s="279"/>
      <c r="RGC13" s="279"/>
      <c r="RGD13" s="279"/>
      <c r="RGE13" s="279"/>
      <c r="RGF13" s="279"/>
      <c r="RGG13" s="279"/>
      <c r="RGH13" s="279"/>
      <c r="RGI13" s="279"/>
      <c r="RGJ13" s="279"/>
      <c r="RGK13" s="279"/>
      <c r="RGL13" s="279"/>
      <c r="RGM13" s="279"/>
      <c r="RGN13" s="279"/>
      <c r="RGO13" s="279"/>
      <c r="RGP13" s="279"/>
      <c r="RGQ13" s="279"/>
      <c r="RGR13" s="279"/>
      <c r="RGS13" s="279"/>
      <c r="RGT13" s="279"/>
      <c r="RGU13" s="279"/>
      <c r="RGV13" s="279"/>
      <c r="RGW13" s="279"/>
      <c r="RGX13" s="279"/>
      <c r="RGY13" s="279"/>
      <c r="RGZ13" s="279"/>
      <c r="RHA13" s="279"/>
      <c r="RHB13" s="279"/>
      <c r="RHC13" s="279"/>
      <c r="RHD13" s="279"/>
      <c r="RHE13" s="279"/>
      <c r="RHF13" s="279"/>
      <c r="RHG13" s="279"/>
      <c r="RHH13" s="279"/>
      <c r="RHI13" s="279"/>
      <c r="RHJ13" s="279"/>
      <c r="RHK13" s="279"/>
      <c r="RHL13" s="279"/>
      <c r="RHM13" s="279"/>
      <c r="RHN13" s="279"/>
      <c r="RHO13" s="279"/>
      <c r="RHP13" s="279"/>
      <c r="RHQ13" s="279"/>
      <c r="RHR13" s="279"/>
      <c r="RHS13" s="279"/>
      <c r="RHT13" s="279"/>
      <c r="RHU13" s="279"/>
      <c r="RHV13" s="279"/>
      <c r="RHW13" s="279"/>
      <c r="RHX13" s="279"/>
      <c r="RHY13" s="279"/>
      <c r="RHZ13" s="279"/>
      <c r="RIA13" s="279"/>
      <c r="RIB13" s="279"/>
      <c r="RIC13" s="279"/>
      <c r="RID13" s="279"/>
      <c r="RIE13" s="279"/>
      <c r="RIF13" s="279"/>
      <c r="RIG13" s="279"/>
      <c r="RIH13" s="279"/>
      <c r="RII13" s="279"/>
      <c r="RIJ13" s="279"/>
      <c r="RIK13" s="279"/>
      <c r="RIL13" s="279"/>
      <c r="RIM13" s="279"/>
      <c r="RIN13" s="279"/>
      <c r="RIO13" s="279"/>
      <c r="RIP13" s="279"/>
      <c r="RIQ13" s="279"/>
      <c r="RIR13" s="279"/>
      <c r="RIS13" s="279"/>
      <c r="RIT13" s="279"/>
      <c r="RIU13" s="279"/>
      <c r="RIV13" s="279"/>
      <c r="RIW13" s="279"/>
      <c r="RIX13" s="279"/>
      <c r="RIY13" s="279"/>
      <c r="RIZ13" s="279"/>
      <c r="RJA13" s="279"/>
      <c r="RJB13" s="279"/>
      <c r="RJC13" s="279"/>
      <c r="RJD13" s="279"/>
      <c r="RJE13" s="279"/>
      <c r="RJF13" s="279"/>
      <c r="RJG13" s="279"/>
      <c r="RJH13" s="279"/>
      <c r="RJI13" s="279"/>
      <c r="RJJ13" s="279"/>
      <c r="RJK13" s="279"/>
      <c r="RJL13" s="279"/>
      <c r="RJM13" s="279"/>
      <c r="RJN13" s="279"/>
      <c r="RJO13" s="279"/>
      <c r="RJP13" s="279"/>
      <c r="RJQ13" s="279"/>
      <c r="RJR13" s="279"/>
      <c r="RJS13" s="279"/>
      <c r="RJT13" s="279"/>
      <c r="RJU13" s="279"/>
      <c r="RJV13" s="279"/>
      <c r="RJW13" s="279"/>
      <c r="RJX13" s="279"/>
      <c r="RJY13" s="279"/>
      <c r="RJZ13" s="279"/>
      <c r="RKA13" s="279"/>
      <c r="RKB13" s="279"/>
      <c r="RKC13" s="279"/>
      <c r="RKD13" s="279"/>
      <c r="RKE13" s="279"/>
      <c r="RKF13" s="279"/>
      <c r="RKG13" s="279"/>
      <c r="RKH13" s="279"/>
      <c r="RKI13" s="279"/>
      <c r="RKJ13" s="279"/>
      <c r="RKK13" s="279"/>
      <c r="RKL13" s="279"/>
      <c r="RKM13" s="279"/>
      <c r="RKN13" s="279"/>
      <c r="RKO13" s="279"/>
      <c r="RKP13" s="279"/>
      <c r="RKQ13" s="279"/>
      <c r="RKR13" s="279"/>
      <c r="RKS13" s="279"/>
      <c r="RKT13" s="279"/>
      <c r="RKU13" s="279"/>
      <c r="RKV13" s="279"/>
      <c r="RKW13" s="279"/>
      <c r="RKX13" s="279"/>
      <c r="RKY13" s="279"/>
      <c r="RKZ13" s="279"/>
      <c r="RLA13" s="279"/>
      <c r="RLB13" s="279"/>
      <c r="RLC13" s="279"/>
      <c r="RLD13" s="279"/>
      <c r="RLE13" s="279"/>
      <c r="RLF13" s="279"/>
      <c r="RLG13" s="279"/>
      <c r="RLH13" s="279"/>
      <c r="RLI13" s="279"/>
      <c r="RLJ13" s="279"/>
      <c r="RLK13" s="279"/>
      <c r="RLL13" s="279"/>
      <c r="RLM13" s="279"/>
      <c r="RLN13" s="279"/>
      <c r="RLO13" s="279"/>
      <c r="RLP13" s="279"/>
      <c r="RLQ13" s="279"/>
      <c r="RLR13" s="279"/>
      <c r="RLS13" s="279"/>
      <c r="RLT13" s="279"/>
      <c r="RLU13" s="279"/>
      <c r="RLV13" s="279"/>
      <c r="RLW13" s="279"/>
      <c r="RLX13" s="279"/>
      <c r="RLY13" s="279"/>
      <c r="RLZ13" s="279"/>
      <c r="RMA13" s="279"/>
      <c r="RMB13" s="279"/>
      <c r="RMC13" s="279"/>
      <c r="RMD13" s="279"/>
      <c r="RME13" s="279"/>
      <c r="RMF13" s="279"/>
      <c r="RMG13" s="279"/>
      <c r="RMH13" s="279"/>
      <c r="RMI13" s="279"/>
      <c r="RMJ13" s="279"/>
      <c r="RMK13" s="279"/>
      <c r="RML13" s="279"/>
      <c r="RMM13" s="279"/>
      <c r="RMN13" s="279"/>
      <c r="RMO13" s="279"/>
      <c r="RMP13" s="279"/>
      <c r="RMQ13" s="279"/>
      <c r="RMR13" s="279"/>
      <c r="RMS13" s="279"/>
      <c r="RMT13" s="279"/>
      <c r="RMU13" s="279"/>
      <c r="RMV13" s="279"/>
      <c r="RMW13" s="279"/>
      <c r="RMX13" s="279"/>
      <c r="RMY13" s="279"/>
      <c r="RMZ13" s="279"/>
      <c r="RNA13" s="279"/>
      <c r="RNB13" s="279"/>
      <c r="RNC13" s="279"/>
      <c r="RND13" s="279"/>
      <c r="RNE13" s="279"/>
      <c r="RNF13" s="279"/>
      <c r="RNG13" s="279"/>
      <c r="RNH13" s="279"/>
      <c r="RNI13" s="279"/>
      <c r="RNJ13" s="279"/>
      <c r="RNK13" s="279"/>
      <c r="RNL13" s="279"/>
      <c r="RNM13" s="279"/>
      <c r="RNN13" s="279"/>
      <c r="RNO13" s="279"/>
      <c r="RNP13" s="279"/>
      <c r="RNQ13" s="279"/>
      <c r="RNR13" s="279"/>
      <c r="RNS13" s="279"/>
      <c r="RNT13" s="279"/>
      <c r="RNU13" s="279"/>
      <c r="RNV13" s="279"/>
      <c r="RNW13" s="279"/>
      <c r="RNX13" s="279"/>
      <c r="RNY13" s="279"/>
      <c r="RNZ13" s="279"/>
      <c r="ROA13" s="279"/>
      <c r="ROB13" s="279"/>
      <c r="ROC13" s="279"/>
      <c r="ROD13" s="279"/>
      <c r="ROE13" s="279"/>
      <c r="ROF13" s="279"/>
      <c r="ROG13" s="279"/>
      <c r="ROH13" s="279"/>
      <c r="ROI13" s="279"/>
      <c r="ROJ13" s="279"/>
      <c r="ROK13" s="279"/>
      <c r="ROL13" s="279"/>
      <c r="ROM13" s="279"/>
      <c r="RON13" s="279"/>
      <c r="ROO13" s="279"/>
      <c r="ROP13" s="279"/>
      <c r="ROQ13" s="279"/>
      <c r="ROR13" s="279"/>
      <c r="ROS13" s="279"/>
      <c r="ROT13" s="279"/>
      <c r="ROU13" s="279"/>
      <c r="ROV13" s="279"/>
      <c r="ROW13" s="279"/>
      <c r="ROX13" s="279"/>
      <c r="ROY13" s="279"/>
      <c r="ROZ13" s="279"/>
      <c r="RPA13" s="279"/>
      <c r="RPB13" s="279"/>
      <c r="RPC13" s="279"/>
      <c r="RPD13" s="279"/>
      <c r="RPE13" s="279"/>
      <c r="RPF13" s="279"/>
      <c r="RPG13" s="279"/>
      <c r="RPH13" s="279"/>
      <c r="RPI13" s="279"/>
      <c r="RPJ13" s="279"/>
      <c r="RPK13" s="279"/>
      <c r="RPL13" s="279"/>
      <c r="RPM13" s="279"/>
      <c r="RPN13" s="279"/>
      <c r="RPO13" s="279"/>
      <c r="RPP13" s="279"/>
      <c r="RPQ13" s="279"/>
      <c r="RPR13" s="279"/>
      <c r="RPS13" s="279"/>
      <c r="RPT13" s="279"/>
      <c r="RPU13" s="279"/>
      <c r="RPV13" s="279"/>
      <c r="RPW13" s="279"/>
      <c r="RPX13" s="279"/>
      <c r="RPY13" s="279"/>
      <c r="RPZ13" s="279"/>
      <c r="RQA13" s="279"/>
      <c r="RQB13" s="279"/>
      <c r="RQC13" s="279"/>
      <c r="RQD13" s="279"/>
      <c r="RQE13" s="279"/>
      <c r="RQF13" s="279"/>
      <c r="RQG13" s="279"/>
      <c r="RQH13" s="279"/>
      <c r="RQI13" s="279"/>
      <c r="RQJ13" s="279"/>
      <c r="RQK13" s="279"/>
      <c r="RQL13" s="279"/>
      <c r="RQM13" s="279"/>
      <c r="RQN13" s="279"/>
      <c r="RQO13" s="279"/>
      <c r="RQP13" s="279"/>
      <c r="RQQ13" s="279"/>
      <c r="RQR13" s="279"/>
      <c r="RQS13" s="279"/>
      <c r="RQT13" s="279"/>
      <c r="RQU13" s="279"/>
      <c r="RQV13" s="279"/>
      <c r="RQW13" s="279"/>
      <c r="RQX13" s="279"/>
      <c r="RQY13" s="279"/>
      <c r="RQZ13" s="279"/>
      <c r="RRA13" s="279"/>
      <c r="RRB13" s="279"/>
      <c r="RRC13" s="279"/>
      <c r="RRD13" s="279"/>
      <c r="RRE13" s="279"/>
      <c r="RRF13" s="279"/>
      <c r="RRG13" s="279"/>
      <c r="RRH13" s="279"/>
      <c r="RRI13" s="279"/>
      <c r="RRJ13" s="279"/>
      <c r="RRK13" s="279"/>
      <c r="RRL13" s="279"/>
      <c r="RRM13" s="279"/>
      <c r="RRN13" s="279"/>
      <c r="RRO13" s="279"/>
      <c r="RRP13" s="279"/>
      <c r="RRQ13" s="279"/>
      <c r="RRR13" s="279"/>
      <c r="RRS13" s="279"/>
      <c r="RRT13" s="279"/>
      <c r="RRU13" s="279"/>
      <c r="RRV13" s="279"/>
      <c r="RRW13" s="279"/>
      <c r="RRX13" s="279"/>
      <c r="RRY13" s="279"/>
      <c r="RRZ13" s="279"/>
      <c r="RSA13" s="279"/>
      <c r="RSB13" s="279"/>
      <c r="RSC13" s="279"/>
      <c r="RSD13" s="279"/>
      <c r="RSE13" s="279"/>
      <c r="RSF13" s="279"/>
      <c r="RSG13" s="279"/>
      <c r="RSH13" s="279"/>
      <c r="RSI13" s="279"/>
      <c r="RSJ13" s="279"/>
      <c r="RSK13" s="279"/>
      <c r="RSL13" s="279"/>
      <c r="RSM13" s="279"/>
      <c r="RSN13" s="279"/>
      <c r="RSO13" s="279"/>
      <c r="RSP13" s="279"/>
      <c r="RSQ13" s="279"/>
      <c r="RSR13" s="279"/>
      <c r="RSS13" s="279"/>
      <c r="RST13" s="279"/>
      <c r="RSU13" s="279"/>
      <c r="RSV13" s="279"/>
      <c r="RSW13" s="279"/>
      <c r="RSX13" s="279"/>
      <c r="RSY13" s="279"/>
      <c r="RSZ13" s="279"/>
      <c r="RTA13" s="279"/>
      <c r="RTB13" s="279"/>
      <c r="RTC13" s="279"/>
      <c r="RTD13" s="279"/>
      <c r="RTE13" s="279"/>
      <c r="RTF13" s="279"/>
      <c r="RTG13" s="279"/>
      <c r="RTH13" s="279"/>
      <c r="RTI13" s="279"/>
      <c r="RTJ13" s="279"/>
      <c r="RTK13" s="279"/>
      <c r="RTL13" s="279"/>
      <c r="RTM13" s="279"/>
      <c r="RTN13" s="279"/>
      <c r="RTO13" s="279"/>
      <c r="RTP13" s="279"/>
      <c r="RTQ13" s="279"/>
      <c r="RTR13" s="279"/>
      <c r="RTS13" s="279"/>
      <c r="RTT13" s="279"/>
      <c r="RTU13" s="279"/>
      <c r="RTV13" s="279"/>
      <c r="RTW13" s="279"/>
      <c r="RTX13" s="279"/>
      <c r="RTY13" s="279"/>
      <c r="RTZ13" s="279"/>
      <c r="RUA13" s="279"/>
      <c r="RUB13" s="279"/>
      <c r="RUC13" s="279"/>
      <c r="RUD13" s="279"/>
      <c r="RUE13" s="279"/>
      <c r="RUF13" s="279"/>
      <c r="RUG13" s="279"/>
      <c r="RUH13" s="279"/>
      <c r="RUI13" s="279"/>
      <c r="RUJ13" s="279"/>
      <c r="RUK13" s="279"/>
      <c r="RUL13" s="279"/>
      <c r="RUM13" s="279"/>
      <c r="RUN13" s="279"/>
      <c r="RUO13" s="279"/>
      <c r="RUP13" s="279"/>
      <c r="RUQ13" s="279"/>
      <c r="RUR13" s="279"/>
      <c r="RUS13" s="279"/>
      <c r="RUT13" s="279"/>
      <c r="RUU13" s="279"/>
      <c r="RUV13" s="279"/>
      <c r="RUW13" s="279"/>
      <c r="RUX13" s="279"/>
      <c r="RUY13" s="279"/>
      <c r="RUZ13" s="279"/>
      <c r="RVA13" s="279"/>
      <c r="RVB13" s="279"/>
      <c r="RVC13" s="279"/>
      <c r="RVD13" s="279"/>
      <c r="RVE13" s="279"/>
      <c r="RVF13" s="279"/>
      <c r="RVG13" s="279"/>
      <c r="RVH13" s="279"/>
      <c r="RVI13" s="279"/>
      <c r="RVJ13" s="279"/>
      <c r="RVK13" s="279"/>
      <c r="RVL13" s="279"/>
      <c r="RVM13" s="279"/>
      <c r="RVN13" s="279"/>
      <c r="RVO13" s="279"/>
      <c r="RVP13" s="279"/>
      <c r="RVQ13" s="279"/>
      <c r="RVR13" s="279"/>
      <c r="RVS13" s="279"/>
      <c r="RVT13" s="279"/>
      <c r="RVU13" s="279"/>
      <c r="RVV13" s="279"/>
      <c r="RVW13" s="279"/>
      <c r="RVX13" s="279"/>
      <c r="RVY13" s="279"/>
      <c r="RVZ13" s="279"/>
      <c r="RWA13" s="279"/>
      <c r="RWB13" s="279"/>
      <c r="RWC13" s="279"/>
      <c r="RWD13" s="279"/>
      <c r="RWE13" s="279"/>
      <c r="RWF13" s="279"/>
      <c r="RWG13" s="279"/>
      <c r="RWH13" s="279"/>
      <c r="RWI13" s="279"/>
      <c r="RWJ13" s="279"/>
      <c r="RWK13" s="279"/>
      <c r="RWL13" s="279"/>
      <c r="RWM13" s="279"/>
      <c r="RWN13" s="279"/>
      <c r="RWO13" s="279"/>
      <c r="RWP13" s="279"/>
      <c r="RWQ13" s="279"/>
      <c r="RWR13" s="279"/>
      <c r="RWS13" s="279"/>
      <c r="RWT13" s="279"/>
      <c r="RWU13" s="279"/>
      <c r="RWV13" s="279"/>
      <c r="RWW13" s="279"/>
      <c r="RWX13" s="279"/>
      <c r="RWY13" s="279"/>
      <c r="RWZ13" s="279"/>
      <c r="RXA13" s="279"/>
      <c r="RXB13" s="279"/>
      <c r="RXC13" s="279"/>
      <c r="RXD13" s="279"/>
      <c r="RXE13" s="279"/>
      <c r="RXF13" s="279"/>
      <c r="RXG13" s="279"/>
      <c r="RXH13" s="279"/>
      <c r="RXI13" s="279"/>
      <c r="RXJ13" s="279"/>
      <c r="RXK13" s="279"/>
      <c r="RXL13" s="279"/>
      <c r="RXM13" s="279"/>
      <c r="RXN13" s="279"/>
      <c r="RXO13" s="279"/>
      <c r="RXP13" s="279"/>
      <c r="RXQ13" s="279"/>
      <c r="RXR13" s="279"/>
      <c r="RXS13" s="279"/>
      <c r="RXT13" s="279"/>
      <c r="RXU13" s="279"/>
      <c r="RXV13" s="279"/>
      <c r="RXW13" s="279"/>
      <c r="RXX13" s="279"/>
      <c r="RXY13" s="279"/>
      <c r="RXZ13" s="279"/>
      <c r="RYA13" s="279"/>
      <c r="RYB13" s="279"/>
      <c r="RYC13" s="279"/>
      <c r="RYD13" s="279"/>
      <c r="RYE13" s="279"/>
      <c r="RYF13" s="279"/>
      <c r="RYG13" s="279"/>
      <c r="RYH13" s="279"/>
      <c r="RYI13" s="279"/>
      <c r="RYJ13" s="279"/>
      <c r="RYK13" s="279"/>
      <c r="RYL13" s="279"/>
      <c r="RYM13" s="279"/>
      <c r="RYN13" s="279"/>
      <c r="RYO13" s="279"/>
      <c r="RYP13" s="279"/>
      <c r="RYQ13" s="279"/>
      <c r="RYR13" s="279"/>
      <c r="RYS13" s="279"/>
      <c r="RYT13" s="279"/>
      <c r="RYU13" s="279"/>
      <c r="RYV13" s="279"/>
      <c r="RYW13" s="279"/>
      <c r="RYX13" s="279"/>
      <c r="RYY13" s="279"/>
      <c r="RYZ13" s="279"/>
      <c r="RZA13" s="279"/>
      <c r="RZB13" s="279"/>
      <c r="RZC13" s="279"/>
      <c r="RZD13" s="279"/>
      <c r="RZE13" s="279"/>
      <c r="RZF13" s="279"/>
      <c r="RZG13" s="279"/>
      <c r="RZH13" s="279"/>
      <c r="RZI13" s="279"/>
      <c r="RZJ13" s="279"/>
      <c r="RZK13" s="279"/>
      <c r="RZL13" s="279"/>
      <c r="RZM13" s="279"/>
      <c r="RZN13" s="279"/>
      <c r="RZO13" s="279"/>
      <c r="RZP13" s="279"/>
      <c r="RZQ13" s="279"/>
      <c r="RZR13" s="279"/>
      <c r="RZS13" s="279"/>
      <c r="RZT13" s="279"/>
      <c r="RZU13" s="279"/>
      <c r="RZV13" s="279"/>
      <c r="RZW13" s="279"/>
      <c r="RZX13" s="279"/>
      <c r="RZY13" s="279"/>
      <c r="RZZ13" s="279"/>
      <c r="SAA13" s="279"/>
      <c r="SAB13" s="279"/>
      <c r="SAC13" s="279"/>
      <c r="SAD13" s="279"/>
      <c r="SAE13" s="279"/>
      <c r="SAF13" s="279"/>
      <c r="SAG13" s="279"/>
      <c r="SAH13" s="279"/>
      <c r="SAI13" s="279"/>
      <c r="SAJ13" s="279"/>
      <c r="SAK13" s="279"/>
      <c r="SAL13" s="279"/>
      <c r="SAM13" s="279"/>
      <c r="SAN13" s="279"/>
      <c r="SAO13" s="279"/>
      <c r="SAP13" s="279"/>
      <c r="SAQ13" s="279"/>
      <c r="SAR13" s="279"/>
      <c r="SAS13" s="279"/>
      <c r="SAT13" s="279"/>
      <c r="SAU13" s="279"/>
      <c r="SAV13" s="279"/>
      <c r="SAW13" s="279"/>
      <c r="SAX13" s="279"/>
      <c r="SAY13" s="279"/>
      <c r="SAZ13" s="279"/>
      <c r="SBA13" s="279"/>
      <c r="SBB13" s="279"/>
      <c r="SBC13" s="279"/>
      <c r="SBD13" s="279"/>
      <c r="SBE13" s="279"/>
      <c r="SBF13" s="279"/>
      <c r="SBG13" s="279"/>
      <c r="SBH13" s="279"/>
      <c r="SBI13" s="279"/>
      <c r="SBJ13" s="279"/>
      <c r="SBK13" s="279"/>
      <c r="SBL13" s="279"/>
      <c r="SBM13" s="279"/>
      <c r="SBN13" s="279"/>
      <c r="SBO13" s="279"/>
      <c r="SBP13" s="279"/>
      <c r="SBQ13" s="279"/>
      <c r="SBR13" s="279"/>
      <c r="SBS13" s="279"/>
      <c r="SBT13" s="279"/>
      <c r="SBU13" s="279"/>
      <c r="SBV13" s="279"/>
      <c r="SBW13" s="279"/>
      <c r="SBX13" s="279"/>
      <c r="SBY13" s="279"/>
      <c r="SBZ13" s="279"/>
      <c r="SCA13" s="279"/>
      <c r="SCB13" s="279"/>
      <c r="SCC13" s="279"/>
      <c r="SCD13" s="279"/>
      <c r="SCE13" s="279"/>
      <c r="SCF13" s="279"/>
      <c r="SCG13" s="279"/>
      <c r="SCH13" s="279"/>
      <c r="SCI13" s="279"/>
      <c r="SCJ13" s="279"/>
      <c r="SCK13" s="279"/>
      <c r="SCL13" s="279"/>
      <c r="SCM13" s="279"/>
      <c r="SCN13" s="279"/>
      <c r="SCO13" s="279"/>
      <c r="SCP13" s="279"/>
      <c r="SCQ13" s="279"/>
      <c r="SCR13" s="279"/>
      <c r="SCS13" s="279"/>
      <c r="SCT13" s="279"/>
      <c r="SCU13" s="279"/>
      <c r="SCV13" s="279"/>
      <c r="SCW13" s="279"/>
      <c r="SCX13" s="279"/>
      <c r="SCY13" s="279"/>
      <c r="SCZ13" s="279"/>
      <c r="SDA13" s="279"/>
      <c r="SDB13" s="279"/>
      <c r="SDC13" s="279"/>
      <c r="SDD13" s="279"/>
      <c r="SDE13" s="279"/>
      <c r="SDF13" s="279"/>
      <c r="SDG13" s="279"/>
      <c r="SDH13" s="279"/>
      <c r="SDI13" s="279"/>
      <c r="SDJ13" s="279"/>
      <c r="SDK13" s="279"/>
      <c r="SDL13" s="279"/>
      <c r="SDM13" s="279"/>
      <c r="SDN13" s="279"/>
      <c r="SDO13" s="279"/>
      <c r="SDP13" s="279"/>
      <c r="SDQ13" s="279"/>
      <c r="SDR13" s="279"/>
      <c r="SDS13" s="279"/>
      <c r="SDT13" s="279"/>
      <c r="SDU13" s="279"/>
      <c r="SDV13" s="279"/>
      <c r="SDW13" s="279"/>
      <c r="SDX13" s="279"/>
      <c r="SDY13" s="279"/>
      <c r="SDZ13" s="279"/>
      <c r="SEA13" s="279"/>
      <c r="SEB13" s="279"/>
      <c r="SEC13" s="279"/>
      <c r="SED13" s="279"/>
      <c r="SEE13" s="279"/>
      <c r="SEF13" s="279"/>
      <c r="SEG13" s="279"/>
      <c r="SEH13" s="279"/>
      <c r="SEI13" s="279"/>
      <c r="SEJ13" s="279"/>
      <c r="SEK13" s="279"/>
      <c r="SEL13" s="279"/>
      <c r="SEM13" s="279"/>
      <c r="SEN13" s="279"/>
      <c r="SEO13" s="279"/>
      <c r="SEP13" s="279"/>
      <c r="SEQ13" s="279"/>
      <c r="SER13" s="279"/>
      <c r="SES13" s="279"/>
      <c r="SET13" s="279"/>
      <c r="SEU13" s="279"/>
      <c r="SEV13" s="279"/>
      <c r="SEW13" s="279"/>
      <c r="SEX13" s="279"/>
      <c r="SEY13" s="279"/>
      <c r="SEZ13" s="279"/>
      <c r="SFA13" s="279"/>
      <c r="SFB13" s="279"/>
      <c r="SFC13" s="279"/>
      <c r="SFD13" s="279"/>
      <c r="SFE13" s="279"/>
      <c r="SFF13" s="279"/>
      <c r="SFG13" s="279"/>
      <c r="SFH13" s="279"/>
      <c r="SFI13" s="279"/>
      <c r="SFJ13" s="279"/>
      <c r="SFK13" s="279"/>
      <c r="SFL13" s="279"/>
      <c r="SFM13" s="279"/>
      <c r="SFN13" s="279"/>
      <c r="SFO13" s="279"/>
      <c r="SFP13" s="279"/>
      <c r="SFQ13" s="279"/>
      <c r="SFR13" s="279"/>
      <c r="SFS13" s="279"/>
      <c r="SFT13" s="279"/>
      <c r="SFU13" s="279"/>
      <c r="SFV13" s="279"/>
      <c r="SFW13" s="279"/>
      <c r="SFX13" s="279"/>
      <c r="SFY13" s="279"/>
      <c r="SFZ13" s="279"/>
      <c r="SGA13" s="279"/>
      <c r="SGB13" s="279"/>
      <c r="SGC13" s="279"/>
      <c r="SGD13" s="279"/>
      <c r="SGE13" s="279"/>
      <c r="SGF13" s="279"/>
      <c r="SGG13" s="279"/>
      <c r="SGH13" s="279"/>
      <c r="SGI13" s="279"/>
      <c r="SGJ13" s="279"/>
      <c r="SGK13" s="279"/>
      <c r="SGL13" s="279"/>
      <c r="SGM13" s="279"/>
      <c r="SGN13" s="279"/>
      <c r="SGO13" s="279"/>
      <c r="SGP13" s="279"/>
      <c r="SGQ13" s="279"/>
      <c r="SGR13" s="279"/>
      <c r="SGS13" s="279"/>
      <c r="SGT13" s="279"/>
      <c r="SGU13" s="279"/>
      <c r="SGV13" s="279"/>
      <c r="SGW13" s="279"/>
      <c r="SGX13" s="279"/>
      <c r="SGY13" s="279"/>
      <c r="SGZ13" s="279"/>
      <c r="SHA13" s="279"/>
      <c r="SHB13" s="279"/>
      <c r="SHC13" s="279"/>
      <c r="SHD13" s="279"/>
      <c r="SHE13" s="279"/>
      <c r="SHF13" s="279"/>
      <c r="SHG13" s="279"/>
      <c r="SHH13" s="279"/>
      <c r="SHI13" s="279"/>
      <c r="SHJ13" s="279"/>
      <c r="SHK13" s="279"/>
      <c r="SHL13" s="279"/>
      <c r="SHM13" s="279"/>
      <c r="SHN13" s="279"/>
      <c r="SHO13" s="279"/>
      <c r="SHP13" s="279"/>
      <c r="SHQ13" s="279"/>
      <c r="SHR13" s="279"/>
      <c r="SHS13" s="279"/>
      <c r="SHT13" s="279"/>
      <c r="SHU13" s="279"/>
      <c r="SHV13" s="279"/>
      <c r="SHW13" s="279"/>
      <c r="SHX13" s="279"/>
      <c r="SHY13" s="279"/>
      <c r="SHZ13" s="279"/>
      <c r="SIA13" s="279"/>
      <c r="SIB13" s="279"/>
      <c r="SIC13" s="279"/>
      <c r="SID13" s="279"/>
      <c r="SIE13" s="279"/>
      <c r="SIF13" s="279"/>
      <c r="SIG13" s="279"/>
      <c r="SIH13" s="279"/>
      <c r="SII13" s="279"/>
      <c r="SIJ13" s="279"/>
      <c r="SIK13" s="279"/>
      <c r="SIL13" s="279"/>
      <c r="SIM13" s="279"/>
      <c r="SIN13" s="279"/>
      <c r="SIO13" s="279"/>
      <c r="SIP13" s="279"/>
      <c r="SIQ13" s="279"/>
      <c r="SIR13" s="279"/>
      <c r="SIS13" s="279"/>
      <c r="SIT13" s="279"/>
      <c r="SIU13" s="279"/>
      <c r="SIV13" s="279"/>
      <c r="SIW13" s="279"/>
      <c r="SIX13" s="279"/>
      <c r="SIY13" s="279"/>
      <c r="SIZ13" s="279"/>
      <c r="SJA13" s="279"/>
      <c r="SJB13" s="279"/>
      <c r="SJC13" s="279"/>
      <c r="SJD13" s="279"/>
      <c r="SJE13" s="279"/>
      <c r="SJF13" s="279"/>
      <c r="SJG13" s="279"/>
      <c r="SJH13" s="279"/>
      <c r="SJI13" s="279"/>
      <c r="SJJ13" s="279"/>
      <c r="SJK13" s="279"/>
      <c r="SJL13" s="279"/>
      <c r="SJM13" s="279"/>
      <c r="SJN13" s="279"/>
      <c r="SJO13" s="279"/>
      <c r="SJP13" s="279"/>
      <c r="SJQ13" s="279"/>
      <c r="SJR13" s="279"/>
      <c r="SJS13" s="279"/>
      <c r="SJT13" s="279"/>
      <c r="SJU13" s="279"/>
      <c r="SJV13" s="279"/>
      <c r="SJW13" s="279"/>
      <c r="SJX13" s="279"/>
      <c r="SJY13" s="279"/>
      <c r="SJZ13" s="279"/>
      <c r="SKA13" s="279"/>
      <c r="SKB13" s="279"/>
      <c r="SKC13" s="279"/>
      <c r="SKD13" s="279"/>
      <c r="SKE13" s="279"/>
      <c r="SKF13" s="279"/>
      <c r="SKG13" s="279"/>
      <c r="SKH13" s="279"/>
      <c r="SKI13" s="279"/>
      <c r="SKJ13" s="279"/>
      <c r="SKK13" s="279"/>
      <c r="SKL13" s="279"/>
      <c r="SKM13" s="279"/>
      <c r="SKN13" s="279"/>
      <c r="SKO13" s="279"/>
      <c r="SKP13" s="279"/>
      <c r="SKQ13" s="279"/>
      <c r="SKR13" s="279"/>
      <c r="SKS13" s="279"/>
      <c r="SKT13" s="279"/>
      <c r="SKU13" s="279"/>
      <c r="SKV13" s="279"/>
      <c r="SKW13" s="279"/>
      <c r="SKX13" s="279"/>
      <c r="SKY13" s="279"/>
      <c r="SKZ13" s="279"/>
      <c r="SLA13" s="279"/>
      <c r="SLB13" s="279"/>
      <c r="SLC13" s="279"/>
      <c r="SLD13" s="279"/>
      <c r="SLE13" s="279"/>
      <c r="SLF13" s="279"/>
      <c r="SLG13" s="279"/>
      <c r="SLH13" s="279"/>
      <c r="SLI13" s="279"/>
      <c r="SLJ13" s="279"/>
      <c r="SLK13" s="279"/>
      <c r="SLL13" s="279"/>
      <c r="SLM13" s="279"/>
      <c r="SLN13" s="279"/>
      <c r="SLO13" s="279"/>
      <c r="SLP13" s="279"/>
      <c r="SLQ13" s="279"/>
      <c r="SLR13" s="279"/>
      <c r="SLS13" s="279"/>
      <c r="SLT13" s="279"/>
      <c r="SLU13" s="279"/>
      <c r="SLV13" s="279"/>
      <c r="SLW13" s="279"/>
      <c r="SLX13" s="279"/>
      <c r="SLY13" s="279"/>
      <c r="SLZ13" s="279"/>
      <c r="SMA13" s="279"/>
      <c r="SMB13" s="279"/>
      <c r="SMC13" s="279"/>
      <c r="SMD13" s="279"/>
      <c r="SME13" s="279"/>
      <c r="SMF13" s="279"/>
      <c r="SMG13" s="279"/>
      <c r="SMH13" s="279"/>
      <c r="SMI13" s="279"/>
      <c r="SMJ13" s="279"/>
      <c r="SMK13" s="279"/>
      <c r="SML13" s="279"/>
      <c r="SMM13" s="279"/>
      <c r="SMN13" s="279"/>
      <c r="SMO13" s="279"/>
      <c r="SMP13" s="279"/>
      <c r="SMQ13" s="279"/>
      <c r="SMR13" s="279"/>
      <c r="SMS13" s="279"/>
      <c r="SMT13" s="279"/>
      <c r="SMU13" s="279"/>
      <c r="SMV13" s="279"/>
      <c r="SMW13" s="279"/>
      <c r="SMX13" s="279"/>
      <c r="SMY13" s="279"/>
      <c r="SMZ13" s="279"/>
      <c r="SNA13" s="279"/>
      <c r="SNB13" s="279"/>
      <c r="SNC13" s="279"/>
      <c r="SND13" s="279"/>
      <c r="SNE13" s="279"/>
      <c r="SNF13" s="279"/>
      <c r="SNG13" s="279"/>
      <c r="SNH13" s="279"/>
      <c r="SNI13" s="279"/>
      <c r="SNJ13" s="279"/>
      <c r="SNK13" s="279"/>
      <c r="SNL13" s="279"/>
      <c r="SNM13" s="279"/>
      <c r="SNN13" s="279"/>
      <c r="SNO13" s="279"/>
      <c r="SNP13" s="279"/>
      <c r="SNQ13" s="279"/>
      <c r="SNR13" s="279"/>
      <c r="SNS13" s="279"/>
      <c r="SNT13" s="279"/>
      <c r="SNU13" s="279"/>
      <c r="SNV13" s="279"/>
      <c r="SNW13" s="279"/>
      <c r="SNX13" s="279"/>
      <c r="SNY13" s="279"/>
      <c r="SNZ13" s="279"/>
      <c r="SOA13" s="279"/>
      <c r="SOB13" s="279"/>
      <c r="SOC13" s="279"/>
      <c r="SOD13" s="279"/>
      <c r="SOE13" s="279"/>
      <c r="SOF13" s="279"/>
      <c r="SOG13" s="279"/>
      <c r="SOH13" s="279"/>
      <c r="SOI13" s="279"/>
      <c r="SOJ13" s="279"/>
      <c r="SOK13" s="279"/>
      <c r="SOL13" s="279"/>
      <c r="SOM13" s="279"/>
      <c r="SON13" s="279"/>
      <c r="SOO13" s="279"/>
      <c r="SOP13" s="279"/>
      <c r="SOQ13" s="279"/>
      <c r="SOR13" s="279"/>
      <c r="SOS13" s="279"/>
      <c r="SOT13" s="279"/>
      <c r="SOU13" s="279"/>
      <c r="SOV13" s="279"/>
      <c r="SOW13" s="279"/>
      <c r="SOX13" s="279"/>
      <c r="SOY13" s="279"/>
      <c r="SOZ13" s="279"/>
      <c r="SPA13" s="279"/>
      <c r="SPB13" s="279"/>
      <c r="SPC13" s="279"/>
      <c r="SPD13" s="279"/>
      <c r="SPE13" s="279"/>
      <c r="SPF13" s="279"/>
      <c r="SPG13" s="279"/>
      <c r="SPH13" s="279"/>
      <c r="SPI13" s="279"/>
      <c r="SPJ13" s="279"/>
      <c r="SPK13" s="279"/>
      <c r="SPL13" s="279"/>
      <c r="SPM13" s="279"/>
      <c r="SPN13" s="279"/>
      <c r="SPO13" s="279"/>
      <c r="SPP13" s="279"/>
      <c r="SPQ13" s="279"/>
      <c r="SPR13" s="279"/>
      <c r="SPS13" s="279"/>
      <c r="SPT13" s="279"/>
      <c r="SPU13" s="279"/>
      <c r="SPV13" s="279"/>
      <c r="SPW13" s="279"/>
      <c r="SPX13" s="279"/>
      <c r="SPY13" s="279"/>
      <c r="SPZ13" s="279"/>
      <c r="SQA13" s="279"/>
      <c r="SQB13" s="279"/>
      <c r="SQC13" s="279"/>
      <c r="SQD13" s="279"/>
      <c r="SQE13" s="279"/>
      <c r="SQF13" s="279"/>
      <c r="SQG13" s="279"/>
      <c r="SQH13" s="279"/>
      <c r="SQI13" s="279"/>
      <c r="SQJ13" s="279"/>
      <c r="SQK13" s="279"/>
      <c r="SQL13" s="279"/>
      <c r="SQM13" s="279"/>
      <c r="SQN13" s="279"/>
      <c r="SQO13" s="279"/>
      <c r="SQP13" s="279"/>
      <c r="SQQ13" s="279"/>
      <c r="SQR13" s="279"/>
      <c r="SQS13" s="279"/>
      <c r="SQT13" s="279"/>
      <c r="SQU13" s="279"/>
      <c r="SQV13" s="279"/>
      <c r="SQW13" s="279"/>
      <c r="SQX13" s="279"/>
      <c r="SQY13" s="279"/>
      <c r="SQZ13" s="279"/>
      <c r="SRA13" s="279"/>
      <c r="SRB13" s="279"/>
      <c r="SRC13" s="279"/>
      <c r="SRD13" s="279"/>
      <c r="SRE13" s="279"/>
      <c r="SRF13" s="279"/>
      <c r="SRG13" s="279"/>
      <c r="SRH13" s="279"/>
      <c r="SRI13" s="279"/>
      <c r="SRJ13" s="279"/>
      <c r="SRK13" s="279"/>
      <c r="SRL13" s="279"/>
      <c r="SRM13" s="279"/>
      <c r="SRN13" s="279"/>
      <c r="SRO13" s="279"/>
      <c r="SRP13" s="279"/>
      <c r="SRQ13" s="279"/>
      <c r="SRR13" s="279"/>
      <c r="SRS13" s="279"/>
      <c r="SRT13" s="279"/>
      <c r="SRU13" s="279"/>
      <c r="SRV13" s="279"/>
      <c r="SRW13" s="279"/>
      <c r="SRX13" s="279"/>
      <c r="SRY13" s="279"/>
      <c r="SRZ13" s="279"/>
      <c r="SSA13" s="279"/>
      <c r="SSB13" s="279"/>
      <c r="SSC13" s="279"/>
      <c r="SSD13" s="279"/>
      <c r="SSE13" s="279"/>
      <c r="SSF13" s="279"/>
      <c r="SSG13" s="279"/>
      <c r="SSH13" s="279"/>
      <c r="SSI13" s="279"/>
      <c r="SSJ13" s="279"/>
      <c r="SSK13" s="279"/>
      <c r="SSL13" s="279"/>
      <c r="SSM13" s="279"/>
      <c r="SSN13" s="279"/>
      <c r="SSO13" s="279"/>
      <c r="SSP13" s="279"/>
      <c r="SSQ13" s="279"/>
      <c r="SSR13" s="279"/>
      <c r="SSS13" s="279"/>
      <c r="SST13" s="279"/>
      <c r="SSU13" s="279"/>
      <c r="SSV13" s="279"/>
      <c r="SSW13" s="279"/>
      <c r="SSX13" s="279"/>
      <c r="SSY13" s="279"/>
      <c r="SSZ13" s="279"/>
      <c r="STA13" s="279"/>
      <c r="STB13" s="279"/>
      <c r="STC13" s="279"/>
      <c r="STD13" s="279"/>
      <c r="STE13" s="279"/>
      <c r="STF13" s="279"/>
      <c r="STG13" s="279"/>
      <c r="STH13" s="279"/>
      <c r="STI13" s="279"/>
      <c r="STJ13" s="279"/>
      <c r="STK13" s="279"/>
      <c r="STL13" s="279"/>
      <c r="STM13" s="279"/>
      <c r="STN13" s="279"/>
      <c r="STO13" s="279"/>
      <c r="STP13" s="279"/>
      <c r="STQ13" s="279"/>
      <c r="STR13" s="279"/>
      <c r="STS13" s="279"/>
      <c r="STT13" s="279"/>
      <c r="STU13" s="279"/>
      <c r="STV13" s="279"/>
      <c r="STW13" s="279"/>
      <c r="STX13" s="279"/>
      <c r="STY13" s="279"/>
      <c r="STZ13" s="279"/>
      <c r="SUA13" s="279"/>
      <c r="SUB13" s="279"/>
      <c r="SUC13" s="279"/>
      <c r="SUD13" s="279"/>
      <c r="SUE13" s="279"/>
      <c r="SUF13" s="279"/>
      <c r="SUG13" s="279"/>
      <c r="SUH13" s="279"/>
      <c r="SUI13" s="279"/>
      <c r="SUJ13" s="279"/>
      <c r="SUK13" s="279"/>
      <c r="SUL13" s="279"/>
      <c r="SUM13" s="279"/>
      <c r="SUN13" s="279"/>
      <c r="SUO13" s="279"/>
      <c r="SUP13" s="279"/>
      <c r="SUQ13" s="279"/>
      <c r="SUR13" s="279"/>
      <c r="SUS13" s="279"/>
      <c r="SUT13" s="279"/>
      <c r="SUU13" s="279"/>
      <c r="SUV13" s="279"/>
      <c r="SUW13" s="279"/>
      <c r="SUX13" s="279"/>
      <c r="SUY13" s="279"/>
      <c r="SUZ13" s="279"/>
      <c r="SVA13" s="279"/>
      <c r="SVB13" s="279"/>
      <c r="SVC13" s="279"/>
      <c r="SVD13" s="279"/>
      <c r="SVE13" s="279"/>
      <c r="SVF13" s="279"/>
      <c r="SVG13" s="279"/>
      <c r="SVH13" s="279"/>
      <c r="SVI13" s="279"/>
      <c r="SVJ13" s="279"/>
      <c r="SVK13" s="279"/>
      <c r="SVL13" s="279"/>
      <c r="SVM13" s="279"/>
      <c r="SVN13" s="279"/>
      <c r="SVO13" s="279"/>
      <c r="SVP13" s="279"/>
      <c r="SVQ13" s="279"/>
      <c r="SVR13" s="279"/>
      <c r="SVS13" s="279"/>
      <c r="SVT13" s="279"/>
      <c r="SVU13" s="279"/>
      <c r="SVV13" s="279"/>
      <c r="SVW13" s="279"/>
      <c r="SVX13" s="279"/>
      <c r="SVY13" s="279"/>
      <c r="SVZ13" s="279"/>
      <c r="SWA13" s="279"/>
      <c r="SWB13" s="279"/>
      <c r="SWC13" s="279"/>
      <c r="SWD13" s="279"/>
      <c r="SWE13" s="279"/>
      <c r="SWF13" s="279"/>
      <c r="SWG13" s="279"/>
      <c r="SWH13" s="279"/>
      <c r="SWI13" s="279"/>
      <c r="SWJ13" s="279"/>
      <c r="SWK13" s="279"/>
      <c r="SWL13" s="279"/>
      <c r="SWM13" s="279"/>
      <c r="SWN13" s="279"/>
      <c r="SWO13" s="279"/>
      <c r="SWP13" s="279"/>
      <c r="SWQ13" s="279"/>
      <c r="SWR13" s="279"/>
      <c r="SWS13" s="279"/>
      <c r="SWT13" s="279"/>
      <c r="SWU13" s="279"/>
      <c r="SWV13" s="279"/>
      <c r="SWW13" s="279"/>
      <c r="SWX13" s="279"/>
      <c r="SWY13" s="279"/>
      <c r="SWZ13" s="279"/>
      <c r="SXA13" s="279"/>
      <c r="SXB13" s="279"/>
      <c r="SXC13" s="279"/>
      <c r="SXD13" s="279"/>
      <c r="SXE13" s="279"/>
      <c r="SXF13" s="279"/>
      <c r="SXG13" s="279"/>
      <c r="SXH13" s="279"/>
      <c r="SXI13" s="279"/>
      <c r="SXJ13" s="279"/>
      <c r="SXK13" s="279"/>
      <c r="SXL13" s="279"/>
      <c r="SXM13" s="279"/>
      <c r="SXN13" s="279"/>
      <c r="SXO13" s="279"/>
      <c r="SXP13" s="279"/>
      <c r="SXQ13" s="279"/>
      <c r="SXR13" s="279"/>
      <c r="SXS13" s="279"/>
      <c r="SXT13" s="279"/>
      <c r="SXU13" s="279"/>
      <c r="SXV13" s="279"/>
      <c r="SXW13" s="279"/>
      <c r="SXX13" s="279"/>
      <c r="SXY13" s="279"/>
      <c r="SXZ13" s="279"/>
      <c r="SYA13" s="279"/>
      <c r="SYB13" s="279"/>
      <c r="SYC13" s="279"/>
      <c r="SYD13" s="279"/>
      <c r="SYE13" s="279"/>
      <c r="SYF13" s="279"/>
      <c r="SYG13" s="279"/>
      <c r="SYH13" s="279"/>
      <c r="SYI13" s="279"/>
      <c r="SYJ13" s="279"/>
      <c r="SYK13" s="279"/>
      <c r="SYL13" s="279"/>
      <c r="SYM13" s="279"/>
      <c r="SYN13" s="279"/>
      <c r="SYO13" s="279"/>
      <c r="SYP13" s="279"/>
      <c r="SYQ13" s="279"/>
      <c r="SYR13" s="279"/>
      <c r="SYS13" s="279"/>
      <c r="SYT13" s="279"/>
      <c r="SYU13" s="279"/>
      <c r="SYV13" s="279"/>
      <c r="SYW13" s="279"/>
      <c r="SYX13" s="279"/>
      <c r="SYY13" s="279"/>
      <c r="SYZ13" s="279"/>
      <c r="SZA13" s="279"/>
      <c r="SZB13" s="279"/>
      <c r="SZC13" s="279"/>
      <c r="SZD13" s="279"/>
      <c r="SZE13" s="279"/>
      <c r="SZF13" s="279"/>
      <c r="SZG13" s="279"/>
      <c r="SZH13" s="279"/>
      <c r="SZI13" s="279"/>
      <c r="SZJ13" s="279"/>
      <c r="SZK13" s="279"/>
      <c r="SZL13" s="279"/>
      <c r="SZM13" s="279"/>
      <c r="SZN13" s="279"/>
      <c r="SZO13" s="279"/>
      <c r="SZP13" s="279"/>
      <c r="SZQ13" s="279"/>
      <c r="SZR13" s="279"/>
      <c r="SZS13" s="279"/>
      <c r="SZT13" s="279"/>
      <c r="SZU13" s="279"/>
      <c r="SZV13" s="279"/>
      <c r="SZW13" s="279"/>
      <c r="SZX13" s="279"/>
      <c r="SZY13" s="279"/>
      <c r="SZZ13" s="279"/>
      <c r="TAA13" s="279"/>
      <c r="TAB13" s="279"/>
      <c r="TAC13" s="279"/>
      <c r="TAD13" s="279"/>
      <c r="TAE13" s="279"/>
      <c r="TAF13" s="279"/>
      <c r="TAG13" s="279"/>
      <c r="TAH13" s="279"/>
      <c r="TAI13" s="279"/>
      <c r="TAJ13" s="279"/>
      <c r="TAK13" s="279"/>
      <c r="TAL13" s="279"/>
      <c r="TAM13" s="279"/>
      <c r="TAN13" s="279"/>
      <c r="TAO13" s="279"/>
      <c r="TAP13" s="279"/>
      <c r="TAQ13" s="279"/>
      <c r="TAR13" s="279"/>
      <c r="TAS13" s="279"/>
      <c r="TAT13" s="279"/>
      <c r="TAU13" s="279"/>
      <c r="TAV13" s="279"/>
      <c r="TAW13" s="279"/>
      <c r="TAX13" s="279"/>
      <c r="TAY13" s="279"/>
      <c r="TAZ13" s="279"/>
      <c r="TBA13" s="279"/>
      <c r="TBB13" s="279"/>
      <c r="TBC13" s="279"/>
      <c r="TBD13" s="279"/>
      <c r="TBE13" s="279"/>
      <c r="TBF13" s="279"/>
      <c r="TBG13" s="279"/>
      <c r="TBH13" s="279"/>
      <c r="TBI13" s="279"/>
      <c r="TBJ13" s="279"/>
      <c r="TBK13" s="279"/>
      <c r="TBL13" s="279"/>
      <c r="TBM13" s="279"/>
      <c r="TBN13" s="279"/>
      <c r="TBO13" s="279"/>
      <c r="TBP13" s="279"/>
      <c r="TBQ13" s="279"/>
      <c r="TBR13" s="279"/>
      <c r="TBS13" s="279"/>
      <c r="TBT13" s="279"/>
      <c r="TBU13" s="279"/>
      <c r="TBV13" s="279"/>
      <c r="TBW13" s="279"/>
      <c r="TBX13" s="279"/>
      <c r="TBY13" s="279"/>
      <c r="TBZ13" s="279"/>
      <c r="TCA13" s="279"/>
      <c r="TCB13" s="279"/>
      <c r="TCC13" s="279"/>
      <c r="TCD13" s="279"/>
      <c r="TCE13" s="279"/>
      <c r="TCF13" s="279"/>
      <c r="TCG13" s="279"/>
      <c r="TCH13" s="279"/>
      <c r="TCI13" s="279"/>
      <c r="TCJ13" s="279"/>
      <c r="TCK13" s="279"/>
      <c r="TCL13" s="279"/>
      <c r="TCM13" s="279"/>
      <c r="TCN13" s="279"/>
      <c r="TCO13" s="279"/>
      <c r="TCP13" s="279"/>
      <c r="TCQ13" s="279"/>
      <c r="TCR13" s="279"/>
      <c r="TCS13" s="279"/>
      <c r="TCT13" s="279"/>
      <c r="TCU13" s="279"/>
      <c r="TCV13" s="279"/>
      <c r="TCW13" s="279"/>
      <c r="TCX13" s="279"/>
      <c r="TCY13" s="279"/>
      <c r="TCZ13" s="279"/>
      <c r="TDA13" s="279"/>
      <c r="TDB13" s="279"/>
      <c r="TDC13" s="279"/>
      <c r="TDD13" s="279"/>
      <c r="TDE13" s="279"/>
      <c r="TDF13" s="279"/>
      <c r="TDG13" s="279"/>
      <c r="TDH13" s="279"/>
      <c r="TDI13" s="279"/>
      <c r="TDJ13" s="279"/>
      <c r="TDK13" s="279"/>
      <c r="TDL13" s="279"/>
      <c r="TDM13" s="279"/>
      <c r="TDN13" s="279"/>
      <c r="TDO13" s="279"/>
      <c r="TDP13" s="279"/>
      <c r="TDQ13" s="279"/>
      <c r="TDR13" s="279"/>
      <c r="TDS13" s="279"/>
      <c r="TDT13" s="279"/>
      <c r="TDU13" s="279"/>
      <c r="TDV13" s="279"/>
      <c r="TDW13" s="279"/>
      <c r="TDX13" s="279"/>
      <c r="TDY13" s="279"/>
      <c r="TDZ13" s="279"/>
      <c r="TEA13" s="279"/>
      <c r="TEB13" s="279"/>
      <c r="TEC13" s="279"/>
      <c r="TED13" s="279"/>
      <c r="TEE13" s="279"/>
      <c r="TEF13" s="279"/>
      <c r="TEG13" s="279"/>
      <c r="TEH13" s="279"/>
      <c r="TEI13" s="279"/>
      <c r="TEJ13" s="279"/>
      <c r="TEK13" s="279"/>
      <c r="TEL13" s="279"/>
      <c r="TEM13" s="279"/>
      <c r="TEN13" s="279"/>
      <c r="TEO13" s="279"/>
      <c r="TEP13" s="279"/>
      <c r="TEQ13" s="279"/>
      <c r="TER13" s="279"/>
      <c r="TES13" s="279"/>
      <c r="TET13" s="279"/>
      <c r="TEU13" s="279"/>
      <c r="TEV13" s="279"/>
      <c r="TEW13" s="279"/>
      <c r="TEX13" s="279"/>
      <c r="TEY13" s="279"/>
      <c r="TEZ13" s="279"/>
      <c r="TFA13" s="279"/>
      <c r="TFB13" s="279"/>
      <c r="TFC13" s="279"/>
      <c r="TFD13" s="279"/>
      <c r="TFE13" s="279"/>
      <c r="TFF13" s="279"/>
      <c r="TFG13" s="279"/>
      <c r="TFH13" s="279"/>
      <c r="TFI13" s="279"/>
      <c r="TFJ13" s="279"/>
      <c r="TFK13" s="279"/>
      <c r="TFL13" s="279"/>
      <c r="TFM13" s="279"/>
      <c r="TFN13" s="279"/>
      <c r="TFO13" s="279"/>
      <c r="TFP13" s="279"/>
      <c r="TFQ13" s="279"/>
      <c r="TFR13" s="279"/>
      <c r="TFS13" s="279"/>
      <c r="TFT13" s="279"/>
      <c r="TFU13" s="279"/>
      <c r="TFV13" s="279"/>
      <c r="TFW13" s="279"/>
      <c r="TFX13" s="279"/>
      <c r="TFY13" s="279"/>
      <c r="TFZ13" s="279"/>
      <c r="TGA13" s="279"/>
      <c r="TGB13" s="279"/>
      <c r="TGC13" s="279"/>
      <c r="TGD13" s="279"/>
      <c r="TGE13" s="279"/>
      <c r="TGF13" s="279"/>
      <c r="TGG13" s="279"/>
      <c r="TGH13" s="279"/>
      <c r="TGI13" s="279"/>
      <c r="TGJ13" s="279"/>
      <c r="TGK13" s="279"/>
      <c r="TGL13" s="279"/>
      <c r="TGM13" s="279"/>
      <c r="TGN13" s="279"/>
      <c r="TGO13" s="279"/>
      <c r="TGP13" s="279"/>
      <c r="TGQ13" s="279"/>
      <c r="TGR13" s="279"/>
      <c r="TGS13" s="279"/>
      <c r="TGT13" s="279"/>
      <c r="TGU13" s="279"/>
      <c r="TGV13" s="279"/>
      <c r="TGW13" s="279"/>
      <c r="TGX13" s="279"/>
      <c r="TGY13" s="279"/>
      <c r="TGZ13" s="279"/>
      <c r="THA13" s="279"/>
      <c r="THB13" s="279"/>
      <c r="THC13" s="279"/>
      <c r="THD13" s="279"/>
      <c r="THE13" s="279"/>
      <c r="THF13" s="279"/>
      <c r="THG13" s="279"/>
      <c r="THH13" s="279"/>
      <c r="THI13" s="279"/>
      <c r="THJ13" s="279"/>
      <c r="THK13" s="279"/>
      <c r="THL13" s="279"/>
      <c r="THM13" s="279"/>
      <c r="THN13" s="279"/>
      <c r="THO13" s="279"/>
      <c r="THP13" s="279"/>
      <c r="THQ13" s="279"/>
      <c r="THR13" s="279"/>
      <c r="THS13" s="279"/>
      <c r="THT13" s="279"/>
      <c r="THU13" s="279"/>
      <c r="THV13" s="279"/>
      <c r="THW13" s="279"/>
      <c r="THX13" s="279"/>
      <c r="THY13" s="279"/>
      <c r="THZ13" s="279"/>
      <c r="TIA13" s="279"/>
      <c r="TIB13" s="279"/>
      <c r="TIC13" s="279"/>
      <c r="TID13" s="279"/>
      <c r="TIE13" s="279"/>
      <c r="TIF13" s="279"/>
      <c r="TIG13" s="279"/>
      <c r="TIH13" s="279"/>
      <c r="TII13" s="279"/>
      <c r="TIJ13" s="279"/>
      <c r="TIK13" s="279"/>
      <c r="TIL13" s="279"/>
      <c r="TIM13" s="279"/>
      <c r="TIN13" s="279"/>
      <c r="TIO13" s="279"/>
      <c r="TIP13" s="279"/>
      <c r="TIQ13" s="279"/>
      <c r="TIR13" s="279"/>
      <c r="TIS13" s="279"/>
      <c r="TIT13" s="279"/>
      <c r="TIU13" s="279"/>
      <c r="TIV13" s="279"/>
      <c r="TIW13" s="279"/>
      <c r="TIX13" s="279"/>
      <c r="TIY13" s="279"/>
      <c r="TIZ13" s="279"/>
      <c r="TJA13" s="279"/>
      <c r="TJB13" s="279"/>
      <c r="TJC13" s="279"/>
      <c r="TJD13" s="279"/>
      <c r="TJE13" s="279"/>
      <c r="TJF13" s="279"/>
      <c r="TJG13" s="279"/>
      <c r="TJH13" s="279"/>
      <c r="TJI13" s="279"/>
      <c r="TJJ13" s="279"/>
      <c r="TJK13" s="279"/>
      <c r="TJL13" s="279"/>
      <c r="TJM13" s="279"/>
      <c r="TJN13" s="279"/>
      <c r="TJO13" s="279"/>
      <c r="TJP13" s="279"/>
      <c r="TJQ13" s="279"/>
      <c r="TJR13" s="279"/>
      <c r="TJS13" s="279"/>
      <c r="TJT13" s="279"/>
      <c r="TJU13" s="279"/>
      <c r="TJV13" s="279"/>
      <c r="TJW13" s="279"/>
      <c r="TJX13" s="279"/>
      <c r="TJY13" s="279"/>
      <c r="TJZ13" s="279"/>
      <c r="TKA13" s="279"/>
      <c r="TKB13" s="279"/>
      <c r="TKC13" s="279"/>
      <c r="TKD13" s="279"/>
      <c r="TKE13" s="279"/>
      <c r="TKF13" s="279"/>
      <c r="TKG13" s="279"/>
      <c r="TKH13" s="279"/>
      <c r="TKI13" s="279"/>
      <c r="TKJ13" s="279"/>
      <c r="TKK13" s="279"/>
      <c r="TKL13" s="279"/>
      <c r="TKM13" s="279"/>
      <c r="TKN13" s="279"/>
      <c r="TKO13" s="279"/>
      <c r="TKP13" s="279"/>
      <c r="TKQ13" s="279"/>
      <c r="TKR13" s="279"/>
      <c r="TKS13" s="279"/>
      <c r="TKT13" s="279"/>
      <c r="TKU13" s="279"/>
      <c r="TKV13" s="279"/>
      <c r="TKW13" s="279"/>
      <c r="TKX13" s="279"/>
      <c r="TKY13" s="279"/>
      <c r="TKZ13" s="279"/>
      <c r="TLA13" s="279"/>
      <c r="TLB13" s="279"/>
      <c r="TLC13" s="279"/>
      <c r="TLD13" s="279"/>
      <c r="TLE13" s="279"/>
      <c r="TLF13" s="279"/>
      <c r="TLG13" s="279"/>
      <c r="TLH13" s="279"/>
      <c r="TLI13" s="279"/>
      <c r="TLJ13" s="279"/>
      <c r="TLK13" s="279"/>
      <c r="TLL13" s="279"/>
      <c r="TLM13" s="279"/>
      <c r="TLN13" s="279"/>
      <c r="TLO13" s="279"/>
      <c r="TLP13" s="279"/>
      <c r="TLQ13" s="279"/>
      <c r="TLR13" s="279"/>
      <c r="TLS13" s="279"/>
      <c r="TLT13" s="279"/>
      <c r="TLU13" s="279"/>
      <c r="TLV13" s="279"/>
      <c r="TLW13" s="279"/>
      <c r="TLX13" s="279"/>
      <c r="TLY13" s="279"/>
      <c r="TLZ13" s="279"/>
      <c r="TMA13" s="279"/>
      <c r="TMB13" s="279"/>
      <c r="TMC13" s="279"/>
      <c r="TMD13" s="279"/>
      <c r="TME13" s="279"/>
      <c r="TMF13" s="279"/>
      <c r="TMG13" s="279"/>
      <c r="TMH13" s="279"/>
      <c r="TMI13" s="279"/>
      <c r="TMJ13" s="279"/>
      <c r="TMK13" s="279"/>
      <c r="TML13" s="279"/>
      <c r="TMM13" s="279"/>
      <c r="TMN13" s="279"/>
      <c r="TMO13" s="279"/>
      <c r="TMP13" s="279"/>
      <c r="TMQ13" s="279"/>
      <c r="TMR13" s="279"/>
      <c r="TMS13" s="279"/>
      <c r="TMT13" s="279"/>
      <c r="TMU13" s="279"/>
      <c r="TMV13" s="279"/>
      <c r="TMW13" s="279"/>
      <c r="TMX13" s="279"/>
      <c r="TMY13" s="279"/>
      <c r="TMZ13" s="279"/>
      <c r="TNA13" s="279"/>
      <c r="TNB13" s="279"/>
      <c r="TNC13" s="279"/>
      <c r="TND13" s="279"/>
      <c r="TNE13" s="279"/>
      <c r="TNF13" s="279"/>
      <c r="TNG13" s="279"/>
      <c r="TNH13" s="279"/>
      <c r="TNI13" s="279"/>
      <c r="TNJ13" s="279"/>
      <c r="TNK13" s="279"/>
      <c r="TNL13" s="279"/>
      <c r="TNM13" s="279"/>
      <c r="TNN13" s="279"/>
      <c r="TNO13" s="279"/>
      <c r="TNP13" s="279"/>
      <c r="TNQ13" s="279"/>
      <c r="TNR13" s="279"/>
      <c r="TNS13" s="279"/>
      <c r="TNT13" s="279"/>
      <c r="TNU13" s="279"/>
      <c r="TNV13" s="279"/>
      <c r="TNW13" s="279"/>
      <c r="TNX13" s="279"/>
      <c r="TNY13" s="279"/>
      <c r="TNZ13" s="279"/>
      <c r="TOA13" s="279"/>
      <c r="TOB13" s="279"/>
      <c r="TOC13" s="279"/>
      <c r="TOD13" s="279"/>
      <c r="TOE13" s="279"/>
      <c r="TOF13" s="279"/>
      <c r="TOG13" s="279"/>
      <c r="TOH13" s="279"/>
      <c r="TOI13" s="279"/>
      <c r="TOJ13" s="279"/>
      <c r="TOK13" s="279"/>
      <c r="TOL13" s="279"/>
      <c r="TOM13" s="279"/>
      <c r="TON13" s="279"/>
      <c r="TOO13" s="279"/>
      <c r="TOP13" s="279"/>
      <c r="TOQ13" s="279"/>
      <c r="TOR13" s="279"/>
      <c r="TOS13" s="279"/>
      <c r="TOT13" s="279"/>
      <c r="TOU13" s="279"/>
      <c r="TOV13" s="279"/>
      <c r="TOW13" s="279"/>
      <c r="TOX13" s="279"/>
      <c r="TOY13" s="279"/>
      <c r="TOZ13" s="279"/>
      <c r="TPA13" s="279"/>
      <c r="TPB13" s="279"/>
      <c r="TPC13" s="279"/>
      <c r="TPD13" s="279"/>
      <c r="TPE13" s="279"/>
      <c r="TPF13" s="279"/>
      <c r="TPG13" s="279"/>
      <c r="TPH13" s="279"/>
      <c r="TPI13" s="279"/>
      <c r="TPJ13" s="279"/>
      <c r="TPK13" s="279"/>
      <c r="TPL13" s="279"/>
      <c r="TPM13" s="279"/>
      <c r="TPN13" s="279"/>
      <c r="TPO13" s="279"/>
      <c r="TPP13" s="279"/>
      <c r="TPQ13" s="279"/>
      <c r="TPR13" s="279"/>
      <c r="TPS13" s="279"/>
      <c r="TPT13" s="279"/>
      <c r="TPU13" s="279"/>
      <c r="TPV13" s="279"/>
      <c r="TPW13" s="279"/>
      <c r="TPX13" s="279"/>
      <c r="TPY13" s="279"/>
      <c r="TPZ13" s="279"/>
      <c r="TQA13" s="279"/>
      <c r="TQB13" s="279"/>
      <c r="TQC13" s="279"/>
      <c r="TQD13" s="279"/>
      <c r="TQE13" s="279"/>
      <c r="TQF13" s="279"/>
      <c r="TQG13" s="279"/>
      <c r="TQH13" s="279"/>
      <c r="TQI13" s="279"/>
      <c r="TQJ13" s="279"/>
      <c r="TQK13" s="279"/>
      <c r="TQL13" s="279"/>
      <c r="TQM13" s="279"/>
      <c r="TQN13" s="279"/>
      <c r="TQO13" s="279"/>
      <c r="TQP13" s="279"/>
      <c r="TQQ13" s="279"/>
      <c r="TQR13" s="279"/>
      <c r="TQS13" s="279"/>
      <c r="TQT13" s="279"/>
      <c r="TQU13" s="279"/>
      <c r="TQV13" s="279"/>
      <c r="TQW13" s="279"/>
      <c r="TQX13" s="279"/>
      <c r="TQY13" s="279"/>
      <c r="TQZ13" s="279"/>
      <c r="TRA13" s="279"/>
      <c r="TRB13" s="279"/>
      <c r="TRC13" s="279"/>
      <c r="TRD13" s="279"/>
      <c r="TRE13" s="279"/>
      <c r="TRF13" s="279"/>
      <c r="TRG13" s="279"/>
      <c r="TRH13" s="279"/>
      <c r="TRI13" s="279"/>
      <c r="TRJ13" s="279"/>
      <c r="TRK13" s="279"/>
      <c r="TRL13" s="279"/>
      <c r="TRM13" s="279"/>
      <c r="TRN13" s="279"/>
      <c r="TRO13" s="279"/>
      <c r="TRP13" s="279"/>
      <c r="TRQ13" s="279"/>
      <c r="TRR13" s="279"/>
      <c r="TRS13" s="279"/>
      <c r="TRT13" s="279"/>
      <c r="TRU13" s="279"/>
      <c r="TRV13" s="279"/>
      <c r="TRW13" s="279"/>
      <c r="TRX13" s="279"/>
      <c r="TRY13" s="279"/>
      <c r="TRZ13" s="279"/>
      <c r="TSA13" s="279"/>
      <c r="TSB13" s="279"/>
      <c r="TSC13" s="279"/>
      <c r="TSD13" s="279"/>
      <c r="TSE13" s="279"/>
      <c r="TSF13" s="279"/>
      <c r="TSG13" s="279"/>
      <c r="TSH13" s="279"/>
      <c r="TSI13" s="279"/>
      <c r="TSJ13" s="279"/>
      <c r="TSK13" s="279"/>
      <c r="TSL13" s="279"/>
      <c r="TSM13" s="279"/>
      <c r="TSN13" s="279"/>
      <c r="TSO13" s="279"/>
      <c r="TSP13" s="279"/>
      <c r="TSQ13" s="279"/>
      <c r="TSR13" s="279"/>
      <c r="TSS13" s="279"/>
      <c r="TST13" s="279"/>
      <c r="TSU13" s="279"/>
      <c r="TSV13" s="279"/>
      <c r="TSW13" s="279"/>
      <c r="TSX13" s="279"/>
      <c r="TSY13" s="279"/>
      <c r="TSZ13" s="279"/>
      <c r="TTA13" s="279"/>
      <c r="TTB13" s="279"/>
      <c r="TTC13" s="279"/>
      <c r="TTD13" s="279"/>
      <c r="TTE13" s="279"/>
      <c r="TTF13" s="279"/>
      <c r="TTG13" s="279"/>
      <c r="TTH13" s="279"/>
      <c r="TTI13" s="279"/>
      <c r="TTJ13" s="279"/>
      <c r="TTK13" s="279"/>
      <c r="TTL13" s="279"/>
      <c r="TTM13" s="279"/>
      <c r="TTN13" s="279"/>
      <c r="TTO13" s="279"/>
      <c r="TTP13" s="279"/>
      <c r="TTQ13" s="279"/>
      <c r="TTR13" s="279"/>
      <c r="TTS13" s="279"/>
      <c r="TTT13" s="279"/>
      <c r="TTU13" s="279"/>
      <c r="TTV13" s="279"/>
      <c r="TTW13" s="279"/>
      <c r="TTX13" s="279"/>
      <c r="TTY13" s="279"/>
      <c r="TTZ13" s="279"/>
      <c r="TUA13" s="279"/>
      <c r="TUB13" s="279"/>
      <c r="TUC13" s="279"/>
      <c r="TUD13" s="279"/>
      <c r="TUE13" s="279"/>
      <c r="TUF13" s="279"/>
      <c r="TUG13" s="279"/>
      <c r="TUH13" s="279"/>
      <c r="TUI13" s="279"/>
      <c r="TUJ13" s="279"/>
      <c r="TUK13" s="279"/>
      <c r="TUL13" s="279"/>
      <c r="TUM13" s="279"/>
      <c r="TUN13" s="279"/>
      <c r="TUO13" s="279"/>
      <c r="TUP13" s="279"/>
      <c r="TUQ13" s="279"/>
      <c r="TUR13" s="279"/>
      <c r="TUS13" s="279"/>
      <c r="TUT13" s="279"/>
      <c r="TUU13" s="279"/>
      <c r="TUV13" s="279"/>
      <c r="TUW13" s="279"/>
      <c r="TUX13" s="279"/>
      <c r="TUY13" s="279"/>
      <c r="TUZ13" s="279"/>
      <c r="TVA13" s="279"/>
      <c r="TVB13" s="279"/>
      <c r="TVC13" s="279"/>
      <c r="TVD13" s="279"/>
      <c r="TVE13" s="279"/>
      <c r="TVF13" s="279"/>
      <c r="TVG13" s="279"/>
      <c r="TVH13" s="279"/>
      <c r="TVI13" s="279"/>
      <c r="TVJ13" s="279"/>
      <c r="TVK13" s="279"/>
      <c r="TVL13" s="279"/>
      <c r="TVM13" s="279"/>
      <c r="TVN13" s="279"/>
      <c r="TVO13" s="279"/>
      <c r="TVP13" s="279"/>
      <c r="TVQ13" s="279"/>
      <c r="TVR13" s="279"/>
      <c r="TVS13" s="279"/>
      <c r="TVT13" s="279"/>
      <c r="TVU13" s="279"/>
      <c r="TVV13" s="279"/>
      <c r="TVW13" s="279"/>
      <c r="TVX13" s="279"/>
      <c r="TVY13" s="279"/>
      <c r="TVZ13" s="279"/>
      <c r="TWA13" s="279"/>
      <c r="TWB13" s="279"/>
      <c r="TWC13" s="279"/>
      <c r="TWD13" s="279"/>
      <c r="TWE13" s="279"/>
      <c r="TWF13" s="279"/>
      <c r="TWG13" s="279"/>
      <c r="TWH13" s="279"/>
      <c r="TWI13" s="279"/>
      <c r="TWJ13" s="279"/>
      <c r="TWK13" s="279"/>
      <c r="TWL13" s="279"/>
      <c r="TWM13" s="279"/>
      <c r="TWN13" s="279"/>
      <c r="TWO13" s="279"/>
      <c r="TWP13" s="279"/>
      <c r="TWQ13" s="279"/>
      <c r="TWR13" s="279"/>
      <c r="TWS13" s="279"/>
      <c r="TWT13" s="279"/>
      <c r="TWU13" s="279"/>
      <c r="TWV13" s="279"/>
      <c r="TWW13" s="279"/>
      <c r="TWX13" s="279"/>
      <c r="TWY13" s="279"/>
      <c r="TWZ13" s="279"/>
      <c r="TXA13" s="279"/>
      <c r="TXB13" s="279"/>
      <c r="TXC13" s="279"/>
      <c r="TXD13" s="279"/>
      <c r="TXE13" s="279"/>
      <c r="TXF13" s="279"/>
      <c r="TXG13" s="279"/>
      <c r="TXH13" s="279"/>
      <c r="TXI13" s="279"/>
      <c r="TXJ13" s="279"/>
      <c r="TXK13" s="279"/>
      <c r="TXL13" s="279"/>
      <c r="TXM13" s="279"/>
      <c r="TXN13" s="279"/>
      <c r="TXO13" s="279"/>
      <c r="TXP13" s="279"/>
      <c r="TXQ13" s="279"/>
      <c r="TXR13" s="279"/>
      <c r="TXS13" s="279"/>
      <c r="TXT13" s="279"/>
      <c r="TXU13" s="279"/>
      <c r="TXV13" s="279"/>
      <c r="TXW13" s="279"/>
      <c r="TXX13" s="279"/>
      <c r="TXY13" s="279"/>
      <c r="TXZ13" s="279"/>
      <c r="TYA13" s="279"/>
      <c r="TYB13" s="279"/>
      <c r="TYC13" s="279"/>
      <c r="TYD13" s="279"/>
      <c r="TYE13" s="279"/>
      <c r="TYF13" s="279"/>
      <c r="TYG13" s="279"/>
      <c r="TYH13" s="279"/>
      <c r="TYI13" s="279"/>
      <c r="TYJ13" s="279"/>
      <c r="TYK13" s="279"/>
      <c r="TYL13" s="279"/>
      <c r="TYM13" s="279"/>
      <c r="TYN13" s="279"/>
      <c r="TYO13" s="279"/>
      <c r="TYP13" s="279"/>
      <c r="TYQ13" s="279"/>
      <c r="TYR13" s="279"/>
      <c r="TYS13" s="279"/>
      <c r="TYT13" s="279"/>
      <c r="TYU13" s="279"/>
      <c r="TYV13" s="279"/>
      <c r="TYW13" s="279"/>
      <c r="TYX13" s="279"/>
      <c r="TYY13" s="279"/>
      <c r="TYZ13" s="279"/>
      <c r="TZA13" s="279"/>
      <c r="TZB13" s="279"/>
      <c r="TZC13" s="279"/>
      <c r="TZD13" s="279"/>
      <c r="TZE13" s="279"/>
      <c r="TZF13" s="279"/>
      <c r="TZG13" s="279"/>
      <c r="TZH13" s="279"/>
      <c r="TZI13" s="279"/>
      <c r="TZJ13" s="279"/>
      <c r="TZK13" s="279"/>
      <c r="TZL13" s="279"/>
      <c r="TZM13" s="279"/>
      <c r="TZN13" s="279"/>
      <c r="TZO13" s="279"/>
      <c r="TZP13" s="279"/>
      <c r="TZQ13" s="279"/>
      <c r="TZR13" s="279"/>
      <c r="TZS13" s="279"/>
      <c r="TZT13" s="279"/>
      <c r="TZU13" s="279"/>
      <c r="TZV13" s="279"/>
      <c r="TZW13" s="279"/>
      <c r="TZX13" s="279"/>
      <c r="TZY13" s="279"/>
      <c r="TZZ13" s="279"/>
      <c r="UAA13" s="279"/>
      <c r="UAB13" s="279"/>
      <c r="UAC13" s="279"/>
      <c r="UAD13" s="279"/>
      <c r="UAE13" s="279"/>
      <c r="UAF13" s="279"/>
      <c r="UAG13" s="279"/>
      <c r="UAH13" s="279"/>
      <c r="UAI13" s="279"/>
      <c r="UAJ13" s="279"/>
      <c r="UAK13" s="279"/>
      <c r="UAL13" s="279"/>
      <c r="UAM13" s="279"/>
      <c r="UAN13" s="279"/>
      <c r="UAO13" s="279"/>
      <c r="UAP13" s="279"/>
      <c r="UAQ13" s="279"/>
      <c r="UAR13" s="279"/>
      <c r="UAS13" s="279"/>
      <c r="UAT13" s="279"/>
      <c r="UAU13" s="279"/>
      <c r="UAV13" s="279"/>
      <c r="UAW13" s="279"/>
      <c r="UAX13" s="279"/>
      <c r="UAY13" s="279"/>
      <c r="UAZ13" s="279"/>
      <c r="UBA13" s="279"/>
      <c r="UBB13" s="279"/>
      <c r="UBC13" s="279"/>
      <c r="UBD13" s="279"/>
      <c r="UBE13" s="279"/>
      <c r="UBF13" s="279"/>
      <c r="UBG13" s="279"/>
      <c r="UBH13" s="279"/>
      <c r="UBI13" s="279"/>
      <c r="UBJ13" s="279"/>
      <c r="UBK13" s="279"/>
      <c r="UBL13" s="279"/>
      <c r="UBM13" s="279"/>
      <c r="UBN13" s="279"/>
      <c r="UBO13" s="279"/>
      <c r="UBP13" s="279"/>
      <c r="UBQ13" s="279"/>
      <c r="UBR13" s="279"/>
      <c r="UBS13" s="279"/>
      <c r="UBT13" s="279"/>
      <c r="UBU13" s="279"/>
      <c r="UBV13" s="279"/>
      <c r="UBW13" s="279"/>
      <c r="UBX13" s="279"/>
      <c r="UBY13" s="279"/>
      <c r="UBZ13" s="279"/>
      <c r="UCA13" s="279"/>
      <c r="UCB13" s="279"/>
      <c r="UCC13" s="279"/>
      <c r="UCD13" s="279"/>
      <c r="UCE13" s="279"/>
      <c r="UCF13" s="279"/>
      <c r="UCG13" s="279"/>
      <c r="UCH13" s="279"/>
      <c r="UCI13" s="279"/>
      <c r="UCJ13" s="279"/>
      <c r="UCK13" s="279"/>
      <c r="UCL13" s="279"/>
      <c r="UCM13" s="279"/>
      <c r="UCN13" s="279"/>
      <c r="UCO13" s="279"/>
      <c r="UCP13" s="279"/>
      <c r="UCQ13" s="279"/>
      <c r="UCR13" s="279"/>
      <c r="UCS13" s="279"/>
      <c r="UCT13" s="279"/>
      <c r="UCU13" s="279"/>
      <c r="UCV13" s="279"/>
      <c r="UCW13" s="279"/>
      <c r="UCX13" s="279"/>
      <c r="UCY13" s="279"/>
      <c r="UCZ13" s="279"/>
      <c r="UDA13" s="279"/>
      <c r="UDB13" s="279"/>
      <c r="UDC13" s="279"/>
      <c r="UDD13" s="279"/>
      <c r="UDE13" s="279"/>
      <c r="UDF13" s="279"/>
      <c r="UDG13" s="279"/>
      <c r="UDH13" s="279"/>
      <c r="UDI13" s="279"/>
      <c r="UDJ13" s="279"/>
      <c r="UDK13" s="279"/>
      <c r="UDL13" s="279"/>
      <c r="UDM13" s="279"/>
      <c r="UDN13" s="279"/>
      <c r="UDO13" s="279"/>
      <c r="UDP13" s="279"/>
      <c r="UDQ13" s="279"/>
      <c r="UDR13" s="279"/>
      <c r="UDS13" s="279"/>
      <c r="UDT13" s="279"/>
      <c r="UDU13" s="279"/>
      <c r="UDV13" s="279"/>
      <c r="UDW13" s="279"/>
      <c r="UDX13" s="279"/>
      <c r="UDY13" s="279"/>
      <c r="UDZ13" s="279"/>
      <c r="UEA13" s="279"/>
      <c r="UEB13" s="279"/>
      <c r="UEC13" s="279"/>
      <c r="UED13" s="279"/>
      <c r="UEE13" s="279"/>
      <c r="UEF13" s="279"/>
      <c r="UEG13" s="279"/>
      <c r="UEH13" s="279"/>
      <c r="UEI13" s="279"/>
      <c r="UEJ13" s="279"/>
      <c r="UEK13" s="279"/>
      <c r="UEL13" s="279"/>
      <c r="UEM13" s="279"/>
      <c r="UEN13" s="279"/>
      <c r="UEO13" s="279"/>
      <c r="UEP13" s="279"/>
      <c r="UEQ13" s="279"/>
      <c r="UER13" s="279"/>
      <c r="UES13" s="279"/>
      <c r="UET13" s="279"/>
      <c r="UEU13" s="279"/>
      <c r="UEV13" s="279"/>
      <c r="UEW13" s="279"/>
      <c r="UEX13" s="279"/>
      <c r="UEY13" s="279"/>
      <c r="UEZ13" s="279"/>
      <c r="UFA13" s="279"/>
      <c r="UFB13" s="279"/>
      <c r="UFC13" s="279"/>
      <c r="UFD13" s="279"/>
      <c r="UFE13" s="279"/>
      <c r="UFF13" s="279"/>
      <c r="UFG13" s="279"/>
      <c r="UFH13" s="279"/>
      <c r="UFI13" s="279"/>
      <c r="UFJ13" s="279"/>
      <c r="UFK13" s="279"/>
      <c r="UFL13" s="279"/>
      <c r="UFM13" s="279"/>
      <c r="UFN13" s="279"/>
      <c r="UFO13" s="279"/>
      <c r="UFP13" s="279"/>
      <c r="UFQ13" s="279"/>
      <c r="UFR13" s="279"/>
      <c r="UFS13" s="279"/>
      <c r="UFT13" s="279"/>
      <c r="UFU13" s="279"/>
      <c r="UFV13" s="279"/>
      <c r="UFW13" s="279"/>
      <c r="UFX13" s="279"/>
      <c r="UFY13" s="279"/>
      <c r="UFZ13" s="279"/>
      <c r="UGA13" s="279"/>
      <c r="UGB13" s="279"/>
      <c r="UGC13" s="279"/>
      <c r="UGD13" s="279"/>
      <c r="UGE13" s="279"/>
      <c r="UGF13" s="279"/>
      <c r="UGG13" s="279"/>
      <c r="UGH13" s="279"/>
      <c r="UGI13" s="279"/>
      <c r="UGJ13" s="279"/>
      <c r="UGK13" s="279"/>
      <c r="UGL13" s="279"/>
      <c r="UGM13" s="279"/>
      <c r="UGN13" s="279"/>
      <c r="UGO13" s="279"/>
      <c r="UGP13" s="279"/>
      <c r="UGQ13" s="279"/>
      <c r="UGR13" s="279"/>
      <c r="UGS13" s="279"/>
      <c r="UGT13" s="279"/>
      <c r="UGU13" s="279"/>
      <c r="UGV13" s="279"/>
      <c r="UGW13" s="279"/>
      <c r="UGX13" s="279"/>
      <c r="UGY13" s="279"/>
      <c r="UGZ13" s="279"/>
      <c r="UHA13" s="279"/>
      <c r="UHB13" s="279"/>
      <c r="UHC13" s="279"/>
      <c r="UHD13" s="279"/>
      <c r="UHE13" s="279"/>
      <c r="UHF13" s="279"/>
      <c r="UHG13" s="279"/>
      <c r="UHH13" s="279"/>
      <c r="UHI13" s="279"/>
      <c r="UHJ13" s="279"/>
      <c r="UHK13" s="279"/>
      <c r="UHL13" s="279"/>
      <c r="UHM13" s="279"/>
      <c r="UHN13" s="279"/>
      <c r="UHO13" s="279"/>
      <c r="UHP13" s="279"/>
      <c r="UHQ13" s="279"/>
      <c r="UHR13" s="279"/>
      <c r="UHS13" s="279"/>
      <c r="UHT13" s="279"/>
      <c r="UHU13" s="279"/>
      <c r="UHV13" s="279"/>
      <c r="UHW13" s="279"/>
      <c r="UHX13" s="279"/>
      <c r="UHY13" s="279"/>
      <c r="UHZ13" s="279"/>
      <c r="UIA13" s="279"/>
      <c r="UIB13" s="279"/>
      <c r="UIC13" s="279"/>
      <c r="UID13" s="279"/>
      <c r="UIE13" s="279"/>
      <c r="UIF13" s="279"/>
      <c r="UIG13" s="279"/>
      <c r="UIH13" s="279"/>
      <c r="UII13" s="279"/>
      <c r="UIJ13" s="279"/>
      <c r="UIK13" s="279"/>
      <c r="UIL13" s="279"/>
      <c r="UIM13" s="279"/>
      <c r="UIN13" s="279"/>
      <c r="UIO13" s="279"/>
      <c r="UIP13" s="279"/>
      <c r="UIQ13" s="279"/>
      <c r="UIR13" s="279"/>
      <c r="UIS13" s="279"/>
      <c r="UIT13" s="279"/>
      <c r="UIU13" s="279"/>
      <c r="UIV13" s="279"/>
      <c r="UIW13" s="279"/>
      <c r="UIX13" s="279"/>
      <c r="UIY13" s="279"/>
      <c r="UIZ13" s="279"/>
      <c r="UJA13" s="279"/>
      <c r="UJB13" s="279"/>
      <c r="UJC13" s="279"/>
      <c r="UJD13" s="279"/>
      <c r="UJE13" s="279"/>
      <c r="UJF13" s="279"/>
      <c r="UJG13" s="279"/>
      <c r="UJH13" s="279"/>
      <c r="UJI13" s="279"/>
      <c r="UJJ13" s="279"/>
      <c r="UJK13" s="279"/>
      <c r="UJL13" s="279"/>
      <c r="UJM13" s="279"/>
      <c r="UJN13" s="279"/>
      <c r="UJO13" s="279"/>
      <c r="UJP13" s="279"/>
      <c r="UJQ13" s="279"/>
      <c r="UJR13" s="279"/>
      <c r="UJS13" s="279"/>
      <c r="UJT13" s="279"/>
      <c r="UJU13" s="279"/>
      <c r="UJV13" s="279"/>
      <c r="UJW13" s="279"/>
      <c r="UJX13" s="279"/>
      <c r="UJY13" s="279"/>
      <c r="UJZ13" s="279"/>
      <c r="UKA13" s="279"/>
      <c r="UKB13" s="279"/>
      <c r="UKC13" s="279"/>
      <c r="UKD13" s="279"/>
      <c r="UKE13" s="279"/>
      <c r="UKF13" s="279"/>
      <c r="UKG13" s="279"/>
      <c r="UKH13" s="279"/>
      <c r="UKI13" s="279"/>
      <c r="UKJ13" s="279"/>
      <c r="UKK13" s="279"/>
      <c r="UKL13" s="279"/>
      <c r="UKM13" s="279"/>
      <c r="UKN13" s="279"/>
      <c r="UKO13" s="279"/>
      <c r="UKP13" s="279"/>
      <c r="UKQ13" s="279"/>
      <c r="UKR13" s="279"/>
      <c r="UKS13" s="279"/>
      <c r="UKT13" s="279"/>
      <c r="UKU13" s="279"/>
      <c r="UKV13" s="279"/>
      <c r="UKW13" s="279"/>
      <c r="UKX13" s="279"/>
      <c r="UKY13" s="279"/>
      <c r="UKZ13" s="279"/>
      <c r="ULA13" s="279"/>
      <c r="ULB13" s="279"/>
      <c r="ULC13" s="279"/>
      <c r="ULD13" s="279"/>
      <c r="ULE13" s="279"/>
      <c r="ULF13" s="279"/>
      <c r="ULG13" s="279"/>
      <c r="ULH13" s="279"/>
      <c r="ULI13" s="279"/>
      <c r="ULJ13" s="279"/>
      <c r="ULK13" s="279"/>
      <c r="ULL13" s="279"/>
      <c r="ULM13" s="279"/>
      <c r="ULN13" s="279"/>
      <c r="ULO13" s="279"/>
      <c r="ULP13" s="279"/>
      <c r="ULQ13" s="279"/>
      <c r="ULR13" s="279"/>
      <c r="ULS13" s="279"/>
      <c r="ULT13" s="279"/>
      <c r="ULU13" s="279"/>
      <c r="ULV13" s="279"/>
      <c r="ULW13" s="279"/>
      <c r="ULX13" s="279"/>
      <c r="ULY13" s="279"/>
      <c r="ULZ13" s="279"/>
      <c r="UMA13" s="279"/>
      <c r="UMB13" s="279"/>
      <c r="UMC13" s="279"/>
      <c r="UMD13" s="279"/>
      <c r="UME13" s="279"/>
      <c r="UMF13" s="279"/>
      <c r="UMG13" s="279"/>
      <c r="UMH13" s="279"/>
      <c r="UMI13" s="279"/>
      <c r="UMJ13" s="279"/>
      <c r="UMK13" s="279"/>
      <c r="UML13" s="279"/>
      <c r="UMM13" s="279"/>
      <c r="UMN13" s="279"/>
      <c r="UMO13" s="279"/>
      <c r="UMP13" s="279"/>
      <c r="UMQ13" s="279"/>
      <c r="UMR13" s="279"/>
      <c r="UMS13" s="279"/>
      <c r="UMT13" s="279"/>
      <c r="UMU13" s="279"/>
      <c r="UMV13" s="279"/>
      <c r="UMW13" s="279"/>
      <c r="UMX13" s="279"/>
      <c r="UMY13" s="279"/>
      <c r="UMZ13" s="279"/>
      <c r="UNA13" s="279"/>
      <c r="UNB13" s="279"/>
      <c r="UNC13" s="279"/>
      <c r="UND13" s="279"/>
      <c r="UNE13" s="279"/>
      <c r="UNF13" s="279"/>
      <c r="UNG13" s="279"/>
      <c r="UNH13" s="279"/>
      <c r="UNI13" s="279"/>
      <c r="UNJ13" s="279"/>
      <c r="UNK13" s="279"/>
      <c r="UNL13" s="279"/>
      <c r="UNM13" s="279"/>
      <c r="UNN13" s="279"/>
      <c r="UNO13" s="279"/>
      <c r="UNP13" s="279"/>
      <c r="UNQ13" s="279"/>
      <c r="UNR13" s="279"/>
      <c r="UNS13" s="279"/>
      <c r="UNT13" s="279"/>
      <c r="UNU13" s="279"/>
      <c r="UNV13" s="279"/>
      <c r="UNW13" s="279"/>
      <c r="UNX13" s="279"/>
      <c r="UNY13" s="279"/>
      <c r="UNZ13" s="279"/>
      <c r="UOA13" s="279"/>
      <c r="UOB13" s="279"/>
      <c r="UOC13" s="279"/>
      <c r="UOD13" s="279"/>
      <c r="UOE13" s="279"/>
      <c r="UOF13" s="279"/>
      <c r="UOG13" s="279"/>
      <c r="UOH13" s="279"/>
      <c r="UOI13" s="279"/>
      <c r="UOJ13" s="279"/>
      <c r="UOK13" s="279"/>
      <c r="UOL13" s="279"/>
      <c r="UOM13" s="279"/>
      <c r="UON13" s="279"/>
      <c r="UOO13" s="279"/>
      <c r="UOP13" s="279"/>
      <c r="UOQ13" s="279"/>
      <c r="UOR13" s="279"/>
      <c r="UOS13" s="279"/>
      <c r="UOT13" s="279"/>
      <c r="UOU13" s="279"/>
      <c r="UOV13" s="279"/>
      <c r="UOW13" s="279"/>
      <c r="UOX13" s="279"/>
      <c r="UOY13" s="279"/>
      <c r="UOZ13" s="279"/>
      <c r="UPA13" s="279"/>
      <c r="UPB13" s="279"/>
      <c r="UPC13" s="279"/>
      <c r="UPD13" s="279"/>
      <c r="UPE13" s="279"/>
      <c r="UPF13" s="279"/>
      <c r="UPG13" s="279"/>
      <c r="UPH13" s="279"/>
      <c r="UPI13" s="279"/>
      <c r="UPJ13" s="279"/>
      <c r="UPK13" s="279"/>
      <c r="UPL13" s="279"/>
      <c r="UPM13" s="279"/>
      <c r="UPN13" s="279"/>
      <c r="UPO13" s="279"/>
      <c r="UPP13" s="279"/>
      <c r="UPQ13" s="279"/>
      <c r="UPR13" s="279"/>
      <c r="UPS13" s="279"/>
      <c r="UPT13" s="279"/>
      <c r="UPU13" s="279"/>
      <c r="UPV13" s="279"/>
      <c r="UPW13" s="279"/>
      <c r="UPX13" s="279"/>
      <c r="UPY13" s="279"/>
      <c r="UPZ13" s="279"/>
      <c r="UQA13" s="279"/>
      <c r="UQB13" s="279"/>
      <c r="UQC13" s="279"/>
      <c r="UQD13" s="279"/>
      <c r="UQE13" s="279"/>
      <c r="UQF13" s="279"/>
      <c r="UQG13" s="279"/>
      <c r="UQH13" s="279"/>
      <c r="UQI13" s="279"/>
      <c r="UQJ13" s="279"/>
      <c r="UQK13" s="279"/>
      <c r="UQL13" s="279"/>
      <c r="UQM13" s="279"/>
      <c r="UQN13" s="279"/>
      <c r="UQO13" s="279"/>
      <c r="UQP13" s="279"/>
      <c r="UQQ13" s="279"/>
      <c r="UQR13" s="279"/>
      <c r="UQS13" s="279"/>
      <c r="UQT13" s="279"/>
      <c r="UQU13" s="279"/>
      <c r="UQV13" s="279"/>
      <c r="UQW13" s="279"/>
      <c r="UQX13" s="279"/>
      <c r="UQY13" s="279"/>
      <c r="UQZ13" s="279"/>
      <c r="URA13" s="279"/>
      <c r="URB13" s="279"/>
      <c r="URC13" s="279"/>
      <c r="URD13" s="279"/>
      <c r="URE13" s="279"/>
      <c r="URF13" s="279"/>
      <c r="URG13" s="279"/>
      <c r="URH13" s="279"/>
      <c r="URI13" s="279"/>
      <c r="URJ13" s="279"/>
      <c r="URK13" s="279"/>
      <c r="URL13" s="279"/>
      <c r="URM13" s="279"/>
      <c r="URN13" s="279"/>
      <c r="URO13" s="279"/>
      <c r="URP13" s="279"/>
      <c r="URQ13" s="279"/>
      <c r="URR13" s="279"/>
      <c r="URS13" s="279"/>
      <c r="URT13" s="279"/>
      <c r="URU13" s="279"/>
      <c r="URV13" s="279"/>
      <c r="URW13" s="279"/>
      <c r="URX13" s="279"/>
      <c r="URY13" s="279"/>
      <c r="URZ13" s="279"/>
      <c r="USA13" s="279"/>
      <c r="USB13" s="279"/>
      <c r="USC13" s="279"/>
      <c r="USD13" s="279"/>
      <c r="USE13" s="279"/>
      <c r="USF13" s="279"/>
      <c r="USG13" s="279"/>
      <c r="USH13" s="279"/>
      <c r="USI13" s="279"/>
      <c r="USJ13" s="279"/>
      <c r="USK13" s="279"/>
      <c r="USL13" s="279"/>
      <c r="USM13" s="279"/>
      <c r="USN13" s="279"/>
      <c r="USO13" s="279"/>
      <c r="USP13" s="279"/>
      <c r="USQ13" s="279"/>
      <c r="USR13" s="279"/>
      <c r="USS13" s="279"/>
      <c r="UST13" s="279"/>
      <c r="USU13" s="279"/>
      <c r="USV13" s="279"/>
      <c r="USW13" s="279"/>
      <c r="USX13" s="279"/>
      <c r="USY13" s="279"/>
      <c r="USZ13" s="279"/>
      <c r="UTA13" s="279"/>
      <c r="UTB13" s="279"/>
      <c r="UTC13" s="279"/>
      <c r="UTD13" s="279"/>
      <c r="UTE13" s="279"/>
      <c r="UTF13" s="279"/>
      <c r="UTG13" s="279"/>
      <c r="UTH13" s="279"/>
      <c r="UTI13" s="279"/>
      <c r="UTJ13" s="279"/>
      <c r="UTK13" s="279"/>
      <c r="UTL13" s="279"/>
      <c r="UTM13" s="279"/>
      <c r="UTN13" s="279"/>
      <c r="UTO13" s="279"/>
      <c r="UTP13" s="279"/>
      <c r="UTQ13" s="279"/>
      <c r="UTR13" s="279"/>
      <c r="UTS13" s="279"/>
      <c r="UTT13" s="279"/>
      <c r="UTU13" s="279"/>
      <c r="UTV13" s="279"/>
      <c r="UTW13" s="279"/>
      <c r="UTX13" s="279"/>
      <c r="UTY13" s="279"/>
      <c r="UTZ13" s="279"/>
      <c r="UUA13" s="279"/>
      <c r="UUB13" s="279"/>
      <c r="UUC13" s="279"/>
      <c r="UUD13" s="279"/>
      <c r="UUE13" s="279"/>
      <c r="UUF13" s="279"/>
      <c r="UUG13" s="279"/>
      <c r="UUH13" s="279"/>
      <c r="UUI13" s="279"/>
      <c r="UUJ13" s="279"/>
      <c r="UUK13" s="279"/>
      <c r="UUL13" s="279"/>
      <c r="UUM13" s="279"/>
      <c r="UUN13" s="279"/>
      <c r="UUO13" s="279"/>
      <c r="UUP13" s="279"/>
      <c r="UUQ13" s="279"/>
      <c r="UUR13" s="279"/>
      <c r="UUS13" s="279"/>
      <c r="UUT13" s="279"/>
      <c r="UUU13" s="279"/>
      <c r="UUV13" s="279"/>
      <c r="UUW13" s="279"/>
      <c r="UUX13" s="279"/>
      <c r="UUY13" s="279"/>
      <c r="UUZ13" s="279"/>
      <c r="UVA13" s="279"/>
      <c r="UVB13" s="279"/>
      <c r="UVC13" s="279"/>
      <c r="UVD13" s="279"/>
      <c r="UVE13" s="279"/>
      <c r="UVF13" s="279"/>
      <c r="UVG13" s="279"/>
      <c r="UVH13" s="279"/>
      <c r="UVI13" s="279"/>
      <c r="UVJ13" s="279"/>
      <c r="UVK13" s="279"/>
      <c r="UVL13" s="279"/>
      <c r="UVM13" s="279"/>
      <c r="UVN13" s="279"/>
      <c r="UVO13" s="279"/>
      <c r="UVP13" s="279"/>
      <c r="UVQ13" s="279"/>
      <c r="UVR13" s="279"/>
      <c r="UVS13" s="279"/>
      <c r="UVT13" s="279"/>
      <c r="UVU13" s="279"/>
      <c r="UVV13" s="279"/>
      <c r="UVW13" s="279"/>
      <c r="UVX13" s="279"/>
      <c r="UVY13" s="279"/>
      <c r="UVZ13" s="279"/>
      <c r="UWA13" s="279"/>
      <c r="UWB13" s="279"/>
      <c r="UWC13" s="279"/>
      <c r="UWD13" s="279"/>
      <c r="UWE13" s="279"/>
      <c r="UWF13" s="279"/>
      <c r="UWG13" s="279"/>
      <c r="UWH13" s="279"/>
      <c r="UWI13" s="279"/>
      <c r="UWJ13" s="279"/>
      <c r="UWK13" s="279"/>
      <c r="UWL13" s="279"/>
      <c r="UWM13" s="279"/>
      <c r="UWN13" s="279"/>
      <c r="UWO13" s="279"/>
      <c r="UWP13" s="279"/>
      <c r="UWQ13" s="279"/>
      <c r="UWR13" s="279"/>
      <c r="UWS13" s="279"/>
      <c r="UWT13" s="279"/>
      <c r="UWU13" s="279"/>
      <c r="UWV13" s="279"/>
      <c r="UWW13" s="279"/>
      <c r="UWX13" s="279"/>
      <c r="UWY13" s="279"/>
      <c r="UWZ13" s="279"/>
      <c r="UXA13" s="279"/>
      <c r="UXB13" s="279"/>
      <c r="UXC13" s="279"/>
      <c r="UXD13" s="279"/>
      <c r="UXE13" s="279"/>
      <c r="UXF13" s="279"/>
      <c r="UXG13" s="279"/>
      <c r="UXH13" s="279"/>
      <c r="UXI13" s="279"/>
      <c r="UXJ13" s="279"/>
      <c r="UXK13" s="279"/>
      <c r="UXL13" s="279"/>
      <c r="UXM13" s="279"/>
      <c r="UXN13" s="279"/>
      <c r="UXO13" s="279"/>
      <c r="UXP13" s="279"/>
      <c r="UXQ13" s="279"/>
      <c r="UXR13" s="279"/>
      <c r="UXS13" s="279"/>
      <c r="UXT13" s="279"/>
      <c r="UXU13" s="279"/>
      <c r="UXV13" s="279"/>
      <c r="UXW13" s="279"/>
      <c r="UXX13" s="279"/>
      <c r="UXY13" s="279"/>
      <c r="UXZ13" s="279"/>
      <c r="UYA13" s="279"/>
      <c r="UYB13" s="279"/>
      <c r="UYC13" s="279"/>
      <c r="UYD13" s="279"/>
      <c r="UYE13" s="279"/>
      <c r="UYF13" s="279"/>
      <c r="UYG13" s="279"/>
      <c r="UYH13" s="279"/>
      <c r="UYI13" s="279"/>
      <c r="UYJ13" s="279"/>
      <c r="UYK13" s="279"/>
      <c r="UYL13" s="279"/>
      <c r="UYM13" s="279"/>
      <c r="UYN13" s="279"/>
      <c r="UYO13" s="279"/>
      <c r="UYP13" s="279"/>
      <c r="UYQ13" s="279"/>
      <c r="UYR13" s="279"/>
      <c r="UYS13" s="279"/>
      <c r="UYT13" s="279"/>
      <c r="UYU13" s="279"/>
      <c r="UYV13" s="279"/>
      <c r="UYW13" s="279"/>
      <c r="UYX13" s="279"/>
      <c r="UYY13" s="279"/>
      <c r="UYZ13" s="279"/>
      <c r="UZA13" s="279"/>
      <c r="UZB13" s="279"/>
      <c r="UZC13" s="279"/>
      <c r="UZD13" s="279"/>
      <c r="UZE13" s="279"/>
      <c r="UZF13" s="279"/>
      <c r="UZG13" s="279"/>
      <c r="UZH13" s="279"/>
      <c r="UZI13" s="279"/>
      <c r="UZJ13" s="279"/>
      <c r="UZK13" s="279"/>
      <c r="UZL13" s="279"/>
      <c r="UZM13" s="279"/>
      <c r="UZN13" s="279"/>
      <c r="UZO13" s="279"/>
      <c r="UZP13" s="279"/>
      <c r="UZQ13" s="279"/>
      <c r="UZR13" s="279"/>
      <c r="UZS13" s="279"/>
      <c r="UZT13" s="279"/>
      <c r="UZU13" s="279"/>
      <c r="UZV13" s="279"/>
      <c r="UZW13" s="279"/>
      <c r="UZX13" s="279"/>
      <c r="UZY13" s="279"/>
      <c r="UZZ13" s="279"/>
      <c r="VAA13" s="279"/>
      <c r="VAB13" s="279"/>
      <c r="VAC13" s="279"/>
      <c r="VAD13" s="279"/>
      <c r="VAE13" s="279"/>
      <c r="VAF13" s="279"/>
      <c r="VAG13" s="279"/>
      <c r="VAH13" s="279"/>
      <c r="VAI13" s="279"/>
      <c r="VAJ13" s="279"/>
      <c r="VAK13" s="279"/>
      <c r="VAL13" s="279"/>
      <c r="VAM13" s="279"/>
      <c r="VAN13" s="279"/>
      <c r="VAO13" s="279"/>
      <c r="VAP13" s="279"/>
      <c r="VAQ13" s="279"/>
      <c r="VAR13" s="279"/>
      <c r="VAS13" s="279"/>
      <c r="VAT13" s="279"/>
      <c r="VAU13" s="279"/>
      <c r="VAV13" s="279"/>
      <c r="VAW13" s="279"/>
      <c r="VAX13" s="279"/>
      <c r="VAY13" s="279"/>
      <c r="VAZ13" s="279"/>
      <c r="VBA13" s="279"/>
      <c r="VBB13" s="279"/>
      <c r="VBC13" s="279"/>
      <c r="VBD13" s="279"/>
      <c r="VBE13" s="279"/>
      <c r="VBF13" s="279"/>
      <c r="VBG13" s="279"/>
      <c r="VBH13" s="279"/>
      <c r="VBI13" s="279"/>
      <c r="VBJ13" s="279"/>
      <c r="VBK13" s="279"/>
      <c r="VBL13" s="279"/>
      <c r="VBM13" s="279"/>
      <c r="VBN13" s="279"/>
      <c r="VBO13" s="279"/>
      <c r="VBP13" s="279"/>
      <c r="VBQ13" s="279"/>
      <c r="VBR13" s="279"/>
      <c r="VBS13" s="279"/>
      <c r="VBT13" s="279"/>
      <c r="VBU13" s="279"/>
      <c r="VBV13" s="279"/>
      <c r="VBW13" s="279"/>
      <c r="VBX13" s="279"/>
      <c r="VBY13" s="279"/>
      <c r="VBZ13" s="279"/>
      <c r="VCA13" s="279"/>
      <c r="VCB13" s="279"/>
      <c r="VCC13" s="279"/>
      <c r="VCD13" s="279"/>
      <c r="VCE13" s="279"/>
      <c r="VCF13" s="279"/>
      <c r="VCG13" s="279"/>
      <c r="VCH13" s="279"/>
      <c r="VCI13" s="279"/>
      <c r="VCJ13" s="279"/>
      <c r="VCK13" s="279"/>
      <c r="VCL13" s="279"/>
      <c r="VCM13" s="279"/>
      <c r="VCN13" s="279"/>
      <c r="VCO13" s="279"/>
      <c r="VCP13" s="279"/>
      <c r="VCQ13" s="279"/>
      <c r="VCR13" s="279"/>
      <c r="VCS13" s="279"/>
      <c r="VCT13" s="279"/>
      <c r="VCU13" s="279"/>
      <c r="VCV13" s="279"/>
      <c r="VCW13" s="279"/>
      <c r="VCX13" s="279"/>
      <c r="VCY13" s="279"/>
      <c r="VCZ13" s="279"/>
      <c r="VDA13" s="279"/>
      <c r="VDB13" s="279"/>
      <c r="VDC13" s="279"/>
      <c r="VDD13" s="279"/>
      <c r="VDE13" s="279"/>
      <c r="VDF13" s="279"/>
      <c r="VDG13" s="279"/>
      <c r="VDH13" s="279"/>
      <c r="VDI13" s="279"/>
      <c r="VDJ13" s="279"/>
      <c r="VDK13" s="279"/>
      <c r="VDL13" s="279"/>
      <c r="VDM13" s="279"/>
      <c r="VDN13" s="279"/>
      <c r="VDO13" s="279"/>
      <c r="VDP13" s="279"/>
      <c r="VDQ13" s="279"/>
      <c r="VDR13" s="279"/>
      <c r="VDS13" s="279"/>
      <c r="VDT13" s="279"/>
      <c r="VDU13" s="279"/>
      <c r="VDV13" s="279"/>
      <c r="VDW13" s="279"/>
      <c r="VDX13" s="279"/>
      <c r="VDY13" s="279"/>
      <c r="VDZ13" s="279"/>
      <c r="VEA13" s="279"/>
      <c r="VEB13" s="279"/>
      <c r="VEC13" s="279"/>
      <c r="VED13" s="279"/>
      <c r="VEE13" s="279"/>
      <c r="VEF13" s="279"/>
      <c r="VEG13" s="279"/>
      <c r="VEH13" s="279"/>
      <c r="VEI13" s="279"/>
      <c r="VEJ13" s="279"/>
      <c r="VEK13" s="279"/>
      <c r="VEL13" s="279"/>
      <c r="VEM13" s="279"/>
      <c r="VEN13" s="279"/>
      <c r="VEO13" s="279"/>
      <c r="VEP13" s="279"/>
      <c r="VEQ13" s="279"/>
      <c r="VER13" s="279"/>
      <c r="VES13" s="279"/>
      <c r="VET13" s="279"/>
      <c r="VEU13" s="279"/>
      <c r="VEV13" s="279"/>
      <c r="VEW13" s="279"/>
      <c r="VEX13" s="279"/>
      <c r="VEY13" s="279"/>
      <c r="VEZ13" s="279"/>
      <c r="VFA13" s="279"/>
      <c r="VFB13" s="279"/>
      <c r="VFC13" s="279"/>
      <c r="VFD13" s="279"/>
      <c r="VFE13" s="279"/>
      <c r="VFF13" s="279"/>
      <c r="VFG13" s="279"/>
      <c r="VFH13" s="279"/>
      <c r="VFI13" s="279"/>
      <c r="VFJ13" s="279"/>
      <c r="VFK13" s="279"/>
      <c r="VFL13" s="279"/>
      <c r="VFM13" s="279"/>
      <c r="VFN13" s="279"/>
      <c r="VFO13" s="279"/>
      <c r="VFP13" s="279"/>
      <c r="VFQ13" s="279"/>
      <c r="VFR13" s="279"/>
      <c r="VFS13" s="279"/>
      <c r="VFT13" s="279"/>
      <c r="VFU13" s="279"/>
      <c r="VFV13" s="279"/>
      <c r="VFW13" s="279"/>
      <c r="VFX13" s="279"/>
      <c r="VFY13" s="279"/>
      <c r="VFZ13" s="279"/>
      <c r="VGA13" s="279"/>
      <c r="VGB13" s="279"/>
      <c r="VGC13" s="279"/>
      <c r="VGD13" s="279"/>
      <c r="VGE13" s="279"/>
      <c r="VGF13" s="279"/>
      <c r="VGG13" s="279"/>
      <c r="VGH13" s="279"/>
      <c r="VGI13" s="279"/>
      <c r="VGJ13" s="279"/>
      <c r="VGK13" s="279"/>
      <c r="VGL13" s="279"/>
      <c r="VGM13" s="279"/>
      <c r="VGN13" s="279"/>
      <c r="VGO13" s="279"/>
      <c r="VGP13" s="279"/>
      <c r="VGQ13" s="279"/>
      <c r="VGR13" s="279"/>
      <c r="VGS13" s="279"/>
      <c r="VGT13" s="279"/>
      <c r="VGU13" s="279"/>
      <c r="VGV13" s="279"/>
      <c r="VGW13" s="279"/>
      <c r="VGX13" s="279"/>
      <c r="VGY13" s="279"/>
      <c r="VGZ13" s="279"/>
      <c r="VHA13" s="279"/>
      <c r="VHB13" s="279"/>
      <c r="VHC13" s="279"/>
      <c r="VHD13" s="279"/>
      <c r="VHE13" s="279"/>
      <c r="VHF13" s="279"/>
      <c r="VHG13" s="279"/>
      <c r="VHH13" s="279"/>
      <c r="VHI13" s="279"/>
      <c r="VHJ13" s="279"/>
      <c r="VHK13" s="279"/>
      <c r="VHL13" s="279"/>
      <c r="VHM13" s="279"/>
      <c r="VHN13" s="279"/>
      <c r="VHO13" s="279"/>
      <c r="VHP13" s="279"/>
      <c r="VHQ13" s="279"/>
      <c r="VHR13" s="279"/>
      <c r="VHS13" s="279"/>
      <c r="VHT13" s="279"/>
      <c r="VHU13" s="279"/>
      <c r="VHV13" s="279"/>
      <c r="VHW13" s="279"/>
      <c r="VHX13" s="279"/>
      <c r="VHY13" s="279"/>
      <c r="VHZ13" s="279"/>
      <c r="VIA13" s="279"/>
      <c r="VIB13" s="279"/>
      <c r="VIC13" s="279"/>
      <c r="VID13" s="279"/>
      <c r="VIE13" s="279"/>
      <c r="VIF13" s="279"/>
      <c r="VIG13" s="279"/>
      <c r="VIH13" s="279"/>
      <c r="VII13" s="279"/>
      <c r="VIJ13" s="279"/>
      <c r="VIK13" s="279"/>
      <c r="VIL13" s="279"/>
      <c r="VIM13" s="279"/>
      <c r="VIN13" s="279"/>
      <c r="VIO13" s="279"/>
      <c r="VIP13" s="279"/>
      <c r="VIQ13" s="279"/>
      <c r="VIR13" s="279"/>
      <c r="VIS13" s="279"/>
      <c r="VIT13" s="279"/>
      <c r="VIU13" s="279"/>
      <c r="VIV13" s="279"/>
      <c r="VIW13" s="279"/>
      <c r="VIX13" s="279"/>
      <c r="VIY13" s="279"/>
      <c r="VIZ13" s="279"/>
      <c r="VJA13" s="279"/>
      <c r="VJB13" s="279"/>
      <c r="VJC13" s="279"/>
      <c r="VJD13" s="279"/>
      <c r="VJE13" s="279"/>
      <c r="VJF13" s="279"/>
      <c r="VJG13" s="279"/>
      <c r="VJH13" s="279"/>
      <c r="VJI13" s="279"/>
      <c r="VJJ13" s="279"/>
      <c r="VJK13" s="279"/>
      <c r="VJL13" s="279"/>
      <c r="VJM13" s="279"/>
      <c r="VJN13" s="279"/>
      <c r="VJO13" s="279"/>
      <c r="VJP13" s="279"/>
      <c r="VJQ13" s="279"/>
      <c r="VJR13" s="279"/>
      <c r="VJS13" s="279"/>
      <c r="VJT13" s="279"/>
      <c r="VJU13" s="279"/>
      <c r="VJV13" s="279"/>
      <c r="VJW13" s="279"/>
      <c r="VJX13" s="279"/>
      <c r="VJY13" s="279"/>
      <c r="VJZ13" s="279"/>
      <c r="VKA13" s="279"/>
      <c r="VKB13" s="279"/>
      <c r="VKC13" s="279"/>
      <c r="VKD13" s="279"/>
      <c r="VKE13" s="279"/>
      <c r="VKF13" s="279"/>
      <c r="VKG13" s="279"/>
      <c r="VKH13" s="279"/>
      <c r="VKI13" s="279"/>
      <c r="VKJ13" s="279"/>
      <c r="VKK13" s="279"/>
      <c r="VKL13" s="279"/>
      <c r="VKM13" s="279"/>
      <c r="VKN13" s="279"/>
      <c r="VKO13" s="279"/>
      <c r="VKP13" s="279"/>
      <c r="VKQ13" s="279"/>
      <c r="VKR13" s="279"/>
      <c r="VKS13" s="279"/>
      <c r="VKT13" s="279"/>
      <c r="VKU13" s="279"/>
      <c r="VKV13" s="279"/>
      <c r="VKW13" s="279"/>
      <c r="VKX13" s="279"/>
      <c r="VKY13" s="279"/>
      <c r="VKZ13" s="279"/>
      <c r="VLA13" s="279"/>
      <c r="VLB13" s="279"/>
      <c r="VLC13" s="279"/>
      <c r="VLD13" s="279"/>
      <c r="VLE13" s="279"/>
      <c r="VLF13" s="279"/>
      <c r="VLG13" s="279"/>
      <c r="VLH13" s="279"/>
      <c r="VLI13" s="279"/>
      <c r="VLJ13" s="279"/>
      <c r="VLK13" s="279"/>
      <c r="VLL13" s="279"/>
      <c r="VLM13" s="279"/>
      <c r="VLN13" s="279"/>
      <c r="VLO13" s="279"/>
      <c r="VLP13" s="279"/>
      <c r="VLQ13" s="279"/>
      <c r="VLR13" s="279"/>
      <c r="VLS13" s="279"/>
      <c r="VLT13" s="279"/>
      <c r="VLU13" s="279"/>
      <c r="VLV13" s="279"/>
      <c r="VLW13" s="279"/>
      <c r="VLX13" s="279"/>
      <c r="VLY13" s="279"/>
      <c r="VLZ13" s="279"/>
      <c r="VMA13" s="279"/>
      <c r="VMB13" s="279"/>
      <c r="VMC13" s="279"/>
      <c r="VMD13" s="279"/>
      <c r="VME13" s="279"/>
      <c r="VMF13" s="279"/>
      <c r="VMG13" s="279"/>
      <c r="VMH13" s="279"/>
      <c r="VMI13" s="279"/>
      <c r="VMJ13" s="279"/>
      <c r="VMK13" s="279"/>
      <c r="VML13" s="279"/>
      <c r="VMM13" s="279"/>
      <c r="VMN13" s="279"/>
      <c r="VMO13" s="279"/>
      <c r="VMP13" s="279"/>
      <c r="VMQ13" s="279"/>
      <c r="VMR13" s="279"/>
      <c r="VMS13" s="279"/>
      <c r="VMT13" s="279"/>
      <c r="VMU13" s="279"/>
      <c r="VMV13" s="279"/>
      <c r="VMW13" s="279"/>
      <c r="VMX13" s="279"/>
      <c r="VMY13" s="279"/>
      <c r="VMZ13" s="279"/>
      <c r="VNA13" s="279"/>
      <c r="VNB13" s="279"/>
      <c r="VNC13" s="279"/>
      <c r="VND13" s="279"/>
      <c r="VNE13" s="279"/>
      <c r="VNF13" s="279"/>
      <c r="VNG13" s="279"/>
      <c r="VNH13" s="279"/>
      <c r="VNI13" s="279"/>
      <c r="VNJ13" s="279"/>
      <c r="VNK13" s="279"/>
      <c r="VNL13" s="279"/>
      <c r="VNM13" s="279"/>
      <c r="VNN13" s="279"/>
      <c r="VNO13" s="279"/>
      <c r="VNP13" s="279"/>
      <c r="VNQ13" s="279"/>
      <c r="VNR13" s="279"/>
      <c r="VNS13" s="279"/>
      <c r="VNT13" s="279"/>
      <c r="VNU13" s="279"/>
      <c r="VNV13" s="279"/>
      <c r="VNW13" s="279"/>
      <c r="VNX13" s="279"/>
      <c r="VNY13" s="279"/>
      <c r="VNZ13" s="279"/>
      <c r="VOA13" s="279"/>
      <c r="VOB13" s="279"/>
      <c r="VOC13" s="279"/>
      <c r="VOD13" s="279"/>
      <c r="VOE13" s="279"/>
      <c r="VOF13" s="279"/>
      <c r="VOG13" s="279"/>
      <c r="VOH13" s="279"/>
      <c r="VOI13" s="279"/>
      <c r="VOJ13" s="279"/>
      <c r="VOK13" s="279"/>
      <c r="VOL13" s="279"/>
      <c r="VOM13" s="279"/>
      <c r="VON13" s="279"/>
      <c r="VOO13" s="279"/>
      <c r="VOP13" s="279"/>
      <c r="VOQ13" s="279"/>
      <c r="VOR13" s="279"/>
      <c r="VOS13" s="279"/>
      <c r="VOT13" s="279"/>
      <c r="VOU13" s="279"/>
      <c r="VOV13" s="279"/>
      <c r="VOW13" s="279"/>
      <c r="VOX13" s="279"/>
      <c r="VOY13" s="279"/>
      <c r="VOZ13" s="279"/>
      <c r="VPA13" s="279"/>
      <c r="VPB13" s="279"/>
      <c r="VPC13" s="279"/>
      <c r="VPD13" s="279"/>
      <c r="VPE13" s="279"/>
      <c r="VPF13" s="279"/>
      <c r="VPG13" s="279"/>
      <c r="VPH13" s="279"/>
      <c r="VPI13" s="279"/>
      <c r="VPJ13" s="279"/>
      <c r="VPK13" s="279"/>
      <c r="VPL13" s="279"/>
      <c r="VPM13" s="279"/>
      <c r="VPN13" s="279"/>
      <c r="VPO13" s="279"/>
      <c r="VPP13" s="279"/>
      <c r="VPQ13" s="279"/>
      <c r="VPR13" s="279"/>
      <c r="VPS13" s="279"/>
      <c r="VPT13" s="279"/>
      <c r="VPU13" s="279"/>
      <c r="VPV13" s="279"/>
      <c r="VPW13" s="279"/>
      <c r="VPX13" s="279"/>
      <c r="VPY13" s="279"/>
      <c r="VPZ13" s="279"/>
      <c r="VQA13" s="279"/>
      <c r="VQB13" s="279"/>
      <c r="VQC13" s="279"/>
      <c r="VQD13" s="279"/>
      <c r="VQE13" s="279"/>
      <c r="VQF13" s="279"/>
      <c r="VQG13" s="279"/>
      <c r="VQH13" s="279"/>
      <c r="VQI13" s="279"/>
      <c r="VQJ13" s="279"/>
      <c r="VQK13" s="279"/>
      <c r="VQL13" s="279"/>
      <c r="VQM13" s="279"/>
      <c r="VQN13" s="279"/>
      <c r="VQO13" s="279"/>
      <c r="VQP13" s="279"/>
      <c r="VQQ13" s="279"/>
      <c r="VQR13" s="279"/>
      <c r="VQS13" s="279"/>
      <c r="VQT13" s="279"/>
      <c r="VQU13" s="279"/>
      <c r="VQV13" s="279"/>
      <c r="VQW13" s="279"/>
      <c r="VQX13" s="279"/>
      <c r="VQY13" s="279"/>
      <c r="VQZ13" s="279"/>
      <c r="VRA13" s="279"/>
      <c r="VRB13" s="279"/>
      <c r="VRC13" s="279"/>
      <c r="VRD13" s="279"/>
      <c r="VRE13" s="279"/>
      <c r="VRF13" s="279"/>
      <c r="VRG13" s="279"/>
      <c r="VRH13" s="279"/>
      <c r="VRI13" s="279"/>
      <c r="VRJ13" s="279"/>
      <c r="VRK13" s="279"/>
      <c r="VRL13" s="279"/>
      <c r="VRM13" s="279"/>
      <c r="VRN13" s="279"/>
      <c r="VRO13" s="279"/>
      <c r="VRP13" s="279"/>
      <c r="VRQ13" s="279"/>
      <c r="VRR13" s="279"/>
      <c r="VRS13" s="279"/>
      <c r="VRT13" s="279"/>
      <c r="VRU13" s="279"/>
      <c r="VRV13" s="279"/>
      <c r="VRW13" s="279"/>
      <c r="VRX13" s="279"/>
      <c r="VRY13" s="279"/>
      <c r="VRZ13" s="279"/>
      <c r="VSA13" s="279"/>
      <c r="VSB13" s="279"/>
      <c r="VSC13" s="279"/>
      <c r="VSD13" s="279"/>
      <c r="VSE13" s="279"/>
      <c r="VSF13" s="279"/>
      <c r="VSG13" s="279"/>
      <c r="VSH13" s="279"/>
      <c r="VSI13" s="279"/>
      <c r="VSJ13" s="279"/>
      <c r="VSK13" s="279"/>
      <c r="VSL13" s="279"/>
      <c r="VSM13" s="279"/>
      <c r="VSN13" s="279"/>
      <c r="VSO13" s="279"/>
      <c r="VSP13" s="279"/>
      <c r="VSQ13" s="279"/>
      <c r="VSR13" s="279"/>
      <c r="VSS13" s="279"/>
      <c r="VST13" s="279"/>
      <c r="VSU13" s="279"/>
      <c r="VSV13" s="279"/>
      <c r="VSW13" s="279"/>
      <c r="VSX13" s="279"/>
      <c r="VSY13" s="279"/>
      <c r="VSZ13" s="279"/>
      <c r="VTA13" s="279"/>
      <c r="VTB13" s="279"/>
      <c r="VTC13" s="279"/>
      <c r="VTD13" s="279"/>
      <c r="VTE13" s="279"/>
      <c r="VTF13" s="279"/>
      <c r="VTG13" s="279"/>
      <c r="VTH13" s="279"/>
      <c r="VTI13" s="279"/>
      <c r="VTJ13" s="279"/>
      <c r="VTK13" s="279"/>
      <c r="VTL13" s="279"/>
      <c r="VTM13" s="279"/>
      <c r="VTN13" s="279"/>
      <c r="VTO13" s="279"/>
      <c r="VTP13" s="279"/>
      <c r="VTQ13" s="279"/>
      <c r="VTR13" s="279"/>
      <c r="VTS13" s="279"/>
      <c r="VTT13" s="279"/>
      <c r="VTU13" s="279"/>
      <c r="VTV13" s="279"/>
      <c r="VTW13" s="279"/>
      <c r="VTX13" s="279"/>
      <c r="VTY13" s="279"/>
      <c r="VTZ13" s="279"/>
      <c r="VUA13" s="279"/>
      <c r="VUB13" s="279"/>
      <c r="VUC13" s="279"/>
      <c r="VUD13" s="279"/>
      <c r="VUE13" s="279"/>
      <c r="VUF13" s="279"/>
      <c r="VUG13" s="279"/>
      <c r="VUH13" s="279"/>
      <c r="VUI13" s="279"/>
      <c r="VUJ13" s="279"/>
      <c r="VUK13" s="279"/>
      <c r="VUL13" s="279"/>
      <c r="VUM13" s="279"/>
      <c r="VUN13" s="279"/>
      <c r="VUO13" s="279"/>
      <c r="VUP13" s="279"/>
      <c r="VUQ13" s="279"/>
      <c r="VUR13" s="279"/>
      <c r="VUS13" s="279"/>
      <c r="VUT13" s="279"/>
      <c r="VUU13" s="279"/>
      <c r="VUV13" s="279"/>
      <c r="VUW13" s="279"/>
      <c r="VUX13" s="279"/>
      <c r="VUY13" s="279"/>
      <c r="VUZ13" s="279"/>
      <c r="VVA13" s="279"/>
      <c r="VVB13" s="279"/>
      <c r="VVC13" s="279"/>
      <c r="VVD13" s="279"/>
      <c r="VVE13" s="279"/>
      <c r="VVF13" s="279"/>
      <c r="VVG13" s="279"/>
      <c r="VVH13" s="279"/>
      <c r="VVI13" s="279"/>
      <c r="VVJ13" s="279"/>
      <c r="VVK13" s="279"/>
      <c r="VVL13" s="279"/>
      <c r="VVM13" s="279"/>
      <c r="VVN13" s="279"/>
      <c r="VVO13" s="279"/>
      <c r="VVP13" s="279"/>
      <c r="VVQ13" s="279"/>
      <c r="VVR13" s="279"/>
      <c r="VVS13" s="279"/>
      <c r="VVT13" s="279"/>
      <c r="VVU13" s="279"/>
      <c r="VVV13" s="279"/>
      <c r="VVW13" s="279"/>
      <c r="VVX13" s="279"/>
      <c r="VVY13" s="279"/>
      <c r="VVZ13" s="279"/>
      <c r="VWA13" s="279"/>
      <c r="VWB13" s="279"/>
      <c r="VWC13" s="279"/>
      <c r="VWD13" s="279"/>
      <c r="VWE13" s="279"/>
      <c r="VWF13" s="279"/>
      <c r="VWG13" s="279"/>
      <c r="VWH13" s="279"/>
      <c r="VWI13" s="279"/>
      <c r="VWJ13" s="279"/>
      <c r="VWK13" s="279"/>
      <c r="VWL13" s="279"/>
      <c r="VWM13" s="279"/>
      <c r="VWN13" s="279"/>
      <c r="VWO13" s="279"/>
      <c r="VWP13" s="279"/>
      <c r="VWQ13" s="279"/>
      <c r="VWR13" s="279"/>
      <c r="VWS13" s="279"/>
      <c r="VWT13" s="279"/>
      <c r="VWU13" s="279"/>
      <c r="VWV13" s="279"/>
      <c r="VWW13" s="279"/>
      <c r="VWX13" s="279"/>
      <c r="VWY13" s="279"/>
      <c r="VWZ13" s="279"/>
      <c r="VXA13" s="279"/>
      <c r="VXB13" s="279"/>
      <c r="VXC13" s="279"/>
      <c r="VXD13" s="279"/>
      <c r="VXE13" s="279"/>
      <c r="VXF13" s="279"/>
      <c r="VXG13" s="279"/>
      <c r="VXH13" s="279"/>
      <c r="VXI13" s="279"/>
      <c r="VXJ13" s="279"/>
      <c r="VXK13" s="279"/>
      <c r="VXL13" s="279"/>
      <c r="VXM13" s="279"/>
      <c r="VXN13" s="279"/>
      <c r="VXO13" s="279"/>
      <c r="VXP13" s="279"/>
      <c r="VXQ13" s="279"/>
      <c r="VXR13" s="279"/>
      <c r="VXS13" s="279"/>
      <c r="VXT13" s="279"/>
      <c r="VXU13" s="279"/>
      <c r="VXV13" s="279"/>
      <c r="VXW13" s="279"/>
      <c r="VXX13" s="279"/>
      <c r="VXY13" s="279"/>
      <c r="VXZ13" s="279"/>
      <c r="VYA13" s="279"/>
      <c r="VYB13" s="279"/>
      <c r="VYC13" s="279"/>
      <c r="VYD13" s="279"/>
      <c r="VYE13" s="279"/>
      <c r="VYF13" s="279"/>
      <c r="VYG13" s="279"/>
      <c r="VYH13" s="279"/>
      <c r="VYI13" s="279"/>
      <c r="VYJ13" s="279"/>
      <c r="VYK13" s="279"/>
      <c r="VYL13" s="279"/>
      <c r="VYM13" s="279"/>
      <c r="VYN13" s="279"/>
      <c r="VYO13" s="279"/>
      <c r="VYP13" s="279"/>
      <c r="VYQ13" s="279"/>
      <c r="VYR13" s="279"/>
      <c r="VYS13" s="279"/>
      <c r="VYT13" s="279"/>
      <c r="VYU13" s="279"/>
      <c r="VYV13" s="279"/>
      <c r="VYW13" s="279"/>
      <c r="VYX13" s="279"/>
      <c r="VYY13" s="279"/>
      <c r="VYZ13" s="279"/>
      <c r="VZA13" s="279"/>
      <c r="VZB13" s="279"/>
      <c r="VZC13" s="279"/>
      <c r="VZD13" s="279"/>
      <c r="VZE13" s="279"/>
      <c r="VZF13" s="279"/>
      <c r="VZG13" s="279"/>
      <c r="VZH13" s="279"/>
      <c r="VZI13" s="279"/>
      <c r="VZJ13" s="279"/>
      <c r="VZK13" s="279"/>
      <c r="VZL13" s="279"/>
      <c r="VZM13" s="279"/>
      <c r="VZN13" s="279"/>
      <c r="VZO13" s="279"/>
      <c r="VZP13" s="279"/>
      <c r="VZQ13" s="279"/>
      <c r="VZR13" s="279"/>
      <c r="VZS13" s="279"/>
      <c r="VZT13" s="279"/>
      <c r="VZU13" s="279"/>
      <c r="VZV13" s="279"/>
      <c r="VZW13" s="279"/>
      <c r="VZX13" s="279"/>
      <c r="VZY13" s="279"/>
      <c r="VZZ13" s="279"/>
      <c r="WAA13" s="279"/>
      <c r="WAB13" s="279"/>
      <c r="WAC13" s="279"/>
      <c r="WAD13" s="279"/>
      <c r="WAE13" s="279"/>
      <c r="WAF13" s="279"/>
      <c r="WAG13" s="279"/>
      <c r="WAH13" s="279"/>
      <c r="WAI13" s="279"/>
      <c r="WAJ13" s="279"/>
      <c r="WAK13" s="279"/>
      <c r="WAL13" s="279"/>
      <c r="WAM13" s="279"/>
      <c r="WAN13" s="279"/>
      <c r="WAO13" s="279"/>
      <c r="WAP13" s="279"/>
      <c r="WAQ13" s="279"/>
      <c r="WAR13" s="279"/>
      <c r="WAS13" s="279"/>
      <c r="WAT13" s="279"/>
      <c r="WAU13" s="279"/>
      <c r="WAV13" s="279"/>
      <c r="WAW13" s="279"/>
      <c r="WAX13" s="279"/>
      <c r="WAY13" s="279"/>
      <c r="WAZ13" s="279"/>
      <c r="WBA13" s="279"/>
      <c r="WBB13" s="279"/>
      <c r="WBC13" s="279"/>
      <c r="WBD13" s="279"/>
      <c r="WBE13" s="279"/>
      <c r="WBF13" s="279"/>
      <c r="WBG13" s="279"/>
      <c r="WBH13" s="279"/>
      <c r="WBI13" s="279"/>
      <c r="WBJ13" s="279"/>
      <c r="WBK13" s="279"/>
      <c r="WBL13" s="279"/>
      <c r="WBM13" s="279"/>
      <c r="WBN13" s="279"/>
      <c r="WBO13" s="279"/>
      <c r="WBP13" s="279"/>
      <c r="WBQ13" s="279"/>
      <c r="WBR13" s="279"/>
      <c r="WBS13" s="279"/>
      <c r="WBT13" s="279"/>
      <c r="WBU13" s="279"/>
      <c r="WBV13" s="279"/>
      <c r="WBW13" s="279"/>
      <c r="WBX13" s="279"/>
      <c r="WBY13" s="279"/>
      <c r="WBZ13" s="279"/>
      <c r="WCA13" s="279"/>
      <c r="WCB13" s="279"/>
      <c r="WCC13" s="279"/>
      <c r="WCD13" s="279"/>
      <c r="WCE13" s="279"/>
      <c r="WCF13" s="279"/>
      <c r="WCG13" s="279"/>
      <c r="WCH13" s="279"/>
      <c r="WCI13" s="279"/>
      <c r="WCJ13" s="279"/>
      <c r="WCK13" s="279"/>
      <c r="WCL13" s="279"/>
      <c r="WCM13" s="279"/>
      <c r="WCN13" s="279"/>
      <c r="WCO13" s="279"/>
      <c r="WCP13" s="279"/>
      <c r="WCQ13" s="279"/>
      <c r="WCR13" s="279"/>
      <c r="WCS13" s="279"/>
      <c r="WCT13" s="279"/>
      <c r="WCU13" s="279"/>
      <c r="WCV13" s="279"/>
      <c r="WCW13" s="279"/>
      <c r="WCX13" s="279"/>
      <c r="WCY13" s="279"/>
      <c r="WCZ13" s="279"/>
      <c r="WDA13" s="279"/>
      <c r="WDB13" s="279"/>
      <c r="WDC13" s="279"/>
      <c r="WDD13" s="279"/>
      <c r="WDE13" s="279"/>
      <c r="WDF13" s="279"/>
      <c r="WDG13" s="279"/>
      <c r="WDH13" s="279"/>
      <c r="WDI13" s="279"/>
      <c r="WDJ13" s="279"/>
      <c r="WDK13" s="279"/>
      <c r="WDL13" s="279"/>
      <c r="WDM13" s="279"/>
      <c r="WDN13" s="279"/>
      <c r="WDO13" s="279"/>
      <c r="WDP13" s="279"/>
      <c r="WDQ13" s="279"/>
      <c r="WDR13" s="279"/>
      <c r="WDS13" s="279"/>
      <c r="WDT13" s="279"/>
      <c r="WDU13" s="279"/>
      <c r="WDV13" s="279"/>
      <c r="WDW13" s="279"/>
      <c r="WDX13" s="279"/>
      <c r="WDY13" s="279"/>
      <c r="WDZ13" s="279"/>
      <c r="WEA13" s="279"/>
      <c r="WEB13" s="279"/>
      <c r="WEC13" s="279"/>
      <c r="WED13" s="279"/>
      <c r="WEE13" s="279"/>
      <c r="WEF13" s="279"/>
      <c r="WEG13" s="279"/>
      <c r="WEH13" s="279"/>
      <c r="WEI13" s="279"/>
      <c r="WEJ13" s="279"/>
      <c r="WEK13" s="279"/>
      <c r="WEL13" s="279"/>
      <c r="WEM13" s="279"/>
      <c r="WEN13" s="279"/>
      <c r="WEO13" s="279"/>
      <c r="WEP13" s="279"/>
      <c r="WEQ13" s="279"/>
      <c r="WER13" s="279"/>
      <c r="WES13" s="279"/>
      <c r="WET13" s="279"/>
      <c r="WEU13" s="279"/>
      <c r="WEV13" s="279"/>
      <c r="WEW13" s="279"/>
      <c r="WEX13" s="279"/>
      <c r="WEY13" s="279"/>
      <c r="WEZ13" s="279"/>
      <c r="WFA13" s="279"/>
      <c r="WFB13" s="279"/>
      <c r="WFC13" s="279"/>
      <c r="WFD13" s="279"/>
      <c r="WFE13" s="279"/>
      <c r="WFF13" s="279"/>
      <c r="WFG13" s="279"/>
      <c r="WFH13" s="279"/>
      <c r="WFI13" s="279"/>
      <c r="WFJ13" s="279"/>
      <c r="WFK13" s="279"/>
      <c r="WFL13" s="279"/>
      <c r="WFM13" s="279"/>
      <c r="WFN13" s="279"/>
      <c r="WFO13" s="279"/>
      <c r="WFP13" s="279"/>
      <c r="WFQ13" s="279"/>
      <c r="WFR13" s="279"/>
      <c r="WFS13" s="279"/>
      <c r="WFT13" s="279"/>
      <c r="WFU13" s="279"/>
      <c r="WFV13" s="279"/>
      <c r="WFW13" s="279"/>
      <c r="WFX13" s="279"/>
      <c r="WFY13" s="279"/>
      <c r="WFZ13" s="279"/>
      <c r="WGA13" s="279"/>
      <c r="WGB13" s="279"/>
      <c r="WGC13" s="279"/>
      <c r="WGD13" s="279"/>
      <c r="WGE13" s="279"/>
      <c r="WGF13" s="279"/>
      <c r="WGG13" s="279"/>
      <c r="WGH13" s="279"/>
      <c r="WGI13" s="279"/>
      <c r="WGJ13" s="279"/>
      <c r="WGK13" s="279"/>
      <c r="WGL13" s="279"/>
      <c r="WGM13" s="279"/>
      <c r="WGN13" s="279"/>
      <c r="WGO13" s="279"/>
      <c r="WGP13" s="279"/>
      <c r="WGQ13" s="279"/>
      <c r="WGR13" s="279"/>
      <c r="WGS13" s="279"/>
      <c r="WGT13" s="279"/>
      <c r="WGU13" s="279"/>
      <c r="WGV13" s="279"/>
      <c r="WGW13" s="279"/>
      <c r="WGX13" s="279"/>
      <c r="WGY13" s="279"/>
      <c r="WGZ13" s="279"/>
      <c r="WHA13" s="279"/>
      <c r="WHB13" s="279"/>
      <c r="WHC13" s="279"/>
      <c r="WHD13" s="279"/>
      <c r="WHE13" s="279"/>
      <c r="WHF13" s="279"/>
      <c r="WHG13" s="279"/>
      <c r="WHH13" s="279"/>
      <c r="WHI13" s="279"/>
      <c r="WHJ13" s="279"/>
      <c r="WHK13" s="279"/>
      <c r="WHL13" s="279"/>
      <c r="WHM13" s="279"/>
      <c r="WHN13" s="279"/>
      <c r="WHO13" s="279"/>
      <c r="WHP13" s="279"/>
      <c r="WHQ13" s="279"/>
      <c r="WHR13" s="279"/>
      <c r="WHS13" s="279"/>
      <c r="WHT13" s="279"/>
      <c r="WHU13" s="279"/>
      <c r="WHV13" s="279"/>
      <c r="WHW13" s="279"/>
      <c r="WHX13" s="279"/>
      <c r="WHY13" s="279"/>
      <c r="WHZ13" s="279"/>
      <c r="WIA13" s="279"/>
      <c r="WIB13" s="279"/>
      <c r="WIC13" s="279"/>
      <c r="WID13" s="279"/>
      <c r="WIE13" s="279"/>
      <c r="WIF13" s="279"/>
      <c r="WIG13" s="279"/>
      <c r="WIH13" s="279"/>
      <c r="WII13" s="279"/>
      <c r="WIJ13" s="279"/>
      <c r="WIK13" s="279"/>
      <c r="WIL13" s="279"/>
      <c r="WIM13" s="279"/>
      <c r="WIN13" s="279"/>
      <c r="WIO13" s="279"/>
      <c r="WIP13" s="279"/>
      <c r="WIQ13" s="279"/>
      <c r="WIR13" s="279"/>
      <c r="WIS13" s="279"/>
      <c r="WIT13" s="279"/>
      <c r="WIU13" s="279"/>
      <c r="WIV13" s="279"/>
      <c r="WIW13" s="279"/>
      <c r="WIX13" s="279"/>
      <c r="WIY13" s="279"/>
      <c r="WIZ13" s="279"/>
      <c r="WJA13" s="279"/>
      <c r="WJB13" s="279"/>
      <c r="WJC13" s="279"/>
      <c r="WJD13" s="279"/>
      <c r="WJE13" s="279"/>
      <c r="WJF13" s="279"/>
      <c r="WJG13" s="279"/>
      <c r="WJH13" s="279"/>
      <c r="WJI13" s="279"/>
      <c r="WJJ13" s="279"/>
      <c r="WJK13" s="279"/>
      <c r="WJL13" s="279"/>
      <c r="WJM13" s="279"/>
      <c r="WJN13" s="279"/>
      <c r="WJO13" s="279"/>
      <c r="WJP13" s="279"/>
      <c r="WJQ13" s="279"/>
      <c r="WJR13" s="279"/>
      <c r="WJS13" s="279"/>
      <c r="WJT13" s="279"/>
      <c r="WJU13" s="279"/>
      <c r="WJV13" s="279"/>
      <c r="WJW13" s="279"/>
      <c r="WJX13" s="279"/>
      <c r="WJY13" s="279"/>
      <c r="WJZ13" s="279"/>
      <c r="WKA13" s="279"/>
      <c r="WKB13" s="279"/>
      <c r="WKC13" s="279"/>
      <c r="WKD13" s="279"/>
      <c r="WKE13" s="279"/>
      <c r="WKF13" s="279"/>
      <c r="WKG13" s="279"/>
      <c r="WKH13" s="279"/>
      <c r="WKI13" s="279"/>
      <c r="WKJ13" s="279"/>
      <c r="WKK13" s="279"/>
      <c r="WKL13" s="279"/>
      <c r="WKM13" s="279"/>
      <c r="WKN13" s="279"/>
      <c r="WKO13" s="279"/>
      <c r="WKP13" s="279"/>
      <c r="WKQ13" s="279"/>
      <c r="WKR13" s="279"/>
      <c r="WKS13" s="279"/>
      <c r="WKT13" s="279"/>
      <c r="WKU13" s="279"/>
      <c r="WKV13" s="279"/>
      <c r="WKW13" s="279"/>
      <c r="WKX13" s="279"/>
      <c r="WKY13" s="279"/>
      <c r="WKZ13" s="279"/>
      <c r="WLA13" s="279"/>
      <c r="WLB13" s="279"/>
      <c r="WLC13" s="279"/>
      <c r="WLD13" s="279"/>
      <c r="WLE13" s="279"/>
      <c r="WLF13" s="279"/>
      <c r="WLG13" s="279"/>
      <c r="WLH13" s="279"/>
      <c r="WLI13" s="279"/>
      <c r="WLJ13" s="279"/>
      <c r="WLK13" s="279"/>
      <c r="WLL13" s="279"/>
      <c r="WLM13" s="279"/>
      <c r="WLN13" s="279"/>
      <c r="WLO13" s="279"/>
      <c r="WLP13" s="279"/>
      <c r="WLQ13" s="279"/>
      <c r="WLR13" s="279"/>
      <c r="WLS13" s="279"/>
      <c r="WLT13" s="279"/>
      <c r="WLU13" s="279"/>
      <c r="WLV13" s="279"/>
      <c r="WLW13" s="279"/>
      <c r="WLX13" s="279"/>
      <c r="WLY13" s="279"/>
      <c r="WLZ13" s="279"/>
      <c r="WMA13" s="279"/>
      <c r="WMB13" s="279"/>
      <c r="WMC13" s="279"/>
      <c r="WMD13" s="279"/>
      <c r="WME13" s="279"/>
      <c r="WMF13" s="279"/>
      <c r="WMG13" s="279"/>
      <c r="WMH13" s="279"/>
      <c r="WMI13" s="279"/>
      <c r="WMJ13" s="279"/>
      <c r="WMK13" s="279"/>
      <c r="WML13" s="279"/>
      <c r="WMM13" s="279"/>
      <c r="WMN13" s="279"/>
      <c r="WMO13" s="279"/>
      <c r="WMP13" s="279"/>
      <c r="WMQ13" s="279"/>
      <c r="WMR13" s="279"/>
      <c r="WMS13" s="279"/>
      <c r="WMT13" s="279"/>
      <c r="WMU13" s="279"/>
      <c r="WMV13" s="279"/>
      <c r="WMW13" s="279"/>
      <c r="WMX13" s="279"/>
      <c r="WMY13" s="279"/>
      <c r="WMZ13" s="279"/>
      <c r="WNA13" s="279"/>
      <c r="WNB13" s="279"/>
      <c r="WNC13" s="279"/>
      <c r="WND13" s="279"/>
      <c r="WNE13" s="279"/>
      <c r="WNF13" s="279"/>
      <c r="WNG13" s="279"/>
      <c r="WNH13" s="279"/>
      <c r="WNI13" s="279"/>
      <c r="WNJ13" s="279"/>
      <c r="WNK13" s="279"/>
      <c r="WNL13" s="279"/>
      <c r="WNM13" s="279"/>
      <c r="WNN13" s="279"/>
      <c r="WNO13" s="279"/>
      <c r="WNP13" s="279"/>
      <c r="WNQ13" s="279"/>
      <c r="WNR13" s="279"/>
      <c r="WNS13" s="279"/>
      <c r="WNT13" s="279"/>
      <c r="WNU13" s="279"/>
      <c r="WNV13" s="279"/>
      <c r="WNW13" s="279"/>
      <c r="WNX13" s="279"/>
      <c r="WNY13" s="279"/>
      <c r="WNZ13" s="279"/>
      <c r="WOA13" s="279"/>
      <c r="WOB13" s="279"/>
      <c r="WOC13" s="279"/>
      <c r="WOD13" s="279"/>
      <c r="WOE13" s="279"/>
      <c r="WOF13" s="279"/>
      <c r="WOG13" s="279"/>
      <c r="WOH13" s="279"/>
      <c r="WOI13" s="279"/>
      <c r="WOJ13" s="279"/>
      <c r="WOK13" s="279"/>
      <c r="WOL13" s="279"/>
      <c r="WOM13" s="279"/>
      <c r="WON13" s="279"/>
      <c r="WOO13" s="279"/>
      <c r="WOP13" s="279"/>
      <c r="WOQ13" s="279"/>
      <c r="WOR13" s="279"/>
      <c r="WOS13" s="279"/>
      <c r="WOT13" s="279"/>
      <c r="WOU13" s="279"/>
      <c r="WOV13" s="279"/>
      <c r="WOW13" s="279"/>
      <c r="WOX13" s="279"/>
      <c r="WOY13" s="279"/>
      <c r="WOZ13" s="279"/>
      <c r="WPA13" s="279"/>
      <c r="WPB13" s="279"/>
      <c r="WPC13" s="279"/>
      <c r="WPD13" s="279"/>
      <c r="WPE13" s="279"/>
      <c r="WPF13" s="279"/>
      <c r="WPG13" s="279"/>
      <c r="WPH13" s="279"/>
      <c r="WPI13" s="279"/>
      <c r="WPJ13" s="279"/>
      <c r="WPK13" s="279"/>
      <c r="WPL13" s="279"/>
      <c r="WPM13" s="279"/>
      <c r="WPN13" s="279"/>
      <c r="WPO13" s="279"/>
      <c r="WPP13" s="279"/>
      <c r="WPQ13" s="279"/>
      <c r="WPR13" s="279"/>
      <c r="WPS13" s="279"/>
      <c r="WPT13" s="279"/>
      <c r="WPU13" s="279"/>
      <c r="WPV13" s="279"/>
      <c r="WPW13" s="279"/>
      <c r="WPX13" s="279"/>
      <c r="WPY13" s="279"/>
      <c r="WPZ13" s="279"/>
      <c r="WQA13" s="279"/>
      <c r="WQB13" s="279"/>
      <c r="WQC13" s="279"/>
      <c r="WQD13" s="279"/>
      <c r="WQE13" s="279"/>
      <c r="WQF13" s="279"/>
      <c r="WQG13" s="279"/>
      <c r="WQH13" s="279"/>
      <c r="WQI13" s="279"/>
      <c r="WQJ13" s="279"/>
      <c r="WQK13" s="279"/>
      <c r="WQL13" s="279"/>
      <c r="WQM13" s="279"/>
      <c r="WQN13" s="279"/>
      <c r="WQO13" s="279"/>
      <c r="WQP13" s="279"/>
      <c r="WQQ13" s="279"/>
      <c r="WQR13" s="279"/>
      <c r="WQS13" s="279"/>
      <c r="WQT13" s="279"/>
      <c r="WQU13" s="279"/>
      <c r="WQV13" s="279"/>
      <c r="WQW13" s="279"/>
      <c r="WQX13" s="279"/>
      <c r="WQY13" s="279"/>
      <c r="WQZ13" s="279"/>
      <c r="WRA13" s="279"/>
      <c r="WRB13" s="279"/>
      <c r="WRC13" s="279"/>
      <c r="WRD13" s="279"/>
      <c r="WRE13" s="279"/>
      <c r="WRF13" s="279"/>
      <c r="WRG13" s="279"/>
      <c r="WRH13" s="279"/>
      <c r="WRI13" s="279"/>
      <c r="WRJ13" s="279"/>
      <c r="WRK13" s="279"/>
      <c r="WRL13" s="279"/>
      <c r="WRM13" s="279"/>
      <c r="WRN13" s="279"/>
      <c r="WRO13" s="279"/>
      <c r="WRP13" s="279"/>
      <c r="WRQ13" s="279"/>
      <c r="WRR13" s="279"/>
      <c r="WRS13" s="279"/>
      <c r="WRT13" s="279"/>
      <c r="WRU13" s="279"/>
      <c r="WRV13" s="279"/>
      <c r="WRW13" s="279"/>
      <c r="WRX13" s="279"/>
      <c r="WRY13" s="279"/>
      <c r="WRZ13" s="279"/>
      <c r="WSA13" s="279"/>
      <c r="WSB13" s="279"/>
      <c r="WSC13" s="279"/>
      <c r="WSD13" s="279"/>
      <c r="WSE13" s="279"/>
      <c r="WSF13" s="279"/>
      <c r="WSG13" s="279"/>
      <c r="WSH13" s="279"/>
      <c r="WSI13" s="279"/>
      <c r="WSJ13" s="279"/>
      <c r="WSK13" s="279"/>
      <c r="WSL13" s="279"/>
      <c r="WSM13" s="279"/>
      <c r="WSN13" s="279"/>
      <c r="WSO13" s="279"/>
      <c r="WSP13" s="279"/>
      <c r="WSQ13" s="279"/>
      <c r="WSR13" s="279"/>
      <c r="WSS13" s="279"/>
      <c r="WST13" s="279"/>
      <c r="WSU13" s="279"/>
      <c r="WSV13" s="279"/>
      <c r="WSW13" s="279"/>
      <c r="WSX13" s="279"/>
      <c r="WSY13" s="279"/>
      <c r="WSZ13" s="279"/>
      <c r="WTA13" s="279"/>
      <c r="WTB13" s="279"/>
      <c r="WTC13" s="279"/>
      <c r="WTD13" s="279"/>
      <c r="WTE13" s="279"/>
      <c r="WTF13" s="279"/>
      <c r="WTG13" s="279"/>
      <c r="WTH13" s="279"/>
      <c r="WTI13" s="279"/>
      <c r="WTJ13" s="279"/>
      <c r="WTK13" s="279"/>
      <c r="WTL13" s="279"/>
      <c r="WTM13" s="279"/>
      <c r="WTN13" s="279"/>
      <c r="WTO13" s="279"/>
      <c r="WTP13" s="279"/>
      <c r="WTQ13" s="279"/>
      <c r="WTR13" s="279"/>
      <c r="WTS13" s="279"/>
      <c r="WTT13" s="279"/>
      <c r="WTU13" s="279"/>
      <c r="WTV13" s="279"/>
      <c r="WTW13" s="279"/>
      <c r="WTX13" s="279"/>
      <c r="WTY13" s="279"/>
      <c r="WTZ13" s="279"/>
      <c r="WUA13" s="279"/>
      <c r="WUB13" s="279"/>
      <c r="WUC13" s="279"/>
      <c r="WUD13" s="279"/>
      <c r="WUE13" s="279"/>
      <c r="WUF13" s="279"/>
      <c r="WUG13" s="279"/>
      <c r="WUH13" s="279"/>
      <c r="WUI13" s="279"/>
      <c r="WUJ13" s="279"/>
      <c r="WUK13" s="279"/>
      <c r="WUL13" s="279"/>
      <c r="WUM13" s="279"/>
      <c r="WUN13" s="279"/>
      <c r="WUO13" s="279"/>
      <c r="WUP13" s="279"/>
      <c r="WUQ13" s="279"/>
      <c r="WUR13" s="279"/>
      <c r="WUS13" s="279"/>
      <c r="WUT13" s="279"/>
      <c r="WUU13" s="279"/>
      <c r="WUV13" s="279"/>
      <c r="WUW13" s="279"/>
      <c r="WUX13" s="279"/>
      <c r="WUY13" s="279"/>
      <c r="WUZ13" s="279"/>
      <c r="WVA13" s="279"/>
      <c r="WVB13" s="279"/>
      <c r="WVC13" s="279"/>
      <c r="WVD13" s="279"/>
      <c r="WVE13" s="279"/>
      <c r="WVF13" s="279"/>
      <c r="WVG13" s="279"/>
      <c r="WVH13" s="279"/>
      <c r="WVI13" s="279"/>
      <c r="WVJ13" s="279"/>
      <c r="WVK13" s="279"/>
      <c r="WVL13" s="279"/>
      <c r="WVM13" s="279"/>
      <c r="WVN13" s="279"/>
      <c r="WVO13" s="279"/>
      <c r="WVP13" s="279"/>
      <c r="WVQ13" s="279"/>
      <c r="WVR13" s="279"/>
      <c r="WVS13" s="279"/>
      <c r="WVT13" s="279"/>
      <c r="WVU13" s="279"/>
      <c r="WVV13" s="279"/>
      <c r="WVW13" s="279"/>
      <c r="WVX13" s="279"/>
      <c r="WVY13" s="279"/>
      <c r="WVZ13" s="279"/>
      <c r="WWA13" s="279"/>
      <c r="WWB13" s="279"/>
      <c r="WWC13" s="279"/>
      <c r="WWD13" s="279"/>
      <c r="WWE13" s="279"/>
      <c r="WWF13" s="279"/>
      <c r="WWG13" s="279"/>
      <c r="WWH13" s="279"/>
      <c r="WWI13" s="279"/>
      <c r="WWJ13" s="279"/>
      <c r="WWK13" s="279"/>
      <c r="WWL13" s="279"/>
      <c r="WWM13" s="279"/>
      <c r="WWN13" s="279"/>
      <c r="WWO13" s="279"/>
      <c r="WWP13" s="279"/>
      <c r="WWQ13" s="279"/>
      <c r="WWR13" s="279"/>
      <c r="WWS13" s="279"/>
      <c r="WWT13" s="279"/>
      <c r="WWU13" s="279"/>
      <c r="WWV13" s="279"/>
      <c r="WWW13" s="279"/>
      <c r="WWX13" s="279"/>
      <c r="WWY13" s="279"/>
      <c r="WWZ13" s="279"/>
      <c r="WXA13" s="279"/>
      <c r="WXB13" s="279"/>
      <c r="WXC13" s="279"/>
      <c r="WXD13" s="279"/>
      <c r="WXE13" s="279"/>
      <c r="WXF13" s="279"/>
      <c r="WXG13" s="279"/>
      <c r="WXH13" s="279"/>
      <c r="WXI13" s="279"/>
      <c r="WXJ13" s="279"/>
      <c r="WXK13" s="279"/>
      <c r="WXL13" s="279"/>
      <c r="WXM13" s="279"/>
      <c r="WXN13" s="279"/>
      <c r="WXO13" s="279"/>
      <c r="WXP13" s="279"/>
      <c r="WXQ13" s="279"/>
      <c r="WXR13" s="279"/>
      <c r="WXS13" s="279"/>
      <c r="WXT13" s="279"/>
      <c r="WXU13" s="279"/>
      <c r="WXV13" s="279"/>
      <c r="WXW13" s="279"/>
      <c r="WXX13" s="279"/>
      <c r="WXY13" s="279"/>
      <c r="WXZ13" s="279"/>
      <c r="WYA13" s="279"/>
      <c r="WYB13" s="279"/>
      <c r="WYC13" s="279"/>
      <c r="WYD13" s="279"/>
      <c r="WYE13" s="279"/>
      <c r="WYF13" s="279"/>
      <c r="WYG13" s="279"/>
      <c r="WYH13" s="279"/>
      <c r="WYI13" s="279"/>
      <c r="WYJ13" s="279"/>
      <c r="WYK13" s="279"/>
      <c r="WYL13" s="279"/>
      <c r="WYM13" s="279"/>
      <c r="WYN13" s="279"/>
      <c r="WYO13" s="279"/>
      <c r="WYP13" s="279"/>
      <c r="WYQ13" s="279"/>
      <c r="WYR13" s="279"/>
      <c r="WYS13" s="279"/>
      <c r="WYT13" s="279"/>
      <c r="WYU13" s="279"/>
      <c r="WYV13" s="279"/>
      <c r="WYW13" s="279"/>
      <c r="WYX13" s="279"/>
      <c r="WYY13" s="279"/>
      <c r="WYZ13" s="279"/>
      <c r="WZA13" s="279"/>
      <c r="WZB13" s="279"/>
      <c r="WZC13" s="279"/>
      <c r="WZD13" s="279"/>
      <c r="WZE13" s="279"/>
      <c r="WZF13" s="279"/>
      <c r="WZG13" s="279"/>
      <c r="WZH13" s="279"/>
      <c r="WZI13" s="279"/>
      <c r="WZJ13" s="279"/>
      <c r="WZK13" s="279"/>
      <c r="WZL13" s="279"/>
      <c r="WZM13" s="279"/>
      <c r="WZN13" s="279"/>
      <c r="WZO13" s="279"/>
      <c r="WZP13" s="279"/>
      <c r="WZQ13" s="279"/>
      <c r="WZR13" s="279"/>
      <c r="WZS13" s="279"/>
      <c r="WZT13" s="279"/>
      <c r="WZU13" s="279"/>
      <c r="WZV13" s="279"/>
      <c r="WZW13" s="279"/>
      <c r="WZX13" s="279"/>
      <c r="WZY13" s="279"/>
      <c r="WZZ13" s="279"/>
      <c r="XAA13" s="279"/>
      <c r="XAB13" s="279"/>
      <c r="XAC13" s="279"/>
      <c r="XAD13" s="279"/>
      <c r="XAE13" s="279"/>
      <c r="XAF13" s="279"/>
      <c r="XAG13" s="279"/>
      <c r="XAH13" s="279"/>
      <c r="XAI13" s="279"/>
      <c r="XAJ13" s="279"/>
      <c r="XAK13" s="279"/>
      <c r="XAL13" s="279"/>
      <c r="XAM13" s="279"/>
      <c r="XAN13" s="279"/>
      <c r="XAO13" s="279"/>
      <c r="XAP13" s="279"/>
      <c r="XAQ13" s="279"/>
      <c r="XAR13" s="279"/>
      <c r="XAS13" s="279"/>
      <c r="XAT13" s="279"/>
      <c r="XAU13" s="279"/>
      <c r="XAV13" s="279"/>
      <c r="XAW13" s="279"/>
      <c r="XAX13" s="279"/>
      <c r="XAY13" s="279"/>
      <c r="XAZ13" s="279"/>
      <c r="XBA13" s="279"/>
      <c r="XBB13" s="279"/>
      <c r="XBC13" s="279"/>
      <c r="XBD13" s="279"/>
      <c r="XBE13" s="279"/>
      <c r="XBF13" s="279"/>
      <c r="XBG13" s="279"/>
      <c r="XBH13" s="279"/>
      <c r="XBI13" s="279"/>
      <c r="XBJ13" s="279"/>
      <c r="XBK13" s="279"/>
      <c r="XBL13" s="279"/>
      <c r="XBM13" s="279"/>
      <c r="XBN13" s="279"/>
      <c r="XBO13" s="279"/>
      <c r="XBP13" s="279"/>
      <c r="XBQ13" s="279"/>
      <c r="XBR13" s="279"/>
      <c r="XBS13" s="279"/>
      <c r="XBT13" s="279"/>
      <c r="XBU13" s="279"/>
      <c r="XBV13" s="279"/>
      <c r="XBW13" s="279"/>
      <c r="XBX13" s="279"/>
      <c r="XBY13" s="279"/>
      <c r="XBZ13" s="279"/>
      <c r="XCA13" s="279"/>
      <c r="XCB13" s="279"/>
      <c r="XCC13" s="279"/>
      <c r="XCD13" s="279"/>
      <c r="XCE13" s="279"/>
      <c r="XCF13" s="279"/>
      <c r="XCG13" s="279"/>
      <c r="XCH13" s="279"/>
      <c r="XCI13" s="279"/>
      <c r="XCJ13" s="279"/>
      <c r="XCK13" s="279"/>
      <c r="XCL13" s="279"/>
      <c r="XCM13" s="279"/>
      <c r="XCN13" s="279"/>
      <c r="XCO13" s="279"/>
      <c r="XCP13" s="279"/>
      <c r="XCQ13" s="279"/>
      <c r="XCR13" s="279"/>
      <c r="XCS13" s="279"/>
      <c r="XCT13" s="279"/>
      <c r="XCU13" s="279"/>
      <c r="XCV13" s="279"/>
      <c r="XCW13" s="279"/>
      <c r="XCX13" s="279"/>
      <c r="XCY13" s="279"/>
      <c r="XCZ13" s="279"/>
      <c r="XDA13" s="279"/>
      <c r="XDB13" s="279"/>
      <c r="XDC13" s="279"/>
      <c r="XDD13" s="279"/>
      <c r="XDE13" s="279"/>
      <c r="XDF13" s="279"/>
      <c r="XDG13" s="279"/>
      <c r="XDH13" s="279"/>
      <c r="XDI13" s="279"/>
      <c r="XDJ13" s="279"/>
      <c r="XDK13" s="279"/>
      <c r="XDL13" s="279"/>
      <c r="XDM13" s="279"/>
      <c r="XDN13" s="279"/>
      <c r="XDO13" s="279"/>
      <c r="XDP13" s="279"/>
      <c r="XDQ13" s="279"/>
      <c r="XDR13" s="279"/>
      <c r="XDS13" s="279"/>
      <c r="XDT13" s="279"/>
      <c r="XDU13" s="279"/>
      <c r="XDV13" s="279"/>
      <c r="XDW13" s="279"/>
      <c r="XDX13" s="279"/>
      <c r="XDY13" s="279"/>
      <c r="XDZ13" s="279"/>
      <c r="XEA13" s="279"/>
      <c r="XEB13" s="279"/>
      <c r="XEC13" s="279"/>
      <c r="XED13" s="279"/>
      <c r="XEE13" s="279"/>
      <c r="XEF13" s="279"/>
      <c r="XEG13" s="279"/>
      <c r="XEH13" s="279"/>
      <c r="XEI13" s="279"/>
      <c r="XEJ13" s="279"/>
      <c r="XEK13" s="279"/>
      <c r="XEL13" s="279"/>
      <c r="XEM13" s="279"/>
      <c r="XEN13" s="279"/>
      <c r="XEO13" s="279"/>
      <c r="XEP13" s="279"/>
      <c r="XEQ13" s="279"/>
      <c r="XER13" s="279"/>
      <c r="XES13" s="279"/>
      <c r="XET13" s="279"/>
      <c r="XEU13" s="279"/>
      <c r="XEV13" s="279"/>
      <c r="XEW13" s="279"/>
      <c r="XEX13" s="279"/>
      <c r="XEY13" s="279"/>
      <c r="XEZ13" s="279"/>
      <c r="XFA13" s="279"/>
      <c r="XFB13" s="279"/>
      <c r="XFC13" s="279"/>
      <c r="XFD13" s="279"/>
    </row>
    <row r="14" spans="1:16384" ht="22.5" customHeight="1" thickBot="1" x14ac:dyDescent="0.3"/>
    <row r="15" spans="1:16384" ht="26.25" customHeight="1" thickBot="1" x14ac:dyDescent="0.3">
      <c r="D15" s="343" t="s">
        <v>24</v>
      </c>
      <c r="E15" s="562" t="s">
        <v>504</v>
      </c>
      <c r="F15" s="563"/>
    </row>
    <row r="16" spans="1:16384" ht="26.25" customHeight="1" thickBot="1" x14ac:dyDescent="0.3">
      <c r="D16" s="344" t="s">
        <v>0</v>
      </c>
      <c r="E16" s="562"/>
      <c r="F16" s="563"/>
    </row>
    <row r="17" spans="1:16384" ht="26.25" customHeight="1" thickBot="1" x14ac:dyDescent="0.3">
      <c r="D17" s="344" t="s">
        <v>1</v>
      </c>
      <c r="E17" s="562"/>
      <c r="F17" s="563"/>
      <c r="G17" s="262" t="str">
        <f ca="1">IF(S3_target&gt;YEAR(NOW())+15,"Target year must comply with SBTi target timeframe criteria","")</f>
        <v/>
      </c>
    </row>
    <row r="18" spans="1:16384" ht="26.25" customHeight="1" thickBot="1" x14ac:dyDescent="0.3">
      <c r="D18" s="344" t="s">
        <v>612</v>
      </c>
      <c r="E18" s="566" t="s">
        <v>495</v>
      </c>
      <c r="F18" s="567"/>
    </row>
    <row r="19" spans="1:16384" x14ac:dyDescent="0.25">
      <c r="E19" s="240" t="str">
        <f>IF(E18=Catalogues!$AI$3,"Please utilize 'Own Operations' tab to calculate targets for contracted freight services","")</f>
        <v/>
      </c>
    </row>
    <row r="21" spans="1:16384" s="93" customFormat="1" ht="26.25" customHeight="1" thickBot="1" x14ac:dyDescent="0.3">
      <c r="A21"/>
      <c r="B21" s="356">
        <v>2</v>
      </c>
      <c r="C21" s="357" t="str">
        <f>"Aviation-related business emissions in base year ("&amp;S3_base&amp;")"</f>
        <v>Aviation-related business emissions in base year ()</v>
      </c>
      <c r="D21" s="279"/>
      <c r="E21" s="279"/>
      <c r="F21" s="279"/>
      <c r="G21" s="279"/>
      <c r="H21" s="279"/>
      <c r="I21" s="279"/>
      <c r="J21" s="279"/>
      <c r="K21" s="279"/>
      <c r="L21" s="279"/>
      <c r="M21" s="279"/>
      <c r="N21" s="279"/>
      <c r="O21" s="279"/>
      <c r="P21" s="279" t="s">
        <v>131</v>
      </c>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c r="IW21" s="279"/>
      <c r="IX21" s="279"/>
      <c r="IY21" s="279"/>
      <c r="IZ21" s="279"/>
      <c r="JA21" s="279"/>
      <c r="JB21" s="279"/>
      <c r="JC21" s="279"/>
      <c r="JD21" s="279"/>
      <c r="JE21" s="279"/>
      <c r="JF21" s="279"/>
      <c r="JG21" s="279"/>
      <c r="JH21" s="279"/>
      <c r="JI21" s="279"/>
      <c r="JJ21" s="279"/>
      <c r="JK21" s="279"/>
      <c r="JL21" s="279"/>
      <c r="JM21" s="279"/>
      <c r="JN21" s="279"/>
      <c r="JO21" s="279"/>
      <c r="JP21" s="279"/>
      <c r="JQ21" s="279"/>
      <c r="JR21" s="279"/>
      <c r="JS21" s="279"/>
      <c r="JT21" s="279"/>
      <c r="JU21" s="279"/>
      <c r="JV21" s="279"/>
      <c r="JW21" s="279"/>
      <c r="JX21" s="279"/>
      <c r="JY21" s="279"/>
      <c r="JZ21" s="279"/>
      <c r="KA21" s="279"/>
      <c r="KB21" s="279"/>
      <c r="KC21" s="279"/>
      <c r="KD21" s="279"/>
      <c r="KE21" s="279"/>
      <c r="KF21" s="279"/>
      <c r="KG21" s="279"/>
      <c r="KH21" s="279"/>
      <c r="KI21" s="279"/>
      <c r="KJ21" s="279"/>
      <c r="KK21" s="279"/>
      <c r="KL21" s="279"/>
      <c r="KM21" s="279"/>
      <c r="KN21" s="279"/>
      <c r="KO21" s="279"/>
      <c r="KP21" s="279"/>
      <c r="KQ21" s="279"/>
      <c r="KR21" s="279"/>
      <c r="KS21" s="279"/>
      <c r="KT21" s="279"/>
      <c r="KU21" s="279"/>
      <c r="KV21" s="279"/>
      <c r="KW21" s="279"/>
      <c r="KX21" s="279"/>
      <c r="KY21" s="279"/>
      <c r="KZ21" s="279"/>
      <c r="LA21" s="279"/>
      <c r="LB21" s="279"/>
      <c r="LC21" s="279"/>
      <c r="LD21" s="279"/>
      <c r="LE21" s="279"/>
      <c r="LF21" s="279"/>
      <c r="LG21" s="279"/>
      <c r="LH21" s="279"/>
      <c r="LI21" s="279"/>
      <c r="LJ21" s="279"/>
      <c r="LK21" s="279"/>
      <c r="LL21" s="279"/>
      <c r="LM21" s="279"/>
      <c r="LN21" s="279"/>
      <c r="LO21" s="279"/>
      <c r="LP21" s="279"/>
      <c r="LQ21" s="279"/>
      <c r="LR21" s="279"/>
      <c r="LS21" s="279"/>
      <c r="LT21" s="279"/>
      <c r="LU21" s="279"/>
      <c r="LV21" s="279"/>
      <c r="LW21" s="279"/>
      <c r="LX21" s="279"/>
      <c r="LY21" s="279"/>
      <c r="LZ21" s="279"/>
      <c r="MA21" s="279"/>
      <c r="MB21" s="279"/>
      <c r="MC21" s="279"/>
      <c r="MD21" s="279"/>
      <c r="ME21" s="279"/>
      <c r="MF21" s="279"/>
      <c r="MG21" s="279"/>
      <c r="MH21" s="279"/>
      <c r="MI21" s="279"/>
      <c r="MJ21" s="279"/>
      <c r="MK21" s="279"/>
      <c r="ML21" s="279"/>
      <c r="MM21" s="279"/>
      <c r="MN21" s="279"/>
      <c r="MO21" s="279"/>
      <c r="MP21" s="279"/>
      <c r="MQ21" s="279"/>
      <c r="MR21" s="279"/>
      <c r="MS21" s="279"/>
      <c r="MT21" s="279"/>
      <c r="MU21" s="279"/>
      <c r="MV21" s="279"/>
      <c r="MW21" s="279"/>
      <c r="MX21" s="279"/>
      <c r="MY21" s="279"/>
      <c r="MZ21" s="279"/>
      <c r="NA21" s="279"/>
      <c r="NB21" s="279"/>
      <c r="NC21" s="279"/>
      <c r="ND21" s="279"/>
      <c r="NE21" s="279"/>
      <c r="NF21" s="279"/>
      <c r="NG21" s="279"/>
      <c r="NH21" s="279"/>
      <c r="NI21" s="279"/>
      <c r="NJ21" s="279"/>
      <c r="NK21" s="279"/>
      <c r="NL21" s="279"/>
      <c r="NM21" s="279"/>
      <c r="NN21" s="279"/>
      <c r="NO21" s="279"/>
      <c r="NP21" s="279"/>
      <c r="NQ21" s="279"/>
      <c r="NR21" s="279"/>
      <c r="NS21" s="279"/>
      <c r="NT21" s="279"/>
      <c r="NU21" s="279"/>
      <c r="NV21" s="279"/>
      <c r="NW21" s="279"/>
      <c r="NX21" s="279"/>
      <c r="NY21" s="279"/>
      <c r="NZ21" s="279"/>
      <c r="OA21" s="279"/>
      <c r="OB21" s="279"/>
      <c r="OC21" s="279"/>
      <c r="OD21" s="279"/>
      <c r="OE21" s="279"/>
      <c r="OF21" s="279"/>
      <c r="OG21" s="279"/>
      <c r="OH21" s="279"/>
      <c r="OI21" s="279"/>
      <c r="OJ21" s="279"/>
      <c r="OK21" s="279"/>
      <c r="OL21" s="279"/>
      <c r="OM21" s="279"/>
      <c r="ON21" s="279"/>
      <c r="OO21" s="279"/>
      <c r="OP21" s="279"/>
      <c r="OQ21" s="279"/>
      <c r="OR21" s="279"/>
      <c r="OS21" s="279"/>
      <c r="OT21" s="279"/>
      <c r="OU21" s="279"/>
      <c r="OV21" s="279"/>
      <c r="OW21" s="279"/>
      <c r="OX21" s="279"/>
      <c r="OY21" s="279"/>
      <c r="OZ21" s="279"/>
      <c r="PA21" s="279"/>
      <c r="PB21" s="279"/>
      <c r="PC21" s="279"/>
      <c r="PD21" s="279"/>
      <c r="PE21" s="279"/>
      <c r="PF21" s="279"/>
      <c r="PG21" s="279"/>
      <c r="PH21" s="279"/>
      <c r="PI21" s="279"/>
      <c r="PJ21" s="279"/>
      <c r="PK21" s="279"/>
      <c r="PL21" s="279"/>
      <c r="PM21" s="279"/>
      <c r="PN21" s="279"/>
      <c r="PO21" s="279"/>
      <c r="PP21" s="279"/>
      <c r="PQ21" s="279"/>
      <c r="PR21" s="279"/>
      <c r="PS21" s="279"/>
      <c r="PT21" s="279"/>
      <c r="PU21" s="279"/>
      <c r="PV21" s="279"/>
      <c r="PW21" s="279"/>
      <c r="PX21" s="279"/>
      <c r="PY21" s="279"/>
      <c r="PZ21" s="279"/>
      <c r="QA21" s="279"/>
      <c r="QB21" s="279"/>
      <c r="QC21" s="279"/>
      <c r="QD21" s="279"/>
      <c r="QE21" s="279"/>
      <c r="QF21" s="279"/>
      <c r="QG21" s="279"/>
      <c r="QH21" s="279"/>
      <c r="QI21" s="279"/>
      <c r="QJ21" s="279"/>
      <c r="QK21" s="279"/>
      <c r="QL21" s="279"/>
      <c r="QM21" s="279"/>
      <c r="QN21" s="279"/>
      <c r="QO21" s="279"/>
      <c r="QP21" s="279"/>
      <c r="QQ21" s="279"/>
      <c r="QR21" s="279"/>
      <c r="QS21" s="279"/>
      <c r="QT21" s="279"/>
      <c r="QU21" s="279"/>
      <c r="QV21" s="279"/>
      <c r="QW21" s="279"/>
      <c r="QX21" s="279"/>
      <c r="QY21" s="279"/>
      <c r="QZ21" s="279"/>
      <c r="RA21" s="279"/>
      <c r="RB21" s="279"/>
      <c r="RC21" s="279"/>
      <c r="RD21" s="279"/>
      <c r="RE21" s="279"/>
      <c r="RF21" s="279"/>
      <c r="RG21" s="279"/>
      <c r="RH21" s="279"/>
      <c r="RI21" s="279"/>
      <c r="RJ21" s="279"/>
      <c r="RK21" s="279"/>
      <c r="RL21" s="279"/>
      <c r="RM21" s="279"/>
      <c r="RN21" s="279"/>
      <c r="RO21" s="279"/>
      <c r="RP21" s="279"/>
      <c r="RQ21" s="279"/>
      <c r="RR21" s="279"/>
      <c r="RS21" s="279"/>
      <c r="RT21" s="279"/>
      <c r="RU21" s="279"/>
      <c r="RV21" s="279"/>
      <c r="RW21" s="279"/>
      <c r="RX21" s="279"/>
      <c r="RY21" s="279"/>
      <c r="RZ21" s="279"/>
      <c r="SA21" s="279"/>
      <c r="SB21" s="279"/>
      <c r="SC21" s="279"/>
      <c r="SD21" s="279"/>
      <c r="SE21" s="279"/>
      <c r="SF21" s="279"/>
      <c r="SG21" s="279"/>
      <c r="SH21" s="279"/>
      <c r="SI21" s="279"/>
      <c r="SJ21" s="279"/>
      <c r="SK21" s="279"/>
      <c r="SL21" s="279"/>
      <c r="SM21" s="279"/>
      <c r="SN21" s="279"/>
      <c r="SO21" s="279"/>
      <c r="SP21" s="279"/>
      <c r="SQ21" s="279"/>
      <c r="SR21" s="279"/>
      <c r="SS21" s="279"/>
      <c r="ST21" s="279"/>
      <c r="SU21" s="279"/>
      <c r="SV21" s="279"/>
      <c r="SW21" s="279"/>
      <c r="SX21" s="279"/>
      <c r="SY21" s="279"/>
      <c r="SZ21" s="279"/>
      <c r="TA21" s="279"/>
      <c r="TB21" s="279"/>
      <c r="TC21" s="279"/>
      <c r="TD21" s="279"/>
      <c r="TE21" s="279"/>
      <c r="TF21" s="279"/>
      <c r="TG21" s="279"/>
      <c r="TH21" s="279"/>
      <c r="TI21" s="279"/>
      <c r="TJ21" s="279"/>
      <c r="TK21" s="279"/>
      <c r="TL21" s="279"/>
      <c r="TM21" s="279"/>
      <c r="TN21" s="279"/>
      <c r="TO21" s="279"/>
      <c r="TP21" s="279"/>
      <c r="TQ21" s="279"/>
      <c r="TR21" s="279"/>
      <c r="TS21" s="279"/>
      <c r="TT21" s="279"/>
      <c r="TU21" s="279"/>
      <c r="TV21" s="279"/>
      <c r="TW21" s="279"/>
      <c r="TX21" s="279"/>
      <c r="TY21" s="279"/>
      <c r="TZ21" s="279"/>
      <c r="UA21" s="279"/>
      <c r="UB21" s="279"/>
      <c r="UC21" s="279"/>
      <c r="UD21" s="279"/>
      <c r="UE21" s="279"/>
      <c r="UF21" s="279"/>
      <c r="UG21" s="279"/>
      <c r="UH21" s="279"/>
      <c r="UI21" s="279"/>
      <c r="UJ21" s="279"/>
      <c r="UK21" s="279"/>
      <c r="UL21" s="279"/>
      <c r="UM21" s="279"/>
      <c r="UN21" s="279"/>
      <c r="UO21" s="279"/>
      <c r="UP21" s="279"/>
      <c r="UQ21" s="279"/>
      <c r="UR21" s="279"/>
      <c r="US21" s="279"/>
      <c r="UT21" s="279"/>
      <c r="UU21" s="279"/>
      <c r="UV21" s="279"/>
      <c r="UW21" s="279"/>
      <c r="UX21" s="279"/>
      <c r="UY21" s="279"/>
      <c r="UZ21" s="279"/>
      <c r="VA21" s="279"/>
      <c r="VB21" s="279"/>
      <c r="VC21" s="279"/>
      <c r="VD21" s="279"/>
      <c r="VE21" s="279"/>
      <c r="VF21" s="279"/>
      <c r="VG21" s="279"/>
      <c r="VH21" s="279"/>
      <c r="VI21" s="279"/>
      <c r="VJ21" s="279"/>
      <c r="VK21" s="279"/>
      <c r="VL21" s="279"/>
      <c r="VM21" s="279"/>
      <c r="VN21" s="279"/>
      <c r="VO21" s="279"/>
      <c r="VP21" s="279"/>
      <c r="VQ21" s="279"/>
      <c r="VR21" s="279"/>
      <c r="VS21" s="279"/>
      <c r="VT21" s="279"/>
      <c r="VU21" s="279"/>
      <c r="VV21" s="279"/>
      <c r="VW21" s="279"/>
      <c r="VX21" s="279"/>
      <c r="VY21" s="279"/>
      <c r="VZ21" s="279"/>
      <c r="WA21" s="279"/>
      <c r="WB21" s="279"/>
      <c r="WC21" s="279"/>
      <c r="WD21" s="279"/>
      <c r="WE21" s="279"/>
      <c r="WF21" s="279"/>
      <c r="WG21" s="279"/>
      <c r="WH21" s="279"/>
      <c r="WI21" s="279"/>
      <c r="WJ21" s="279"/>
      <c r="WK21" s="279"/>
      <c r="WL21" s="279"/>
      <c r="WM21" s="279"/>
      <c r="WN21" s="279"/>
      <c r="WO21" s="279"/>
      <c r="WP21" s="279"/>
      <c r="WQ21" s="279"/>
      <c r="WR21" s="279"/>
      <c r="WS21" s="279"/>
      <c r="WT21" s="279"/>
      <c r="WU21" s="279"/>
      <c r="WV21" s="279"/>
      <c r="WW21" s="279"/>
      <c r="WX21" s="279"/>
      <c r="WY21" s="279"/>
      <c r="WZ21" s="279"/>
      <c r="XA21" s="279"/>
      <c r="XB21" s="279"/>
      <c r="XC21" s="279"/>
      <c r="XD21" s="279"/>
      <c r="XE21" s="279"/>
      <c r="XF21" s="279"/>
      <c r="XG21" s="279"/>
      <c r="XH21" s="279"/>
      <c r="XI21" s="279"/>
      <c r="XJ21" s="279"/>
      <c r="XK21" s="279"/>
      <c r="XL21" s="279"/>
      <c r="XM21" s="279"/>
      <c r="XN21" s="279"/>
      <c r="XO21" s="279"/>
      <c r="XP21" s="279"/>
      <c r="XQ21" s="279"/>
      <c r="XR21" s="279"/>
      <c r="XS21" s="279"/>
      <c r="XT21" s="279"/>
      <c r="XU21" s="279"/>
      <c r="XV21" s="279"/>
      <c r="XW21" s="279"/>
      <c r="XX21" s="279"/>
      <c r="XY21" s="279"/>
      <c r="XZ21" s="279"/>
      <c r="YA21" s="279"/>
      <c r="YB21" s="279"/>
      <c r="YC21" s="279"/>
      <c r="YD21" s="279"/>
      <c r="YE21" s="279"/>
      <c r="YF21" s="279"/>
      <c r="YG21" s="279"/>
      <c r="YH21" s="279"/>
      <c r="YI21" s="279"/>
      <c r="YJ21" s="279"/>
      <c r="YK21" s="279"/>
      <c r="YL21" s="279"/>
      <c r="YM21" s="279"/>
      <c r="YN21" s="279"/>
      <c r="YO21" s="279"/>
      <c r="YP21" s="279"/>
      <c r="YQ21" s="279"/>
      <c r="YR21" s="279"/>
      <c r="YS21" s="279"/>
      <c r="YT21" s="279"/>
      <c r="YU21" s="279"/>
      <c r="YV21" s="279"/>
      <c r="YW21" s="279"/>
      <c r="YX21" s="279"/>
      <c r="YY21" s="279"/>
      <c r="YZ21" s="279"/>
      <c r="ZA21" s="279"/>
      <c r="ZB21" s="279"/>
      <c r="ZC21" s="279"/>
      <c r="ZD21" s="279"/>
      <c r="ZE21" s="279"/>
      <c r="ZF21" s="279"/>
      <c r="ZG21" s="279"/>
      <c r="ZH21" s="279"/>
      <c r="ZI21" s="279"/>
      <c r="ZJ21" s="279"/>
      <c r="ZK21" s="279"/>
      <c r="ZL21" s="279"/>
      <c r="ZM21" s="279"/>
      <c r="ZN21" s="279"/>
      <c r="ZO21" s="279"/>
      <c r="ZP21" s="279"/>
      <c r="ZQ21" s="279"/>
      <c r="ZR21" s="279"/>
      <c r="ZS21" s="279"/>
      <c r="ZT21" s="279"/>
      <c r="ZU21" s="279"/>
      <c r="ZV21" s="279"/>
      <c r="ZW21" s="279"/>
      <c r="ZX21" s="279"/>
      <c r="ZY21" s="279"/>
      <c r="ZZ21" s="279"/>
      <c r="AAA21" s="279"/>
      <c r="AAB21" s="279"/>
      <c r="AAC21" s="279"/>
      <c r="AAD21" s="279"/>
      <c r="AAE21" s="279"/>
      <c r="AAF21" s="279"/>
      <c r="AAG21" s="279"/>
      <c r="AAH21" s="279"/>
      <c r="AAI21" s="279"/>
      <c r="AAJ21" s="279"/>
      <c r="AAK21" s="279"/>
      <c r="AAL21" s="279"/>
      <c r="AAM21" s="279"/>
      <c r="AAN21" s="279"/>
      <c r="AAO21" s="279"/>
      <c r="AAP21" s="279"/>
      <c r="AAQ21" s="279"/>
      <c r="AAR21" s="279"/>
      <c r="AAS21" s="279"/>
      <c r="AAT21" s="279"/>
      <c r="AAU21" s="279"/>
      <c r="AAV21" s="279"/>
      <c r="AAW21" s="279"/>
      <c r="AAX21" s="279"/>
      <c r="AAY21" s="279"/>
      <c r="AAZ21" s="279"/>
      <c r="ABA21" s="279"/>
      <c r="ABB21" s="279"/>
      <c r="ABC21" s="279"/>
      <c r="ABD21" s="279"/>
      <c r="ABE21" s="279"/>
      <c r="ABF21" s="279"/>
      <c r="ABG21" s="279"/>
      <c r="ABH21" s="279"/>
      <c r="ABI21" s="279"/>
      <c r="ABJ21" s="279"/>
      <c r="ABK21" s="279"/>
      <c r="ABL21" s="279"/>
      <c r="ABM21" s="279"/>
      <c r="ABN21" s="279"/>
      <c r="ABO21" s="279"/>
      <c r="ABP21" s="279"/>
      <c r="ABQ21" s="279"/>
      <c r="ABR21" s="279"/>
      <c r="ABS21" s="279"/>
      <c r="ABT21" s="279"/>
      <c r="ABU21" s="279"/>
      <c r="ABV21" s="279"/>
      <c r="ABW21" s="279"/>
      <c r="ABX21" s="279"/>
      <c r="ABY21" s="279"/>
      <c r="ABZ21" s="279"/>
      <c r="ACA21" s="279"/>
      <c r="ACB21" s="279"/>
      <c r="ACC21" s="279"/>
      <c r="ACD21" s="279"/>
      <c r="ACE21" s="279"/>
      <c r="ACF21" s="279"/>
      <c r="ACG21" s="279"/>
      <c r="ACH21" s="279"/>
      <c r="ACI21" s="279"/>
      <c r="ACJ21" s="279"/>
      <c r="ACK21" s="279"/>
      <c r="ACL21" s="279"/>
      <c r="ACM21" s="279"/>
      <c r="ACN21" s="279"/>
      <c r="ACO21" s="279"/>
      <c r="ACP21" s="279"/>
      <c r="ACQ21" s="279"/>
      <c r="ACR21" s="279"/>
      <c r="ACS21" s="279"/>
      <c r="ACT21" s="279"/>
      <c r="ACU21" s="279"/>
      <c r="ACV21" s="279"/>
      <c r="ACW21" s="279"/>
      <c r="ACX21" s="279"/>
      <c r="ACY21" s="279"/>
      <c r="ACZ21" s="279"/>
      <c r="ADA21" s="279"/>
      <c r="ADB21" s="279"/>
      <c r="ADC21" s="279"/>
      <c r="ADD21" s="279"/>
      <c r="ADE21" s="279"/>
      <c r="ADF21" s="279"/>
      <c r="ADG21" s="279"/>
      <c r="ADH21" s="279"/>
      <c r="ADI21" s="279"/>
      <c r="ADJ21" s="279"/>
      <c r="ADK21" s="279"/>
      <c r="ADL21" s="279"/>
      <c r="ADM21" s="279"/>
      <c r="ADN21" s="279"/>
      <c r="ADO21" s="279"/>
      <c r="ADP21" s="279"/>
      <c r="ADQ21" s="279"/>
      <c r="ADR21" s="279"/>
      <c r="ADS21" s="279"/>
      <c r="ADT21" s="279"/>
      <c r="ADU21" s="279"/>
      <c r="ADV21" s="279"/>
      <c r="ADW21" s="279"/>
      <c r="ADX21" s="279"/>
      <c r="ADY21" s="279"/>
      <c r="ADZ21" s="279"/>
      <c r="AEA21" s="279"/>
      <c r="AEB21" s="279"/>
      <c r="AEC21" s="279"/>
      <c r="AED21" s="279"/>
      <c r="AEE21" s="279"/>
      <c r="AEF21" s="279"/>
      <c r="AEG21" s="279"/>
      <c r="AEH21" s="279"/>
      <c r="AEI21" s="279"/>
      <c r="AEJ21" s="279"/>
      <c r="AEK21" s="279"/>
      <c r="AEL21" s="279"/>
      <c r="AEM21" s="279"/>
      <c r="AEN21" s="279"/>
      <c r="AEO21" s="279"/>
      <c r="AEP21" s="279"/>
      <c r="AEQ21" s="279"/>
      <c r="AER21" s="279"/>
      <c r="AES21" s="279"/>
      <c r="AET21" s="279"/>
      <c r="AEU21" s="279"/>
      <c r="AEV21" s="279"/>
      <c r="AEW21" s="279"/>
      <c r="AEX21" s="279"/>
      <c r="AEY21" s="279"/>
      <c r="AEZ21" s="279"/>
      <c r="AFA21" s="279"/>
      <c r="AFB21" s="279"/>
      <c r="AFC21" s="279"/>
      <c r="AFD21" s="279"/>
      <c r="AFE21" s="279"/>
      <c r="AFF21" s="279"/>
      <c r="AFG21" s="279"/>
      <c r="AFH21" s="279"/>
      <c r="AFI21" s="279"/>
      <c r="AFJ21" s="279"/>
      <c r="AFK21" s="279"/>
      <c r="AFL21" s="279"/>
      <c r="AFM21" s="279"/>
      <c r="AFN21" s="279"/>
      <c r="AFO21" s="279"/>
      <c r="AFP21" s="279"/>
      <c r="AFQ21" s="279"/>
      <c r="AFR21" s="279"/>
      <c r="AFS21" s="279"/>
      <c r="AFT21" s="279"/>
      <c r="AFU21" s="279"/>
      <c r="AFV21" s="279"/>
      <c r="AFW21" s="279"/>
      <c r="AFX21" s="279"/>
      <c r="AFY21" s="279"/>
      <c r="AFZ21" s="279"/>
      <c r="AGA21" s="279"/>
      <c r="AGB21" s="279"/>
      <c r="AGC21" s="279"/>
      <c r="AGD21" s="279"/>
      <c r="AGE21" s="279"/>
      <c r="AGF21" s="279"/>
      <c r="AGG21" s="279"/>
      <c r="AGH21" s="279"/>
      <c r="AGI21" s="279"/>
      <c r="AGJ21" s="279"/>
      <c r="AGK21" s="279"/>
      <c r="AGL21" s="279"/>
      <c r="AGM21" s="279"/>
      <c r="AGN21" s="279"/>
      <c r="AGO21" s="279"/>
      <c r="AGP21" s="279"/>
      <c r="AGQ21" s="279"/>
      <c r="AGR21" s="279"/>
      <c r="AGS21" s="279"/>
      <c r="AGT21" s="279"/>
      <c r="AGU21" s="279"/>
      <c r="AGV21" s="279"/>
      <c r="AGW21" s="279"/>
      <c r="AGX21" s="279"/>
      <c r="AGY21" s="279"/>
      <c r="AGZ21" s="279"/>
      <c r="AHA21" s="279"/>
      <c r="AHB21" s="279"/>
      <c r="AHC21" s="279"/>
      <c r="AHD21" s="279"/>
      <c r="AHE21" s="279"/>
      <c r="AHF21" s="279"/>
      <c r="AHG21" s="279"/>
      <c r="AHH21" s="279"/>
      <c r="AHI21" s="279"/>
      <c r="AHJ21" s="279"/>
      <c r="AHK21" s="279"/>
      <c r="AHL21" s="279"/>
      <c r="AHM21" s="279"/>
      <c r="AHN21" s="279"/>
      <c r="AHO21" s="279"/>
      <c r="AHP21" s="279"/>
      <c r="AHQ21" s="279"/>
      <c r="AHR21" s="279"/>
      <c r="AHS21" s="279"/>
      <c r="AHT21" s="279"/>
      <c r="AHU21" s="279"/>
      <c r="AHV21" s="279"/>
      <c r="AHW21" s="279"/>
      <c r="AHX21" s="279"/>
      <c r="AHY21" s="279"/>
      <c r="AHZ21" s="279"/>
      <c r="AIA21" s="279"/>
      <c r="AIB21" s="279"/>
      <c r="AIC21" s="279"/>
      <c r="AID21" s="279"/>
      <c r="AIE21" s="279"/>
      <c r="AIF21" s="279"/>
      <c r="AIG21" s="279"/>
      <c r="AIH21" s="279"/>
      <c r="AII21" s="279"/>
      <c r="AIJ21" s="279"/>
      <c r="AIK21" s="279"/>
      <c r="AIL21" s="279"/>
      <c r="AIM21" s="279"/>
      <c r="AIN21" s="279"/>
      <c r="AIO21" s="279"/>
      <c r="AIP21" s="279"/>
      <c r="AIQ21" s="279"/>
      <c r="AIR21" s="279"/>
      <c r="AIS21" s="279"/>
      <c r="AIT21" s="279"/>
      <c r="AIU21" s="279"/>
      <c r="AIV21" s="279"/>
      <c r="AIW21" s="279"/>
      <c r="AIX21" s="279"/>
      <c r="AIY21" s="279"/>
      <c r="AIZ21" s="279"/>
      <c r="AJA21" s="279"/>
      <c r="AJB21" s="279"/>
      <c r="AJC21" s="279"/>
      <c r="AJD21" s="279"/>
      <c r="AJE21" s="279"/>
      <c r="AJF21" s="279"/>
      <c r="AJG21" s="279"/>
      <c r="AJH21" s="279"/>
      <c r="AJI21" s="279"/>
      <c r="AJJ21" s="279"/>
      <c r="AJK21" s="279"/>
      <c r="AJL21" s="279"/>
      <c r="AJM21" s="279"/>
      <c r="AJN21" s="279"/>
      <c r="AJO21" s="279"/>
      <c r="AJP21" s="279"/>
      <c r="AJQ21" s="279"/>
      <c r="AJR21" s="279"/>
      <c r="AJS21" s="279"/>
      <c r="AJT21" s="279"/>
      <c r="AJU21" s="279"/>
      <c r="AJV21" s="279"/>
      <c r="AJW21" s="279"/>
      <c r="AJX21" s="279"/>
      <c r="AJY21" s="279"/>
      <c r="AJZ21" s="279"/>
      <c r="AKA21" s="279"/>
      <c r="AKB21" s="279"/>
      <c r="AKC21" s="279"/>
      <c r="AKD21" s="279"/>
      <c r="AKE21" s="279"/>
      <c r="AKF21" s="279"/>
      <c r="AKG21" s="279"/>
      <c r="AKH21" s="279"/>
      <c r="AKI21" s="279"/>
      <c r="AKJ21" s="279"/>
      <c r="AKK21" s="279"/>
      <c r="AKL21" s="279"/>
      <c r="AKM21" s="279"/>
      <c r="AKN21" s="279"/>
      <c r="AKO21" s="279"/>
      <c r="AKP21" s="279"/>
      <c r="AKQ21" s="279"/>
      <c r="AKR21" s="279"/>
      <c r="AKS21" s="279"/>
      <c r="AKT21" s="279"/>
      <c r="AKU21" s="279"/>
      <c r="AKV21" s="279"/>
      <c r="AKW21" s="279"/>
      <c r="AKX21" s="279"/>
      <c r="AKY21" s="279"/>
      <c r="AKZ21" s="279"/>
      <c r="ALA21" s="279"/>
      <c r="ALB21" s="279"/>
      <c r="ALC21" s="279"/>
      <c r="ALD21" s="279"/>
      <c r="ALE21" s="279"/>
      <c r="ALF21" s="279"/>
      <c r="ALG21" s="279"/>
      <c r="ALH21" s="279"/>
      <c r="ALI21" s="279"/>
      <c r="ALJ21" s="279"/>
      <c r="ALK21" s="279"/>
      <c r="ALL21" s="279"/>
      <c r="ALM21" s="279"/>
      <c r="ALN21" s="279"/>
      <c r="ALO21" s="279"/>
      <c r="ALP21" s="279"/>
      <c r="ALQ21" s="279"/>
      <c r="ALR21" s="279"/>
      <c r="ALS21" s="279"/>
      <c r="ALT21" s="279"/>
      <c r="ALU21" s="279"/>
      <c r="ALV21" s="279"/>
      <c r="ALW21" s="279"/>
      <c r="ALX21" s="279"/>
      <c r="ALY21" s="279"/>
      <c r="ALZ21" s="279"/>
      <c r="AMA21" s="279"/>
      <c r="AMB21" s="279"/>
      <c r="AMC21" s="279"/>
      <c r="AMD21" s="279"/>
      <c r="AME21" s="279"/>
      <c r="AMF21" s="279"/>
      <c r="AMG21" s="279"/>
      <c r="AMH21" s="279"/>
      <c r="AMI21" s="279"/>
      <c r="AMJ21" s="279"/>
      <c r="AMK21" s="279"/>
      <c r="AML21" s="279"/>
      <c r="AMM21" s="279"/>
      <c r="AMN21" s="279"/>
      <c r="AMO21" s="279"/>
      <c r="AMP21" s="279"/>
      <c r="AMQ21" s="279"/>
      <c r="AMR21" s="279"/>
      <c r="AMS21" s="279"/>
      <c r="AMT21" s="279"/>
      <c r="AMU21" s="279"/>
      <c r="AMV21" s="279"/>
      <c r="AMW21" s="279"/>
      <c r="AMX21" s="279"/>
      <c r="AMY21" s="279"/>
      <c r="AMZ21" s="279"/>
      <c r="ANA21" s="279"/>
      <c r="ANB21" s="279"/>
      <c r="ANC21" s="279"/>
      <c r="AND21" s="279"/>
      <c r="ANE21" s="279"/>
      <c r="ANF21" s="279"/>
      <c r="ANG21" s="279"/>
      <c r="ANH21" s="279"/>
      <c r="ANI21" s="279"/>
      <c r="ANJ21" s="279"/>
      <c r="ANK21" s="279"/>
      <c r="ANL21" s="279"/>
      <c r="ANM21" s="279"/>
      <c r="ANN21" s="279"/>
      <c r="ANO21" s="279"/>
      <c r="ANP21" s="279"/>
      <c r="ANQ21" s="279"/>
      <c r="ANR21" s="279"/>
      <c r="ANS21" s="279"/>
      <c r="ANT21" s="279"/>
      <c r="ANU21" s="279"/>
      <c r="ANV21" s="279"/>
      <c r="ANW21" s="279"/>
      <c r="ANX21" s="279"/>
      <c r="ANY21" s="279"/>
      <c r="ANZ21" s="279"/>
      <c r="AOA21" s="279"/>
      <c r="AOB21" s="279"/>
      <c r="AOC21" s="279"/>
      <c r="AOD21" s="279"/>
      <c r="AOE21" s="279"/>
      <c r="AOF21" s="279"/>
      <c r="AOG21" s="279"/>
      <c r="AOH21" s="279"/>
      <c r="AOI21" s="279"/>
      <c r="AOJ21" s="279"/>
      <c r="AOK21" s="279"/>
      <c r="AOL21" s="279"/>
      <c r="AOM21" s="279"/>
      <c r="AON21" s="279"/>
      <c r="AOO21" s="279"/>
      <c r="AOP21" s="279"/>
      <c r="AOQ21" s="279"/>
      <c r="AOR21" s="279"/>
      <c r="AOS21" s="279"/>
      <c r="AOT21" s="279"/>
      <c r="AOU21" s="279"/>
      <c r="AOV21" s="279"/>
      <c r="AOW21" s="279"/>
      <c r="AOX21" s="279"/>
      <c r="AOY21" s="279"/>
      <c r="AOZ21" s="279"/>
      <c r="APA21" s="279"/>
      <c r="APB21" s="279"/>
      <c r="APC21" s="279"/>
      <c r="APD21" s="279"/>
      <c r="APE21" s="279"/>
      <c r="APF21" s="279"/>
      <c r="APG21" s="279"/>
      <c r="APH21" s="279"/>
      <c r="API21" s="279"/>
      <c r="APJ21" s="279"/>
      <c r="APK21" s="279"/>
      <c r="APL21" s="279"/>
      <c r="APM21" s="279"/>
      <c r="APN21" s="279"/>
      <c r="APO21" s="279"/>
      <c r="APP21" s="279"/>
      <c r="APQ21" s="279"/>
      <c r="APR21" s="279"/>
      <c r="APS21" s="279"/>
      <c r="APT21" s="279"/>
      <c r="APU21" s="279"/>
      <c r="APV21" s="279"/>
      <c r="APW21" s="279"/>
      <c r="APX21" s="279"/>
      <c r="APY21" s="279"/>
      <c r="APZ21" s="279"/>
      <c r="AQA21" s="279"/>
      <c r="AQB21" s="279"/>
      <c r="AQC21" s="279"/>
      <c r="AQD21" s="279"/>
      <c r="AQE21" s="279"/>
      <c r="AQF21" s="279"/>
      <c r="AQG21" s="279"/>
      <c r="AQH21" s="279"/>
      <c r="AQI21" s="279"/>
      <c r="AQJ21" s="279"/>
      <c r="AQK21" s="279"/>
      <c r="AQL21" s="279"/>
      <c r="AQM21" s="279"/>
      <c r="AQN21" s="279"/>
      <c r="AQO21" s="279"/>
      <c r="AQP21" s="279"/>
      <c r="AQQ21" s="279"/>
      <c r="AQR21" s="279"/>
      <c r="AQS21" s="279"/>
      <c r="AQT21" s="279"/>
      <c r="AQU21" s="279"/>
      <c r="AQV21" s="279"/>
      <c r="AQW21" s="279"/>
      <c r="AQX21" s="279"/>
      <c r="AQY21" s="279"/>
      <c r="AQZ21" s="279"/>
      <c r="ARA21" s="279"/>
      <c r="ARB21" s="279"/>
      <c r="ARC21" s="279"/>
      <c r="ARD21" s="279"/>
      <c r="ARE21" s="279"/>
      <c r="ARF21" s="279"/>
      <c r="ARG21" s="279"/>
      <c r="ARH21" s="279"/>
      <c r="ARI21" s="279"/>
      <c r="ARJ21" s="279"/>
      <c r="ARK21" s="279"/>
      <c r="ARL21" s="279"/>
      <c r="ARM21" s="279"/>
      <c r="ARN21" s="279"/>
      <c r="ARO21" s="279"/>
      <c r="ARP21" s="279"/>
      <c r="ARQ21" s="279"/>
      <c r="ARR21" s="279"/>
      <c r="ARS21" s="279"/>
      <c r="ART21" s="279"/>
      <c r="ARU21" s="279"/>
      <c r="ARV21" s="279"/>
      <c r="ARW21" s="279"/>
      <c r="ARX21" s="279"/>
      <c r="ARY21" s="279"/>
      <c r="ARZ21" s="279"/>
      <c r="ASA21" s="279"/>
      <c r="ASB21" s="279"/>
      <c r="ASC21" s="279"/>
      <c r="ASD21" s="279"/>
      <c r="ASE21" s="279"/>
      <c r="ASF21" s="279"/>
      <c r="ASG21" s="279"/>
      <c r="ASH21" s="279"/>
      <c r="ASI21" s="279"/>
      <c r="ASJ21" s="279"/>
      <c r="ASK21" s="279"/>
      <c r="ASL21" s="279"/>
      <c r="ASM21" s="279"/>
      <c r="ASN21" s="279"/>
      <c r="ASO21" s="279"/>
      <c r="ASP21" s="279"/>
      <c r="ASQ21" s="279"/>
      <c r="ASR21" s="279"/>
      <c r="ASS21" s="279"/>
      <c r="AST21" s="279"/>
      <c r="ASU21" s="279"/>
      <c r="ASV21" s="279"/>
      <c r="ASW21" s="279"/>
      <c r="ASX21" s="279"/>
      <c r="ASY21" s="279"/>
      <c r="ASZ21" s="279"/>
      <c r="ATA21" s="279"/>
      <c r="ATB21" s="279"/>
      <c r="ATC21" s="279"/>
      <c r="ATD21" s="279"/>
      <c r="ATE21" s="279"/>
      <c r="ATF21" s="279"/>
      <c r="ATG21" s="279"/>
      <c r="ATH21" s="279"/>
      <c r="ATI21" s="279"/>
      <c r="ATJ21" s="279"/>
      <c r="ATK21" s="279"/>
      <c r="ATL21" s="279"/>
      <c r="ATM21" s="279"/>
      <c r="ATN21" s="279"/>
      <c r="ATO21" s="279"/>
      <c r="ATP21" s="279"/>
      <c r="ATQ21" s="279"/>
      <c r="ATR21" s="279"/>
      <c r="ATS21" s="279"/>
      <c r="ATT21" s="279"/>
      <c r="ATU21" s="279"/>
      <c r="ATV21" s="279"/>
      <c r="ATW21" s="279"/>
      <c r="ATX21" s="279"/>
      <c r="ATY21" s="279"/>
      <c r="ATZ21" s="279"/>
      <c r="AUA21" s="279"/>
      <c r="AUB21" s="279"/>
      <c r="AUC21" s="279"/>
      <c r="AUD21" s="279"/>
      <c r="AUE21" s="279"/>
      <c r="AUF21" s="279"/>
      <c r="AUG21" s="279"/>
      <c r="AUH21" s="279"/>
      <c r="AUI21" s="279"/>
      <c r="AUJ21" s="279"/>
      <c r="AUK21" s="279"/>
      <c r="AUL21" s="279"/>
      <c r="AUM21" s="279"/>
      <c r="AUN21" s="279"/>
      <c r="AUO21" s="279"/>
      <c r="AUP21" s="279"/>
      <c r="AUQ21" s="279"/>
      <c r="AUR21" s="279"/>
      <c r="AUS21" s="279"/>
      <c r="AUT21" s="279"/>
      <c r="AUU21" s="279"/>
      <c r="AUV21" s="279"/>
      <c r="AUW21" s="279"/>
      <c r="AUX21" s="279"/>
      <c r="AUY21" s="279"/>
      <c r="AUZ21" s="279"/>
      <c r="AVA21" s="279"/>
      <c r="AVB21" s="279"/>
      <c r="AVC21" s="279"/>
      <c r="AVD21" s="279"/>
      <c r="AVE21" s="279"/>
      <c r="AVF21" s="279"/>
      <c r="AVG21" s="279"/>
      <c r="AVH21" s="279"/>
      <c r="AVI21" s="279"/>
      <c r="AVJ21" s="279"/>
      <c r="AVK21" s="279"/>
      <c r="AVL21" s="279"/>
      <c r="AVM21" s="279"/>
      <c r="AVN21" s="279"/>
      <c r="AVO21" s="279"/>
      <c r="AVP21" s="279"/>
      <c r="AVQ21" s="279"/>
      <c r="AVR21" s="279"/>
      <c r="AVS21" s="279"/>
      <c r="AVT21" s="279"/>
      <c r="AVU21" s="279"/>
      <c r="AVV21" s="279"/>
      <c r="AVW21" s="279"/>
      <c r="AVX21" s="279"/>
      <c r="AVY21" s="279"/>
      <c r="AVZ21" s="279"/>
      <c r="AWA21" s="279"/>
      <c r="AWB21" s="279"/>
      <c r="AWC21" s="279"/>
      <c r="AWD21" s="279"/>
      <c r="AWE21" s="279"/>
      <c r="AWF21" s="279"/>
      <c r="AWG21" s="279"/>
      <c r="AWH21" s="279"/>
      <c r="AWI21" s="279"/>
      <c r="AWJ21" s="279"/>
      <c r="AWK21" s="279"/>
      <c r="AWL21" s="279"/>
      <c r="AWM21" s="279"/>
      <c r="AWN21" s="279"/>
      <c r="AWO21" s="279"/>
      <c r="AWP21" s="279"/>
      <c r="AWQ21" s="279"/>
      <c r="AWR21" s="279"/>
      <c r="AWS21" s="279"/>
      <c r="AWT21" s="279"/>
      <c r="AWU21" s="279"/>
      <c r="AWV21" s="279"/>
      <c r="AWW21" s="279"/>
      <c r="AWX21" s="279"/>
      <c r="AWY21" s="279"/>
      <c r="AWZ21" s="279"/>
      <c r="AXA21" s="279"/>
      <c r="AXB21" s="279"/>
      <c r="AXC21" s="279"/>
      <c r="AXD21" s="279"/>
      <c r="AXE21" s="279"/>
      <c r="AXF21" s="279"/>
      <c r="AXG21" s="279"/>
      <c r="AXH21" s="279"/>
      <c r="AXI21" s="279"/>
      <c r="AXJ21" s="279"/>
      <c r="AXK21" s="279"/>
      <c r="AXL21" s="279"/>
      <c r="AXM21" s="279"/>
      <c r="AXN21" s="279"/>
      <c r="AXO21" s="279"/>
      <c r="AXP21" s="279"/>
      <c r="AXQ21" s="279"/>
      <c r="AXR21" s="279"/>
      <c r="AXS21" s="279"/>
      <c r="AXT21" s="279"/>
      <c r="AXU21" s="279"/>
      <c r="AXV21" s="279"/>
      <c r="AXW21" s="279"/>
      <c r="AXX21" s="279"/>
      <c r="AXY21" s="279"/>
      <c r="AXZ21" s="279"/>
      <c r="AYA21" s="279"/>
      <c r="AYB21" s="279"/>
      <c r="AYC21" s="279"/>
      <c r="AYD21" s="279"/>
      <c r="AYE21" s="279"/>
      <c r="AYF21" s="279"/>
      <c r="AYG21" s="279"/>
      <c r="AYH21" s="279"/>
      <c r="AYI21" s="279"/>
      <c r="AYJ21" s="279"/>
      <c r="AYK21" s="279"/>
      <c r="AYL21" s="279"/>
      <c r="AYM21" s="279"/>
      <c r="AYN21" s="279"/>
      <c r="AYO21" s="279"/>
      <c r="AYP21" s="279"/>
      <c r="AYQ21" s="279"/>
      <c r="AYR21" s="279"/>
      <c r="AYS21" s="279"/>
      <c r="AYT21" s="279"/>
      <c r="AYU21" s="279"/>
      <c r="AYV21" s="279"/>
      <c r="AYW21" s="279"/>
      <c r="AYX21" s="279"/>
      <c r="AYY21" s="279"/>
      <c r="AYZ21" s="279"/>
      <c r="AZA21" s="279"/>
      <c r="AZB21" s="279"/>
      <c r="AZC21" s="279"/>
      <c r="AZD21" s="279"/>
      <c r="AZE21" s="279"/>
      <c r="AZF21" s="279"/>
      <c r="AZG21" s="279"/>
      <c r="AZH21" s="279"/>
      <c r="AZI21" s="279"/>
      <c r="AZJ21" s="279"/>
      <c r="AZK21" s="279"/>
      <c r="AZL21" s="279"/>
      <c r="AZM21" s="279"/>
      <c r="AZN21" s="279"/>
      <c r="AZO21" s="279"/>
      <c r="AZP21" s="279"/>
      <c r="AZQ21" s="279"/>
      <c r="AZR21" s="279"/>
      <c r="AZS21" s="279"/>
      <c r="AZT21" s="279"/>
      <c r="AZU21" s="279"/>
      <c r="AZV21" s="279"/>
      <c r="AZW21" s="279"/>
      <c r="AZX21" s="279"/>
      <c r="AZY21" s="279"/>
      <c r="AZZ21" s="279"/>
      <c r="BAA21" s="279"/>
      <c r="BAB21" s="279"/>
      <c r="BAC21" s="279"/>
      <c r="BAD21" s="279"/>
      <c r="BAE21" s="279"/>
      <c r="BAF21" s="279"/>
      <c r="BAG21" s="279"/>
      <c r="BAH21" s="279"/>
      <c r="BAI21" s="279"/>
      <c r="BAJ21" s="279"/>
      <c r="BAK21" s="279"/>
      <c r="BAL21" s="279"/>
      <c r="BAM21" s="279"/>
      <c r="BAN21" s="279"/>
      <c r="BAO21" s="279"/>
      <c r="BAP21" s="279"/>
      <c r="BAQ21" s="279"/>
      <c r="BAR21" s="279"/>
      <c r="BAS21" s="279"/>
      <c r="BAT21" s="279"/>
      <c r="BAU21" s="279"/>
      <c r="BAV21" s="279"/>
      <c r="BAW21" s="279"/>
      <c r="BAX21" s="279"/>
      <c r="BAY21" s="279"/>
      <c r="BAZ21" s="279"/>
      <c r="BBA21" s="279"/>
      <c r="BBB21" s="279"/>
      <c r="BBC21" s="279"/>
      <c r="BBD21" s="279"/>
      <c r="BBE21" s="279"/>
      <c r="BBF21" s="279"/>
      <c r="BBG21" s="279"/>
      <c r="BBH21" s="279"/>
      <c r="BBI21" s="279"/>
      <c r="BBJ21" s="279"/>
      <c r="BBK21" s="279"/>
      <c r="BBL21" s="279"/>
      <c r="BBM21" s="279"/>
      <c r="BBN21" s="279"/>
      <c r="BBO21" s="279"/>
      <c r="BBP21" s="279"/>
      <c r="BBQ21" s="279"/>
      <c r="BBR21" s="279"/>
      <c r="BBS21" s="279"/>
      <c r="BBT21" s="279"/>
      <c r="BBU21" s="279"/>
      <c r="BBV21" s="279"/>
      <c r="BBW21" s="279"/>
      <c r="BBX21" s="279"/>
      <c r="BBY21" s="279"/>
      <c r="BBZ21" s="279"/>
      <c r="BCA21" s="279"/>
      <c r="BCB21" s="279"/>
      <c r="BCC21" s="279"/>
      <c r="BCD21" s="279"/>
      <c r="BCE21" s="279"/>
      <c r="BCF21" s="279"/>
      <c r="BCG21" s="279"/>
      <c r="BCH21" s="279"/>
      <c r="BCI21" s="279"/>
      <c r="BCJ21" s="279"/>
      <c r="BCK21" s="279"/>
      <c r="BCL21" s="279"/>
      <c r="BCM21" s="279"/>
      <c r="BCN21" s="279"/>
      <c r="BCO21" s="279"/>
      <c r="BCP21" s="279"/>
      <c r="BCQ21" s="279"/>
      <c r="BCR21" s="279"/>
      <c r="BCS21" s="279"/>
      <c r="BCT21" s="279"/>
      <c r="BCU21" s="279"/>
      <c r="BCV21" s="279"/>
      <c r="BCW21" s="279"/>
      <c r="BCX21" s="279"/>
      <c r="BCY21" s="279"/>
      <c r="BCZ21" s="279"/>
      <c r="BDA21" s="279"/>
      <c r="BDB21" s="279"/>
      <c r="BDC21" s="279"/>
      <c r="BDD21" s="279"/>
      <c r="BDE21" s="279"/>
      <c r="BDF21" s="279"/>
      <c r="BDG21" s="279"/>
      <c r="BDH21" s="279"/>
      <c r="BDI21" s="279"/>
      <c r="BDJ21" s="279"/>
      <c r="BDK21" s="279"/>
      <c r="BDL21" s="279"/>
      <c r="BDM21" s="279"/>
      <c r="BDN21" s="279"/>
      <c r="BDO21" s="279"/>
      <c r="BDP21" s="279"/>
      <c r="BDQ21" s="279"/>
      <c r="BDR21" s="279"/>
      <c r="BDS21" s="279"/>
      <c r="BDT21" s="279"/>
      <c r="BDU21" s="279"/>
      <c r="BDV21" s="279"/>
      <c r="BDW21" s="279"/>
      <c r="BDX21" s="279"/>
      <c r="BDY21" s="279"/>
      <c r="BDZ21" s="279"/>
      <c r="BEA21" s="279"/>
      <c r="BEB21" s="279"/>
      <c r="BEC21" s="279"/>
      <c r="BED21" s="279"/>
      <c r="BEE21" s="279"/>
      <c r="BEF21" s="279"/>
      <c r="BEG21" s="279"/>
      <c r="BEH21" s="279"/>
      <c r="BEI21" s="279"/>
      <c r="BEJ21" s="279"/>
      <c r="BEK21" s="279"/>
      <c r="BEL21" s="279"/>
      <c r="BEM21" s="279"/>
      <c r="BEN21" s="279"/>
      <c r="BEO21" s="279"/>
      <c r="BEP21" s="279"/>
      <c r="BEQ21" s="279"/>
      <c r="BER21" s="279"/>
      <c r="BES21" s="279"/>
      <c r="BET21" s="279"/>
      <c r="BEU21" s="279"/>
      <c r="BEV21" s="279"/>
      <c r="BEW21" s="279"/>
      <c r="BEX21" s="279"/>
      <c r="BEY21" s="279"/>
      <c r="BEZ21" s="279"/>
      <c r="BFA21" s="279"/>
      <c r="BFB21" s="279"/>
      <c r="BFC21" s="279"/>
      <c r="BFD21" s="279"/>
      <c r="BFE21" s="279"/>
      <c r="BFF21" s="279"/>
      <c r="BFG21" s="279"/>
      <c r="BFH21" s="279"/>
      <c r="BFI21" s="279"/>
      <c r="BFJ21" s="279"/>
      <c r="BFK21" s="279"/>
      <c r="BFL21" s="279"/>
      <c r="BFM21" s="279"/>
      <c r="BFN21" s="279"/>
      <c r="BFO21" s="279"/>
      <c r="BFP21" s="279"/>
      <c r="BFQ21" s="279"/>
      <c r="BFR21" s="279"/>
      <c r="BFS21" s="279"/>
      <c r="BFT21" s="279"/>
      <c r="BFU21" s="279"/>
      <c r="BFV21" s="279"/>
      <c r="BFW21" s="279"/>
      <c r="BFX21" s="279"/>
      <c r="BFY21" s="279"/>
      <c r="BFZ21" s="279"/>
      <c r="BGA21" s="279"/>
      <c r="BGB21" s="279"/>
      <c r="BGC21" s="279"/>
      <c r="BGD21" s="279"/>
      <c r="BGE21" s="279"/>
      <c r="BGF21" s="279"/>
      <c r="BGG21" s="279"/>
      <c r="BGH21" s="279"/>
      <c r="BGI21" s="279"/>
      <c r="BGJ21" s="279"/>
      <c r="BGK21" s="279"/>
      <c r="BGL21" s="279"/>
      <c r="BGM21" s="279"/>
      <c r="BGN21" s="279"/>
      <c r="BGO21" s="279"/>
      <c r="BGP21" s="279"/>
      <c r="BGQ21" s="279"/>
      <c r="BGR21" s="279"/>
      <c r="BGS21" s="279"/>
      <c r="BGT21" s="279"/>
      <c r="BGU21" s="279"/>
      <c r="BGV21" s="279"/>
      <c r="BGW21" s="279"/>
      <c r="BGX21" s="279"/>
      <c r="BGY21" s="279"/>
      <c r="BGZ21" s="279"/>
      <c r="BHA21" s="279"/>
      <c r="BHB21" s="279"/>
      <c r="BHC21" s="279"/>
      <c r="BHD21" s="279"/>
      <c r="BHE21" s="279"/>
      <c r="BHF21" s="279"/>
      <c r="BHG21" s="279"/>
      <c r="BHH21" s="279"/>
      <c r="BHI21" s="279"/>
      <c r="BHJ21" s="279"/>
      <c r="BHK21" s="279"/>
      <c r="BHL21" s="279"/>
      <c r="BHM21" s="279"/>
      <c r="BHN21" s="279"/>
      <c r="BHO21" s="279"/>
      <c r="BHP21" s="279"/>
      <c r="BHQ21" s="279"/>
      <c r="BHR21" s="279"/>
      <c r="BHS21" s="279"/>
      <c r="BHT21" s="279"/>
      <c r="BHU21" s="279"/>
      <c r="BHV21" s="279"/>
      <c r="BHW21" s="279"/>
      <c r="BHX21" s="279"/>
      <c r="BHY21" s="279"/>
      <c r="BHZ21" s="279"/>
      <c r="BIA21" s="279"/>
      <c r="BIB21" s="279"/>
      <c r="BIC21" s="279"/>
      <c r="BID21" s="279"/>
      <c r="BIE21" s="279"/>
      <c r="BIF21" s="279"/>
      <c r="BIG21" s="279"/>
      <c r="BIH21" s="279"/>
      <c r="BII21" s="279"/>
      <c r="BIJ21" s="279"/>
      <c r="BIK21" s="279"/>
      <c r="BIL21" s="279"/>
      <c r="BIM21" s="279"/>
      <c r="BIN21" s="279"/>
      <c r="BIO21" s="279"/>
      <c r="BIP21" s="279"/>
      <c r="BIQ21" s="279"/>
      <c r="BIR21" s="279"/>
      <c r="BIS21" s="279"/>
      <c r="BIT21" s="279"/>
      <c r="BIU21" s="279"/>
      <c r="BIV21" s="279"/>
      <c r="BIW21" s="279"/>
      <c r="BIX21" s="279"/>
      <c r="BIY21" s="279"/>
      <c r="BIZ21" s="279"/>
      <c r="BJA21" s="279"/>
      <c r="BJB21" s="279"/>
      <c r="BJC21" s="279"/>
      <c r="BJD21" s="279"/>
      <c r="BJE21" s="279"/>
      <c r="BJF21" s="279"/>
      <c r="BJG21" s="279"/>
      <c r="BJH21" s="279"/>
      <c r="BJI21" s="279"/>
      <c r="BJJ21" s="279"/>
      <c r="BJK21" s="279"/>
      <c r="BJL21" s="279"/>
      <c r="BJM21" s="279"/>
      <c r="BJN21" s="279"/>
      <c r="BJO21" s="279"/>
      <c r="BJP21" s="279"/>
      <c r="BJQ21" s="279"/>
      <c r="BJR21" s="279"/>
      <c r="BJS21" s="279"/>
      <c r="BJT21" s="279"/>
      <c r="BJU21" s="279"/>
      <c r="BJV21" s="279"/>
      <c r="BJW21" s="279"/>
      <c r="BJX21" s="279"/>
      <c r="BJY21" s="279"/>
      <c r="BJZ21" s="279"/>
      <c r="BKA21" s="279"/>
      <c r="BKB21" s="279"/>
      <c r="BKC21" s="279"/>
      <c r="BKD21" s="279"/>
      <c r="BKE21" s="279"/>
      <c r="BKF21" s="279"/>
      <c r="BKG21" s="279"/>
      <c r="BKH21" s="279"/>
      <c r="BKI21" s="279"/>
      <c r="BKJ21" s="279"/>
      <c r="BKK21" s="279"/>
      <c r="BKL21" s="279"/>
      <c r="BKM21" s="279"/>
      <c r="BKN21" s="279"/>
      <c r="BKO21" s="279"/>
      <c r="BKP21" s="279"/>
      <c r="BKQ21" s="279"/>
      <c r="BKR21" s="279"/>
      <c r="BKS21" s="279"/>
      <c r="BKT21" s="279"/>
      <c r="BKU21" s="279"/>
      <c r="BKV21" s="279"/>
      <c r="BKW21" s="279"/>
      <c r="BKX21" s="279"/>
      <c r="BKY21" s="279"/>
      <c r="BKZ21" s="279"/>
      <c r="BLA21" s="279"/>
      <c r="BLB21" s="279"/>
      <c r="BLC21" s="279"/>
      <c r="BLD21" s="279"/>
      <c r="BLE21" s="279"/>
      <c r="BLF21" s="279"/>
      <c r="BLG21" s="279"/>
      <c r="BLH21" s="279"/>
      <c r="BLI21" s="279"/>
      <c r="BLJ21" s="279"/>
      <c r="BLK21" s="279"/>
      <c r="BLL21" s="279"/>
      <c r="BLM21" s="279"/>
      <c r="BLN21" s="279"/>
      <c r="BLO21" s="279"/>
      <c r="BLP21" s="279"/>
      <c r="BLQ21" s="279"/>
      <c r="BLR21" s="279"/>
      <c r="BLS21" s="279"/>
      <c r="BLT21" s="279"/>
      <c r="BLU21" s="279"/>
      <c r="BLV21" s="279"/>
      <c r="BLW21" s="279"/>
      <c r="BLX21" s="279"/>
      <c r="BLY21" s="279"/>
      <c r="BLZ21" s="279"/>
      <c r="BMA21" s="279"/>
      <c r="BMB21" s="279"/>
      <c r="BMC21" s="279"/>
      <c r="BMD21" s="279"/>
      <c r="BME21" s="279"/>
      <c r="BMF21" s="279"/>
      <c r="BMG21" s="279"/>
      <c r="BMH21" s="279"/>
      <c r="BMI21" s="279"/>
      <c r="BMJ21" s="279"/>
      <c r="BMK21" s="279"/>
      <c r="BML21" s="279"/>
      <c r="BMM21" s="279"/>
      <c r="BMN21" s="279"/>
      <c r="BMO21" s="279"/>
      <c r="BMP21" s="279"/>
      <c r="BMQ21" s="279"/>
      <c r="BMR21" s="279"/>
      <c r="BMS21" s="279"/>
      <c r="BMT21" s="279"/>
      <c r="BMU21" s="279"/>
      <c r="BMV21" s="279"/>
      <c r="BMW21" s="279"/>
      <c r="BMX21" s="279"/>
      <c r="BMY21" s="279"/>
      <c r="BMZ21" s="279"/>
      <c r="BNA21" s="279"/>
      <c r="BNB21" s="279"/>
      <c r="BNC21" s="279"/>
      <c r="BND21" s="279"/>
      <c r="BNE21" s="279"/>
      <c r="BNF21" s="279"/>
      <c r="BNG21" s="279"/>
      <c r="BNH21" s="279"/>
      <c r="BNI21" s="279"/>
      <c r="BNJ21" s="279"/>
      <c r="BNK21" s="279"/>
      <c r="BNL21" s="279"/>
      <c r="BNM21" s="279"/>
      <c r="BNN21" s="279"/>
      <c r="BNO21" s="279"/>
      <c r="BNP21" s="279"/>
      <c r="BNQ21" s="279"/>
      <c r="BNR21" s="279"/>
      <c r="BNS21" s="279"/>
      <c r="BNT21" s="279"/>
      <c r="BNU21" s="279"/>
      <c r="BNV21" s="279"/>
      <c r="BNW21" s="279"/>
      <c r="BNX21" s="279"/>
      <c r="BNY21" s="279"/>
      <c r="BNZ21" s="279"/>
      <c r="BOA21" s="279"/>
      <c r="BOB21" s="279"/>
      <c r="BOC21" s="279"/>
      <c r="BOD21" s="279"/>
      <c r="BOE21" s="279"/>
      <c r="BOF21" s="279"/>
      <c r="BOG21" s="279"/>
      <c r="BOH21" s="279"/>
      <c r="BOI21" s="279"/>
      <c r="BOJ21" s="279"/>
      <c r="BOK21" s="279"/>
      <c r="BOL21" s="279"/>
      <c r="BOM21" s="279"/>
      <c r="BON21" s="279"/>
      <c r="BOO21" s="279"/>
      <c r="BOP21" s="279"/>
      <c r="BOQ21" s="279"/>
      <c r="BOR21" s="279"/>
      <c r="BOS21" s="279"/>
      <c r="BOT21" s="279"/>
      <c r="BOU21" s="279"/>
      <c r="BOV21" s="279"/>
      <c r="BOW21" s="279"/>
      <c r="BOX21" s="279"/>
      <c r="BOY21" s="279"/>
      <c r="BOZ21" s="279"/>
      <c r="BPA21" s="279"/>
      <c r="BPB21" s="279"/>
      <c r="BPC21" s="279"/>
      <c r="BPD21" s="279"/>
      <c r="BPE21" s="279"/>
      <c r="BPF21" s="279"/>
      <c r="BPG21" s="279"/>
      <c r="BPH21" s="279"/>
      <c r="BPI21" s="279"/>
      <c r="BPJ21" s="279"/>
      <c r="BPK21" s="279"/>
      <c r="BPL21" s="279"/>
      <c r="BPM21" s="279"/>
      <c r="BPN21" s="279"/>
      <c r="BPO21" s="279"/>
      <c r="BPP21" s="279"/>
      <c r="BPQ21" s="279"/>
      <c r="BPR21" s="279"/>
      <c r="BPS21" s="279"/>
      <c r="BPT21" s="279"/>
      <c r="BPU21" s="279"/>
      <c r="BPV21" s="279"/>
      <c r="BPW21" s="279"/>
      <c r="BPX21" s="279"/>
      <c r="BPY21" s="279"/>
      <c r="BPZ21" s="279"/>
      <c r="BQA21" s="279"/>
      <c r="BQB21" s="279"/>
      <c r="BQC21" s="279"/>
      <c r="BQD21" s="279"/>
      <c r="BQE21" s="279"/>
      <c r="BQF21" s="279"/>
      <c r="BQG21" s="279"/>
      <c r="BQH21" s="279"/>
      <c r="BQI21" s="279"/>
      <c r="BQJ21" s="279"/>
      <c r="BQK21" s="279"/>
      <c r="BQL21" s="279"/>
      <c r="BQM21" s="279"/>
      <c r="BQN21" s="279"/>
      <c r="BQO21" s="279"/>
      <c r="BQP21" s="279"/>
      <c r="BQQ21" s="279"/>
      <c r="BQR21" s="279"/>
      <c r="BQS21" s="279"/>
      <c r="BQT21" s="279"/>
      <c r="BQU21" s="279"/>
      <c r="BQV21" s="279"/>
      <c r="BQW21" s="279"/>
      <c r="BQX21" s="279"/>
      <c r="BQY21" s="279"/>
      <c r="BQZ21" s="279"/>
      <c r="BRA21" s="279"/>
      <c r="BRB21" s="279"/>
      <c r="BRC21" s="279"/>
      <c r="BRD21" s="279"/>
      <c r="BRE21" s="279"/>
      <c r="BRF21" s="279"/>
      <c r="BRG21" s="279"/>
      <c r="BRH21" s="279"/>
      <c r="BRI21" s="279"/>
      <c r="BRJ21" s="279"/>
      <c r="BRK21" s="279"/>
      <c r="BRL21" s="279"/>
      <c r="BRM21" s="279"/>
      <c r="BRN21" s="279"/>
      <c r="BRO21" s="279"/>
      <c r="BRP21" s="279"/>
      <c r="BRQ21" s="279"/>
      <c r="BRR21" s="279"/>
      <c r="BRS21" s="279"/>
      <c r="BRT21" s="279"/>
      <c r="BRU21" s="279"/>
      <c r="BRV21" s="279"/>
      <c r="BRW21" s="279"/>
      <c r="BRX21" s="279"/>
      <c r="BRY21" s="279"/>
      <c r="BRZ21" s="279"/>
      <c r="BSA21" s="279"/>
      <c r="BSB21" s="279"/>
      <c r="BSC21" s="279"/>
      <c r="BSD21" s="279"/>
      <c r="BSE21" s="279"/>
      <c r="BSF21" s="279"/>
      <c r="BSG21" s="279"/>
      <c r="BSH21" s="279"/>
      <c r="BSI21" s="279"/>
      <c r="BSJ21" s="279"/>
      <c r="BSK21" s="279"/>
      <c r="BSL21" s="279"/>
      <c r="BSM21" s="279"/>
      <c r="BSN21" s="279"/>
      <c r="BSO21" s="279"/>
      <c r="BSP21" s="279"/>
      <c r="BSQ21" s="279"/>
      <c r="BSR21" s="279"/>
      <c r="BSS21" s="279"/>
      <c r="BST21" s="279"/>
      <c r="BSU21" s="279"/>
      <c r="BSV21" s="279"/>
      <c r="BSW21" s="279"/>
      <c r="BSX21" s="279"/>
      <c r="BSY21" s="279"/>
      <c r="BSZ21" s="279"/>
      <c r="BTA21" s="279"/>
      <c r="BTB21" s="279"/>
      <c r="BTC21" s="279"/>
      <c r="BTD21" s="279"/>
      <c r="BTE21" s="279"/>
      <c r="BTF21" s="279"/>
      <c r="BTG21" s="279"/>
      <c r="BTH21" s="279"/>
      <c r="BTI21" s="279"/>
      <c r="BTJ21" s="279"/>
      <c r="BTK21" s="279"/>
      <c r="BTL21" s="279"/>
      <c r="BTM21" s="279"/>
      <c r="BTN21" s="279"/>
      <c r="BTO21" s="279"/>
      <c r="BTP21" s="279"/>
      <c r="BTQ21" s="279"/>
      <c r="BTR21" s="279"/>
      <c r="BTS21" s="279"/>
      <c r="BTT21" s="279"/>
      <c r="BTU21" s="279"/>
      <c r="BTV21" s="279"/>
      <c r="BTW21" s="279"/>
      <c r="BTX21" s="279"/>
      <c r="BTY21" s="279"/>
      <c r="BTZ21" s="279"/>
      <c r="BUA21" s="279"/>
      <c r="BUB21" s="279"/>
      <c r="BUC21" s="279"/>
      <c r="BUD21" s="279"/>
      <c r="BUE21" s="279"/>
      <c r="BUF21" s="279"/>
      <c r="BUG21" s="279"/>
      <c r="BUH21" s="279"/>
      <c r="BUI21" s="279"/>
      <c r="BUJ21" s="279"/>
      <c r="BUK21" s="279"/>
      <c r="BUL21" s="279"/>
      <c r="BUM21" s="279"/>
      <c r="BUN21" s="279"/>
      <c r="BUO21" s="279"/>
      <c r="BUP21" s="279"/>
      <c r="BUQ21" s="279"/>
      <c r="BUR21" s="279"/>
      <c r="BUS21" s="279"/>
      <c r="BUT21" s="279"/>
      <c r="BUU21" s="279"/>
      <c r="BUV21" s="279"/>
      <c r="BUW21" s="279"/>
      <c r="BUX21" s="279"/>
      <c r="BUY21" s="279"/>
      <c r="BUZ21" s="279"/>
      <c r="BVA21" s="279"/>
      <c r="BVB21" s="279"/>
      <c r="BVC21" s="279"/>
      <c r="BVD21" s="279"/>
      <c r="BVE21" s="279"/>
      <c r="BVF21" s="279"/>
      <c r="BVG21" s="279"/>
      <c r="BVH21" s="279"/>
      <c r="BVI21" s="279"/>
      <c r="BVJ21" s="279"/>
      <c r="BVK21" s="279"/>
      <c r="BVL21" s="279"/>
      <c r="BVM21" s="279"/>
      <c r="BVN21" s="279"/>
      <c r="BVO21" s="279"/>
      <c r="BVP21" s="279"/>
      <c r="BVQ21" s="279"/>
      <c r="BVR21" s="279"/>
      <c r="BVS21" s="279"/>
      <c r="BVT21" s="279"/>
      <c r="BVU21" s="279"/>
      <c r="BVV21" s="279"/>
      <c r="BVW21" s="279"/>
      <c r="BVX21" s="279"/>
      <c r="BVY21" s="279"/>
      <c r="BVZ21" s="279"/>
      <c r="BWA21" s="279"/>
      <c r="BWB21" s="279"/>
      <c r="BWC21" s="279"/>
      <c r="BWD21" s="279"/>
      <c r="BWE21" s="279"/>
      <c r="BWF21" s="279"/>
      <c r="BWG21" s="279"/>
      <c r="BWH21" s="279"/>
      <c r="BWI21" s="279"/>
      <c r="BWJ21" s="279"/>
      <c r="BWK21" s="279"/>
      <c r="BWL21" s="279"/>
      <c r="BWM21" s="279"/>
      <c r="BWN21" s="279"/>
      <c r="BWO21" s="279"/>
      <c r="BWP21" s="279"/>
      <c r="BWQ21" s="279"/>
      <c r="BWR21" s="279"/>
      <c r="BWS21" s="279"/>
      <c r="BWT21" s="279"/>
      <c r="BWU21" s="279"/>
      <c r="BWV21" s="279"/>
      <c r="BWW21" s="279"/>
      <c r="BWX21" s="279"/>
      <c r="BWY21" s="279"/>
      <c r="BWZ21" s="279"/>
      <c r="BXA21" s="279"/>
      <c r="BXB21" s="279"/>
      <c r="BXC21" s="279"/>
      <c r="BXD21" s="279"/>
      <c r="BXE21" s="279"/>
      <c r="BXF21" s="279"/>
      <c r="BXG21" s="279"/>
      <c r="BXH21" s="279"/>
      <c r="BXI21" s="279"/>
      <c r="BXJ21" s="279"/>
      <c r="BXK21" s="279"/>
      <c r="BXL21" s="279"/>
      <c r="BXM21" s="279"/>
      <c r="BXN21" s="279"/>
      <c r="BXO21" s="279"/>
      <c r="BXP21" s="279"/>
      <c r="BXQ21" s="279"/>
      <c r="BXR21" s="279"/>
      <c r="BXS21" s="279"/>
      <c r="BXT21" s="279"/>
      <c r="BXU21" s="279"/>
      <c r="BXV21" s="279"/>
      <c r="BXW21" s="279"/>
      <c r="BXX21" s="279"/>
      <c r="BXY21" s="279"/>
      <c r="BXZ21" s="279"/>
      <c r="BYA21" s="279"/>
      <c r="BYB21" s="279"/>
      <c r="BYC21" s="279"/>
      <c r="BYD21" s="279"/>
      <c r="BYE21" s="279"/>
      <c r="BYF21" s="279"/>
      <c r="BYG21" s="279"/>
      <c r="BYH21" s="279"/>
      <c r="BYI21" s="279"/>
      <c r="BYJ21" s="279"/>
      <c r="BYK21" s="279"/>
      <c r="BYL21" s="279"/>
      <c r="BYM21" s="279"/>
      <c r="BYN21" s="279"/>
      <c r="BYO21" s="279"/>
      <c r="BYP21" s="279"/>
      <c r="BYQ21" s="279"/>
      <c r="BYR21" s="279"/>
      <c r="BYS21" s="279"/>
      <c r="BYT21" s="279"/>
      <c r="BYU21" s="279"/>
      <c r="BYV21" s="279"/>
      <c r="BYW21" s="279"/>
      <c r="BYX21" s="279"/>
      <c r="BYY21" s="279"/>
      <c r="BYZ21" s="279"/>
      <c r="BZA21" s="279"/>
      <c r="BZB21" s="279"/>
      <c r="BZC21" s="279"/>
      <c r="BZD21" s="279"/>
      <c r="BZE21" s="279"/>
      <c r="BZF21" s="279"/>
      <c r="BZG21" s="279"/>
      <c r="BZH21" s="279"/>
      <c r="BZI21" s="279"/>
      <c r="BZJ21" s="279"/>
      <c r="BZK21" s="279"/>
      <c r="BZL21" s="279"/>
      <c r="BZM21" s="279"/>
      <c r="BZN21" s="279"/>
      <c r="BZO21" s="279"/>
      <c r="BZP21" s="279"/>
      <c r="BZQ21" s="279"/>
      <c r="BZR21" s="279"/>
      <c r="BZS21" s="279"/>
      <c r="BZT21" s="279"/>
      <c r="BZU21" s="279"/>
      <c r="BZV21" s="279"/>
      <c r="BZW21" s="279"/>
      <c r="BZX21" s="279"/>
      <c r="BZY21" s="279"/>
      <c r="BZZ21" s="279"/>
      <c r="CAA21" s="279"/>
      <c r="CAB21" s="279"/>
      <c r="CAC21" s="279"/>
      <c r="CAD21" s="279"/>
      <c r="CAE21" s="279"/>
      <c r="CAF21" s="279"/>
      <c r="CAG21" s="279"/>
      <c r="CAH21" s="279"/>
      <c r="CAI21" s="279"/>
      <c r="CAJ21" s="279"/>
      <c r="CAK21" s="279"/>
      <c r="CAL21" s="279"/>
      <c r="CAM21" s="279"/>
      <c r="CAN21" s="279"/>
      <c r="CAO21" s="279"/>
      <c r="CAP21" s="279"/>
      <c r="CAQ21" s="279"/>
      <c r="CAR21" s="279"/>
      <c r="CAS21" s="279"/>
      <c r="CAT21" s="279"/>
      <c r="CAU21" s="279"/>
      <c r="CAV21" s="279"/>
      <c r="CAW21" s="279"/>
      <c r="CAX21" s="279"/>
      <c r="CAY21" s="279"/>
      <c r="CAZ21" s="279"/>
      <c r="CBA21" s="279"/>
      <c r="CBB21" s="279"/>
      <c r="CBC21" s="279"/>
      <c r="CBD21" s="279"/>
      <c r="CBE21" s="279"/>
      <c r="CBF21" s="279"/>
      <c r="CBG21" s="279"/>
      <c r="CBH21" s="279"/>
      <c r="CBI21" s="279"/>
      <c r="CBJ21" s="279"/>
      <c r="CBK21" s="279"/>
      <c r="CBL21" s="279"/>
      <c r="CBM21" s="279"/>
      <c r="CBN21" s="279"/>
      <c r="CBO21" s="279"/>
      <c r="CBP21" s="279"/>
      <c r="CBQ21" s="279"/>
      <c r="CBR21" s="279"/>
      <c r="CBS21" s="279"/>
      <c r="CBT21" s="279"/>
      <c r="CBU21" s="279"/>
      <c r="CBV21" s="279"/>
      <c r="CBW21" s="279"/>
      <c r="CBX21" s="279"/>
      <c r="CBY21" s="279"/>
      <c r="CBZ21" s="279"/>
      <c r="CCA21" s="279"/>
      <c r="CCB21" s="279"/>
      <c r="CCC21" s="279"/>
      <c r="CCD21" s="279"/>
      <c r="CCE21" s="279"/>
      <c r="CCF21" s="279"/>
      <c r="CCG21" s="279"/>
      <c r="CCH21" s="279"/>
      <c r="CCI21" s="279"/>
      <c r="CCJ21" s="279"/>
      <c r="CCK21" s="279"/>
      <c r="CCL21" s="279"/>
      <c r="CCM21" s="279"/>
      <c r="CCN21" s="279"/>
      <c r="CCO21" s="279"/>
      <c r="CCP21" s="279"/>
      <c r="CCQ21" s="279"/>
      <c r="CCR21" s="279"/>
      <c r="CCS21" s="279"/>
      <c r="CCT21" s="279"/>
      <c r="CCU21" s="279"/>
      <c r="CCV21" s="279"/>
      <c r="CCW21" s="279"/>
      <c r="CCX21" s="279"/>
      <c r="CCY21" s="279"/>
      <c r="CCZ21" s="279"/>
      <c r="CDA21" s="279"/>
      <c r="CDB21" s="279"/>
      <c r="CDC21" s="279"/>
      <c r="CDD21" s="279"/>
      <c r="CDE21" s="279"/>
      <c r="CDF21" s="279"/>
      <c r="CDG21" s="279"/>
      <c r="CDH21" s="279"/>
      <c r="CDI21" s="279"/>
      <c r="CDJ21" s="279"/>
      <c r="CDK21" s="279"/>
      <c r="CDL21" s="279"/>
      <c r="CDM21" s="279"/>
      <c r="CDN21" s="279"/>
      <c r="CDO21" s="279"/>
      <c r="CDP21" s="279"/>
      <c r="CDQ21" s="279"/>
      <c r="CDR21" s="279"/>
      <c r="CDS21" s="279"/>
      <c r="CDT21" s="279"/>
      <c r="CDU21" s="279"/>
      <c r="CDV21" s="279"/>
      <c r="CDW21" s="279"/>
      <c r="CDX21" s="279"/>
      <c r="CDY21" s="279"/>
      <c r="CDZ21" s="279"/>
      <c r="CEA21" s="279"/>
      <c r="CEB21" s="279"/>
      <c r="CEC21" s="279"/>
      <c r="CED21" s="279"/>
      <c r="CEE21" s="279"/>
      <c r="CEF21" s="279"/>
      <c r="CEG21" s="279"/>
      <c r="CEH21" s="279"/>
      <c r="CEI21" s="279"/>
      <c r="CEJ21" s="279"/>
      <c r="CEK21" s="279"/>
      <c r="CEL21" s="279"/>
      <c r="CEM21" s="279"/>
      <c r="CEN21" s="279"/>
      <c r="CEO21" s="279"/>
      <c r="CEP21" s="279"/>
      <c r="CEQ21" s="279"/>
      <c r="CER21" s="279"/>
      <c r="CES21" s="279"/>
      <c r="CET21" s="279"/>
      <c r="CEU21" s="279"/>
      <c r="CEV21" s="279"/>
      <c r="CEW21" s="279"/>
      <c r="CEX21" s="279"/>
      <c r="CEY21" s="279"/>
      <c r="CEZ21" s="279"/>
      <c r="CFA21" s="279"/>
      <c r="CFB21" s="279"/>
      <c r="CFC21" s="279"/>
      <c r="CFD21" s="279"/>
      <c r="CFE21" s="279"/>
      <c r="CFF21" s="279"/>
      <c r="CFG21" s="279"/>
      <c r="CFH21" s="279"/>
      <c r="CFI21" s="279"/>
      <c r="CFJ21" s="279"/>
      <c r="CFK21" s="279"/>
      <c r="CFL21" s="279"/>
      <c r="CFM21" s="279"/>
      <c r="CFN21" s="279"/>
      <c r="CFO21" s="279"/>
      <c r="CFP21" s="279"/>
      <c r="CFQ21" s="279"/>
      <c r="CFR21" s="279"/>
      <c r="CFS21" s="279"/>
      <c r="CFT21" s="279"/>
      <c r="CFU21" s="279"/>
      <c r="CFV21" s="279"/>
      <c r="CFW21" s="279"/>
      <c r="CFX21" s="279"/>
      <c r="CFY21" s="279"/>
      <c r="CFZ21" s="279"/>
      <c r="CGA21" s="279"/>
      <c r="CGB21" s="279"/>
      <c r="CGC21" s="279"/>
      <c r="CGD21" s="279"/>
      <c r="CGE21" s="279"/>
      <c r="CGF21" s="279"/>
      <c r="CGG21" s="279"/>
      <c r="CGH21" s="279"/>
      <c r="CGI21" s="279"/>
      <c r="CGJ21" s="279"/>
      <c r="CGK21" s="279"/>
      <c r="CGL21" s="279"/>
      <c r="CGM21" s="279"/>
      <c r="CGN21" s="279"/>
      <c r="CGO21" s="279"/>
      <c r="CGP21" s="279"/>
      <c r="CGQ21" s="279"/>
      <c r="CGR21" s="279"/>
      <c r="CGS21" s="279"/>
      <c r="CGT21" s="279"/>
      <c r="CGU21" s="279"/>
      <c r="CGV21" s="279"/>
      <c r="CGW21" s="279"/>
      <c r="CGX21" s="279"/>
      <c r="CGY21" s="279"/>
      <c r="CGZ21" s="279"/>
      <c r="CHA21" s="279"/>
      <c r="CHB21" s="279"/>
      <c r="CHC21" s="279"/>
      <c r="CHD21" s="279"/>
      <c r="CHE21" s="279"/>
      <c r="CHF21" s="279"/>
      <c r="CHG21" s="279"/>
      <c r="CHH21" s="279"/>
      <c r="CHI21" s="279"/>
      <c r="CHJ21" s="279"/>
      <c r="CHK21" s="279"/>
      <c r="CHL21" s="279"/>
      <c r="CHM21" s="279"/>
      <c r="CHN21" s="279"/>
      <c r="CHO21" s="279"/>
      <c r="CHP21" s="279"/>
      <c r="CHQ21" s="279"/>
      <c r="CHR21" s="279"/>
      <c r="CHS21" s="279"/>
      <c r="CHT21" s="279"/>
      <c r="CHU21" s="279"/>
      <c r="CHV21" s="279"/>
      <c r="CHW21" s="279"/>
      <c r="CHX21" s="279"/>
      <c r="CHY21" s="279"/>
      <c r="CHZ21" s="279"/>
      <c r="CIA21" s="279"/>
      <c r="CIB21" s="279"/>
      <c r="CIC21" s="279"/>
      <c r="CID21" s="279"/>
      <c r="CIE21" s="279"/>
      <c r="CIF21" s="279"/>
      <c r="CIG21" s="279"/>
      <c r="CIH21" s="279"/>
      <c r="CII21" s="279"/>
      <c r="CIJ21" s="279"/>
      <c r="CIK21" s="279"/>
      <c r="CIL21" s="279"/>
      <c r="CIM21" s="279"/>
      <c r="CIN21" s="279"/>
      <c r="CIO21" s="279"/>
      <c r="CIP21" s="279"/>
      <c r="CIQ21" s="279"/>
      <c r="CIR21" s="279"/>
      <c r="CIS21" s="279"/>
      <c r="CIT21" s="279"/>
      <c r="CIU21" s="279"/>
      <c r="CIV21" s="279"/>
      <c r="CIW21" s="279"/>
      <c r="CIX21" s="279"/>
      <c r="CIY21" s="279"/>
      <c r="CIZ21" s="279"/>
      <c r="CJA21" s="279"/>
      <c r="CJB21" s="279"/>
      <c r="CJC21" s="279"/>
      <c r="CJD21" s="279"/>
      <c r="CJE21" s="279"/>
      <c r="CJF21" s="279"/>
      <c r="CJG21" s="279"/>
      <c r="CJH21" s="279"/>
      <c r="CJI21" s="279"/>
      <c r="CJJ21" s="279"/>
      <c r="CJK21" s="279"/>
      <c r="CJL21" s="279"/>
      <c r="CJM21" s="279"/>
      <c r="CJN21" s="279"/>
      <c r="CJO21" s="279"/>
      <c r="CJP21" s="279"/>
      <c r="CJQ21" s="279"/>
      <c r="CJR21" s="279"/>
      <c r="CJS21" s="279"/>
      <c r="CJT21" s="279"/>
      <c r="CJU21" s="279"/>
      <c r="CJV21" s="279"/>
      <c r="CJW21" s="279"/>
      <c r="CJX21" s="279"/>
      <c r="CJY21" s="279"/>
      <c r="CJZ21" s="279"/>
      <c r="CKA21" s="279"/>
      <c r="CKB21" s="279"/>
      <c r="CKC21" s="279"/>
      <c r="CKD21" s="279"/>
      <c r="CKE21" s="279"/>
      <c r="CKF21" s="279"/>
      <c r="CKG21" s="279"/>
      <c r="CKH21" s="279"/>
      <c r="CKI21" s="279"/>
      <c r="CKJ21" s="279"/>
      <c r="CKK21" s="279"/>
      <c r="CKL21" s="279"/>
      <c r="CKM21" s="279"/>
      <c r="CKN21" s="279"/>
      <c r="CKO21" s="279"/>
      <c r="CKP21" s="279"/>
      <c r="CKQ21" s="279"/>
      <c r="CKR21" s="279"/>
      <c r="CKS21" s="279"/>
      <c r="CKT21" s="279"/>
      <c r="CKU21" s="279"/>
      <c r="CKV21" s="279"/>
      <c r="CKW21" s="279"/>
      <c r="CKX21" s="279"/>
      <c r="CKY21" s="279"/>
      <c r="CKZ21" s="279"/>
      <c r="CLA21" s="279"/>
      <c r="CLB21" s="279"/>
      <c r="CLC21" s="279"/>
      <c r="CLD21" s="279"/>
      <c r="CLE21" s="279"/>
      <c r="CLF21" s="279"/>
      <c r="CLG21" s="279"/>
      <c r="CLH21" s="279"/>
      <c r="CLI21" s="279"/>
      <c r="CLJ21" s="279"/>
      <c r="CLK21" s="279"/>
      <c r="CLL21" s="279"/>
      <c r="CLM21" s="279"/>
      <c r="CLN21" s="279"/>
      <c r="CLO21" s="279"/>
      <c r="CLP21" s="279"/>
      <c r="CLQ21" s="279"/>
      <c r="CLR21" s="279"/>
      <c r="CLS21" s="279"/>
      <c r="CLT21" s="279"/>
      <c r="CLU21" s="279"/>
      <c r="CLV21" s="279"/>
      <c r="CLW21" s="279"/>
      <c r="CLX21" s="279"/>
      <c r="CLY21" s="279"/>
      <c r="CLZ21" s="279"/>
      <c r="CMA21" s="279"/>
      <c r="CMB21" s="279"/>
      <c r="CMC21" s="279"/>
      <c r="CMD21" s="279"/>
      <c r="CME21" s="279"/>
      <c r="CMF21" s="279"/>
      <c r="CMG21" s="279"/>
      <c r="CMH21" s="279"/>
      <c r="CMI21" s="279"/>
      <c r="CMJ21" s="279"/>
      <c r="CMK21" s="279"/>
      <c r="CML21" s="279"/>
      <c r="CMM21" s="279"/>
      <c r="CMN21" s="279"/>
      <c r="CMO21" s="279"/>
      <c r="CMP21" s="279"/>
      <c r="CMQ21" s="279"/>
      <c r="CMR21" s="279"/>
      <c r="CMS21" s="279"/>
      <c r="CMT21" s="279"/>
      <c r="CMU21" s="279"/>
      <c r="CMV21" s="279"/>
      <c r="CMW21" s="279"/>
      <c r="CMX21" s="279"/>
      <c r="CMY21" s="279"/>
      <c r="CMZ21" s="279"/>
      <c r="CNA21" s="279"/>
      <c r="CNB21" s="279"/>
      <c r="CNC21" s="279"/>
      <c r="CND21" s="279"/>
      <c r="CNE21" s="279"/>
      <c r="CNF21" s="279"/>
      <c r="CNG21" s="279"/>
      <c r="CNH21" s="279"/>
      <c r="CNI21" s="279"/>
      <c r="CNJ21" s="279"/>
      <c r="CNK21" s="279"/>
      <c r="CNL21" s="279"/>
      <c r="CNM21" s="279"/>
      <c r="CNN21" s="279"/>
      <c r="CNO21" s="279"/>
      <c r="CNP21" s="279"/>
      <c r="CNQ21" s="279"/>
      <c r="CNR21" s="279"/>
      <c r="CNS21" s="279"/>
      <c r="CNT21" s="279"/>
      <c r="CNU21" s="279"/>
      <c r="CNV21" s="279"/>
      <c r="CNW21" s="279"/>
      <c r="CNX21" s="279"/>
      <c r="CNY21" s="279"/>
      <c r="CNZ21" s="279"/>
      <c r="COA21" s="279"/>
      <c r="COB21" s="279"/>
      <c r="COC21" s="279"/>
      <c r="COD21" s="279"/>
      <c r="COE21" s="279"/>
      <c r="COF21" s="279"/>
      <c r="COG21" s="279"/>
      <c r="COH21" s="279"/>
      <c r="COI21" s="279"/>
      <c r="COJ21" s="279"/>
      <c r="COK21" s="279"/>
      <c r="COL21" s="279"/>
      <c r="COM21" s="279"/>
      <c r="CON21" s="279"/>
      <c r="COO21" s="279"/>
      <c r="COP21" s="279"/>
      <c r="COQ21" s="279"/>
      <c r="COR21" s="279"/>
      <c r="COS21" s="279"/>
      <c r="COT21" s="279"/>
      <c r="COU21" s="279"/>
      <c r="COV21" s="279"/>
      <c r="COW21" s="279"/>
      <c r="COX21" s="279"/>
      <c r="COY21" s="279"/>
      <c r="COZ21" s="279"/>
      <c r="CPA21" s="279"/>
      <c r="CPB21" s="279"/>
      <c r="CPC21" s="279"/>
      <c r="CPD21" s="279"/>
      <c r="CPE21" s="279"/>
      <c r="CPF21" s="279"/>
      <c r="CPG21" s="279"/>
      <c r="CPH21" s="279"/>
      <c r="CPI21" s="279"/>
      <c r="CPJ21" s="279"/>
      <c r="CPK21" s="279"/>
      <c r="CPL21" s="279"/>
      <c r="CPM21" s="279"/>
      <c r="CPN21" s="279"/>
      <c r="CPO21" s="279"/>
      <c r="CPP21" s="279"/>
      <c r="CPQ21" s="279"/>
      <c r="CPR21" s="279"/>
      <c r="CPS21" s="279"/>
      <c r="CPT21" s="279"/>
      <c r="CPU21" s="279"/>
      <c r="CPV21" s="279"/>
      <c r="CPW21" s="279"/>
      <c r="CPX21" s="279"/>
      <c r="CPY21" s="279"/>
      <c r="CPZ21" s="279"/>
      <c r="CQA21" s="279"/>
      <c r="CQB21" s="279"/>
      <c r="CQC21" s="279"/>
      <c r="CQD21" s="279"/>
      <c r="CQE21" s="279"/>
      <c r="CQF21" s="279"/>
      <c r="CQG21" s="279"/>
      <c r="CQH21" s="279"/>
      <c r="CQI21" s="279"/>
      <c r="CQJ21" s="279"/>
      <c r="CQK21" s="279"/>
      <c r="CQL21" s="279"/>
      <c r="CQM21" s="279"/>
      <c r="CQN21" s="279"/>
      <c r="CQO21" s="279"/>
      <c r="CQP21" s="279"/>
      <c r="CQQ21" s="279"/>
      <c r="CQR21" s="279"/>
      <c r="CQS21" s="279"/>
      <c r="CQT21" s="279"/>
      <c r="CQU21" s="279"/>
      <c r="CQV21" s="279"/>
      <c r="CQW21" s="279"/>
      <c r="CQX21" s="279"/>
      <c r="CQY21" s="279"/>
      <c r="CQZ21" s="279"/>
      <c r="CRA21" s="279"/>
      <c r="CRB21" s="279"/>
      <c r="CRC21" s="279"/>
      <c r="CRD21" s="279"/>
      <c r="CRE21" s="279"/>
      <c r="CRF21" s="279"/>
      <c r="CRG21" s="279"/>
      <c r="CRH21" s="279"/>
      <c r="CRI21" s="279"/>
      <c r="CRJ21" s="279"/>
      <c r="CRK21" s="279"/>
      <c r="CRL21" s="279"/>
      <c r="CRM21" s="279"/>
      <c r="CRN21" s="279"/>
      <c r="CRO21" s="279"/>
      <c r="CRP21" s="279"/>
      <c r="CRQ21" s="279"/>
      <c r="CRR21" s="279"/>
      <c r="CRS21" s="279"/>
      <c r="CRT21" s="279"/>
      <c r="CRU21" s="279"/>
      <c r="CRV21" s="279"/>
      <c r="CRW21" s="279"/>
      <c r="CRX21" s="279"/>
      <c r="CRY21" s="279"/>
      <c r="CRZ21" s="279"/>
      <c r="CSA21" s="279"/>
      <c r="CSB21" s="279"/>
      <c r="CSC21" s="279"/>
      <c r="CSD21" s="279"/>
      <c r="CSE21" s="279"/>
      <c r="CSF21" s="279"/>
      <c r="CSG21" s="279"/>
      <c r="CSH21" s="279"/>
      <c r="CSI21" s="279"/>
      <c r="CSJ21" s="279"/>
      <c r="CSK21" s="279"/>
      <c r="CSL21" s="279"/>
      <c r="CSM21" s="279"/>
      <c r="CSN21" s="279"/>
      <c r="CSO21" s="279"/>
      <c r="CSP21" s="279"/>
      <c r="CSQ21" s="279"/>
      <c r="CSR21" s="279"/>
      <c r="CSS21" s="279"/>
      <c r="CST21" s="279"/>
      <c r="CSU21" s="279"/>
      <c r="CSV21" s="279"/>
      <c r="CSW21" s="279"/>
      <c r="CSX21" s="279"/>
      <c r="CSY21" s="279"/>
      <c r="CSZ21" s="279"/>
      <c r="CTA21" s="279"/>
      <c r="CTB21" s="279"/>
      <c r="CTC21" s="279"/>
      <c r="CTD21" s="279"/>
      <c r="CTE21" s="279"/>
      <c r="CTF21" s="279"/>
      <c r="CTG21" s="279"/>
      <c r="CTH21" s="279"/>
      <c r="CTI21" s="279"/>
      <c r="CTJ21" s="279"/>
      <c r="CTK21" s="279"/>
      <c r="CTL21" s="279"/>
      <c r="CTM21" s="279"/>
      <c r="CTN21" s="279"/>
      <c r="CTO21" s="279"/>
      <c r="CTP21" s="279"/>
      <c r="CTQ21" s="279"/>
      <c r="CTR21" s="279"/>
      <c r="CTS21" s="279"/>
      <c r="CTT21" s="279"/>
      <c r="CTU21" s="279"/>
      <c r="CTV21" s="279"/>
      <c r="CTW21" s="279"/>
      <c r="CTX21" s="279"/>
      <c r="CTY21" s="279"/>
      <c r="CTZ21" s="279"/>
      <c r="CUA21" s="279"/>
      <c r="CUB21" s="279"/>
      <c r="CUC21" s="279"/>
      <c r="CUD21" s="279"/>
      <c r="CUE21" s="279"/>
      <c r="CUF21" s="279"/>
      <c r="CUG21" s="279"/>
      <c r="CUH21" s="279"/>
      <c r="CUI21" s="279"/>
      <c r="CUJ21" s="279"/>
      <c r="CUK21" s="279"/>
      <c r="CUL21" s="279"/>
      <c r="CUM21" s="279"/>
      <c r="CUN21" s="279"/>
      <c r="CUO21" s="279"/>
      <c r="CUP21" s="279"/>
      <c r="CUQ21" s="279"/>
      <c r="CUR21" s="279"/>
      <c r="CUS21" s="279"/>
      <c r="CUT21" s="279"/>
      <c r="CUU21" s="279"/>
      <c r="CUV21" s="279"/>
      <c r="CUW21" s="279"/>
      <c r="CUX21" s="279"/>
      <c r="CUY21" s="279"/>
      <c r="CUZ21" s="279"/>
      <c r="CVA21" s="279"/>
      <c r="CVB21" s="279"/>
      <c r="CVC21" s="279"/>
      <c r="CVD21" s="279"/>
      <c r="CVE21" s="279"/>
      <c r="CVF21" s="279"/>
      <c r="CVG21" s="279"/>
      <c r="CVH21" s="279"/>
      <c r="CVI21" s="279"/>
      <c r="CVJ21" s="279"/>
      <c r="CVK21" s="279"/>
      <c r="CVL21" s="279"/>
      <c r="CVM21" s="279"/>
      <c r="CVN21" s="279"/>
      <c r="CVO21" s="279"/>
      <c r="CVP21" s="279"/>
      <c r="CVQ21" s="279"/>
      <c r="CVR21" s="279"/>
      <c r="CVS21" s="279"/>
      <c r="CVT21" s="279"/>
      <c r="CVU21" s="279"/>
      <c r="CVV21" s="279"/>
      <c r="CVW21" s="279"/>
      <c r="CVX21" s="279"/>
      <c r="CVY21" s="279"/>
      <c r="CVZ21" s="279"/>
      <c r="CWA21" s="279"/>
      <c r="CWB21" s="279"/>
      <c r="CWC21" s="279"/>
      <c r="CWD21" s="279"/>
      <c r="CWE21" s="279"/>
      <c r="CWF21" s="279"/>
      <c r="CWG21" s="279"/>
      <c r="CWH21" s="279"/>
      <c r="CWI21" s="279"/>
      <c r="CWJ21" s="279"/>
      <c r="CWK21" s="279"/>
      <c r="CWL21" s="279"/>
      <c r="CWM21" s="279"/>
      <c r="CWN21" s="279"/>
      <c r="CWO21" s="279"/>
      <c r="CWP21" s="279"/>
      <c r="CWQ21" s="279"/>
      <c r="CWR21" s="279"/>
      <c r="CWS21" s="279"/>
      <c r="CWT21" s="279"/>
      <c r="CWU21" s="279"/>
      <c r="CWV21" s="279"/>
      <c r="CWW21" s="279"/>
      <c r="CWX21" s="279"/>
      <c r="CWY21" s="279"/>
      <c r="CWZ21" s="279"/>
      <c r="CXA21" s="279"/>
      <c r="CXB21" s="279"/>
      <c r="CXC21" s="279"/>
      <c r="CXD21" s="279"/>
      <c r="CXE21" s="279"/>
      <c r="CXF21" s="279"/>
      <c r="CXG21" s="279"/>
      <c r="CXH21" s="279"/>
      <c r="CXI21" s="279"/>
      <c r="CXJ21" s="279"/>
      <c r="CXK21" s="279"/>
      <c r="CXL21" s="279"/>
      <c r="CXM21" s="279"/>
      <c r="CXN21" s="279"/>
      <c r="CXO21" s="279"/>
      <c r="CXP21" s="279"/>
      <c r="CXQ21" s="279"/>
      <c r="CXR21" s="279"/>
      <c r="CXS21" s="279"/>
      <c r="CXT21" s="279"/>
      <c r="CXU21" s="279"/>
      <c r="CXV21" s="279"/>
      <c r="CXW21" s="279"/>
      <c r="CXX21" s="279"/>
      <c r="CXY21" s="279"/>
      <c r="CXZ21" s="279"/>
      <c r="CYA21" s="279"/>
      <c r="CYB21" s="279"/>
      <c r="CYC21" s="279"/>
      <c r="CYD21" s="279"/>
      <c r="CYE21" s="279"/>
      <c r="CYF21" s="279"/>
      <c r="CYG21" s="279"/>
      <c r="CYH21" s="279"/>
      <c r="CYI21" s="279"/>
      <c r="CYJ21" s="279"/>
      <c r="CYK21" s="279"/>
      <c r="CYL21" s="279"/>
      <c r="CYM21" s="279"/>
      <c r="CYN21" s="279"/>
      <c r="CYO21" s="279"/>
      <c r="CYP21" s="279"/>
      <c r="CYQ21" s="279"/>
      <c r="CYR21" s="279"/>
      <c r="CYS21" s="279"/>
      <c r="CYT21" s="279"/>
      <c r="CYU21" s="279"/>
      <c r="CYV21" s="279"/>
      <c r="CYW21" s="279"/>
      <c r="CYX21" s="279"/>
      <c r="CYY21" s="279"/>
      <c r="CYZ21" s="279"/>
      <c r="CZA21" s="279"/>
      <c r="CZB21" s="279"/>
      <c r="CZC21" s="279"/>
      <c r="CZD21" s="279"/>
      <c r="CZE21" s="279"/>
      <c r="CZF21" s="279"/>
      <c r="CZG21" s="279"/>
      <c r="CZH21" s="279"/>
      <c r="CZI21" s="279"/>
      <c r="CZJ21" s="279"/>
      <c r="CZK21" s="279"/>
      <c r="CZL21" s="279"/>
      <c r="CZM21" s="279"/>
      <c r="CZN21" s="279"/>
      <c r="CZO21" s="279"/>
      <c r="CZP21" s="279"/>
      <c r="CZQ21" s="279"/>
      <c r="CZR21" s="279"/>
      <c r="CZS21" s="279"/>
      <c r="CZT21" s="279"/>
      <c r="CZU21" s="279"/>
      <c r="CZV21" s="279"/>
      <c r="CZW21" s="279"/>
      <c r="CZX21" s="279"/>
      <c r="CZY21" s="279"/>
      <c r="CZZ21" s="279"/>
      <c r="DAA21" s="279"/>
      <c r="DAB21" s="279"/>
      <c r="DAC21" s="279"/>
      <c r="DAD21" s="279"/>
      <c r="DAE21" s="279"/>
      <c r="DAF21" s="279"/>
      <c r="DAG21" s="279"/>
      <c r="DAH21" s="279"/>
      <c r="DAI21" s="279"/>
      <c r="DAJ21" s="279"/>
      <c r="DAK21" s="279"/>
      <c r="DAL21" s="279"/>
      <c r="DAM21" s="279"/>
      <c r="DAN21" s="279"/>
      <c r="DAO21" s="279"/>
      <c r="DAP21" s="279"/>
      <c r="DAQ21" s="279"/>
      <c r="DAR21" s="279"/>
      <c r="DAS21" s="279"/>
      <c r="DAT21" s="279"/>
      <c r="DAU21" s="279"/>
      <c r="DAV21" s="279"/>
      <c r="DAW21" s="279"/>
      <c r="DAX21" s="279"/>
      <c r="DAY21" s="279"/>
      <c r="DAZ21" s="279"/>
      <c r="DBA21" s="279"/>
      <c r="DBB21" s="279"/>
      <c r="DBC21" s="279"/>
      <c r="DBD21" s="279"/>
      <c r="DBE21" s="279"/>
      <c r="DBF21" s="279"/>
      <c r="DBG21" s="279"/>
      <c r="DBH21" s="279"/>
      <c r="DBI21" s="279"/>
      <c r="DBJ21" s="279"/>
      <c r="DBK21" s="279"/>
      <c r="DBL21" s="279"/>
      <c r="DBM21" s="279"/>
      <c r="DBN21" s="279"/>
      <c r="DBO21" s="279"/>
      <c r="DBP21" s="279"/>
      <c r="DBQ21" s="279"/>
      <c r="DBR21" s="279"/>
      <c r="DBS21" s="279"/>
      <c r="DBT21" s="279"/>
      <c r="DBU21" s="279"/>
      <c r="DBV21" s="279"/>
      <c r="DBW21" s="279"/>
      <c r="DBX21" s="279"/>
      <c r="DBY21" s="279"/>
      <c r="DBZ21" s="279"/>
      <c r="DCA21" s="279"/>
      <c r="DCB21" s="279"/>
      <c r="DCC21" s="279"/>
      <c r="DCD21" s="279"/>
      <c r="DCE21" s="279"/>
      <c r="DCF21" s="279"/>
      <c r="DCG21" s="279"/>
      <c r="DCH21" s="279"/>
      <c r="DCI21" s="279"/>
      <c r="DCJ21" s="279"/>
      <c r="DCK21" s="279"/>
      <c r="DCL21" s="279"/>
      <c r="DCM21" s="279"/>
      <c r="DCN21" s="279"/>
      <c r="DCO21" s="279"/>
      <c r="DCP21" s="279"/>
      <c r="DCQ21" s="279"/>
      <c r="DCR21" s="279"/>
      <c r="DCS21" s="279"/>
      <c r="DCT21" s="279"/>
      <c r="DCU21" s="279"/>
      <c r="DCV21" s="279"/>
      <c r="DCW21" s="279"/>
      <c r="DCX21" s="279"/>
      <c r="DCY21" s="279"/>
      <c r="DCZ21" s="279"/>
      <c r="DDA21" s="279"/>
      <c r="DDB21" s="279"/>
      <c r="DDC21" s="279"/>
      <c r="DDD21" s="279"/>
      <c r="DDE21" s="279"/>
      <c r="DDF21" s="279"/>
      <c r="DDG21" s="279"/>
      <c r="DDH21" s="279"/>
      <c r="DDI21" s="279"/>
      <c r="DDJ21" s="279"/>
      <c r="DDK21" s="279"/>
      <c r="DDL21" s="279"/>
      <c r="DDM21" s="279"/>
      <c r="DDN21" s="279"/>
      <c r="DDO21" s="279"/>
      <c r="DDP21" s="279"/>
      <c r="DDQ21" s="279"/>
      <c r="DDR21" s="279"/>
      <c r="DDS21" s="279"/>
      <c r="DDT21" s="279"/>
      <c r="DDU21" s="279"/>
      <c r="DDV21" s="279"/>
      <c r="DDW21" s="279"/>
      <c r="DDX21" s="279"/>
      <c r="DDY21" s="279"/>
      <c r="DDZ21" s="279"/>
      <c r="DEA21" s="279"/>
      <c r="DEB21" s="279"/>
      <c r="DEC21" s="279"/>
      <c r="DED21" s="279"/>
      <c r="DEE21" s="279"/>
      <c r="DEF21" s="279"/>
      <c r="DEG21" s="279"/>
      <c r="DEH21" s="279"/>
      <c r="DEI21" s="279"/>
      <c r="DEJ21" s="279"/>
      <c r="DEK21" s="279"/>
      <c r="DEL21" s="279"/>
      <c r="DEM21" s="279"/>
      <c r="DEN21" s="279"/>
      <c r="DEO21" s="279"/>
      <c r="DEP21" s="279"/>
      <c r="DEQ21" s="279"/>
      <c r="DER21" s="279"/>
      <c r="DES21" s="279"/>
      <c r="DET21" s="279"/>
      <c r="DEU21" s="279"/>
      <c r="DEV21" s="279"/>
      <c r="DEW21" s="279"/>
      <c r="DEX21" s="279"/>
      <c r="DEY21" s="279"/>
      <c r="DEZ21" s="279"/>
      <c r="DFA21" s="279"/>
      <c r="DFB21" s="279"/>
      <c r="DFC21" s="279"/>
      <c r="DFD21" s="279"/>
      <c r="DFE21" s="279"/>
      <c r="DFF21" s="279"/>
      <c r="DFG21" s="279"/>
      <c r="DFH21" s="279"/>
      <c r="DFI21" s="279"/>
      <c r="DFJ21" s="279"/>
      <c r="DFK21" s="279"/>
      <c r="DFL21" s="279"/>
      <c r="DFM21" s="279"/>
      <c r="DFN21" s="279"/>
      <c r="DFO21" s="279"/>
      <c r="DFP21" s="279"/>
      <c r="DFQ21" s="279"/>
      <c r="DFR21" s="279"/>
      <c r="DFS21" s="279"/>
      <c r="DFT21" s="279"/>
      <c r="DFU21" s="279"/>
      <c r="DFV21" s="279"/>
      <c r="DFW21" s="279"/>
      <c r="DFX21" s="279"/>
      <c r="DFY21" s="279"/>
      <c r="DFZ21" s="279"/>
      <c r="DGA21" s="279"/>
      <c r="DGB21" s="279"/>
      <c r="DGC21" s="279"/>
      <c r="DGD21" s="279"/>
      <c r="DGE21" s="279"/>
      <c r="DGF21" s="279"/>
      <c r="DGG21" s="279"/>
      <c r="DGH21" s="279"/>
      <c r="DGI21" s="279"/>
      <c r="DGJ21" s="279"/>
      <c r="DGK21" s="279"/>
      <c r="DGL21" s="279"/>
      <c r="DGM21" s="279"/>
      <c r="DGN21" s="279"/>
      <c r="DGO21" s="279"/>
      <c r="DGP21" s="279"/>
      <c r="DGQ21" s="279"/>
      <c r="DGR21" s="279"/>
      <c r="DGS21" s="279"/>
      <c r="DGT21" s="279"/>
      <c r="DGU21" s="279"/>
      <c r="DGV21" s="279"/>
      <c r="DGW21" s="279"/>
      <c r="DGX21" s="279"/>
      <c r="DGY21" s="279"/>
      <c r="DGZ21" s="279"/>
      <c r="DHA21" s="279"/>
      <c r="DHB21" s="279"/>
      <c r="DHC21" s="279"/>
      <c r="DHD21" s="279"/>
      <c r="DHE21" s="279"/>
      <c r="DHF21" s="279"/>
      <c r="DHG21" s="279"/>
      <c r="DHH21" s="279"/>
      <c r="DHI21" s="279"/>
      <c r="DHJ21" s="279"/>
      <c r="DHK21" s="279"/>
      <c r="DHL21" s="279"/>
      <c r="DHM21" s="279"/>
      <c r="DHN21" s="279"/>
      <c r="DHO21" s="279"/>
      <c r="DHP21" s="279"/>
      <c r="DHQ21" s="279"/>
      <c r="DHR21" s="279"/>
      <c r="DHS21" s="279"/>
      <c r="DHT21" s="279"/>
      <c r="DHU21" s="279"/>
      <c r="DHV21" s="279"/>
      <c r="DHW21" s="279"/>
      <c r="DHX21" s="279"/>
      <c r="DHY21" s="279"/>
      <c r="DHZ21" s="279"/>
      <c r="DIA21" s="279"/>
      <c r="DIB21" s="279"/>
      <c r="DIC21" s="279"/>
      <c r="DID21" s="279"/>
      <c r="DIE21" s="279"/>
      <c r="DIF21" s="279"/>
      <c r="DIG21" s="279"/>
      <c r="DIH21" s="279"/>
      <c r="DII21" s="279"/>
      <c r="DIJ21" s="279"/>
      <c r="DIK21" s="279"/>
      <c r="DIL21" s="279"/>
      <c r="DIM21" s="279"/>
      <c r="DIN21" s="279"/>
      <c r="DIO21" s="279"/>
      <c r="DIP21" s="279"/>
      <c r="DIQ21" s="279"/>
      <c r="DIR21" s="279"/>
      <c r="DIS21" s="279"/>
      <c r="DIT21" s="279"/>
      <c r="DIU21" s="279"/>
      <c r="DIV21" s="279"/>
      <c r="DIW21" s="279"/>
      <c r="DIX21" s="279"/>
      <c r="DIY21" s="279"/>
      <c r="DIZ21" s="279"/>
      <c r="DJA21" s="279"/>
      <c r="DJB21" s="279"/>
      <c r="DJC21" s="279"/>
      <c r="DJD21" s="279"/>
      <c r="DJE21" s="279"/>
      <c r="DJF21" s="279"/>
      <c r="DJG21" s="279"/>
      <c r="DJH21" s="279"/>
      <c r="DJI21" s="279"/>
      <c r="DJJ21" s="279"/>
      <c r="DJK21" s="279"/>
      <c r="DJL21" s="279"/>
      <c r="DJM21" s="279"/>
      <c r="DJN21" s="279"/>
      <c r="DJO21" s="279"/>
      <c r="DJP21" s="279"/>
      <c r="DJQ21" s="279"/>
      <c r="DJR21" s="279"/>
      <c r="DJS21" s="279"/>
      <c r="DJT21" s="279"/>
      <c r="DJU21" s="279"/>
      <c r="DJV21" s="279"/>
      <c r="DJW21" s="279"/>
      <c r="DJX21" s="279"/>
      <c r="DJY21" s="279"/>
      <c r="DJZ21" s="279"/>
      <c r="DKA21" s="279"/>
      <c r="DKB21" s="279"/>
      <c r="DKC21" s="279"/>
      <c r="DKD21" s="279"/>
      <c r="DKE21" s="279"/>
      <c r="DKF21" s="279"/>
      <c r="DKG21" s="279"/>
      <c r="DKH21" s="279"/>
      <c r="DKI21" s="279"/>
      <c r="DKJ21" s="279"/>
      <c r="DKK21" s="279"/>
      <c r="DKL21" s="279"/>
      <c r="DKM21" s="279"/>
      <c r="DKN21" s="279"/>
      <c r="DKO21" s="279"/>
      <c r="DKP21" s="279"/>
      <c r="DKQ21" s="279"/>
      <c r="DKR21" s="279"/>
      <c r="DKS21" s="279"/>
      <c r="DKT21" s="279"/>
      <c r="DKU21" s="279"/>
      <c r="DKV21" s="279"/>
      <c r="DKW21" s="279"/>
      <c r="DKX21" s="279"/>
      <c r="DKY21" s="279"/>
      <c r="DKZ21" s="279"/>
      <c r="DLA21" s="279"/>
      <c r="DLB21" s="279"/>
      <c r="DLC21" s="279"/>
      <c r="DLD21" s="279"/>
      <c r="DLE21" s="279"/>
      <c r="DLF21" s="279"/>
      <c r="DLG21" s="279"/>
      <c r="DLH21" s="279"/>
      <c r="DLI21" s="279"/>
      <c r="DLJ21" s="279"/>
      <c r="DLK21" s="279"/>
      <c r="DLL21" s="279"/>
      <c r="DLM21" s="279"/>
      <c r="DLN21" s="279"/>
      <c r="DLO21" s="279"/>
      <c r="DLP21" s="279"/>
      <c r="DLQ21" s="279"/>
      <c r="DLR21" s="279"/>
      <c r="DLS21" s="279"/>
      <c r="DLT21" s="279"/>
      <c r="DLU21" s="279"/>
      <c r="DLV21" s="279"/>
      <c r="DLW21" s="279"/>
      <c r="DLX21" s="279"/>
      <c r="DLY21" s="279"/>
      <c r="DLZ21" s="279"/>
      <c r="DMA21" s="279"/>
      <c r="DMB21" s="279"/>
      <c r="DMC21" s="279"/>
      <c r="DMD21" s="279"/>
      <c r="DME21" s="279"/>
      <c r="DMF21" s="279"/>
      <c r="DMG21" s="279"/>
      <c r="DMH21" s="279"/>
      <c r="DMI21" s="279"/>
      <c r="DMJ21" s="279"/>
      <c r="DMK21" s="279"/>
      <c r="DML21" s="279"/>
      <c r="DMM21" s="279"/>
      <c r="DMN21" s="279"/>
      <c r="DMO21" s="279"/>
      <c r="DMP21" s="279"/>
      <c r="DMQ21" s="279"/>
      <c r="DMR21" s="279"/>
      <c r="DMS21" s="279"/>
      <c r="DMT21" s="279"/>
      <c r="DMU21" s="279"/>
      <c r="DMV21" s="279"/>
      <c r="DMW21" s="279"/>
      <c r="DMX21" s="279"/>
      <c r="DMY21" s="279"/>
      <c r="DMZ21" s="279"/>
      <c r="DNA21" s="279"/>
      <c r="DNB21" s="279"/>
      <c r="DNC21" s="279"/>
      <c r="DND21" s="279"/>
      <c r="DNE21" s="279"/>
      <c r="DNF21" s="279"/>
      <c r="DNG21" s="279"/>
      <c r="DNH21" s="279"/>
      <c r="DNI21" s="279"/>
      <c r="DNJ21" s="279"/>
      <c r="DNK21" s="279"/>
      <c r="DNL21" s="279"/>
      <c r="DNM21" s="279"/>
      <c r="DNN21" s="279"/>
      <c r="DNO21" s="279"/>
      <c r="DNP21" s="279"/>
      <c r="DNQ21" s="279"/>
      <c r="DNR21" s="279"/>
      <c r="DNS21" s="279"/>
      <c r="DNT21" s="279"/>
      <c r="DNU21" s="279"/>
      <c r="DNV21" s="279"/>
      <c r="DNW21" s="279"/>
      <c r="DNX21" s="279"/>
      <c r="DNY21" s="279"/>
      <c r="DNZ21" s="279"/>
      <c r="DOA21" s="279"/>
      <c r="DOB21" s="279"/>
      <c r="DOC21" s="279"/>
      <c r="DOD21" s="279"/>
      <c r="DOE21" s="279"/>
      <c r="DOF21" s="279"/>
      <c r="DOG21" s="279"/>
      <c r="DOH21" s="279"/>
      <c r="DOI21" s="279"/>
      <c r="DOJ21" s="279"/>
      <c r="DOK21" s="279"/>
      <c r="DOL21" s="279"/>
      <c r="DOM21" s="279"/>
      <c r="DON21" s="279"/>
      <c r="DOO21" s="279"/>
      <c r="DOP21" s="279"/>
      <c r="DOQ21" s="279"/>
      <c r="DOR21" s="279"/>
      <c r="DOS21" s="279"/>
      <c r="DOT21" s="279"/>
      <c r="DOU21" s="279"/>
      <c r="DOV21" s="279"/>
      <c r="DOW21" s="279"/>
      <c r="DOX21" s="279"/>
      <c r="DOY21" s="279"/>
      <c r="DOZ21" s="279"/>
      <c r="DPA21" s="279"/>
      <c r="DPB21" s="279"/>
      <c r="DPC21" s="279"/>
      <c r="DPD21" s="279"/>
      <c r="DPE21" s="279"/>
      <c r="DPF21" s="279"/>
      <c r="DPG21" s="279"/>
      <c r="DPH21" s="279"/>
      <c r="DPI21" s="279"/>
      <c r="DPJ21" s="279"/>
      <c r="DPK21" s="279"/>
      <c r="DPL21" s="279"/>
      <c r="DPM21" s="279"/>
      <c r="DPN21" s="279"/>
      <c r="DPO21" s="279"/>
      <c r="DPP21" s="279"/>
      <c r="DPQ21" s="279"/>
      <c r="DPR21" s="279"/>
      <c r="DPS21" s="279"/>
      <c r="DPT21" s="279"/>
      <c r="DPU21" s="279"/>
      <c r="DPV21" s="279"/>
      <c r="DPW21" s="279"/>
      <c r="DPX21" s="279"/>
      <c r="DPY21" s="279"/>
      <c r="DPZ21" s="279"/>
      <c r="DQA21" s="279"/>
      <c r="DQB21" s="279"/>
      <c r="DQC21" s="279"/>
      <c r="DQD21" s="279"/>
      <c r="DQE21" s="279"/>
      <c r="DQF21" s="279"/>
      <c r="DQG21" s="279"/>
      <c r="DQH21" s="279"/>
      <c r="DQI21" s="279"/>
      <c r="DQJ21" s="279"/>
      <c r="DQK21" s="279"/>
      <c r="DQL21" s="279"/>
      <c r="DQM21" s="279"/>
      <c r="DQN21" s="279"/>
      <c r="DQO21" s="279"/>
      <c r="DQP21" s="279"/>
      <c r="DQQ21" s="279"/>
      <c r="DQR21" s="279"/>
      <c r="DQS21" s="279"/>
      <c r="DQT21" s="279"/>
      <c r="DQU21" s="279"/>
      <c r="DQV21" s="279"/>
      <c r="DQW21" s="279"/>
      <c r="DQX21" s="279"/>
      <c r="DQY21" s="279"/>
      <c r="DQZ21" s="279"/>
      <c r="DRA21" s="279"/>
      <c r="DRB21" s="279"/>
      <c r="DRC21" s="279"/>
      <c r="DRD21" s="279"/>
      <c r="DRE21" s="279"/>
      <c r="DRF21" s="279"/>
      <c r="DRG21" s="279"/>
      <c r="DRH21" s="279"/>
      <c r="DRI21" s="279"/>
      <c r="DRJ21" s="279"/>
      <c r="DRK21" s="279"/>
      <c r="DRL21" s="279"/>
      <c r="DRM21" s="279"/>
      <c r="DRN21" s="279"/>
      <c r="DRO21" s="279"/>
      <c r="DRP21" s="279"/>
      <c r="DRQ21" s="279"/>
      <c r="DRR21" s="279"/>
      <c r="DRS21" s="279"/>
      <c r="DRT21" s="279"/>
      <c r="DRU21" s="279"/>
      <c r="DRV21" s="279"/>
      <c r="DRW21" s="279"/>
      <c r="DRX21" s="279"/>
      <c r="DRY21" s="279"/>
      <c r="DRZ21" s="279"/>
      <c r="DSA21" s="279"/>
      <c r="DSB21" s="279"/>
      <c r="DSC21" s="279"/>
      <c r="DSD21" s="279"/>
      <c r="DSE21" s="279"/>
      <c r="DSF21" s="279"/>
      <c r="DSG21" s="279"/>
      <c r="DSH21" s="279"/>
      <c r="DSI21" s="279"/>
      <c r="DSJ21" s="279"/>
      <c r="DSK21" s="279"/>
      <c r="DSL21" s="279"/>
      <c r="DSM21" s="279"/>
      <c r="DSN21" s="279"/>
      <c r="DSO21" s="279"/>
      <c r="DSP21" s="279"/>
      <c r="DSQ21" s="279"/>
      <c r="DSR21" s="279"/>
      <c r="DSS21" s="279"/>
      <c r="DST21" s="279"/>
      <c r="DSU21" s="279"/>
      <c r="DSV21" s="279"/>
      <c r="DSW21" s="279"/>
      <c r="DSX21" s="279"/>
      <c r="DSY21" s="279"/>
      <c r="DSZ21" s="279"/>
      <c r="DTA21" s="279"/>
      <c r="DTB21" s="279"/>
      <c r="DTC21" s="279"/>
      <c r="DTD21" s="279"/>
      <c r="DTE21" s="279"/>
      <c r="DTF21" s="279"/>
      <c r="DTG21" s="279"/>
      <c r="DTH21" s="279"/>
      <c r="DTI21" s="279"/>
      <c r="DTJ21" s="279"/>
      <c r="DTK21" s="279"/>
      <c r="DTL21" s="279"/>
      <c r="DTM21" s="279"/>
      <c r="DTN21" s="279"/>
      <c r="DTO21" s="279"/>
      <c r="DTP21" s="279"/>
      <c r="DTQ21" s="279"/>
      <c r="DTR21" s="279"/>
      <c r="DTS21" s="279"/>
      <c r="DTT21" s="279"/>
      <c r="DTU21" s="279"/>
      <c r="DTV21" s="279"/>
      <c r="DTW21" s="279"/>
      <c r="DTX21" s="279"/>
      <c r="DTY21" s="279"/>
      <c r="DTZ21" s="279"/>
      <c r="DUA21" s="279"/>
      <c r="DUB21" s="279"/>
      <c r="DUC21" s="279"/>
      <c r="DUD21" s="279"/>
      <c r="DUE21" s="279"/>
      <c r="DUF21" s="279"/>
      <c r="DUG21" s="279"/>
      <c r="DUH21" s="279"/>
      <c r="DUI21" s="279"/>
      <c r="DUJ21" s="279"/>
      <c r="DUK21" s="279"/>
      <c r="DUL21" s="279"/>
      <c r="DUM21" s="279"/>
      <c r="DUN21" s="279"/>
      <c r="DUO21" s="279"/>
      <c r="DUP21" s="279"/>
      <c r="DUQ21" s="279"/>
      <c r="DUR21" s="279"/>
      <c r="DUS21" s="279"/>
      <c r="DUT21" s="279"/>
      <c r="DUU21" s="279"/>
      <c r="DUV21" s="279"/>
      <c r="DUW21" s="279"/>
      <c r="DUX21" s="279"/>
      <c r="DUY21" s="279"/>
      <c r="DUZ21" s="279"/>
      <c r="DVA21" s="279"/>
      <c r="DVB21" s="279"/>
      <c r="DVC21" s="279"/>
      <c r="DVD21" s="279"/>
      <c r="DVE21" s="279"/>
      <c r="DVF21" s="279"/>
      <c r="DVG21" s="279"/>
      <c r="DVH21" s="279"/>
      <c r="DVI21" s="279"/>
      <c r="DVJ21" s="279"/>
      <c r="DVK21" s="279"/>
      <c r="DVL21" s="279"/>
      <c r="DVM21" s="279"/>
      <c r="DVN21" s="279"/>
      <c r="DVO21" s="279"/>
      <c r="DVP21" s="279"/>
      <c r="DVQ21" s="279"/>
      <c r="DVR21" s="279"/>
      <c r="DVS21" s="279"/>
      <c r="DVT21" s="279"/>
      <c r="DVU21" s="279"/>
      <c r="DVV21" s="279"/>
      <c r="DVW21" s="279"/>
      <c r="DVX21" s="279"/>
      <c r="DVY21" s="279"/>
      <c r="DVZ21" s="279"/>
      <c r="DWA21" s="279"/>
      <c r="DWB21" s="279"/>
      <c r="DWC21" s="279"/>
      <c r="DWD21" s="279"/>
      <c r="DWE21" s="279"/>
      <c r="DWF21" s="279"/>
      <c r="DWG21" s="279"/>
      <c r="DWH21" s="279"/>
      <c r="DWI21" s="279"/>
      <c r="DWJ21" s="279"/>
      <c r="DWK21" s="279"/>
      <c r="DWL21" s="279"/>
      <c r="DWM21" s="279"/>
      <c r="DWN21" s="279"/>
      <c r="DWO21" s="279"/>
      <c r="DWP21" s="279"/>
      <c r="DWQ21" s="279"/>
      <c r="DWR21" s="279"/>
      <c r="DWS21" s="279"/>
      <c r="DWT21" s="279"/>
      <c r="DWU21" s="279"/>
      <c r="DWV21" s="279"/>
      <c r="DWW21" s="279"/>
      <c r="DWX21" s="279"/>
      <c r="DWY21" s="279"/>
      <c r="DWZ21" s="279"/>
      <c r="DXA21" s="279"/>
      <c r="DXB21" s="279"/>
      <c r="DXC21" s="279"/>
      <c r="DXD21" s="279"/>
      <c r="DXE21" s="279"/>
      <c r="DXF21" s="279"/>
      <c r="DXG21" s="279"/>
      <c r="DXH21" s="279"/>
      <c r="DXI21" s="279"/>
      <c r="DXJ21" s="279"/>
      <c r="DXK21" s="279"/>
      <c r="DXL21" s="279"/>
      <c r="DXM21" s="279"/>
      <c r="DXN21" s="279"/>
      <c r="DXO21" s="279"/>
      <c r="DXP21" s="279"/>
      <c r="DXQ21" s="279"/>
      <c r="DXR21" s="279"/>
      <c r="DXS21" s="279"/>
      <c r="DXT21" s="279"/>
      <c r="DXU21" s="279"/>
      <c r="DXV21" s="279"/>
      <c r="DXW21" s="279"/>
      <c r="DXX21" s="279"/>
      <c r="DXY21" s="279"/>
      <c r="DXZ21" s="279"/>
      <c r="DYA21" s="279"/>
      <c r="DYB21" s="279"/>
      <c r="DYC21" s="279"/>
      <c r="DYD21" s="279"/>
      <c r="DYE21" s="279"/>
      <c r="DYF21" s="279"/>
      <c r="DYG21" s="279"/>
      <c r="DYH21" s="279"/>
      <c r="DYI21" s="279"/>
      <c r="DYJ21" s="279"/>
      <c r="DYK21" s="279"/>
      <c r="DYL21" s="279"/>
      <c r="DYM21" s="279"/>
      <c r="DYN21" s="279"/>
      <c r="DYO21" s="279"/>
      <c r="DYP21" s="279"/>
      <c r="DYQ21" s="279"/>
      <c r="DYR21" s="279"/>
      <c r="DYS21" s="279"/>
      <c r="DYT21" s="279"/>
      <c r="DYU21" s="279"/>
      <c r="DYV21" s="279"/>
      <c r="DYW21" s="279"/>
      <c r="DYX21" s="279"/>
      <c r="DYY21" s="279"/>
      <c r="DYZ21" s="279"/>
      <c r="DZA21" s="279"/>
      <c r="DZB21" s="279"/>
      <c r="DZC21" s="279"/>
      <c r="DZD21" s="279"/>
      <c r="DZE21" s="279"/>
      <c r="DZF21" s="279"/>
      <c r="DZG21" s="279"/>
      <c r="DZH21" s="279"/>
      <c r="DZI21" s="279"/>
      <c r="DZJ21" s="279"/>
      <c r="DZK21" s="279"/>
      <c r="DZL21" s="279"/>
      <c r="DZM21" s="279"/>
      <c r="DZN21" s="279"/>
      <c r="DZO21" s="279"/>
      <c r="DZP21" s="279"/>
      <c r="DZQ21" s="279"/>
      <c r="DZR21" s="279"/>
      <c r="DZS21" s="279"/>
      <c r="DZT21" s="279"/>
      <c r="DZU21" s="279"/>
      <c r="DZV21" s="279"/>
      <c r="DZW21" s="279"/>
      <c r="DZX21" s="279"/>
      <c r="DZY21" s="279"/>
      <c r="DZZ21" s="279"/>
      <c r="EAA21" s="279"/>
      <c r="EAB21" s="279"/>
      <c r="EAC21" s="279"/>
      <c r="EAD21" s="279"/>
      <c r="EAE21" s="279"/>
      <c r="EAF21" s="279"/>
      <c r="EAG21" s="279"/>
      <c r="EAH21" s="279"/>
      <c r="EAI21" s="279"/>
      <c r="EAJ21" s="279"/>
      <c r="EAK21" s="279"/>
      <c r="EAL21" s="279"/>
      <c r="EAM21" s="279"/>
      <c r="EAN21" s="279"/>
      <c r="EAO21" s="279"/>
      <c r="EAP21" s="279"/>
      <c r="EAQ21" s="279"/>
      <c r="EAR21" s="279"/>
      <c r="EAS21" s="279"/>
      <c r="EAT21" s="279"/>
      <c r="EAU21" s="279"/>
      <c r="EAV21" s="279"/>
      <c r="EAW21" s="279"/>
      <c r="EAX21" s="279"/>
      <c r="EAY21" s="279"/>
      <c r="EAZ21" s="279"/>
      <c r="EBA21" s="279"/>
      <c r="EBB21" s="279"/>
      <c r="EBC21" s="279"/>
      <c r="EBD21" s="279"/>
      <c r="EBE21" s="279"/>
      <c r="EBF21" s="279"/>
      <c r="EBG21" s="279"/>
      <c r="EBH21" s="279"/>
      <c r="EBI21" s="279"/>
      <c r="EBJ21" s="279"/>
      <c r="EBK21" s="279"/>
      <c r="EBL21" s="279"/>
      <c r="EBM21" s="279"/>
      <c r="EBN21" s="279"/>
      <c r="EBO21" s="279"/>
      <c r="EBP21" s="279"/>
      <c r="EBQ21" s="279"/>
      <c r="EBR21" s="279"/>
      <c r="EBS21" s="279"/>
      <c r="EBT21" s="279"/>
      <c r="EBU21" s="279"/>
      <c r="EBV21" s="279"/>
      <c r="EBW21" s="279"/>
      <c r="EBX21" s="279"/>
      <c r="EBY21" s="279"/>
      <c r="EBZ21" s="279"/>
      <c r="ECA21" s="279"/>
      <c r="ECB21" s="279"/>
      <c r="ECC21" s="279"/>
      <c r="ECD21" s="279"/>
      <c r="ECE21" s="279"/>
      <c r="ECF21" s="279"/>
      <c r="ECG21" s="279"/>
      <c r="ECH21" s="279"/>
      <c r="ECI21" s="279"/>
      <c r="ECJ21" s="279"/>
      <c r="ECK21" s="279"/>
      <c r="ECL21" s="279"/>
      <c r="ECM21" s="279"/>
      <c r="ECN21" s="279"/>
      <c r="ECO21" s="279"/>
      <c r="ECP21" s="279"/>
      <c r="ECQ21" s="279"/>
      <c r="ECR21" s="279"/>
      <c r="ECS21" s="279"/>
      <c r="ECT21" s="279"/>
      <c r="ECU21" s="279"/>
      <c r="ECV21" s="279"/>
      <c r="ECW21" s="279"/>
      <c r="ECX21" s="279"/>
      <c r="ECY21" s="279"/>
      <c r="ECZ21" s="279"/>
      <c r="EDA21" s="279"/>
      <c r="EDB21" s="279"/>
      <c r="EDC21" s="279"/>
      <c r="EDD21" s="279"/>
      <c r="EDE21" s="279"/>
      <c r="EDF21" s="279"/>
      <c r="EDG21" s="279"/>
      <c r="EDH21" s="279"/>
      <c r="EDI21" s="279"/>
      <c r="EDJ21" s="279"/>
      <c r="EDK21" s="279"/>
      <c r="EDL21" s="279"/>
      <c r="EDM21" s="279"/>
      <c r="EDN21" s="279"/>
      <c r="EDO21" s="279"/>
      <c r="EDP21" s="279"/>
      <c r="EDQ21" s="279"/>
      <c r="EDR21" s="279"/>
      <c r="EDS21" s="279"/>
      <c r="EDT21" s="279"/>
      <c r="EDU21" s="279"/>
      <c r="EDV21" s="279"/>
      <c r="EDW21" s="279"/>
      <c r="EDX21" s="279"/>
      <c r="EDY21" s="279"/>
      <c r="EDZ21" s="279"/>
      <c r="EEA21" s="279"/>
      <c r="EEB21" s="279"/>
      <c r="EEC21" s="279"/>
      <c r="EED21" s="279"/>
      <c r="EEE21" s="279"/>
      <c r="EEF21" s="279"/>
      <c r="EEG21" s="279"/>
      <c r="EEH21" s="279"/>
      <c r="EEI21" s="279"/>
      <c r="EEJ21" s="279"/>
      <c r="EEK21" s="279"/>
      <c r="EEL21" s="279"/>
      <c r="EEM21" s="279"/>
      <c r="EEN21" s="279"/>
      <c r="EEO21" s="279"/>
      <c r="EEP21" s="279"/>
      <c r="EEQ21" s="279"/>
      <c r="EER21" s="279"/>
      <c r="EES21" s="279"/>
      <c r="EET21" s="279"/>
      <c r="EEU21" s="279"/>
      <c r="EEV21" s="279"/>
      <c r="EEW21" s="279"/>
      <c r="EEX21" s="279"/>
      <c r="EEY21" s="279"/>
      <c r="EEZ21" s="279"/>
      <c r="EFA21" s="279"/>
      <c r="EFB21" s="279"/>
      <c r="EFC21" s="279"/>
      <c r="EFD21" s="279"/>
      <c r="EFE21" s="279"/>
      <c r="EFF21" s="279"/>
      <c r="EFG21" s="279"/>
      <c r="EFH21" s="279"/>
      <c r="EFI21" s="279"/>
      <c r="EFJ21" s="279"/>
      <c r="EFK21" s="279"/>
      <c r="EFL21" s="279"/>
      <c r="EFM21" s="279"/>
      <c r="EFN21" s="279"/>
      <c r="EFO21" s="279"/>
      <c r="EFP21" s="279"/>
      <c r="EFQ21" s="279"/>
      <c r="EFR21" s="279"/>
      <c r="EFS21" s="279"/>
      <c r="EFT21" s="279"/>
      <c r="EFU21" s="279"/>
      <c r="EFV21" s="279"/>
      <c r="EFW21" s="279"/>
      <c r="EFX21" s="279"/>
      <c r="EFY21" s="279"/>
      <c r="EFZ21" s="279"/>
      <c r="EGA21" s="279"/>
      <c r="EGB21" s="279"/>
      <c r="EGC21" s="279"/>
      <c r="EGD21" s="279"/>
      <c r="EGE21" s="279"/>
      <c r="EGF21" s="279"/>
      <c r="EGG21" s="279"/>
      <c r="EGH21" s="279"/>
      <c r="EGI21" s="279"/>
      <c r="EGJ21" s="279"/>
      <c r="EGK21" s="279"/>
      <c r="EGL21" s="279"/>
      <c r="EGM21" s="279"/>
      <c r="EGN21" s="279"/>
      <c r="EGO21" s="279"/>
      <c r="EGP21" s="279"/>
      <c r="EGQ21" s="279"/>
      <c r="EGR21" s="279"/>
      <c r="EGS21" s="279"/>
      <c r="EGT21" s="279"/>
      <c r="EGU21" s="279"/>
      <c r="EGV21" s="279"/>
      <c r="EGW21" s="279"/>
      <c r="EGX21" s="279"/>
      <c r="EGY21" s="279"/>
      <c r="EGZ21" s="279"/>
      <c r="EHA21" s="279"/>
      <c r="EHB21" s="279"/>
      <c r="EHC21" s="279"/>
      <c r="EHD21" s="279"/>
      <c r="EHE21" s="279"/>
      <c r="EHF21" s="279"/>
      <c r="EHG21" s="279"/>
      <c r="EHH21" s="279"/>
      <c r="EHI21" s="279"/>
      <c r="EHJ21" s="279"/>
      <c r="EHK21" s="279"/>
      <c r="EHL21" s="279"/>
      <c r="EHM21" s="279"/>
      <c r="EHN21" s="279"/>
      <c r="EHO21" s="279"/>
      <c r="EHP21" s="279"/>
      <c r="EHQ21" s="279"/>
      <c r="EHR21" s="279"/>
      <c r="EHS21" s="279"/>
      <c r="EHT21" s="279"/>
      <c r="EHU21" s="279"/>
      <c r="EHV21" s="279"/>
      <c r="EHW21" s="279"/>
      <c r="EHX21" s="279"/>
      <c r="EHY21" s="279"/>
      <c r="EHZ21" s="279"/>
      <c r="EIA21" s="279"/>
      <c r="EIB21" s="279"/>
      <c r="EIC21" s="279"/>
      <c r="EID21" s="279"/>
      <c r="EIE21" s="279"/>
      <c r="EIF21" s="279"/>
      <c r="EIG21" s="279"/>
      <c r="EIH21" s="279"/>
      <c r="EII21" s="279"/>
      <c r="EIJ21" s="279"/>
      <c r="EIK21" s="279"/>
      <c r="EIL21" s="279"/>
      <c r="EIM21" s="279"/>
      <c r="EIN21" s="279"/>
      <c r="EIO21" s="279"/>
      <c r="EIP21" s="279"/>
      <c r="EIQ21" s="279"/>
      <c r="EIR21" s="279"/>
      <c r="EIS21" s="279"/>
      <c r="EIT21" s="279"/>
      <c r="EIU21" s="279"/>
      <c r="EIV21" s="279"/>
      <c r="EIW21" s="279"/>
      <c r="EIX21" s="279"/>
      <c r="EIY21" s="279"/>
      <c r="EIZ21" s="279"/>
      <c r="EJA21" s="279"/>
      <c r="EJB21" s="279"/>
      <c r="EJC21" s="279"/>
      <c r="EJD21" s="279"/>
      <c r="EJE21" s="279"/>
      <c r="EJF21" s="279"/>
      <c r="EJG21" s="279"/>
      <c r="EJH21" s="279"/>
      <c r="EJI21" s="279"/>
      <c r="EJJ21" s="279"/>
      <c r="EJK21" s="279"/>
      <c r="EJL21" s="279"/>
      <c r="EJM21" s="279"/>
      <c r="EJN21" s="279"/>
      <c r="EJO21" s="279"/>
      <c r="EJP21" s="279"/>
      <c r="EJQ21" s="279"/>
      <c r="EJR21" s="279"/>
      <c r="EJS21" s="279"/>
      <c r="EJT21" s="279"/>
      <c r="EJU21" s="279"/>
      <c r="EJV21" s="279"/>
      <c r="EJW21" s="279"/>
      <c r="EJX21" s="279"/>
      <c r="EJY21" s="279"/>
      <c r="EJZ21" s="279"/>
      <c r="EKA21" s="279"/>
      <c r="EKB21" s="279"/>
      <c r="EKC21" s="279"/>
      <c r="EKD21" s="279"/>
      <c r="EKE21" s="279"/>
      <c r="EKF21" s="279"/>
      <c r="EKG21" s="279"/>
      <c r="EKH21" s="279"/>
      <c r="EKI21" s="279"/>
      <c r="EKJ21" s="279"/>
      <c r="EKK21" s="279"/>
      <c r="EKL21" s="279"/>
      <c r="EKM21" s="279"/>
      <c r="EKN21" s="279"/>
      <c r="EKO21" s="279"/>
      <c r="EKP21" s="279"/>
      <c r="EKQ21" s="279"/>
      <c r="EKR21" s="279"/>
      <c r="EKS21" s="279"/>
      <c r="EKT21" s="279"/>
      <c r="EKU21" s="279"/>
      <c r="EKV21" s="279"/>
      <c r="EKW21" s="279"/>
      <c r="EKX21" s="279"/>
      <c r="EKY21" s="279"/>
      <c r="EKZ21" s="279"/>
      <c r="ELA21" s="279"/>
      <c r="ELB21" s="279"/>
      <c r="ELC21" s="279"/>
      <c r="ELD21" s="279"/>
      <c r="ELE21" s="279"/>
      <c r="ELF21" s="279"/>
      <c r="ELG21" s="279"/>
      <c r="ELH21" s="279"/>
      <c r="ELI21" s="279"/>
      <c r="ELJ21" s="279"/>
      <c r="ELK21" s="279"/>
      <c r="ELL21" s="279"/>
      <c r="ELM21" s="279"/>
      <c r="ELN21" s="279"/>
      <c r="ELO21" s="279"/>
      <c r="ELP21" s="279"/>
      <c r="ELQ21" s="279"/>
      <c r="ELR21" s="279"/>
      <c r="ELS21" s="279"/>
      <c r="ELT21" s="279"/>
      <c r="ELU21" s="279"/>
      <c r="ELV21" s="279"/>
      <c r="ELW21" s="279"/>
      <c r="ELX21" s="279"/>
      <c r="ELY21" s="279"/>
      <c r="ELZ21" s="279"/>
      <c r="EMA21" s="279"/>
      <c r="EMB21" s="279"/>
      <c r="EMC21" s="279"/>
      <c r="EMD21" s="279"/>
      <c r="EME21" s="279"/>
      <c r="EMF21" s="279"/>
      <c r="EMG21" s="279"/>
      <c r="EMH21" s="279"/>
      <c r="EMI21" s="279"/>
      <c r="EMJ21" s="279"/>
      <c r="EMK21" s="279"/>
      <c r="EML21" s="279"/>
      <c r="EMM21" s="279"/>
      <c r="EMN21" s="279"/>
      <c r="EMO21" s="279"/>
      <c r="EMP21" s="279"/>
      <c r="EMQ21" s="279"/>
      <c r="EMR21" s="279"/>
      <c r="EMS21" s="279"/>
      <c r="EMT21" s="279"/>
      <c r="EMU21" s="279"/>
      <c r="EMV21" s="279"/>
      <c r="EMW21" s="279"/>
      <c r="EMX21" s="279"/>
      <c r="EMY21" s="279"/>
      <c r="EMZ21" s="279"/>
      <c r="ENA21" s="279"/>
      <c r="ENB21" s="279"/>
      <c r="ENC21" s="279"/>
      <c r="END21" s="279"/>
      <c r="ENE21" s="279"/>
      <c r="ENF21" s="279"/>
      <c r="ENG21" s="279"/>
      <c r="ENH21" s="279"/>
      <c r="ENI21" s="279"/>
      <c r="ENJ21" s="279"/>
      <c r="ENK21" s="279"/>
      <c r="ENL21" s="279"/>
      <c r="ENM21" s="279"/>
      <c r="ENN21" s="279"/>
      <c r="ENO21" s="279"/>
      <c r="ENP21" s="279"/>
      <c r="ENQ21" s="279"/>
      <c r="ENR21" s="279"/>
      <c r="ENS21" s="279"/>
      <c r="ENT21" s="279"/>
      <c r="ENU21" s="279"/>
      <c r="ENV21" s="279"/>
      <c r="ENW21" s="279"/>
      <c r="ENX21" s="279"/>
      <c r="ENY21" s="279"/>
      <c r="ENZ21" s="279"/>
      <c r="EOA21" s="279"/>
      <c r="EOB21" s="279"/>
      <c r="EOC21" s="279"/>
      <c r="EOD21" s="279"/>
      <c r="EOE21" s="279"/>
      <c r="EOF21" s="279"/>
      <c r="EOG21" s="279"/>
      <c r="EOH21" s="279"/>
      <c r="EOI21" s="279"/>
      <c r="EOJ21" s="279"/>
      <c r="EOK21" s="279"/>
      <c r="EOL21" s="279"/>
      <c r="EOM21" s="279"/>
      <c r="EON21" s="279"/>
      <c r="EOO21" s="279"/>
      <c r="EOP21" s="279"/>
      <c r="EOQ21" s="279"/>
      <c r="EOR21" s="279"/>
      <c r="EOS21" s="279"/>
      <c r="EOT21" s="279"/>
      <c r="EOU21" s="279"/>
      <c r="EOV21" s="279"/>
      <c r="EOW21" s="279"/>
      <c r="EOX21" s="279"/>
      <c r="EOY21" s="279"/>
      <c r="EOZ21" s="279"/>
      <c r="EPA21" s="279"/>
      <c r="EPB21" s="279"/>
      <c r="EPC21" s="279"/>
      <c r="EPD21" s="279"/>
      <c r="EPE21" s="279"/>
      <c r="EPF21" s="279"/>
      <c r="EPG21" s="279"/>
      <c r="EPH21" s="279"/>
      <c r="EPI21" s="279"/>
      <c r="EPJ21" s="279"/>
      <c r="EPK21" s="279"/>
      <c r="EPL21" s="279"/>
      <c r="EPM21" s="279"/>
      <c r="EPN21" s="279"/>
      <c r="EPO21" s="279"/>
      <c r="EPP21" s="279"/>
      <c r="EPQ21" s="279"/>
      <c r="EPR21" s="279"/>
      <c r="EPS21" s="279"/>
      <c r="EPT21" s="279"/>
      <c r="EPU21" s="279"/>
      <c r="EPV21" s="279"/>
      <c r="EPW21" s="279"/>
      <c r="EPX21" s="279"/>
      <c r="EPY21" s="279"/>
      <c r="EPZ21" s="279"/>
      <c r="EQA21" s="279"/>
      <c r="EQB21" s="279"/>
      <c r="EQC21" s="279"/>
      <c r="EQD21" s="279"/>
      <c r="EQE21" s="279"/>
      <c r="EQF21" s="279"/>
      <c r="EQG21" s="279"/>
      <c r="EQH21" s="279"/>
      <c r="EQI21" s="279"/>
      <c r="EQJ21" s="279"/>
      <c r="EQK21" s="279"/>
      <c r="EQL21" s="279"/>
      <c r="EQM21" s="279"/>
      <c r="EQN21" s="279"/>
      <c r="EQO21" s="279"/>
      <c r="EQP21" s="279"/>
      <c r="EQQ21" s="279"/>
      <c r="EQR21" s="279"/>
      <c r="EQS21" s="279"/>
      <c r="EQT21" s="279"/>
      <c r="EQU21" s="279"/>
      <c r="EQV21" s="279"/>
      <c r="EQW21" s="279"/>
      <c r="EQX21" s="279"/>
      <c r="EQY21" s="279"/>
      <c r="EQZ21" s="279"/>
      <c r="ERA21" s="279"/>
      <c r="ERB21" s="279"/>
      <c r="ERC21" s="279"/>
      <c r="ERD21" s="279"/>
      <c r="ERE21" s="279"/>
      <c r="ERF21" s="279"/>
      <c r="ERG21" s="279"/>
      <c r="ERH21" s="279"/>
      <c r="ERI21" s="279"/>
      <c r="ERJ21" s="279"/>
      <c r="ERK21" s="279"/>
      <c r="ERL21" s="279"/>
      <c r="ERM21" s="279"/>
      <c r="ERN21" s="279"/>
      <c r="ERO21" s="279"/>
      <c r="ERP21" s="279"/>
      <c r="ERQ21" s="279"/>
      <c r="ERR21" s="279"/>
      <c r="ERS21" s="279"/>
      <c r="ERT21" s="279"/>
      <c r="ERU21" s="279"/>
      <c r="ERV21" s="279"/>
      <c r="ERW21" s="279"/>
      <c r="ERX21" s="279"/>
      <c r="ERY21" s="279"/>
      <c r="ERZ21" s="279"/>
      <c r="ESA21" s="279"/>
      <c r="ESB21" s="279"/>
      <c r="ESC21" s="279"/>
      <c r="ESD21" s="279"/>
      <c r="ESE21" s="279"/>
      <c r="ESF21" s="279"/>
      <c r="ESG21" s="279"/>
      <c r="ESH21" s="279"/>
      <c r="ESI21" s="279"/>
      <c r="ESJ21" s="279"/>
      <c r="ESK21" s="279"/>
      <c r="ESL21" s="279"/>
      <c r="ESM21" s="279"/>
      <c r="ESN21" s="279"/>
      <c r="ESO21" s="279"/>
      <c r="ESP21" s="279"/>
      <c r="ESQ21" s="279"/>
      <c r="ESR21" s="279"/>
      <c r="ESS21" s="279"/>
      <c r="EST21" s="279"/>
      <c r="ESU21" s="279"/>
      <c r="ESV21" s="279"/>
      <c r="ESW21" s="279"/>
      <c r="ESX21" s="279"/>
      <c r="ESY21" s="279"/>
      <c r="ESZ21" s="279"/>
      <c r="ETA21" s="279"/>
      <c r="ETB21" s="279"/>
      <c r="ETC21" s="279"/>
      <c r="ETD21" s="279"/>
      <c r="ETE21" s="279"/>
      <c r="ETF21" s="279"/>
      <c r="ETG21" s="279"/>
      <c r="ETH21" s="279"/>
      <c r="ETI21" s="279"/>
      <c r="ETJ21" s="279"/>
      <c r="ETK21" s="279"/>
      <c r="ETL21" s="279"/>
      <c r="ETM21" s="279"/>
      <c r="ETN21" s="279"/>
      <c r="ETO21" s="279"/>
      <c r="ETP21" s="279"/>
      <c r="ETQ21" s="279"/>
      <c r="ETR21" s="279"/>
      <c r="ETS21" s="279"/>
      <c r="ETT21" s="279"/>
      <c r="ETU21" s="279"/>
      <c r="ETV21" s="279"/>
      <c r="ETW21" s="279"/>
      <c r="ETX21" s="279"/>
      <c r="ETY21" s="279"/>
      <c r="ETZ21" s="279"/>
      <c r="EUA21" s="279"/>
      <c r="EUB21" s="279"/>
      <c r="EUC21" s="279"/>
      <c r="EUD21" s="279"/>
      <c r="EUE21" s="279"/>
      <c r="EUF21" s="279"/>
      <c r="EUG21" s="279"/>
      <c r="EUH21" s="279"/>
      <c r="EUI21" s="279"/>
      <c r="EUJ21" s="279"/>
      <c r="EUK21" s="279"/>
      <c r="EUL21" s="279"/>
      <c r="EUM21" s="279"/>
      <c r="EUN21" s="279"/>
      <c r="EUO21" s="279"/>
      <c r="EUP21" s="279"/>
      <c r="EUQ21" s="279"/>
      <c r="EUR21" s="279"/>
      <c r="EUS21" s="279"/>
      <c r="EUT21" s="279"/>
      <c r="EUU21" s="279"/>
      <c r="EUV21" s="279"/>
      <c r="EUW21" s="279"/>
      <c r="EUX21" s="279"/>
      <c r="EUY21" s="279"/>
      <c r="EUZ21" s="279"/>
      <c r="EVA21" s="279"/>
      <c r="EVB21" s="279"/>
      <c r="EVC21" s="279"/>
      <c r="EVD21" s="279"/>
      <c r="EVE21" s="279"/>
      <c r="EVF21" s="279"/>
      <c r="EVG21" s="279"/>
      <c r="EVH21" s="279"/>
      <c r="EVI21" s="279"/>
      <c r="EVJ21" s="279"/>
      <c r="EVK21" s="279"/>
      <c r="EVL21" s="279"/>
      <c r="EVM21" s="279"/>
      <c r="EVN21" s="279"/>
      <c r="EVO21" s="279"/>
      <c r="EVP21" s="279"/>
      <c r="EVQ21" s="279"/>
      <c r="EVR21" s="279"/>
      <c r="EVS21" s="279"/>
      <c r="EVT21" s="279"/>
      <c r="EVU21" s="279"/>
      <c r="EVV21" s="279"/>
      <c r="EVW21" s="279"/>
      <c r="EVX21" s="279"/>
      <c r="EVY21" s="279"/>
      <c r="EVZ21" s="279"/>
      <c r="EWA21" s="279"/>
      <c r="EWB21" s="279"/>
      <c r="EWC21" s="279"/>
      <c r="EWD21" s="279"/>
      <c r="EWE21" s="279"/>
      <c r="EWF21" s="279"/>
      <c r="EWG21" s="279"/>
      <c r="EWH21" s="279"/>
      <c r="EWI21" s="279"/>
      <c r="EWJ21" s="279"/>
      <c r="EWK21" s="279"/>
      <c r="EWL21" s="279"/>
      <c r="EWM21" s="279"/>
      <c r="EWN21" s="279"/>
      <c r="EWO21" s="279"/>
      <c r="EWP21" s="279"/>
      <c r="EWQ21" s="279"/>
      <c r="EWR21" s="279"/>
      <c r="EWS21" s="279"/>
      <c r="EWT21" s="279"/>
      <c r="EWU21" s="279"/>
      <c r="EWV21" s="279"/>
      <c r="EWW21" s="279"/>
      <c r="EWX21" s="279"/>
      <c r="EWY21" s="279"/>
      <c r="EWZ21" s="279"/>
      <c r="EXA21" s="279"/>
      <c r="EXB21" s="279"/>
      <c r="EXC21" s="279"/>
      <c r="EXD21" s="279"/>
      <c r="EXE21" s="279"/>
      <c r="EXF21" s="279"/>
      <c r="EXG21" s="279"/>
      <c r="EXH21" s="279"/>
      <c r="EXI21" s="279"/>
      <c r="EXJ21" s="279"/>
      <c r="EXK21" s="279"/>
      <c r="EXL21" s="279"/>
      <c r="EXM21" s="279"/>
      <c r="EXN21" s="279"/>
      <c r="EXO21" s="279"/>
      <c r="EXP21" s="279"/>
      <c r="EXQ21" s="279"/>
      <c r="EXR21" s="279"/>
      <c r="EXS21" s="279"/>
      <c r="EXT21" s="279"/>
      <c r="EXU21" s="279"/>
      <c r="EXV21" s="279"/>
      <c r="EXW21" s="279"/>
      <c r="EXX21" s="279"/>
      <c r="EXY21" s="279"/>
      <c r="EXZ21" s="279"/>
      <c r="EYA21" s="279"/>
      <c r="EYB21" s="279"/>
      <c r="EYC21" s="279"/>
      <c r="EYD21" s="279"/>
      <c r="EYE21" s="279"/>
      <c r="EYF21" s="279"/>
      <c r="EYG21" s="279"/>
      <c r="EYH21" s="279"/>
      <c r="EYI21" s="279"/>
      <c r="EYJ21" s="279"/>
      <c r="EYK21" s="279"/>
      <c r="EYL21" s="279"/>
      <c r="EYM21" s="279"/>
      <c r="EYN21" s="279"/>
      <c r="EYO21" s="279"/>
      <c r="EYP21" s="279"/>
      <c r="EYQ21" s="279"/>
      <c r="EYR21" s="279"/>
      <c r="EYS21" s="279"/>
      <c r="EYT21" s="279"/>
      <c r="EYU21" s="279"/>
      <c r="EYV21" s="279"/>
      <c r="EYW21" s="279"/>
      <c r="EYX21" s="279"/>
      <c r="EYY21" s="279"/>
      <c r="EYZ21" s="279"/>
      <c r="EZA21" s="279"/>
      <c r="EZB21" s="279"/>
      <c r="EZC21" s="279"/>
      <c r="EZD21" s="279"/>
      <c r="EZE21" s="279"/>
      <c r="EZF21" s="279"/>
      <c r="EZG21" s="279"/>
      <c r="EZH21" s="279"/>
      <c r="EZI21" s="279"/>
      <c r="EZJ21" s="279"/>
      <c r="EZK21" s="279"/>
      <c r="EZL21" s="279"/>
      <c r="EZM21" s="279"/>
      <c r="EZN21" s="279"/>
      <c r="EZO21" s="279"/>
      <c r="EZP21" s="279"/>
      <c r="EZQ21" s="279"/>
      <c r="EZR21" s="279"/>
      <c r="EZS21" s="279"/>
      <c r="EZT21" s="279"/>
      <c r="EZU21" s="279"/>
      <c r="EZV21" s="279"/>
      <c r="EZW21" s="279"/>
      <c r="EZX21" s="279"/>
      <c r="EZY21" s="279"/>
      <c r="EZZ21" s="279"/>
      <c r="FAA21" s="279"/>
      <c r="FAB21" s="279"/>
      <c r="FAC21" s="279"/>
      <c r="FAD21" s="279"/>
      <c r="FAE21" s="279"/>
      <c r="FAF21" s="279"/>
      <c r="FAG21" s="279"/>
      <c r="FAH21" s="279"/>
      <c r="FAI21" s="279"/>
      <c r="FAJ21" s="279"/>
      <c r="FAK21" s="279"/>
      <c r="FAL21" s="279"/>
      <c r="FAM21" s="279"/>
      <c r="FAN21" s="279"/>
      <c r="FAO21" s="279"/>
      <c r="FAP21" s="279"/>
      <c r="FAQ21" s="279"/>
      <c r="FAR21" s="279"/>
      <c r="FAS21" s="279"/>
      <c r="FAT21" s="279"/>
      <c r="FAU21" s="279"/>
      <c r="FAV21" s="279"/>
      <c r="FAW21" s="279"/>
      <c r="FAX21" s="279"/>
      <c r="FAY21" s="279"/>
      <c r="FAZ21" s="279"/>
      <c r="FBA21" s="279"/>
      <c r="FBB21" s="279"/>
      <c r="FBC21" s="279"/>
      <c r="FBD21" s="279"/>
      <c r="FBE21" s="279"/>
      <c r="FBF21" s="279"/>
      <c r="FBG21" s="279"/>
      <c r="FBH21" s="279"/>
      <c r="FBI21" s="279"/>
      <c r="FBJ21" s="279"/>
      <c r="FBK21" s="279"/>
      <c r="FBL21" s="279"/>
      <c r="FBM21" s="279"/>
      <c r="FBN21" s="279"/>
      <c r="FBO21" s="279"/>
      <c r="FBP21" s="279"/>
      <c r="FBQ21" s="279"/>
      <c r="FBR21" s="279"/>
      <c r="FBS21" s="279"/>
      <c r="FBT21" s="279"/>
      <c r="FBU21" s="279"/>
      <c r="FBV21" s="279"/>
      <c r="FBW21" s="279"/>
      <c r="FBX21" s="279"/>
      <c r="FBY21" s="279"/>
      <c r="FBZ21" s="279"/>
      <c r="FCA21" s="279"/>
      <c r="FCB21" s="279"/>
      <c r="FCC21" s="279"/>
      <c r="FCD21" s="279"/>
      <c r="FCE21" s="279"/>
      <c r="FCF21" s="279"/>
      <c r="FCG21" s="279"/>
      <c r="FCH21" s="279"/>
      <c r="FCI21" s="279"/>
      <c r="FCJ21" s="279"/>
      <c r="FCK21" s="279"/>
      <c r="FCL21" s="279"/>
      <c r="FCM21" s="279"/>
      <c r="FCN21" s="279"/>
      <c r="FCO21" s="279"/>
      <c r="FCP21" s="279"/>
      <c r="FCQ21" s="279"/>
      <c r="FCR21" s="279"/>
      <c r="FCS21" s="279"/>
      <c r="FCT21" s="279"/>
      <c r="FCU21" s="279"/>
      <c r="FCV21" s="279"/>
      <c r="FCW21" s="279"/>
      <c r="FCX21" s="279"/>
      <c r="FCY21" s="279"/>
      <c r="FCZ21" s="279"/>
      <c r="FDA21" s="279"/>
      <c r="FDB21" s="279"/>
      <c r="FDC21" s="279"/>
      <c r="FDD21" s="279"/>
      <c r="FDE21" s="279"/>
      <c r="FDF21" s="279"/>
      <c r="FDG21" s="279"/>
      <c r="FDH21" s="279"/>
      <c r="FDI21" s="279"/>
      <c r="FDJ21" s="279"/>
      <c r="FDK21" s="279"/>
      <c r="FDL21" s="279"/>
      <c r="FDM21" s="279"/>
      <c r="FDN21" s="279"/>
      <c r="FDO21" s="279"/>
      <c r="FDP21" s="279"/>
      <c r="FDQ21" s="279"/>
      <c r="FDR21" s="279"/>
      <c r="FDS21" s="279"/>
      <c r="FDT21" s="279"/>
      <c r="FDU21" s="279"/>
      <c r="FDV21" s="279"/>
      <c r="FDW21" s="279"/>
      <c r="FDX21" s="279"/>
      <c r="FDY21" s="279"/>
      <c r="FDZ21" s="279"/>
      <c r="FEA21" s="279"/>
      <c r="FEB21" s="279"/>
      <c r="FEC21" s="279"/>
      <c r="FED21" s="279"/>
      <c r="FEE21" s="279"/>
      <c r="FEF21" s="279"/>
      <c r="FEG21" s="279"/>
      <c r="FEH21" s="279"/>
      <c r="FEI21" s="279"/>
      <c r="FEJ21" s="279"/>
      <c r="FEK21" s="279"/>
      <c r="FEL21" s="279"/>
      <c r="FEM21" s="279"/>
      <c r="FEN21" s="279"/>
      <c r="FEO21" s="279"/>
      <c r="FEP21" s="279"/>
      <c r="FEQ21" s="279"/>
      <c r="FER21" s="279"/>
      <c r="FES21" s="279"/>
      <c r="FET21" s="279"/>
      <c r="FEU21" s="279"/>
      <c r="FEV21" s="279"/>
      <c r="FEW21" s="279"/>
      <c r="FEX21" s="279"/>
      <c r="FEY21" s="279"/>
      <c r="FEZ21" s="279"/>
      <c r="FFA21" s="279"/>
      <c r="FFB21" s="279"/>
      <c r="FFC21" s="279"/>
      <c r="FFD21" s="279"/>
      <c r="FFE21" s="279"/>
      <c r="FFF21" s="279"/>
      <c r="FFG21" s="279"/>
      <c r="FFH21" s="279"/>
      <c r="FFI21" s="279"/>
      <c r="FFJ21" s="279"/>
      <c r="FFK21" s="279"/>
      <c r="FFL21" s="279"/>
      <c r="FFM21" s="279"/>
      <c r="FFN21" s="279"/>
      <c r="FFO21" s="279"/>
      <c r="FFP21" s="279"/>
      <c r="FFQ21" s="279"/>
      <c r="FFR21" s="279"/>
      <c r="FFS21" s="279"/>
      <c r="FFT21" s="279"/>
      <c r="FFU21" s="279"/>
      <c r="FFV21" s="279"/>
      <c r="FFW21" s="279"/>
      <c r="FFX21" s="279"/>
      <c r="FFY21" s="279"/>
      <c r="FFZ21" s="279"/>
      <c r="FGA21" s="279"/>
      <c r="FGB21" s="279"/>
      <c r="FGC21" s="279"/>
      <c r="FGD21" s="279"/>
      <c r="FGE21" s="279"/>
      <c r="FGF21" s="279"/>
      <c r="FGG21" s="279"/>
      <c r="FGH21" s="279"/>
      <c r="FGI21" s="279"/>
      <c r="FGJ21" s="279"/>
      <c r="FGK21" s="279"/>
      <c r="FGL21" s="279"/>
      <c r="FGM21" s="279"/>
      <c r="FGN21" s="279"/>
      <c r="FGO21" s="279"/>
      <c r="FGP21" s="279"/>
      <c r="FGQ21" s="279"/>
      <c r="FGR21" s="279"/>
      <c r="FGS21" s="279"/>
      <c r="FGT21" s="279"/>
      <c r="FGU21" s="279"/>
      <c r="FGV21" s="279"/>
      <c r="FGW21" s="279"/>
      <c r="FGX21" s="279"/>
      <c r="FGY21" s="279"/>
      <c r="FGZ21" s="279"/>
      <c r="FHA21" s="279"/>
      <c r="FHB21" s="279"/>
      <c r="FHC21" s="279"/>
      <c r="FHD21" s="279"/>
      <c r="FHE21" s="279"/>
      <c r="FHF21" s="279"/>
      <c r="FHG21" s="279"/>
      <c r="FHH21" s="279"/>
      <c r="FHI21" s="279"/>
      <c r="FHJ21" s="279"/>
      <c r="FHK21" s="279"/>
      <c r="FHL21" s="279"/>
      <c r="FHM21" s="279"/>
      <c r="FHN21" s="279"/>
      <c r="FHO21" s="279"/>
      <c r="FHP21" s="279"/>
      <c r="FHQ21" s="279"/>
      <c r="FHR21" s="279"/>
      <c r="FHS21" s="279"/>
      <c r="FHT21" s="279"/>
      <c r="FHU21" s="279"/>
      <c r="FHV21" s="279"/>
      <c r="FHW21" s="279"/>
      <c r="FHX21" s="279"/>
      <c r="FHY21" s="279"/>
      <c r="FHZ21" s="279"/>
      <c r="FIA21" s="279"/>
      <c r="FIB21" s="279"/>
      <c r="FIC21" s="279"/>
      <c r="FID21" s="279"/>
      <c r="FIE21" s="279"/>
      <c r="FIF21" s="279"/>
      <c r="FIG21" s="279"/>
      <c r="FIH21" s="279"/>
      <c r="FII21" s="279"/>
      <c r="FIJ21" s="279"/>
      <c r="FIK21" s="279"/>
      <c r="FIL21" s="279"/>
      <c r="FIM21" s="279"/>
      <c r="FIN21" s="279"/>
      <c r="FIO21" s="279"/>
      <c r="FIP21" s="279"/>
      <c r="FIQ21" s="279"/>
      <c r="FIR21" s="279"/>
      <c r="FIS21" s="279"/>
      <c r="FIT21" s="279"/>
      <c r="FIU21" s="279"/>
      <c r="FIV21" s="279"/>
      <c r="FIW21" s="279"/>
      <c r="FIX21" s="279"/>
      <c r="FIY21" s="279"/>
      <c r="FIZ21" s="279"/>
      <c r="FJA21" s="279"/>
      <c r="FJB21" s="279"/>
      <c r="FJC21" s="279"/>
      <c r="FJD21" s="279"/>
      <c r="FJE21" s="279"/>
      <c r="FJF21" s="279"/>
      <c r="FJG21" s="279"/>
      <c r="FJH21" s="279"/>
      <c r="FJI21" s="279"/>
      <c r="FJJ21" s="279"/>
      <c r="FJK21" s="279"/>
      <c r="FJL21" s="279"/>
      <c r="FJM21" s="279"/>
      <c r="FJN21" s="279"/>
      <c r="FJO21" s="279"/>
      <c r="FJP21" s="279"/>
      <c r="FJQ21" s="279"/>
      <c r="FJR21" s="279"/>
      <c r="FJS21" s="279"/>
      <c r="FJT21" s="279"/>
      <c r="FJU21" s="279"/>
      <c r="FJV21" s="279"/>
      <c r="FJW21" s="279"/>
      <c r="FJX21" s="279"/>
      <c r="FJY21" s="279"/>
      <c r="FJZ21" s="279"/>
      <c r="FKA21" s="279"/>
      <c r="FKB21" s="279"/>
      <c r="FKC21" s="279"/>
      <c r="FKD21" s="279"/>
      <c r="FKE21" s="279"/>
      <c r="FKF21" s="279"/>
      <c r="FKG21" s="279"/>
      <c r="FKH21" s="279"/>
      <c r="FKI21" s="279"/>
      <c r="FKJ21" s="279"/>
      <c r="FKK21" s="279"/>
      <c r="FKL21" s="279"/>
      <c r="FKM21" s="279"/>
      <c r="FKN21" s="279"/>
      <c r="FKO21" s="279"/>
      <c r="FKP21" s="279"/>
      <c r="FKQ21" s="279"/>
      <c r="FKR21" s="279"/>
      <c r="FKS21" s="279"/>
      <c r="FKT21" s="279"/>
      <c r="FKU21" s="279"/>
      <c r="FKV21" s="279"/>
      <c r="FKW21" s="279"/>
      <c r="FKX21" s="279"/>
      <c r="FKY21" s="279"/>
      <c r="FKZ21" s="279"/>
      <c r="FLA21" s="279"/>
      <c r="FLB21" s="279"/>
      <c r="FLC21" s="279"/>
      <c r="FLD21" s="279"/>
      <c r="FLE21" s="279"/>
      <c r="FLF21" s="279"/>
      <c r="FLG21" s="279"/>
      <c r="FLH21" s="279"/>
      <c r="FLI21" s="279"/>
      <c r="FLJ21" s="279"/>
      <c r="FLK21" s="279"/>
      <c r="FLL21" s="279"/>
      <c r="FLM21" s="279"/>
      <c r="FLN21" s="279"/>
      <c r="FLO21" s="279"/>
      <c r="FLP21" s="279"/>
      <c r="FLQ21" s="279"/>
      <c r="FLR21" s="279"/>
      <c r="FLS21" s="279"/>
      <c r="FLT21" s="279"/>
      <c r="FLU21" s="279"/>
      <c r="FLV21" s="279"/>
      <c r="FLW21" s="279"/>
      <c r="FLX21" s="279"/>
      <c r="FLY21" s="279"/>
      <c r="FLZ21" s="279"/>
      <c r="FMA21" s="279"/>
      <c r="FMB21" s="279"/>
      <c r="FMC21" s="279"/>
      <c r="FMD21" s="279"/>
      <c r="FME21" s="279"/>
      <c r="FMF21" s="279"/>
      <c r="FMG21" s="279"/>
      <c r="FMH21" s="279"/>
      <c r="FMI21" s="279"/>
      <c r="FMJ21" s="279"/>
      <c r="FMK21" s="279"/>
      <c r="FML21" s="279"/>
      <c r="FMM21" s="279"/>
      <c r="FMN21" s="279"/>
      <c r="FMO21" s="279"/>
      <c r="FMP21" s="279"/>
      <c r="FMQ21" s="279"/>
      <c r="FMR21" s="279"/>
      <c r="FMS21" s="279"/>
      <c r="FMT21" s="279"/>
      <c r="FMU21" s="279"/>
      <c r="FMV21" s="279"/>
      <c r="FMW21" s="279"/>
      <c r="FMX21" s="279"/>
      <c r="FMY21" s="279"/>
      <c r="FMZ21" s="279"/>
      <c r="FNA21" s="279"/>
      <c r="FNB21" s="279"/>
      <c r="FNC21" s="279"/>
      <c r="FND21" s="279"/>
      <c r="FNE21" s="279"/>
      <c r="FNF21" s="279"/>
      <c r="FNG21" s="279"/>
      <c r="FNH21" s="279"/>
      <c r="FNI21" s="279"/>
      <c r="FNJ21" s="279"/>
      <c r="FNK21" s="279"/>
      <c r="FNL21" s="279"/>
      <c r="FNM21" s="279"/>
      <c r="FNN21" s="279"/>
      <c r="FNO21" s="279"/>
      <c r="FNP21" s="279"/>
      <c r="FNQ21" s="279"/>
      <c r="FNR21" s="279"/>
      <c r="FNS21" s="279"/>
      <c r="FNT21" s="279"/>
      <c r="FNU21" s="279"/>
      <c r="FNV21" s="279"/>
      <c r="FNW21" s="279"/>
      <c r="FNX21" s="279"/>
      <c r="FNY21" s="279"/>
      <c r="FNZ21" s="279"/>
      <c r="FOA21" s="279"/>
      <c r="FOB21" s="279"/>
      <c r="FOC21" s="279"/>
      <c r="FOD21" s="279"/>
      <c r="FOE21" s="279"/>
      <c r="FOF21" s="279"/>
      <c r="FOG21" s="279"/>
      <c r="FOH21" s="279"/>
      <c r="FOI21" s="279"/>
      <c r="FOJ21" s="279"/>
      <c r="FOK21" s="279"/>
      <c r="FOL21" s="279"/>
      <c r="FOM21" s="279"/>
      <c r="FON21" s="279"/>
      <c r="FOO21" s="279"/>
      <c r="FOP21" s="279"/>
      <c r="FOQ21" s="279"/>
      <c r="FOR21" s="279"/>
      <c r="FOS21" s="279"/>
      <c r="FOT21" s="279"/>
      <c r="FOU21" s="279"/>
      <c r="FOV21" s="279"/>
      <c r="FOW21" s="279"/>
      <c r="FOX21" s="279"/>
      <c r="FOY21" s="279"/>
      <c r="FOZ21" s="279"/>
      <c r="FPA21" s="279"/>
      <c r="FPB21" s="279"/>
      <c r="FPC21" s="279"/>
      <c r="FPD21" s="279"/>
      <c r="FPE21" s="279"/>
      <c r="FPF21" s="279"/>
      <c r="FPG21" s="279"/>
      <c r="FPH21" s="279"/>
      <c r="FPI21" s="279"/>
      <c r="FPJ21" s="279"/>
      <c r="FPK21" s="279"/>
      <c r="FPL21" s="279"/>
      <c r="FPM21" s="279"/>
      <c r="FPN21" s="279"/>
      <c r="FPO21" s="279"/>
      <c r="FPP21" s="279"/>
      <c r="FPQ21" s="279"/>
      <c r="FPR21" s="279"/>
      <c r="FPS21" s="279"/>
      <c r="FPT21" s="279"/>
      <c r="FPU21" s="279"/>
      <c r="FPV21" s="279"/>
      <c r="FPW21" s="279"/>
      <c r="FPX21" s="279"/>
      <c r="FPY21" s="279"/>
      <c r="FPZ21" s="279"/>
      <c r="FQA21" s="279"/>
      <c r="FQB21" s="279"/>
      <c r="FQC21" s="279"/>
      <c r="FQD21" s="279"/>
      <c r="FQE21" s="279"/>
      <c r="FQF21" s="279"/>
      <c r="FQG21" s="279"/>
      <c r="FQH21" s="279"/>
      <c r="FQI21" s="279"/>
      <c r="FQJ21" s="279"/>
      <c r="FQK21" s="279"/>
      <c r="FQL21" s="279"/>
      <c r="FQM21" s="279"/>
      <c r="FQN21" s="279"/>
      <c r="FQO21" s="279"/>
      <c r="FQP21" s="279"/>
      <c r="FQQ21" s="279"/>
      <c r="FQR21" s="279"/>
      <c r="FQS21" s="279"/>
      <c r="FQT21" s="279"/>
      <c r="FQU21" s="279"/>
      <c r="FQV21" s="279"/>
      <c r="FQW21" s="279"/>
      <c r="FQX21" s="279"/>
      <c r="FQY21" s="279"/>
      <c r="FQZ21" s="279"/>
      <c r="FRA21" s="279"/>
      <c r="FRB21" s="279"/>
      <c r="FRC21" s="279"/>
      <c r="FRD21" s="279"/>
      <c r="FRE21" s="279"/>
      <c r="FRF21" s="279"/>
      <c r="FRG21" s="279"/>
      <c r="FRH21" s="279"/>
      <c r="FRI21" s="279"/>
      <c r="FRJ21" s="279"/>
      <c r="FRK21" s="279"/>
      <c r="FRL21" s="279"/>
      <c r="FRM21" s="279"/>
      <c r="FRN21" s="279"/>
      <c r="FRO21" s="279"/>
      <c r="FRP21" s="279"/>
      <c r="FRQ21" s="279"/>
      <c r="FRR21" s="279"/>
      <c r="FRS21" s="279"/>
      <c r="FRT21" s="279"/>
      <c r="FRU21" s="279"/>
      <c r="FRV21" s="279"/>
      <c r="FRW21" s="279"/>
      <c r="FRX21" s="279"/>
      <c r="FRY21" s="279"/>
      <c r="FRZ21" s="279"/>
      <c r="FSA21" s="279"/>
      <c r="FSB21" s="279"/>
      <c r="FSC21" s="279"/>
      <c r="FSD21" s="279"/>
      <c r="FSE21" s="279"/>
      <c r="FSF21" s="279"/>
      <c r="FSG21" s="279"/>
      <c r="FSH21" s="279"/>
      <c r="FSI21" s="279"/>
      <c r="FSJ21" s="279"/>
      <c r="FSK21" s="279"/>
      <c r="FSL21" s="279"/>
      <c r="FSM21" s="279"/>
      <c r="FSN21" s="279"/>
      <c r="FSO21" s="279"/>
      <c r="FSP21" s="279"/>
      <c r="FSQ21" s="279"/>
      <c r="FSR21" s="279"/>
      <c r="FSS21" s="279"/>
      <c r="FST21" s="279"/>
      <c r="FSU21" s="279"/>
      <c r="FSV21" s="279"/>
      <c r="FSW21" s="279"/>
      <c r="FSX21" s="279"/>
      <c r="FSY21" s="279"/>
      <c r="FSZ21" s="279"/>
      <c r="FTA21" s="279"/>
      <c r="FTB21" s="279"/>
      <c r="FTC21" s="279"/>
      <c r="FTD21" s="279"/>
      <c r="FTE21" s="279"/>
      <c r="FTF21" s="279"/>
      <c r="FTG21" s="279"/>
      <c r="FTH21" s="279"/>
      <c r="FTI21" s="279"/>
      <c r="FTJ21" s="279"/>
      <c r="FTK21" s="279"/>
      <c r="FTL21" s="279"/>
      <c r="FTM21" s="279"/>
      <c r="FTN21" s="279"/>
      <c r="FTO21" s="279"/>
      <c r="FTP21" s="279"/>
      <c r="FTQ21" s="279"/>
      <c r="FTR21" s="279"/>
      <c r="FTS21" s="279"/>
      <c r="FTT21" s="279"/>
      <c r="FTU21" s="279"/>
      <c r="FTV21" s="279"/>
      <c r="FTW21" s="279"/>
      <c r="FTX21" s="279"/>
      <c r="FTY21" s="279"/>
      <c r="FTZ21" s="279"/>
      <c r="FUA21" s="279"/>
      <c r="FUB21" s="279"/>
      <c r="FUC21" s="279"/>
      <c r="FUD21" s="279"/>
      <c r="FUE21" s="279"/>
      <c r="FUF21" s="279"/>
      <c r="FUG21" s="279"/>
      <c r="FUH21" s="279"/>
      <c r="FUI21" s="279"/>
      <c r="FUJ21" s="279"/>
      <c r="FUK21" s="279"/>
      <c r="FUL21" s="279"/>
      <c r="FUM21" s="279"/>
      <c r="FUN21" s="279"/>
      <c r="FUO21" s="279"/>
      <c r="FUP21" s="279"/>
      <c r="FUQ21" s="279"/>
      <c r="FUR21" s="279"/>
      <c r="FUS21" s="279"/>
      <c r="FUT21" s="279"/>
      <c r="FUU21" s="279"/>
      <c r="FUV21" s="279"/>
      <c r="FUW21" s="279"/>
      <c r="FUX21" s="279"/>
      <c r="FUY21" s="279"/>
      <c r="FUZ21" s="279"/>
      <c r="FVA21" s="279"/>
      <c r="FVB21" s="279"/>
      <c r="FVC21" s="279"/>
      <c r="FVD21" s="279"/>
      <c r="FVE21" s="279"/>
      <c r="FVF21" s="279"/>
      <c r="FVG21" s="279"/>
      <c r="FVH21" s="279"/>
      <c r="FVI21" s="279"/>
      <c r="FVJ21" s="279"/>
      <c r="FVK21" s="279"/>
      <c r="FVL21" s="279"/>
      <c r="FVM21" s="279"/>
      <c r="FVN21" s="279"/>
      <c r="FVO21" s="279"/>
      <c r="FVP21" s="279"/>
      <c r="FVQ21" s="279"/>
      <c r="FVR21" s="279"/>
      <c r="FVS21" s="279"/>
      <c r="FVT21" s="279"/>
      <c r="FVU21" s="279"/>
      <c r="FVV21" s="279"/>
      <c r="FVW21" s="279"/>
      <c r="FVX21" s="279"/>
      <c r="FVY21" s="279"/>
      <c r="FVZ21" s="279"/>
      <c r="FWA21" s="279"/>
      <c r="FWB21" s="279"/>
      <c r="FWC21" s="279"/>
      <c r="FWD21" s="279"/>
      <c r="FWE21" s="279"/>
      <c r="FWF21" s="279"/>
      <c r="FWG21" s="279"/>
      <c r="FWH21" s="279"/>
      <c r="FWI21" s="279"/>
      <c r="FWJ21" s="279"/>
      <c r="FWK21" s="279"/>
      <c r="FWL21" s="279"/>
      <c r="FWM21" s="279"/>
      <c r="FWN21" s="279"/>
      <c r="FWO21" s="279"/>
      <c r="FWP21" s="279"/>
      <c r="FWQ21" s="279"/>
      <c r="FWR21" s="279"/>
      <c r="FWS21" s="279"/>
      <c r="FWT21" s="279"/>
      <c r="FWU21" s="279"/>
      <c r="FWV21" s="279"/>
      <c r="FWW21" s="279"/>
      <c r="FWX21" s="279"/>
      <c r="FWY21" s="279"/>
      <c r="FWZ21" s="279"/>
      <c r="FXA21" s="279"/>
      <c r="FXB21" s="279"/>
      <c r="FXC21" s="279"/>
      <c r="FXD21" s="279"/>
      <c r="FXE21" s="279"/>
      <c r="FXF21" s="279"/>
      <c r="FXG21" s="279"/>
      <c r="FXH21" s="279"/>
      <c r="FXI21" s="279"/>
      <c r="FXJ21" s="279"/>
      <c r="FXK21" s="279"/>
      <c r="FXL21" s="279"/>
      <c r="FXM21" s="279"/>
      <c r="FXN21" s="279"/>
      <c r="FXO21" s="279"/>
      <c r="FXP21" s="279"/>
      <c r="FXQ21" s="279"/>
      <c r="FXR21" s="279"/>
      <c r="FXS21" s="279"/>
      <c r="FXT21" s="279"/>
      <c r="FXU21" s="279"/>
      <c r="FXV21" s="279"/>
      <c r="FXW21" s="279"/>
      <c r="FXX21" s="279"/>
      <c r="FXY21" s="279"/>
      <c r="FXZ21" s="279"/>
      <c r="FYA21" s="279"/>
      <c r="FYB21" s="279"/>
      <c r="FYC21" s="279"/>
      <c r="FYD21" s="279"/>
      <c r="FYE21" s="279"/>
      <c r="FYF21" s="279"/>
      <c r="FYG21" s="279"/>
      <c r="FYH21" s="279"/>
      <c r="FYI21" s="279"/>
      <c r="FYJ21" s="279"/>
      <c r="FYK21" s="279"/>
      <c r="FYL21" s="279"/>
      <c r="FYM21" s="279"/>
      <c r="FYN21" s="279"/>
      <c r="FYO21" s="279"/>
      <c r="FYP21" s="279"/>
      <c r="FYQ21" s="279"/>
      <c r="FYR21" s="279"/>
      <c r="FYS21" s="279"/>
      <c r="FYT21" s="279"/>
      <c r="FYU21" s="279"/>
      <c r="FYV21" s="279"/>
      <c r="FYW21" s="279"/>
      <c r="FYX21" s="279"/>
      <c r="FYY21" s="279"/>
      <c r="FYZ21" s="279"/>
      <c r="FZA21" s="279"/>
      <c r="FZB21" s="279"/>
      <c r="FZC21" s="279"/>
      <c r="FZD21" s="279"/>
      <c r="FZE21" s="279"/>
      <c r="FZF21" s="279"/>
      <c r="FZG21" s="279"/>
      <c r="FZH21" s="279"/>
      <c r="FZI21" s="279"/>
      <c r="FZJ21" s="279"/>
      <c r="FZK21" s="279"/>
      <c r="FZL21" s="279"/>
      <c r="FZM21" s="279"/>
      <c r="FZN21" s="279"/>
      <c r="FZO21" s="279"/>
      <c r="FZP21" s="279"/>
      <c r="FZQ21" s="279"/>
      <c r="FZR21" s="279"/>
      <c r="FZS21" s="279"/>
      <c r="FZT21" s="279"/>
      <c r="FZU21" s="279"/>
      <c r="FZV21" s="279"/>
      <c r="FZW21" s="279"/>
      <c r="FZX21" s="279"/>
      <c r="FZY21" s="279"/>
      <c r="FZZ21" s="279"/>
      <c r="GAA21" s="279"/>
      <c r="GAB21" s="279"/>
      <c r="GAC21" s="279"/>
      <c r="GAD21" s="279"/>
      <c r="GAE21" s="279"/>
      <c r="GAF21" s="279"/>
      <c r="GAG21" s="279"/>
      <c r="GAH21" s="279"/>
      <c r="GAI21" s="279"/>
      <c r="GAJ21" s="279"/>
      <c r="GAK21" s="279"/>
      <c r="GAL21" s="279"/>
      <c r="GAM21" s="279"/>
      <c r="GAN21" s="279"/>
      <c r="GAO21" s="279"/>
      <c r="GAP21" s="279"/>
      <c r="GAQ21" s="279"/>
      <c r="GAR21" s="279"/>
      <c r="GAS21" s="279"/>
      <c r="GAT21" s="279"/>
      <c r="GAU21" s="279"/>
      <c r="GAV21" s="279"/>
      <c r="GAW21" s="279"/>
      <c r="GAX21" s="279"/>
      <c r="GAY21" s="279"/>
      <c r="GAZ21" s="279"/>
      <c r="GBA21" s="279"/>
      <c r="GBB21" s="279"/>
      <c r="GBC21" s="279"/>
      <c r="GBD21" s="279"/>
      <c r="GBE21" s="279"/>
      <c r="GBF21" s="279"/>
      <c r="GBG21" s="279"/>
      <c r="GBH21" s="279"/>
      <c r="GBI21" s="279"/>
      <c r="GBJ21" s="279"/>
      <c r="GBK21" s="279"/>
      <c r="GBL21" s="279"/>
      <c r="GBM21" s="279"/>
      <c r="GBN21" s="279"/>
      <c r="GBO21" s="279"/>
      <c r="GBP21" s="279"/>
      <c r="GBQ21" s="279"/>
      <c r="GBR21" s="279"/>
      <c r="GBS21" s="279"/>
      <c r="GBT21" s="279"/>
      <c r="GBU21" s="279"/>
      <c r="GBV21" s="279"/>
      <c r="GBW21" s="279"/>
      <c r="GBX21" s="279"/>
      <c r="GBY21" s="279"/>
      <c r="GBZ21" s="279"/>
      <c r="GCA21" s="279"/>
      <c r="GCB21" s="279"/>
      <c r="GCC21" s="279"/>
      <c r="GCD21" s="279"/>
      <c r="GCE21" s="279"/>
      <c r="GCF21" s="279"/>
      <c r="GCG21" s="279"/>
      <c r="GCH21" s="279"/>
      <c r="GCI21" s="279"/>
      <c r="GCJ21" s="279"/>
      <c r="GCK21" s="279"/>
      <c r="GCL21" s="279"/>
      <c r="GCM21" s="279"/>
      <c r="GCN21" s="279"/>
      <c r="GCO21" s="279"/>
      <c r="GCP21" s="279"/>
      <c r="GCQ21" s="279"/>
      <c r="GCR21" s="279"/>
      <c r="GCS21" s="279"/>
      <c r="GCT21" s="279"/>
      <c r="GCU21" s="279"/>
      <c r="GCV21" s="279"/>
      <c r="GCW21" s="279"/>
      <c r="GCX21" s="279"/>
      <c r="GCY21" s="279"/>
      <c r="GCZ21" s="279"/>
      <c r="GDA21" s="279"/>
      <c r="GDB21" s="279"/>
      <c r="GDC21" s="279"/>
      <c r="GDD21" s="279"/>
      <c r="GDE21" s="279"/>
      <c r="GDF21" s="279"/>
      <c r="GDG21" s="279"/>
      <c r="GDH21" s="279"/>
      <c r="GDI21" s="279"/>
      <c r="GDJ21" s="279"/>
      <c r="GDK21" s="279"/>
      <c r="GDL21" s="279"/>
      <c r="GDM21" s="279"/>
      <c r="GDN21" s="279"/>
      <c r="GDO21" s="279"/>
      <c r="GDP21" s="279"/>
      <c r="GDQ21" s="279"/>
      <c r="GDR21" s="279"/>
      <c r="GDS21" s="279"/>
      <c r="GDT21" s="279"/>
      <c r="GDU21" s="279"/>
      <c r="GDV21" s="279"/>
      <c r="GDW21" s="279"/>
      <c r="GDX21" s="279"/>
      <c r="GDY21" s="279"/>
      <c r="GDZ21" s="279"/>
      <c r="GEA21" s="279"/>
      <c r="GEB21" s="279"/>
      <c r="GEC21" s="279"/>
      <c r="GED21" s="279"/>
      <c r="GEE21" s="279"/>
      <c r="GEF21" s="279"/>
      <c r="GEG21" s="279"/>
      <c r="GEH21" s="279"/>
      <c r="GEI21" s="279"/>
      <c r="GEJ21" s="279"/>
      <c r="GEK21" s="279"/>
      <c r="GEL21" s="279"/>
      <c r="GEM21" s="279"/>
      <c r="GEN21" s="279"/>
      <c r="GEO21" s="279"/>
      <c r="GEP21" s="279"/>
      <c r="GEQ21" s="279"/>
      <c r="GER21" s="279"/>
      <c r="GES21" s="279"/>
      <c r="GET21" s="279"/>
      <c r="GEU21" s="279"/>
      <c r="GEV21" s="279"/>
      <c r="GEW21" s="279"/>
      <c r="GEX21" s="279"/>
      <c r="GEY21" s="279"/>
      <c r="GEZ21" s="279"/>
      <c r="GFA21" s="279"/>
      <c r="GFB21" s="279"/>
      <c r="GFC21" s="279"/>
      <c r="GFD21" s="279"/>
      <c r="GFE21" s="279"/>
      <c r="GFF21" s="279"/>
      <c r="GFG21" s="279"/>
      <c r="GFH21" s="279"/>
      <c r="GFI21" s="279"/>
      <c r="GFJ21" s="279"/>
      <c r="GFK21" s="279"/>
      <c r="GFL21" s="279"/>
      <c r="GFM21" s="279"/>
      <c r="GFN21" s="279"/>
      <c r="GFO21" s="279"/>
      <c r="GFP21" s="279"/>
      <c r="GFQ21" s="279"/>
      <c r="GFR21" s="279"/>
      <c r="GFS21" s="279"/>
      <c r="GFT21" s="279"/>
      <c r="GFU21" s="279"/>
      <c r="GFV21" s="279"/>
      <c r="GFW21" s="279"/>
      <c r="GFX21" s="279"/>
      <c r="GFY21" s="279"/>
      <c r="GFZ21" s="279"/>
      <c r="GGA21" s="279"/>
      <c r="GGB21" s="279"/>
      <c r="GGC21" s="279"/>
      <c r="GGD21" s="279"/>
      <c r="GGE21" s="279"/>
      <c r="GGF21" s="279"/>
      <c r="GGG21" s="279"/>
      <c r="GGH21" s="279"/>
      <c r="GGI21" s="279"/>
      <c r="GGJ21" s="279"/>
      <c r="GGK21" s="279"/>
      <c r="GGL21" s="279"/>
      <c r="GGM21" s="279"/>
      <c r="GGN21" s="279"/>
      <c r="GGO21" s="279"/>
      <c r="GGP21" s="279"/>
      <c r="GGQ21" s="279"/>
      <c r="GGR21" s="279"/>
      <c r="GGS21" s="279"/>
      <c r="GGT21" s="279"/>
      <c r="GGU21" s="279"/>
      <c r="GGV21" s="279"/>
      <c r="GGW21" s="279"/>
      <c r="GGX21" s="279"/>
      <c r="GGY21" s="279"/>
      <c r="GGZ21" s="279"/>
      <c r="GHA21" s="279"/>
      <c r="GHB21" s="279"/>
      <c r="GHC21" s="279"/>
      <c r="GHD21" s="279"/>
      <c r="GHE21" s="279"/>
      <c r="GHF21" s="279"/>
      <c r="GHG21" s="279"/>
      <c r="GHH21" s="279"/>
      <c r="GHI21" s="279"/>
      <c r="GHJ21" s="279"/>
      <c r="GHK21" s="279"/>
      <c r="GHL21" s="279"/>
      <c r="GHM21" s="279"/>
      <c r="GHN21" s="279"/>
      <c r="GHO21" s="279"/>
      <c r="GHP21" s="279"/>
      <c r="GHQ21" s="279"/>
      <c r="GHR21" s="279"/>
      <c r="GHS21" s="279"/>
      <c r="GHT21" s="279"/>
      <c r="GHU21" s="279"/>
      <c r="GHV21" s="279"/>
      <c r="GHW21" s="279"/>
      <c r="GHX21" s="279"/>
      <c r="GHY21" s="279"/>
      <c r="GHZ21" s="279"/>
      <c r="GIA21" s="279"/>
      <c r="GIB21" s="279"/>
      <c r="GIC21" s="279"/>
      <c r="GID21" s="279"/>
      <c r="GIE21" s="279"/>
      <c r="GIF21" s="279"/>
      <c r="GIG21" s="279"/>
      <c r="GIH21" s="279"/>
      <c r="GII21" s="279"/>
      <c r="GIJ21" s="279"/>
      <c r="GIK21" s="279"/>
      <c r="GIL21" s="279"/>
      <c r="GIM21" s="279"/>
      <c r="GIN21" s="279"/>
      <c r="GIO21" s="279"/>
      <c r="GIP21" s="279"/>
      <c r="GIQ21" s="279"/>
      <c r="GIR21" s="279"/>
      <c r="GIS21" s="279"/>
      <c r="GIT21" s="279"/>
      <c r="GIU21" s="279"/>
      <c r="GIV21" s="279"/>
      <c r="GIW21" s="279"/>
      <c r="GIX21" s="279"/>
      <c r="GIY21" s="279"/>
      <c r="GIZ21" s="279"/>
      <c r="GJA21" s="279"/>
      <c r="GJB21" s="279"/>
      <c r="GJC21" s="279"/>
      <c r="GJD21" s="279"/>
      <c r="GJE21" s="279"/>
      <c r="GJF21" s="279"/>
      <c r="GJG21" s="279"/>
      <c r="GJH21" s="279"/>
      <c r="GJI21" s="279"/>
      <c r="GJJ21" s="279"/>
      <c r="GJK21" s="279"/>
      <c r="GJL21" s="279"/>
      <c r="GJM21" s="279"/>
      <c r="GJN21" s="279"/>
      <c r="GJO21" s="279"/>
      <c r="GJP21" s="279"/>
      <c r="GJQ21" s="279"/>
      <c r="GJR21" s="279"/>
      <c r="GJS21" s="279"/>
      <c r="GJT21" s="279"/>
      <c r="GJU21" s="279"/>
      <c r="GJV21" s="279"/>
      <c r="GJW21" s="279"/>
      <c r="GJX21" s="279"/>
      <c r="GJY21" s="279"/>
      <c r="GJZ21" s="279"/>
      <c r="GKA21" s="279"/>
      <c r="GKB21" s="279"/>
      <c r="GKC21" s="279"/>
      <c r="GKD21" s="279"/>
      <c r="GKE21" s="279"/>
      <c r="GKF21" s="279"/>
      <c r="GKG21" s="279"/>
      <c r="GKH21" s="279"/>
      <c r="GKI21" s="279"/>
      <c r="GKJ21" s="279"/>
      <c r="GKK21" s="279"/>
      <c r="GKL21" s="279"/>
      <c r="GKM21" s="279"/>
      <c r="GKN21" s="279"/>
      <c r="GKO21" s="279"/>
      <c r="GKP21" s="279"/>
      <c r="GKQ21" s="279"/>
      <c r="GKR21" s="279"/>
      <c r="GKS21" s="279"/>
      <c r="GKT21" s="279"/>
      <c r="GKU21" s="279"/>
      <c r="GKV21" s="279"/>
      <c r="GKW21" s="279"/>
      <c r="GKX21" s="279"/>
      <c r="GKY21" s="279"/>
      <c r="GKZ21" s="279"/>
      <c r="GLA21" s="279"/>
      <c r="GLB21" s="279"/>
      <c r="GLC21" s="279"/>
      <c r="GLD21" s="279"/>
      <c r="GLE21" s="279"/>
      <c r="GLF21" s="279"/>
      <c r="GLG21" s="279"/>
      <c r="GLH21" s="279"/>
      <c r="GLI21" s="279"/>
      <c r="GLJ21" s="279"/>
      <c r="GLK21" s="279"/>
      <c r="GLL21" s="279"/>
      <c r="GLM21" s="279"/>
      <c r="GLN21" s="279"/>
      <c r="GLO21" s="279"/>
      <c r="GLP21" s="279"/>
      <c r="GLQ21" s="279"/>
      <c r="GLR21" s="279"/>
      <c r="GLS21" s="279"/>
      <c r="GLT21" s="279"/>
      <c r="GLU21" s="279"/>
      <c r="GLV21" s="279"/>
      <c r="GLW21" s="279"/>
      <c r="GLX21" s="279"/>
      <c r="GLY21" s="279"/>
      <c r="GLZ21" s="279"/>
      <c r="GMA21" s="279"/>
      <c r="GMB21" s="279"/>
      <c r="GMC21" s="279"/>
      <c r="GMD21" s="279"/>
      <c r="GME21" s="279"/>
      <c r="GMF21" s="279"/>
      <c r="GMG21" s="279"/>
      <c r="GMH21" s="279"/>
      <c r="GMI21" s="279"/>
      <c r="GMJ21" s="279"/>
      <c r="GMK21" s="279"/>
      <c r="GML21" s="279"/>
      <c r="GMM21" s="279"/>
      <c r="GMN21" s="279"/>
      <c r="GMO21" s="279"/>
      <c r="GMP21" s="279"/>
      <c r="GMQ21" s="279"/>
      <c r="GMR21" s="279"/>
      <c r="GMS21" s="279"/>
      <c r="GMT21" s="279"/>
      <c r="GMU21" s="279"/>
      <c r="GMV21" s="279"/>
      <c r="GMW21" s="279"/>
      <c r="GMX21" s="279"/>
      <c r="GMY21" s="279"/>
      <c r="GMZ21" s="279"/>
      <c r="GNA21" s="279"/>
      <c r="GNB21" s="279"/>
      <c r="GNC21" s="279"/>
      <c r="GND21" s="279"/>
      <c r="GNE21" s="279"/>
      <c r="GNF21" s="279"/>
      <c r="GNG21" s="279"/>
      <c r="GNH21" s="279"/>
      <c r="GNI21" s="279"/>
      <c r="GNJ21" s="279"/>
      <c r="GNK21" s="279"/>
      <c r="GNL21" s="279"/>
      <c r="GNM21" s="279"/>
      <c r="GNN21" s="279"/>
      <c r="GNO21" s="279"/>
      <c r="GNP21" s="279"/>
      <c r="GNQ21" s="279"/>
      <c r="GNR21" s="279"/>
      <c r="GNS21" s="279"/>
      <c r="GNT21" s="279"/>
      <c r="GNU21" s="279"/>
      <c r="GNV21" s="279"/>
      <c r="GNW21" s="279"/>
      <c r="GNX21" s="279"/>
      <c r="GNY21" s="279"/>
      <c r="GNZ21" s="279"/>
      <c r="GOA21" s="279"/>
      <c r="GOB21" s="279"/>
      <c r="GOC21" s="279"/>
      <c r="GOD21" s="279"/>
      <c r="GOE21" s="279"/>
      <c r="GOF21" s="279"/>
      <c r="GOG21" s="279"/>
      <c r="GOH21" s="279"/>
      <c r="GOI21" s="279"/>
      <c r="GOJ21" s="279"/>
      <c r="GOK21" s="279"/>
      <c r="GOL21" s="279"/>
      <c r="GOM21" s="279"/>
      <c r="GON21" s="279"/>
      <c r="GOO21" s="279"/>
      <c r="GOP21" s="279"/>
      <c r="GOQ21" s="279"/>
      <c r="GOR21" s="279"/>
      <c r="GOS21" s="279"/>
      <c r="GOT21" s="279"/>
      <c r="GOU21" s="279"/>
      <c r="GOV21" s="279"/>
      <c r="GOW21" s="279"/>
      <c r="GOX21" s="279"/>
      <c r="GOY21" s="279"/>
      <c r="GOZ21" s="279"/>
      <c r="GPA21" s="279"/>
      <c r="GPB21" s="279"/>
      <c r="GPC21" s="279"/>
      <c r="GPD21" s="279"/>
      <c r="GPE21" s="279"/>
      <c r="GPF21" s="279"/>
      <c r="GPG21" s="279"/>
      <c r="GPH21" s="279"/>
      <c r="GPI21" s="279"/>
      <c r="GPJ21" s="279"/>
      <c r="GPK21" s="279"/>
      <c r="GPL21" s="279"/>
      <c r="GPM21" s="279"/>
      <c r="GPN21" s="279"/>
      <c r="GPO21" s="279"/>
      <c r="GPP21" s="279"/>
      <c r="GPQ21" s="279"/>
      <c r="GPR21" s="279"/>
      <c r="GPS21" s="279"/>
      <c r="GPT21" s="279"/>
      <c r="GPU21" s="279"/>
      <c r="GPV21" s="279"/>
      <c r="GPW21" s="279"/>
      <c r="GPX21" s="279"/>
      <c r="GPY21" s="279"/>
      <c r="GPZ21" s="279"/>
      <c r="GQA21" s="279"/>
      <c r="GQB21" s="279"/>
      <c r="GQC21" s="279"/>
      <c r="GQD21" s="279"/>
      <c r="GQE21" s="279"/>
      <c r="GQF21" s="279"/>
      <c r="GQG21" s="279"/>
      <c r="GQH21" s="279"/>
      <c r="GQI21" s="279"/>
      <c r="GQJ21" s="279"/>
      <c r="GQK21" s="279"/>
      <c r="GQL21" s="279"/>
      <c r="GQM21" s="279"/>
      <c r="GQN21" s="279"/>
      <c r="GQO21" s="279"/>
      <c r="GQP21" s="279"/>
      <c r="GQQ21" s="279"/>
      <c r="GQR21" s="279"/>
      <c r="GQS21" s="279"/>
      <c r="GQT21" s="279"/>
      <c r="GQU21" s="279"/>
      <c r="GQV21" s="279"/>
      <c r="GQW21" s="279"/>
      <c r="GQX21" s="279"/>
      <c r="GQY21" s="279"/>
      <c r="GQZ21" s="279"/>
      <c r="GRA21" s="279"/>
      <c r="GRB21" s="279"/>
      <c r="GRC21" s="279"/>
      <c r="GRD21" s="279"/>
      <c r="GRE21" s="279"/>
      <c r="GRF21" s="279"/>
      <c r="GRG21" s="279"/>
      <c r="GRH21" s="279"/>
      <c r="GRI21" s="279"/>
      <c r="GRJ21" s="279"/>
      <c r="GRK21" s="279"/>
      <c r="GRL21" s="279"/>
      <c r="GRM21" s="279"/>
      <c r="GRN21" s="279"/>
      <c r="GRO21" s="279"/>
      <c r="GRP21" s="279"/>
      <c r="GRQ21" s="279"/>
      <c r="GRR21" s="279"/>
      <c r="GRS21" s="279"/>
      <c r="GRT21" s="279"/>
      <c r="GRU21" s="279"/>
      <c r="GRV21" s="279"/>
      <c r="GRW21" s="279"/>
      <c r="GRX21" s="279"/>
      <c r="GRY21" s="279"/>
      <c r="GRZ21" s="279"/>
      <c r="GSA21" s="279"/>
      <c r="GSB21" s="279"/>
      <c r="GSC21" s="279"/>
      <c r="GSD21" s="279"/>
      <c r="GSE21" s="279"/>
      <c r="GSF21" s="279"/>
      <c r="GSG21" s="279"/>
      <c r="GSH21" s="279"/>
      <c r="GSI21" s="279"/>
      <c r="GSJ21" s="279"/>
      <c r="GSK21" s="279"/>
      <c r="GSL21" s="279"/>
      <c r="GSM21" s="279"/>
      <c r="GSN21" s="279"/>
      <c r="GSO21" s="279"/>
      <c r="GSP21" s="279"/>
      <c r="GSQ21" s="279"/>
      <c r="GSR21" s="279"/>
      <c r="GSS21" s="279"/>
      <c r="GST21" s="279"/>
      <c r="GSU21" s="279"/>
      <c r="GSV21" s="279"/>
      <c r="GSW21" s="279"/>
      <c r="GSX21" s="279"/>
      <c r="GSY21" s="279"/>
      <c r="GSZ21" s="279"/>
      <c r="GTA21" s="279"/>
      <c r="GTB21" s="279"/>
      <c r="GTC21" s="279"/>
      <c r="GTD21" s="279"/>
      <c r="GTE21" s="279"/>
      <c r="GTF21" s="279"/>
      <c r="GTG21" s="279"/>
      <c r="GTH21" s="279"/>
      <c r="GTI21" s="279"/>
      <c r="GTJ21" s="279"/>
      <c r="GTK21" s="279"/>
      <c r="GTL21" s="279"/>
      <c r="GTM21" s="279"/>
      <c r="GTN21" s="279"/>
      <c r="GTO21" s="279"/>
      <c r="GTP21" s="279"/>
      <c r="GTQ21" s="279"/>
      <c r="GTR21" s="279"/>
      <c r="GTS21" s="279"/>
      <c r="GTT21" s="279"/>
      <c r="GTU21" s="279"/>
      <c r="GTV21" s="279"/>
      <c r="GTW21" s="279"/>
      <c r="GTX21" s="279"/>
      <c r="GTY21" s="279"/>
      <c r="GTZ21" s="279"/>
      <c r="GUA21" s="279"/>
      <c r="GUB21" s="279"/>
      <c r="GUC21" s="279"/>
      <c r="GUD21" s="279"/>
      <c r="GUE21" s="279"/>
      <c r="GUF21" s="279"/>
      <c r="GUG21" s="279"/>
      <c r="GUH21" s="279"/>
      <c r="GUI21" s="279"/>
      <c r="GUJ21" s="279"/>
      <c r="GUK21" s="279"/>
      <c r="GUL21" s="279"/>
      <c r="GUM21" s="279"/>
      <c r="GUN21" s="279"/>
      <c r="GUO21" s="279"/>
      <c r="GUP21" s="279"/>
      <c r="GUQ21" s="279"/>
      <c r="GUR21" s="279"/>
      <c r="GUS21" s="279"/>
      <c r="GUT21" s="279"/>
      <c r="GUU21" s="279"/>
      <c r="GUV21" s="279"/>
      <c r="GUW21" s="279"/>
      <c r="GUX21" s="279"/>
      <c r="GUY21" s="279"/>
      <c r="GUZ21" s="279"/>
      <c r="GVA21" s="279"/>
      <c r="GVB21" s="279"/>
      <c r="GVC21" s="279"/>
      <c r="GVD21" s="279"/>
      <c r="GVE21" s="279"/>
      <c r="GVF21" s="279"/>
      <c r="GVG21" s="279"/>
      <c r="GVH21" s="279"/>
      <c r="GVI21" s="279"/>
      <c r="GVJ21" s="279"/>
      <c r="GVK21" s="279"/>
      <c r="GVL21" s="279"/>
      <c r="GVM21" s="279"/>
      <c r="GVN21" s="279"/>
      <c r="GVO21" s="279"/>
      <c r="GVP21" s="279"/>
      <c r="GVQ21" s="279"/>
      <c r="GVR21" s="279"/>
      <c r="GVS21" s="279"/>
      <c r="GVT21" s="279"/>
      <c r="GVU21" s="279"/>
      <c r="GVV21" s="279"/>
      <c r="GVW21" s="279"/>
      <c r="GVX21" s="279"/>
      <c r="GVY21" s="279"/>
      <c r="GVZ21" s="279"/>
      <c r="GWA21" s="279"/>
      <c r="GWB21" s="279"/>
      <c r="GWC21" s="279"/>
      <c r="GWD21" s="279"/>
      <c r="GWE21" s="279"/>
      <c r="GWF21" s="279"/>
      <c r="GWG21" s="279"/>
      <c r="GWH21" s="279"/>
      <c r="GWI21" s="279"/>
      <c r="GWJ21" s="279"/>
      <c r="GWK21" s="279"/>
      <c r="GWL21" s="279"/>
      <c r="GWM21" s="279"/>
      <c r="GWN21" s="279"/>
      <c r="GWO21" s="279"/>
      <c r="GWP21" s="279"/>
      <c r="GWQ21" s="279"/>
      <c r="GWR21" s="279"/>
      <c r="GWS21" s="279"/>
      <c r="GWT21" s="279"/>
      <c r="GWU21" s="279"/>
      <c r="GWV21" s="279"/>
      <c r="GWW21" s="279"/>
      <c r="GWX21" s="279"/>
      <c r="GWY21" s="279"/>
      <c r="GWZ21" s="279"/>
      <c r="GXA21" s="279"/>
      <c r="GXB21" s="279"/>
      <c r="GXC21" s="279"/>
      <c r="GXD21" s="279"/>
      <c r="GXE21" s="279"/>
      <c r="GXF21" s="279"/>
      <c r="GXG21" s="279"/>
      <c r="GXH21" s="279"/>
      <c r="GXI21" s="279"/>
      <c r="GXJ21" s="279"/>
      <c r="GXK21" s="279"/>
      <c r="GXL21" s="279"/>
      <c r="GXM21" s="279"/>
      <c r="GXN21" s="279"/>
      <c r="GXO21" s="279"/>
      <c r="GXP21" s="279"/>
      <c r="GXQ21" s="279"/>
      <c r="GXR21" s="279"/>
      <c r="GXS21" s="279"/>
      <c r="GXT21" s="279"/>
      <c r="GXU21" s="279"/>
      <c r="GXV21" s="279"/>
      <c r="GXW21" s="279"/>
      <c r="GXX21" s="279"/>
      <c r="GXY21" s="279"/>
      <c r="GXZ21" s="279"/>
      <c r="GYA21" s="279"/>
      <c r="GYB21" s="279"/>
      <c r="GYC21" s="279"/>
      <c r="GYD21" s="279"/>
      <c r="GYE21" s="279"/>
      <c r="GYF21" s="279"/>
      <c r="GYG21" s="279"/>
      <c r="GYH21" s="279"/>
      <c r="GYI21" s="279"/>
      <c r="GYJ21" s="279"/>
      <c r="GYK21" s="279"/>
      <c r="GYL21" s="279"/>
      <c r="GYM21" s="279"/>
      <c r="GYN21" s="279"/>
      <c r="GYO21" s="279"/>
      <c r="GYP21" s="279"/>
      <c r="GYQ21" s="279"/>
      <c r="GYR21" s="279"/>
      <c r="GYS21" s="279"/>
      <c r="GYT21" s="279"/>
      <c r="GYU21" s="279"/>
      <c r="GYV21" s="279"/>
      <c r="GYW21" s="279"/>
      <c r="GYX21" s="279"/>
      <c r="GYY21" s="279"/>
      <c r="GYZ21" s="279"/>
      <c r="GZA21" s="279"/>
      <c r="GZB21" s="279"/>
      <c r="GZC21" s="279"/>
      <c r="GZD21" s="279"/>
      <c r="GZE21" s="279"/>
      <c r="GZF21" s="279"/>
      <c r="GZG21" s="279"/>
      <c r="GZH21" s="279"/>
      <c r="GZI21" s="279"/>
      <c r="GZJ21" s="279"/>
      <c r="GZK21" s="279"/>
      <c r="GZL21" s="279"/>
      <c r="GZM21" s="279"/>
      <c r="GZN21" s="279"/>
      <c r="GZO21" s="279"/>
      <c r="GZP21" s="279"/>
      <c r="GZQ21" s="279"/>
      <c r="GZR21" s="279"/>
      <c r="GZS21" s="279"/>
      <c r="GZT21" s="279"/>
      <c r="GZU21" s="279"/>
      <c r="GZV21" s="279"/>
      <c r="GZW21" s="279"/>
      <c r="GZX21" s="279"/>
      <c r="GZY21" s="279"/>
      <c r="GZZ21" s="279"/>
      <c r="HAA21" s="279"/>
      <c r="HAB21" s="279"/>
      <c r="HAC21" s="279"/>
      <c r="HAD21" s="279"/>
      <c r="HAE21" s="279"/>
      <c r="HAF21" s="279"/>
      <c r="HAG21" s="279"/>
      <c r="HAH21" s="279"/>
      <c r="HAI21" s="279"/>
      <c r="HAJ21" s="279"/>
      <c r="HAK21" s="279"/>
      <c r="HAL21" s="279"/>
      <c r="HAM21" s="279"/>
      <c r="HAN21" s="279"/>
      <c r="HAO21" s="279"/>
      <c r="HAP21" s="279"/>
      <c r="HAQ21" s="279"/>
      <c r="HAR21" s="279"/>
      <c r="HAS21" s="279"/>
      <c r="HAT21" s="279"/>
      <c r="HAU21" s="279"/>
      <c r="HAV21" s="279"/>
      <c r="HAW21" s="279"/>
      <c r="HAX21" s="279"/>
      <c r="HAY21" s="279"/>
      <c r="HAZ21" s="279"/>
      <c r="HBA21" s="279"/>
      <c r="HBB21" s="279"/>
      <c r="HBC21" s="279"/>
      <c r="HBD21" s="279"/>
      <c r="HBE21" s="279"/>
      <c r="HBF21" s="279"/>
      <c r="HBG21" s="279"/>
      <c r="HBH21" s="279"/>
      <c r="HBI21" s="279"/>
      <c r="HBJ21" s="279"/>
      <c r="HBK21" s="279"/>
      <c r="HBL21" s="279"/>
      <c r="HBM21" s="279"/>
      <c r="HBN21" s="279"/>
      <c r="HBO21" s="279"/>
      <c r="HBP21" s="279"/>
      <c r="HBQ21" s="279"/>
      <c r="HBR21" s="279"/>
      <c r="HBS21" s="279"/>
      <c r="HBT21" s="279"/>
      <c r="HBU21" s="279"/>
      <c r="HBV21" s="279"/>
      <c r="HBW21" s="279"/>
      <c r="HBX21" s="279"/>
      <c r="HBY21" s="279"/>
      <c r="HBZ21" s="279"/>
      <c r="HCA21" s="279"/>
      <c r="HCB21" s="279"/>
      <c r="HCC21" s="279"/>
      <c r="HCD21" s="279"/>
      <c r="HCE21" s="279"/>
      <c r="HCF21" s="279"/>
      <c r="HCG21" s="279"/>
      <c r="HCH21" s="279"/>
      <c r="HCI21" s="279"/>
      <c r="HCJ21" s="279"/>
      <c r="HCK21" s="279"/>
      <c r="HCL21" s="279"/>
      <c r="HCM21" s="279"/>
      <c r="HCN21" s="279"/>
      <c r="HCO21" s="279"/>
      <c r="HCP21" s="279"/>
      <c r="HCQ21" s="279"/>
      <c r="HCR21" s="279"/>
      <c r="HCS21" s="279"/>
      <c r="HCT21" s="279"/>
      <c r="HCU21" s="279"/>
      <c r="HCV21" s="279"/>
      <c r="HCW21" s="279"/>
      <c r="HCX21" s="279"/>
      <c r="HCY21" s="279"/>
      <c r="HCZ21" s="279"/>
      <c r="HDA21" s="279"/>
      <c r="HDB21" s="279"/>
      <c r="HDC21" s="279"/>
      <c r="HDD21" s="279"/>
      <c r="HDE21" s="279"/>
      <c r="HDF21" s="279"/>
      <c r="HDG21" s="279"/>
      <c r="HDH21" s="279"/>
      <c r="HDI21" s="279"/>
      <c r="HDJ21" s="279"/>
      <c r="HDK21" s="279"/>
      <c r="HDL21" s="279"/>
      <c r="HDM21" s="279"/>
      <c r="HDN21" s="279"/>
      <c r="HDO21" s="279"/>
      <c r="HDP21" s="279"/>
      <c r="HDQ21" s="279"/>
      <c r="HDR21" s="279"/>
      <c r="HDS21" s="279"/>
      <c r="HDT21" s="279"/>
      <c r="HDU21" s="279"/>
      <c r="HDV21" s="279"/>
      <c r="HDW21" s="279"/>
      <c r="HDX21" s="279"/>
      <c r="HDY21" s="279"/>
      <c r="HDZ21" s="279"/>
      <c r="HEA21" s="279"/>
      <c r="HEB21" s="279"/>
      <c r="HEC21" s="279"/>
      <c r="HED21" s="279"/>
      <c r="HEE21" s="279"/>
      <c r="HEF21" s="279"/>
      <c r="HEG21" s="279"/>
      <c r="HEH21" s="279"/>
      <c r="HEI21" s="279"/>
      <c r="HEJ21" s="279"/>
      <c r="HEK21" s="279"/>
      <c r="HEL21" s="279"/>
      <c r="HEM21" s="279"/>
      <c r="HEN21" s="279"/>
      <c r="HEO21" s="279"/>
      <c r="HEP21" s="279"/>
      <c r="HEQ21" s="279"/>
      <c r="HER21" s="279"/>
      <c r="HES21" s="279"/>
      <c r="HET21" s="279"/>
      <c r="HEU21" s="279"/>
      <c r="HEV21" s="279"/>
      <c r="HEW21" s="279"/>
      <c r="HEX21" s="279"/>
      <c r="HEY21" s="279"/>
      <c r="HEZ21" s="279"/>
      <c r="HFA21" s="279"/>
      <c r="HFB21" s="279"/>
      <c r="HFC21" s="279"/>
      <c r="HFD21" s="279"/>
      <c r="HFE21" s="279"/>
      <c r="HFF21" s="279"/>
      <c r="HFG21" s="279"/>
      <c r="HFH21" s="279"/>
      <c r="HFI21" s="279"/>
      <c r="HFJ21" s="279"/>
      <c r="HFK21" s="279"/>
      <c r="HFL21" s="279"/>
      <c r="HFM21" s="279"/>
      <c r="HFN21" s="279"/>
      <c r="HFO21" s="279"/>
      <c r="HFP21" s="279"/>
      <c r="HFQ21" s="279"/>
      <c r="HFR21" s="279"/>
      <c r="HFS21" s="279"/>
      <c r="HFT21" s="279"/>
      <c r="HFU21" s="279"/>
      <c r="HFV21" s="279"/>
      <c r="HFW21" s="279"/>
      <c r="HFX21" s="279"/>
      <c r="HFY21" s="279"/>
      <c r="HFZ21" s="279"/>
      <c r="HGA21" s="279"/>
      <c r="HGB21" s="279"/>
      <c r="HGC21" s="279"/>
      <c r="HGD21" s="279"/>
      <c r="HGE21" s="279"/>
      <c r="HGF21" s="279"/>
      <c r="HGG21" s="279"/>
      <c r="HGH21" s="279"/>
      <c r="HGI21" s="279"/>
      <c r="HGJ21" s="279"/>
      <c r="HGK21" s="279"/>
      <c r="HGL21" s="279"/>
      <c r="HGM21" s="279"/>
      <c r="HGN21" s="279"/>
      <c r="HGO21" s="279"/>
      <c r="HGP21" s="279"/>
      <c r="HGQ21" s="279"/>
      <c r="HGR21" s="279"/>
      <c r="HGS21" s="279"/>
      <c r="HGT21" s="279"/>
      <c r="HGU21" s="279"/>
      <c r="HGV21" s="279"/>
      <c r="HGW21" s="279"/>
      <c r="HGX21" s="279"/>
      <c r="HGY21" s="279"/>
      <c r="HGZ21" s="279"/>
      <c r="HHA21" s="279"/>
      <c r="HHB21" s="279"/>
      <c r="HHC21" s="279"/>
      <c r="HHD21" s="279"/>
      <c r="HHE21" s="279"/>
      <c r="HHF21" s="279"/>
      <c r="HHG21" s="279"/>
      <c r="HHH21" s="279"/>
      <c r="HHI21" s="279"/>
      <c r="HHJ21" s="279"/>
      <c r="HHK21" s="279"/>
      <c r="HHL21" s="279"/>
      <c r="HHM21" s="279"/>
      <c r="HHN21" s="279"/>
      <c r="HHO21" s="279"/>
      <c r="HHP21" s="279"/>
      <c r="HHQ21" s="279"/>
      <c r="HHR21" s="279"/>
      <c r="HHS21" s="279"/>
      <c r="HHT21" s="279"/>
      <c r="HHU21" s="279"/>
      <c r="HHV21" s="279"/>
      <c r="HHW21" s="279"/>
      <c r="HHX21" s="279"/>
      <c r="HHY21" s="279"/>
      <c r="HHZ21" s="279"/>
      <c r="HIA21" s="279"/>
      <c r="HIB21" s="279"/>
      <c r="HIC21" s="279"/>
      <c r="HID21" s="279"/>
      <c r="HIE21" s="279"/>
      <c r="HIF21" s="279"/>
      <c r="HIG21" s="279"/>
      <c r="HIH21" s="279"/>
      <c r="HII21" s="279"/>
      <c r="HIJ21" s="279"/>
      <c r="HIK21" s="279"/>
      <c r="HIL21" s="279"/>
      <c r="HIM21" s="279"/>
      <c r="HIN21" s="279"/>
      <c r="HIO21" s="279"/>
      <c r="HIP21" s="279"/>
      <c r="HIQ21" s="279"/>
      <c r="HIR21" s="279"/>
      <c r="HIS21" s="279"/>
      <c r="HIT21" s="279"/>
      <c r="HIU21" s="279"/>
      <c r="HIV21" s="279"/>
      <c r="HIW21" s="279"/>
      <c r="HIX21" s="279"/>
      <c r="HIY21" s="279"/>
      <c r="HIZ21" s="279"/>
      <c r="HJA21" s="279"/>
      <c r="HJB21" s="279"/>
      <c r="HJC21" s="279"/>
      <c r="HJD21" s="279"/>
      <c r="HJE21" s="279"/>
      <c r="HJF21" s="279"/>
      <c r="HJG21" s="279"/>
      <c r="HJH21" s="279"/>
      <c r="HJI21" s="279"/>
      <c r="HJJ21" s="279"/>
      <c r="HJK21" s="279"/>
      <c r="HJL21" s="279"/>
      <c r="HJM21" s="279"/>
      <c r="HJN21" s="279"/>
      <c r="HJO21" s="279"/>
      <c r="HJP21" s="279"/>
      <c r="HJQ21" s="279"/>
      <c r="HJR21" s="279"/>
      <c r="HJS21" s="279"/>
      <c r="HJT21" s="279"/>
      <c r="HJU21" s="279"/>
      <c r="HJV21" s="279"/>
      <c r="HJW21" s="279"/>
      <c r="HJX21" s="279"/>
      <c r="HJY21" s="279"/>
      <c r="HJZ21" s="279"/>
      <c r="HKA21" s="279"/>
      <c r="HKB21" s="279"/>
      <c r="HKC21" s="279"/>
      <c r="HKD21" s="279"/>
      <c r="HKE21" s="279"/>
      <c r="HKF21" s="279"/>
      <c r="HKG21" s="279"/>
      <c r="HKH21" s="279"/>
      <c r="HKI21" s="279"/>
      <c r="HKJ21" s="279"/>
      <c r="HKK21" s="279"/>
      <c r="HKL21" s="279"/>
      <c r="HKM21" s="279"/>
      <c r="HKN21" s="279"/>
      <c r="HKO21" s="279"/>
      <c r="HKP21" s="279"/>
      <c r="HKQ21" s="279"/>
      <c r="HKR21" s="279"/>
      <c r="HKS21" s="279"/>
      <c r="HKT21" s="279"/>
      <c r="HKU21" s="279"/>
      <c r="HKV21" s="279"/>
      <c r="HKW21" s="279"/>
      <c r="HKX21" s="279"/>
      <c r="HKY21" s="279"/>
      <c r="HKZ21" s="279"/>
      <c r="HLA21" s="279"/>
      <c r="HLB21" s="279"/>
      <c r="HLC21" s="279"/>
      <c r="HLD21" s="279"/>
      <c r="HLE21" s="279"/>
      <c r="HLF21" s="279"/>
      <c r="HLG21" s="279"/>
      <c r="HLH21" s="279"/>
      <c r="HLI21" s="279"/>
      <c r="HLJ21" s="279"/>
      <c r="HLK21" s="279"/>
      <c r="HLL21" s="279"/>
      <c r="HLM21" s="279"/>
      <c r="HLN21" s="279"/>
      <c r="HLO21" s="279"/>
      <c r="HLP21" s="279"/>
      <c r="HLQ21" s="279"/>
      <c r="HLR21" s="279"/>
      <c r="HLS21" s="279"/>
      <c r="HLT21" s="279"/>
      <c r="HLU21" s="279"/>
      <c r="HLV21" s="279"/>
      <c r="HLW21" s="279"/>
      <c r="HLX21" s="279"/>
      <c r="HLY21" s="279"/>
      <c r="HLZ21" s="279"/>
      <c r="HMA21" s="279"/>
      <c r="HMB21" s="279"/>
      <c r="HMC21" s="279"/>
      <c r="HMD21" s="279"/>
      <c r="HME21" s="279"/>
      <c r="HMF21" s="279"/>
      <c r="HMG21" s="279"/>
      <c r="HMH21" s="279"/>
      <c r="HMI21" s="279"/>
      <c r="HMJ21" s="279"/>
      <c r="HMK21" s="279"/>
      <c r="HML21" s="279"/>
      <c r="HMM21" s="279"/>
      <c r="HMN21" s="279"/>
      <c r="HMO21" s="279"/>
      <c r="HMP21" s="279"/>
      <c r="HMQ21" s="279"/>
      <c r="HMR21" s="279"/>
      <c r="HMS21" s="279"/>
      <c r="HMT21" s="279"/>
      <c r="HMU21" s="279"/>
      <c r="HMV21" s="279"/>
      <c r="HMW21" s="279"/>
      <c r="HMX21" s="279"/>
      <c r="HMY21" s="279"/>
      <c r="HMZ21" s="279"/>
      <c r="HNA21" s="279"/>
      <c r="HNB21" s="279"/>
      <c r="HNC21" s="279"/>
      <c r="HND21" s="279"/>
      <c r="HNE21" s="279"/>
      <c r="HNF21" s="279"/>
      <c r="HNG21" s="279"/>
      <c r="HNH21" s="279"/>
      <c r="HNI21" s="279"/>
      <c r="HNJ21" s="279"/>
      <c r="HNK21" s="279"/>
      <c r="HNL21" s="279"/>
      <c r="HNM21" s="279"/>
      <c r="HNN21" s="279"/>
      <c r="HNO21" s="279"/>
      <c r="HNP21" s="279"/>
      <c r="HNQ21" s="279"/>
      <c r="HNR21" s="279"/>
      <c r="HNS21" s="279"/>
      <c r="HNT21" s="279"/>
      <c r="HNU21" s="279"/>
      <c r="HNV21" s="279"/>
      <c r="HNW21" s="279"/>
      <c r="HNX21" s="279"/>
      <c r="HNY21" s="279"/>
      <c r="HNZ21" s="279"/>
      <c r="HOA21" s="279"/>
      <c r="HOB21" s="279"/>
      <c r="HOC21" s="279"/>
      <c r="HOD21" s="279"/>
      <c r="HOE21" s="279"/>
      <c r="HOF21" s="279"/>
      <c r="HOG21" s="279"/>
      <c r="HOH21" s="279"/>
      <c r="HOI21" s="279"/>
      <c r="HOJ21" s="279"/>
      <c r="HOK21" s="279"/>
      <c r="HOL21" s="279"/>
      <c r="HOM21" s="279"/>
      <c r="HON21" s="279"/>
      <c r="HOO21" s="279"/>
      <c r="HOP21" s="279"/>
      <c r="HOQ21" s="279"/>
      <c r="HOR21" s="279"/>
      <c r="HOS21" s="279"/>
      <c r="HOT21" s="279"/>
      <c r="HOU21" s="279"/>
      <c r="HOV21" s="279"/>
      <c r="HOW21" s="279"/>
      <c r="HOX21" s="279"/>
      <c r="HOY21" s="279"/>
      <c r="HOZ21" s="279"/>
      <c r="HPA21" s="279"/>
      <c r="HPB21" s="279"/>
      <c r="HPC21" s="279"/>
      <c r="HPD21" s="279"/>
      <c r="HPE21" s="279"/>
      <c r="HPF21" s="279"/>
      <c r="HPG21" s="279"/>
      <c r="HPH21" s="279"/>
      <c r="HPI21" s="279"/>
      <c r="HPJ21" s="279"/>
      <c r="HPK21" s="279"/>
      <c r="HPL21" s="279"/>
      <c r="HPM21" s="279"/>
      <c r="HPN21" s="279"/>
      <c r="HPO21" s="279"/>
      <c r="HPP21" s="279"/>
      <c r="HPQ21" s="279"/>
      <c r="HPR21" s="279"/>
      <c r="HPS21" s="279"/>
      <c r="HPT21" s="279"/>
      <c r="HPU21" s="279"/>
      <c r="HPV21" s="279"/>
      <c r="HPW21" s="279"/>
      <c r="HPX21" s="279"/>
      <c r="HPY21" s="279"/>
      <c r="HPZ21" s="279"/>
      <c r="HQA21" s="279"/>
      <c r="HQB21" s="279"/>
      <c r="HQC21" s="279"/>
      <c r="HQD21" s="279"/>
      <c r="HQE21" s="279"/>
      <c r="HQF21" s="279"/>
      <c r="HQG21" s="279"/>
      <c r="HQH21" s="279"/>
      <c r="HQI21" s="279"/>
      <c r="HQJ21" s="279"/>
      <c r="HQK21" s="279"/>
      <c r="HQL21" s="279"/>
      <c r="HQM21" s="279"/>
      <c r="HQN21" s="279"/>
      <c r="HQO21" s="279"/>
      <c r="HQP21" s="279"/>
      <c r="HQQ21" s="279"/>
      <c r="HQR21" s="279"/>
      <c r="HQS21" s="279"/>
      <c r="HQT21" s="279"/>
      <c r="HQU21" s="279"/>
      <c r="HQV21" s="279"/>
      <c r="HQW21" s="279"/>
      <c r="HQX21" s="279"/>
      <c r="HQY21" s="279"/>
      <c r="HQZ21" s="279"/>
      <c r="HRA21" s="279"/>
      <c r="HRB21" s="279"/>
      <c r="HRC21" s="279"/>
      <c r="HRD21" s="279"/>
      <c r="HRE21" s="279"/>
      <c r="HRF21" s="279"/>
      <c r="HRG21" s="279"/>
      <c r="HRH21" s="279"/>
      <c r="HRI21" s="279"/>
      <c r="HRJ21" s="279"/>
      <c r="HRK21" s="279"/>
      <c r="HRL21" s="279"/>
      <c r="HRM21" s="279"/>
      <c r="HRN21" s="279"/>
      <c r="HRO21" s="279"/>
      <c r="HRP21" s="279"/>
      <c r="HRQ21" s="279"/>
      <c r="HRR21" s="279"/>
      <c r="HRS21" s="279"/>
      <c r="HRT21" s="279"/>
      <c r="HRU21" s="279"/>
      <c r="HRV21" s="279"/>
      <c r="HRW21" s="279"/>
      <c r="HRX21" s="279"/>
      <c r="HRY21" s="279"/>
      <c r="HRZ21" s="279"/>
      <c r="HSA21" s="279"/>
      <c r="HSB21" s="279"/>
      <c r="HSC21" s="279"/>
      <c r="HSD21" s="279"/>
      <c r="HSE21" s="279"/>
      <c r="HSF21" s="279"/>
      <c r="HSG21" s="279"/>
      <c r="HSH21" s="279"/>
      <c r="HSI21" s="279"/>
      <c r="HSJ21" s="279"/>
      <c r="HSK21" s="279"/>
      <c r="HSL21" s="279"/>
      <c r="HSM21" s="279"/>
      <c r="HSN21" s="279"/>
      <c r="HSO21" s="279"/>
      <c r="HSP21" s="279"/>
      <c r="HSQ21" s="279"/>
      <c r="HSR21" s="279"/>
      <c r="HSS21" s="279"/>
      <c r="HST21" s="279"/>
      <c r="HSU21" s="279"/>
      <c r="HSV21" s="279"/>
      <c r="HSW21" s="279"/>
      <c r="HSX21" s="279"/>
      <c r="HSY21" s="279"/>
      <c r="HSZ21" s="279"/>
      <c r="HTA21" s="279"/>
      <c r="HTB21" s="279"/>
      <c r="HTC21" s="279"/>
      <c r="HTD21" s="279"/>
      <c r="HTE21" s="279"/>
      <c r="HTF21" s="279"/>
      <c r="HTG21" s="279"/>
      <c r="HTH21" s="279"/>
      <c r="HTI21" s="279"/>
      <c r="HTJ21" s="279"/>
      <c r="HTK21" s="279"/>
      <c r="HTL21" s="279"/>
      <c r="HTM21" s="279"/>
      <c r="HTN21" s="279"/>
      <c r="HTO21" s="279"/>
      <c r="HTP21" s="279"/>
      <c r="HTQ21" s="279"/>
      <c r="HTR21" s="279"/>
      <c r="HTS21" s="279"/>
      <c r="HTT21" s="279"/>
      <c r="HTU21" s="279"/>
      <c r="HTV21" s="279"/>
      <c r="HTW21" s="279"/>
      <c r="HTX21" s="279"/>
      <c r="HTY21" s="279"/>
      <c r="HTZ21" s="279"/>
      <c r="HUA21" s="279"/>
      <c r="HUB21" s="279"/>
      <c r="HUC21" s="279"/>
      <c r="HUD21" s="279"/>
      <c r="HUE21" s="279"/>
      <c r="HUF21" s="279"/>
      <c r="HUG21" s="279"/>
      <c r="HUH21" s="279"/>
      <c r="HUI21" s="279"/>
      <c r="HUJ21" s="279"/>
      <c r="HUK21" s="279"/>
      <c r="HUL21" s="279"/>
      <c r="HUM21" s="279"/>
      <c r="HUN21" s="279"/>
      <c r="HUO21" s="279"/>
      <c r="HUP21" s="279"/>
      <c r="HUQ21" s="279"/>
      <c r="HUR21" s="279"/>
      <c r="HUS21" s="279"/>
      <c r="HUT21" s="279"/>
      <c r="HUU21" s="279"/>
      <c r="HUV21" s="279"/>
      <c r="HUW21" s="279"/>
      <c r="HUX21" s="279"/>
      <c r="HUY21" s="279"/>
      <c r="HUZ21" s="279"/>
      <c r="HVA21" s="279"/>
      <c r="HVB21" s="279"/>
      <c r="HVC21" s="279"/>
      <c r="HVD21" s="279"/>
      <c r="HVE21" s="279"/>
      <c r="HVF21" s="279"/>
      <c r="HVG21" s="279"/>
      <c r="HVH21" s="279"/>
      <c r="HVI21" s="279"/>
      <c r="HVJ21" s="279"/>
      <c r="HVK21" s="279"/>
      <c r="HVL21" s="279"/>
      <c r="HVM21" s="279"/>
      <c r="HVN21" s="279"/>
      <c r="HVO21" s="279"/>
      <c r="HVP21" s="279"/>
      <c r="HVQ21" s="279"/>
      <c r="HVR21" s="279"/>
      <c r="HVS21" s="279"/>
      <c r="HVT21" s="279"/>
      <c r="HVU21" s="279"/>
      <c r="HVV21" s="279"/>
      <c r="HVW21" s="279"/>
      <c r="HVX21" s="279"/>
      <c r="HVY21" s="279"/>
      <c r="HVZ21" s="279"/>
      <c r="HWA21" s="279"/>
      <c r="HWB21" s="279"/>
      <c r="HWC21" s="279"/>
      <c r="HWD21" s="279"/>
      <c r="HWE21" s="279"/>
      <c r="HWF21" s="279"/>
      <c r="HWG21" s="279"/>
      <c r="HWH21" s="279"/>
      <c r="HWI21" s="279"/>
      <c r="HWJ21" s="279"/>
      <c r="HWK21" s="279"/>
      <c r="HWL21" s="279"/>
      <c r="HWM21" s="279"/>
      <c r="HWN21" s="279"/>
      <c r="HWO21" s="279"/>
      <c r="HWP21" s="279"/>
      <c r="HWQ21" s="279"/>
      <c r="HWR21" s="279"/>
      <c r="HWS21" s="279"/>
      <c r="HWT21" s="279"/>
      <c r="HWU21" s="279"/>
      <c r="HWV21" s="279"/>
      <c r="HWW21" s="279"/>
      <c r="HWX21" s="279"/>
      <c r="HWY21" s="279"/>
      <c r="HWZ21" s="279"/>
      <c r="HXA21" s="279"/>
      <c r="HXB21" s="279"/>
      <c r="HXC21" s="279"/>
      <c r="HXD21" s="279"/>
      <c r="HXE21" s="279"/>
      <c r="HXF21" s="279"/>
      <c r="HXG21" s="279"/>
      <c r="HXH21" s="279"/>
      <c r="HXI21" s="279"/>
      <c r="HXJ21" s="279"/>
      <c r="HXK21" s="279"/>
      <c r="HXL21" s="279"/>
      <c r="HXM21" s="279"/>
      <c r="HXN21" s="279"/>
      <c r="HXO21" s="279"/>
      <c r="HXP21" s="279"/>
      <c r="HXQ21" s="279"/>
      <c r="HXR21" s="279"/>
      <c r="HXS21" s="279"/>
      <c r="HXT21" s="279"/>
      <c r="HXU21" s="279"/>
      <c r="HXV21" s="279"/>
      <c r="HXW21" s="279"/>
      <c r="HXX21" s="279"/>
      <c r="HXY21" s="279"/>
      <c r="HXZ21" s="279"/>
      <c r="HYA21" s="279"/>
      <c r="HYB21" s="279"/>
      <c r="HYC21" s="279"/>
      <c r="HYD21" s="279"/>
      <c r="HYE21" s="279"/>
      <c r="HYF21" s="279"/>
      <c r="HYG21" s="279"/>
      <c r="HYH21" s="279"/>
      <c r="HYI21" s="279"/>
      <c r="HYJ21" s="279"/>
      <c r="HYK21" s="279"/>
      <c r="HYL21" s="279"/>
      <c r="HYM21" s="279"/>
      <c r="HYN21" s="279"/>
      <c r="HYO21" s="279"/>
      <c r="HYP21" s="279"/>
      <c r="HYQ21" s="279"/>
      <c r="HYR21" s="279"/>
      <c r="HYS21" s="279"/>
      <c r="HYT21" s="279"/>
      <c r="HYU21" s="279"/>
      <c r="HYV21" s="279"/>
      <c r="HYW21" s="279"/>
      <c r="HYX21" s="279"/>
      <c r="HYY21" s="279"/>
      <c r="HYZ21" s="279"/>
      <c r="HZA21" s="279"/>
      <c r="HZB21" s="279"/>
      <c r="HZC21" s="279"/>
      <c r="HZD21" s="279"/>
      <c r="HZE21" s="279"/>
      <c r="HZF21" s="279"/>
      <c r="HZG21" s="279"/>
      <c r="HZH21" s="279"/>
      <c r="HZI21" s="279"/>
      <c r="HZJ21" s="279"/>
      <c r="HZK21" s="279"/>
      <c r="HZL21" s="279"/>
      <c r="HZM21" s="279"/>
      <c r="HZN21" s="279"/>
      <c r="HZO21" s="279"/>
      <c r="HZP21" s="279"/>
      <c r="HZQ21" s="279"/>
      <c r="HZR21" s="279"/>
      <c r="HZS21" s="279"/>
      <c r="HZT21" s="279"/>
      <c r="HZU21" s="279"/>
      <c r="HZV21" s="279"/>
      <c r="HZW21" s="279"/>
      <c r="HZX21" s="279"/>
      <c r="HZY21" s="279"/>
      <c r="HZZ21" s="279"/>
      <c r="IAA21" s="279"/>
      <c r="IAB21" s="279"/>
      <c r="IAC21" s="279"/>
      <c r="IAD21" s="279"/>
      <c r="IAE21" s="279"/>
      <c r="IAF21" s="279"/>
      <c r="IAG21" s="279"/>
      <c r="IAH21" s="279"/>
      <c r="IAI21" s="279"/>
      <c r="IAJ21" s="279"/>
      <c r="IAK21" s="279"/>
      <c r="IAL21" s="279"/>
      <c r="IAM21" s="279"/>
      <c r="IAN21" s="279"/>
      <c r="IAO21" s="279"/>
      <c r="IAP21" s="279"/>
      <c r="IAQ21" s="279"/>
      <c r="IAR21" s="279"/>
      <c r="IAS21" s="279"/>
      <c r="IAT21" s="279"/>
      <c r="IAU21" s="279"/>
      <c r="IAV21" s="279"/>
      <c r="IAW21" s="279"/>
      <c r="IAX21" s="279"/>
      <c r="IAY21" s="279"/>
      <c r="IAZ21" s="279"/>
      <c r="IBA21" s="279"/>
      <c r="IBB21" s="279"/>
      <c r="IBC21" s="279"/>
      <c r="IBD21" s="279"/>
      <c r="IBE21" s="279"/>
      <c r="IBF21" s="279"/>
      <c r="IBG21" s="279"/>
      <c r="IBH21" s="279"/>
      <c r="IBI21" s="279"/>
      <c r="IBJ21" s="279"/>
      <c r="IBK21" s="279"/>
      <c r="IBL21" s="279"/>
      <c r="IBM21" s="279"/>
      <c r="IBN21" s="279"/>
      <c r="IBO21" s="279"/>
      <c r="IBP21" s="279"/>
      <c r="IBQ21" s="279"/>
      <c r="IBR21" s="279"/>
      <c r="IBS21" s="279"/>
      <c r="IBT21" s="279"/>
      <c r="IBU21" s="279"/>
      <c r="IBV21" s="279"/>
      <c r="IBW21" s="279"/>
      <c r="IBX21" s="279"/>
      <c r="IBY21" s="279"/>
      <c r="IBZ21" s="279"/>
      <c r="ICA21" s="279"/>
      <c r="ICB21" s="279"/>
      <c r="ICC21" s="279"/>
      <c r="ICD21" s="279"/>
      <c r="ICE21" s="279"/>
      <c r="ICF21" s="279"/>
      <c r="ICG21" s="279"/>
      <c r="ICH21" s="279"/>
      <c r="ICI21" s="279"/>
      <c r="ICJ21" s="279"/>
      <c r="ICK21" s="279"/>
      <c r="ICL21" s="279"/>
      <c r="ICM21" s="279"/>
      <c r="ICN21" s="279"/>
      <c r="ICO21" s="279"/>
      <c r="ICP21" s="279"/>
      <c r="ICQ21" s="279"/>
      <c r="ICR21" s="279"/>
      <c r="ICS21" s="279"/>
      <c r="ICT21" s="279"/>
      <c r="ICU21" s="279"/>
      <c r="ICV21" s="279"/>
      <c r="ICW21" s="279"/>
      <c r="ICX21" s="279"/>
      <c r="ICY21" s="279"/>
      <c r="ICZ21" s="279"/>
      <c r="IDA21" s="279"/>
      <c r="IDB21" s="279"/>
      <c r="IDC21" s="279"/>
      <c r="IDD21" s="279"/>
      <c r="IDE21" s="279"/>
      <c r="IDF21" s="279"/>
      <c r="IDG21" s="279"/>
      <c r="IDH21" s="279"/>
      <c r="IDI21" s="279"/>
      <c r="IDJ21" s="279"/>
      <c r="IDK21" s="279"/>
      <c r="IDL21" s="279"/>
      <c r="IDM21" s="279"/>
      <c r="IDN21" s="279"/>
      <c r="IDO21" s="279"/>
      <c r="IDP21" s="279"/>
      <c r="IDQ21" s="279"/>
      <c r="IDR21" s="279"/>
      <c r="IDS21" s="279"/>
      <c r="IDT21" s="279"/>
      <c r="IDU21" s="279"/>
      <c r="IDV21" s="279"/>
      <c r="IDW21" s="279"/>
      <c r="IDX21" s="279"/>
      <c r="IDY21" s="279"/>
      <c r="IDZ21" s="279"/>
      <c r="IEA21" s="279"/>
      <c r="IEB21" s="279"/>
      <c r="IEC21" s="279"/>
      <c r="IED21" s="279"/>
      <c r="IEE21" s="279"/>
      <c r="IEF21" s="279"/>
      <c r="IEG21" s="279"/>
      <c r="IEH21" s="279"/>
      <c r="IEI21" s="279"/>
      <c r="IEJ21" s="279"/>
      <c r="IEK21" s="279"/>
      <c r="IEL21" s="279"/>
      <c r="IEM21" s="279"/>
      <c r="IEN21" s="279"/>
      <c r="IEO21" s="279"/>
      <c r="IEP21" s="279"/>
      <c r="IEQ21" s="279"/>
      <c r="IER21" s="279"/>
      <c r="IES21" s="279"/>
      <c r="IET21" s="279"/>
      <c r="IEU21" s="279"/>
      <c r="IEV21" s="279"/>
      <c r="IEW21" s="279"/>
      <c r="IEX21" s="279"/>
      <c r="IEY21" s="279"/>
      <c r="IEZ21" s="279"/>
      <c r="IFA21" s="279"/>
      <c r="IFB21" s="279"/>
      <c r="IFC21" s="279"/>
      <c r="IFD21" s="279"/>
      <c r="IFE21" s="279"/>
      <c r="IFF21" s="279"/>
      <c r="IFG21" s="279"/>
      <c r="IFH21" s="279"/>
      <c r="IFI21" s="279"/>
      <c r="IFJ21" s="279"/>
      <c r="IFK21" s="279"/>
      <c r="IFL21" s="279"/>
      <c r="IFM21" s="279"/>
      <c r="IFN21" s="279"/>
      <c r="IFO21" s="279"/>
      <c r="IFP21" s="279"/>
      <c r="IFQ21" s="279"/>
      <c r="IFR21" s="279"/>
      <c r="IFS21" s="279"/>
      <c r="IFT21" s="279"/>
      <c r="IFU21" s="279"/>
      <c r="IFV21" s="279"/>
      <c r="IFW21" s="279"/>
      <c r="IFX21" s="279"/>
      <c r="IFY21" s="279"/>
      <c r="IFZ21" s="279"/>
      <c r="IGA21" s="279"/>
      <c r="IGB21" s="279"/>
      <c r="IGC21" s="279"/>
      <c r="IGD21" s="279"/>
      <c r="IGE21" s="279"/>
      <c r="IGF21" s="279"/>
      <c r="IGG21" s="279"/>
      <c r="IGH21" s="279"/>
      <c r="IGI21" s="279"/>
      <c r="IGJ21" s="279"/>
      <c r="IGK21" s="279"/>
      <c r="IGL21" s="279"/>
      <c r="IGM21" s="279"/>
      <c r="IGN21" s="279"/>
      <c r="IGO21" s="279"/>
      <c r="IGP21" s="279"/>
      <c r="IGQ21" s="279"/>
      <c r="IGR21" s="279"/>
      <c r="IGS21" s="279"/>
      <c r="IGT21" s="279"/>
      <c r="IGU21" s="279"/>
      <c r="IGV21" s="279"/>
      <c r="IGW21" s="279"/>
      <c r="IGX21" s="279"/>
      <c r="IGY21" s="279"/>
      <c r="IGZ21" s="279"/>
      <c r="IHA21" s="279"/>
      <c r="IHB21" s="279"/>
      <c r="IHC21" s="279"/>
      <c r="IHD21" s="279"/>
      <c r="IHE21" s="279"/>
      <c r="IHF21" s="279"/>
      <c r="IHG21" s="279"/>
      <c r="IHH21" s="279"/>
      <c r="IHI21" s="279"/>
      <c r="IHJ21" s="279"/>
      <c r="IHK21" s="279"/>
      <c r="IHL21" s="279"/>
      <c r="IHM21" s="279"/>
      <c r="IHN21" s="279"/>
      <c r="IHO21" s="279"/>
      <c r="IHP21" s="279"/>
      <c r="IHQ21" s="279"/>
      <c r="IHR21" s="279"/>
      <c r="IHS21" s="279"/>
      <c r="IHT21" s="279"/>
      <c r="IHU21" s="279"/>
      <c r="IHV21" s="279"/>
      <c r="IHW21" s="279"/>
      <c r="IHX21" s="279"/>
      <c r="IHY21" s="279"/>
      <c r="IHZ21" s="279"/>
      <c r="IIA21" s="279"/>
      <c r="IIB21" s="279"/>
      <c r="IIC21" s="279"/>
      <c r="IID21" s="279"/>
      <c r="IIE21" s="279"/>
      <c r="IIF21" s="279"/>
      <c r="IIG21" s="279"/>
      <c r="IIH21" s="279"/>
      <c r="III21" s="279"/>
      <c r="IIJ21" s="279"/>
      <c r="IIK21" s="279"/>
      <c r="IIL21" s="279"/>
      <c r="IIM21" s="279"/>
      <c r="IIN21" s="279"/>
      <c r="IIO21" s="279"/>
      <c r="IIP21" s="279"/>
      <c r="IIQ21" s="279"/>
      <c r="IIR21" s="279"/>
      <c r="IIS21" s="279"/>
      <c r="IIT21" s="279"/>
      <c r="IIU21" s="279"/>
      <c r="IIV21" s="279"/>
      <c r="IIW21" s="279"/>
      <c r="IIX21" s="279"/>
      <c r="IIY21" s="279"/>
      <c r="IIZ21" s="279"/>
      <c r="IJA21" s="279"/>
      <c r="IJB21" s="279"/>
      <c r="IJC21" s="279"/>
      <c r="IJD21" s="279"/>
      <c r="IJE21" s="279"/>
      <c r="IJF21" s="279"/>
      <c r="IJG21" s="279"/>
      <c r="IJH21" s="279"/>
      <c r="IJI21" s="279"/>
      <c r="IJJ21" s="279"/>
      <c r="IJK21" s="279"/>
      <c r="IJL21" s="279"/>
      <c r="IJM21" s="279"/>
      <c r="IJN21" s="279"/>
      <c r="IJO21" s="279"/>
      <c r="IJP21" s="279"/>
      <c r="IJQ21" s="279"/>
      <c r="IJR21" s="279"/>
      <c r="IJS21" s="279"/>
      <c r="IJT21" s="279"/>
      <c r="IJU21" s="279"/>
      <c r="IJV21" s="279"/>
      <c r="IJW21" s="279"/>
      <c r="IJX21" s="279"/>
      <c r="IJY21" s="279"/>
      <c r="IJZ21" s="279"/>
      <c r="IKA21" s="279"/>
      <c r="IKB21" s="279"/>
      <c r="IKC21" s="279"/>
      <c r="IKD21" s="279"/>
      <c r="IKE21" s="279"/>
      <c r="IKF21" s="279"/>
      <c r="IKG21" s="279"/>
      <c r="IKH21" s="279"/>
      <c r="IKI21" s="279"/>
      <c r="IKJ21" s="279"/>
      <c r="IKK21" s="279"/>
      <c r="IKL21" s="279"/>
      <c r="IKM21" s="279"/>
      <c r="IKN21" s="279"/>
      <c r="IKO21" s="279"/>
      <c r="IKP21" s="279"/>
      <c r="IKQ21" s="279"/>
      <c r="IKR21" s="279"/>
      <c r="IKS21" s="279"/>
      <c r="IKT21" s="279"/>
      <c r="IKU21" s="279"/>
      <c r="IKV21" s="279"/>
      <c r="IKW21" s="279"/>
      <c r="IKX21" s="279"/>
      <c r="IKY21" s="279"/>
      <c r="IKZ21" s="279"/>
      <c r="ILA21" s="279"/>
      <c r="ILB21" s="279"/>
      <c r="ILC21" s="279"/>
      <c r="ILD21" s="279"/>
      <c r="ILE21" s="279"/>
      <c r="ILF21" s="279"/>
      <c r="ILG21" s="279"/>
      <c r="ILH21" s="279"/>
      <c r="ILI21" s="279"/>
      <c r="ILJ21" s="279"/>
      <c r="ILK21" s="279"/>
      <c r="ILL21" s="279"/>
      <c r="ILM21" s="279"/>
      <c r="ILN21" s="279"/>
      <c r="ILO21" s="279"/>
      <c r="ILP21" s="279"/>
      <c r="ILQ21" s="279"/>
      <c r="ILR21" s="279"/>
      <c r="ILS21" s="279"/>
      <c r="ILT21" s="279"/>
      <c r="ILU21" s="279"/>
      <c r="ILV21" s="279"/>
      <c r="ILW21" s="279"/>
      <c r="ILX21" s="279"/>
      <c r="ILY21" s="279"/>
      <c r="ILZ21" s="279"/>
      <c r="IMA21" s="279"/>
      <c r="IMB21" s="279"/>
      <c r="IMC21" s="279"/>
      <c r="IMD21" s="279"/>
      <c r="IME21" s="279"/>
      <c r="IMF21" s="279"/>
      <c r="IMG21" s="279"/>
      <c r="IMH21" s="279"/>
      <c r="IMI21" s="279"/>
      <c r="IMJ21" s="279"/>
      <c r="IMK21" s="279"/>
      <c r="IML21" s="279"/>
      <c r="IMM21" s="279"/>
      <c r="IMN21" s="279"/>
      <c r="IMO21" s="279"/>
      <c r="IMP21" s="279"/>
      <c r="IMQ21" s="279"/>
      <c r="IMR21" s="279"/>
      <c r="IMS21" s="279"/>
      <c r="IMT21" s="279"/>
      <c r="IMU21" s="279"/>
      <c r="IMV21" s="279"/>
      <c r="IMW21" s="279"/>
      <c r="IMX21" s="279"/>
      <c r="IMY21" s="279"/>
      <c r="IMZ21" s="279"/>
      <c r="INA21" s="279"/>
      <c r="INB21" s="279"/>
      <c r="INC21" s="279"/>
      <c r="IND21" s="279"/>
      <c r="INE21" s="279"/>
      <c r="INF21" s="279"/>
      <c r="ING21" s="279"/>
      <c r="INH21" s="279"/>
      <c r="INI21" s="279"/>
      <c r="INJ21" s="279"/>
      <c r="INK21" s="279"/>
      <c r="INL21" s="279"/>
      <c r="INM21" s="279"/>
      <c r="INN21" s="279"/>
      <c r="INO21" s="279"/>
      <c r="INP21" s="279"/>
      <c r="INQ21" s="279"/>
      <c r="INR21" s="279"/>
      <c r="INS21" s="279"/>
      <c r="INT21" s="279"/>
      <c r="INU21" s="279"/>
      <c r="INV21" s="279"/>
      <c r="INW21" s="279"/>
      <c r="INX21" s="279"/>
      <c r="INY21" s="279"/>
      <c r="INZ21" s="279"/>
      <c r="IOA21" s="279"/>
      <c r="IOB21" s="279"/>
      <c r="IOC21" s="279"/>
      <c r="IOD21" s="279"/>
      <c r="IOE21" s="279"/>
      <c r="IOF21" s="279"/>
      <c r="IOG21" s="279"/>
      <c r="IOH21" s="279"/>
      <c r="IOI21" s="279"/>
      <c r="IOJ21" s="279"/>
      <c r="IOK21" s="279"/>
      <c r="IOL21" s="279"/>
      <c r="IOM21" s="279"/>
      <c r="ION21" s="279"/>
      <c r="IOO21" s="279"/>
      <c r="IOP21" s="279"/>
      <c r="IOQ21" s="279"/>
      <c r="IOR21" s="279"/>
      <c r="IOS21" s="279"/>
      <c r="IOT21" s="279"/>
      <c r="IOU21" s="279"/>
      <c r="IOV21" s="279"/>
      <c r="IOW21" s="279"/>
      <c r="IOX21" s="279"/>
      <c r="IOY21" s="279"/>
      <c r="IOZ21" s="279"/>
      <c r="IPA21" s="279"/>
      <c r="IPB21" s="279"/>
      <c r="IPC21" s="279"/>
      <c r="IPD21" s="279"/>
      <c r="IPE21" s="279"/>
      <c r="IPF21" s="279"/>
      <c r="IPG21" s="279"/>
      <c r="IPH21" s="279"/>
      <c r="IPI21" s="279"/>
      <c r="IPJ21" s="279"/>
      <c r="IPK21" s="279"/>
      <c r="IPL21" s="279"/>
      <c r="IPM21" s="279"/>
      <c r="IPN21" s="279"/>
      <c r="IPO21" s="279"/>
      <c r="IPP21" s="279"/>
      <c r="IPQ21" s="279"/>
      <c r="IPR21" s="279"/>
      <c r="IPS21" s="279"/>
      <c r="IPT21" s="279"/>
      <c r="IPU21" s="279"/>
      <c r="IPV21" s="279"/>
      <c r="IPW21" s="279"/>
      <c r="IPX21" s="279"/>
      <c r="IPY21" s="279"/>
      <c r="IPZ21" s="279"/>
      <c r="IQA21" s="279"/>
      <c r="IQB21" s="279"/>
      <c r="IQC21" s="279"/>
      <c r="IQD21" s="279"/>
      <c r="IQE21" s="279"/>
      <c r="IQF21" s="279"/>
      <c r="IQG21" s="279"/>
      <c r="IQH21" s="279"/>
      <c r="IQI21" s="279"/>
      <c r="IQJ21" s="279"/>
      <c r="IQK21" s="279"/>
      <c r="IQL21" s="279"/>
      <c r="IQM21" s="279"/>
      <c r="IQN21" s="279"/>
      <c r="IQO21" s="279"/>
      <c r="IQP21" s="279"/>
      <c r="IQQ21" s="279"/>
      <c r="IQR21" s="279"/>
      <c r="IQS21" s="279"/>
      <c r="IQT21" s="279"/>
      <c r="IQU21" s="279"/>
      <c r="IQV21" s="279"/>
      <c r="IQW21" s="279"/>
      <c r="IQX21" s="279"/>
      <c r="IQY21" s="279"/>
      <c r="IQZ21" s="279"/>
      <c r="IRA21" s="279"/>
      <c r="IRB21" s="279"/>
      <c r="IRC21" s="279"/>
      <c r="IRD21" s="279"/>
      <c r="IRE21" s="279"/>
      <c r="IRF21" s="279"/>
      <c r="IRG21" s="279"/>
      <c r="IRH21" s="279"/>
      <c r="IRI21" s="279"/>
      <c r="IRJ21" s="279"/>
      <c r="IRK21" s="279"/>
      <c r="IRL21" s="279"/>
      <c r="IRM21" s="279"/>
      <c r="IRN21" s="279"/>
      <c r="IRO21" s="279"/>
      <c r="IRP21" s="279"/>
      <c r="IRQ21" s="279"/>
      <c r="IRR21" s="279"/>
      <c r="IRS21" s="279"/>
      <c r="IRT21" s="279"/>
      <c r="IRU21" s="279"/>
      <c r="IRV21" s="279"/>
      <c r="IRW21" s="279"/>
      <c r="IRX21" s="279"/>
      <c r="IRY21" s="279"/>
      <c r="IRZ21" s="279"/>
      <c r="ISA21" s="279"/>
      <c r="ISB21" s="279"/>
      <c r="ISC21" s="279"/>
      <c r="ISD21" s="279"/>
      <c r="ISE21" s="279"/>
      <c r="ISF21" s="279"/>
      <c r="ISG21" s="279"/>
      <c r="ISH21" s="279"/>
      <c r="ISI21" s="279"/>
      <c r="ISJ21" s="279"/>
      <c r="ISK21" s="279"/>
      <c r="ISL21" s="279"/>
      <c r="ISM21" s="279"/>
      <c r="ISN21" s="279"/>
      <c r="ISO21" s="279"/>
      <c r="ISP21" s="279"/>
      <c r="ISQ21" s="279"/>
      <c r="ISR21" s="279"/>
      <c r="ISS21" s="279"/>
      <c r="IST21" s="279"/>
      <c r="ISU21" s="279"/>
      <c r="ISV21" s="279"/>
      <c r="ISW21" s="279"/>
      <c r="ISX21" s="279"/>
      <c r="ISY21" s="279"/>
      <c r="ISZ21" s="279"/>
      <c r="ITA21" s="279"/>
      <c r="ITB21" s="279"/>
      <c r="ITC21" s="279"/>
      <c r="ITD21" s="279"/>
      <c r="ITE21" s="279"/>
      <c r="ITF21" s="279"/>
      <c r="ITG21" s="279"/>
      <c r="ITH21" s="279"/>
      <c r="ITI21" s="279"/>
      <c r="ITJ21" s="279"/>
      <c r="ITK21" s="279"/>
      <c r="ITL21" s="279"/>
      <c r="ITM21" s="279"/>
      <c r="ITN21" s="279"/>
      <c r="ITO21" s="279"/>
      <c r="ITP21" s="279"/>
      <c r="ITQ21" s="279"/>
      <c r="ITR21" s="279"/>
      <c r="ITS21" s="279"/>
      <c r="ITT21" s="279"/>
      <c r="ITU21" s="279"/>
      <c r="ITV21" s="279"/>
      <c r="ITW21" s="279"/>
      <c r="ITX21" s="279"/>
      <c r="ITY21" s="279"/>
      <c r="ITZ21" s="279"/>
      <c r="IUA21" s="279"/>
      <c r="IUB21" s="279"/>
      <c r="IUC21" s="279"/>
      <c r="IUD21" s="279"/>
      <c r="IUE21" s="279"/>
      <c r="IUF21" s="279"/>
      <c r="IUG21" s="279"/>
      <c r="IUH21" s="279"/>
      <c r="IUI21" s="279"/>
      <c r="IUJ21" s="279"/>
      <c r="IUK21" s="279"/>
      <c r="IUL21" s="279"/>
      <c r="IUM21" s="279"/>
      <c r="IUN21" s="279"/>
      <c r="IUO21" s="279"/>
      <c r="IUP21" s="279"/>
      <c r="IUQ21" s="279"/>
      <c r="IUR21" s="279"/>
      <c r="IUS21" s="279"/>
      <c r="IUT21" s="279"/>
      <c r="IUU21" s="279"/>
      <c r="IUV21" s="279"/>
      <c r="IUW21" s="279"/>
      <c r="IUX21" s="279"/>
      <c r="IUY21" s="279"/>
      <c r="IUZ21" s="279"/>
      <c r="IVA21" s="279"/>
      <c r="IVB21" s="279"/>
      <c r="IVC21" s="279"/>
      <c r="IVD21" s="279"/>
      <c r="IVE21" s="279"/>
      <c r="IVF21" s="279"/>
      <c r="IVG21" s="279"/>
      <c r="IVH21" s="279"/>
      <c r="IVI21" s="279"/>
      <c r="IVJ21" s="279"/>
      <c r="IVK21" s="279"/>
      <c r="IVL21" s="279"/>
      <c r="IVM21" s="279"/>
      <c r="IVN21" s="279"/>
      <c r="IVO21" s="279"/>
      <c r="IVP21" s="279"/>
      <c r="IVQ21" s="279"/>
      <c r="IVR21" s="279"/>
      <c r="IVS21" s="279"/>
      <c r="IVT21" s="279"/>
      <c r="IVU21" s="279"/>
      <c r="IVV21" s="279"/>
      <c r="IVW21" s="279"/>
      <c r="IVX21" s="279"/>
      <c r="IVY21" s="279"/>
      <c r="IVZ21" s="279"/>
      <c r="IWA21" s="279"/>
      <c r="IWB21" s="279"/>
      <c r="IWC21" s="279"/>
      <c r="IWD21" s="279"/>
      <c r="IWE21" s="279"/>
      <c r="IWF21" s="279"/>
      <c r="IWG21" s="279"/>
      <c r="IWH21" s="279"/>
      <c r="IWI21" s="279"/>
      <c r="IWJ21" s="279"/>
      <c r="IWK21" s="279"/>
      <c r="IWL21" s="279"/>
      <c r="IWM21" s="279"/>
      <c r="IWN21" s="279"/>
      <c r="IWO21" s="279"/>
      <c r="IWP21" s="279"/>
      <c r="IWQ21" s="279"/>
      <c r="IWR21" s="279"/>
      <c r="IWS21" s="279"/>
      <c r="IWT21" s="279"/>
      <c r="IWU21" s="279"/>
      <c r="IWV21" s="279"/>
      <c r="IWW21" s="279"/>
      <c r="IWX21" s="279"/>
      <c r="IWY21" s="279"/>
      <c r="IWZ21" s="279"/>
      <c r="IXA21" s="279"/>
      <c r="IXB21" s="279"/>
      <c r="IXC21" s="279"/>
      <c r="IXD21" s="279"/>
      <c r="IXE21" s="279"/>
      <c r="IXF21" s="279"/>
      <c r="IXG21" s="279"/>
      <c r="IXH21" s="279"/>
      <c r="IXI21" s="279"/>
      <c r="IXJ21" s="279"/>
      <c r="IXK21" s="279"/>
      <c r="IXL21" s="279"/>
      <c r="IXM21" s="279"/>
      <c r="IXN21" s="279"/>
      <c r="IXO21" s="279"/>
      <c r="IXP21" s="279"/>
      <c r="IXQ21" s="279"/>
      <c r="IXR21" s="279"/>
      <c r="IXS21" s="279"/>
      <c r="IXT21" s="279"/>
      <c r="IXU21" s="279"/>
      <c r="IXV21" s="279"/>
      <c r="IXW21" s="279"/>
      <c r="IXX21" s="279"/>
      <c r="IXY21" s="279"/>
      <c r="IXZ21" s="279"/>
      <c r="IYA21" s="279"/>
      <c r="IYB21" s="279"/>
      <c r="IYC21" s="279"/>
      <c r="IYD21" s="279"/>
      <c r="IYE21" s="279"/>
      <c r="IYF21" s="279"/>
      <c r="IYG21" s="279"/>
      <c r="IYH21" s="279"/>
      <c r="IYI21" s="279"/>
      <c r="IYJ21" s="279"/>
      <c r="IYK21" s="279"/>
      <c r="IYL21" s="279"/>
      <c r="IYM21" s="279"/>
      <c r="IYN21" s="279"/>
      <c r="IYO21" s="279"/>
      <c r="IYP21" s="279"/>
      <c r="IYQ21" s="279"/>
      <c r="IYR21" s="279"/>
      <c r="IYS21" s="279"/>
      <c r="IYT21" s="279"/>
      <c r="IYU21" s="279"/>
      <c r="IYV21" s="279"/>
      <c r="IYW21" s="279"/>
      <c r="IYX21" s="279"/>
      <c r="IYY21" s="279"/>
      <c r="IYZ21" s="279"/>
      <c r="IZA21" s="279"/>
      <c r="IZB21" s="279"/>
      <c r="IZC21" s="279"/>
      <c r="IZD21" s="279"/>
      <c r="IZE21" s="279"/>
      <c r="IZF21" s="279"/>
      <c r="IZG21" s="279"/>
      <c r="IZH21" s="279"/>
      <c r="IZI21" s="279"/>
      <c r="IZJ21" s="279"/>
      <c r="IZK21" s="279"/>
      <c r="IZL21" s="279"/>
      <c r="IZM21" s="279"/>
      <c r="IZN21" s="279"/>
      <c r="IZO21" s="279"/>
      <c r="IZP21" s="279"/>
      <c r="IZQ21" s="279"/>
      <c r="IZR21" s="279"/>
      <c r="IZS21" s="279"/>
      <c r="IZT21" s="279"/>
      <c r="IZU21" s="279"/>
      <c r="IZV21" s="279"/>
      <c r="IZW21" s="279"/>
      <c r="IZX21" s="279"/>
      <c r="IZY21" s="279"/>
      <c r="IZZ21" s="279"/>
      <c r="JAA21" s="279"/>
      <c r="JAB21" s="279"/>
      <c r="JAC21" s="279"/>
      <c r="JAD21" s="279"/>
      <c r="JAE21" s="279"/>
      <c r="JAF21" s="279"/>
      <c r="JAG21" s="279"/>
      <c r="JAH21" s="279"/>
      <c r="JAI21" s="279"/>
      <c r="JAJ21" s="279"/>
      <c r="JAK21" s="279"/>
      <c r="JAL21" s="279"/>
      <c r="JAM21" s="279"/>
      <c r="JAN21" s="279"/>
      <c r="JAO21" s="279"/>
      <c r="JAP21" s="279"/>
      <c r="JAQ21" s="279"/>
      <c r="JAR21" s="279"/>
      <c r="JAS21" s="279"/>
      <c r="JAT21" s="279"/>
      <c r="JAU21" s="279"/>
      <c r="JAV21" s="279"/>
      <c r="JAW21" s="279"/>
      <c r="JAX21" s="279"/>
      <c r="JAY21" s="279"/>
      <c r="JAZ21" s="279"/>
      <c r="JBA21" s="279"/>
      <c r="JBB21" s="279"/>
      <c r="JBC21" s="279"/>
      <c r="JBD21" s="279"/>
      <c r="JBE21" s="279"/>
      <c r="JBF21" s="279"/>
      <c r="JBG21" s="279"/>
      <c r="JBH21" s="279"/>
      <c r="JBI21" s="279"/>
      <c r="JBJ21" s="279"/>
      <c r="JBK21" s="279"/>
      <c r="JBL21" s="279"/>
      <c r="JBM21" s="279"/>
      <c r="JBN21" s="279"/>
      <c r="JBO21" s="279"/>
      <c r="JBP21" s="279"/>
      <c r="JBQ21" s="279"/>
      <c r="JBR21" s="279"/>
      <c r="JBS21" s="279"/>
      <c r="JBT21" s="279"/>
      <c r="JBU21" s="279"/>
      <c r="JBV21" s="279"/>
      <c r="JBW21" s="279"/>
      <c r="JBX21" s="279"/>
      <c r="JBY21" s="279"/>
      <c r="JBZ21" s="279"/>
      <c r="JCA21" s="279"/>
      <c r="JCB21" s="279"/>
      <c r="JCC21" s="279"/>
      <c r="JCD21" s="279"/>
      <c r="JCE21" s="279"/>
      <c r="JCF21" s="279"/>
      <c r="JCG21" s="279"/>
      <c r="JCH21" s="279"/>
      <c r="JCI21" s="279"/>
      <c r="JCJ21" s="279"/>
      <c r="JCK21" s="279"/>
      <c r="JCL21" s="279"/>
      <c r="JCM21" s="279"/>
      <c r="JCN21" s="279"/>
      <c r="JCO21" s="279"/>
      <c r="JCP21" s="279"/>
      <c r="JCQ21" s="279"/>
      <c r="JCR21" s="279"/>
      <c r="JCS21" s="279"/>
      <c r="JCT21" s="279"/>
      <c r="JCU21" s="279"/>
      <c r="JCV21" s="279"/>
      <c r="JCW21" s="279"/>
      <c r="JCX21" s="279"/>
      <c r="JCY21" s="279"/>
      <c r="JCZ21" s="279"/>
      <c r="JDA21" s="279"/>
      <c r="JDB21" s="279"/>
      <c r="JDC21" s="279"/>
      <c r="JDD21" s="279"/>
      <c r="JDE21" s="279"/>
      <c r="JDF21" s="279"/>
      <c r="JDG21" s="279"/>
      <c r="JDH21" s="279"/>
      <c r="JDI21" s="279"/>
      <c r="JDJ21" s="279"/>
      <c r="JDK21" s="279"/>
      <c r="JDL21" s="279"/>
      <c r="JDM21" s="279"/>
      <c r="JDN21" s="279"/>
      <c r="JDO21" s="279"/>
      <c r="JDP21" s="279"/>
      <c r="JDQ21" s="279"/>
      <c r="JDR21" s="279"/>
      <c r="JDS21" s="279"/>
      <c r="JDT21" s="279"/>
      <c r="JDU21" s="279"/>
      <c r="JDV21" s="279"/>
      <c r="JDW21" s="279"/>
      <c r="JDX21" s="279"/>
      <c r="JDY21" s="279"/>
      <c r="JDZ21" s="279"/>
      <c r="JEA21" s="279"/>
      <c r="JEB21" s="279"/>
      <c r="JEC21" s="279"/>
      <c r="JED21" s="279"/>
      <c r="JEE21" s="279"/>
      <c r="JEF21" s="279"/>
      <c r="JEG21" s="279"/>
      <c r="JEH21" s="279"/>
      <c r="JEI21" s="279"/>
      <c r="JEJ21" s="279"/>
      <c r="JEK21" s="279"/>
      <c r="JEL21" s="279"/>
      <c r="JEM21" s="279"/>
      <c r="JEN21" s="279"/>
      <c r="JEO21" s="279"/>
      <c r="JEP21" s="279"/>
      <c r="JEQ21" s="279"/>
      <c r="JER21" s="279"/>
      <c r="JES21" s="279"/>
      <c r="JET21" s="279"/>
      <c r="JEU21" s="279"/>
      <c r="JEV21" s="279"/>
      <c r="JEW21" s="279"/>
      <c r="JEX21" s="279"/>
      <c r="JEY21" s="279"/>
      <c r="JEZ21" s="279"/>
      <c r="JFA21" s="279"/>
      <c r="JFB21" s="279"/>
      <c r="JFC21" s="279"/>
      <c r="JFD21" s="279"/>
      <c r="JFE21" s="279"/>
      <c r="JFF21" s="279"/>
      <c r="JFG21" s="279"/>
      <c r="JFH21" s="279"/>
      <c r="JFI21" s="279"/>
      <c r="JFJ21" s="279"/>
      <c r="JFK21" s="279"/>
      <c r="JFL21" s="279"/>
      <c r="JFM21" s="279"/>
      <c r="JFN21" s="279"/>
      <c r="JFO21" s="279"/>
      <c r="JFP21" s="279"/>
      <c r="JFQ21" s="279"/>
      <c r="JFR21" s="279"/>
      <c r="JFS21" s="279"/>
      <c r="JFT21" s="279"/>
      <c r="JFU21" s="279"/>
      <c r="JFV21" s="279"/>
      <c r="JFW21" s="279"/>
      <c r="JFX21" s="279"/>
      <c r="JFY21" s="279"/>
      <c r="JFZ21" s="279"/>
      <c r="JGA21" s="279"/>
      <c r="JGB21" s="279"/>
      <c r="JGC21" s="279"/>
      <c r="JGD21" s="279"/>
      <c r="JGE21" s="279"/>
      <c r="JGF21" s="279"/>
      <c r="JGG21" s="279"/>
      <c r="JGH21" s="279"/>
      <c r="JGI21" s="279"/>
      <c r="JGJ21" s="279"/>
      <c r="JGK21" s="279"/>
      <c r="JGL21" s="279"/>
      <c r="JGM21" s="279"/>
      <c r="JGN21" s="279"/>
      <c r="JGO21" s="279"/>
      <c r="JGP21" s="279"/>
      <c r="JGQ21" s="279"/>
      <c r="JGR21" s="279"/>
      <c r="JGS21" s="279"/>
      <c r="JGT21" s="279"/>
      <c r="JGU21" s="279"/>
      <c r="JGV21" s="279"/>
      <c r="JGW21" s="279"/>
      <c r="JGX21" s="279"/>
      <c r="JGY21" s="279"/>
      <c r="JGZ21" s="279"/>
      <c r="JHA21" s="279"/>
      <c r="JHB21" s="279"/>
      <c r="JHC21" s="279"/>
      <c r="JHD21" s="279"/>
      <c r="JHE21" s="279"/>
      <c r="JHF21" s="279"/>
      <c r="JHG21" s="279"/>
      <c r="JHH21" s="279"/>
      <c r="JHI21" s="279"/>
      <c r="JHJ21" s="279"/>
      <c r="JHK21" s="279"/>
      <c r="JHL21" s="279"/>
      <c r="JHM21" s="279"/>
      <c r="JHN21" s="279"/>
      <c r="JHO21" s="279"/>
      <c r="JHP21" s="279"/>
      <c r="JHQ21" s="279"/>
      <c r="JHR21" s="279"/>
      <c r="JHS21" s="279"/>
      <c r="JHT21" s="279"/>
      <c r="JHU21" s="279"/>
      <c r="JHV21" s="279"/>
      <c r="JHW21" s="279"/>
      <c r="JHX21" s="279"/>
      <c r="JHY21" s="279"/>
      <c r="JHZ21" s="279"/>
      <c r="JIA21" s="279"/>
      <c r="JIB21" s="279"/>
      <c r="JIC21" s="279"/>
      <c r="JID21" s="279"/>
      <c r="JIE21" s="279"/>
      <c r="JIF21" s="279"/>
      <c r="JIG21" s="279"/>
      <c r="JIH21" s="279"/>
      <c r="JII21" s="279"/>
      <c r="JIJ21" s="279"/>
      <c r="JIK21" s="279"/>
      <c r="JIL21" s="279"/>
      <c r="JIM21" s="279"/>
      <c r="JIN21" s="279"/>
      <c r="JIO21" s="279"/>
      <c r="JIP21" s="279"/>
      <c r="JIQ21" s="279"/>
      <c r="JIR21" s="279"/>
      <c r="JIS21" s="279"/>
      <c r="JIT21" s="279"/>
      <c r="JIU21" s="279"/>
      <c r="JIV21" s="279"/>
      <c r="JIW21" s="279"/>
      <c r="JIX21" s="279"/>
      <c r="JIY21" s="279"/>
      <c r="JIZ21" s="279"/>
      <c r="JJA21" s="279"/>
      <c r="JJB21" s="279"/>
      <c r="JJC21" s="279"/>
      <c r="JJD21" s="279"/>
      <c r="JJE21" s="279"/>
      <c r="JJF21" s="279"/>
      <c r="JJG21" s="279"/>
      <c r="JJH21" s="279"/>
      <c r="JJI21" s="279"/>
      <c r="JJJ21" s="279"/>
      <c r="JJK21" s="279"/>
      <c r="JJL21" s="279"/>
      <c r="JJM21" s="279"/>
      <c r="JJN21" s="279"/>
      <c r="JJO21" s="279"/>
      <c r="JJP21" s="279"/>
      <c r="JJQ21" s="279"/>
      <c r="JJR21" s="279"/>
      <c r="JJS21" s="279"/>
      <c r="JJT21" s="279"/>
      <c r="JJU21" s="279"/>
      <c r="JJV21" s="279"/>
      <c r="JJW21" s="279"/>
      <c r="JJX21" s="279"/>
      <c r="JJY21" s="279"/>
      <c r="JJZ21" s="279"/>
      <c r="JKA21" s="279"/>
      <c r="JKB21" s="279"/>
      <c r="JKC21" s="279"/>
      <c r="JKD21" s="279"/>
      <c r="JKE21" s="279"/>
      <c r="JKF21" s="279"/>
      <c r="JKG21" s="279"/>
      <c r="JKH21" s="279"/>
      <c r="JKI21" s="279"/>
      <c r="JKJ21" s="279"/>
      <c r="JKK21" s="279"/>
      <c r="JKL21" s="279"/>
      <c r="JKM21" s="279"/>
      <c r="JKN21" s="279"/>
      <c r="JKO21" s="279"/>
      <c r="JKP21" s="279"/>
      <c r="JKQ21" s="279"/>
      <c r="JKR21" s="279"/>
      <c r="JKS21" s="279"/>
      <c r="JKT21" s="279"/>
      <c r="JKU21" s="279"/>
      <c r="JKV21" s="279"/>
      <c r="JKW21" s="279"/>
      <c r="JKX21" s="279"/>
      <c r="JKY21" s="279"/>
      <c r="JKZ21" s="279"/>
      <c r="JLA21" s="279"/>
      <c r="JLB21" s="279"/>
      <c r="JLC21" s="279"/>
      <c r="JLD21" s="279"/>
      <c r="JLE21" s="279"/>
      <c r="JLF21" s="279"/>
      <c r="JLG21" s="279"/>
      <c r="JLH21" s="279"/>
      <c r="JLI21" s="279"/>
      <c r="JLJ21" s="279"/>
      <c r="JLK21" s="279"/>
      <c r="JLL21" s="279"/>
      <c r="JLM21" s="279"/>
      <c r="JLN21" s="279"/>
      <c r="JLO21" s="279"/>
      <c r="JLP21" s="279"/>
      <c r="JLQ21" s="279"/>
      <c r="JLR21" s="279"/>
      <c r="JLS21" s="279"/>
      <c r="JLT21" s="279"/>
      <c r="JLU21" s="279"/>
      <c r="JLV21" s="279"/>
      <c r="JLW21" s="279"/>
      <c r="JLX21" s="279"/>
      <c r="JLY21" s="279"/>
      <c r="JLZ21" s="279"/>
      <c r="JMA21" s="279"/>
      <c r="JMB21" s="279"/>
      <c r="JMC21" s="279"/>
      <c r="JMD21" s="279"/>
      <c r="JME21" s="279"/>
      <c r="JMF21" s="279"/>
      <c r="JMG21" s="279"/>
      <c r="JMH21" s="279"/>
      <c r="JMI21" s="279"/>
      <c r="JMJ21" s="279"/>
      <c r="JMK21" s="279"/>
      <c r="JML21" s="279"/>
      <c r="JMM21" s="279"/>
      <c r="JMN21" s="279"/>
      <c r="JMO21" s="279"/>
      <c r="JMP21" s="279"/>
      <c r="JMQ21" s="279"/>
      <c r="JMR21" s="279"/>
      <c r="JMS21" s="279"/>
      <c r="JMT21" s="279"/>
      <c r="JMU21" s="279"/>
      <c r="JMV21" s="279"/>
      <c r="JMW21" s="279"/>
      <c r="JMX21" s="279"/>
      <c r="JMY21" s="279"/>
      <c r="JMZ21" s="279"/>
      <c r="JNA21" s="279"/>
      <c r="JNB21" s="279"/>
      <c r="JNC21" s="279"/>
      <c r="JND21" s="279"/>
      <c r="JNE21" s="279"/>
      <c r="JNF21" s="279"/>
      <c r="JNG21" s="279"/>
      <c r="JNH21" s="279"/>
      <c r="JNI21" s="279"/>
      <c r="JNJ21" s="279"/>
      <c r="JNK21" s="279"/>
      <c r="JNL21" s="279"/>
      <c r="JNM21" s="279"/>
      <c r="JNN21" s="279"/>
      <c r="JNO21" s="279"/>
      <c r="JNP21" s="279"/>
      <c r="JNQ21" s="279"/>
      <c r="JNR21" s="279"/>
      <c r="JNS21" s="279"/>
      <c r="JNT21" s="279"/>
      <c r="JNU21" s="279"/>
      <c r="JNV21" s="279"/>
      <c r="JNW21" s="279"/>
      <c r="JNX21" s="279"/>
      <c r="JNY21" s="279"/>
      <c r="JNZ21" s="279"/>
      <c r="JOA21" s="279"/>
      <c r="JOB21" s="279"/>
      <c r="JOC21" s="279"/>
      <c r="JOD21" s="279"/>
      <c r="JOE21" s="279"/>
      <c r="JOF21" s="279"/>
      <c r="JOG21" s="279"/>
      <c r="JOH21" s="279"/>
      <c r="JOI21" s="279"/>
      <c r="JOJ21" s="279"/>
      <c r="JOK21" s="279"/>
      <c r="JOL21" s="279"/>
      <c r="JOM21" s="279"/>
      <c r="JON21" s="279"/>
      <c r="JOO21" s="279"/>
      <c r="JOP21" s="279"/>
      <c r="JOQ21" s="279"/>
      <c r="JOR21" s="279"/>
      <c r="JOS21" s="279"/>
      <c r="JOT21" s="279"/>
      <c r="JOU21" s="279"/>
      <c r="JOV21" s="279"/>
      <c r="JOW21" s="279"/>
      <c r="JOX21" s="279"/>
      <c r="JOY21" s="279"/>
      <c r="JOZ21" s="279"/>
      <c r="JPA21" s="279"/>
      <c r="JPB21" s="279"/>
      <c r="JPC21" s="279"/>
      <c r="JPD21" s="279"/>
      <c r="JPE21" s="279"/>
      <c r="JPF21" s="279"/>
      <c r="JPG21" s="279"/>
      <c r="JPH21" s="279"/>
      <c r="JPI21" s="279"/>
      <c r="JPJ21" s="279"/>
      <c r="JPK21" s="279"/>
      <c r="JPL21" s="279"/>
      <c r="JPM21" s="279"/>
      <c r="JPN21" s="279"/>
      <c r="JPO21" s="279"/>
      <c r="JPP21" s="279"/>
      <c r="JPQ21" s="279"/>
      <c r="JPR21" s="279"/>
      <c r="JPS21" s="279"/>
      <c r="JPT21" s="279"/>
      <c r="JPU21" s="279"/>
      <c r="JPV21" s="279"/>
      <c r="JPW21" s="279"/>
      <c r="JPX21" s="279"/>
      <c r="JPY21" s="279"/>
      <c r="JPZ21" s="279"/>
      <c r="JQA21" s="279"/>
      <c r="JQB21" s="279"/>
      <c r="JQC21" s="279"/>
      <c r="JQD21" s="279"/>
      <c r="JQE21" s="279"/>
      <c r="JQF21" s="279"/>
      <c r="JQG21" s="279"/>
      <c r="JQH21" s="279"/>
      <c r="JQI21" s="279"/>
      <c r="JQJ21" s="279"/>
      <c r="JQK21" s="279"/>
      <c r="JQL21" s="279"/>
      <c r="JQM21" s="279"/>
      <c r="JQN21" s="279"/>
      <c r="JQO21" s="279"/>
      <c r="JQP21" s="279"/>
      <c r="JQQ21" s="279"/>
      <c r="JQR21" s="279"/>
      <c r="JQS21" s="279"/>
      <c r="JQT21" s="279"/>
      <c r="JQU21" s="279"/>
      <c r="JQV21" s="279"/>
      <c r="JQW21" s="279"/>
      <c r="JQX21" s="279"/>
      <c r="JQY21" s="279"/>
      <c r="JQZ21" s="279"/>
      <c r="JRA21" s="279"/>
      <c r="JRB21" s="279"/>
      <c r="JRC21" s="279"/>
      <c r="JRD21" s="279"/>
      <c r="JRE21" s="279"/>
      <c r="JRF21" s="279"/>
      <c r="JRG21" s="279"/>
      <c r="JRH21" s="279"/>
      <c r="JRI21" s="279"/>
      <c r="JRJ21" s="279"/>
      <c r="JRK21" s="279"/>
      <c r="JRL21" s="279"/>
      <c r="JRM21" s="279"/>
      <c r="JRN21" s="279"/>
      <c r="JRO21" s="279"/>
      <c r="JRP21" s="279"/>
      <c r="JRQ21" s="279"/>
      <c r="JRR21" s="279"/>
      <c r="JRS21" s="279"/>
      <c r="JRT21" s="279"/>
      <c r="JRU21" s="279"/>
      <c r="JRV21" s="279"/>
      <c r="JRW21" s="279"/>
      <c r="JRX21" s="279"/>
      <c r="JRY21" s="279"/>
      <c r="JRZ21" s="279"/>
      <c r="JSA21" s="279"/>
      <c r="JSB21" s="279"/>
      <c r="JSC21" s="279"/>
      <c r="JSD21" s="279"/>
      <c r="JSE21" s="279"/>
      <c r="JSF21" s="279"/>
      <c r="JSG21" s="279"/>
      <c r="JSH21" s="279"/>
      <c r="JSI21" s="279"/>
      <c r="JSJ21" s="279"/>
      <c r="JSK21" s="279"/>
      <c r="JSL21" s="279"/>
      <c r="JSM21" s="279"/>
      <c r="JSN21" s="279"/>
      <c r="JSO21" s="279"/>
      <c r="JSP21" s="279"/>
      <c r="JSQ21" s="279"/>
      <c r="JSR21" s="279"/>
      <c r="JSS21" s="279"/>
      <c r="JST21" s="279"/>
      <c r="JSU21" s="279"/>
      <c r="JSV21" s="279"/>
      <c r="JSW21" s="279"/>
      <c r="JSX21" s="279"/>
      <c r="JSY21" s="279"/>
      <c r="JSZ21" s="279"/>
      <c r="JTA21" s="279"/>
      <c r="JTB21" s="279"/>
      <c r="JTC21" s="279"/>
      <c r="JTD21" s="279"/>
      <c r="JTE21" s="279"/>
      <c r="JTF21" s="279"/>
      <c r="JTG21" s="279"/>
      <c r="JTH21" s="279"/>
      <c r="JTI21" s="279"/>
      <c r="JTJ21" s="279"/>
      <c r="JTK21" s="279"/>
      <c r="JTL21" s="279"/>
      <c r="JTM21" s="279"/>
      <c r="JTN21" s="279"/>
      <c r="JTO21" s="279"/>
      <c r="JTP21" s="279"/>
      <c r="JTQ21" s="279"/>
      <c r="JTR21" s="279"/>
      <c r="JTS21" s="279"/>
      <c r="JTT21" s="279"/>
      <c r="JTU21" s="279"/>
      <c r="JTV21" s="279"/>
      <c r="JTW21" s="279"/>
      <c r="JTX21" s="279"/>
      <c r="JTY21" s="279"/>
      <c r="JTZ21" s="279"/>
      <c r="JUA21" s="279"/>
      <c r="JUB21" s="279"/>
      <c r="JUC21" s="279"/>
      <c r="JUD21" s="279"/>
      <c r="JUE21" s="279"/>
      <c r="JUF21" s="279"/>
      <c r="JUG21" s="279"/>
      <c r="JUH21" s="279"/>
      <c r="JUI21" s="279"/>
      <c r="JUJ21" s="279"/>
      <c r="JUK21" s="279"/>
      <c r="JUL21" s="279"/>
      <c r="JUM21" s="279"/>
      <c r="JUN21" s="279"/>
      <c r="JUO21" s="279"/>
      <c r="JUP21" s="279"/>
      <c r="JUQ21" s="279"/>
      <c r="JUR21" s="279"/>
      <c r="JUS21" s="279"/>
      <c r="JUT21" s="279"/>
      <c r="JUU21" s="279"/>
      <c r="JUV21" s="279"/>
      <c r="JUW21" s="279"/>
      <c r="JUX21" s="279"/>
      <c r="JUY21" s="279"/>
      <c r="JUZ21" s="279"/>
      <c r="JVA21" s="279"/>
      <c r="JVB21" s="279"/>
      <c r="JVC21" s="279"/>
      <c r="JVD21" s="279"/>
      <c r="JVE21" s="279"/>
      <c r="JVF21" s="279"/>
      <c r="JVG21" s="279"/>
      <c r="JVH21" s="279"/>
      <c r="JVI21" s="279"/>
      <c r="JVJ21" s="279"/>
      <c r="JVK21" s="279"/>
      <c r="JVL21" s="279"/>
      <c r="JVM21" s="279"/>
      <c r="JVN21" s="279"/>
      <c r="JVO21" s="279"/>
      <c r="JVP21" s="279"/>
      <c r="JVQ21" s="279"/>
      <c r="JVR21" s="279"/>
      <c r="JVS21" s="279"/>
      <c r="JVT21" s="279"/>
      <c r="JVU21" s="279"/>
      <c r="JVV21" s="279"/>
      <c r="JVW21" s="279"/>
      <c r="JVX21" s="279"/>
      <c r="JVY21" s="279"/>
      <c r="JVZ21" s="279"/>
      <c r="JWA21" s="279"/>
      <c r="JWB21" s="279"/>
      <c r="JWC21" s="279"/>
      <c r="JWD21" s="279"/>
      <c r="JWE21" s="279"/>
      <c r="JWF21" s="279"/>
      <c r="JWG21" s="279"/>
      <c r="JWH21" s="279"/>
      <c r="JWI21" s="279"/>
      <c r="JWJ21" s="279"/>
      <c r="JWK21" s="279"/>
      <c r="JWL21" s="279"/>
      <c r="JWM21" s="279"/>
      <c r="JWN21" s="279"/>
      <c r="JWO21" s="279"/>
      <c r="JWP21" s="279"/>
      <c r="JWQ21" s="279"/>
      <c r="JWR21" s="279"/>
      <c r="JWS21" s="279"/>
      <c r="JWT21" s="279"/>
      <c r="JWU21" s="279"/>
      <c r="JWV21" s="279"/>
      <c r="JWW21" s="279"/>
      <c r="JWX21" s="279"/>
      <c r="JWY21" s="279"/>
      <c r="JWZ21" s="279"/>
      <c r="JXA21" s="279"/>
      <c r="JXB21" s="279"/>
      <c r="JXC21" s="279"/>
      <c r="JXD21" s="279"/>
      <c r="JXE21" s="279"/>
      <c r="JXF21" s="279"/>
      <c r="JXG21" s="279"/>
      <c r="JXH21" s="279"/>
      <c r="JXI21" s="279"/>
      <c r="JXJ21" s="279"/>
      <c r="JXK21" s="279"/>
      <c r="JXL21" s="279"/>
      <c r="JXM21" s="279"/>
      <c r="JXN21" s="279"/>
      <c r="JXO21" s="279"/>
      <c r="JXP21" s="279"/>
      <c r="JXQ21" s="279"/>
      <c r="JXR21" s="279"/>
      <c r="JXS21" s="279"/>
      <c r="JXT21" s="279"/>
      <c r="JXU21" s="279"/>
      <c r="JXV21" s="279"/>
      <c r="JXW21" s="279"/>
      <c r="JXX21" s="279"/>
      <c r="JXY21" s="279"/>
      <c r="JXZ21" s="279"/>
      <c r="JYA21" s="279"/>
      <c r="JYB21" s="279"/>
      <c r="JYC21" s="279"/>
      <c r="JYD21" s="279"/>
      <c r="JYE21" s="279"/>
      <c r="JYF21" s="279"/>
      <c r="JYG21" s="279"/>
      <c r="JYH21" s="279"/>
      <c r="JYI21" s="279"/>
      <c r="JYJ21" s="279"/>
      <c r="JYK21" s="279"/>
      <c r="JYL21" s="279"/>
      <c r="JYM21" s="279"/>
      <c r="JYN21" s="279"/>
      <c r="JYO21" s="279"/>
      <c r="JYP21" s="279"/>
      <c r="JYQ21" s="279"/>
      <c r="JYR21" s="279"/>
      <c r="JYS21" s="279"/>
      <c r="JYT21" s="279"/>
      <c r="JYU21" s="279"/>
      <c r="JYV21" s="279"/>
      <c r="JYW21" s="279"/>
      <c r="JYX21" s="279"/>
      <c r="JYY21" s="279"/>
      <c r="JYZ21" s="279"/>
      <c r="JZA21" s="279"/>
      <c r="JZB21" s="279"/>
      <c r="JZC21" s="279"/>
      <c r="JZD21" s="279"/>
      <c r="JZE21" s="279"/>
      <c r="JZF21" s="279"/>
      <c r="JZG21" s="279"/>
      <c r="JZH21" s="279"/>
      <c r="JZI21" s="279"/>
      <c r="JZJ21" s="279"/>
      <c r="JZK21" s="279"/>
      <c r="JZL21" s="279"/>
      <c r="JZM21" s="279"/>
      <c r="JZN21" s="279"/>
      <c r="JZO21" s="279"/>
      <c r="JZP21" s="279"/>
      <c r="JZQ21" s="279"/>
      <c r="JZR21" s="279"/>
      <c r="JZS21" s="279"/>
      <c r="JZT21" s="279"/>
      <c r="JZU21" s="279"/>
      <c r="JZV21" s="279"/>
      <c r="JZW21" s="279"/>
      <c r="JZX21" s="279"/>
      <c r="JZY21" s="279"/>
      <c r="JZZ21" s="279"/>
      <c r="KAA21" s="279"/>
      <c r="KAB21" s="279"/>
      <c r="KAC21" s="279"/>
      <c r="KAD21" s="279"/>
      <c r="KAE21" s="279"/>
      <c r="KAF21" s="279"/>
      <c r="KAG21" s="279"/>
      <c r="KAH21" s="279"/>
      <c r="KAI21" s="279"/>
      <c r="KAJ21" s="279"/>
      <c r="KAK21" s="279"/>
      <c r="KAL21" s="279"/>
      <c r="KAM21" s="279"/>
      <c r="KAN21" s="279"/>
      <c r="KAO21" s="279"/>
      <c r="KAP21" s="279"/>
      <c r="KAQ21" s="279"/>
      <c r="KAR21" s="279"/>
      <c r="KAS21" s="279"/>
      <c r="KAT21" s="279"/>
      <c r="KAU21" s="279"/>
      <c r="KAV21" s="279"/>
      <c r="KAW21" s="279"/>
      <c r="KAX21" s="279"/>
      <c r="KAY21" s="279"/>
      <c r="KAZ21" s="279"/>
      <c r="KBA21" s="279"/>
      <c r="KBB21" s="279"/>
      <c r="KBC21" s="279"/>
      <c r="KBD21" s="279"/>
      <c r="KBE21" s="279"/>
      <c r="KBF21" s="279"/>
      <c r="KBG21" s="279"/>
      <c r="KBH21" s="279"/>
      <c r="KBI21" s="279"/>
      <c r="KBJ21" s="279"/>
      <c r="KBK21" s="279"/>
      <c r="KBL21" s="279"/>
      <c r="KBM21" s="279"/>
      <c r="KBN21" s="279"/>
      <c r="KBO21" s="279"/>
      <c r="KBP21" s="279"/>
      <c r="KBQ21" s="279"/>
      <c r="KBR21" s="279"/>
      <c r="KBS21" s="279"/>
      <c r="KBT21" s="279"/>
      <c r="KBU21" s="279"/>
      <c r="KBV21" s="279"/>
      <c r="KBW21" s="279"/>
      <c r="KBX21" s="279"/>
      <c r="KBY21" s="279"/>
      <c r="KBZ21" s="279"/>
      <c r="KCA21" s="279"/>
      <c r="KCB21" s="279"/>
      <c r="KCC21" s="279"/>
      <c r="KCD21" s="279"/>
      <c r="KCE21" s="279"/>
      <c r="KCF21" s="279"/>
      <c r="KCG21" s="279"/>
      <c r="KCH21" s="279"/>
      <c r="KCI21" s="279"/>
      <c r="KCJ21" s="279"/>
      <c r="KCK21" s="279"/>
      <c r="KCL21" s="279"/>
      <c r="KCM21" s="279"/>
      <c r="KCN21" s="279"/>
      <c r="KCO21" s="279"/>
      <c r="KCP21" s="279"/>
      <c r="KCQ21" s="279"/>
      <c r="KCR21" s="279"/>
      <c r="KCS21" s="279"/>
      <c r="KCT21" s="279"/>
      <c r="KCU21" s="279"/>
      <c r="KCV21" s="279"/>
      <c r="KCW21" s="279"/>
      <c r="KCX21" s="279"/>
      <c r="KCY21" s="279"/>
      <c r="KCZ21" s="279"/>
      <c r="KDA21" s="279"/>
      <c r="KDB21" s="279"/>
      <c r="KDC21" s="279"/>
      <c r="KDD21" s="279"/>
      <c r="KDE21" s="279"/>
      <c r="KDF21" s="279"/>
      <c r="KDG21" s="279"/>
      <c r="KDH21" s="279"/>
      <c r="KDI21" s="279"/>
      <c r="KDJ21" s="279"/>
      <c r="KDK21" s="279"/>
      <c r="KDL21" s="279"/>
      <c r="KDM21" s="279"/>
      <c r="KDN21" s="279"/>
      <c r="KDO21" s="279"/>
      <c r="KDP21" s="279"/>
      <c r="KDQ21" s="279"/>
      <c r="KDR21" s="279"/>
      <c r="KDS21" s="279"/>
      <c r="KDT21" s="279"/>
      <c r="KDU21" s="279"/>
      <c r="KDV21" s="279"/>
      <c r="KDW21" s="279"/>
      <c r="KDX21" s="279"/>
      <c r="KDY21" s="279"/>
      <c r="KDZ21" s="279"/>
      <c r="KEA21" s="279"/>
      <c r="KEB21" s="279"/>
      <c r="KEC21" s="279"/>
      <c r="KED21" s="279"/>
      <c r="KEE21" s="279"/>
      <c r="KEF21" s="279"/>
      <c r="KEG21" s="279"/>
      <c r="KEH21" s="279"/>
      <c r="KEI21" s="279"/>
      <c r="KEJ21" s="279"/>
      <c r="KEK21" s="279"/>
      <c r="KEL21" s="279"/>
      <c r="KEM21" s="279"/>
      <c r="KEN21" s="279"/>
      <c r="KEO21" s="279"/>
      <c r="KEP21" s="279"/>
      <c r="KEQ21" s="279"/>
      <c r="KER21" s="279"/>
      <c r="KES21" s="279"/>
      <c r="KET21" s="279"/>
      <c r="KEU21" s="279"/>
      <c r="KEV21" s="279"/>
      <c r="KEW21" s="279"/>
      <c r="KEX21" s="279"/>
      <c r="KEY21" s="279"/>
      <c r="KEZ21" s="279"/>
      <c r="KFA21" s="279"/>
      <c r="KFB21" s="279"/>
      <c r="KFC21" s="279"/>
      <c r="KFD21" s="279"/>
      <c r="KFE21" s="279"/>
      <c r="KFF21" s="279"/>
      <c r="KFG21" s="279"/>
      <c r="KFH21" s="279"/>
      <c r="KFI21" s="279"/>
      <c r="KFJ21" s="279"/>
      <c r="KFK21" s="279"/>
      <c r="KFL21" s="279"/>
      <c r="KFM21" s="279"/>
      <c r="KFN21" s="279"/>
      <c r="KFO21" s="279"/>
      <c r="KFP21" s="279"/>
      <c r="KFQ21" s="279"/>
      <c r="KFR21" s="279"/>
      <c r="KFS21" s="279"/>
      <c r="KFT21" s="279"/>
      <c r="KFU21" s="279"/>
      <c r="KFV21" s="279"/>
      <c r="KFW21" s="279"/>
      <c r="KFX21" s="279"/>
      <c r="KFY21" s="279"/>
      <c r="KFZ21" s="279"/>
      <c r="KGA21" s="279"/>
      <c r="KGB21" s="279"/>
      <c r="KGC21" s="279"/>
      <c r="KGD21" s="279"/>
      <c r="KGE21" s="279"/>
      <c r="KGF21" s="279"/>
      <c r="KGG21" s="279"/>
      <c r="KGH21" s="279"/>
      <c r="KGI21" s="279"/>
      <c r="KGJ21" s="279"/>
      <c r="KGK21" s="279"/>
      <c r="KGL21" s="279"/>
      <c r="KGM21" s="279"/>
      <c r="KGN21" s="279"/>
      <c r="KGO21" s="279"/>
      <c r="KGP21" s="279"/>
      <c r="KGQ21" s="279"/>
      <c r="KGR21" s="279"/>
      <c r="KGS21" s="279"/>
      <c r="KGT21" s="279"/>
      <c r="KGU21" s="279"/>
      <c r="KGV21" s="279"/>
      <c r="KGW21" s="279"/>
      <c r="KGX21" s="279"/>
      <c r="KGY21" s="279"/>
      <c r="KGZ21" s="279"/>
      <c r="KHA21" s="279"/>
      <c r="KHB21" s="279"/>
      <c r="KHC21" s="279"/>
      <c r="KHD21" s="279"/>
      <c r="KHE21" s="279"/>
      <c r="KHF21" s="279"/>
      <c r="KHG21" s="279"/>
      <c r="KHH21" s="279"/>
      <c r="KHI21" s="279"/>
      <c r="KHJ21" s="279"/>
      <c r="KHK21" s="279"/>
      <c r="KHL21" s="279"/>
      <c r="KHM21" s="279"/>
      <c r="KHN21" s="279"/>
      <c r="KHO21" s="279"/>
      <c r="KHP21" s="279"/>
      <c r="KHQ21" s="279"/>
      <c r="KHR21" s="279"/>
      <c r="KHS21" s="279"/>
      <c r="KHT21" s="279"/>
      <c r="KHU21" s="279"/>
      <c r="KHV21" s="279"/>
      <c r="KHW21" s="279"/>
      <c r="KHX21" s="279"/>
      <c r="KHY21" s="279"/>
      <c r="KHZ21" s="279"/>
      <c r="KIA21" s="279"/>
      <c r="KIB21" s="279"/>
      <c r="KIC21" s="279"/>
      <c r="KID21" s="279"/>
      <c r="KIE21" s="279"/>
      <c r="KIF21" s="279"/>
      <c r="KIG21" s="279"/>
      <c r="KIH21" s="279"/>
      <c r="KII21" s="279"/>
      <c r="KIJ21" s="279"/>
      <c r="KIK21" s="279"/>
      <c r="KIL21" s="279"/>
      <c r="KIM21" s="279"/>
      <c r="KIN21" s="279"/>
      <c r="KIO21" s="279"/>
      <c r="KIP21" s="279"/>
      <c r="KIQ21" s="279"/>
      <c r="KIR21" s="279"/>
      <c r="KIS21" s="279"/>
      <c r="KIT21" s="279"/>
      <c r="KIU21" s="279"/>
      <c r="KIV21" s="279"/>
      <c r="KIW21" s="279"/>
      <c r="KIX21" s="279"/>
      <c r="KIY21" s="279"/>
      <c r="KIZ21" s="279"/>
      <c r="KJA21" s="279"/>
      <c r="KJB21" s="279"/>
      <c r="KJC21" s="279"/>
      <c r="KJD21" s="279"/>
      <c r="KJE21" s="279"/>
      <c r="KJF21" s="279"/>
      <c r="KJG21" s="279"/>
      <c r="KJH21" s="279"/>
      <c r="KJI21" s="279"/>
      <c r="KJJ21" s="279"/>
      <c r="KJK21" s="279"/>
      <c r="KJL21" s="279"/>
      <c r="KJM21" s="279"/>
      <c r="KJN21" s="279"/>
      <c r="KJO21" s="279"/>
      <c r="KJP21" s="279"/>
      <c r="KJQ21" s="279"/>
      <c r="KJR21" s="279"/>
      <c r="KJS21" s="279"/>
      <c r="KJT21" s="279"/>
      <c r="KJU21" s="279"/>
      <c r="KJV21" s="279"/>
      <c r="KJW21" s="279"/>
      <c r="KJX21" s="279"/>
      <c r="KJY21" s="279"/>
      <c r="KJZ21" s="279"/>
      <c r="KKA21" s="279"/>
      <c r="KKB21" s="279"/>
      <c r="KKC21" s="279"/>
      <c r="KKD21" s="279"/>
      <c r="KKE21" s="279"/>
      <c r="KKF21" s="279"/>
      <c r="KKG21" s="279"/>
      <c r="KKH21" s="279"/>
      <c r="KKI21" s="279"/>
      <c r="KKJ21" s="279"/>
      <c r="KKK21" s="279"/>
      <c r="KKL21" s="279"/>
      <c r="KKM21" s="279"/>
      <c r="KKN21" s="279"/>
      <c r="KKO21" s="279"/>
      <c r="KKP21" s="279"/>
      <c r="KKQ21" s="279"/>
      <c r="KKR21" s="279"/>
      <c r="KKS21" s="279"/>
      <c r="KKT21" s="279"/>
      <c r="KKU21" s="279"/>
      <c r="KKV21" s="279"/>
      <c r="KKW21" s="279"/>
      <c r="KKX21" s="279"/>
      <c r="KKY21" s="279"/>
      <c r="KKZ21" s="279"/>
      <c r="KLA21" s="279"/>
      <c r="KLB21" s="279"/>
      <c r="KLC21" s="279"/>
      <c r="KLD21" s="279"/>
      <c r="KLE21" s="279"/>
      <c r="KLF21" s="279"/>
      <c r="KLG21" s="279"/>
      <c r="KLH21" s="279"/>
      <c r="KLI21" s="279"/>
      <c r="KLJ21" s="279"/>
      <c r="KLK21" s="279"/>
      <c r="KLL21" s="279"/>
      <c r="KLM21" s="279"/>
      <c r="KLN21" s="279"/>
      <c r="KLO21" s="279"/>
      <c r="KLP21" s="279"/>
      <c r="KLQ21" s="279"/>
      <c r="KLR21" s="279"/>
      <c r="KLS21" s="279"/>
      <c r="KLT21" s="279"/>
      <c r="KLU21" s="279"/>
      <c r="KLV21" s="279"/>
      <c r="KLW21" s="279"/>
      <c r="KLX21" s="279"/>
      <c r="KLY21" s="279"/>
      <c r="KLZ21" s="279"/>
      <c r="KMA21" s="279"/>
      <c r="KMB21" s="279"/>
      <c r="KMC21" s="279"/>
      <c r="KMD21" s="279"/>
      <c r="KME21" s="279"/>
      <c r="KMF21" s="279"/>
      <c r="KMG21" s="279"/>
      <c r="KMH21" s="279"/>
      <c r="KMI21" s="279"/>
      <c r="KMJ21" s="279"/>
      <c r="KMK21" s="279"/>
      <c r="KML21" s="279"/>
      <c r="KMM21" s="279"/>
      <c r="KMN21" s="279"/>
      <c r="KMO21" s="279"/>
      <c r="KMP21" s="279"/>
      <c r="KMQ21" s="279"/>
      <c r="KMR21" s="279"/>
      <c r="KMS21" s="279"/>
      <c r="KMT21" s="279"/>
      <c r="KMU21" s="279"/>
      <c r="KMV21" s="279"/>
      <c r="KMW21" s="279"/>
      <c r="KMX21" s="279"/>
      <c r="KMY21" s="279"/>
      <c r="KMZ21" s="279"/>
      <c r="KNA21" s="279"/>
      <c r="KNB21" s="279"/>
      <c r="KNC21" s="279"/>
      <c r="KND21" s="279"/>
      <c r="KNE21" s="279"/>
      <c r="KNF21" s="279"/>
      <c r="KNG21" s="279"/>
      <c r="KNH21" s="279"/>
      <c r="KNI21" s="279"/>
      <c r="KNJ21" s="279"/>
      <c r="KNK21" s="279"/>
      <c r="KNL21" s="279"/>
      <c r="KNM21" s="279"/>
      <c r="KNN21" s="279"/>
      <c r="KNO21" s="279"/>
      <c r="KNP21" s="279"/>
      <c r="KNQ21" s="279"/>
      <c r="KNR21" s="279"/>
      <c r="KNS21" s="279"/>
      <c r="KNT21" s="279"/>
      <c r="KNU21" s="279"/>
      <c r="KNV21" s="279"/>
      <c r="KNW21" s="279"/>
      <c r="KNX21" s="279"/>
      <c r="KNY21" s="279"/>
      <c r="KNZ21" s="279"/>
      <c r="KOA21" s="279"/>
      <c r="KOB21" s="279"/>
      <c r="KOC21" s="279"/>
      <c r="KOD21" s="279"/>
      <c r="KOE21" s="279"/>
      <c r="KOF21" s="279"/>
      <c r="KOG21" s="279"/>
      <c r="KOH21" s="279"/>
      <c r="KOI21" s="279"/>
      <c r="KOJ21" s="279"/>
      <c r="KOK21" s="279"/>
      <c r="KOL21" s="279"/>
      <c r="KOM21" s="279"/>
      <c r="KON21" s="279"/>
      <c r="KOO21" s="279"/>
      <c r="KOP21" s="279"/>
      <c r="KOQ21" s="279"/>
      <c r="KOR21" s="279"/>
      <c r="KOS21" s="279"/>
      <c r="KOT21" s="279"/>
      <c r="KOU21" s="279"/>
      <c r="KOV21" s="279"/>
      <c r="KOW21" s="279"/>
      <c r="KOX21" s="279"/>
      <c r="KOY21" s="279"/>
      <c r="KOZ21" s="279"/>
      <c r="KPA21" s="279"/>
      <c r="KPB21" s="279"/>
      <c r="KPC21" s="279"/>
      <c r="KPD21" s="279"/>
      <c r="KPE21" s="279"/>
      <c r="KPF21" s="279"/>
      <c r="KPG21" s="279"/>
      <c r="KPH21" s="279"/>
      <c r="KPI21" s="279"/>
      <c r="KPJ21" s="279"/>
      <c r="KPK21" s="279"/>
      <c r="KPL21" s="279"/>
      <c r="KPM21" s="279"/>
      <c r="KPN21" s="279"/>
      <c r="KPO21" s="279"/>
      <c r="KPP21" s="279"/>
      <c r="KPQ21" s="279"/>
      <c r="KPR21" s="279"/>
      <c r="KPS21" s="279"/>
      <c r="KPT21" s="279"/>
      <c r="KPU21" s="279"/>
      <c r="KPV21" s="279"/>
      <c r="KPW21" s="279"/>
      <c r="KPX21" s="279"/>
      <c r="KPY21" s="279"/>
      <c r="KPZ21" s="279"/>
      <c r="KQA21" s="279"/>
      <c r="KQB21" s="279"/>
      <c r="KQC21" s="279"/>
      <c r="KQD21" s="279"/>
      <c r="KQE21" s="279"/>
      <c r="KQF21" s="279"/>
      <c r="KQG21" s="279"/>
      <c r="KQH21" s="279"/>
      <c r="KQI21" s="279"/>
      <c r="KQJ21" s="279"/>
      <c r="KQK21" s="279"/>
      <c r="KQL21" s="279"/>
      <c r="KQM21" s="279"/>
      <c r="KQN21" s="279"/>
      <c r="KQO21" s="279"/>
      <c r="KQP21" s="279"/>
      <c r="KQQ21" s="279"/>
      <c r="KQR21" s="279"/>
      <c r="KQS21" s="279"/>
      <c r="KQT21" s="279"/>
      <c r="KQU21" s="279"/>
      <c r="KQV21" s="279"/>
      <c r="KQW21" s="279"/>
      <c r="KQX21" s="279"/>
      <c r="KQY21" s="279"/>
      <c r="KQZ21" s="279"/>
      <c r="KRA21" s="279"/>
      <c r="KRB21" s="279"/>
      <c r="KRC21" s="279"/>
      <c r="KRD21" s="279"/>
      <c r="KRE21" s="279"/>
      <c r="KRF21" s="279"/>
      <c r="KRG21" s="279"/>
      <c r="KRH21" s="279"/>
      <c r="KRI21" s="279"/>
      <c r="KRJ21" s="279"/>
      <c r="KRK21" s="279"/>
      <c r="KRL21" s="279"/>
      <c r="KRM21" s="279"/>
      <c r="KRN21" s="279"/>
      <c r="KRO21" s="279"/>
      <c r="KRP21" s="279"/>
      <c r="KRQ21" s="279"/>
      <c r="KRR21" s="279"/>
      <c r="KRS21" s="279"/>
      <c r="KRT21" s="279"/>
      <c r="KRU21" s="279"/>
      <c r="KRV21" s="279"/>
      <c r="KRW21" s="279"/>
      <c r="KRX21" s="279"/>
      <c r="KRY21" s="279"/>
      <c r="KRZ21" s="279"/>
      <c r="KSA21" s="279"/>
      <c r="KSB21" s="279"/>
      <c r="KSC21" s="279"/>
      <c r="KSD21" s="279"/>
      <c r="KSE21" s="279"/>
      <c r="KSF21" s="279"/>
      <c r="KSG21" s="279"/>
      <c r="KSH21" s="279"/>
      <c r="KSI21" s="279"/>
      <c r="KSJ21" s="279"/>
      <c r="KSK21" s="279"/>
      <c r="KSL21" s="279"/>
      <c r="KSM21" s="279"/>
      <c r="KSN21" s="279"/>
      <c r="KSO21" s="279"/>
      <c r="KSP21" s="279"/>
      <c r="KSQ21" s="279"/>
      <c r="KSR21" s="279"/>
      <c r="KSS21" s="279"/>
      <c r="KST21" s="279"/>
      <c r="KSU21" s="279"/>
      <c r="KSV21" s="279"/>
      <c r="KSW21" s="279"/>
      <c r="KSX21" s="279"/>
      <c r="KSY21" s="279"/>
      <c r="KSZ21" s="279"/>
      <c r="KTA21" s="279"/>
      <c r="KTB21" s="279"/>
      <c r="KTC21" s="279"/>
      <c r="KTD21" s="279"/>
      <c r="KTE21" s="279"/>
      <c r="KTF21" s="279"/>
      <c r="KTG21" s="279"/>
      <c r="KTH21" s="279"/>
      <c r="KTI21" s="279"/>
      <c r="KTJ21" s="279"/>
      <c r="KTK21" s="279"/>
      <c r="KTL21" s="279"/>
      <c r="KTM21" s="279"/>
      <c r="KTN21" s="279"/>
      <c r="KTO21" s="279"/>
      <c r="KTP21" s="279"/>
      <c r="KTQ21" s="279"/>
      <c r="KTR21" s="279"/>
      <c r="KTS21" s="279"/>
      <c r="KTT21" s="279"/>
      <c r="KTU21" s="279"/>
      <c r="KTV21" s="279"/>
      <c r="KTW21" s="279"/>
      <c r="KTX21" s="279"/>
      <c r="KTY21" s="279"/>
      <c r="KTZ21" s="279"/>
      <c r="KUA21" s="279"/>
      <c r="KUB21" s="279"/>
      <c r="KUC21" s="279"/>
      <c r="KUD21" s="279"/>
      <c r="KUE21" s="279"/>
      <c r="KUF21" s="279"/>
      <c r="KUG21" s="279"/>
      <c r="KUH21" s="279"/>
      <c r="KUI21" s="279"/>
      <c r="KUJ21" s="279"/>
      <c r="KUK21" s="279"/>
      <c r="KUL21" s="279"/>
      <c r="KUM21" s="279"/>
      <c r="KUN21" s="279"/>
      <c r="KUO21" s="279"/>
      <c r="KUP21" s="279"/>
      <c r="KUQ21" s="279"/>
      <c r="KUR21" s="279"/>
      <c r="KUS21" s="279"/>
      <c r="KUT21" s="279"/>
      <c r="KUU21" s="279"/>
      <c r="KUV21" s="279"/>
      <c r="KUW21" s="279"/>
      <c r="KUX21" s="279"/>
      <c r="KUY21" s="279"/>
      <c r="KUZ21" s="279"/>
      <c r="KVA21" s="279"/>
      <c r="KVB21" s="279"/>
      <c r="KVC21" s="279"/>
      <c r="KVD21" s="279"/>
      <c r="KVE21" s="279"/>
      <c r="KVF21" s="279"/>
      <c r="KVG21" s="279"/>
      <c r="KVH21" s="279"/>
      <c r="KVI21" s="279"/>
      <c r="KVJ21" s="279"/>
      <c r="KVK21" s="279"/>
      <c r="KVL21" s="279"/>
      <c r="KVM21" s="279"/>
      <c r="KVN21" s="279"/>
      <c r="KVO21" s="279"/>
      <c r="KVP21" s="279"/>
      <c r="KVQ21" s="279"/>
      <c r="KVR21" s="279"/>
      <c r="KVS21" s="279"/>
      <c r="KVT21" s="279"/>
      <c r="KVU21" s="279"/>
      <c r="KVV21" s="279"/>
      <c r="KVW21" s="279"/>
      <c r="KVX21" s="279"/>
      <c r="KVY21" s="279"/>
      <c r="KVZ21" s="279"/>
      <c r="KWA21" s="279"/>
      <c r="KWB21" s="279"/>
      <c r="KWC21" s="279"/>
      <c r="KWD21" s="279"/>
      <c r="KWE21" s="279"/>
      <c r="KWF21" s="279"/>
      <c r="KWG21" s="279"/>
      <c r="KWH21" s="279"/>
      <c r="KWI21" s="279"/>
      <c r="KWJ21" s="279"/>
      <c r="KWK21" s="279"/>
      <c r="KWL21" s="279"/>
      <c r="KWM21" s="279"/>
      <c r="KWN21" s="279"/>
      <c r="KWO21" s="279"/>
      <c r="KWP21" s="279"/>
      <c r="KWQ21" s="279"/>
      <c r="KWR21" s="279"/>
      <c r="KWS21" s="279"/>
      <c r="KWT21" s="279"/>
      <c r="KWU21" s="279"/>
      <c r="KWV21" s="279"/>
      <c r="KWW21" s="279"/>
      <c r="KWX21" s="279"/>
      <c r="KWY21" s="279"/>
      <c r="KWZ21" s="279"/>
      <c r="KXA21" s="279"/>
      <c r="KXB21" s="279"/>
      <c r="KXC21" s="279"/>
      <c r="KXD21" s="279"/>
      <c r="KXE21" s="279"/>
      <c r="KXF21" s="279"/>
      <c r="KXG21" s="279"/>
      <c r="KXH21" s="279"/>
      <c r="KXI21" s="279"/>
      <c r="KXJ21" s="279"/>
      <c r="KXK21" s="279"/>
      <c r="KXL21" s="279"/>
      <c r="KXM21" s="279"/>
      <c r="KXN21" s="279"/>
      <c r="KXO21" s="279"/>
      <c r="KXP21" s="279"/>
      <c r="KXQ21" s="279"/>
      <c r="KXR21" s="279"/>
      <c r="KXS21" s="279"/>
      <c r="KXT21" s="279"/>
      <c r="KXU21" s="279"/>
      <c r="KXV21" s="279"/>
      <c r="KXW21" s="279"/>
      <c r="KXX21" s="279"/>
      <c r="KXY21" s="279"/>
      <c r="KXZ21" s="279"/>
      <c r="KYA21" s="279"/>
      <c r="KYB21" s="279"/>
      <c r="KYC21" s="279"/>
      <c r="KYD21" s="279"/>
      <c r="KYE21" s="279"/>
      <c r="KYF21" s="279"/>
      <c r="KYG21" s="279"/>
      <c r="KYH21" s="279"/>
      <c r="KYI21" s="279"/>
      <c r="KYJ21" s="279"/>
      <c r="KYK21" s="279"/>
      <c r="KYL21" s="279"/>
      <c r="KYM21" s="279"/>
      <c r="KYN21" s="279"/>
      <c r="KYO21" s="279"/>
      <c r="KYP21" s="279"/>
      <c r="KYQ21" s="279"/>
      <c r="KYR21" s="279"/>
      <c r="KYS21" s="279"/>
      <c r="KYT21" s="279"/>
      <c r="KYU21" s="279"/>
      <c r="KYV21" s="279"/>
      <c r="KYW21" s="279"/>
      <c r="KYX21" s="279"/>
      <c r="KYY21" s="279"/>
      <c r="KYZ21" s="279"/>
      <c r="KZA21" s="279"/>
      <c r="KZB21" s="279"/>
      <c r="KZC21" s="279"/>
      <c r="KZD21" s="279"/>
      <c r="KZE21" s="279"/>
      <c r="KZF21" s="279"/>
      <c r="KZG21" s="279"/>
      <c r="KZH21" s="279"/>
      <c r="KZI21" s="279"/>
      <c r="KZJ21" s="279"/>
      <c r="KZK21" s="279"/>
      <c r="KZL21" s="279"/>
      <c r="KZM21" s="279"/>
      <c r="KZN21" s="279"/>
      <c r="KZO21" s="279"/>
      <c r="KZP21" s="279"/>
      <c r="KZQ21" s="279"/>
      <c r="KZR21" s="279"/>
      <c r="KZS21" s="279"/>
      <c r="KZT21" s="279"/>
      <c r="KZU21" s="279"/>
      <c r="KZV21" s="279"/>
      <c r="KZW21" s="279"/>
      <c r="KZX21" s="279"/>
      <c r="KZY21" s="279"/>
      <c r="KZZ21" s="279"/>
      <c r="LAA21" s="279"/>
      <c r="LAB21" s="279"/>
      <c r="LAC21" s="279"/>
      <c r="LAD21" s="279"/>
      <c r="LAE21" s="279"/>
      <c r="LAF21" s="279"/>
      <c r="LAG21" s="279"/>
      <c r="LAH21" s="279"/>
      <c r="LAI21" s="279"/>
      <c r="LAJ21" s="279"/>
      <c r="LAK21" s="279"/>
      <c r="LAL21" s="279"/>
      <c r="LAM21" s="279"/>
      <c r="LAN21" s="279"/>
      <c r="LAO21" s="279"/>
      <c r="LAP21" s="279"/>
      <c r="LAQ21" s="279"/>
      <c r="LAR21" s="279"/>
      <c r="LAS21" s="279"/>
      <c r="LAT21" s="279"/>
      <c r="LAU21" s="279"/>
      <c r="LAV21" s="279"/>
      <c r="LAW21" s="279"/>
      <c r="LAX21" s="279"/>
      <c r="LAY21" s="279"/>
      <c r="LAZ21" s="279"/>
      <c r="LBA21" s="279"/>
      <c r="LBB21" s="279"/>
      <c r="LBC21" s="279"/>
      <c r="LBD21" s="279"/>
      <c r="LBE21" s="279"/>
      <c r="LBF21" s="279"/>
      <c r="LBG21" s="279"/>
      <c r="LBH21" s="279"/>
      <c r="LBI21" s="279"/>
      <c r="LBJ21" s="279"/>
      <c r="LBK21" s="279"/>
      <c r="LBL21" s="279"/>
      <c r="LBM21" s="279"/>
      <c r="LBN21" s="279"/>
      <c r="LBO21" s="279"/>
      <c r="LBP21" s="279"/>
      <c r="LBQ21" s="279"/>
      <c r="LBR21" s="279"/>
      <c r="LBS21" s="279"/>
      <c r="LBT21" s="279"/>
      <c r="LBU21" s="279"/>
      <c r="LBV21" s="279"/>
      <c r="LBW21" s="279"/>
      <c r="LBX21" s="279"/>
      <c r="LBY21" s="279"/>
      <c r="LBZ21" s="279"/>
      <c r="LCA21" s="279"/>
      <c r="LCB21" s="279"/>
      <c r="LCC21" s="279"/>
      <c r="LCD21" s="279"/>
      <c r="LCE21" s="279"/>
      <c r="LCF21" s="279"/>
      <c r="LCG21" s="279"/>
      <c r="LCH21" s="279"/>
      <c r="LCI21" s="279"/>
      <c r="LCJ21" s="279"/>
      <c r="LCK21" s="279"/>
      <c r="LCL21" s="279"/>
      <c r="LCM21" s="279"/>
      <c r="LCN21" s="279"/>
      <c r="LCO21" s="279"/>
      <c r="LCP21" s="279"/>
      <c r="LCQ21" s="279"/>
      <c r="LCR21" s="279"/>
      <c r="LCS21" s="279"/>
      <c r="LCT21" s="279"/>
      <c r="LCU21" s="279"/>
      <c r="LCV21" s="279"/>
      <c r="LCW21" s="279"/>
      <c r="LCX21" s="279"/>
      <c r="LCY21" s="279"/>
      <c r="LCZ21" s="279"/>
      <c r="LDA21" s="279"/>
      <c r="LDB21" s="279"/>
      <c r="LDC21" s="279"/>
      <c r="LDD21" s="279"/>
      <c r="LDE21" s="279"/>
      <c r="LDF21" s="279"/>
      <c r="LDG21" s="279"/>
      <c r="LDH21" s="279"/>
      <c r="LDI21" s="279"/>
      <c r="LDJ21" s="279"/>
      <c r="LDK21" s="279"/>
      <c r="LDL21" s="279"/>
      <c r="LDM21" s="279"/>
      <c r="LDN21" s="279"/>
      <c r="LDO21" s="279"/>
      <c r="LDP21" s="279"/>
      <c r="LDQ21" s="279"/>
      <c r="LDR21" s="279"/>
      <c r="LDS21" s="279"/>
      <c r="LDT21" s="279"/>
      <c r="LDU21" s="279"/>
      <c r="LDV21" s="279"/>
      <c r="LDW21" s="279"/>
      <c r="LDX21" s="279"/>
      <c r="LDY21" s="279"/>
      <c r="LDZ21" s="279"/>
      <c r="LEA21" s="279"/>
      <c r="LEB21" s="279"/>
      <c r="LEC21" s="279"/>
      <c r="LED21" s="279"/>
      <c r="LEE21" s="279"/>
      <c r="LEF21" s="279"/>
      <c r="LEG21" s="279"/>
      <c r="LEH21" s="279"/>
      <c r="LEI21" s="279"/>
      <c r="LEJ21" s="279"/>
      <c r="LEK21" s="279"/>
      <c r="LEL21" s="279"/>
      <c r="LEM21" s="279"/>
      <c r="LEN21" s="279"/>
      <c r="LEO21" s="279"/>
      <c r="LEP21" s="279"/>
      <c r="LEQ21" s="279"/>
      <c r="LER21" s="279"/>
      <c r="LES21" s="279"/>
      <c r="LET21" s="279"/>
      <c r="LEU21" s="279"/>
      <c r="LEV21" s="279"/>
      <c r="LEW21" s="279"/>
      <c r="LEX21" s="279"/>
      <c r="LEY21" s="279"/>
      <c r="LEZ21" s="279"/>
      <c r="LFA21" s="279"/>
      <c r="LFB21" s="279"/>
      <c r="LFC21" s="279"/>
      <c r="LFD21" s="279"/>
      <c r="LFE21" s="279"/>
      <c r="LFF21" s="279"/>
      <c r="LFG21" s="279"/>
      <c r="LFH21" s="279"/>
      <c r="LFI21" s="279"/>
      <c r="LFJ21" s="279"/>
      <c r="LFK21" s="279"/>
      <c r="LFL21" s="279"/>
      <c r="LFM21" s="279"/>
      <c r="LFN21" s="279"/>
      <c r="LFO21" s="279"/>
      <c r="LFP21" s="279"/>
      <c r="LFQ21" s="279"/>
      <c r="LFR21" s="279"/>
      <c r="LFS21" s="279"/>
      <c r="LFT21" s="279"/>
      <c r="LFU21" s="279"/>
      <c r="LFV21" s="279"/>
      <c r="LFW21" s="279"/>
      <c r="LFX21" s="279"/>
      <c r="LFY21" s="279"/>
      <c r="LFZ21" s="279"/>
      <c r="LGA21" s="279"/>
      <c r="LGB21" s="279"/>
      <c r="LGC21" s="279"/>
      <c r="LGD21" s="279"/>
      <c r="LGE21" s="279"/>
      <c r="LGF21" s="279"/>
      <c r="LGG21" s="279"/>
      <c r="LGH21" s="279"/>
      <c r="LGI21" s="279"/>
      <c r="LGJ21" s="279"/>
      <c r="LGK21" s="279"/>
      <c r="LGL21" s="279"/>
      <c r="LGM21" s="279"/>
      <c r="LGN21" s="279"/>
      <c r="LGO21" s="279"/>
      <c r="LGP21" s="279"/>
      <c r="LGQ21" s="279"/>
      <c r="LGR21" s="279"/>
      <c r="LGS21" s="279"/>
      <c r="LGT21" s="279"/>
      <c r="LGU21" s="279"/>
      <c r="LGV21" s="279"/>
      <c r="LGW21" s="279"/>
      <c r="LGX21" s="279"/>
      <c r="LGY21" s="279"/>
      <c r="LGZ21" s="279"/>
      <c r="LHA21" s="279"/>
      <c r="LHB21" s="279"/>
      <c r="LHC21" s="279"/>
      <c r="LHD21" s="279"/>
      <c r="LHE21" s="279"/>
      <c r="LHF21" s="279"/>
      <c r="LHG21" s="279"/>
      <c r="LHH21" s="279"/>
      <c r="LHI21" s="279"/>
      <c r="LHJ21" s="279"/>
      <c r="LHK21" s="279"/>
      <c r="LHL21" s="279"/>
      <c r="LHM21" s="279"/>
      <c r="LHN21" s="279"/>
      <c r="LHO21" s="279"/>
      <c r="LHP21" s="279"/>
      <c r="LHQ21" s="279"/>
      <c r="LHR21" s="279"/>
      <c r="LHS21" s="279"/>
      <c r="LHT21" s="279"/>
      <c r="LHU21" s="279"/>
      <c r="LHV21" s="279"/>
      <c r="LHW21" s="279"/>
      <c r="LHX21" s="279"/>
      <c r="LHY21" s="279"/>
      <c r="LHZ21" s="279"/>
      <c r="LIA21" s="279"/>
      <c r="LIB21" s="279"/>
      <c r="LIC21" s="279"/>
      <c r="LID21" s="279"/>
      <c r="LIE21" s="279"/>
      <c r="LIF21" s="279"/>
      <c r="LIG21" s="279"/>
      <c r="LIH21" s="279"/>
      <c r="LII21" s="279"/>
      <c r="LIJ21" s="279"/>
      <c r="LIK21" s="279"/>
      <c r="LIL21" s="279"/>
      <c r="LIM21" s="279"/>
      <c r="LIN21" s="279"/>
      <c r="LIO21" s="279"/>
      <c r="LIP21" s="279"/>
      <c r="LIQ21" s="279"/>
      <c r="LIR21" s="279"/>
      <c r="LIS21" s="279"/>
      <c r="LIT21" s="279"/>
      <c r="LIU21" s="279"/>
      <c r="LIV21" s="279"/>
      <c r="LIW21" s="279"/>
      <c r="LIX21" s="279"/>
      <c r="LIY21" s="279"/>
      <c r="LIZ21" s="279"/>
      <c r="LJA21" s="279"/>
      <c r="LJB21" s="279"/>
      <c r="LJC21" s="279"/>
      <c r="LJD21" s="279"/>
      <c r="LJE21" s="279"/>
      <c r="LJF21" s="279"/>
      <c r="LJG21" s="279"/>
      <c r="LJH21" s="279"/>
      <c r="LJI21" s="279"/>
      <c r="LJJ21" s="279"/>
      <c r="LJK21" s="279"/>
      <c r="LJL21" s="279"/>
      <c r="LJM21" s="279"/>
      <c r="LJN21" s="279"/>
      <c r="LJO21" s="279"/>
      <c r="LJP21" s="279"/>
      <c r="LJQ21" s="279"/>
      <c r="LJR21" s="279"/>
      <c r="LJS21" s="279"/>
      <c r="LJT21" s="279"/>
      <c r="LJU21" s="279"/>
      <c r="LJV21" s="279"/>
      <c r="LJW21" s="279"/>
      <c r="LJX21" s="279"/>
      <c r="LJY21" s="279"/>
      <c r="LJZ21" s="279"/>
      <c r="LKA21" s="279"/>
      <c r="LKB21" s="279"/>
      <c r="LKC21" s="279"/>
      <c r="LKD21" s="279"/>
      <c r="LKE21" s="279"/>
      <c r="LKF21" s="279"/>
      <c r="LKG21" s="279"/>
      <c r="LKH21" s="279"/>
      <c r="LKI21" s="279"/>
      <c r="LKJ21" s="279"/>
      <c r="LKK21" s="279"/>
      <c r="LKL21" s="279"/>
      <c r="LKM21" s="279"/>
      <c r="LKN21" s="279"/>
      <c r="LKO21" s="279"/>
      <c r="LKP21" s="279"/>
      <c r="LKQ21" s="279"/>
      <c r="LKR21" s="279"/>
      <c r="LKS21" s="279"/>
      <c r="LKT21" s="279"/>
      <c r="LKU21" s="279"/>
      <c r="LKV21" s="279"/>
      <c r="LKW21" s="279"/>
      <c r="LKX21" s="279"/>
      <c r="LKY21" s="279"/>
      <c r="LKZ21" s="279"/>
      <c r="LLA21" s="279"/>
      <c r="LLB21" s="279"/>
      <c r="LLC21" s="279"/>
      <c r="LLD21" s="279"/>
      <c r="LLE21" s="279"/>
      <c r="LLF21" s="279"/>
      <c r="LLG21" s="279"/>
      <c r="LLH21" s="279"/>
      <c r="LLI21" s="279"/>
      <c r="LLJ21" s="279"/>
      <c r="LLK21" s="279"/>
      <c r="LLL21" s="279"/>
      <c r="LLM21" s="279"/>
      <c r="LLN21" s="279"/>
      <c r="LLO21" s="279"/>
      <c r="LLP21" s="279"/>
      <c r="LLQ21" s="279"/>
      <c r="LLR21" s="279"/>
      <c r="LLS21" s="279"/>
      <c r="LLT21" s="279"/>
      <c r="LLU21" s="279"/>
      <c r="LLV21" s="279"/>
      <c r="LLW21" s="279"/>
      <c r="LLX21" s="279"/>
      <c r="LLY21" s="279"/>
      <c r="LLZ21" s="279"/>
      <c r="LMA21" s="279"/>
      <c r="LMB21" s="279"/>
      <c r="LMC21" s="279"/>
      <c r="LMD21" s="279"/>
      <c r="LME21" s="279"/>
      <c r="LMF21" s="279"/>
      <c r="LMG21" s="279"/>
      <c r="LMH21" s="279"/>
      <c r="LMI21" s="279"/>
      <c r="LMJ21" s="279"/>
      <c r="LMK21" s="279"/>
      <c r="LML21" s="279"/>
      <c r="LMM21" s="279"/>
      <c r="LMN21" s="279"/>
      <c r="LMO21" s="279"/>
      <c r="LMP21" s="279"/>
      <c r="LMQ21" s="279"/>
      <c r="LMR21" s="279"/>
      <c r="LMS21" s="279"/>
      <c r="LMT21" s="279"/>
      <c r="LMU21" s="279"/>
      <c r="LMV21" s="279"/>
      <c r="LMW21" s="279"/>
      <c r="LMX21" s="279"/>
      <c r="LMY21" s="279"/>
      <c r="LMZ21" s="279"/>
      <c r="LNA21" s="279"/>
      <c r="LNB21" s="279"/>
      <c r="LNC21" s="279"/>
      <c r="LND21" s="279"/>
      <c r="LNE21" s="279"/>
      <c r="LNF21" s="279"/>
      <c r="LNG21" s="279"/>
      <c r="LNH21" s="279"/>
      <c r="LNI21" s="279"/>
      <c r="LNJ21" s="279"/>
      <c r="LNK21" s="279"/>
      <c r="LNL21" s="279"/>
      <c r="LNM21" s="279"/>
      <c r="LNN21" s="279"/>
      <c r="LNO21" s="279"/>
      <c r="LNP21" s="279"/>
      <c r="LNQ21" s="279"/>
      <c r="LNR21" s="279"/>
      <c r="LNS21" s="279"/>
      <c r="LNT21" s="279"/>
      <c r="LNU21" s="279"/>
      <c r="LNV21" s="279"/>
      <c r="LNW21" s="279"/>
      <c r="LNX21" s="279"/>
      <c r="LNY21" s="279"/>
      <c r="LNZ21" s="279"/>
      <c r="LOA21" s="279"/>
      <c r="LOB21" s="279"/>
      <c r="LOC21" s="279"/>
      <c r="LOD21" s="279"/>
      <c r="LOE21" s="279"/>
      <c r="LOF21" s="279"/>
      <c r="LOG21" s="279"/>
      <c r="LOH21" s="279"/>
      <c r="LOI21" s="279"/>
      <c r="LOJ21" s="279"/>
      <c r="LOK21" s="279"/>
      <c r="LOL21" s="279"/>
      <c r="LOM21" s="279"/>
      <c r="LON21" s="279"/>
      <c r="LOO21" s="279"/>
      <c r="LOP21" s="279"/>
      <c r="LOQ21" s="279"/>
      <c r="LOR21" s="279"/>
      <c r="LOS21" s="279"/>
      <c r="LOT21" s="279"/>
      <c r="LOU21" s="279"/>
      <c r="LOV21" s="279"/>
      <c r="LOW21" s="279"/>
      <c r="LOX21" s="279"/>
      <c r="LOY21" s="279"/>
      <c r="LOZ21" s="279"/>
      <c r="LPA21" s="279"/>
      <c r="LPB21" s="279"/>
      <c r="LPC21" s="279"/>
      <c r="LPD21" s="279"/>
      <c r="LPE21" s="279"/>
      <c r="LPF21" s="279"/>
      <c r="LPG21" s="279"/>
      <c r="LPH21" s="279"/>
      <c r="LPI21" s="279"/>
      <c r="LPJ21" s="279"/>
      <c r="LPK21" s="279"/>
      <c r="LPL21" s="279"/>
      <c r="LPM21" s="279"/>
      <c r="LPN21" s="279"/>
      <c r="LPO21" s="279"/>
      <c r="LPP21" s="279"/>
      <c r="LPQ21" s="279"/>
      <c r="LPR21" s="279"/>
      <c r="LPS21" s="279"/>
      <c r="LPT21" s="279"/>
      <c r="LPU21" s="279"/>
      <c r="LPV21" s="279"/>
      <c r="LPW21" s="279"/>
      <c r="LPX21" s="279"/>
      <c r="LPY21" s="279"/>
      <c r="LPZ21" s="279"/>
      <c r="LQA21" s="279"/>
      <c r="LQB21" s="279"/>
      <c r="LQC21" s="279"/>
      <c r="LQD21" s="279"/>
      <c r="LQE21" s="279"/>
      <c r="LQF21" s="279"/>
      <c r="LQG21" s="279"/>
      <c r="LQH21" s="279"/>
      <c r="LQI21" s="279"/>
      <c r="LQJ21" s="279"/>
      <c r="LQK21" s="279"/>
      <c r="LQL21" s="279"/>
      <c r="LQM21" s="279"/>
      <c r="LQN21" s="279"/>
      <c r="LQO21" s="279"/>
      <c r="LQP21" s="279"/>
      <c r="LQQ21" s="279"/>
      <c r="LQR21" s="279"/>
      <c r="LQS21" s="279"/>
      <c r="LQT21" s="279"/>
      <c r="LQU21" s="279"/>
      <c r="LQV21" s="279"/>
      <c r="LQW21" s="279"/>
      <c r="LQX21" s="279"/>
      <c r="LQY21" s="279"/>
      <c r="LQZ21" s="279"/>
      <c r="LRA21" s="279"/>
      <c r="LRB21" s="279"/>
      <c r="LRC21" s="279"/>
      <c r="LRD21" s="279"/>
      <c r="LRE21" s="279"/>
      <c r="LRF21" s="279"/>
      <c r="LRG21" s="279"/>
      <c r="LRH21" s="279"/>
      <c r="LRI21" s="279"/>
      <c r="LRJ21" s="279"/>
      <c r="LRK21" s="279"/>
      <c r="LRL21" s="279"/>
      <c r="LRM21" s="279"/>
      <c r="LRN21" s="279"/>
      <c r="LRO21" s="279"/>
      <c r="LRP21" s="279"/>
      <c r="LRQ21" s="279"/>
      <c r="LRR21" s="279"/>
      <c r="LRS21" s="279"/>
      <c r="LRT21" s="279"/>
      <c r="LRU21" s="279"/>
      <c r="LRV21" s="279"/>
      <c r="LRW21" s="279"/>
      <c r="LRX21" s="279"/>
      <c r="LRY21" s="279"/>
      <c r="LRZ21" s="279"/>
      <c r="LSA21" s="279"/>
      <c r="LSB21" s="279"/>
      <c r="LSC21" s="279"/>
      <c r="LSD21" s="279"/>
      <c r="LSE21" s="279"/>
      <c r="LSF21" s="279"/>
      <c r="LSG21" s="279"/>
      <c r="LSH21" s="279"/>
      <c r="LSI21" s="279"/>
      <c r="LSJ21" s="279"/>
      <c r="LSK21" s="279"/>
      <c r="LSL21" s="279"/>
      <c r="LSM21" s="279"/>
      <c r="LSN21" s="279"/>
      <c r="LSO21" s="279"/>
      <c r="LSP21" s="279"/>
      <c r="LSQ21" s="279"/>
      <c r="LSR21" s="279"/>
      <c r="LSS21" s="279"/>
      <c r="LST21" s="279"/>
      <c r="LSU21" s="279"/>
      <c r="LSV21" s="279"/>
      <c r="LSW21" s="279"/>
      <c r="LSX21" s="279"/>
      <c r="LSY21" s="279"/>
      <c r="LSZ21" s="279"/>
      <c r="LTA21" s="279"/>
      <c r="LTB21" s="279"/>
      <c r="LTC21" s="279"/>
      <c r="LTD21" s="279"/>
      <c r="LTE21" s="279"/>
      <c r="LTF21" s="279"/>
      <c r="LTG21" s="279"/>
      <c r="LTH21" s="279"/>
      <c r="LTI21" s="279"/>
      <c r="LTJ21" s="279"/>
      <c r="LTK21" s="279"/>
      <c r="LTL21" s="279"/>
      <c r="LTM21" s="279"/>
      <c r="LTN21" s="279"/>
      <c r="LTO21" s="279"/>
      <c r="LTP21" s="279"/>
      <c r="LTQ21" s="279"/>
      <c r="LTR21" s="279"/>
      <c r="LTS21" s="279"/>
      <c r="LTT21" s="279"/>
      <c r="LTU21" s="279"/>
      <c r="LTV21" s="279"/>
      <c r="LTW21" s="279"/>
      <c r="LTX21" s="279"/>
      <c r="LTY21" s="279"/>
      <c r="LTZ21" s="279"/>
      <c r="LUA21" s="279"/>
      <c r="LUB21" s="279"/>
      <c r="LUC21" s="279"/>
      <c r="LUD21" s="279"/>
      <c r="LUE21" s="279"/>
      <c r="LUF21" s="279"/>
      <c r="LUG21" s="279"/>
      <c r="LUH21" s="279"/>
      <c r="LUI21" s="279"/>
      <c r="LUJ21" s="279"/>
      <c r="LUK21" s="279"/>
      <c r="LUL21" s="279"/>
      <c r="LUM21" s="279"/>
      <c r="LUN21" s="279"/>
      <c r="LUO21" s="279"/>
      <c r="LUP21" s="279"/>
      <c r="LUQ21" s="279"/>
      <c r="LUR21" s="279"/>
      <c r="LUS21" s="279"/>
      <c r="LUT21" s="279"/>
      <c r="LUU21" s="279"/>
      <c r="LUV21" s="279"/>
      <c r="LUW21" s="279"/>
      <c r="LUX21" s="279"/>
      <c r="LUY21" s="279"/>
      <c r="LUZ21" s="279"/>
      <c r="LVA21" s="279"/>
      <c r="LVB21" s="279"/>
      <c r="LVC21" s="279"/>
      <c r="LVD21" s="279"/>
      <c r="LVE21" s="279"/>
      <c r="LVF21" s="279"/>
      <c r="LVG21" s="279"/>
      <c r="LVH21" s="279"/>
      <c r="LVI21" s="279"/>
      <c r="LVJ21" s="279"/>
      <c r="LVK21" s="279"/>
      <c r="LVL21" s="279"/>
      <c r="LVM21" s="279"/>
      <c r="LVN21" s="279"/>
      <c r="LVO21" s="279"/>
      <c r="LVP21" s="279"/>
      <c r="LVQ21" s="279"/>
      <c r="LVR21" s="279"/>
      <c r="LVS21" s="279"/>
      <c r="LVT21" s="279"/>
      <c r="LVU21" s="279"/>
      <c r="LVV21" s="279"/>
      <c r="LVW21" s="279"/>
      <c r="LVX21" s="279"/>
      <c r="LVY21" s="279"/>
      <c r="LVZ21" s="279"/>
      <c r="LWA21" s="279"/>
      <c r="LWB21" s="279"/>
      <c r="LWC21" s="279"/>
      <c r="LWD21" s="279"/>
      <c r="LWE21" s="279"/>
      <c r="LWF21" s="279"/>
      <c r="LWG21" s="279"/>
      <c r="LWH21" s="279"/>
      <c r="LWI21" s="279"/>
      <c r="LWJ21" s="279"/>
      <c r="LWK21" s="279"/>
      <c r="LWL21" s="279"/>
      <c r="LWM21" s="279"/>
      <c r="LWN21" s="279"/>
      <c r="LWO21" s="279"/>
      <c r="LWP21" s="279"/>
      <c r="LWQ21" s="279"/>
      <c r="LWR21" s="279"/>
      <c r="LWS21" s="279"/>
      <c r="LWT21" s="279"/>
      <c r="LWU21" s="279"/>
      <c r="LWV21" s="279"/>
      <c r="LWW21" s="279"/>
      <c r="LWX21" s="279"/>
      <c r="LWY21" s="279"/>
      <c r="LWZ21" s="279"/>
      <c r="LXA21" s="279"/>
      <c r="LXB21" s="279"/>
      <c r="LXC21" s="279"/>
      <c r="LXD21" s="279"/>
      <c r="LXE21" s="279"/>
      <c r="LXF21" s="279"/>
      <c r="LXG21" s="279"/>
      <c r="LXH21" s="279"/>
      <c r="LXI21" s="279"/>
      <c r="LXJ21" s="279"/>
      <c r="LXK21" s="279"/>
      <c r="LXL21" s="279"/>
      <c r="LXM21" s="279"/>
      <c r="LXN21" s="279"/>
      <c r="LXO21" s="279"/>
      <c r="LXP21" s="279"/>
      <c r="LXQ21" s="279"/>
      <c r="LXR21" s="279"/>
      <c r="LXS21" s="279"/>
      <c r="LXT21" s="279"/>
      <c r="LXU21" s="279"/>
      <c r="LXV21" s="279"/>
      <c r="LXW21" s="279"/>
      <c r="LXX21" s="279"/>
      <c r="LXY21" s="279"/>
      <c r="LXZ21" s="279"/>
      <c r="LYA21" s="279"/>
      <c r="LYB21" s="279"/>
      <c r="LYC21" s="279"/>
      <c r="LYD21" s="279"/>
      <c r="LYE21" s="279"/>
      <c r="LYF21" s="279"/>
      <c r="LYG21" s="279"/>
      <c r="LYH21" s="279"/>
      <c r="LYI21" s="279"/>
      <c r="LYJ21" s="279"/>
      <c r="LYK21" s="279"/>
      <c r="LYL21" s="279"/>
      <c r="LYM21" s="279"/>
      <c r="LYN21" s="279"/>
      <c r="LYO21" s="279"/>
      <c r="LYP21" s="279"/>
      <c r="LYQ21" s="279"/>
      <c r="LYR21" s="279"/>
      <c r="LYS21" s="279"/>
      <c r="LYT21" s="279"/>
      <c r="LYU21" s="279"/>
      <c r="LYV21" s="279"/>
      <c r="LYW21" s="279"/>
      <c r="LYX21" s="279"/>
      <c r="LYY21" s="279"/>
      <c r="LYZ21" s="279"/>
      <c r="LZA21" s="279"/>
      <c r="LZB21" s="279"/>
      <c r="LZC21" s="279"/>
      <c r="LZD21" s="279"/>
      <c r="LZE21" s="279"/>
      <c r="LZF21" s="279"/>
      <c r="LZG21" s="279"/>
      <c r="LZH21" s="279"/>
      <c r="LZI21" s="279"/>
      <c r="LZJ21" s="279"/>
      <c r="LZK21" s="279"/>
      <c r="LZL21" s="279"/>
      <c r="LZM21" s="279"/>
      <c r="LZN21" s="279"/>
      <c r="LZO21" s="279"/>
      <c r="LZP21" s="279"/>
      <c r="LZQ21" s="279"/>
      <c r="LZR21" s="279"/>
      <c r="LZS21" s="279"/>
      <c r="LZT21" s="279"/>
      <c r="LZU21" s="279"/>
      <c r="LZV21" s="279"/>
      <c r="LZW21" s="279"/>
      <c r="LZX21" s="279"/>
      <c r="LZY21" s="279"/>
      <c r="LZZ21" s="279"/>
      <c r="MAA21" s="279"/>
      <c r="MAB21" s="279"/>
      <c r="MAC21" s="279"/>
      <c r="MAD21" s="279"/>
      <c r="MAE21" s="279"/>
      <c r="MAF21" s="279"/>
      <c r="MAG21" s="279"/>
      <c r="MAH21" s="279"/>
      <c r="MAI21" s="279"/>
      <c r="MAJ21" s="279"/>
      <c r="MAK21" s="279"/>
      <c r="MAL21" s="279"/>
      <c r="MAM21" s="279"/>
      <c r="MAN21" s="279"/>
      <c r="MAO21" s="279"/>
      <c r="MAP21" s="279"/>
      <c r="MAQ21" s="279"/>
      <c r="MAR21" s="279"/>
      <c r="MAS21" s="279"/>
      <c r="MAT21" s="279"/>
      <c r="MAU21" s="279"/>
      <c r="MAV21" s="279"/>
      <c r="MAW21" s="279"/>
      <c r="MAX21" s="279"/>
      <c r="MAY21" s="279"/>
      <c r="MAZ21" s="279"/>
      <c r="MBA21" s="279"/>
      <c r="MBB21" s="279"/>
      <c r="MBC21" s="279"/>
      <c r="MBD21" s="279"/>
      <c r="MBE21" s="279"/>
      <c r="MBF21" s="279"/>
      <c r="MBG21" s="279"/>
      <c r="MBH21" s="279"/>
      <c r="MBI21" s="279"/>
      <c r="MBJ21" s="279"/>
      <c r="MBK21" s="279"/>
      <c r="MBL21" s="279"/>
      <c r="MBM21" s="279"/>
      <c r="MBN21" s="279"/>
      <c r="MBO21" s="279"/>
      <c r="MBP21" s="279"/>
      <c r="MBQ21" s="279"/>
      <c r="MBR21" s="279"/>
      <c r="MBS21" s="279"/>
      <c r="MBT21" s="279"/>
      <c r="MBU21" s="279"/>
      <c r="MBV21" s="279"/>
      <c r="MBW21" s="279"/>
      <c r="MBX21" s="279"/>
      <c r="MBY21" s="279"/>
      <c r="MBZ21" s="279"/>
      <c r="MCA21" s="279"/>
      <c r="MCB21" s="279"/>
      <c r="MCC21" s="279"/>
      <c r="MCD21" s="279"/>
      <c r="MCE21" s="279"/>
      <c r="MCF21" s="279"/>
      <c r="MCG21" s="279"/>
      <c r="MCH21" s="279"/>
      <c r="MCI21" s="279"/>
      <c r="MCJ21" s="279"/>
      <c r="MCK21" s="279"/>
      <c r="MCL21" s="279"/>
      <c r="MCM21" s="279"/>
      <c r="MCN21" s="279"/>
      <c r="MCO21" s="279"/>
      <c r="MCP21" s="279"/>
      <c r="MCQ21" s="279"/>
      <c r="MCR21" s="279"/>
      <c r="MCS21" s="279"/>
      <c r="MCT21" s="279"/>
      <c r="MCU21" s="279"/>
      <c r="MCV21" s="279"/>
      <c r="MCW21" s="279"/>
      <c r="MCX21" s="279"/>
      <c r="MCY21" s="279"/>
      <c r="MCZ21" s="279"/>
      <c r="MDA21" s="279"/>
      <c r="MDB21" s="279"/>
      <c r="MDC21" s="279"/>
      <c r="MDD21" s="279"/>
      <c r="MDE21" s="279"/>
      <c r="MDF21" s="279"/>
      <c r="MDG21" s="279"/>
      <c r="MDH21" s="279"/>
      <c r="MDI21" s="279"/>
      <c r="MDJ21" s="279"/>
      <c r="MDK21" s="279"/>
      <c r="MDL21" s="279"/>
      <c r="MDM21" s="279"/>
      <c r="MDN21" s="279"/>
      <c r="MDO21" s="279"/>
      <c r="MDP21" s="279"/>
      <c r="MDQ21" s="279"/>
      <c r="MDR21" s="279"/>
      <c r="MDS21" s="279"/>
      <c r="MDT21" s="279"/>
      <c r="MDU21" s="279"/>
      <c r="MDV21" s="279"/>
      <c r="MDW21" s="279"/>
      <c r="MDX21" s="279"/>
      <c r="MDY21" s="279"/>
      <c r="MDZ21" s="279"/>
      <c r="MEA21" s="279"/>
      <c r="MEB21" s="279"/>
      <c r="MEC21" s="279"/>
      <c r="MED21" s="279"/>
      <c r="MEE21" s="279"/>
      <c r="MEF21" s="279"/>
      <c r="MEG21" s="279"/>
      <c r="MEH21" s="279"/>
      <c r="MEI21" s="279"/>
      <c r="MEJ21" s="279"/>
      <c r="MEK21" s="279"/>
      <c r="MEL21" s="279"/>
      <c r="MEM21" s="279"/>
      <c r="MEN21" s="279"/>
      <c r="MEO21" s="279"/>
      <c r="MEP21" s="279"/>
      <c r="MEQ21" s="279"/>
      <c r="MER21" s="279"/>
      <c r="MES21" s="279"/>
      <c r="MET21" s="279"/>
      <c r="MEU21" s="279"/>
      <c r="MEV21" s="279"/>
      <c r="MEW21" s="279"/>
      <c r="MEX21" s="279"/>
      <c r="MEY21" s="279"/>
      <c r="MEZ21" s="279"/>
      <c r="MFA21" s="279"/>
      <c r="MFB21" s="279"/>
      <c r="MFC21" s="279"/>
      <c r="MFD21" s="279"/>
      <c r="MFE21" s="279"/>
      <c r="MFF21" s="279"/>
      <c r="MFG21" s="279"/>
      <c r="MFH21" s="279"/>
      <c r="MFI21" s="279"/>
      <c r="MFJ21" s="279"/>
      <c r="MFK21" s="279"/>
      <c r="MFL21" s="279"/>
      <c r="MFM21" s="279"/>
      <c r="MFN21" s="279"/>
      <c r="MFO21" s="279"/>
      <c r="MFP21" s="279"/>
      <c r="MFQ21" s="279"/>
      <c r="MFR21" s="279"/>
      <c r="MFS21" s="279"/>
      <c r="MFT21" s="279"/>
      <c r="MFU21" s="279"/>
      <c r="MFV21" s="279"/>
      <c r="MFW21" s="279"/>
      <c r="MFX21" s="279"/>
      <c r="MFY21" s="279"/>
      <c r="MFZ21" s="279"/>
      <c r="MGA21" s="279"/>
      <c r="MGB21" s="279"/>
      <c r="MGC21" s="279"/>
      <c r="MGD21" s="279"/>
      <c r="MGE21" s="279"/>
      <c r="MGF21" s="279"/>
      <c r="MGG21" s="279"/>
      <c r="MGH21" s="279"/>
      <c r="MGI21" s="279"/>
      <c r="MGJ21" s="279"/>
      <c r="MGK21" s="279"/>
      <c r="MGL21" s="279"/>
      <c r="MGM21" s="279"/>
      <c r="MGN21" s="279"/>
      <c r="MGO21" s="279"/>
      <c r="MGP21" s="279"/>
      <c r="MGQ21" s="279"/>
      <c r="MGR21" s="279"/>
      <c r="MGS21" s="279"/>
      <c r="MGT21" s="279"/>
      <c r="MGU21" s="279"/>
      <c r="MGV21" s="279"/>
      <c r="MGW21" s="279"/>
      <c r="MGX21" s="279"/>
      <c r="MGY21" s="279"/>
      <c r="MGZ21" s="279"/>
      <c r="MHA21" s="279"/>
      <c r="MHB21" s="279"/>
      <c r="MHC21" s="279"/>
      <c r="MHD21" s="279"/>
      <c r="MHE21" s="279"/>
      <c r="MHF21" s="279"/>
      <c r="MHG21" s="279"/>
      <c r="MHH21" s="279"/>
      <c r="MHI21" s="279"/>
      <c r="MHJ21" s="279"/>
      <c r="MHK21" s="279"/>
      <c r="MHL21" s="279"/>
      <c r="MHM21" s="279"/>
      <c r="MHN21" s="279"/>
      <c r="MHO21" s="279"/>
      <c r="MHP21" s="279"/>
      <c r="MHQ21" s="279"/>
      <c r="MHR21" s="279"/>
      <c r="MHS21" s="279"/>
      <c r="MHT21" s="279"/>
      <c r="MHU21" s="279"/>
      <c r="MHV21" s="279"/>
      <c r="MHW21" s="279"/>
      <c r="MHX21" s="279"/>
      <c r="MHY21" s="279"/>
      <c r="MHZ21" s="279"/>
      <c r="MIA21" s="279"/>
      <c r="MIB21" s="279"/>
      <c r="MIC21" s="279"/>
      <c r="MID21" s="279"/>
      <c r="MIE21" s="279"/>
      <c r="MIF21" s="279"/>
      <c r="MIG21" s="279"/>
      <c r="MIH21" s="279"/>
      <c r="MII21" s="279"/>
      <c r="MIJ21" s="279"/>
      <c r="MIK21" s="279"/>
      <c r="MIL21" s="279"/>
      <c r="MIM21" s="279"/>
      <c r="MIN21" s="279"/>
      <c r="MIO21" s="279"/>
      <c r="MIP21" s="279"/>
      <c r="MIQ21" s="279"/>
      <c r="MIR21" s="279"/>
      <c r="MIS21" s="279"/>
      <c r="MIT21" s="279"/>
      <c r="MIU21" s="279"/>
      <c r="MIV21" s="279"/>
      <c r="MIW21" s="279"/>
      <c r="MIX21" s="279"/>
      <c r="MIY21" s="279"/>
      <c r="MIZ21" s="279"/>
      <c r="MJA21" s="279"/>
      <c r="MJB21" s="279"/>
      <c r="MJC21" s="279"/>
      <c r="MJD21" s="279"/>
      <c r="MJE21" s="279"/>
      <c r="MJF21" s="279"/>
      <c r="MJG21" s="279"/>
      <c r="MJH21" s="279"/>
      <c r="MJI21" s="279"/>
      <c r="MJJ21" s="279"/>
      <c r="MJK21" s="279"/>
      <c r="MJL21" s="279"/>
      <c r="MJM21" s="279"/>
      <c r="MJN21" s="279"/>
      <c r="MJO21" s="279"/>
      <c r="MJP21" s="279"/>
      <c r="MJQ21" s="279"/>
      <c r="MJR21" s="279"/>
      <c r="MJS21" s="279"/>
      <c r="MJT21" s="279"/>
      <c r="MJU21" s="279"/>
      <c r="MJV21" s="279"/>
      <c r="MJW21" s="279"/>
      <c r="MJX21" s="279"/>
      <c r="MJY21" s="279"/>
      <c r="MJZ21" s="279"/>
      <c r="MKA21" s="279"/>
      <c r="MKB21" s="279"/>
      <c r="MKC21" s="279"/>
      <c r="MKD21" s="279"/>
      <c r="MKE21" s="279"/>
      <c r="MKF21" s="279"/>
      <c r="MKG21" s="279"/>
      <c r="MKH21" s="279"/>
      <c r="MKI21" s="279"/>
      <c r="MKJ21" s="279"/>
      <c r="MKK21" s="279"/>
      <c r="MKL21" s="279"/>
      <c r="MKM21" s="279"/>
      <c r="MKN21" s="279"/>
      <c r="MKO21" s="279"/>
      <c r="MKP21" s="279"/>
      <c r="MKQ21" s="279"/>
      <c r="MKR21" s="279"/>
      <c r="MKS21" s="279"/>
      <c r="MKT21" s="279"/>
      <c r="MKU21" s="279"/>
      <c r="MKV21" s="279"/>
      <c r="MKW21" s="279"/>
      <c r="MKX21" s="279"/>
      <c r="MKY21" s="279"/>
      <c r="MKZ21" s="279"/>
      <c r="MLA21" s="279"/>
      <c r="MLB21" s="279"/>
      <c r="MLC21" s="279"/>
      <c r="MLD21" s="279"/>
      <c r="MLE21" s="279"/>
      <c r="MLF21" s="279"/>
      <c r="MLG21" s="279"/>
      <c r="MLH21" s="279"/>
      <c r="MLI21" s="279"/>
      <c r="MLJ21" s="279"/>
      <c r="MLK21" s="279"/>
      <c r="MLL21" s="279"/>
      <c r="MLM21" s="279"/>
      <c r="MLN21" s="279"/>
      <c r="MLO21" s="279"/>
      <c r="MLP21" s="279"/>
      <c r="MLQ21" s="279"/>
      <c r="MLR21" s="279"/>
      <c r="MLS21" s="279"/>
      <c r="MLT21" s="279"/>
      <c r="MLU21" s="279"/>
      <c r="MLV21" s="279"/>
      <c r="MLW21" s="279"/>
      <c r="MLX21" s="279"/>
      <c r="MLY21" s="279"/>
      <c r="MLZ21" s="279"/>
      <c r="MMA21" s="279"/>
      <c r="MMB21" s="279"/>
      <c r="MMC21" s="279"/>
      <c r="MMD21" s="279"/>
      <c r="MME21" s="279"/>
      <c r="MMF21" s="279"/>
      <c r="MMG21" s="279"/>
      <c r="MMH21" s="279"/>
      <c r="MMI21" s="279"/>
      <c r="MMJ21" s="279"/>
      <c r="MMK21" s="279"/>
      <c r="MML21" s="279"/>
      <c r="MMM21" s="279"/>
      <c r="MMN21" s="279"/>
      <c r="MMO21" s="279"/>
      <c r="MMP21" s="279"/>
      <c r="MMQ21" s="279"/>
      <c r="MMR21" s="279"/>
      <c r="MMS21" s="279"/>
      <c r="MMT21" s="279"/>
      <c r="MMU21" s="279"/>
      <c r="MMV21" s="279"/>
      <c r="MMW21" s="279"/>
      <c r="MMX21" s="279"/>
      <c r="MMY21" s="279"/>
      <c r="MMZ21" s="279"/>
      <c r="MNA21" s="279"/>
      <c r="MNB21" s="279"/>
      <c r="MNC21" s="279"/>
      <c r="MND21" s="279"/>
      <c r="MNE21" s="279"/>
      <c r="MNF21" s="279"/>
      <c r="MNG21" s="279"/>
      <c r="MNH21" s="279"/>
      <c r="MNI21" s="279"/>
      <c r="MNJ21" s="279"/>
      <c r="MNK21" s="279"/>
      <c r="MNL21" s="279"/>
      <c r="MNM21" s="279"/>
      <c r="MNN21" s="279"/>
      <c r="MNO21" s="279"/>
      <c r="MNP21" s="279"/>
      <c r="MNQ21" s="279"/>
      <c r="MNR21" s="279"/>
      <c r="MNS21" s="279"/>
      <c r="MNT21" s="279"/>
      <c r="MNU21" s="279"/>
      <c r="MNV21" s="279"/>
      <c r="MNW21" s="279"/>
      <c r="MNX21" s="279"/>
      <c r="MNY21" s="279"/>
      <c r="MNZ21" s="279"/>
      <c r="MOA21" s="279"/>
      <c r="MOB21" s="279"/>
      <c r="MOC21" s="279"/>
      <c r="MOD21" s="279"/>
      <c r="MOE21" s="279"/>
      <c r="MOF21" s="279"/>
      <c r="MOG21" s="279"/>
      <c r="MOH21" s="279"/>
      <c r="MOI21" s="279"/>
      <c r="MOJ21" s="279"/>
      <c r="MOK21" s="279"/>
      <c r="MOL21" s="279"/>
      <c r="MOM21" s="279"/>
      <c r="MON21" s="279"/>
      <c r="MOO21" s="279"/>
      <c r="MOP21" s="279"/>
      <c r="MOQ21" s="279"/>
      <c r="MOR21" s="279"/>
      <c r="MOS21" s="279"/>
      <c r="MOT21" s="279"/>
      <c r="MOU21" s="279"/>
      <c r="MOV21" s="279"/>
      <c r="MOW21" s="279"/>
      <c r="MOX21" s="279"/>
      <c r="MOY21" s="279"/>
      <c r="MOZ21" s="279"/>
      <c r="MPA21" s="279"/>
      <c r="MPB21" s="279"/>
      <c r="MPC21" s="279"/>
      <c r="MPD21" s="279"/>
      <c r="MPE21" s="279"/>
      <c r="MPF21" s="279"/>
      <c r="MPG21" s="279"/>
      <c r="MPH21" s="279"/>
      <c r="MPI21" s="279"/>
      <c r="MPJ21" s="279"/>
      <c r="MPK21" s="279"/>
      <c r="MPL21" s="279"/>
      <c r="MPM21" s="279"/>
      <c r="MPN21" s="279"/>
      <c r="MPO21" s="279"/>
      <c r="MPP21" s="279"/>
      <c r="MPQ21" s="279"/>
      <c r="MPR21" s="279"/>
      <c r="MPS21" s="279"/>
      <c r="MPT21" s="279"/>
      <c r="MPU21" s="279"/>
      <c r="MPV21" s="279"/>
      <c r="MPW21" s="279"/>
      <c r="MPX21" s="279"/>
      <c r="MPY21" s="279"/>
      <c r="MPZ21" s="279"/>
      <c r="MQA21" s="279"/>
      <c r="MQB21" s="279"/>
      <c r="MQC21" s="279"/>
      <c r="MQD21" s="279"/>
      <c r="MQE21" s="279"/>
      <c r="MQF21" s="279"/>
      <c r="MQG21" s="279"/>
      <c r="MQH21" s="279"/>
      <c r="MQI21" s="279"/>
      <c r="MQJ21" s="279"/>
      <c r="MQK21" s="279"/>
      <c r="MQL21" s="279"/>
      <c r="MQM21" s="279"/>
      <c r="MQN21" s="279"/>
      <c r="MQO21" s="279"/>
      <c r="MQP21" s="279"/>
      <c r="MQQ21" s="279"/>
      <c r="MQR21" s="279"/>
      <c r="MQS21" s="279"/>
      <c r="MQT21" s="279"/>
      <c r="MQU21" s="279"/>
      <c r="MQV21" s="279"/>
      <c r="MQW21" s="279"/>
      <c r="MQX21" s="279"/>
      <c r="MQY21" s="279"/>
      <c r="MQZ21" s="279"/>
      <c r="MRA21" s="279"/>
      <c r="MRB21" s="279"/>
      <c r="MRC21" s="279"/>
      <c r="MRD21" s="279"/>
      <c r="MRE21" s="279"/>
      <c r="MRF21" s="279"/>
      <c r="MRG21" s="279"/>
      <c r="MRH21" s="279"/>
      <c r="MRI21" s="279"/>
      <c r="MRJ21" s="279"/>
      <c r="MRK21" s="279"/>
      <c r="MRL21" s="279"/>
      <c r="MRM21" s="279"/>
      <c r="MRN21" s="279"/>
      <c r="MRO21" s="279"/>
      <c r="MRP21" s="279"/>
      <c r="MRQ21" s="279"/>
      <c r="MRR21" s="279"/>
      <c r="MRS21" s="279"/>
      <c r="MRT21" s="279"/>
      <c r="MRU21" s="279"/>
      <c r="MRV21" s="279"/>
      <c r="MRW21" s="279"/>
      <c r="MRX21" s="279"/>
      <c r="MRY21" s="279"/>
      <c r="MRZ21" s="279"/>
      <c r="MSA21" s="279"/>
      <c r="MSB21" s="279"/>
      <c r="MSC21" s="279"/>
      <c r="MSD21" s="279"/>
      <c r="MSE21" s="279"/>
      <c r="MSF21" s="279"/>
      <c r="MSG21" s="279"/>
      <c r="MSH21" s="279"/>
      <c r="MSI21" s="279"/>
      <c r="MSJ21" s="279"/>
      <c r="MSK21" s="279"/>
      <c r="MSL21" s="279"/>
      <c r="MSM21" s="279"/>
      <c r="MSN21" s="279"/>
      <c r="MSO21" s="279"/>
      <c r="MSP21" s="279"/>
      <c r="MSQ21" s="279"/>
      <c r="MSR21" s="279"/>
      <c r="MSS21" s="279"/>
      <c r="MST21" s="279"/>
      <c r="MSU21" s="279"/>
      <c r="MSV21" s="279"/>
      <c r="MSW21" s="279"/>
      <c r="MSX21" s="279"/>
      <c r="MSY21" s="279"/>
      <c r="MSZ21" s="279"/>
      <c r="MTA21" s="279"/>
      <c r="MTB21" s="279"/>
      <c r="MTC21" s="279"/>
      <c r="MTD21" s="279"/>
      <c r="MTE21" s="279"/>
      <c r="MTF21" s="279"/>
      <c r="MTG21" s="279"/>
      <c r="MTH21" s="279"/>
      <c r="MTI21" s="279"/>
      <c r="MTJ21" s="279"/>
      <c r="MTK21" s="279"/>
      <c r="MTL21" s="279"/>
      <c r="MTM21" s="279"/>
      <c r="MTN21" s="279"/>
      <c r="MTO21" s="279"/>
      <c r="MTP21" s="279"/>
      <c r="MTQ21" s="279"/>
      <c r="MTR21" s="279"/>
      <c r="MTS21" s="279"/>
      <c r="MTT21" s="279"/>
      <c r="MTU21" s="279"/>
      <c r="MTV21" s="279"/>
      <c r="MTW21" s="279"/>
      <c r="MTX21" s="279"/>
      <c r="MTY21" s="279"/>
      <c r="MTZ21" s="279"/>
      <c r="MUA21" s="279"/>
      <c r="MUB21" s="279"/>
      <c r="MUC21" s="279"/>
      <c r="MUD21" s="279"/>
      <c r="MUE21" s="279"/>
      <c r="MUF21" s="279"/>
      <c r="MUG21" s="279"/>
      <c r="MUH21" s="279"/>
      <c r="MUI21" s="279"/>
      <c r="MUJ21" s="279"/>
      <c r="MUK21" s="279"/>
      <c r="MUL21" s="279"/>
      <c r="MUM21" s="279"/>
      <c r="MUN21" s="279"/>
      <c r="MUO21" s="279"/>
      <c r="MUP21" s="279"/>
      <c r="MUQ21" s="279"/>
      <c r="MUR21" s="279"/>
      <c r="MUS21" s="279"/>
      <c r="MUT21" s="279"/>
      <c r="MUU21" s="279"/>
      <c r="MUV21" s="279"/>
      <c r="MUW21" s="279"/>
      <c r="MUX21" s="279"/>
      <c r="MUY21" s="279"/>
      <c r="MUZ21" s="279"/>
      <c r="MVA21" s="279"/>
      <c r="MVB21" s="279"/>
      <c r="MVC21" s="279"/>
      <c r="MVD21" s="279"/>
      <c r="MVE21" s="279"/>
      <c r="MVF21" s="279"/>
      <c r="MVG21" s="279"/>
      <c r="MVH21" s="279"/>
      <c r="MVI21" s="279"/>
      <c r="MVJ21" s="279"/>
      <c r="MVK21" s="279"/>
      <c r="MVL21" s="279"/>
      <c r="MVM21" s="279"/>
      <c r="MVN21" s="279"/>
      <c r="MVO21" s="279"/>
      <c r="MVP21" s="279"/>
      <c r="MVQ21" s="279"/>
      <c r="MVR21" s="279"/>
      <c r="MVS21" s="279"/>
      <c r="MVT21" s="279"/>
      <c r="MVU21" s="279"/>
      <c r="MVV21" s="279"/>
      <c r="MVW21" s="279"/>
      <c r="MVX21" s="279"/>
      <c r="MVY21" s="279"/>
      <c r="MVZ21" s="279"/>
      <c r="MWA21" s="279"/>
      <c r="MWB21" s="279"/>
      <c r="MWC21" s="279"/>
      <c r="MWD21" s="279"/>
      <c r="MWE21" s="279"/>
      <c r="MWF21" s="279"/>
      <c r="MWG21" s="279"/>
      <c r="MWH21" s="279"/>
      <c r="MWI21" s="279"/>
      <c r="MWJ21" s="279"/>
      <c r="MWK21" s="279"/>
      <c r="MWL21" s="279"/>
      <c r="MWM21" s="279"/>
      <c r="MWN21" s="279"/>
      <c r="MWO21" s="279"/>
      <c r="MWP21" s="279"/>
      <c r="MWQ21" s="279"/>
      <c r="MWR21" s="279"/>
      <c r="MWS21" s="279"/>
      <c r="MWT21" s="279"/>
      <c r="MWU21" s="279"/>
      <c r="MWV21" s="279"/>
      <c r="MWW21" s="279"/>
      <c r="MWX21" s="279"/>
      <c r="MWY21" s="279"/>
      <c r="MWZ21" s="279"/>
      <c r="MXA21" s="279"/>
      <c r="MXB21" s="279"/>
      <c r="MXC21" s="279"/>
      <c r="MXD21" s="279"/>
      <c r="MXE21" s="279"/>
      <c r="MXF21" s="279"/>
      <c r="MXG21" s="279"/>
      <c r="MXH21" s="279"/>
      <c r="MXI21" s="279"/>
      <c r="MXJ21" s="279"/>
      <c r="MXK21" s="279"/>
      <c r="MXL21" s="279"/>
      <c r="MXM21" s="279"/>
      <c r="MXN21" s="279"/>
      <c r="MXO21" s="279"/>
      <c r="MXP21" s="279"/>
      <c r="MXQ21" s="279"/>
      <c r="MXR21" s="279"/>
      <c r="MXS21" s="279"/>
      <c r="MXT21" s="279"/>
      <c r="MXU21" s="279"/>
      <c r="MXV21" s="279"/>
      <c r="MXW21" s="279"/>
      <c r="MXX21" s="279"/>
      <c r="MXY21" s="279"/>
      <c r="MXZ21" s="279"/>
      <c r="MYA21" s="279"/>
      <c r="MYB21" s="279"/>
      <c r="MYC21" s="279"/>
      <c r="MYD21" s="279"/>
      <c r="MYE21" s="279"/>
      <c r="MYF21" s="279"/>
      <c r="MYG21" s="279"/>
      <c r="MYH21" s="279"/>
      <c r="MYI21" s="279"/>
      <c r="MYJ21" s="279"/>
      <c r="MYK21" s="279"/>
      <c r="MYL21" s="279"/>
      <c r="MYM21" s="279"/>
      <c r="MYN21" s="279"/>
      <c r="MYO21" s="279"/>
      <c r="MYP21" s="279"/>
      <c r="MYQ21" s="279"/>
      <c r="MYR21" s="279"/>
      <c r="MYS21" s="279"/>
      <c r="MYT21" s="279"/>
      <c r="MYU21" s="279"/>
      <c r="MYV21" s="279"/>
      <c r="MYW21" s="279"/>
      <c r="MYX21" s="279"/>
      <c r="MYY21" s="279"/>
      <c r="MYZ21" s="279"/>
      <c r="MZA21" s="279"/>
      <c r="MZB21" s="279"/>
      <c r="MZC21" s="279"/>
      <c r="MZD21" s="279"/>
      <c r="MZE21" s="279"/>
      <c r="MZF21" s="279"/>
      <c r="MZG21" s="279"/>
      <c r="MZH21" s="279"/>
      <c r="MZI21" s="279"/>
      <c r="MZJ21" s="279"/>
      <c r="MZK21" s="279"/>
      <c r="MZL21" s="279"/>
      <c r="MZM21" s="279"/>
      <c r="MZN21" s="279"/>
      <c r="MZO21" s="279"/>
      <c r="MZP21" s="279"/>
      <c r="MZQ21" s="279"/>
      <c r="MZR21" s="279"/>
      <c r="MZS21" s="279"/>
      <c r="MZT21" s="279"/>
      <c r="MZU21" s="279"/>
      <c r="MZV21" s="279"/>
      <c r="MZW21" s="279"/>
      <c r="MZX21" s="279"/>
      <c r="MZY21" s="279"/>
      <c r="MZZ21" s="279"/>
      <c r="NAA21" s="279"/>
      <c r="NAB21" s="279"/>
      <c r="NAC21" s="279"/>
      <c r="NAD21" s="279"/>
      <c r="NAE21" s="279"/>
      <c r="NAF21" s="279"/>
      <c r="NAG21" s="279"/>
      <c r="NAH21" s="279"/>
      <c r="NAI21" s="279"/>
      <c r="NAJ21" s="279"/>
      <c r="NAK21" s="279"/>
      <c r="NAL21" s="279"/>
      <c r="NAM21" s="279"/>
      <c r="NAN21" s="279"/>
      <c r="NAO21" s="279"/>
      <c r="NAP21" s="279"/>
      <c r="NAQ21" s="279"/>
      <c r="NAR21" s="279"/>
      <c r="NAS21" s="279"/>
      <c r="NAT21" s="279"/>
      <c r="NAU21" s="279"/>
      <c r="NAV21" s="279"/>
      <c r="NAW21" s="279"/>
      <c r="NAX21" s="279"/>
      <c r="NAY21" s="279"/>
      <c r="NAZ21" s="279"/>
      <c r="NBA21" s="279"/>
      <c r="NBB21" s="279"/>
      <c r="NBC21" s="279"/>
      <c r="NBD21" s="279"/>
      <c r="NBE21" s="279"/>
      <c r="NBF21" s="279"/>
      <c r="NBG21" s="279"/>
      <c r="NBH21" s="279"/>
      <c r="NBI21" s="279"/>
      <c r="NBJ21" s="279"/>
      <c r="NBK21" s="279"/>
      <c r="NBL21" s="279"/>
      <c r="NBM21" s="279"/>
      <c r="NBN21" s="279"/>
      <c r="NBO21" s="279"/>
      <c r="NBP21" s="279"/>
      <c r="NBQ21" s="279"/>
      <c r="NBR21" s="279"/>
      <c r="NBS21" s="279"/>
      <c r="NBT21" s="279"/>
      <c r="NBU21" s="279"/>
      <c r="NBV21" s="279"/>
      <c r="NBW21" s="279"/>
      <c r="NBX21" s="279"/>
      <c r="NBY21" s="279"/>
      <c r="NBZ21" s="279"/>
      <c r="NCA21" s="279"/>
      <c r="NCB21" s="279"/>
      <c r="NCC21" s="279"/>
      <c r="NCD21" s="279"/>
      <c r="NCE21" s="279"/>
      <c r="NCF21" s="279"/>
      <c r="NCG21" s="279"/>
      <c r="NCH21" s="279"/>
      <c r="NCI21" s="279"/>
      <c r="NCJ21" s="279"/>
      <c r="NCK21" s="279"/>
      <c r="NCL21" s="279"/>
      <c r="NCM21" s="279"/>
      <c r="NCN21" s="279"/>
      <c r="NCO21" s="279"/>
      <c r="NCP21" s="279"/>
      <c r="NCQ21" s="279"/>
      <c r="NCR21" s="279"/>
      <c r="NCS21" s="279"/>
      <c r="NCT21" s="279"/>
      <c r="NCU21" s="279"/>
      <c r="NCV21" s="279"/>
      <c r="NCW21" s="279"/>
      <c r="NCX21" s="279"/>
      <c r="NCY21" s="279"/>
      <c r="NCZ21" s="279"/>
      <c r="NDA21" s="279"/>
      <c r="NDB21" s="279"/>
      <c r="NDC21" s="279"/>
      <c r="NDD21" s="279"/>
      <c r="NDE21" s="279"/>
      <c r="NDF21" s="279"/>
      <c r="NDG21" s="279"/>
      <c r="NDH21" s="279"/>
      <c r="NDI21" s="279"/>
      <c r="NDJ21" s="279"/>
      <c r="NDK21" s="279"/>
      <c r="NDL21" s="279"/>
      <c r="NDM21" s="279"/>
      <c r="NDN21" s="279"/>
      <c r="NDO21" s="279"/>
      <c r="NDP21" s="279"/>
      <c r="NDQ21" s="279"/>
      <c r="NDR21" s="279"/>
      <c r="NDS21" s="279"/>
      <c r="NDT21" s="279"/>
      <c r="NDU21" s="279"/>
      <c r="NDV21" s="279"/>
      <c r="NDW21" s="279"/>
      <c r="NDX21" s="279"/>
      <c r="NDY21" s="279"/>
      <c r="NDZ21" s="279"/>
      <c r="NEA21" s="279"/>
      <c r="NEB21" s="279"/>
      <c r="NEC21" s="279"/>
      <c r="NED21" s="279"/>
      <c r="NEE21" s="279"/>
      <c r="NEF21" s="279"/>
      <c r="NEG21" s="279"/>
      <c r="NEH21" s="279"/>
      <c r="NEI21" s="279"/>
      <c r="NEJ21" s="279"/>
      <c r="NEK21" s="279"/>
      <c r="NEL21" s="279"/>
      <c r="NEM21" s="279"/>
      <c r="NEN21" s="279"/>
      <c r="NEO21" s="279"/>
      <c r="NEP21" s="279"/>
      <c r="NEQ21" s="279"/>
      <c r="NER21" s="279"/>
      <c r="NES21" s="279"/>
      <c r="NET21" s="279"/>
      <c r="NEU21" s="279"/>
      <c r="NEV21" s="279"/>
      <c r="NEW21" s="279"/>
      <c r="NEX21" s="279"/>
      <c r="NEY21" s="279"/>
      <c r="NEZ21" s="279"/>
      <c r="NFA21" s="279"/>
      <c r="NFB21" s="279"/>
      <c r="NFC21" s="279"/>
      <c r="NFD21" s="279"/>
      <c r="NFE21" s="279"/>
      <c r="NFF21" s="279"/>
      <c r="NFG21" s="279"/>
      <c r="NFH21" s="279"/>
      <c r="NFI21" s="279"/>
      <c r="NFJ21" s="279"/>
      <c r="NFK21" s="279"/>
      <c r="NFL21" s="279"/>
      <c r="NFM21" s="279"/>
      <c r="NFN21" s="279"/>
      <c r="NFO21" s="279"/>
      <c r="NFP21" s="279"/>
      <c r="NFQ21" s="279"/>
      <c r="NFR21" s="279"/>
      <c r="NFS21" s="279"/>
      <c r="NFT21" s="279"/>
      <c r="NFU21" s="279"/>
      <c r="NFV21" s="279"/>
      <c r="NFW21" s="279"/>
      <c r="NFX21" s="279"/>
      <c r="NFY21" s="279"/>
      <c r="NFZ21" s="279"/>
      <c r="NGA21" s="279"/>
      <c r="NGB21" s="279"/>
      <c r="NGC21" s="279"/>
      <c r="NGD21" s="279"/>
      <c r="NGE21" s="279"/>
      <c r="NGF21" s="279"/>
      <c r="NGG21" s="279"/>
      <c r="NGH21" s="279"/>
      <c r="NGI21" s="279"/>
      <c r="NGJ21" s="279"/>
      <c r="NGK21" s="279"/>
      <c r="NGL21" s="279"/>
      <c r="NGM21" s="279"/>
      <c r="NGN21" s="279"/>
      <c r="NGO21" s="279"/>
      <c r="NGP21" s="279"/>
      <c r="NGQ21" s="279"/>
      <c r="NGR21" s="279"/>
      <c r="NGS21" s="279"/>
      <c r="NGT21" s="279"/>
      <c r="NGU21" s="279"/>
      <c r="NGV21" s="279"/>
      <c r="NGW21" s="279"/>
      <c r="NGX21" s="279"/>
      <c r="NGY21" s="279"/>
      <c r="NGZ21" s="279"/>
      <c r="NHA21" s="279"/>
      <c r="NHB21" s="279"/>
      <c r="NHC21" s="279"/>
      <c r="NHD21" s="279"/>
      <c r="NHE21" s="279"/>
      <c r="NHF21" s="279"/>
      <c r="NHG21" s="279"/>
      <c r="NHH21" s="279"/>
      <c r="NHI21" s="279"/>
      <c r="NHJ21" s="279"/>
      <c r="NHK21" s="279"/>
      <c r="NHL21" s="279"/>
      <c r="NHM21" s="279"/>
      <c r="NHN21" s="279"/>
      <c r="NHO21" s="279"/>
      <c r="NHP21" s="279"/>
      <c r="NHQ21" s="279"/>
      <c r="NHR21" s="279"/>
      <c r="NHS21" s="279"/>
      <c r="NHT21" s="279"/>
      <c r="NHU21" s="279"/>
      <c r="NHV21" s="279"/>
      <c r="NHW21" s="279"/>
      <c r="NHX21" s="279"/>
      <c r="NHY21" s="279"/>
      <c r="NHZ21" s="279"/>
      <c r="NIA21" s="279"/>
      <c r="NIB21" s="279"/>
      <c r="NIC21" s="279"/>
      <c r="NID21" s="279"/>
      <c r="NIE21" s="279"/>
      <c r="NIF21" s="279"/>
      <c r="NIG21" s="279"/>
      <c r="NIH21" s="279"/>
      <c r="NII21" s="279"/>
      <c r="NIJ21" s="279"/>
      <c r="NIK21" s="279"/>
      <c r="NIL21" s="279"/>
      <c r="NIM21" s="279"/>
      <c r="NIN21" s="279"/>
      <c r="NIO21" s="279"/>
      <c r="NIP21" s="279"/>
      <c r="NIQ21" s="279"/>
      <c r="NIR21" s="279"/>
      <c r="NIS21" s="279"/>
      <c r="NIT21" s="279"/>
      <c r="NIU21" s="279"/>
      <c r="NIV21" s="279"/>
      <c r="NIW21" s="279"/>
      <c r="NIX21" s="279"/>
      <c r="NIY21" s="279"/>
      <c r="NIZ21" s="279"/>
      <c r="NJA21" s="279"/>
      <c r="NJB21" s="279"/>
      <c r="NJC21" s="279"/>
      <c r="NJD21" s="279"/>
      <c r="NJE21" s="279"/>
      <c r="NJF21" s="279"/>
      <c r="NJG21" s="279"/>
      <c r="NJH21" s="279"/>
      <c r="NJI21" s="279"/>
      <c r="NJJ21" s="279"/>
      <c r="NJK21" s="279"/>
      <c r="NJL21" s="279"/>
      <c r="NJM21" s="279"/>
      <c r="NJN21" s="279"/>
      <c r="NJO21" s="279"/>
      <c r="NJP21" s="279"/>
      <c r="NJQ21" s="279"/>
      <c r="NJR21" s="279"/>
      <c r="NJS21" s="279"/>
      <c r="NJT21" s="279"/>
      <c r="NJU21" s="279"/>
      <c r="NJV21" s="279"/>
      <c r="NJW21" s="279"/>
      <c r="NJX21" s="279"/>
      <c r="NJY21" s="279"/>
      <c r="NJZ21" s="279"/>
      <c r="NKA21" s="279"/>
      <c r="NKB21" s="279"/>
      <c r="NKC21" s="279"/>
      <c r="NKD21" s="279"/>
      <c r="NKE21" s="279"/>
      <c r="NKF21" s="279"/>
      <c r="NKG21" s="279"/>
      <c r="NKH21" s="279"/>
      <c r="NKI21" s="279"/>
      <c r="NKJ21" s="279"/>
      <c r="NKK21" s="279"/>
      <c r="NKL21" s="279"/>
      <c r="NKM21" s="279"/>
      <c r="NKN21" s="279"/>
      <c r="NKO21" s="279"/>
      <c r="NKP21" s="279"/>
      <c r="NKQ21" s="279"/>
      <c r="NKR21" s="279"/>
      <c r="NKS21" s="279"/>
      <c r="NKT21" s="279"/>
      <c r="NKU21" s="279"/>
      <c r="NKV21" s="279"/>
      <c r="NKW21" s="279"/>
      <c r="NKX21" s="279"/>
      <c r="NKY21" s="279"/>
      <c r="NKZ21" s="279"/>
      <c r="NLA21" s="279"/>
      <c r="NLB21" s="279"/>
      <c r="NLC21" s="279"/>
      <c r="NLD21" s="279"/>
      <c r="NLE21" s="279"/>
      <c r="NLF21" s="279"/>
      <c r="NLG21" s="279"/>
      <c r="NLH21" s="279"/>
      <c r="NLI21" s="279"/>
      <c r="NLJ21" s="279"/>
      <c r="NLK21" s="279"/>
      <c r="NLL21" s="279"/>
      <c r="NLM21" s="279"/>
      <c r="NLN21" s="279"/>
      <c r="NLO21" s="279"/>
      <c r="NLP21" s="279"/>
      <c r="NLQ21" s="279"/>
      <c r="NLR21" s="279"/>
      <c r="NLS21" s="279"/>
      <c r="NLT21" s="279"/>
      <c r="NLU21" s="279"/>
      <c r="NLV21" s="279"/>
      <c r="NLW21" s="279"/>
      <c r="NLX21" s="279"/>
      <c r="NLY21" s="279"/>
      <c r="NLZ21" s="279"/>
      <c r="NMA21" s="279"/>
      <c r="NMB21" s="279"/>
      <c r="NMC21" s="279"/>
      <c r="NMD21" s="279"/>
      <c r="NME21" s="279"/>
      <c r="NMF21" s="279"/>
      <c r="NMG21" s="279"/>
      <c r="NMH21" s="279"/>
      <c r="NMI21" s="279"/>
      <c r="NMJ21" s="279"/>
      <c r="NMK21" s="279"/>
      <c r="NML21" s="279"/>
      <c r="NMM21" s="279"/>
      <c r="NMN21" s="279"/>
      <c r="NMO21" s="279"/>
      <c r="NMP21" s="279"/>
      <c r="NMQ21" s="279"/>
      <c r="NMR21" s="279"/>
      <c r="NMS21" s="279"/>
      <c r="NMT21" s="279"/>
      <c r="NMU21" s="279"/>
      <c r="NMV21" s="279"/>
      <c r="NMW21" s="279"/>
      <c r="NMX21" s="279"/>
      <c r="NMY21" s="279"/>
      <c r="NMZ21" s="279"/>
      <c r="NNA21" s="279"/>
      <c r="NNB21" s="279"/>
      <c r="NNC21" s="279"/>
      <c r="NND21" s="279"/>
      <c r="NNE21" s="279"/>
      <c r="NNF21" s="279"/>
      <c r="NNG21" s="279"/>
      <c r="NNH21" s="279"/>
      <c r="NNI21" s="279"/>
      <c r="NNJ21" s="279"/>
      <c r="NNK21" s="279"/>
      <c r="NNL21" s="279"/>
      <c r="NNM21" s="279"/>
      <c r="NNN21" s="279"/>
      <c r="NNO21" s="279"/>
      <c r="NNP21" s="279"/>
      <c r="NNQ21" s="279"/>
      <c r="NNR21" s="279"/>
      <c r="NNS21" s="279"/>
      <c r="NNT21" s="279"/>
      <c r="NNU21" s="279"/>
      <c r="NNV21" s="279"/>
      <c r="NNW21" s="279"/>
      <c r="NNX21" s="279"/>
      <c r="NNY21" s="279"/>
      <c r="NNZ21" s="279"/>
      <c r="NOA21" s="279"/>
      <c r="NOB21" s="279"/>
      <c r="NOC21" s="279"/>
      <c r="NOD21" s="279"/>
      <c r="NOE21" s="279"/>
      <c r="NOF21" s="279"/>
      <c r="NOG21" s="279"/>
      <c r="NOH21" s="279"/>
      <c r="NOI21" s="279"/>
      <c r="NOJ21" s="279"/>
      <c r="NOK21" s="279"/>
      <c r="NOL21" s="279"/>
      <c r="NOM21" s="279"/>
      <c r="NON21" s="279"/>
      <c r="NOO21" s="279"/>
      <c r="NOP21" s="279"/>
      <c r="NOQ21" s="279"/>
      <c r="NOR21" s="279"/>
      <c r="NOS21" s="279"/>
      <c r="NOT21" s="279"/>
      <c r="NOU21" s="279"/>
      <c r="NOV21" s="279"/>
      <c r="NOW21" s="279"/>
      <c r="NOX21" s="279"/>
      <c r="NOY21" s="279"/>
      <c r="NOZ21" s="279"/>
      <c r="NPA21" s="279"/>
      <c r="NPB21" s="279"/>
      <c r="NPC21" s="279"/>
      <c r="NPD21" s="279"/>
      <c r="NPE21" s="279"/>
      <c r="NPF21" s="279"/>
      <c r="NPG21" s="279"/>
      <c r="NPH21" s="279"/>
      <c r="NPI21" s="279"/>
      <c r="NPJ21" s="279"/>
      <c r="NPK21" s="279"/>
      <c r="NPL21" s="279"/>
      <c r="NPM21" s="279"/>
      <c r="NPN21" s="279"/>
      <c r="NPO21" s="279"/>
      <c r="NPP21" s="279"/>
      <c r="NPQ21" s="279"/>
      <c r="NPR21" s="279"/>
      <c r="NPS21" s="279"/>
      <c r="NPT21" s="279"/>
      <c r="NPU21" s="279"/>
      <c r="NPV21" s="279"/>
      <c r="NPW21" s="279"/>
      <c r="NPX21" s="279"/>
      <c r="NPY21" s="279"/>
      <c r="NPZ21" s="279"/>
      <c r="NQA21" s="279"/>
      <c r="NQB21" s="279"/>
      <c r="NQC21" s="279"/>
      <c r="NQD21" s="279"/>
      <c r="NQE21" s="279"/>
      <c r="NQF21" s="279"/>
      <c r="NQG21" s="279"/>
      <c r="NQH21" s="279"/>
      <c r="NQI21" s="279"/>
      <c r="NQJ21" s="279"/>
      <c r="NQK21" s="279"/>
      <c r="NQL21" s="279"/>
      <c r="NQM21" s="279"/>
      <c r="NQN21" s="279"/>
      <c r="NQO21" s="279"/>
      <c r="NQP21" s="279"/>
      <c r="NQQ21" s="279"/>
      <c r="NQR21" s="279"/>
      <c r="NQS21" s="279"/>
      <c r="NQT21" s="279"/>
      <c r="NQU21" s="279"/>
      <c r="NQV21" s="279"/>
      <c r="NQW21" s="279"/>
      <c r="NQX21" s="279"/>
      <c r="NQY21" s="279"/>
      <c r="NQZ21" s="279"/>
      <c r="NRA21" s="279"/>
      <c r="NRB21" s="279"/>
      <c r="NRC21" s="279"/>
      <c r="NRD21" s="279"/>
      <c r="NRE21" s="279"/>
      <c r="NRF21" s="279"/>
      <c r="NRG21" s="279"/>
      <c r="NRH21" s="279"/>
      <c r="NRI21" s="279"/>
      <c r="NRJ21" s="279"/>
      <c r="NRK21" s="279"/>
      <c r="NRL21" s="279"/>
      <c r="NRM21" s="279"/>
      <c r="NRN21" s="279"/>
      <c r="NRO21" s="279"/>
      <c r="NRP21" s="279"/>
      <c r="NRQ21" s="279"/>
      <c r="NRR21" s="279"/>
      <c r="NRS21" s="279"/>
      <c r="NRT21" s="279"/>
      <c r="NRU21" s="279"/>
      <c r="NRV21" s="279"/>
      <c r="NRW21" s="279"/>
      <c r="NRX21" s="279"/>
      <c r="NRY21" s="279"/>
      <c r="NRZ21" s="279"/>
      <c r="NSA21" s="279"/>
      <c r="NSB21" s="279"/>
      <c r="NSC21" s="279"/>
      <c r="NSD21" s="279"/>
      <c r="NSE21" s="279"/>
      <c r="NSF21" s="279"/>
      <c r="NSG21" s="279"/>
      <c r="NSH21" s="279"/>
      <c r="NSI21" s="279"/>
      <c r="NSJ21" s="279"/>
      <c r="NSK21" s="279"/>
      <c r="NSL21" s="279"/>
      <c r="NSM21" s="279"/>
      <c r="NSN21" s="279"/>
      <c r="NSO21" s="279"/>
      <c r="NSP21" s="279"/>
      <c r="NSQ21" s="279"/>
      <c r="NSR21" s="279"/>
      <c r="NSS21" s="279"/>
      <c r="NST21" s="279"/>
      <c r="NSU21" s="279"/>
      <c r="NSV21" s="279"/>
      <c r="NSW21" s="279"/>
      <c r="NSX21" s="279"/>
      <c r="NSY21" s="279"/>
      <c r="NSZ21" s="279"/>
      <c r="NTA21" s="279"/>
      <c r="NTB21" s="279"/>
      <c r="NTC21" s="279"/>
      <c r="NTD21" s="279"/>
      <c r="NTE21" s="279"/>
      <c r="NTF21" s="279"/>
      <c r="NTG21" s="279"/>
      <c r="NTH21" s="279"/>
      <c r="NTI21" s="279"/>
      <c r="NTJ21" s="279"/>
      <c r="NTK21" s="279"/>
      <c r="NTL21" s="279"/>
      <c r="NTM21" s="279"/>
      <c r="NTN21" s="279"/>
      <c r="NTO21" s="279"/>
      <c r="NTP21" s="279"/>
      <c r="NTQ21" s="279"/>
      <c r="NTR21" s="279"/>
      <c r="NTS21" s="279"/>
      <c r="NTT21" s="279"/>
      <c r="NTU21" s="279"/>
      <c r="NTV21" s="279"/>
      <c r="NTW21" s="279"/>
      <c r="NTX21" s="279"/>
      <c r="NTY21" s="279"/>
      <c r="NTZ21" s="279"/>
      <c r="NUA21" s="279"/>
      <c r="NUB21" s="279"/>
      <c r="NUC21" s="279"/>
      <c r="NUD21" s="279"/>
      <c r="NUE21" s="279"/>
      <c r="NUF21" s="279"/>
      <c r="NUG21" s="279"/>
      <c r="NUH21" s="279"/>
      <c r="NUI21" s="279"/>
      <c r="NUJ21" s="279"/>
      <c r="NUK21" s="279"/>
      <c r="NUL21" s="279"/>
      <c r="NUM21" s="279"/>
      <c r="NUN21" s="279"/>
      <c r="NUO21" s="279"/>
      <c r="NUP21" s="279"/>
      <c r="NUQ21" s="279"/>
      <c r="NUR21" s="279"/>
      <c r="NUS21" s="279"/>
      <c r="NUT21" s="279"/>
      <c r="NUU21" s="279"/>
      <c r="NUV21" s="279"/>
      <c r="NUW21" s="279"/>
      <c r="NUX21" s="279"/>
      <c r="NUY21" s="279"/>
      <c r="NUZ21" s="279"/>
      <c r="NVA21" s="279"/>
      <c r="NVB21" s="279"/>
      <c r="NVC21" s="279"/>
      <c r="NVD21" s="279"/>
      <c r="NVE21" s="279"/>
      <c r="NVF21" s="279"/>
      <c r="NVG21" s="279"/>
      <c r="NVH21" s="279"/>
      <c r="NVI21" s="279"/>
      <c r="NVJ21" s="279"/>
      <c r="NVK21" s="279"/>
      <c r="NVL21" s="279"/>
      <c r="NVM21" s="279"/>
      <c r="NVN21" s="279"/>
      <c r="NVO21" s="279"/>
      <c r="NVP21" s="279"/>
      <c r="NVQ21" s="279"/>
      <c r="NVR21" s="279"/>
      <c r="NVS21" s="279"/>
      <c r="NVT21" s="279"/>
      <c r="NVU21" s="279"/>
      <c r="NVV21" s="279"/>
      <c r="NVW21" s="279"/>
      <c r="NVX21" s="279"/>
      <c r="NVY21" s="279"/>
      <c r="NVZ21" s="279"/>
      <c r="NWA21" s="279"/>
      <c r="NWB21" s="279"/>
      <c r="NWC21" s="279"/>
      <c r="NWD21" s="279"/>
      <c r="NWE21" s="279"/>
      <c r="NWF21" s="279"/>
      <c r="NWG21" s="279"/>
      <c r="NWH21" s="279"/>
      <c r="NWI21" s="279"/>
      <c r="NWJ21" s="279"/>
      <c r="NWK21" s="279"/>
      <c r="NWL21" s="279"/>
      <c r="NWM21" s="279"/>
      <c r="NWN21" s="279"/>
      <c r="NWO21" s="279"/>
      <c r="NWP21" s="279"/>
      <c r="NWQ21" s="279"/>
      <c r="NWR21" s="279"/>
      <c r="NWS21" s="279"/>
      <c r="NWT21" s="279"/>
      <c r="NWU21" s="279"/>
      <c r="NWV21" s="279"/>
      <c r="NWW21" s="279"/>
      <c r="NWX21" s="279"/>
      <c r="NWY21" s="279"/>
      <c r="NWZ21" s="279"/>
      <c r="NXA21" s="279"/>
      <c r="NXB21" s="279"/>
      <c r="NXC21" s="279"/>
      <c r="NXD21" s="279"/>
      <c r="NXE21" s="279"/>
      <c r="NXF21" s="279"/>
      <c r="NXG21" s="279"/>
      <c r="NXH21" s="279"/>
      <c r="NXI21" s="279"/>
      <c r="NXJ21" s="279"/>
      <c r="NXK21" s="279"/>
      <c r="NXL21" s="279"/>
      <c r="NXM21" s="279"/>
      <c r="NXN21" s="279"/>
      <c r="NXO21" s="279"/>
      <c r="NXP21" s="279"/>
      <c r="NXQ21" s="279"/>
      <c r="NXR21" s="279"/>
      <c r="NXS21" s="279"/>
      <c r="NXT21" s="279"/>
      <c r="NXU21" s="279"/>
      <c r="NXV21" s="279"/>
      <c r="NXW21" s="279"/>
      <c r="NXX21" s="279"/>
      <c r="NXY21" s="279"/>
      <c r="NXZ21" s="279"/>
      <c r="NYA21" s="279"/>
      <c r="NYB21" s="279"/>
      <c r="NYC21" s="279"/>
      <c r="NYD21" s="279"/>
      <c r="NYE21" s="279"/>
      <c r="NYF21" s="279"/>
      <c r="NYG21" s="279"/>
      <c r="NYH21" s="279"/>
      <c r="NYI21" s="279"/>
      <c r="NYJ21" s="279"/>
      <c r="NYK21" s="279"/>
      <c r="NYL21" s="279"/>
      <c r="NYM21" s="279"/>
      <c r="NYN21" s="279"/>
      <c r="NYO21" s="279"/>
      <c r="NYP21" s="279"/>
      <c r="NYQ21" s="279"/>
      <c r="NYR21" s="279"/>
      <c r="NYS21" s="279"/>
      <c r="NYT21" s="279"/>
      <c r="NYU21" s="279"/>
      <c r="NYV21" s="279"/>
      <c r="NYW21" s="279"/>
      <c r="NYX21" s="279"/>
      <c r="NYY21" s="279"/>
      <c r="NYZ21" s="279"/>
      <c r="NZA21" s="279"/>
      <c r="NZB21" s="279"/>
      <c r="NZC21" s="279"/>
      <c r="NZD21" s="279"/>
      <c r="NZE21" s="279"/>
      <c r="NZF21" s="279"/>
      <c r="NZG21" s="279"/>
      <c r="NZH21" s="279"/>
      <c r="NZI21" s="279"/>
      <c r="NZJ21" s="279"/>
      <c r="NZK21" s="279"/>
      <c r="NZL21" s="279"/>
      <c r="NZM21" s="279"/>
      <c r="NZN21" s="279"/>
      <c r="NZO21" s="279"/>
      <c r="NZP21" s="279"/>
      <c r="NZQ21" s="279"/>
      <c r="NZR21" s="279"/>
      <c r="NZS21" s="279"/>
      <c r="NZT21" s="279"/>
      <c r="NZU21" s="279"/>
      <c r="NZV21" s="279"/>
      <c r="NZW21" s="279"/>
      <c r="NZX21" s="279"/>
      <c r="NZY21" s="279"/>
      <c r="NZZ21" s="279"/>
      <c r="OAA21" s="279"/>
      <c r="OAB21" s="279"/>
      <c r="OAC21" s="279"/>
      <c r="OAD21" s="279"/>
      <c r="OAE21" s="279"/>
      <c r="OAF21" s="279"/>
      <c r="OAG21" s="279"/>
      <c r="OAH21" s="279"/>
      <c r="OAI21" s="279"/>
      <c r="OAJ21" s="279"/>
      <c r="OAK21" s="279"/>
      <c r="OAL21" s="279"/>
      <c r="OAM21" s="279"/>
      <c r="OAN21" s="279"/>
      <c r="OAO21" s="279"/>
      <c r="OAP21" s="279"/>
      <c r="OAQ21" s="279"/>
      <c r="OAR21" s="279"/>
      <c r="OAS21" s="279"/>
      <c r="OAT21" s="279"/>
      <c r="OAU21" s="279"/>
      <c r="OAV21" s="279"/>
      <c r="OAW21" s="279"/>
      <c r="OAX21" s="279"/>
      <c r="OAY21" s="279"/>
      <c r="OAZ21" s="279"/>
      <c r="OBA21" s="279"/>
      <c r="OBB21" s="279"/>
      <c r="OBC21" s="279"/>
      <c r="OBD21" s="279"/>
      <c r="OBE21" s="279"/>
      <c r="OBF21" s="279"/>
      <c r="OBG21" s="279"/>
      <c r="OBH21" s="279"/>
      <c r="OBI21" s="279"/>
      <c r="OBJ21" s="279"/>
      <c r="OBK21" s="279"/>
      <c r="OBL21" s="279"/>
      <c r="OBM21" s="279"/>
      <c r="OBN21" s="279"/>
      <c r="OBO21" s="279"/>
      <c r="OBP21" s="279"/>
      <c r="OBQ21" s="279"/>
      <c r="OBR21" s="279"/>
      <c r="OBS21" s="279"/>
      <c r="OBT21" s="279"/>
      <c r="OBU21" s="279"/>
      <c r="OBV21" s="279"/>
      <c r="OBW21" s="279"/>
      <c r="OBX21" s="279"/>
      <c r="OBY21" s="279"/>
      <c r="OBZ21" s="279"/>
      <c r="OCA21" s="279"/>
      <c r="OCB21" s="279"/>
      <c r="OCC21" s="279"/>
      <c r="OCD21" s="279"/>
      <c r="OCE21" s="279"/>
      <c r="OCF21" s="279"/>
      <c r="OCG21" s="279"/>
      <c r="OCH21" s="279"/>
      <c r="OCI21" s="279"/>
      <c r="OCJ21" s="279"/>
      <c r="OCK21" s="279"/>
      <c r="OCL21" s="279"/>
      <c r="OCM21" s="279"/>
      <c r="OCN21" s="279"/>
      <c r="OCO21" s="279"/>
      <c r="OCP21" s="279"/>
      <c r="OCQ21" s="279"/>
      <c r="OCR21" s="279"/>
      <c r="OCS21" s="279"/>
      <c r="OCT21" s="279"/>
      <c r="OCU21" s="279"/>
      <c r="OCV21" s="279"/>
      <c r="OCW21" s="279"/>
      <c r="OCX21" s="279"/>
      <c r="OCY21" s="279"/>
      <c r="OCZ21" s="279"/>
      <c r="ODA21" s="279"/>
      <c r="ODB21" s="279"/>
      <c r="ODC21" s="279"/>
      <c r="ODD21" s="279"/>
      <c r="ODE21" s="279"/>
      <c r="ODF21" s="279"/>
      <c r="ODG21" s="279"/>
      <c r="ODH21" s="279"/>
      <c r="ODI21" s="279"/>
      <c r="ODJ21" s="279"/>
      <c r="ODK21" s="279"/>
      <c r="ODL21" s="279"/>
      <c r="ODM21" s="279"/>
      <c r="ODN21" s="279"/>
      <c r="ODO21" s="279"/>
      <c r="ODP21" s="279"/>
      <c r="ODQ21" s="279"/>
      <c r="ODR21" s="279"/>
      <c r="ODS21" s="279"/>
      <c r="ODT21" s="279"/>
      <c r="ODU21" s="279"/>
      <c r="ODV21" s="279"/>
      <c r="ODW21" s="279"/>
      <c r="ODX21" s="279"/>
      <c r="ODY21" s="279"/>
      <c r="ODZ21" s="279"/>
      <c r="OEA21" s="279"/>
      <c r="OEB21" s="279"/>
      <c r="OEC21" s="279"/>
      <c r="OED21" s="279"/>
      <c r="OEE21" s="279"/>
      <c r="OEF21" s="279"/>
      <c r="OEG21" s="279"/>
      <c r="OEH21" s="279"/>
      <c r="OEI21" s="279"/>
      <c r="OEJ21" s="279"/>
      <c r="OEK21" s="279"/>
      <c r="OEL21" s="279"/>
      <c r="OEM21" s="279"/>
      <c r="OEN21" s="279"/>
      <c r="OEO21" s="279"/>
      <c r="OEP21" s="279"/>
      <c r="OEQ21" s="279"/>
      <c r="OER21" s="279"/>
      <c r="OES21" s="279"/>
      <c r="OET21" s="279"/>
      <c r="OEU21" s="279"/>
      <c r="OEV21" s="279"/>
      <c r="OEW21" s="279"/>
      <c r="OEX21" s="279"/>
      <c r="OEY21" s="279"/>
      <c r="OEZ21" s="279"/>
      <c r="OFA21" s="279"/>
      <c r="OFB21" s="279"/>
      <c r="OFC21" s="279"/>
      <c r="OFD21" s="279"/>
      <c r="OFE21" s="279"/>
      <c r="OFF21" s="279"/>
      <c r="OFG21" s="279"/>
      <c r="OFH21" s="279"/>
      <c r="OFI21" s="279"/>
      <c r="OFJ21" s="279"/>
      <c r="OFK21" s="279"/>
      <c r="OFL21" s="279"/>
      <c r="OFM21" s="279"/>
      <c r="OFN21" s="279"/>
      <c r="OFO21" s="279"/>
      <c r="OFP21" s="279"/>
      <c r="OFQ21" s="279"/>
      <c r="OFR21" s="279"/>
      <c r="OFS21" s="279"/>
      <c r="OFT21" s="279"/>
      <c r="OFU21" s="279"/>
      <c r="OFV21" s="279"/>
      <c r="OFW21" s="279"/>
      <c r="OFX21" s="279"/>
      <c r="OFY21" s="279"/>
      <c r="OFZ21" s="279"/>
      <c r="OGA21" s="279"/>
      <c r="OGB21" s="279"/>
      <c r="OGC21" s="279"/>
      <c r="OGD21" s="279"/>
      <c r="OGE21" s="279"/>
      <c r="OGF21" s="279"/>
      <c r="OGG21" s="279"/>
      <c r="OGH21" s="279"/>
      <c r="OGI21" s="279"/>
      <c r="OGJ21" s="279"/>
      <c r="OGK21" s="279"/>
      <c r="OGL21" s="279"/>
      <c r="OGM21" s="279"/>
      <c r="OGN21" s="279"/>
      <c r="OGO21" s="279"/>
      <c r="OGP21" s="279"/>
      <c r="OGQ21" s="279"/>
      <c r="OGR21" s="279"/>
      <c r="OGS21" s="279"/>
      <c r="OGT21" s="279"/>
      <c r="OGU21" s="279"/>
      <c r="OGV21" s="279"/>
      <c r="OGW21" s="279"/>
      <c r="OGX21" s="279"/>
      <c r="OGY21" s="279"/>
      <c r="OGZ21" s="279"/>
      <c r="OHA21" s="279"/>
      <c r="OHB21" s="279"/>
      <c r="OHC21" s="279"/>
      <c r="OHD21" s="279"/>
      <c r="OHE21" s="279"/>
      <c r="OHF21" s="279"/>
      <c r="OHG21" s="279"/>
      <c r="OHH21" s="279"/>
      <c r="OHI21" s="279"/>
      <c r="OHJ21" s="279"/>
      <c r="OHK21" s="279"/>
      <c r="OHL21" s="279"/>
      <c r="OHM21" s="279"/>
      <c r="OHN21" s="279"/>
      <c r="OHO21" s="279"/>
      <c r="OHP21" s="279"/>
      <c r="OHQ21" s="279"/>
      <c r="OHR21" s="279"/>
      <c r="OHS21" s="279"/>
      <c r="OHT21" s="279"/>
      <c r="OHU21" s="279"/>
      <c r="OHV21" s="279"/>
      <c r="OHW21" s="279"/>
      <c r="OHX21" s="279"/>
      <c r="OHY21" s="279"/>
      <c r="OHZ21" s="279"/>
      <c r="OIA21" s="279"/>
      <c r="OIB21" s="279"/>
      <c r="OIC21" s="279"/>
      <c r="OID21" s="279"/>
      <c r="OIE21" s="279"/>
      <c r="OIF21" s="279"/>
      <c r="OIG21" s="279"/>
      <c r="OIH21" s="279"/>
      <c r="OII21" s="279"/>
      <c r="OIJ21" s="279"/>
      <c r="OIK21" s="279"/>
      <c r="OIL21" s="279"/>
      <c r="OIM21" s="279"/>
      <c r="OIN21" s="279"/>
      <c r="OIO21" s="279"/>
      <c r="OIP21" s="279"/>
      <c r="OIQ21" s="279"/>
      <c r="OIR21" s="279"/>
      <c r="OIS21" s="279"/>
      <c r="OIT21" s="279"/>
      <c r="OIU21" s="279"/>
      <c r="OIV21" s="279"/>
      <c r="OIW21" s="279"/>
      <c r="OIX21" s="279"/>
      <c r="OIY21" s="279"/>
      <c r="OIZ21" s="279"/>
      <c r="OJA21" s="279"/>
      <c r="OJB21" s="279"/>
      <c r="OJC21" s="279"/>
      <c r="OJD21" s="279"/>
      <c r="OJE21" s="279"/>
      <c r="OJF21" s="279"/>
      <c r="OJG21" s="279"/>
      <c r="OJH21" s="279"/>
      <c r="OJI21" s="279"/>
      <c r="OJJ21" s="279"/>
      <c r="OJK21" s="279"/>
      <c r="OJL21" s="279"/>
      <c r="OJM21" s="279"/>
      <c r="OJN21" s="279"/>
      <c r="OJO21" s="279"/>
      <c r="OJP21" s="279"/>
      <c r="OJQ21" s="279"/>
      <c r="OJR21" s="279"/>
      <c r="OJS21" s="279"/>
      <c r="OJT21" s="279"/>
      <c r="OJU21" s="279"/>
      <c r="OJV21" s="279"/>
      <c r="OJW21" s="279"/>
      <c r="OJX21" s="279"/>
      <c r="OJY21" s="279"/>
      <c r="OJZ21" s="279"/>
      <c r="OKA21" s="279"/>
      <c r="OKB21" s="279"/>
      <c r="OKC21" s="279"/>
      <c r="OKD21" s="279"/>
      <c r="OKE21" s="279"/>
      <c r="OKF21" s="279"/>
      <c r="OKG21" s="279"/>
      <c r="OKH21" s="279"/>
      <c r="OKI21" s="279"/>
      <c r="OKJ21" s="279"/>
      <c r="OKK21" s="279"/>
      <c r="OKL21" s="279"/>
      <c r="OKM21" s="279"/>
      <c r="OKN21" s="279"/>
      <c r="OKO21" s="279"/>
      <c r="OKP21" s="279"/>
      <c r="OKQ21" s="279"/>
      <c r="OKR21" s="279"/>
      <c r="OKS21" s="279"/>
      <c r="OKT21" s="279"/>
      <c r="OKU21" s="279"/>
      <c r="OKV21" s="279"/>
      <c r="OKW21" s="279"/>
      <c r="OKX21" s="279"/>
      <c r="OKY21" s="279"/>
      <c r="OKZ21" s="279"/>
      <c r="OLA21" s="279"/>
      <c r="OLB21" s="279"/>
      <c r="OLC21" s="279"/>
      <c r="OLD21" s="279"/>
      <c r="OLE21" s="279"/>
      <c r="OLF21" s="279"/>
      <c r="OLG21" s="279"/>
      <c r="OLH21" s="279"/>
      <c r="OLI21" s="279"/>
      <c r="OLJ21" s="279"/>
      <c r="OLK21" s="279"/>
      <c r="OLL21" s="279"/>
      <c r="OLM21" s="279"/>
      <c r="OLN21" s="279"/>
      <c r="OLO21" s="279"/>
      <c r="OLP21" s="279"/>
      <c r="OLQ21" s="279"/>
      <c r="OLR21" s="279"/>
      <c r="OLS21" s="279"/>
      <c r="OLT21" s="279"/>
      <c r="OLU21" s="279"/>
      <c r="OLV21" s="279"/>
      <c r="OLW21" s="279"/>
      <c r="OLX21" s="279"/>
      <c r="OLY21" s="279"/>
      <c r="OLZ21" s="279"/>
      <c r="OMA21" s="279"/>
      <c r="OMB21" s="279"/>
      <c r="OMC21" s="279"/>
      <c r="OMD21" s="279"/>
      <c r="OME21" s="279"/>
      <c r="OMF21" s="279"/>
      <c r="OMG21" s="279"/>
      <c r="OMH21" s="279"/>
      <c r="OMI21" s="279"/>
      <c r="OMJ21" s="279"/>
      <c r="OMK21" s="279"/>
      <c r="OML21" s="279"/>
      <c r="OMM21" s="279"/>
      <c r="OMN21" s="279"/>
      <c r="OMO21" s="279"/>
      <c r="OMP21" s="279"/>
      <c r="OMQ21" s="279"/>
      <c r="OMR21" s="279"/>
      <c r="OMS21" s="279"/>
      <c r="OMT21" s="279"/>
      <c r="OMU21" s="279"/>
      <c r="OMV21" s="279"/>
      <c r="OMW21" s="279"/>
      <c r="OMX21" s="279"/>
      <c r="OMY21" s="279"/>
      <c r="OMZ21" s="279"/>
      <c r="ONA21" s="279"/>
      <c r="ONB21" s="279"/>
      <c r="ONC21" s="279"/>
      <c r="OND21" s="279"/>
      <c r="ONE21" s="279"/>
      <c r="ONF21" s="279"/>
      <c r="ONG21" s="279"/>
      <c r="ONH21" s="279"/>
      <c r="ONI21" s="279"/>
      <c r="ONJ21" s="279"/>
      <c r="ONK21" s="279"/>
      <c r="ONL21" s="279"/>
      <c r="ONM21" s="279"/>
      <c r="ONN21" s="279"/>
      <c r="ONO21" s="279"/>
      <c r="ONP21" s="279"/>
      <c r="ONQ21" s="279"/>
      <c r="ONR21" s="279"/>
      <c r="ONS21" s="279"/>
      <c r="ONT21" s="279"/>
      <c r="ONU21" s="279"/>
      <c r="ONV21" s="279"/>
      <c r="ONW21" s="279"/>
      <c r="ONX21" s="279"/>
      <c r="ONY21" s="279"/>
      <c r="ONZ21" s="279"/>
      <c r="OOA21" s="279"/>
      <c r="OOB21" s="279"/>
      <c r="OOC21" s="279"/>
      <c r="OOD21" s="279"/>
      <c r="OOE21" s="279"/>
      <c r="OOF21" s="279"/>
      <c r="OOG21" s="279"/>
      <c r="OOH21" s="279"/>
      <c r="OOI21" s="279"/>
      <c r="OOJ21" s="279"/>
      <c r="OOK21" s="279"/>
      <c r="OOL21" s="279"/>
      <c r="OOM21" s="279"/>
      <c r="OON21" s="279"/>
      <c r="OOO21" s="279"/>
      <c r="OOP21" s="279"/>
      <c r="OOQ21" s="279"/>
      <c r="OOR21" s="279"/>
      <c r="OOS21" s="279"/>
      <c r="OOT21" s="279"/>
      <c r="OOU21" s="279"/>
      <c r="OOV21" s="279"/>
      <c r="OOW21" s="279"/>
      <c r="OOX21" s="279"/>
      <c r="OOY21" s="279"/>
      <c r="OOZ21" s="279"/>
      <c r="OPA21" s="279"/>
      <c r="OPB21" s="279"/>
      <c r="OPC21" s="279"/>
      <c r="OPD21" s="279"/>
      <c r="OPE21" s="279"/>
      <c r="OPF21" s="279"/>
      <c r="OPG21" s="279"/>
      <c r="OPH21" s="279"/>
      <c r="OPI21" s="279"/>
      <c r="OPJ21" s="279"/>
      <c r="OPK21" s="279"/>
      <c r="OPL21" s="279"/>
      <c r="OPM21" s="279"/>
      <c r="OPN21" s="279"/>
      <c r="OPO21" s="279"/>
      <c r="OPP21" s="279"/>
      <c r="OPQ21" s="279"/>
      <c r="OPR21" s="279"/>
      <c r="OPS21" s="279"/>
      <c r="OPT21" s="279"/>
      <c r="OPU21" s="279"/>
      <c r="OPV21" s="279"/>
      <c r="OPW21" s="279"/>
      <c r="OPX21" s="279"/>
      <c r="OPY21" s="279"/>
      <c r="OPZ21" s="279"/>
      <c r="OQA21" s="279"/>
      <c r="OQB21" s="279"/>
      <c r="OQC21" s="279"/>
      <c r="OQD21" s="279"/>
      <c r="OQE21" s="279"/>
      <c r="OQF21" s="279"/>
      <c r="OQG21" s="279"/>
      <c r="OQH21" s="279"/>
      <c r="OQI21" s="279"/>
      <c r="OQJ21" s="279"/>
      <c r="OQK21" s="279"/>
      <c r="OQL21" s="279"/>
      <c r="OQM21" s="279"/>
      <c r="OQN21" s="279"/>
      <c r="OQO21" s="279"/>
      <c r="OQP21" s="279"/>
      <c r="OQQ21" s="279"/>
      <c r="OQR21" s="279"/>
      <c r="OQS21" s="279"/>
      <c r="OQT21" s="279"/>
      <c r="OQU21" s="279"/>
      <c r="OQV21" s="279"/>
      <c r="OQW21" s="279"/>
      <c r="OQX21" s="279"/>
      <c r="OQY21" s="279"/>
      <c r="OQZ21" s="279"/>
      <c r="ORA21" s="279"/>
      <c r="ORB21" s="279"/>
      <c r="ORC21" s="279"/>
      <c r="ORD21" s="279"/>
      <c r="ORE21" s="279"/>
      <c r="ORF21" s="279"/>
      <c r="ORG21" s="279"/>
      <c r="ORH21" s="279"/>
      <c r="ORI21" s="279"/>
      <c r="ORJ21" s="279"/>
      <c r="ORK21" s="279"/>
      <c r="ORL21" s="279"/>
      <c r="ORM21" s="279"/>
      <c r="ORN21" s="279"/>
      <c r="ORO21" s="279"/>
      <c r="ORP21" s="279"/>
      <c r="ORQ21" s="279"/>
      <c r="ORR21" s="279"/>
      <c r="ORS21" s="279"/>
      <c r="ORT21" s="279"/>
      <c r="ORU21" s="279"/>
      <c r="ORV21" s="279"/>
      <c r="ORW21" s="279"/>
      <c r="ORX21" s="279"/>
      <c r="ORY21" s="279"/>
      <c r="ORZ21" s="279"/>
      <c r="OSA21" s="279"/>
      <c r="OSB21" s="279"/>
      <c r="OSC21" s="279"/>
      <c r="OSD21" s="279"/>
      <c r="OSE21" s="279"/>
      <c r="OSF21" s="279"/>
      <c r="OSG21" s="279"/>
      <c r="OSH21" s="279"/>
      <c r="OSI21" s="279"/>
      <c r="OSJ21" s="279"/>
      <c r="OSK21" s="279"/>
      <c r="OSL21" s="279"/>
      <c r="OSM21" s="279"/>
      <c r="OSN21" s="279"/>
      <c r="OSO21" s="279"/>
      <c r="OSP21" s="279"/>
      <c r="OSQ21" s="279"/>
      <c r="OSR21" s="279"/>
      <c r="OSS21" s="279"/>
      <c r="OST21" s="279"/>
      <c r="OSU21" s="279"/>
      <c r="OSV21" s="279"/>
      <c r="OSW21" s="279"/>
      <c r="OSX21" s="279"/>
      <c r="OSY21" s="279"/>
      <c r="OSZ21" s="279"/>
      <c r="OTA21" s="279"/>
      <c r="OTB21" s="279"/>
      <c r="OTC21" s="279"/>
      <c r="OTD21" s="279"/>
      <c r="OTE21" s="279"/>
      <c r="OTF21" s="279"/>
      <c r="OTG21" s="279"/>
      <c r="OTH21" s="279"/>
      <c r="OTI21" s="279"/>
      <c r="OTJ21" s="279"/>
      <c r="OTK21" s="279"/>
      <c r="OTL21" s="279"/>
      <c r="OTM21" s="279"/>
      <c r="OTN21" s="279"/>
      <c r="OTO21" s="279"/>
      <c r="OTP21" s="279"/>
      <c r="OTQ21" s="279"/>
      <c r="OTR21" s="279"/>
      <c r="OTS21" s="279"/>
      <c r="OTT21" s="279"/>
      <c r="OTU21" s="279"/>
      <c r="OTV21" s="279"/>
      <c r="OTW21" s="279"/>
      <c r="OTX21" s="279"/>
      <c r="OTY21" s="279"/>
      <c r="OTZ21" s="279"/>
      <c r="OUA21" s="279"/>
      <c r="OUB21" s="279"/>
      <c r="OUC21" s="279"/>
      <c r="OUD21" s="279"/>
      <c r="OUE21" s="279"/>
      <c r="OUF21" s="279"/>
      <c r="OUG21" s="279"/>
      <c r="OUH21" s="279"/>
      <c r="OUI21" s="279"/>
      <c r="OUJ21" s="279"/>
      <c r="OUK21" s="279"/>
      <c r="OUL21" s="279"/>
      <c r="OUM21" s="279"/>
      <c r="OUN21" s="279"/>
      <c r="OUO21" s="279"/>
      <c r="OUP21" s="279"/>
      <c r="OUQ21" s="279"/>
      <c r="OUR21" s="279"/>
      <c r="OUS21" s="279"/>
      <c r="OUT21" s="279"/>
      <c r="OUU21" s="279"/>
      <c r="OUV21" s="279"/>
      <c r="OUW21" s="279"/>
      <c r="OUX21" s="279"/>
      <c r="OUY21" s="279"/>
      <c r="OUZ21" s="279"/>
      <c r="OVA21" s="279"/>
      <c r="OVB21" s="279"/>
      <c r="OVC21" s="279"/>
      <c r="OVD21" s="279"/>
      <c r="OVE21" s="279"/>
      <c r="OVF21" s="279"/>
      <c r="OVG21" s="279"/>
      <c r="OVH21" s="279"/>
      <c r="OVI21" s="279"/>
      <c r="OVJ21" s="279"/>
      <c r="OVK21" s="279"/>
      <c r="OVL21" s="279"/>
      <c r="OVM21" s="279"/>
      <c r="OVN21" s="279"/>
      <c r="OVO21" s="279"/>
      <c r="OVP21" s="279"/>
      <c r="OVQ21" s="279"/>
      <c r="OVR21" s="279"/>
      <c r="OVS21" s="279"/>
      <c r="OVT21" s="279"/>
      <c r="OVU21" s="279"/>
      <c r="OVV21" s="279"/>
      <c r="OVW21" s="279"/>
      <c r="OVX21" s="279"/>
      <c r="OVY21" s="279"/>
      <c r="OVZ21" s="279"/>
      <c r="OWA21" s="279"/>
      <c r="OWB21" s="279"/>
      <c r="OWC21" s="279"/>
      <c r="OWD21" s="279"/>
      <c r="OWE21" s="279"/>
      <c r="OWF21" s="279"/>
      <c r="OWG21" s="279"/>
      <c r="OWH21" s="279"/>
      <c r="OWI21" s="279"/>
      <c r="OWJ21" s="279"/>
      <c r="OWK21" s="279"/>
      <c r="OWL21" s="279"/>
      <c r="OWM21" s="279"/>
      <c r="OWN21" s="279"/>
      <c r="OWO21" s="279"/>
      <c r="OWP21" s="279"/>
      <c r="OWQ21" s="279"/>
      <c r="OWR21" s="279"/>
      <c r="OWS21" s="279"/>
      <c r="OWT21" s="279"/>
      <c r="OWU21" s="279"/>
      <c r="OWV21" s="279"/>
      <c r="OWW21" s="279"/>
      <c r="OWX21" s="279"/>
      <c r="OWY21" s="279"/>
      <c r="OWZ21" s="279"/>
      <c r="OXA21" s="279"/>
      <c r="OXB21" s="279"/>
      <c r="OXC21" s="279"/>
      <c r="OXD21" s="279"/>
      <c r="OXE21" s="279"/>
      <c r="OXF21" s="279"/>
      <c r="OXG21" s="279"/>
      <c r="OXH21" s="279"/>
      <c r="OXI21" s="279"/>
      <c r="OXJ21" s="279"/>
      <c r="OXK21" s="279"/>
      <c r="OXL21" s="279"/>
      <c r="OXM21" s="279"/>
      <c r="OXN21" s="279"/>
      <c r="OXO21" s="279"/>
      <c r="OXP21" s="279"/>
      <c r="OXQ21" s="279"/>
      <c r="OXR21" s="279"/>
      <c r="OXS21" s="279"/>
      <c r="OXT21" s="279"/>
      <c r="OXU21" s="279"/>
      <c r="OXV21" s="279"/>
      <c r="OXW21" s="279"/>
      <c r="OXX21" s="279"/>
      <c r="OXY21" s="279"/>
      <c r="OXZ21" s="279"/>
      <c r="OYA21" s="279"/>
      <c r="OYB21" s="279"/>
      <c r="OYC21" s="279"/>
      <c r="OYD21" s="279"/>
      <c r="OYE21" s="279"/>
      <c r="OYF21" s="279"/>
      <c r="OYG21" s="279"/>
      <c r="OYH21" s="279"/>
      <c r="OYI21" s="279"/>
      <c r="OYJ21" s="279"/>
      <c r="OYK21" s="279"/>
      <c r="OYL21" s="279"/>
      <c r="OYM21" s="279"/>
      <c r="OYN21" s="279"/>
      <c r="OYO21" s="279"/>
      <c r="OYP21" s="279"/>
      <c r="OYQ21" s="279"/>
      <c r="OYR21" s="279"/>
      <c r="OYS21" s="279"/>
      <c r="OYT21" s="279"/>
      <c r="OYU21" s="279"/>
      <c r="OYV21" s="279"/>
      <c r="OYW21" s="279"/>
      <c r="OYX21" s="279"/>
      <c r="OYY21" s="279"/>
      <c r="OYZ21" s="279"/>
      <c r="OZA21" s="279"/>
      <c r="OZB21" s="279"/>
      <c r="OZC21" s="279"/>
      <c r="OZD21" s="279"/>
      <c r="OZE21" s="279"/>
      <c r="OZF21" s="279"/>
      <c r="OZG21" s="279"/>
      <c r="OZH21" s="279"/>
      <c r="OZI21" s="279"/>
      <c r="OZJ21" s="279"/>
      <c r="OZK21" s="279"/>
      <c r="OZL21" s="279"/>
      <c r="OZM21" s="279"/>
      <c r="OZN21" s="279"/>
      <c r="OZO21" s="279"/>
      <c r="OZP21" s="279"/>
      <c r="OZQ21" s="279"/>
      <c r="OZR21" s="279"/>
      <c r="OZS21" s="279"/>
      <c r="OZT21" s="279"/>
      <c r="OZU21" s="279"/>
      <c r="OZV21" s="279"/>
      <c r="OZW21" s="279"/>
      <c r="OZX21" s="279"/>
      <c r="OZY21" s="279"/>
      <c r="OZZ21" s="279"/>
      <c r="PAA21" s="279"/>
      <c r="PAB21" s="279"/>
      <c r="PAC21" s="279"/>
      <c r="PAD21" s="279"/>
      <c r="PAE21" s="279"/>
      <c r="PAF21" s="279"/>
      <c r="PAG21" s="279"/>
      <c r="PAH21" s="279"/>
      <c r="PAI21" s="279"/>
      <c r="PAJ21" s="279"/>
      <c r="PAK21" s="279"/>
      <c r="PAL21" s="279"/>
      <c r="PAM21" s="279"/>
      <c r="PAN21" s="279"/>
      <c r="PAO21" s="279"/>
      <c r="PAP21" s="279"/>
      <c r="PAQ21" s="279"/>
      <c r="PAR21" s="279"/>
      <c r="PAS21" s="279"/>
      <c r="PAT21" s="279"/>
      <c r="PAU21" s="279"/>
      <c r="PAV21" s="279"/>
      <c r="PAW21" s="279"/>
      <c r="PAX21" s="279"/>
      <c r="PAY21" s="279"/>
      <c r="PAZ21" s="279"/>
      <c r="PBA21" s="279"/>
      <c r="PBB21" s="279"/>
      <c r="PBC21" s="279"/>
      <c r="PBD21" s="279"/>
      <c r="PBE21" s="279"/>
      <c r="PBF21" s="279"/>
      <c r="PBG21" s="279"/>
      <c r="PBH21" s="279"/>
      <c r="PBI21" s="279"/>
      <c r="PBJ21" s="279"/>
      <c r="PBK21" s="279"/>
      <c r="PBL21" s="279"/>
      <c r="PBM21" s="279"/>
      <c r="PBN21" s="279"/>
      <c r="PBO21" s="279"/>
      <c r="PBP21" s="279"/>
      <c r="PBQ21" s="279"/>
      <c r="PBR21" s="279"/>
      <c r="PBS21" s="279"/>
      <c r="PBT21" s="279"/>
      <c r="PBU21" s="279"/>
      <c r="PBV21" s="279"/>
      <c r="PBW21" s="279"/>
      <c r="PBX21" s="279"/>
      <c r="PBY21" s="279"/>
      <c r="PBZ21" s="279"/>
      <c r="PCA21" s="279"/>
      <c r="PCB21" s="279"/>
      <c r="PCC21" s="279"/>
      <c r="PCD21" s="279"/>
      <c r="PCE21" s="279"/>
      <c r="PCF21" s="279"/>
      <c r="PCG21" s="279"/>
      <c r="PCH21" s="279"/>
      <c r="PCI21" s="279"/>
      <c r="PCJ21" s="279"/>
      <c r="PCK21" s="279"/>
      <c r="PCL21" s="279"/>
      <c r="PCM21" s="279"/>
      <c r="PCN21" s="279"/>
      <c r="PCO21" s="279"/>
      <c r="PCP21" s="279"/>
      <c r="PCQ21" s="279"/>
      <c r="PCR21" s="279"/>
      <c r="PCS21" s="279"/>
      <c r="PCT21" s="279"/>
      <c r="PCU21" s="279"/>
      <c r="PCV21" s="279"/>
      <c r="PCW21" s="279"/>
      <c r="PCX21" s="279"/>
      <c r="PCY21" s="279"/>
      <c r="PCZ21" s="279"/>
      <c r="PDA21" s="279"/>
      <c r="PDB21" s="279"/>
      <c r="PDC21" s="279"/>
      <c r="PDD21" s="279"/>
      <c r="PDE21" s="279"/>
      <c r="PDF21" s="279"/>
      <c r="PDG21" s="279"/>
      <c r="PDH21" s="279"/>
      <c r="PDI21" s="279"/>
      <c r="PDJ21" s="279"/>
      <c r="PDK21" s="279"/>
      <c r="PDL21" s="279"/>
      <c r="PDM21" s="279"/>
      <c r="PDN21" s="279"/>
      <c r="PDO21" s="279"/>
      <c r="PDP21" s="279"/>
      <c r="PDQ21" s="279"/>
      <c r="PDR21" s="279"/>
      <c r="PDS21" s="279"/>
      <c r="PDT21" s="279"/>
      <c r="PDU21" s="279"/>
      <c r="PDV21" s="279"/>
      <c r="PDW21" s="279"/>
      <c r="PDX21" s="279"/>
      <c r="PDY21" s="279"/>
      <c r="PDZ21" s="279"/>
      <c r="PEA21" s="279"/>
      <c r="PEB21" s="279"/>
      <c r="PEC21" s="279"/>
      <c r="PED21" s="279"/>
      <c r="PEE21" s="279"/>
      <c r="PEF21" s="279"/>
      <c r="PEG21" s="279"/>
      <c r="PEH21" s="279"/>
      <c r="PEI21" s="279"/>
      <c r="PEJ21" s="279"/>
      <c r="PEK21" s="279"/>
      <c r="PEL21" s="279"/>
      <c r="PEM21" s="279"/>
      <c r="PEN21" s="279"/>
      <c r="PEO21" s="279"/>
      <c r="PEP21" s="279"/>
      <c r="PEQ21" s="279"/>
      <c r="PER21" s="279"/>
      <c r="PES21" s="279"/>
      <c r="PET21" s="279"/>
      <c r="PEU21" s="279"/>
      <c r="PEV21" s="279"/>
      <c r="PEW21" s="279"/>
      <c r="PEX21" s="279"/>
      <c r="PEY21" s="279"/>
      <c r="PEZ21" s="279"/>
      <c r="PFA21" s="279"/>
      <c r="PFB21" s="279"/>
      <c r="PFC21" s="279"/>
      <c r="PFD21" s="279"/>
      <c r="PFE21" s="279"/>
      <c r="PFF21" s="279"/>
      <c r="PFG21" s="279"/>
      <c r="PFH21" s="279"/>
      <c r="PFI21" s="279"/>
      <c r="PFJ21" s="279"/>
      <c r="PFK21" s="279"/>
      <c r="PFL21" s="279"/>
      <c r="PFM21" s="279"/>
      <c r="PFN21" s="279"/>
      <c r="PFO21" s="279"/>
      <c r="PFP21" s="279"/>
      <c r="PFQ21" s="279"/>
      <c r="PFR21" s="279"/>
      <c r="PFS21" s="279"/>
      <c r="PFT21" s="279"/>
      <c r="PFU21" s="279"/>
      <c r="PFV21" s="279"/>
      <c r="PFW21" s="279"/>
      <c r="PFX21" s="279"/>
      <c r="PFY21" s="279"/>
      <c r="PFZ21" s="279"/>
      <c r="PGA21" s="279"/>
      <c r="PGB21" s="279"/>
      <c r="PGC21" s="279"/>
      <c r="PGD21" s="279"/>
      <c r="PGE21" s="279"/>
      <c r="PGF21" s="279"/>
      <c r="PGG21" s="279"/>
      <c r="PGH21" s="279"/>
      <c r="PGI21" s="279"/>
      <c r="PGJ21" s="279"/>
      <c r="PGK21" s="279"/>
      <c r="PGL21" s="279"/>
      <c r="PGM21" s="279"/>
      <c r="PGN21" s="279"/>
      <c r="PGO21" s="279"/>
      <c r="PGP21" s="279"/>
      <c r="PGQ21" s="279"/>
      <c r="PGR21" s="279"/>
      <c r="PGS21" s="279"/>
      <c r="PGT21" s="279"/>
      <c r="PGU21" s="279"/>
      <c r="PGV21" s="279"/>
      <c r="PGW21" s="279"/>
      <c r="PGX21" s="279"/>
      <c r="PGY21" s="279"/>
      <c r="PGZ21" s="279"/>
      <c r="PHA21" s="279"/>
      <c r="PHB21" s="279"/>
      <c r="PHC21" s="279"/>
      <c r="PHD21" s="279"/>
      <c r="PHE21" s="279"/>
      <c r="PHF21" s="279"/>
      <c r="PHG21" s="279"/>
      <c r="PHH21" s="279"/>
      <c r="PHI21" s="279"/>
      <c r="PHJ21" s="279"/>
      <c r="PHK21" s="279"/>
      <c r="PHL21" s="279"/>
      <c r="PHM21" s="279"/>
      <c r="PHN21" s="279"/>
      <c r="PHO21" s="279"/>
      <c r="PHP21" s="279"/>
      <c r="PHQ21" s="279"/>
      <c r="PHR21" s="279"/>
      <c r="PHS21" s="279"/>
      <c r="PHT21" s="279"/>
      <c r="PHU21" s="279"/>
      <c r="PHV21" s="279"/>
      <c r="PHW21" s="279"/>
      <c r="PHX21" s="279"/>
      <c r="PHY21" s="279"/>
      <c r="PHZ21" s="279"/>
      <c r="PIA21" s="279"/>
      <c r="PIB21" s="279"/>
      <c r="PIC21" s="279"/>
      <c r="PID21" s="279"/>
      <c r="PIE21" s="279"/>
      <c r="PIF21" s="279"/>
      <c r="PIG21" s="279"/>
      <c r="PIH21" s="279"/>
      <c r="PII21" s="279"/>
      <c r="PIJ21" s="279"/>
      <c r="PIK21" s="279"/>
      <c r="PIL21" s="279"/>
      <c r="PIM21" s="279"/>
      <c r="PIN21" s="279"/>
      <c r="PIO21" s="279"/>
      <c r="PIP21" s="279"/>
      <c r="PIQ21" s="279"/>
      <c r="PIR21" s="279"/>
      <c r="PIS21" s="279"/>
      <c r="PIT21" s="279"/>
      <c r="PIU21" s="279"/>
      <c r="PIV21" s="279"/>
      <c r="PIW21" s="279"/>
      <c r="PIX21" s="279"/>
      <c r="PIY21" s="279"/>
      <c r="PIZ21" s="279"/>
      <c r="PJA21" s="279"/>
      <c r="PJB21" s="279"/>
      <c r="PJC21" s="279"/>
      <c r="PJD21" s="279"/>
      <c r="PJE21" s="279"/>
      <c r="PJF21" s="279"/>
      <c r="PJG21" s="279"/>
      <c r="PJH21" s="279"/>
      <c r="PJI21" s="279"/>
      <c r="PJJ21" s="279"/>
      <c r="PJK21" s="279"/>
      <c r="PJL21" s="279"/>
      <c r="PJM21" s="279"/>
      <c r="PJN21" s="279"/>
      <c r="PJO21" s="279"/>
      <c r="PJP21" s="279"/>
      <c r="PJQ21" s="279"/>
      <c r="PJR21" s="279"/>
      <c r="PJS21" s="279"/>
      <c r="PJT21" s="279"/>
      <c r="PJU21" s="279"/>
      <c r="PJV21" s="279"/>
      <c r="PJW21" s="279"/>
      <c r="PJX21" s="279"/>
      <c r="PJY21" s="279"/>
      <c r="PJZ21" s="279"/>
      <c r="PKA21" s="279"/>
      <c r="PKB21" s="279"/>
      <c r="PKC21" s="279"/>
      <c r="PKD21" s="279"/>
      <c r="PKE21" s="279"/>
      <c r="PKF21" s="279"/>
      <c r="PKG21" s="279"/>
      <c r="PKH21" s="279"/>
      <c r="PKI21" s="279"/>
      <c r="PKJ21" s="279"/>
      <c r="PKK21" s="279"/>
      <c r="PKL21" s="279"/>
      <c r="PKM21" s="279"/>
      <c r="PKN21" s="279"/>
      <c r="PKO21" s="279"/>
      <c r="PKP21" s="279"/>
      <c r="PKQ21" s="279"/>
      <c r="PKR21" s="279"/>
      <c r="PKS21" s="279"/>
      <c r="PKT21" s="279"/>
      <c r="PKU21" s="279"/>
      <c r="PKV21" s="279"/>
      <c r="PKW21" s="279"/>
      <c r="PKX21" s="279"/>
      <c r="PKY21" s="279"/>
      <c r="PKZ21" s="279"/>
      <c r="PLA21" s="279"/>
      <c r="PLB21" s="279"/>
      <c r="PLC21" s="279"/>
      <c r="PLD21" s="279"/>
      <c r="PLE21" s="279"/>
      <c r="PLF21" s="279"/>
      <c r="PLG21" s="279"/>
      <c r="PLH21" s="279"/>
      <c r="PLI21" s="279"/>
      <c r="PLJ21" s="279"/>
      <c r="PLK21" s="279"/>
      <c r="PLL21" s="279"/>
      <c r="PLM21" s="279"/>
      <c r="PLN21" s="279"/>
      <c r="PLO21" s="279"/>
      <c r="PLP21" s="279"/>
      <c r="PLQ21" s="279"/>
      <c r="PLR21" s="279"/>
      <c r="PLS21" s="279"/>
      <c r="PLT21" s="279"/>
      <c r="PLU21" s="279"/>
      <c r="PLV21" s="279"/>
      <c r="PLW21" s="279"/>
      <c r="PLX21" s="279"/>
      <c r="PLY21" s="279"/>
      <c r="PLZ21" s="279"/>
      <c r="PMA21" s="279"/>
      <c r="PMB21" s="279"/>
      <c r="PMC21" s="279"/>
      <c r="PMD21" s="279"/>
      <c r="PME21" s="279"/>
      <c r="PMF21" s="279"/>
      <c r="PMG21" s="279"/>
      <c r="PMH21" s="279"/>
      <c r="PMI21" s="279"/>
      <c r="PMJ21" s="279"/>
      <c r="PMK21" s="279"/>
      <c r="PML21" s="279"/>
      <c r="PMM21" s="279"/>
      <c r="PMN21" s="279"/>
      <c r="PMO21" s="279"/>
      <c r="PMP21" s="279"/>
      <c r="PMQ21" s="279"/>
      <c r="PMR21" s="279"/>
      <c r="PMS21" s="279"/>
      <c r="PMT21" s="279"/>
      <c r="PMU21" s="279"/>
      <c r="PMV21" s="279"/>
      <c r="PMW21" s="279"/>
      <c r="PMX21" s="279"/>
      <c r="PMY21" s="279"/>
      <c r="PMZ21" s="279"/>
      <c r="PNA21" s="279"/>
      <c r="PNB21" s="279"/>
      <c r="PNC21" s="279"/>
      <c r="PND21" s="279"/>
      <c r="PNE21" s="279"/>
      <c r="PNF21" s="279"/>
      <c r="PNG21" s="279"/>
      <c r="PNH21" s="279"/>
      <c r="PNI21" s="279"/>
      <c r="PNJ21" s="279"/>
      <c r="PNK21" s="279"/>
      <c r="PNL21" s="279"/>
      <c r="PNM21" s="279"/>
      <c r="PNN21" s="279"/>
      <c r="PNO21" s="279"/>
      <c r="PNP21" s="279"/>
      <c r="PNQ21" s="279"/>
      <c r="PNR21" s="279"/>
      <c r="PNS21" s="279"/>
      <c r="PNT21" s="279"/>
      <c r="PNU21" s="279"/>
      <c r="PNV21" s="279"/>
      <c r="PNW21" s="279"/>
      <c r="PNX21" s="279"/>
      <c r="PNY21" s="279"/>
      <c r="PNZ21" s="279"/>
      <c r="POA21" s="279"/>
      <c r="POB21" s="279"/>
      <c r="POC21" s="279"/>
      <c r="POD21" s="279"/>
      <c r="POE21" s="279"/>
      <c r="POF21" s="279"/>
      <c r="POG21" s="279"/>
      <c r="POH21" s="279"/>
      <c r="POI21" s="279"/>
      <c r="POJ21" s="279"/>
      <c r="POK21" s="279"/>
      <c r="POL21" s="279"/>
      <c r="POM21" s="279"/>
      <c r="PON21" s="279"/>
      <c r="POO21" s="279"/>
      <c r="POP21" s="279"/>
      <c r="POQ21" s="279"/>
      <c r="POR21" s="279"/>
      <c r="POS21" s="279"/>
      <c r="POT21" s="279"/>
      <c r="POU21" s="279"/>
      <c r="POV21" s="279"/>
      <c r="POW21" s="279"/>
      <c r="POX21" s="279"/>
      <c r="POY21" s="279"/>
      <c r="POZ21" s="279"/>
      <c r="PPA21" s="279"/>
      <c r="PPB21" s="279"/>
      <c r="PPC21" s="279"/>
      <c r="PPD21" s="279"/>
      <c r="PPE21" s="279"/>
      <c r="PPF21" s="279"/>
      <c r="PPG21" s="279"/>
      <c r="PPH21" s="279"/>
      <c r="PPI21" s="279"/>
      <c r="PPJ21" s="279"/>
      <c r="PPK21" s="279"/>
      <c r="PPL21" s="279"/>
      <c r="PPM21" s="279"/>
      <c r="PPN21" s="279"/>
      <c r="PPO21" s="279"/>
      <c r="PPP21" s="279"/>
      <c r="PPQ21" s="279"/>
      <c r="PPR21" s="279"/>
      <c r="PPS21" s="279"/>
      <c r="PPT21" s="279"/>
      <c r="PPU21" s="279"/>
      <c r="PPV21" s="279"/>
      <c r="PPW21" s="279"/>
      <c r="PPX21" s="279"/>
      <c r="PPY21" s="279"/>
      <c r="PPZ21" s="279"/>
      <c r="PQA21" s="279"/>
      <c r="PQB21" s="279"/>
      <c r="PQC21" s="279"/>
      <c r="PQD21" s="279"/>
      <c r="PQE21" s="279"/>
      <c r="PQF21" s="279"/>
      <c r="PQG21" s="279"/>
      <c r="PQH21" s="279"/>
      <c r="PQI21" s="279"/>
      <c r="PQJ21" s="279"/>
      <c r="PQK21" s="279"/>
      <c r="PQL21" s="279"/>
      <c r="PQM21" s="279"/>
      <c r="PQN21" s="279"/>
      <c r="PQO21" s="279"/>
      <c r="PQP21" s="279"/>
      <c r="PQQ21" s="279"/>
      <c r="PQR21" s="279"/>
      <c r="PQS21" s="279"/>
      <c r="PQT21" s="279"/>
      <c r="PQU21" s="279"/>
      <c r="PQV21" s="279"/>
      <c r="PQW21" s="279"/>
      <c r="PQX21" s="279"/>
      <c r="PQY21" s="279"/>
      <c r="PQZ21" s="279"/>
      <c r="PRA21" s="279"/>
      <c r="PRB21" s="279"/>
      <c r="PRC21" s="279"/>
      <c r="PRD21" s="279"/>
      <c r="PRE21" s="279"/>
      <c r="PRF21" s="279"/>
      <c r="PRG21" s="279"/>
      <c r="PRH21" s="279"/>
      <c r="PRI21" s="279"/>
      <c r="PRJ21" s="279"/>
      <c r="PRK21" s="279"/>
      <c r="PRL21" s="279"/>
      <c r="PRM21" s="279"/>
      <c r="PRN21" s="279"/>
      <c r="PRO21" s="279"/>
      <c r="PRP21" s="279"/>
      <c r="PRQ21" s="279"/>
      <c r="PRR21" s="279"/>
      <c r="PRS21" s="279"/>
      <c r="PRT21" s="279"/>
      <c r="PRU21" s="279"/>
      <c r="PRV21" s="279"/>
      <c r="PRW21" s="279"/>
      <c r="PRX21" s="279"/>
      <c r="PRY21" s="279"/>
      <c r="PRZ21" s="279"/>
      <c r="PSA21" s="279"/>
      <c r="PSB21" s="279"/>
      <c r="PSC21" s="279"/>
      <c r="PSD21" s="279"/>
      <c r="PSE21" s="279"/>
      <c r="PSF21" s="279"/>
      <c r="PSG21" s="279"/>
      <c r="PSH21" s="279"/>
      <c r="PSI21" s="279"/>
      <c r="PSJ21" s="279"/>
      <c r="PSK21" s="279"/>
      <c r="PSL21" s="279"/>
      <c r="PSM21" s="279"/>
      <c r="PSN21" s="279"/>
      <c r="PSO21" s="279"/>
      <c r="PSP21" s="279"/>
      <c r="PSQ21" s="279"/>
      <c r="PSR21" s="279"/>
      <c r="PSS21" s="279"/>
      <c r="PST21" s="279"/>
      <c r="PSU21" s="279"/>
      <c r="PSV21" s="279"/>
      <c r="PSW21" s="279"/>
      <c r="PSX21" s="279"/>
      <c r="PSY21" s="279"/>
      <c r="PSZ21" s="279"/>
      <c r="PTA21" s="279"/>
      <c r="PTB21" s="279"/>
      <c r="PTC21" s="279"/>
      <c r="PTD21" s="279"/>
      <c r="PTE21" s="279"/>
      <c r="PTF21" s="279"/>
      <c r="PTG21" s="279"/>
      <c r="PTH21" s="279"/>
      <c r="PTI21" s="279"/>
      <c r="PTJ21" s="279"/>
      <c r="PTK21" s="279"/>
      <c r="PTL21" s="279"/>
      <c r="PTM21" s="279"/>
      <c r="PTN21" s="279"/>
      <c r="PTO21" s="279"/>
      <c r="PTP21" s="279"/>
      <c r="PTQ21" s="279"/>
      <c r="PTR21" s="279"/>
      <c r="PTS21" s="279"/>
      <c r="PTT21" s="279"/>
      <c r="PTU21" s="279"/>
      <c r="PTV21" s="279"/>
      <c r="PTW21" s="279"/>
      <c r="PTX21" s="279"/>
      <c r="PTY21" s="279"/>
      <c r="PTZ21" s="279"/>
      <c r="PUA21" s="279"/>
      <c r="PUB21" s="279"/>
      <c r="PUC21" s="279"/>
      <c r="PUD21" s="279"/>
      <c r="PUE21" s="279"/>
      <c r="PUF21" s="279"/>
      <c r="PUG21" s="279"/>
      <c r="PUH21" s="279"/>
      <c r="PUI21" s="279"/>
      <c r="PUJ21" s="279"/>
      <c r="PUK21" s="279"/>
      <c r="PUL21" s="279"/>
      <c r="PUM21" s="279"/>
      <c r="PUN21" s="279"/>
      <c r="PUO21" s="279"/>
      <c r="PUP21" s="279"/>
      <c r="PUQ21" s="279"/>
      <c r="PUR21" s="279"/>
      <c r="PUS21" s="279"/>
      <c r="PUT21" s="279"/>
      <c r="PUU21" s="279"/>
      <c r="PUV21" s="279"/>
      <c r="PUW21" s="279"/>
      <c r="PUX21" s="279"/>
      <c r="PUY21" s="279"/>
      <c r="PUZ21" s="279"/>
      <c r="PVA21" s="279"/>
      <c r="PVB21" s="279"/>
      <c r="PVC21" s="279"/>
      <c r="PVD21" s="279"/>
      <c r="PVE21" s="279"/>
      <c r="PVF21" s="279"/>
      <c r="PVG21" s="279"/>
      <c r="PVH21" s="279"/>
      <c r="PVI21" s="279"/>
      <c r="PVJ21" s="279"/>
      <c r="PVK21" s="279"/>
      <c r="PVL21" s="279"/>
      <c r="PVM21" s="279"/>
      <c r="PVN21" s="279"/>
      <c r="PVO21" s="279"/>
      <c r="PVP21" s="279"/>
      <c r="PVQ21" s="279"/>
      <c r="PVR21" s="279"/>
      <c r="PVS21" s="279"/>
      <c r="PVT21" s="279"/>
      <c r="PVU21" s="279"/>
      <c r="PVV21" s="279"/>
      <c r="PVW21" s="279"/>
      <c r="PVX21" s="279"/>
      <c r="PVY21" s="279"/>
      <c r="PVZ21" s="279"/>
      <c r="PWA21" s="279"/>
      <c r="PWB21" s="279"/>
      <c r="PWC21" s="279"/>
      <c r="PWD21" s="279"/>
      <c r="PWE21" s="279"/>
      <c r="PWF21" s="279"/>
      <c r="PWG21" s="279"/>
      <c r="PWH21" s="279"/>
      <c r="PWI21" s="279"/>
      <c r="PWJ21" s="279"/>
      <c r="PWK21" s="279"/>
      <c r="PWL21" s="279"/>
      <c r="PWM21" s="279"/>
      <c r="PWN21" s="279"/>
      <c r="PWO21" s="279"/>
      <c r="PWP21" s="279"/>
      <c r="PWQ21" s="279"/>
      <c r="PWR21" s="279"/>
      <c r="PWS21" s="279"/>
      <c r="PWT21" s="279"/>
      <c r="PWU21" s="279"/>
      <c r="PWV21" s="279"/>
      <c r="PWW21" s="279"/>
      <c r="PWX21" s="279"/>
      <c r="PWY21" s="279"/>
      <c r="PWZ21" s="279"/>
      <c r="PXA21" s="279"/>
      <c r="PXB21" s="279"/>
      <c r="PXC21" s="279"/>
      <c r="PXD21" s="279"/>
      <c r="PXE21" s="279"/>
      <c r="PXF21" s="279"/>
      <c r="PXG21" s="279"/>
      <c r="PXH21" s="279"/>
      <c r="PXI21" s="279"/>
      <c r="PXJ21" s="279"/>
      <c r="PXK21" s="279"/>
      <c r="PXL21" s="279"/>
      <c r="PXM21" s="279"/>
      <c r="PXN21" s="279"/>
      <c r="PXO21" s="279"/>
      <c r="PXP21" s="279"/>
      <c r="PXQ21" s="279"/>
      <c r="PXR21" s="279"/>
      <c r="PXS21" s="279"/>
      <c r="PXT21" s="279"/>
      <c r="PXU21" s="279"/>
      <c r="PXV21" s="279"/>
      <c r="PXW21" s="279"/>
      <c r="PXX21" s="279"/>
      <c r="PXY21" s="279"/>
      <c r="PXZ21" s="279"/>
      <c r="PYA21" s="279"/>
      <c r="PYB21" s="279"/>
      <c r="PYC21" s="279"/>
      <c r="PYD21" s="279"/>
      <c r="PYE21" s="279"/>
      <c r="PYF21" s="279"/>
      <c r="PYG21" s="279"/>
      <c r="PYH21" s="279"/>
      <c r="PYI21" s="279"/>
      <c r="PYJ21" s="279"/>
      <c r="PYK21" s="279"/>
      <c r="PYL21" s="279"/>
      <c r="PYM21" s="279"/>
      <c r="PYN21" s="279"/>
      <c r="PYO21" s="279"/>
      <c r="PYP21" s="279"/>
      <c r="PYQ21" s="279"/>
      <c r="PYR21" s="279"/>
      <c r="PYS21" s="279"/>
      <c r="PYT21" s="279"/>
      <c r="PYU21" s="279"/>
      <c r="PYV21" s="279"/>
      <c r="PYW21" s="279"/>
      <c r="PYX21" s="279"/>
      <c r="PYY21" s="279"/>
      <c r="PYZ21" s="279"/>
      <c r="PZA21" s="279"/>
      <c r="PZB21" s="279"/>
      <c r="PZC21" s="279"/>
      <c r="PZD21" s="279"/>
      <c r="PZE21" s="279"/>
      <c r="PZF21" s="279"/>
      <c r="PZG21" s="279"/>
      <c r="PZH21" s="279"/>
      <c r="PZI21" s="279"/>
      <c r="PZJ21" s="279"/>
      <c r="PZK21" s="279"/>
      <c r="PZL21" s="279"/>
      <c r="PZM21" s="279"/>
      <c r="PZN21" s="279"/>
      <c r="PZO21" s="279"/>
      <c r="PZP21" s="279"/>
      <c r="PZQ21" s="279"/>
      <c r="PZR21" s="279"/>
      <c r="PZS21" s="279"/>
      <c r="PZT21" s="279"/>
      <c r="PZU21" s="279"/>
      <c r="PZV21" s="279"/>
      <c r="PZW21" s="279"/>
      <c r="PZX21" s="279"/>
      <c r="PZY21" s="279"/>
      <c r="PZZ21" s="279"/>
      <c r="QAA21" s="279"/>
      <c r="QAB21" s="279"/>
      <c r="QAC21" s="279"/>
      <c r="QAD21" s="279"/>
      <c r="QAE21" s="279"/>
      <c r="QAF21" s="279"/>
      <c r="QAG21" s="279"/>
      <c r="QAH21" s="279"/>
      <c r="QAI21" s="279"/>
      <c r="QAJ21" s="279"/>
      <c r="QAK21" s="279"/>
      <c r="QAL21" s="279"/>
      <c r="QAM21" s="279"/>
      <c r="QAN21" s="279"/>
      <c r="QAO21" s="279"/>
      <c r="QAP21" s="279"/>
      <c r="QAQ21" s="279"/>
      <c r="QAR21" s="279"/>
      <c r="QAS21" s="279"/>
      <c r="QAT21" s="279"/>
      <c r="QAU21" s="279"/>
      <c r="QAV21" s="279"/>
      <c r="QAW21" s="279"/>
      <c r="QAX21" s="279"/>
      <c r="QAY21" s="279"/>
      <c r="QAZ21" s="279"/>
      <c r="QBA21" s="279"/>
      <c r="QBB21" s="279"/>
      <c r="QBC21" s="279"/>
      <c r="QBD21" s="279"/>
      <c r="QBE21" s="279"/>
      <c r="QBF21" s="279"/>
      <c r="QBG21" s="279"/>
      <c r="QBH21" s="279"/>
      <c r="QBI21" s="279"/>
      <c r="QBJ21" s="279"/>
      <c r="QBK21" s="279"/>
      <c r="QBL21" s="279"/>
      <c r="QBM21" s="279"/>
      <c r="QBN21" s="279"/>
      <c r="QBO21" s="279"/>
      <c r="QBP21" s="279"/>
      <c r="QBQ21" s="279"/>
      <c r="QBR21" s="279"/>
      <c r="QBS21" s="279"/>
      <c r="QBT21" s="279"/>
      <c r="QBU21" s="279"/>
      <c r="QBV21" s="279"/>
      <c r="QBW21" s="279"/>
      <c r="QBX21" s="279"/>
      <c r="QBY21" s="279"/>
      <c r="QBZ21" s="279"/>
      <c r="QCA21" s="279"/>
      <c r="QCB21" s="279"/>
      <c r="QCC21" s="279"/>
      <c r="QCD21" s="279"/>
      <c r="QCE21" s="279"/>
      <c r="QCF21" s="279"/>
      <c r="QCG21" s="279"/>
      <c r="QCH21" s="279"/>
      <c r="QCI21" s="279"/>
      <c r="QCJ21" s="279"/>
      <c r="QCK21" s="279"/>
      <c r="QCL21" s="279"/>
      <c r="QCM21" s="279"/>
      <c r="QCN21" s="279"/>
      <c r="QCO21" s="279"/>
      <c r="QCP21" s="279"/>
      <c r="QCQ21" s="279"/>
      <c r="QCR21" s="279"/>
      <c r="QCS21" s="279"/>
      <c r="QCT21" s="279"/>
      <c r="QCU21" s="279"/>
      <c r="QCV21" s="279"/>
      <c r="QCW21" s="279"/>
      <c r="QCX21" s="279"/>
      <c r="QCY21" s="279"/>
      <c r="QCZ21" s="279"/>
      <c r="QDA21" s="279"/>
      <c r="QDB21" s="279"/>
      <c r="QDC21" s="279"/>
      <c r="QDD21" s="279"/>
      <c r="QDE21" s="279"/>
      <c r="QDF21" s="279"/>
      <c r="QDG21" s="279"/>
      <c r="QDH21" s="279"/>
      <c r="QDI21" s="279"/>
      <c r="QDJ21" s="279"/>
      <c r="QDK21" s="279"/>
      <c r="QDL21" s="279"/>
      <c r="QDM21" s="279"/>
      <c r="QDN21" s="279"/>
      <c r="QDO21" s="279"/>
      <c r="QDP21" s="279"/>
      <c r="QDQ21" s="279"/>
      <c r="QDR21" s="279"/>
      <c r="QDS21" s="279"/>
      <c r="QDT21" s="279"/>
      <c r="QDU21" s="279"/>
      <c r="QDV21" s="279"/>
      <c r="QDW21" s="279"/>
      <c r="QDX21" s="279"/>
      <c r="QDY21" s="279"/>
      <c r="QDZ21" s="279"/>
      <c r="QEA21" s="279"/>
      <c r="QEB21" s="279"/>
      <c r="QEC21" s="279"/>
      <c r="QED21" s="279"/>
      <c r="QEE21" s="279"/>
      <c r="QEF21" s="279"/>
      <c r="QEG21" s="279"/>
      <c r="QEH21" s="279"/>
      <c r="QEI21" s="279"/>
      <c r="QEJ21" s="279"/>
      <c r="QEK21" s="279"/>
      <c r="QEL21" s="279"/>
      <c r="QEM21" s="279"/>
      <c r="QEN21" s="279"/>
      <c r="QEO21" s="279"/>
      <c r="QEP21" s="279"/>
      <c r="QEQ21" s="279"/>
      <c r="QER21" s="279"/>
      <c r="QES21" s="279"/>
      <c r="QET21" s="279"/>
      <c r="QEU21" s="279"/>
      <c r="QEV21" s="279"/>
      <c r="QEW21" s="279"/>
      <c r="QEX21" s="279"/>
      <c r="QEY21" s="279"/>
      <c r="QEZ21" s="279"/>
      <c r="QFA21" s="279"/>
      <c r="QFB21" s="279"/>
      <c r="QFC21" s="279"/>
      <c r="QFD21" s="279"/>
      <c r="QFE21" s="279"/>
      <c r="QFF21" s="279"/>
      <c r="QFG21" s="279"/>
      <c r="QFH21" s="279"/>
      <c r="QFI21" s="279"/>
      <c r="QFJ21" s="279"/>
      <c r="QFK21" s="279"/>
      <c r="QFL21" s="279"/>
      <c r="QFM21" s="279"/>
      <c r="QFN21" s="279"/>
      <c r="QFO21" s="279"/>
      <c r="QFP21" s="279"/>
      <c r="QFQ21" s="279"/>
      <c r="QFR21" s="279"/>
      <c r="QFS21" s="279"/>
      <c r="QFT21" s="279"/>
      <c r="QFU21" s="279"/>
      <c r="QFV21" s="279"/>
      <c r="QFW21" s="279"/>
      <c r="QFX21" s="279"/>
      <c r="QFY21" s="279"/>
      <c r="QFZ21" s="279"/>
      <c r="QGA21" s="279"/>
      <c r="QGB21" s="279"/>
      <c r="QGC21" s="279"/>
      <c r="QGD21" s="279"/>
      <c r="QGE21" s="279"/>
      <c r="QGF21" s="279"/>
      <c r="QGG21" s="279"/>
      <c r="QGH21" s="279"/>
      <c r="QGI21" s="279"/>
      <c r="QGJ21" s="279"/>
      <c r="QGK21" s="279"/>
      <c r="QGL21" s="279"/>
      <c r="QGM21" s="279"/>
      <c r="QGN21" s="279"/>
      <c r="QGO21" s="279"/>
      <c r="QGP21" s="279"/>
      <c r="QGQ21" s="279"/>
      <c r="QGR21" s="279"/>
      <c r="QGS21" s="279"/>
      <c r="QGT21" s="279"/>
      <c r="QGU21" s="279"/>
      <c r="QGV21" s="279"/>
      <c r="QGW21" s="279"/>
      <c r="QGX21" s="279"/>
      <c r="QGY21" s="279"/>
      <c r="QGZ21" s="279"/>
      <c r="QHA21" s="279"/>
      <c r="QHB21" s="279"/>
      <c r="QHC21" s="279"/>
      <c r="QHD21" s="279"/>
      <c r="QHE21" s="279"/>
      <c r="QHF21" s="279"/>
      <c r="QHG21" s="279"/>
      <c r="QHH21" s="279"/>
      <c r="QHI21" s="279"/>
      <c r="QHJ21" s="279"/>
      <c r="QHK21" s="279"/>
      <c r="QHL21" s="279"/>
      <c r="QHM21" s="279"/>
      <c r="QHN21" s="279"/>
      <c r="QHO21" s="279"/>
      <c r="QHP21" s="279"/>
      <c r="QHQ21" s="279"/>
      <c r="QHR21" s="279"/>
      <c r="QHS21" s="279"/>
      <c r="QHT21" s="279"/>
      <c r="QHU21" s="279"/>
      <c r="QHV21" s="279"/>
      <c r="QHW21" s="279"/>
      <c r="QHX21" s="279"/>
      <c r="QHY21" s="279"/>
      <c r="QHZ21" s="279"/>
      <c r="QIA21" s="279"/>
      <c r="QIB21" s="279"/>
      <c r="QIC21" s="279"/>
      <c r="QID21" s="279"/>
      <c r="QIE21" s="279"/>
      <c r="QIF21" s="279"/>
      <c r="QIG21" s="279"/>
      <c r="QIH21" s="279"/>
      <c r="QII21" s="279"/>
      <c r="QIJ21" s="279"/>
      <c r="QIK21" s="279"/>
      <c r="QIL21" s="279"/>
      <c r="QIM21" s="279"/>
      <c r="QIN21" s="279"/>
      <c r="QIO21" s="279"/>
      <c r="QIP21" s="279"/>
      <c r="QIQ21" s="279"/>
      <c r="QIR21" s="279"/>
      <c r="QIS21" s="279"/>
      <c r="QIT21" s="279"/>
      <c r="QIU21" s="279"/>
      <c r="QIV21" s="279"/>
      <c r="QIW21" s="279"/>
      <c r="QIX21" s="279"/>
      <c r="QIY21" s="279"/>
      <c r="QIZ21" s="279"/>
      <c r="QJA21" s="279"/>
      <c r="QJB21" s="279"/>
      <c r="QJC21" s="279"/>
      <c r="QJD21" s="279"/>
      <c r="QJE21" s="279"/>
      <c r="QJF21" s="279"/>
      <c r="QJG21" s="279"/>
      <c r="QJH21" s="279"/>
      <c r="QJI21" s="279"/>
      <c r="QJJ21" s="279"/>
      <c r="QJK21" s="279"/>
      <c r="QJL21" s="279"/>
      <c r="QJM21" s="279"/>
      <c r="QJN21" s="279"/>
      <c r="QJO21" s="279"/>
      <c r="QJP21" s="279"/>
      <c r="QJQ21" s="279"/>
      <c r="QJR21" s="279"/>
      <c r="QJS21" s="279"/>
      <c r="QJT21" s="279"/>
      <c r="QJU21" s="279"/>
      <c r="QJV21" s="279"/>
      <c r="QJW21" s="279"/>
      <c r="QJX21" s="279"/>
      <c r="QJY21" s="279"/>
      <c r="QJZ21" s="279"/>
      <c r="QKA21" s="279"/>
      <c r="QKB21" s="279"/>
      <c r="QKC21" s="279"/>
      <c r="QKD21" s="279"/>
      <c r="QKE21" s="279"/>
      <c r="QKF21" s="279"/>
      <c r="QKG21" s="279"/>
      <c r="QKH21" s="279"/>
      <c r="QKI21" s="279"/>
      <c r="QKJ21" s="279"/>
      <c r="QKK21" s="279"/>
      <c r="QKL21" s="279"/>
      <c r="QKM21" s="279"/>
      <c r="QKN21" s="279"/>
      <c r="QKO21" s="279"/>
      <c r="QKP21" s="279"/>
      <c r="QKQ21" s="279"/>
      <c r="QKR21" s="279"/>
      <c r="QKS21" s="279"/>
      <c r="QKT21" s="279"/>
      <c r="QKU21" s="279"/>
      <c r="QKV21" s="279"/>
      <c r="QKW21" s="279"/>
      <c r="QKX21" s="279"/>
      <c r="QKY21" s="279"/>
      <c r="QKZ21" s="279"/>
      <c r="QLA21" s="279"/>
      <c r="QLB21" s="279"/>
      <c r="QLC21" s="279"/>
      <c r="QLD21" s="279"/>
      <c r="QLE21" s="279"/>
      <c r="QLF21" s="279"/>
      <c r="QLG21" s="279"/>
      <c r="QLH21" s="279"/>
      <c r="QLI21" s="279"/>
      <c r="QLJ21" s="279"/>
      <c r="QLK21" s="279"/>
      <c r="QLL21" s="279"/>
      <c r="QLM21" s="279"/>
      <c r="QLN21" s="279"/>
      <c r="QLO21" s="279"/>
      <c r="QLP21" s="279"/>
      <c r="QLQ21" s="279"/>
      <c r="QLR21" s="279"/>
      <c r="QLS21" s="279"/>
      <c r="QLT21" s="279"/>
      <c r="QLU21" s="279"/>
      <c r="QLV21" s="279"/>
      <c r="QLW21" s="279"/>
      <c r="QLX21" s="279"/>
      <c r="QLY21" s="279"/>
      <c r="QLZ21" s="279"/>
      <c r="QMA21" s="279"/>
      <c r="QMB21" s="279"/>
      <c r="QMC21" s="279"/>
      <c r="QMD21" s="279"/>
      <c r="QME21" s="279"/>
      <c r="QMF21" s="279"/>
      <c r="QMG21" s="279"/>
      <c r="QMH21" s="279"/>
      <c r="QMI21" s="279"/>
      <c r="QMJ21" s="279"/>
      <c r="QMK21" s="279"/>
      <c r="QML21" s="279"/>
      <c r="QMM21" s="279"/>
      <c r="QMN21" s="279"/>
      <c r="QMO21" s="279"/>
      <c r="QMP21" s="279"/>
      <c r="QMQ21" s="279"/>
      <c r="QMR21" s="279"/>
      <c r="QMS21" s="279"/>
      <c r="QMT21" s="279"/>
      <c r="QMU21" s="279"/>
      <c r="QMV21" s="279"/>
      <c r="QMW21" s="279"/>
      <c r="QMX21" s="279"/>
      <c r="QMY21" s="279"/>
      <c r="QMZ21" s="279"/>
      <c r="QNA21" s="279"/>
      <c r="QNB21" s="279"/>
      <c r="QNC21" s="279"/>
      <c r="QND21" s="279"/>
      <c r="QNE21" s="279"/>
      <c r="QNF21" s="279"/>
      <c r="QNG21" s="279"/>
      <c r="QNH21" s="279"/>
      <c r="QNI21" s="279"/>
      <c r="QNJ21" s="279"/>
      <c r="QNK21" s="279"/>
      <c r="QNL21" s="279"/>
      <c r="QNM21" s="279"/>
      <c r="QNN21" s="279"/>
      <c r="QNO21" s="279"/>
      <c r="QNP21" s="279"/>
      <c r="QNQ21" s="279"/>
      <c r="QNR21" s="279"/>
      <c r="QNS21" s="279"/>
      <c r="QNT21" s="279"/>
      <c r="QNU21" s="279"/>
      <c r="QNV21" s="279"/>
      <c r="QNW21" s="279"/>
      <c r="QNX21" s="279"/>
      <c r="QNY21" s="279"/>
      <c r="QNZ21" s="279"/>
      <c r="QOA21" s="279"/>
      <c r="QOB21" s="279"/>
      <c r="QOC21" s="279"/>
      <c r="QOD21" s="279"/>
      <c r="QOE21" s="279"/>
      <c r="QOF21" s="279"/>
      <c r="QOG21" s="279"/>
      <c r="QOH21" s="279"/>
      <c r="QOI21" s="279"/>
      <c r="QOJ21" s="279"/>
      <c r="QOK21" s="279"/>
      <c r="QOL21" s="279"/>
      <c r="QOM21" s="279"/>
      <c r="QON21" s="279"/>
      <c r="QOO21" s="279"/>
      <c r="QOP21" s="279"/>
      <c r="QOQ21" s="279"/>
      <c r="QOR21" s="279"/>
      <c r="QOS21" s="279"/>
      <c r="QOT21" s="279"/>
      <c r="QOU21" s="279"/>
      <c r="QOV21" s="279"/>
      <c r="QOW21" s="279"/>
      <c r="QOX21" s="279"/>
      <c r="QOY21" s="279"/>
      <c r="QOZ21" s="279"/>
      <c r="QPA21" s="279"/>
      <c r="QPB21" s="279"/>
      <c r="QPC21" s="279"/>
      <c r="QPD21" s="279"/>
      <c r="QPE21" s="279"/>
      <c r="QPF21" s="279"/>
      <c r="QPG21" s="279"/>
      <c r="QPH21" s="279"/>
      <c r="QPI21" s="279"/>
      <c r="QPJ21" s="279"/>
      <c r="QPK21" s="279"/>
      <c r="QPL21" s="279"/>
      <c r="QPM21" s="279"/>
      <c r="QPN21" s="279"/>
      <c r="QPO21" s="279"/>
      <c r="QPP21" s="279"/>
      <c r="QPQ21" s="279"/>
      <c r="QPR21" s="279"/>
      <c r="QPS21" s="279"/>
      <c r="QPT21" s="279"/>
      <c r="QPU21" s="279"/>
      <c r="QPV21" s="279"/>
      <c r="QPW21" s="279"/>
      <c r="QPX21" s="279"/>
      <c r="QPY21" s="279"/>
      <c r="QPZ21" s="279"/>
      <c r="QQA21" s="279"/>
      <c r="QQB21" s="279"/>
      <c r="QQC21" s="279"/>
      <c r="QQD21" s="279"/>
      <c r="QQE21" s="279"/>
      <c r="QQF21" s="279"/>
      <c r="QQG21" s="279"/>
      <c r="QQH21" s="279"/>
      <c r="QQI21" s="279"/>
      <c r="QQJ21" s="279"/>
      <c r="QQK21" s="279"/>
      <c r="QQL21" s="279"/>
      <c r="QQM21" s="279"/>
      <c r="QQN21" s="279"/>
      <c r="QQO21" s="279"/>
      <c r="QQP21" s="279"/>
      <c r="QQQ21" s="279"/>
      <c r="QQR21" s="279"/>
      <c r="QQS21" s="279"/>
      <c r="QQT21" s="279"/>
      <c r="QQU21" s="279"/>
      <c r="QQV21" s="279"/>
      <c r="QQW21" s="279"/>
      <c r="QQX21" s="279"/>
      <c r="QQY21" s="279"/>
      <c r="QQZ21" s="279"/>
      <c r="QRA21" s="279"/>
      <c r="QRB21" s="279"/>
      <c r="QRC21" s="279"/>
      <c r="QRD21" s="279"/>
      <c r="QRE21" s="279"/>
      <c r="QRF21" s="279"/>
      <c r="QRG21" s="279"/>
      <c r="QRH21" s="279"/>
      <c r="QRI21" s="279"/>
      <c r="QRJ21" s="279"/>
      <c r="QRK21" s="279"/>
      <c r="QRL21" s="279"/>
      <c r="QRM21" s="279"/>
      <c r="QRN21" s="279"/>
      <c r="QRO21" s="279"/>
      <c r="QRP21" s="279"/>
      <c r="QRQ21" s="279"/>
      <c r="QRR21" s="279"/>
      <c r="QRS21" s="279"/>
      <c r="QRT21" s="279"/>
      <c r="QRU21" s="279"/>
      <c r="QRV21" s="279"/>
      <c r="QRW21" s="279"/>
      <c r="QRX21" s="279"/>
      <c r="QRY21" s="279"/>
      <c r="QRZ21" s="279"/>
      <c r="QSA21" s="279"/>
      <c r="QSB21" s="279"/>
      <c r="QSC21" s="279"/>
      <c r="QSD21" s="279"/>
      <c r="QSE21" s="279"/>
      <c r="QSF21" s="279"/>
      <c r="QSG21" s="279"/>
      <c r="QSH21" s="279"/>
      <c r="QSI21" s="279"/>
      <c r="QSJ21" s="279"/>
      <c r="QSK21" s="279"/>
      <c r="QSL21" s="279"/>
      <c r="QSM21" s="279"/>
      <c r="QSN21" s="279"/>
      <c r="QSO21" s="279"/>
      <c r="QSP21" s="279"/>
      <c r="QSQ21" s="279"/>
      <c r="QSR21" s="279"/>
      <c r="QSS21" s="279"/>
      <c r="QST21" s="279"/>
      <c r="QSU21" s="279"/>
      <c r="QSV21" s="279"/>
      <c r="QSW21" s="279"/>
      <c r="QSX21" s="279"/>
      <c r="QSY21" s="279"/>
      <c r="QSZ21" s="279"/>
      <c r="QTA21" s="279"/>
      <c r="QTB21" s="279"/>
      <c r="QTC21" s="279"/>
      <c r="QTD21" s="279"/>
      <c r="QTE21" s="279"/>
      <c r="QTF21" s="279"/>
      <c r="QTG21" s="279"/>
      <c r="QTH21" s="279"/>
      <c r="QTI21" s="279"/>
      <c r="QTJ21" s="279"/>
      <c r="QTK21" s="279"/>
      <c r="QTL21" s="279"/>
      <c r="QTM21" s="279"/>
      <c r="QTN21" s="279"/>
      <c r="QTO21" s="279"/>
      <c r="QTP21" s="279"/>
      <c r="QTQ21" s="279"/>
      <c r="QTR21" s="279"/>
      <c r="QTS21" s="279"/>
      <c r="QTT21" s="279"/>
      <c r="QTU21" s="279"/>
      <c r="QTV21" s="279"/>
      <c r="QTW21" s="279"/>
      <c r="QTX21" s="279"/>
      <c r="QTY21" s="279"/>
      <c r="QTZ21" s="279"/>
      <c r="QUA21" s="279"/>
      <c r="QUB21" s="279"/>
      <c r="QUC21" s="279"/>
      <c r="QUD21" s="279"/>
      <c r="QUE21" s="279"/>
      <c r="QUF21" s="279"/>
      <c r="QUG21" s="279"/>
      <c r="QUH21" s="279"/>
      <c r="QUI21" s="279"/>
      <c r="QUJ21" s="279"/>
      <c r="QUK21" s="279"/>
      <c r="QUL21" s="279"/>
      <c r="QUM21" s="279"/>
      <c r="QUN21" s="279"/>
      <c r="QUO21" s="279"/>
      <c r="QUP21" s="279"/>
      <c r="QUQ21" s="279"/>
      <c r="QUR21" s="279"/>
      <c r="QUS21" s="279"/>
      <c r="QUT21" s="279"/>
      <c r="QUU21" s="279"/>
      <c r="QUV21" s="279"/>
      <c r="QUW21" s="279"/>
      <c r="QUX21" s="279"/>
      <c r="QUY21" s="279"/>
      <c r="QUZ21" s="279"/>
      <c r="QVA21" s="279"/>
      <c r="QVB21" s="279"/>
      <c r="QVC21" s="279"/>
      <c r="QVD21" s="279"/>
      <c r="QVE21" s="279"/>
      <c r="QVF21" s="279"/>
      <c r="QVG21" s="279"/>
      <c r="QVH21" s="279"/>
      <c r="QVI21" s="279"/>
      <c r="QVJ21" s="279"/>
      <c r="QVK21" s="279"/>
      <c r="QVL21" s="279"/>
      <c r="QVM21" s="279"/>
      <c r="QVN21" s="279"/>
      <c r="QVO21" s="279"/>
      <c r="QVP21" s="279"/>
      <c r="QVQ21" s="279"/>
      <c r="QVR21" s="279"/>
      <c r="QVS21" s="279"/>
      <c r="QVT21" s="279"/>
      <c r="QVU21" s="279"/>
      <c r="QVV21" s="279"/>
      <c r="QVW21" s="279"/>
      <c r="QVX21" s="279"/>
      <c r="QVY21" s="279"/>
      <c r="QVZ21" s="279"/>
      <c r="QWA21" s="279"/>
      <c r="QWB21" s="279"/>
      <c r="QWC21" s="279"/>
      <c r="QWD21" s="279"/>
      <c r="QWE21" s="279"/>
      <c r="QWF21" s="279"/>
      <c r="QWG21" s="279"/>
      <c r="QWH21" s="279"/>
      <c r="QWI21" s="279"/>
      <c r="QWJ21" s="279"/>
      <c r="QWK21" s="279"/>
      <c r="QWL21" s="279"/>
      <c r="QWM21" s="279"/>
      <c r="QWN21" s="279"/>
      <c r="QWO21" s="279"/>
      <c r="QWP21" s="279"/>
      <c r="QWQ21" s="279"/>
      <c r="QWR21" s="279"/>
      <c r="QWS21" s="279"/>
      <c r="QWT21" s="279"/>
      <c r="QWU21" s="279"/>
      <c r="QWV21" s="279"/>
      <c r="QWW21" s="279"/>
      <c r="QWX21" s="279"/>
      <c r="QWY21" s="279"/>
      <c r="QWZ21" s="279"/>
      <c r="QXA21" s="279"/>
      <c r="QXB21" s="279"/>
      <c r="QXC21" s="279"/>
      <c r="QXD21" s="279"/>
      <c r="QXE21" s="279"/>
      <c r="QXF21" s="279"/>
      <c r="QXG21" s="279"/>
      <c r="QXH21" s="279"/>
      <c r="QXI21" s="279"/>
      <c r="QXJ21" s="279"/>
      <c r="QXK21" s="279"/>
      <c r="QXL21" s="279"/>
      <c r="QXM21" s="279"/>
      <c r="QXN21" s="279"/>
      <c r="QXO21" s="279"/>
      <c r="QXP21" s="279"/>
      <c r="QXQ21" s="279"/>
      <c r="QXR21" s="279"/>
      <c r="QXS21" s="279"/>
      <c r="QXT21" s="279"/>
      <c r="QXU21" s="279"/>
      <c r="QXV21" s="279"/>
      <c r="QXW21" s="279"/>
      <c r="QXX21" s="279"/>
      <c r="QXY21" s="279"/>
      <c r="QXZ21" s="279"/>
      <c r="QYA21" s="279"/>
      <c r="QYB21" s="279"/>
      <c r="QYC21" s="279"/>
      <c r="QYD21" s="279"/>
      <c r="QYE21" s="279"/>
      <c r="QYF21" s="279"/>
      <c r="QYG21" s="279"/>
      <c r="QYH21" s="279"/>
      <c r="QYI21" s="279"/>
      <c r="QYJ21" s="279"/>
      <c r="QYK21" s="279"/>
      <c r="QYL21" s="279"/>
      <c r="QYM21" s="279"/>
      <c r="QYN21" s="279"/>
      <c r="QYO21" s="279"/>
      <c r="QYP21" s="279"/>
      <c r="QYQ21" s="279"/>
      <c r="QYR21" s="279"/>
      <c r="QYS21" s="279"/>
      <c r="QYT21" s="279"/>
      <c r="QYU21" s="279"/>
      <c r="QYV21" s="279"/>
      <c r="QYW21" s="279"/>
      <c r="QYX21" s="279"/>
      <c r="QYY21" s="279"/>
      <c r="QYZ21" s="279"/>
      <c r="QZA21" s="279"/>
      <c r="QZB21" s="279"/>
      <c r="QZC21" s="279"/>
      <c r="QZD21" s="279"/>
      <c r="QZE21" s="279"/>
      <c r="QZF21" s="279"/>
      <c r="QZG21" s="279"/>
      <c r="QZH21" s="279"/>
      <c r="QZI21" s="279"/>
      <c r="QZJ21" s="279"/>
      <c r="QZK21" s="279"/>
      <c r="QZL21" s="279"/>
      <c r="QZM21" s="279"/>
      <c r="QZN21" s="279"/>
      <c r="QZO21" s="279"/>
      <c r="QZP21" s="279"/>
      <c r="QZQ21" s="279"/>
      <c r="QZR21" s="279"/>
      <c r="QZS21" s="279"/>
      <c r="QZT21" s="279"/>
      <c r="QZU21" s="279"/>
      <c r="QZV21" s="279"/>
      <c r="QZW21" s="279"/>
      <c r="QZX21" s="279"/>
      <c r="QZY21" s="279"/>
      <c r="QZZ21" s="279"/>
      <c r="RAA21" s="279"/>
      <c r="RAB21" s="279"/>
      <c r="RAC21" s="279"/>
      <c r="RAD21" s="279"/>
      <c r="RAE21" s="279"/>
      <c r="RAF21" s="279"/>
      <c r="RAG21" s="279"/>
      <c r="RAH21" s="279"/>
      <c r="RAI21" s="279"/>
      <c r="RAJ21" s="279"/>
      <c r="RAK21" s="279"/>
      <c r="RAL21" s="279"/>
      <c r="RAM21" s="279"/>
      <c r="RAN21" s="279"/>
      <c r="RAO21" s="279"/>
      <c r="RAP21" s="279"/>
      <c r="RAQ21" s="279"/>
      <c r="RAR21" s="279"/>
      <c r="RAS21" s="279"/>
      <c r="RAT21" s="279"/>
      <c r="RAU21" s="279"/>
      <c r="RAV21" s="279"/>
      <c r="RAW21" s="279"/>
      <c r="RAX21" s="279"/>
      <c r="RAY21" s="279"/>
      <c r="RAZ21" s="279"/>
      <c r="RBA21" s="279"/>
      <c r="RBB21" s="279"/>
      <c r="RBC21" s="279"/>
      <c r="RBD21" s="279"/>
      <c r="RBE21" s="279"/>
      <c r="RBF21" s="279"/>
      <c r="RBG21" s="279"/>
      <c r="RBH21" s="279"/>
      <c r="RBI21" s="279"/>
      <c r="RBJ21" s="279"/>
      <c r="RBK21" s="279"/>
      <c r="RBL21" s="279"/>
      <c r="RBM21" s="279"/>
      <c r="RBN21" s="279"/>
      <c r="RBO21" s="279"/>
      <c r="RBP21" s="279"/>
      <c r="RBQ21" s="279"/>
      <c r="RBR21" s="279"/>
      <c r="RBS21" s="279"/>
      <c r="RBT21" s="279"/>
      <c r="RBU21" s="279"/>
      <c r="RBV21" s="279"/>
      <c r="RBW21" s="279"/>
      <c r="RBX21" s="279"/>
      <c r="RBY21" s="279"/>
      <c r="RBZ21" s="279"/>
      <c r="RCA21" s="279"/>
      <c r="RCB21" s="279"/>
      <c r="RCC21" s="279"/>
      <c r="RCD21" s="279"/>
      <c r="RCE21" s="279"/>
      <c r="RCF21" s="279"/>
      <c r="RCG21" s="279"/>
      <c r="RCH21" s="279"/>
      <c r="RCI21" s="279"/>
      <c r="RCJ21" s="279"/>
      <c r="RCK21" s="279"/>
      <c r="RCL21" s="279"/>
      <c r="RCM21" s="279"/>
      <c r="RCN21" s="279"/>
      <c r="RCO21" s="279"/>
      <c r="RCP21" s="279"/>
      <c r="RCQ21" s="279"/>
      <c r="RCR21" s="279"/>
      <c r="RCS21" s="279"/>
      <c r="RCT21" s="279"/>
      <c r="RCU21" s="279"/>
      <c r="RCV21" s="279"/>
      <c r="RCW21" s="279"/>
      <c r="RCX21" s="279"/>
      <c r="RCY21" s="279"/>
      <c r="RCZ21" s="279"/>
      <c r="RDA21" s="279"/>
      <c r="RDB21" s="279"/>
      <c r="RDC21" s="279"/>
      <c r="RDD21" s="279"/>
      <c r="RDE21" s="279"/>
      <c r="RDF21" s="279"/>
      <c r="RDG21" s="279"/>
      <c r="RDH21" s="279"/>
      <c r="RDI21" s="279"/>
      <c r="RDJ21" s="279"/>
      <c r="RDK21" s="279"/>
      <c r="RDL21" s="279"/>
      <c r="RDM21" s="279"/>
      <c r="RDN21" s="279"/>
      <c r="RDO21" s="279"/>
      <c r="RDP21" s="279"/>
      <c r="RDQ21" s="279"/>
      <c r="RDR21" s="279"/>
      <c r="RDS21" s="279"/>
      <c r="RDT21" s="279"/>
      <c r="RDU21" s="279"/>
      <c r="RDV21" s="279"/>
      <c r="RDW21" s="279"/>
      <c r="RDX21" s="279"/>
      <c r="RDY21" s="279"/>
      <c r="RDZ21" s="279"/>
      <c r="REA21" s="279"/>
      <c r="REB21" s="279"/>
      <c r="REC21" s="279"/>
      <c r="RED21" s="279"/>
      <c r="REE21" s="279"/>
      <c r="REF21" s="279"/>
      <c r="REG21" s="279"/>
      <c r="REH21" s="279"/>
      <c r="REI21" s="279"/>
      <c r="REJ21" s="279"/>
      <c r="REK21" s="279"/>
      <c r="REL21" s="279"/>
      <c r="REM21" s="279"/>
      <c r="REN21" s="279"/>
      <c r="REO21" s="279"/>
      <c r="REP21" s="279"/>
      <c r="REQ21" s="279"/>
      <c r="RER21" s="279"/>
      <c r="RES21" s="279"/>
      <c r="RET21" s="279"/>
      <c r="REU21" s="279"/>
      <c r="REV21" s="279"/>
      <c r="REW21" s="279"/>
      <c r="REX21" s="279"/>
      <c r="REY21" s="279"/>
      <c r="REZ21" s="279"/>
      <c r="RFA21" s="279"/>
      <c r="RFB21" s="279"/>
      <c r="RFC21" s="279"/>
      <c r="RFD21" s="279"/>
      <c r="RFE21" s="279"/>
      <c r="RFF21" s="279"/>
      <c r="RFG21" s="279"/>
      <c r="RFH21" s="279"/>
      <c r="RFI21" s="279"/>
      <c r="RFJ21" s="279"/>
      <c r="RFK21" s="279"/>
      <c r="RFL21" s="279"/>
      <c r="RFM21" s="279"/>
      <c r="RFN21" s="279"/>
      <c r="RFO21" s="279"/>
      <c r="RFP21" s="279"/>
      <c r="RFQ21" s="279"/>
      <c r="RFR21" s="279"/>
      <c r="RFS21" s="279"/>
      <c r="RFT21" s="279"/>
      <c r="RFU21" s="279"/>
      <c r="RFV21" s="279"/>
      <c r="RFW21" s="279"/>
      <c r="RFX21" s="279"/>
      <c r="RFY21" s="279"/>
      <c r="RFZ21" s="279"/>
      <c r="RGA21" s="279"/>
      <c r="RGB21" s="279"/>
      <c r="RGC21" s="279"/>
      <c r="RGD21" s="279"/>
      <c r="RGE21" s="279"/>
      <c r="RGF21" s="279"/>
      <c r="RGG21" s="279"/>
      <c r="RGH21" s="279"/>
      <c r="RGI21" s="279"/>
      <c r="RGJ21" s="279"/>
      <c r="RGK21" s="279"/>
      <c r="RGL21" s="279"/>
      <c r="RGM21" s="279"/>
      <c r="RGN21" s="279"/>
      <c r="RGO21" s="279"/>
      <c r="RGP21" s="279"/>
      <c r="RGQ21" s="279"/>
      <c r="RGR21" s="279"/>
      <c r="RGS21" s="279"/>
      <c r="RGT21" s="279"/>
      <c r="RGU21" s="279"/>
      <c r="RGV21" s="279"/>
      <c r="RGW21" s="279"/>
      <c r="RGX21" s="279"/>
      <c r="RGY21" s="279"/>
      <c r="RGZ21" s="279"/>
      <c r="RHA21" s="279"/>
      <c r="RHB21" s="279"/>
      <c r="RHC21" s="279"/>
      <c r="RHD21" s="279"/>
      <c r="RHE21" s="279"/>
      <c r="RHF21" s="279"/>
      <c r="RHG21" s="279"/>
      <c r="RHH21" s="279"/>
      <c r="RHI21" s="279"/>
      <c r="RHJ21" s="279"/>
      <c r="RHK21" s="279"/>
      <c r="RHL21" s="279"/>
      <c r="RHM21" s="279"/>
      <c r="RHN21" s="279"/>
      <c r="RHO21" s="279"/>
      <c r="RHP21" s="279"/>
      <c r="RHQ21" s="279"/>
      <c r="RHR21" s="279"/>
      <c r="RHS21" s="279"/>
      <c r="RHT21" s="279"/>
      <c r="RHU21" s="279"/>
      <c r="RHV21" s="279"/>
      <c r="RHW21" s="279"/>
      <c r="RHX21" s="279"/>
      <c r="RHY21" s="279"/>
      <c r="RHZ21" s="279"/>
      <c r="RIA21" s="279"/>
      <c r="RIB21" s="279"/>
      <c r="RIC21" s="279"/>
      <c r="RID21" s="279"/>
      <c r="RIE21" s="279"/>
      <c r="RIF21" s="279"/>
      <c r="RIG21" s="279"/>
      <c r="RIH21" s="279"/>
      <c r="RII21" s="279"/>
      <c r="RIJ21" s="279"/>
      <c r="RIK21" s="279"/>
      <c r="RIL21" s="279"/>
      <c r="RIM21" s="279"/>
      <c r="RIN21" s="279"/>
      <c r="RIO21" s="279"/>
      <c r="RIP21" s="279"/>
      <c r="RIQ21" s="279"/>
      <c r="RIR21" s="279"/>
      <c r="RIS21" s="279"/>
      <c r="RIT21" s="279"/>
      <c r="RIU21" s="279"/>
      <c r="RIV21" s="279"/>
      <c r="RIW21" s="279"/>
      <c r="RIX21" s="279"/>
      <c r="RIY21" s="279"/>
      <c r="RIZ21" s="279"/>
      <c r="RJA21" s="279"/>
      <c r="RJB21" s="279"/>
      <c r="RJC21" s="279"/>
      <c r="RJD21" s="279"/>
      <c r="RJE21" s="279"/>
      <c r="RJF21" s="279"/>
      <c r="RJG21" s="279"/>
      <c r="RJH21" s="279"/>
      <c r="RJI21" s="279"/>
      <c r="RJJ21" s="279"/>
      <c r="RJK21" s="279"/>
      <c r="RJL21" s="279"/>
      <c r="RJM21" s="279"/>
      <c r="RJN21" s="279"/>
      <c r="RJO21" s="279"/>
      <c r="RJP21" s="279"/>
      <c r="RJQ21" s="279"/>
      <c r="RJR21" s="279"/>
      <c r="RJS21" s="279"/>
      <c r="RJT21" s="279"/>
      <c r="RJU21" s="279"/>
      <c r="RJV21" s="279"/>
      <c r="RJW21" s="279"/>
      <c r="RJX21" s="279"/>
      <c r="RJY21" s="279"/>
      <c r="RJZ21" s="279"/>
      <c r="RKA21" s="279"/>
      <c r="RKB21" s="279"/>
      <c r="RKC21" s="279"/>
      <c r="RKD21" s="279"/>
      <c r="RKE21" s="279"/>
      <c r="RKF21" s="279"/>
      <c r="RKG21" s="279"/>
      <c r="RKH21" s="279"/>
      <c r="RKI21" s="279"/>
      <c r="RKJ21" s="279"/>
      <c r="RKK21" s="279"/>
      <c r="RKL21" s="279"/>
      <c r="RKM21" s="279"/>
      <c r="RKN21" s="279"/>
      <c r="RKO21" s="279"/>
      <c r="RKP21" s="279"/>
      <c r="RKQ21" s="279"/>
      <c r="RKR21" s="279"/>
      <c r="RKS21" s="279"/>
      <c r="RKT21" s="279"/>
      <c r="RKU21" s="279"/>
      <c r="RKV21" s="279"/>
      <c r="RKW21" s="279"/>
      <c r="RKX21" s="279"/>
      <c r="RKY21" s="279"/>
      <c r="RKZ21" s="279"/>
      <c r="RLA21" s="279"/>
      <c r="RLB21" s="279"/>
      <c r="RLC21" s="279"/>
      <c r="RLD21" s="279"/>
      <c r="RLE21" s="279"/>
      <c r="RLF21" s="279"/>
      <c r="RLG21" s="279"/>
      <c r="RLH21" s="279"/>
      <c r="RLI21" s="279"/>
      <c r="RLJ21" s="279"/>
      <c r="RLK21" s="279"/>
      <c r="RLL21" s="279"/>
      <c r="RLM21" s="279"/>
      <c r="RLN21" s="279"/>
      <c r="RLO21" s="279"/>
      <c r="RLP21" s="279"/>
      <c r="RLQ21" s="279"/>
      <c r="RLR21" s="279"/>
      <c r="RLS21" s="279"/>
      <c r="RLT21" s="279"/>
      <c r="RLU21" s="279"/>
      <c r="RLV21" s="279"/>
      <c r="RLW21" s="279"/>
      <c r="RLX21" s="279"/>
      <c r="RLY21" s="279"/>
      <c r="RLZ21" s="279"/>
      <c r="RMA21" s="279"/>
      <c r="RMB21" s="279"/>
      <c r="RMC21" s="279"/>
      <c r="RMD21" s="279"/>
      <c r="RME21" s="279"/>
      <c r="RMF21" s="279"/>
      <c r="RMG21" s="279"/>
      <c r="RMH21" s="279"/>
      <c r="RMI21" s="279"/>
      <c r="RMJ21" s="279"/>
      <c r="RMK21" s="279"/>
      <c r="RML21" s="279"/>
      <c r="RMM21" s="279"/>
      <c r="RMN21" s="279"/>
      <c r="RMO21" s="279"/>
      <c r="RMP21" s="279"/>
      <c r="RMQ21" s="279"/>
      <c r="RMR21" s="279"/>
      <c r="RMS21" s="279"/>
      <c r="RMT21" s="279"/>
      <c r="RMU21" s="279"/>
      <c r="RMV21" s="279"/>
      <c r="RMW21" s="279"/>
      <c r="RMX21" s="279"/>
      <c r="RMY21" s="279"/>
      <c r="RMZ21" s="279"/>
      <c r="RNA21" s="279"/>
      <c r="RNB21" s="279"/>
      <c r="RNC21" s="279"/>
      <c r="RND21" s="279"/>
      <c r="RNE21" s="279"/>
      <c r="RNF21" s="279"/>
      <c r="RNG21" s="279"/>
      <c r="RNH21" s="279"/>
      <c r="RNI21" s="279"/>
      <c r="RNJ21" s="279"/>
      <c r="RNK21" s="279"/>
      <c r="RNL21" s="279"/>
      <c r="RNM21" s="279"/>
      <c r="RNN21" s="279"/>
      <c r="RNO21" s="279"/>
      <c r="RNP21" s="279"/>
      <c r="RNQ21" s="279"/>
      <c r="RNR21" s="279"/>
      <c r="RNS21" s="279"/>
      <c r="RNT21" s="279"/>
      <c r="RNU21" s="279"/>
      <c r="RNV21" s="279"/>
      <c r="RNW21" s="279"/>
      <c r="RNX21" s="279"/>
      <c r="RNY21" s="279"/>
      <c r="RNZ21" s="279"/>
      <c r="ROA21" s="279"/>
      <c r="ROB21" s="279"/>
      <c r="ROC21" s="279"/>
      <c r="ROD21" s="279"/>
      <c r="ROE21" s="279"/>
      <c r="ROF21" s="279"/>
      <c r="ROG21" s="279"/>
      <c r="ROH21" s="279"/>
      <c r="ROI21" s="279"/>
      <c r="ROJ21" s="279"/>
      <c r="ROK21" s="279"/>
      <c r="ROL21" s="279"/>
      <c r="ROM21" s="279"/>
      <c r="RON21" s="279"/>
      <c r="ROO21" s="279"/>
      <c r="ROP21" s="279"/>
      <c r="ROQ21" s="279"/>
      <c r="ROR21" s="279"/>
      <c r="ROS21" s="279"/>
      <c r="ROT21" s="279"/>
      <c r="ROU21" s="279"/>
      <c r="ROV21" s="279"/>
      <c r="ROW21" s="279"/>
      <c r="ROX21" s="279"/>
      <c r="ROY21" s="279"/>
      <c r="ROZ21" s="279"/>
      <c r="RPA21" s="279"/>
      <c r="RPB21" s="279"/>
      <c r="RPC21" s="279"/>
      <c r="RPD21" s="279"/>
      <c r="RPE21" s="279"/>
      <c r="RPF21" s="279"/>
      <c r="RPG21" s="279"/>
      <c r="RPH21" s="279"/>
      <c r="RPI21" s="279"/>
      <c r="RPJ21" s="279"/>
      <c r="RPK21" s="279"/>
      <c r="RPL21" s="279"/>
      <c r="RPM21" s="279"/>
      <c r="RPN21" s="279"/>
      <c r="RPO21" s="279"/>
      <c r="RPP21" s="279"/>
      <c r="RPQ21" s="279"/>
      <c r="RPR21" s="279"/>
      <c r="RPS21" s="279"/>
      <c r="RPT21" s="279"/>
      <c r="RPU21" s="279"/>
      <c r="RPV21" s="279"/>
      <c r="RPW21" s="279"/>
      <c r="RPX21" s="279"/>
      <c r="RPY21" s="279"/>
      <c r="RPZ21" s="279"/>
      <c r="RQA21" s="279"/>
      <c r="RQB21" s="279"/>
      <c r="RQC21" s="279"/>
      <c r="RQD21" s="279"/>
      <c r="RQE21" s="279"/>
      <c r="RQF21" s="279"/>
      <c r="RQG21" s="279"/>
      <c r="RQH21" s="279"/>
      <c r="RQI21" s="279"/>
      <c r="RQJ21" s="279"/>
      <c r="RQK21" s="279"/>
      <c r="RQL21" s="279"/>
      <c r="RQM21" s="279"/>
      <c r="RQN21" s="279"/>
      <c r="RQO21" s="279"/>
      <c r="RQP21" s="279"/>
      <c r="RQQ21" s="279"/>
      <c r="RQR21" s="279"/>
      <c r="RQS21" s="279"/>
      <c r="RQT21" s="279"/>
      <c r="RQU21" s="279"/>
      <c r="RQV21" s="279"/>
      <c r="RQW21" s="279"/>
      <c r="RQX21" s="279"/>
      <c r="RQY21" s="279"/>
      <c r="RQZ21" s="279"/>
      <c r="RRA21" s="279"/>
      <c r="RRB21" s="279"/>
      <c r="RRC21" s="279"/>
      <c r="RRD21" s="279"/>
      <c r="RRE21" s="279"/>
      <c r="RRF21" s="279"/>
      <c r="RRG21" s="279"/>
      <c r="RRH21" s="279"/>
      <c r="RRI21" s="279"/>
      <c r="RRJ21" s="279"/>
      <c r="RRK21" s="279"/>
      <c r="RRL21" s="279"/>
      <c r="RRM21" s="279"/>
      <c r="RRN21" s="279"/>
      <c r="RRO21" s="279"/>
      <c r="RRP21" s="279"/>
      <c r="RRQ21" s="279"/>
      <c r="RRR21" s="279"/>
      <c r="RRS21" s="279"/>
      <c r="RRT21" s="279"/>
      <c r="RRU21" s="279"/>
      <c r="RRV21" s="279"/>
      <c r="RRW21" s="279"/>
      <c r="RRX21" s="279"/>
      <c r="RRY21" s="279"/>
      <c r="RRZ21" s="279"/>
      <c r="RSA21" s="279"/>
      <c r="RSB21" s="279"/>
      <c r="RSC21" s="279"/>
      <c r="RSD21" s="279"/>
      <c r="RSE21" s="279"/>
      <c r="RSF21" s="279"/>
      <c r="RSG21" s="279"/>
      <c r="RSH21" s="279"/>
      <c r="RSI21" s="279"/>
      <c r="RSJ21" s="279"/>
      <c r="RSK21" s="279"/>
      <c r="RSL21" s="279"/>
      <c r="RSM21" s="279"/>
      <c r="RSN21" s="279"/>
      <c r="RSO21" s="279"/>
      <c r="RSP21" s="279"/>
      <c r="RSQ21" s="279"/>
      <c r="RSR21" s="279"/>
      <c r="RSS21" s="279"/>
      <c r="RST21" s="279"/>
      <c r="RSU21" s="279"/>
      <c r="RSV21" s="279"/>
      <c r="RSW21" s="279"/>
      <c r="RSX21" s="279"/>
      <c r="RSY21" s="279"/>
      <c r="RSZ21" s="279"/>
      <c r="RTA21" s="279"/>
      <c r="RTB21" s="279"/>
      <c r="RTC21" s="279"/>
      <c r="RTD21" s="279"/>
      <c r="RTE21" s="279"/>
      <c r="RTF21" s="279"/>
      <c r="RTG21" s="279"/>
      <c r="RTH21" s="279"/>
      <c r="RTI21" s="279"/>
      <c r="RTJ21" s="279"/>
      <c r="RTK21" s="279"/>
      <c r="RTL21" s="279"/>
      <c r="RTM21" s="279"/>
      <c r="RTN21" s="279"/>
      <c r="RTO21" s="279"/>
      <c r="RTP21" s="279"/>
      <c r="RTQ21" s="279"/>
      <c r="RTR21" s="279"/>
      <c r="RTS21" s="279"/>
      <c r="RTT21" s="279"/>
      <c r="RTU21" s="279"/>
      <c r="RTV21" s="279"/>
      <c r="RTW21" s="279"/>
      <c r="RTX21" s="279"/>
      <c r="RTY21" s="279"/>
      <c r="RTZ21" s="279"/>
      <c r="RUA21" s="279"/>
      <c r="RUB21" s="279"/>
      <c r="RUC21" s="279"/>
      <c r="RUD21" s="279"/>
      <c r="RUE21" s="279"/>
      <c r="RUF21" s="279"/>
      <c r="RUG21" s="279"/>
      <c r="RUH21" s="279"/>
      <c r="RUI21" s="279"/>
      <c r="RUJ21" s="279"/>
      <c r="RUK21" s="279"/>
      <c r="RUL21" s="279"/>
      <c r="RUM21" s="279"/>
      <c r="RUN21" s="279"/>
      <c r="RUO21" s="279"/>
      <c r="RUP21" s="279"/>
      <c r="RUQ21" s="279"/>
      <c r="RUR21" s="279"/>
      <c r="RUS21" s="279"/>
      <c r="RUT21" s="279"/>
      <c r="RUU21" s="279"/>
      <c r="RUV21" s="279"/>
      <c r="RUW21" s="279"/>
      <c r="RUX21" s="279"/>
      <c r="RUY21" s="279"/>
      <c r="RUZ21" s="279"/>
      <c r="RVA21" s="279"/>
      <c r="RVB21" s="279"/>
      <c r="RVC21" s="279"/>
      <c r="RVD21" s="279"/>
      <c r="RVE21" s="279"/>
      <c r="RVF21" s="279"/>
      <c r="RVG21" s="279"/>
      <c r="RVH21" s="279"/>
      <c r="RVI21" s="279"/>
      <c r="RVJ21" s="279"/>
      <c r="RVK21" s="279"/>
      <c r="RVL21" s="279"/>
      <c r="RVM21" s="279"/>
      <c r="RVN21" s="279"/>
      <c r="RVO21" s="279"/>
      <c r="RVP21" s="279"/>
      <c r="RVQ21" s="279"/>
      <c r="RVR21" s="279"/>
      <c r="RVS21" s="279"/>
      <c r="RVT21" s="279"/>
      <c r="RVU21" s="279"/>
      <c r="RVV21" s="279"/>
      <c r="RVW21" s="279"/>
      <c r="RVX21" s="279"/>
      <c r="RVY21" s="279"/>
      <c r="RVZ21" s="279"/>
      <c r="RWA21" s="279"/>
      <c r="RWB21" s="279"/>
      <c r="RWC21" s="279"/>
      <c r="RWD21" s="279"/>
      <c r="RWE21" s="279"/>
      <c r="RWF21" s="279"/>
      <c r="RWG21" s="279"/>
      <c r="RWH21" s="279"/>
      <c r="RWI21" s="279"/>
      <c r="RWJ21" s="279"/>
      <c r="RWK21" s="279"/>
      <c r="RWL21" s="279"/>
      <c r="RWM21" s="279"/>
      <c r="RWN21" s="279"/>
      <c r="RWO21" s="279"/>
      <c r="RWP21" s="279"/>
      <c r="RWQ21" s="279"/>
      <c r="RWR21" s="279"/>
      <c r="RWS21" s="279"/>
      <c r="RWT21" s="279"/>
      <c r="RWU21" s="279"/>
      <c r="RWV21" s="279"/>
      <c r="RWW21" s="279"/>
      <c r="RWX21" s="279"/>
      <c r="RWY21" s="279"/>
      <c r="RWZ21" s="279"/>
      <c r="RXA21" s="279"/>
      <c r="RXB21" s="279"/>
      <c r="RXC21" s="279"/>
      <c r="RXD21" s="279"/>
      <c r="RXE21" s="279"/>
      <c r="RXF21" s="279"/>
      <c r="RXG21" s="279"/>
      <c r="RXH21" s="279"/>
      <c r="RXI21" s="279"/>
      <c r="RXJ21" s="279"/>
      <c r="RXK21" s="279"/>
      <c r="RXL21" s="279"/>
      <c r="RXM21" s="279"/>
      <c r="RXN21" s="279"/>
      <c r="RXO21" s="279"/>
      <c r="RXP21" s="279"/>
      <c r="RXQ21" s="279"/>
      <c r="RXR21" s="279"/>
      <c r="RXS21" s="279"/>
      <c r="RXT21" s="279"/>
      <c r="RXU21" s="279"/>
      <c r="RXV21" s="279"/>
      <c r="RXW21" s="279"/>
      <c r="RXX21" s="279"/>
      <c r="RXY21" s="279"/>
      <c r="RXZ21" s="279"/>
      <c r="RYA21" s="279"/>
      <c r="RYB21" s="279"/>
      <c r="RYC21" s="279"/>
      <c r="RYD21" s="279"/>
      <c r="RYE21" s="279"/>
      <c r="RYF21" s="279"/>
      <c r="RYG21" s="279"/>
      <c r="RYH21" s="279"/>
      <c r="RYI21" s="279"/>
      <c r="RYJ21" s="279"/>
      <c r="RYK21" s="279"/>
      <c r="RYL21" s="279"/>
      <c r="RYM21" s="279"/>
      <c r="RYN21" s="279"/>
      <c r="RYO21" s="279"/>
      <c r="RYP21" s="279"/>
      <c r="RYQ21" s="279"/>
      <c r="RYR21" s="279"/>
      <c r="RYS21" s="279"/>
      <c r="RYT21" s="279"/>
      <c r="RYU21" s="279"/>
      <c r="RYV21" s="279"/>
      <c r="RYW21" s="279"/>
      <c r="RYX21" s="279"/>
      <c r="RYY21" s="279"/>
      <c r="RYZ21" s="279"/>
      <c r="RZA21" s="279"/>
      <c r="RZB21" s="279"/>
      <c r="RZC21" s="279"/>
      <c r="RZD21" s="279"/>
      <c r="RZE21" s="279"/>
      <c r="RZF21" s="279"/>
      <c r="RZG21" s="279"/>
      <c r="RZH21" s="279"/>
      <c r="RZI21" s="279"/>
      <c r="RZJ21" s="279"/>
      <c r="RZK21" s="279"/>
      <c r="RZL21" s="279"/>
      <c r="RZM21" s="279"/>
      <c r="RZN21" s="279"/>
      <c r="RZO21" s="279"/>
      <c r="RZP21" s="279"/>
      <c r="RZQ21" s="279"/>
      <c r="RZR21" s="279"/>
      <c r="RZS21" s="279"/>
      <c r="RZT21" s="279"/>
      <c r="RZU21" s="279"/>
      <c r="RZV21" s="279"/>
      <c r="RZW21" s="279"/>
      <c r="RZX21" s="279"/>
      <c r="RZY21" s="279"/>
      <c r="RZZ21" s="279"/>
      <c r="SAA21" s="279"/>
      <c r="SAB21" s="279"/>
      <c r="SAC21" s="279"/>
      <c r="SAD21" s="279"/>
      <c r="SAE21" s="279"/>
      <c r="SAF21" s="279"/>
      <c r="SAG21" s="279"/>
      <c r="SAH21" s="279"/>
      <c r="SAI21" s="279"/>
      <c r="SAJ21" s="279"/>
      <c r="SAK21" s="279"/>
      <c r="SAL21" s="279"/>
      <c r="SAM21" s="279"/>
      <c r="SAN21" s="279"/>
      <c r="SAO21" s="279"/>
      <c r="SAP21" s="279"/>
      <c r="SAQ21" s="279"/>
      <c r="SAR21" s="279"/>
      <c r="SAS21" s="279"/>
      <c r="SAT21" s="279"/>
      <c r="SAU21" s="279"/>
      <c r="SAV21" s="279"/>
      <c r="SAW21" s="279"/>
      <c r="SAX21" s="279"/>
      <c r="SAY21" s="279"/>
      <c r="SAZ21" s="279"/>
      <c r="SBA21" s="279"/>
      <c r="SBB21" s="279"/>
      <c r="SBC21" s="279"/>
      <c r="SBD21" s="279"/>
      <c r="SBE21" s="279"/>
      <c r="SBF21" s="279"/>
      <c r="SBG21" s="279"/>
      <c r="SBH21" s="279"/>
      <c r="SBI21" s="279"/>
      <c r="SBJ21" s="279"/>
      <c r="SBK21" s="279"/>
      <c r="SBL21" s="279"/>
      <c r="SBM21" s="279"/>
      <c r="SBN21" s="279"/>
      <c r="SBO21" s="279"/>
      <c r="SBP21" s="279"/>
      <c r="SBQ21" s="279"/>
      <c r="SBR21" s="279"/>
      <c r="SBS21" s="279"/>
      <c r="SBT21" s="279"/>
      <c r="SBU21" s="279"/>
      <c r="SBV21" s="279"/>
      <c r="SBW21" s="279"/>
      <c r="SBX21" s="279"/>
      <c r="SBY21" s="279"/>
      <c r="SBZ21" s="279"/>
      <c r="SCA21" s="279"/>
      <c r="SCB21" s="279"/>
      <c r="SCC21" s="279"/>
      <c r="SCD21" s="279"/>
      <c r="SCE21" s="279"/>
      <c r="SCF21" s="279"/>
      <c r="SCG21" s="279"/>
      <c r="SCH21" s="279"/>
      <c r="SCI21" s="279"/>
      <c r="SCJ21" s="279"/>
      <c r="SCK21" s="279"/>
      <c r="SCL21" s="279"/>
      <c r="SCM21" s="279"/>
      <c r="SCN21" s="279"/>
      <c r="SCO21" s="279"/>
      <c r="SCP21" s="279"/>
      <c r="SCQ21" s="279"/>
      <c r="SCR21" s="279"/>
      <c r="SCS21" s="279"/>
      <c r="SCT21" s="279"/>
      <c r="SCU21" s="279"/>
      <c r="SCV21" s="279"/>
      <c r="SCW21" s="279"/>
      <c r="SCX21" s="279"/>
      <c r="SCY21" s="279"/>
      <c r="SCZ21" s="279"/>
      <c r="SDA21" s="279"/>
      <c r="SDB21" s="279"/>
      <c r="SDC21" s="279"/>
      <c r="SDD21" s="279"/>
      <c r="SDE21" s="279"/>
      <c r="SDF21" s="279"/>
      <c r="SDG21" s="279"/>
      <c r="SDH21" s="279"/>
      <c r="SDI21" s="279"/>
      <c r="SDJ21" s="279"/>
      <c r="SDK21" s="279"/>
      <c r="SDL21" s="279"/>
      <c r="SDM21" s="279"/>
      <c r="SDN21" s="279"/>
      <c r="SDO21" s="279"/>
      <c r="SDP21" s="279"/>
      <c r="SDQ21" s="279"/>
      <c r="SDR21" s="279"/>
      <c r="SDS21" s="279"/>
      <c r="SDT21" s="279"/>
      <c r="SDU21" s="279"/>
      <c r="SDV21" s="279"/>
      <c r="SDW21" s="279"/>
      <c r="SDX21" s="279"/>
      <c r="SDY21" s="279"/>
      <c r="SDZ21" s="279"/>
      <c r="SEA21" s="279"/>
      <c r="SEB21" s="279"/>
      <c r="SEC21" s="279"/>
      <c r="SED21" s="279"/>
      <c r="SEE21" s="279"/>
      <c r="SEF21" s="279"/>
      <c r="SEG21" s="279"/>
      <c r="SEH21" s="279"/>
      <c r="SEI21" s="279"/>
      <c r="SEJ21" s="279"/>
      <c r="SEK21" s="279"/>
      <c r="SEL21" s="279"/>
      <c r="SEM21" s="279"/>
      <c r="SEN21" s="279"/>
      <c r="SEO21" s="279"/>
      <c r="SEP21" s="279"/>
      <c r="SEQ21" s="279"/>
      <c r="SER21" s="279"/>
      <c r="SES21" s="279"/>
      <c r="SET21" s="279"/>
      <c r="SEU21" s="279"/>
      <c r="SEV21" s="279"/>
      <c r="SEW21" s="279"/>
      <c r="SEX21" s="279"/>
      <c r="SEY21" s="279"/>
      <c r="SEZ21" s="279"/>
      <c r="SFA21" s="279"/>
      <c r="SFB21" s="279"/>
      <c r="SFC21" s="279"/>
      <c r="SFD21" s="279"/>
      <c r="SFE21" s="279"/>
      <c r="SFF21" s="279"/>
      <c r="SFG21" s="279"/>
      <c r="SFH21" s="279"/>
      <c r="SFI21" s="279"/>
      <c r="SFJ21" s="279"/>
      <c r="SFK21" s="279"/>
      <c r="SFL21" s="279"/>
      <c r="SFM21" s="279"/>
      <c r="SFN21" s="279"/>
      <c r="SFO21" s="279"/>
      <c r="SFP21" s="279"/>
      <c r="SFQ21" s="279"/>
      <c r="SFR21" s="279"/>
      <c r="SFS21" s="279"/>
      <c r="SFT21" s="279"/>
      <c r="SFU21" s="279"/>
      <c r="SFV21" s="279"/>
      <c r="SFW21" s="279"/>
      <c r="SFX21" s="279"/>
      <c r="SFY21" s="279"/>
      <c r="SFZ21" s="279"/>
      <c r="SGA21" s="279"/>
      <c r="SGB21" s="279"/>
      <c r="SGC21" s="279"/>
      <c r="SGD21" s="279"/>
      <c r="SGE21" s="279"/>
      <c r="SGF21" s="279"/>
      <c r="SGG21" s="279"/>
      <c r="SGH21" s="279"/>
      <c r="SGI21" s="279"/>
      <c r="SGJ21" s="279"/>
      <c r="SGK21" s="279"/>
      <c r="SGL21" s="279"/>
      <c r="SGM21" s="279"/>
      <c r="SGN21" s="279"/>
      <c r="SGO21" s="279"/>
      <c r="SGP21" s="279"/>
      <c r="SGQ21" s="279"/>
      <c r="SGR21" s="279"/>
      <c r="SGS21" s="279"/>
      <c r="SGT21" s="279"/>
      <c r="SGU21" s="279"/>
      <c r="SGV21" s="279"/>
      <c r="SGW21" s="279"/>
      <c r="SGX21" s="279"/>
      <c r="SGY21" s="279"/>
      <c r="SGZ21" s="279"/>
      <c r="SHA21" s="279"/>
      <c r="SHB21" s="279"/>
      <c r="SHC21" s="279"/>
      <c r="SHD21" s="279"/>
      <c r="SHE21" s="279"/>
      <c r="SHF21" s="279"/>
      <c r="SHG21" s="279"/>
      <c r="SHH21" s="279"/>
      <c r="SHI21" s="279"/>
      <c r="SHJ21" s="279"/>
      <c r="SHK21" s="279"/>
      <c r="SHL21" s="279"/>
      <c r="SHM21" s="279"/>
      <c r="SHN21" s="279"/>
      <c r="SHO21" s="279"/>
      <c r="SHP21" s="279"/>
      <c r="SHQ21" s="279"/>
      <c r="SHR21" s="279"/>
      <c r="SHS21" s="279"/>
      <c r="SHT21" s="279"/>
      <c r="SHU21" s="279"/>
      <c r="SHV21" s="279"/>
      <c r="SHW21" s="279"/>
      <c r="SHX21" s="279"/>
      <c r="SHY21" s="279"/>
      <c r="SHZ21" s="279"/>
      <c r="SIA21" s="279"/>
      <c r="SIB21" s="279"/>
      <c r="SIC21" s="279"/>
      <c r="SID21" s="279"/>
      <c r="SIE21" s="279"/>
      <c r="SIF21" s="279"/>
      <c r="SIG21" s="279"/>
      <c r="SIH21" s="279"/>
      <c r="SII21" s="279"/>
      <c r="SIJ21" s="279"/>
      <c r="SIK21" s="279"/>
      <c r="SIL21" s="279"/>
      <c r="SIM21" s="279"/>
      <c r="SIN21" s="279"/>
      <c r="SIO21" s="279"/>
      <c r="SIP21" s="279"/>
      <c r="SIQ21" s="279"/>
      <c r="SIR21" s="279"/>
      <c r="SIS21" s="279"/>
      <c r="SIT21" s="279"/>
      <c r="SIU21" s="279"/>
      <c r="SIV21" s="279"/>
      <c r="SIW21" s="279"/>
      <c r="SIX21" s="279"/>
      <c r="SIY21" s="279"/>
      <c r="SIZ21" s="279"/>
      <c r="SJA21" s="279"/>
      <c r="SJB21" s="279"/>
      <c r="SJC21" s="279"/>
      <c r="SJD21" s="279"/>
      <c r="SJE21" s="279"/>
      <c r="SJF21" s="279"/>
      <c r="SJG21" s="279"/>
      <c r="SJH21" s="279"/>
      <c r="SJI21" s="279"/>
      <c r="SJJ21" s="279"/>
      <c r="SJK21" s="279"/>
      <c r="SJL21" s="279"/>
      <c r="SJM21" s="279"/>
      <c r="SJN21" s="279"/>
      <c r="SJO21" s="279"/>
      <c r="SJP21" s="279"/>
      <c r="SJQ21" s="279"/>
      <c r="SJR21" s="279"/>
      <c r="SJS21" s="279"/>
      <c r="SJT21" s="279"/>
      <c r="SJU21" s="279"/>
      <c r="SJV21" s="279"/>
      <c r="SJW21" s="279"/>
      <c r="SJX21" s="279"/>
      <c r="SJY21" s="279"/>
      <c r="SJZ21" s="279"/>
      <c r="SKA21" s="279"/>
      <c r="SKB21" s="279"/>
      <c r="SKC21" s="279"/>
      <c r="SKD21" s="279"/>
      <c r="SKE21" s="279"/>
      <c r="SKF21" s="279"/>
      <c r="SKG21" s="279"/>
      <c r="SKH21" s="279"/>
      <c r="SKI21" s="279"/>
      <c r="SKJ21" s="279"/>
      <c r="SKK21" s="279"/>
      <c r="SKL21" s="279"/>
      <c r="SKM21" s="279"/>
      <c r="SKN21" s="279"/>
      <c r="SKO21" s="279"/>
      <c r="SKP21" s="279"/>
      <c r="SKQ21" s="279"/>
      <c r="SKR21" s="279"/>
      <c r="SKS21" s="279"/>
      <c r="SKT21" s="279"/>
      <c r="SKU21" s="279"/>
      <c r="SKV21" s="279"/>
      <c r="SKW21" s="279"/>
      <c r="SKX21" s="279"/>
      <c r="SKY21" s="279"/>
      <c r="SKZ21" s="279"/>
      <c r="SLA21" s="279"/>
      <c r="SLB21" s="279"/>
      <c r="SLC21" s="279"/>
      <c r="SLD21" s="279"/>
      <c r="SLE21" s="279"/>
      <c r="SLF21" s="279"/>
      <c r="SLG21" s="279"/>
      <c r="SLH21" s="279"/>
      <c r="SLI21" s="279"/>
      <c r="SLJ21" s="279"/>
      <c r="SLK21" s="279"/>
      <c r="SLL21" s="279"/>
      <c r="SLM21" s="279"/>
      <c r="SLN21" s="279"/>
      <c r="SLO21" s="279"/>
      <c r="SLP21" s="279"/>
      <c r="SLQ21" s="279"/>
      <c r="SLR21" s="279"/>
      <c r="SLS21" s="279"/>
      <c r="SLT21" s="279"/>
      <c r="SLU21" s="279"/>
      <c r="SLV21" s="279"/>
      <c r="SLW21" s="279"/>
      <c r="SLX21" s="279"/>
      <c r="SLY21" s="279"/>
      <c r="SLZ21" s="279"/>
      <c r="SMA21" s="279"/>
      <c r="SMB21" s="279"/>
      <c r="SMC21" s="279"/>
      <c r="SMD21" s="279"/>
      <c r="SME21" s="279"/>
      <c r="SMF21" s="279"/>
      <c r="SMG21" s="279"/>
      <c r="SMH21" s="279"/>
      <c r="SMI21" s="279"/>
      <c r="SMJ21" s="279"/>
      <c r="SMK21" s="279"/>
      <c r="SML21" s="279"/>
      <c r="SMM21" s="279"/>
      <c r="SMN21" s="279"/>
      <c r="SMO21" s="279"/>
      <c r="SMP21" s="279"/>
      <c r="SMQ21" s="279"/>
      <c r="SMR21" s="279"/>
      <c r="SMS21" s="279"/>
      <c r="SMT21" s="279"/>
      <c r="SMU21" s="279"/>
      <c r="SMV21" s="279"/>
      <c r="SMW21" s="279"/>
      <c r="SMX21" s="279"/>
      <c r="SMY21" s="279"/>
      <c r="SMZ21" s="279"/>
      <c r="SNA21" s="279"/>
      <c r="SNB21" s="279"/>
      <c r="SNC21" s="279"/>
      <c r="SND21" s="279"/>
      <c r="SNE21" s="279"/>
      <c r="SNF21" s="279"/>
      <c r="SNG21" s="279"/>
      <c r="SNH21" s="279"/>
      <c r="SNI21" s="279"/>
      <c r="SNJ21" s="279"/>
      <c r="SNK21" s="279"/>
      <c r="SNL21" s="279"/>
      <c r="SNM21" s="279"/>
      <c r="SNN21" s="279"/>
      <c r="SNO21" s="279"/>
      <c r="SNP21" s="279"/>
      <c r="SNQ21" s="279"/>
      <c r="SNR21" s="279"/>
      <c r="SNS21" s="279"/>
      <c r="SNT21" s="279"/>
      <c r="SNU21" s="279"/>
      <c r="SNV21" s="279"/>
      <c r="SNW21" s="279"/>
      <c r="SNX21" s="279"/>
      <c r="SNY21" s="279"/>
      <c r="SNZ21" s="279"/>
      <c r="SOA21" s="279"/>
      <c r="SOB21" s="279"/>
      <c r="SOC21" s="279"/>
      <c r="SOD21" s="279"/>
      <c r="SOE21" s="279"/>
      <c r="SOF21" s="279"/>
      <c r="SOG21" s="279"/>
      <c r="SOH21" s="279"/>
      <c r="SOI21" s="279"/>
      <c r="SOJ21" s="279"/>
      <c r="SOK21" s="279"/>
      <c r="SOL21" s="279"/>
      <c r="SOM21" s="279"/>
      <c r="SON21" s="279"/>
      <c r="SOO21" s="279"/>
      <c r="SOP21" s="279"/>
      <c r="SOQ21" s="279"/>
      <c r="SOR21" s="279"/>
      <c r="SOS21" s="279"/>
      <c r="SOT21" s="279"/>
      <c r="SOU21" s="279"/>
      <c r="SOV21" s="279"/>
      <c r="SOW21" s="279"/>
      <c r="SOX21" s="279"/>
      <c r="SOY21" s="279"/>
      <c r="SOZ21" s="279"/>
      <c r="SPA21" s="279"/>
      <c r="SPB21" s="279"/>
      <c r="SPC21" s="279"/>
      <c r="SPD21" s="279"/>
      <c r="SPE21" s="279"/>
      <c r="SPF21" s="279"/>
      <c r="SPG21" s="279"/>
      <c r="SPH21" s="279"/>
      <c r="SPI21" s="279"/>
      <c r="SPJ21" s="279"/>
      <c r="SPK21" s="279"/>
      <c r="SPL21" s="279"/>
      <c r="SPM21" s="279"/>
      <c r="SPN21" s="279"/>
      <c r="SPO21" s="279"/>
      <c r="SPP21" s="279"/>
      <c r="SPQ21" s="279"/>
      <c r="SPR21" s="279"/>
      <c r="SPS21" s="279"/>
      <c r="SPT21" s="279"/>
      <c r="SPU21" s="279"/>
      <c r="SPV21" s="279"/>
      <c r="SPW21" s="279"/>
      <c r="SPX21" s="279"/>
      <c r="SPY21" s="279"/>
      <c r="SPZ21" s="279"/>
      <c r="SQA21" s="279"/>
      <c r="SQB21" s="279"/>
      <c r="SQC21" s="279"/>
      <c r="SQD21" s="279"/>
      <c r="SQE21" s="279"/>
      <c r="SQF21" s="279"/>
      <c r="SQG21" s="279"/>
      <c r="SQH21" s="279"/>
      <c r="SQI21" s="279"/>
      <c r="SQJ21" s="279"/>
      <c r="SQK21" s="279"/>
      <c r="SQL21" s="279"/>
      <c r="SQM21" s="279"/>
      <c r="SQN21" s="279"/>
      <c r="SQO21" s="279"/>
      <c r="SQP21" s="279"/>
      <c r="SQQ21" s="279"/>
      <c r="SQR21" s="279"/>
      <c r="SQS21" s="279"/>
      <c r="SQT21" s="279"/>
      <c r="SQU21" s="279"/>
      <c r="SQV21" s="279"/>
      <c r="SQW21" s="279"/>
      <c r="SQX21" s="279"/>
      <c r="SQY21" s="279"/>
      <c r="SQZ21" s="279"/>
      <c r="SRA21" s="279"/>
      <c r="SRB21" s="279"/>
      <c r="SRC21" s="279"/>
      <c r="SRD21" s="279"/>
      <c r="SRE21" s="279"/>
      <c r="SRF21" s="279"/>
      <c r="SRG21" s="279"/>
      <c r="SRH21" s="279"/>
      <c r="SRI21" s="279"/>
      <c r="SRJ21" s="279"/>
      <c r="SRK21" s="279"/>
      <c r="SRL21" s="279"/>
      <c r="SRM21" s="279"/>
      <c r="SRN21" s="279"/>
      <c r="SRO21" s="279"/>
      <c r="SRP21" s="279"/>
      <c r="SRQ21" s="279"/>
      <c r="SRR21" s="279"/>
      <c r="SRS21" s="279"/>
      <c r="SRT21" s="279"/>
      <c r="SRU21" s="279"/>
      <c r="SRV21" s="279"/>
      <c r="SRW21" s="279"/>
      <c r="SRX21" s="279"/>
      <c r="SRY21" s="279"/>
      <c r="SRZ21" s="279"/>
      <c r="SSA21" s="279"/>
      <c r="SSB21" s="279"/>
      <c r="SSC21" s="279"/>
      <c r="SSD21" s="279"/>
      <c r="SSE21" s="279"/>
      <c r="SSF21" s="279"/>
      <c r="SSG21" s="279"/>
      <c r="SSH21" s="279"/>
      <c r="SSI21" s="279"/>
      <c r="SSJ21" s="279"/>
      <c r="SSK21" s="279"/>
      <c r="SSL21" s="279"/>
      <c r="SSM21" s="279"/>
      <c r="SSN21" s="279"/>
      <c r="SSO21" s="279"/>
      <c r="SSP21" s="279"/>
      <c r="SSQ21" s="279"/>
      <c r="SSR21" s="279"/>
      <c r="SSS21" s="279"/>
      <c r="SST21" s="279"/>
      <c r="SSU21" s="279"/>
      <c r="SSV21" s="279"/>
      <c r="SSW21" s="279"/>
      <c r="SSX21" s="279"/>
      <c r="SSY21" s="279"/>
      <c r="SSZ21" s="279"/>
      <c r="STA21" s="279"/>
      <c r="STB21" s="279"/>
      <c r="STC21" s="279"/>
      <c r="STD21" s="279"/>
      <c r="STE21" s="279"/>
      <c r="STF21" s="279"/>
      <c r="STG21" s="279"/>
      <c r="STH21" s="279"/>
      <c r="STI21" s="279"/>
      <c r="STJ21" s="279"/>
      <c r="STK21" s="279"/>
      <c r="STL21" s="279"/>
      <c r="STM21" s="279"/>
      <c r="STN21" s="279"/>
      <c r="STO21" s="279"/>
      <c r="STP21" s="279"/>
      <c r="STQ21" s="279"/>
      <c r="STR21" s="279"/>
      <c r="STS21" s="279"/>
      <c r="STT21" s="279"/>
      <c r="STU21" s="279"/>
      <c r="STV21" s="279"/>
      <c r="STW21" s="279"/>
      <c r="STX21" s="279"/>
      <c r="STY21" s="279"/>
      <c r="STZ21" s="279"/>
      <c r="SUA21" s="279"/>
      <c r="SUB21" s="279"/>
      <c r="SUC21" s="279"/>
      <c r="SUD21" s="279"/>
      <c r="SUE21" s="279"/>
      <c r="SUF21" s="279"/>
      <c r="SUG21" s="279"/>
      <c r="SUH21" s="279"/>
      <c r="SUI21" s="279"/>
      <c r="SUJ21" s="279"/>
      <c r="SUK21" s="279"/>
      <c r="SUL21" s="279"/>
      <c r="SUM21" s="279"/>
      <c r="SUN21" s="279"/>
      <c r="SUO21" s="279"/>
      <c r="SUP21" s="279"/>
      <c r="SUQ21" s="279"/>
      <c r="SUR21" s="279"/>
      <c r="SUS21" s="279"/>
      <c r="SUT21" s="279"/>
      <c r="SUU21" s="279"/>
      <c r="SUV21" s="279"/>
      <c r="SUW21" s="279"/>
      <c r="SUX21" s="279"/>
      <c r="SUY21" s="279"/>
      <c r="SUZ21" s="279"/>
      <c r="SVA21" s="279"/>
      <c r="SVB21" s="279"/>
      <c r="SVC21" s="279"/>
      <c r="SVD21" s="279"/>
      <c r="SVE21" s="279"/>
      <c r="SVF21" s="279"/>
      <c r="SVG21" s="279"/>
      <c r="SVH21" s="279"/>
      <c r="SVI21" s="279"/>
      <c r="SVJ21" s="279"/>
      <c r="SVK21" s="279"/>
      <c r="SVL21" s="279"/>
      <c r="SVM21" s="279"/>
      <c r="SVN21" s="279"/>
      <c r="SVO21" s="279"/>
      <c r="SVP21" s="279"/>
      <c r="SVQ21" s="279"/>
      <c r="SVR21" s="279"/>
      <c r="SVS21" s="279"/>
      <c r="SVT21" s="279"/>
      <c r="SVU21" s="279"/>
      <c r="SVV21" s="279"/>
      <c r="SVW21" s="279"/>
      <c r="SVX21" s="279"/>
      <c r="SVY21" s="279"/>
      <c r="SVZ21" s="279"/>
      <c r="SWA21" s="279"/>
      <c r="SWB21" s="279"/>
      <c r="SWC21" s="279"/>
      <c r="SWD21" s="279"/>
      <c r="SWE21" s="279"/>
      <c r="SWF21" s="279"/>
      <c r="SWG21" s="279"/>
      <c r="SWH21" s="279"/>
      <c r="SWI21" s="279"/>
      <c r="SWJ21" s="279"/>
      <c r="SWK21" s="279"/>
      <c r="SWL21" s="279"/>
      <c r="SWM21" s="279"/>
      <c r="SWN21" s="279"/>
      <c r="SWO21" s="279"/>
      <c r="SWP21" s="279"/>
      <c r="SWQ21" s="279"/>
      <c r="SWR21" s="279"/>
      <c r="SWS21" s="279"/>
      <c r="SWT21" s="279"/>
      <c r="SWU21" s="279"/>
      <c r="SWV21" s="279"/>
      <c r="SWW21" s="279"/>
      <c r="SWX21" s="279"/>
      <c r="SWY21" s="279"/>
      <c r="SWZ21" s="279"/>
      <c r="SXA21" s="279"/>
      <c r="SXB21" s="279"/>
      <c r="SXC21" s="279"/>
      <c r="SXD21" s="279"/>
      <c r="SXE21" s="279"/>
      <c r="SXF21" s="279"/>
      <c r="SXG21" s="279"/>
      <c r="SXH21" s="279"/>
      <c r="SXI21" s="279"/>
      <c r="SXJ21" s="279"/>
      <c r="SXK21" s="279"/>
      <c r="SXL21" s="279"/>
      <c r="SXM21" s="279"/>
      <c r="SXN21" s="279"/>
      <c r="SXO21" s="279"/>
      <c r="SXP21" s="279"/>
      <c r="SXQ21" s="279"/>
      <c r="SXR21" s="279"/>
      <c r="SXS21" s="279"/>
      <c r="SXT21" s="279"/>
      <c r="SXU21" s="279"/>
      <c r="SXV21" s="279"/>
      <c r="SXW21" s="279"/>
      <c r="SXX21" s="279"/>
      <c r="SXY21" s="279"/>
      <c r="SXZ21" s="279"/>
      <c r="SYA21" s="279"/>
      <c r="SYB21" s="279"/>
      <c r="SYC21" s="279"/>
      <c r="SYD21" s="279"/>
      <c r="SYE21" s="279"/>
      <c r="SYF21" s="279"/>
      <c r="SYG21" s="279"/>
      <c r="SYH21" s="279"/>
      <c r="SYI21" s="279"/>
      <c r="SYJ21" s="279"/>
      <c r="SYK21" s="279"/>
      <c r="SYL21" s="279"/>
      <c r="SYM21" s="279"/>
      <c r="SYN21" s="279"/>
      <c r="SYO21" s="279"/>
      <c r="SYP21" s="279"/>
      <c r="SYQ21" s="279"/>
      <c r="SYR21" s="279"/>
      <c r="SYS21" s="279"/>
      <c r="SYT21" s="279"/>
      <c r="SYU21" s="279"/>
      <c r="SYV21" s="279"/>
      <c r="SYW21" s="279"/>
      <c r="SYX21" s="279"/>
      <c r="SYY21" s="279"/>
      <c r="SYZ21" s="279"/>
      <c r="SZA21" s="279"/>
      <c r="SZB21" s="279"/>
      <c r="SZC21" s="279"/>
      <c r="SZD21" s="279"/>
      <c r="SZE21" s="279"/>
      <c r="SZF21" s="279"/>
      <c r="SZG21" s="279"/>
      <c r="SZH21" s="279"/>
      <c r="SZI21" s="279"/>
      <c r="SZJ21" s="279"/>
      <c r="SZK21" s="279"/>
      <c r="SZL21" s="279"/>
      <c r="SZM21" s="279"/>
      <c r="SZN21" s="279"/>
      <c r="SZO21" s="279"/>
      <c r="SZP21" s="279"/>
      <c r="SZQ21" s="279"/>
      <c r="SZR21" s="279"/>
      <c r="SZS21" s="279"/>
      <c r="SZT21" s="279"/>
      <c r="SZU21" s="279"/>
      <c r="SZV21" s="279"/>
      <c r="SZW21" s="279"/>
      <c r="SZX21" s="279"/>
      <c r="SZY21" s="279"/>
      <c r="SZZ21" s="279"/>
      <c r="TAA21" s="279"/>
      <c r="TAB21" s="279"/>
      <c r="TAC21" s="279"/>
      <c r="TAD21" s="279"/>
      <c r="TAE21" s="279"/>
      <c r="TAF21" s="279"/>
      <c r="TAG21" s="279"/>
      <c r="TAH21" s="279"/>
      <c r="TAI21" s="279"/>
      <c r="TAJ21" s="279"/>
      <c r="TAK21" s="279"/>
      <c r="TAL21" s="279"/>
      <c r="TAM21" s="279"/>
      <c r="TAN21" s="279"/>
      <c r="TAO21" s="279"/>
      <c r="TAP21" s="279"/>
      <c r="TAQ21" s="279"/>
      <c r="TAR21" s="279"/>
      <c r="TAS21" s="279"/>
      <c r="TAT21" s="279"/>
      <c r="TAU21" s="279"/>
      <c r="TAV21" s="279"/>
      <c r="TAW21" s="279"/>
      <c r="TAX21" s="279"/>
      <c r="TAY21" s="279"/>
      <c r="TAZ21" s="279"/>
      <c r="TBA21" s="279"/>
      <c r="TBB21" s="279"/>
      <c r="TBC21" s="279"/>
      <c r="TBD21" s="279"/>
      <c r="TBE21" s="279"/>
      <c r="TBF21" s="279"/>
      <c r="TBG21" s="279"/>
      <c r="TBH21" s="279"/>
      <c r="TBI21" s="279"/>
      <c r="TBJ21" s="279"/>
      <c r="TBK21" s="279"/>
      <c r="TBL21" s="279"/>
      <c r="TBM21" s="279"/>
      <c r="TBN21" s="279"/>
      <c r="TBO21" s="279"/>
      <c r="TBP21" s="279"/>
      <c r="TBQ21" s="279"/>
      <c r="TBR21" s="279"/>
      <c r="TBS21" s="279"/>
      <c r="TBT21" s="279"/>
      <c r="TBU21" s="279"/>
      <c r="TBV21" s="279"/>
      <c r="TBW21" s="279"/>
      <c r="TBX21" s="279"/>
      <c r="TBY21" s="279"/>
      <c r="TBZ21" s="279"/>
      <c r="TCA21" s="279"/>
      <c r="TCB21" s="279"/>
      <c r="TCC21" s="279"/>
      <c r="TCD21" s="279"/>
      <c r="TCE21" s="279"/>
      <c r="TCF21" s="279"/>
      <c r="TCG21" s="279"/>
      <c r="TCH21" s="279"/>
      <c r="TCI21" s="279"/>
      <c r="TCJ21" s="279"/>
      <c r="TCK21" s="279"/>
      <c r="TCL21" s="279"/>
      <c r="TCM21" s="279"/>
      <c r="TCN21" s="279"/>
      <c r="TCO21" s="279"/>
      <c r="TCP21" s="279"/>
      <c r="TCQ21" s="279"/>
      <c r="TCR21" s="279"/>
      <c r="TCS21" s="279"/>
      <c r="TCT21" s="279"/>
      <c r="TCU21" s="279"/>
      <c r="TCV21" s="279"/>
      <c r="TCW21" s="279"/>
      <c r="TCX21" s="279"/>
      <c r="TCY21" s="279"/>
      <c r="TCZ21" s="279"/>
      <c r="TDA21" s="279"/>
      <c r="TDB21" s="279"/>
      <c r="TDC21" s="279"/>
      <c r="TDD21" s="279"/>
      <c r="TDE21" s="279"/>
      <c r="TDF21" s="279"/>
      <c r="TDG21" s="279"/>
      <c r="TDH21" s="279"/>
      <c r="TDI21" s="279"/>
      <c r="TDJ21" s="279"/>
      <c r="TDK21" s="279"/>
      <c r="TDL21" s="279"/>
      <c r="TDM21" s="279"/>
      <c r="TDN21" s="279"/>
      <c r="TDO21" s="279"/>
      <c r="TDP21" s="279"/>
      <c r="TDQ21" s="279"/>
      <c r="TDR21" s="279"/>
      <c r="TDS21" s="279"/>
      <c r="TDT21" s="279"/>
      <c r="TDU21" s="279"/>
      <c r="TDV21" s="279"/>
      <c r="TDW21" s="279"/>
      <c r="TDX21" s="279"/>
      <c r="TDY21" s="279"/>
      <c r="TDZ21" s="279"/>
      <c r="TEA21" s="279"/>
      <c r="TEB21" s="279"/>
      <c r="TEC21" s="279"/>
      <c r="TED21" s="279"/>
      <c r="TEE21" s="279"/>
      <c r="TEF21" s="279"/>
      <c r="TEG21" s="279"/>
      <c r="TEH21" s="279"/>
      <c r="TEI21" s="279"/>
      <c r="TEJ21" s="279"/>
      <c r="TEK21" s="279"/>
      <c r="TEL21" s="279"/>
      <c r="TEM21" s="279"/>
      <c r="TEN21" s="279"/>
      <c r="TEO21" s="279"/>
      <c r="TEP21" s="279"/>
      <c r="TEQ21" s="279"/>
      <c r="TER21" s="279"/>
      <c r="TES21" s="279"/>
      <c r="TET21" s="279"/>
      <c r="TEU21" s="279"/>
      <c r="TEV21" s="279"/>
      <c r="TEW21" s="279"/>
      <c r="TEX21" s="279"/>
      <c r="TEY21" s="279"/>
      <c r="TEZ21" s="279"/>
      <c r="TFA21" s="279"/>
      <c r="TFB21" s="279"/>
      <c r="TFC21" s="279"/>
      <c r="TFD21" s="279"/>
      <c r="TFE21" s="279"/>
      <c r="TFF21" s="279"/>
      <c r="TFG21" s="279"/>
      <c r="TFH21" s="279"/>
      <c r="TFI21" s="279"/>
      <c r="TFJ21" s="279"/>
      <c r="TFK21" s="279"/>
      <c r="TFL21" s="279"/>
      <c r="TFM21" s="279"/>
      <c r="TFN21" s="279"/>
      <c r="TFO21" s="279"/>
      <c r="TFP21" s="279"/>
      <c r="TFQ21" s="279"/>
      <c r="TFR21" s="279"/>
      <c r="TFS21" s="279"/>
      <c r="TFT21" s="279"/>
      <c r="TFU21" s="279"/>
      <c r="TFV21" s="279"/>
      <c r="TFW21" s="279"/>
      <c r="TFX21" s="279"/>
      <c r="TFY21" s="279"/>
      <c r="TFZ21" s="279"/>
      <c r="TGA21" s="279"/>
      <c r="TGB21" s="279"/>
      <c r="TGC21" s="279"/>
      <c r="TGD21" s="279"/>
      <c r="TGE21" s="279"/>
      <c r="TGF21" s="279"/>
      <c r="TGG21" s="279"/>
      <c r="TGH21" s="279"/>
      <c r="TGI21" s="279"/>
      <c r="TGJ21" s="279"/>
      <c r="TGK21" s="279"/>
      <c r="TGL21" s="279"/>
      <c r="TGM21" s="279"/>
      <c r="TGN21" s="279"/>
      <c r="TGO21" s="279"/>
      <c r="TGP21" s="279"/>
      <c r="TGQ21" s="279"/>
      <c r="TGR21" s="279"/>
      <c r="TGS21" s="279"/>
      <c r="TGT21" s="279"/>
      <c r="TGU21" s="279"/>
      <c r="TGV21" s="279"/>
      <c r="TGW21" s="279"/>
      <c r="TGX21" s="279"/>
      <c r="TGY21" s="279"/>
      <c r="TGZ21" s="279"/>
      <c r="THA21" s="279"/>
      <c r="THB21" s="279"/>
      <c r="THC21" s="279"/>
      <c r="THD21" s="279"/>
      <c r="THE21" s="279"/>
      <c r="THF21" s="279"/>
      <c r="THG21" s="279"/>
      <c r="THH21" s="279"/>
      <c r="THI21" s="279"/>
      <c r="THJ21" s="279"/>
      <c r="THK21" s="279"/>
      <c r="THL21" s="279"/>
      <c r="THM21" s="279"/>
      <c r="THN21" s="279"/>
      <c r="THO21" s="279"/>
      <c r="THP21" s="279"/>
      <c r="THQ21" s="279"/>
      <c r="THR21" s="279"/>
      <c r="THS21" s="279"/>
      <c r="THT21" s="279"/>
      <c r="THU21" s="279"/>
      <c r="THV21" s="279"/>
      <c r="THW21" s="279"/>
      <c r="THX21" s="279"/>
      <c r="THY21" s="279"/>
      <c r="THZ21" s="279"/>
      <c r="TIA21" s="279"/>
      <c r="TIB21" s="279"/>
      <c r="TIC21" s="279"/>
      <c r="TID21" s="279"/>
      <c r="TIE21" s="279"/>
      <c r="TIF21" s="279"/>
      <c r="TIG21" s="279"/>
      <c r="TIH21" s="279"/>
      <c r="TII21" s="279"/>
      <c r="TIJ21" s="279"/>
      <c r="TIK21" s="279"/>
      <c r="TIL21" s="279"/>
      <c r="TIM21" s="279"/>
      <c r="TIN21" s="279"/>
      <c r="TIO21" s="279"/>
      <c r="TIP21" s="279"/>
      <c r="TIQ21" s="279"/>
      <c r="TIR21" s="279"/>
      <c r="TIS21" s="279"/>
      <c r="TIT21" s="279"/>
      <c r="TIU21" s="279"/>
      <c r="TIV21" s="279"/>
      <c r="TIW21" s="279"/>
      <c r="TIX21" s="279"/>
      <c r="TIY21" s="279"/>
      <c r="TIZ21" s="279"/>
      <c r="TJA21" s="279"/>
      <c r="TJB21" s="279"/>
      <c r="TJC21" s="279"/>
      <c r="TJD21" s="279"/>
      <c r="TJE21" s="279"/>
      <c r="TJF21" s="279"/>
      <c r="TJG21" s="279"/>
      <c r="TJH21" s="279"/>
      <c r="TJI21" s="279"/>
      <c r="TJJ21" s="279"/>
      <c r="TJK21" s="279"/>
      <c r="TJL21" s="279"/>
      <c r="TJM21" s="279"/>
      <c r="TJN21" s="279"/>
      <c r="TJO21" s="279"/>
      <c r="TJP21" s="279"/>
      <c r="TJQ21" s="279"/>
      <c r="TJR21" s="279"/>
      <c r="TJS21" s="279"/>
      <c r="TJT21" s="279"/>
      <c r="TJU21" s="279"/>
      <c r="TJV21" s="279"/>
      <c r="TJW21" s="279"/>
      <c r="TJX21" s="279"/>
      <c r="TJY21" s="279"/>
      <c r="TJZ21" s="279"/>
      <c r="TKA21" s="279"/>
      <c r="TKB21" s="279"/>
      <c r="TKC21" s="279"/>
      <c r="TKD21" s="279"/>
      <c r="TKE21" s="279"/>
      <c r="TKF21" s="279"/>
      <c r="TKG21" s="279"/>
      <c r="TKH21" s="279"/>
      <c r="TKI21" s="279"/>
      <c r="TKJ21" s="279"/>
      <c r="TKK21" s="279"/>
      <c r="TKL21" s="279"/>
      <c r="TKM21" s="279"/>
      <c r="TKN21" s="279"/>
      <c r="TKO21" s="279"/>
      <c r="TKP21" s="279"/>
      <c r="TKQ21" s="279"/>
      <c r="TKR21" s="279"/>
      <c r="TKS21" s="279"/>
      <c r="TKT21" s="279"/>
      <c r="TKU21" s="279"/>
      <c r="TKV21" s="279"/>
      <c r="TKW21" s="279"/>
      <c r="TKX21" s="279"/>
      <c r="TKY21" s="279"/>
      <c r="TKZ21" s="279"/>
      <c r="TLA21" s="279"/>
      <c r="TLB21" s="279"/>
      <c r="TLC21" s="279"/>
      <c r="TLD21" s="279"/>
      <c r="TLE21" s="279"/>
      <c r="TLF21" s="279"/>
      <c r="TLG21" s="279"/>
      <c r="TLH21" s="279"/>
      <c r="TLI21" s="279"/>
      <c r="TLJ21" s="279"/>
      <c r="TLK21" s="279"/>
      <c r="TLL21" s="279"/>
      <c r="TLM21" s="279"/>
      <c r="TLN21" s="279"/>
      <c r="TLO21" s="279"/>
      <c r="TLP21" s="279"/>
      <c r="TLQ21" s="279"/>
      <c r="TLR21" s="279"/>
      <c r="TLS21" s="279"/>
      <c r="TLT21" s="279"/>
      <c r="TLU21" s="279"/>
      <c r="TLV21" s="279"/>
      <c r="TLW21" s="279"/>
      <c r="TLX21" s="279"/>
      <c r="TLY21" s="279"/>
      <c r="TLZ21" s="279"/>
      <c r="TMA21" s="279"/>
      <c r="TMB21" s="279"/>
      <c r="TMC21" s="279"/>
      <c r="TMD21" s="279"/>
      <c r="TME21" s="279"/>
      <c r="TMF21" s="279"/>
      <c r="TMG21" s="279"/>
      <c r="TMH21" s="279"/>
      <c r="TMI21" s="279"/>
      <c r="TMJ21" s="279"/>
      <c r="TMK21" s="279"/>
      <c r="TML21" s="279"/>
      <c r="TMM21" s="279"/>
      <c r="TMN21" s="279"/>
      <c r="TMO21" s="279"/>
      <c r="TMP21" s="279"/>
      <c r="TMQ21" s="279"/>
      <c r="TMR21" s="279"/>
      <c r="TMS21" s="279"/>
      <c r="TMT21" s="279"/>
      <c r="TMU21" s="279"/>
      <c r="TMV21" s="279"/>
      <c r="TMW21" s="279"/>
      <c r="TMX21" s="279"/>
      <c r="TMY21" s="279"/>
      <c r="TMZ21" s="279"/>
      <c r="TNA21" s="279"/>
      <c r="TNB21" s="279"/>
      <c r="TNC21" s="279"/>
      <c r="TND21" s="279"/>
      <c r="TNE21" s="279"/>
      <c r="TNF21" s="279"/>
      <c r="TNG21" s="279"/>
      <c r="TNH21" s="279"/>
      <c r="TNI21" s="279"/>
      <c r="TNJ21" s="279"/>
      <c r="TNK21" s="279"/>
      <c r="TNL21" s="279"/>
      <c r="TNM21" s="279"/>
      <c r="TNN21" s="279"/>
      <c r="TNO21" s="279"/>
      <c r="TNP21" s="279"/>
      <c r="TNQ21" s="279"/>
      <c r="TNR21" s="279"/>
      <c r="TNS21" s="279"/>
      <c r="TNT21" s="279"/>
      <c r="TNU21" s="279"/>
      <c r="TNV21" s="279"/>
      <c r="TNW21" s="279"/>
      <c r="TNX21" s="279"/>
      <c r="TNY21" s="279"/>
      <c r="TNZ21" s="279"/>
      <c r="TOA21" s="279"/>
      <c r="TOB21" s="279"/>
      <c r="TOC21" s="279"/>
      <c r="TOD21" s="279"/>
      <c r="TOE21" s="279"/>
      <c r="TOF21" s="279"/>
      <c r="TOG21" s="279"/>
      <c r="TOH21" s="279"/>
      <c r="TOI21" s="279"/>
      <c r="TOJ21" s="279"/>
      <c r="TOK21" s="279"/>
      <c r="TOL21" s="279"/>
      <c r="TOM21" s="279"/>
      <c r="TON21" s="279"/>
      <c r="TOO21" s="279"/>
      <c r="TOP21" s="279"/>
      <c r="TOQ21" s="279"/>
      <c r="TOR21" s="279"/>
      <c r="TOS21" s="279"/>
      <c r="TOT21" s="279"/>
      <c r="TOU21" s="279"/>
      <c r="TOV21" s="279"/>
      <c r="TOW21" s="279"/>
      <c r="TOX21" s="279"/>
      <c r="TOY21" s="279"/>
      <c r="TOZ21" s="279"/>
      <c r="TPA21" s="279"/>
      <c r="TPB21" s="279"/>
      <c r="TPC21" s="279"/>
      <c r="TPD21" s="279"/>
      <c r="TPE21" s="279"/>
      <c r="TPF21" s="279"/>
      <c r="TPG21" s="279"/>
      <c r="TPH21" s="279"/>
      <c r="TPI21" s="279"/>
      <c r="TPJ21" s="279"/>
      <c r="TPK21" s="279"/>
      <c r="TPL21" s="279"/>
      <c r="TPM21" s="279"/>
      <c r="TPN21" s="279"/>
      <c r="TPO21" s="279"/>
      <c r="TPP21" s="279"/>
      <c r="TPQ21" s="279"/>
      <c r="TPR21" s="279"/>
      <c r="TPS21" s="279"/>
      <c r="TPT21" s="279"/>
      <c r="TPU21" s="279"/>
      <c r="TPV21" s="279"/>
      <c r="TPW21" s="279"/>
      <c r="TPX21" s="279"/>
      <c r="TPY21" s="279"/>
      <c r="TPZ21" s="279"/>
      <c r="TQA21" s="279"/>
      <c r="TQB21" s="279"/>
      <c r="TQC21" s="279"/>
      <c r="TQD21" s="279"/>
      <c r="TQE21" s="279"/>
      <c r="TQF21" s="279"/>
      <c r="TQG21" s="279"/>
      <c r="TQH21" s="279"/>
      <c r="TQI21" s="279"/>
      <c r="TQJ21" s="279"/>
      <c r="TQK21" s="279"/>
      <c r="TQL21" s="279"/>
      <c r="TQM21" s="279"/>
      <c r="TQN21" s="279"/>
      <c r="TQO21" s="279"/>
      <c r="TQP21" s="279"/>
      <c r="TQQ21" s="279"/>
      <c r="TQR21" s="279"/>
      <c r="TQS21" s="279"/>
      <c r="TQT21" s="279"/>
      <c r="TQU21" s="279"/>
      <c r="TQV21" s="279"/>
      <c r="TQW21" s="279"/>
      <c r="TQX21" s="279"/>
      <c r="TQY21" s="279"/>
      <c r="TQZ21" s="279"/>
      <c r="TRA21" s="279"/>
      <c r="TRB21" s="279"/>
      <c r="TRC21" s="279"/>
      <c r="TRD21" s="279"/>
      <c r="TRE21" s="279"/>
      <c r="TRF21" s="279"/>
      <c r="TRG21" s="279"/>
      <c r="TRH21" s="279"/>
      <c r="TRI21" s="279"/>
      <c r="TRJ21" s="279"/>
      <c r="TRK21" s="279"/>
      <c r="TRL21" s="279"/>
      <c r="TRM21" s="279"/>
      <c r="TRN21" s="279"/>
      <c r="TRO21" s="279"/>
      <c r="TRP21" s="279"/>
      <c r="TRQ21" s="279"/>
      <c r="TRR21" s="279"/>
      <c r="TRS21" s="279"/>
      <c r="TRT21" s="279"/>
      <c r="TRU21" s="279"/>
      <c r="TRV21" s="279"/>
      <c r="TRW21" s="279"/>
      <c r="TRX21" s="279"/>
      <c r="TRY21" s="279"/>
      <c r="TRZ21" s="279"/>
      <c r="TSA21" s="279"/>
      <c r="TSB21" s="279"/>
      <c r="TSC21" s="279"/>
      <c r="TSD21" s="279"/>
      <c r="TSE21" s="279"/>
      <c r="TSF21" s="279"/>
      <c r="TSG21" s="279"/>
      <c r="TSH21" s="279"/>
      <c r="TSI21" s="279"/>
      <c r="TSJ21" s="279"/>
      <c r="TSK21" s="279"/>
      <c r="TSL21" s="279"/>
      <c r="TSM21" s="279"/>
      <c r="TSN21" s="279"/>
      <c r="TSO21" s="279"/>
      <c r="TSP21" s="279"/>
      <c r="TSQ21" s="279"/>
      <c r="TSR21" s="279"/>
      <c r="TSS21" s="279"/>
      <c r="TST21" s="279"/>
      <c r="TSU21" s="279"/>
      <c r="TSV21" s="279"/>
      <c r="TSW21" s="279"/>
      <c r="TSX21" s="279"/>
      <c r="TSY21" s="279"/>
      <c r="TSZ21" s="279"/>
      <c r="TTA21" s="279"/>
      <c r="TTB21" s="279"/>
      <c r="TTC21" s="279"/>
      <c r="TTD21" s="279"/>
      <c r="TTE21" s="279"/>
      <c r="TTF21" s="279"/>
      <c r="TTG21" s="279"/>
      <c r="TTH21" s="279"/>
      <c r="TTI21" s="279"/>
      <c r="TTJ21" s="279"/>
      <c r="TTK21" s="279"/>
      <c r="TTL21" s="279"/>
      <c r="TTM21" s="279"/>
      <c r="TTN21" s="279"/>
      <c r="TTO21" s="279"/>
      <c r="TTP21" s="279"/>
      <c r="TTQ21" s="279"/>
      <c r="TTR21" s="279"/>
      <c r="TTS21" s="279"/>
      <c r="TTT21" s="279"/>
      <c r="TTU21" s="279"/>
      <c r="TTV21" s="279"/>
      <c r="TTW21" s="279"/>
      <c r="TTX21" s="279"/>
      <c r="TTY21" s="279"/>
      <c r="TTZ21" s="279"/>
      <c r="TUA21" s="279"/>
      <c r="TUB21" s="279"/>
      <c r="TUC21" s="279"/>
      <c r="TUD21" s="279"/>
      <c r="TUE21" s="279"/>
      <c r="TUF21" s="279"/>
      <c r="TUG21" s="279"/>
      <c r="TUH21" s="279"/>
      <c r="TUI21" s="279"/>
      <c r="TUJ21" s="279"/>
      <c r="TUK21" s="279"/>
      <c r="TUL21" s="279"/>
      <c r="TUM21" s="279"/>
      <c r="TUN21" s="279"/>
      <c r="TUO21" s="279"/>
      <c r="TUP21" s="279"/>
      <c r="TUQ21" s="279"/>
      <c r="TUR21" s="279"/>
      <c r="TUS21" s="279"/>
      <c r="TUT21" s="279"/>
      <c r="TUU21" s="279"/>
      <c r="TUV21" s="279"/>
      <c r="TUW21" s="279"/>
      <c r="TUX21" s="279"/>
      <c r="TUY21" s="279"/>
      <c r="TUZ21" s="279"/>
      <c r="TVA21" s="279"/>
      <c r="TVB21" s="279"/>
      <c r="TVC21" s="279"/>
      <c r="TVD21" s="279"/>
      <c r="TVE21" s="279"/>
      <c r="TVF21" s="279"/>
      <c r="TVG21" s="279"/>
      <c r="TVH21" s="279"/>
      <c r="TVI21" s="279"/>
      <c r="TVJ21" s="279"/>
      <c r="TVK21" s="279"/>
      <c r="TVL21" s="279"/>
      <c r="TVM21" s="279"/>
      <c r="TVN21" s="279"/>
      <c r="TVO21" s="279"/>
      <c r="TVP21" s="279"/>
      <c r="TVQ21" s="279"/>
      <c r="TVR21" s="279"/>
      <c r="TVS21" s="279"/>
      <c r="TVT21" s="279"/>
      <c r="TVU21" s="279"/>
      <c r="TVV21" s="279"/>
      <c r="TVW21" s="279"/>
      <c r="TVX21" s="279"/>
      <c r="TVY21" s="279"/>
      <c r="TVZ21" s="279"/>
      <c r="TWA21" s="279"/>
      <c r="TWB21" s="279"/>
      <c r="TWC21" s="279"/>
      <c r="TWD21" s="279"/>
      <c r="TWE21" s="279"/>
      <c r="TWF21" s="279"/>
      <c r="TWG21" s="279"/>
      <c r="TWH21" s="279"/>
      <c r="TWI21" s="279"/>
      <c r="TWJ21" s="279"/>
      <c r="TWK21" s="279"/>
      <c r="TWL21" s="279"/>
      <c r="TWM21" s="279"/>
      <c r="TWN21" s="279"/>
      <c r="TWO21" s="279"/>
      <c r="TWP21" s="279"/>
      <c r="TWQ21" s="279"/>
      <c r="TWR21" s="279"/>
      <c r="TWS21" s="279"/>
      <c r="TWT21" s="279"/>
      <c r="TWU21" s="279"/>
      <c r="TWV21" s="279"/>
      <c r="TWW21" s="279"/>
      <c r="TWX21" s="279"/>
      <c r="TWY21" s="279"/>
      <c r="TWZ21" s="279"/>
      <c r="TXA21" s="279"/>
      <c r="TXB21" s="279"/>
      <c r="TXC21" s="279"/>
      <c r="TXD21" s="279"/>
      <c r="TXE21" s="279"/>
      <c r="TXF21" s="279"/>
      <c r="TXG21" s="279"/>
      <c r="TXH21" s="279"/>
      <c r="TXI21" s="279"/>
      <c r="TXJ21" s="279"/>
      <c r="TXK21" s="279"/>
      <c r="TXL21" s="279"/>
      <c r="TXM21" s="279"/>
      <c r="TXN21" s="279"/>
      <c r="TXO21" s="279"/>
      <c r="TXP21" s="279"/>
      <c r="TXQ21" s="279"/>
      <c r="TXR21" s="279"/>
      <c r="TXS21" s="279"/>
      <c r="TXT21" s="279"/>
      <c r="TXU21" s="279"/>
      <c r="TXV21" s="279"/>
      <c r="TXW21" s="279"/>
      <c r="TXX21" s="279"/>
      <c r="TXY21" s="279"/>
      <c r="TXZ21" s="279"/>
      <c r="TYA21" s="279"/>
      <c r="TYB21" s="279"/>
      <c r="TYC21" s="279"/>
      <c r="TYD21" s="279"/>
      <c r="TYE21" s="279"/>
      <c r="TYF21" s="279"/>
      <c r="TYG21" s="279"/>
      <c r="TYH21" s="279"/>
      <c r="TYI21" s="279"/>
      <c r="TYJ21" s="279"/>
      <c r="TYK21" s="279"/>
      <c r="TYL21" s="279"/>
      <c r="TYM21" s="279"/>
      <c r="TYN21" s="279"/>
      <c r="TYO21" s="279"/>
      <c r="TYP21" s="279"/>
      <c r="TYQ21" s="279"/>
      <c r="TYR21" s="279"/>
      <c r="TYS21" s="279"/>
      <c r="TYT21" s="279"/>
      <c r="TYU21" s="279"/>
      <c r="TYV21" s="279"/>
      <c r="TYW21" s="279"/>
      <c r="TYX21" s="279"/>
      <c r="TYY21" s="279"/>
      <c r="TYZ21" s="279"/>
      <c r="TZA21" s="279"/>
      <c r="TZB21" s="279"/>
      <c r="TZC21" s="279"/>
      <c r="TZD21" s="279"/>
      <c r="TZE21" s="279"/>
      <c r="TZF21" s="279"/>
      <c r="TZG21" s="279"/>
      <c r="TZH21" s="279"/>
      <c r="TZI21" s="279"/>
      <c r="TZJ21" s="279"/>
      <c r="TZK21" s="279"/>
      <c r="TZL21" s="279"/>
      <c r="TZM21" s="279"/>
      <c r="TZN21" s="279"/>
      <c r="TZO21" s="279"/>
      <c r="TZP21" s="279"/>
      <c r="TZQ21" s="279"/>
      <c r="TZR21" s="279"/>
      <c r="TZS21" s="279"/>
      <c r="TZT21" s="279"/>
      <c r="TZU21" s="279"/>
      <c r="TZV21" s="279"/>
      <c r="TZW21" s="279"/>
      <c r="TZX21" s="279"/>
      <c r="TZY21" s="279"/>
      <c r="TZZ21" s="279"/>
      <c r="UAA21" s="279"/>
      <c r="UAB21" s="279"/>
      <c r="UAC21" s="279"/>
      <c r="UAD21" s="279"/>
      <c r="UAE21" s="279"/>
      <c r="UAF21" s="279"/>
      <c r="UAG21" s="279"/>
      <c r="UAH21" s="279"/>
      <c r="UAI21" s="279"/>
      <c r="UAJ21" s="279"/>
      <c r="UAK21" s="279"/>
      <c r="UAL21" s="279"/>
      <c r="UAM21" s="279"/>
      <c r="UAN21" s="279"/>
      <c r="UAO21" s="279"/>
      <c r="UAP21" s="279"/>
      <c r="UAQ21" s="279"/>
      <c r="UAR21" s="279"/>
      <c r="UAS21" s="279"/>
      <c r="UAT21" s="279"/>
      <c r="UAU21" s="279"/>
      <c r="UAV21" s="279"/>
      <c r="UAW21" s="279"/>
      <c r="UAX21" s="279"/>
      <c r="UAY21" s="279"/>
      <c r="UAZ21" s="279"/>
      <c r="UBA21" s="279"/>
      <c r="UBB21" s="279"/>
      <c r="UBC21" s="279"/>
      <c r="UBD21" s="279"/>
      <c r="UBE21" s="279"/>
      <c r="UBF21" s="279"/>
      <c r="UBG21" s="279"/>
      <c r="UBH21" s="279"/>
      <c r="UBI21" s="279"/>
      <c r="UBJ21" s="279"/>
      <c r="UBK21" s="279"/>
      <c r="UBL21" s="279"/>
      <c r="UBM21" s="279"/>
      <c r="UBN21" s="279"/>
      <c r="UBO21" s="279"/>
      <c r="UBP21" s="279"/>
      <c r="UBQ21" s="279"/>
      <c r="UBR21" s="279"/>
      <c r="UBS21" s="279"/>
      <c r="UBT21" s="279"/>
      <c r="UBU21" s="279"/>
      <c r="UBV21" s="279"/>
      <c r="UBW21" s="279"/>
      <c r="UBX21" s="279"/>
      <c r="UBY21" s="279"/>
      <c r="UBZ21" s="279"/>
      <c r="UCA21" s="279"/>
      <c r="UCB21" s="279"/>
      <c r="UCC21" s="279"/>
      <c r="UCD21" s="279"/>
      <c r="UCE21" s="279"/>
      <c r="UCF21" s="279"/>
      <c r="UCG21" s="279"/>
      <c r="UCH21" s="279"/>
      <c r="UCI21" s="279"/>
      <c r="UCJ21" s="279"/>
      <c r="UCK21" s="279"/>
      <c r="UCL21" s="279"/>
      <c r="UCM21" s="279"/>
      <c r="UCN21" s="279"/>
      <c r="UCO21" s="279"/>
      <c r="UCP21" s="279"/>
      <c r="UCQ21" s="279"/>
      <c r="UCR21" s="279"/>
      <c r="UCS21" s="279"/>
      <c r="UCT21" s="279"/>
      <c r="UCU21" s="279"/>
      <c r="UCV21" s="279"/>
      <c r="UCW21" s="279"/>
      <c r="UCX21" s="279"/>
      <c r="UCY21" s="279"/>
      <c r="UCZ21" s="279"/>
      <c r="UDA21" s="279"/>
      <c r="UDB21" s="279"/>
      <c r="UDC21" s="279"/>
      <c r="UDD21" s="279"/>
      <c r="UDE21" s="279"/>
      <c r="UDF21" s="279"/>
      <c r="UDG21" s="279"/>
      <c r="UDH21" s="279"/>
      <c r="UDI21" s="279"/>
      <c r="UDJ21" s="279"/>
      <c r="UDK21" s="279"/>
      <c r="UDL21" s="279"/>
      <c r="UDM21" s="279"/>
      <c r="UDN21" s="279"/>
      <c r="UDO21" s="279"/>
      <c r="UDP21" s="279"/>
      <c r="UDQ21" s="279"/>
      <c r="UDR21" s="279"/>
      <c r="UDS21" s="279"/>
      <c r="UDT21" s="279"/>
      <c r="UDU21" s="279"/>
      <c r="UDV21" s="279"/>
      <c r="UDW21" s="279"/>
      <c r="UDX21" s="279"/>
      <c r="UDY21" s="279"/>
      <c r="UDZ21" s="279"/>
      <c r="UEA21" s="279"/>
      <c r="UEB21" s="279"/>
      <c r="UEC21" s="279"/>
      <c r="UED21" s="279"/>
      <c r="UEE21" s="279"/>
      <c r="UEF21" s="279"/>
      <c r="UEG21" s="279"/>
      <c r="UEH21" s="279"/>
      <c r="UEI21" s="279"/>
      <c r="UEJ21" s="279"/>
      <c r="UEK21" s="279"/>
      <c r="UEL21" s="279"/>
      <c r="UEM21" s="279"/>
      <c r="UEN21" s="279"/>
      <c r="UEO21" s="279"/>
      <c r="UEP21" s="279"/>
      <c r="UEQ21" s="279"/>
      <c r="UER21" s="279"/>
      <c r="UES21" s="279"/>
      <c r="UET21" s="279"/>
      <c r="UEU21" s="279"/>
      <c r="UEV21" s="279"/>
      <c r="UEW21" s="279"/>
      <c r="UEX21" s="279"/>
      <c r="UEY21" s="279"/>
      <c r="UEZ21" s="279"/>
      <c r="UFA21" s="279"/>
      <c r="UFB21" s="279"/>
      <c r="UFC21" s="279"/>
      <c r="UFD21" s="279"/>
      <c r="UFE21" s="279"/>
      <c r="UFF21" s="279"/>
      <c r="UFG21" s="279"/>
      <c r="UFH21" s="279"/>
      <c r="UFI21" s="279"/>
      <c r="UFJ21" s="279"/>
      <c r="UFK21" s="279"/>
      <c r="UFL21" s="279"/>
      <c r="UFM21" s="279"/>
      <c r="UFN21" s="279"/>
      <c r="UFO21" s="279"/>
      <c r="UFP21" s="279"/>
      <c r="UFQ21" s="279"/>
      <c r="UFR21" s="279"/>
      <c r="UFS21" s="279"/>
      <c r="UFT21" s="279"/>
      <c r="UFU21" s="279"/>
      <c r="UFV21" s="279"/>
      <c r="UFW21" s="279"/>
      <c r="UFX21" s="279"/>
      <c r="UFY21" s="279"/>
      <c r="UFZ21" s="279"/>
      <c r="UGA21" s="279"/>
      <c r="UGB21" s="279"/>
      <c r="UGC21" s="279"/>
      <c r="UGD21" s="279"/>
      <c r="UGE21" s="279"/>
      <c r="UGF21" s="279"/>
      <c r="UGG21" s="279"/>
      <c r="UGH21" s="279"/>
      <c r="UGI21" s="279"/>
      <c r="UGJ21" s="279"/>
      <c r="UGK21" s="279"/>
      <c r="UGL21" s="279"/>
      <c r="UGM21" s="279"/>
      <c r="UGN21" s="279"/>
      <c r="UGO21" s="279"/>
      <c r="UGP21" s="279"/>
      <c r="UGQ21" s="279"/>
      <c r="UGR21" s="279"/>
      <c r="UGS21" s="279"/>
      <c r="UGT21" s="279"/>
      <c r="UGU21" s="279"/>
      <c r="UGV21" s="279"/>
      <c r="UGW21" s="279"/>
      <c r="UGX21" s="279"/>
      <c r="UGY21" s="279"/>
      <c r="UGZ21" s="279"/>
      <c r="UHA21" s="279"/>
      <c r="UHB21" s="279"/>
      <c r="UHC21" s="279"/>
      <c r="UHD21" s="279"/>
      <c r="UHE21" s="279"/>
      <c r="UHF21" s="279"/>
      <c r="UHG21" s="279"/>
      <c r="UHH21" s="279"/>
      <c r="UHI21" s="279"/>
      <c r="UHJ21" s="279"/>
      <c r="UHK21" s="279"/>
      <c r="UHL21" s="279"/>
      <c r="UHM21" s="279"/>
      <c r="UHN21" s="279"/>
      <c r="UHO21" s="279"/>
      <c r="UHP21" s="279"/>
      <c r="UHQ21" s="279"/>
      <c r="UHR21" s="279"/>
      <c r="UHS21" s="279"/>
      <c r="UHT21" s="279"/>
      <c r="UHU21" s="279"/>
      <c r="UHV21" s="279"/>
      <c r="UHW21" s="279"/>
      <c r="UHX21" s="279"/>
      <c r="UHY21" s="279"/>
      <c r="UHZ21" s="279"/>
      <c r="UIA21" s="279"/>
      <c r="UIB21" s="279"/>
      <c r="UIC21" s="279"/>
      <c r="UID21" s="279"/>
      <c r="UIE21" s="279"/>
      <c r="UIF21" s="279"/>
      <c r="UIG21" s="279"/>
      <c r="UIH21" s="279"/>
      <c r="UII21" s="279"/>
      <c r="UIJ21" s="279"/>
      <c r="UIK21" s="279"/>
      <c r="UIL21" s="279"/>
      <c r="UIM21" s="279"/>
      <c r="UIN21" s="279"/>
      <c r="UIO21" s="279"/>
      <c r="UIP21" s="279"/>
      <c r="UIQ21" s="279"/>
      <c r="UIR21" s="279"/>
      <c r="UIS21" s="279"/>
      <c r="UIT21" s="279"/>
      <c r="UIU21" s="279"/>
      <c r="UIV21" s="279"/>
      <c r="UIW21" s="279"/>
      <c r="UIX21" s="279"/>
      <c r="UIY21" s="279"/>
      <c r="UIZ21" s="279"/>
      <c r="UJA21" s="279"/>
      <c r="UJB21" s="279"/>
      <c r="UJC21" s="279"/>
      <c r="UJD21" s="279"/>
      <c r="UJE21" s="279"/>
      <c r="UJF21" s="279"/>
      <c r="UJG21" s="279"/>
      <c r="UJH21" s="279"/>
      <c r="UJI21" s="279"/>
      <c r="UJJ21" s="279"/>
      <c r="UJK21" s="279"/>
      <c r="UJL21" s="279"/>
      <c r="UJM21" s="279"/>
      <c r="UJN21" s="279"/>
      <c r="UJO21" s="279"/>
      <c r="UJP21" s="279"/>
      <c r="UJQ21" s="279"/>
      <c r="UJR21" s="279"/>
      <c r="UJS21" s="279"/>
      <c r="UJT21" s="279"/>
      <c r="UJU21" s="279"/>
      <c r="UJV21" s="279"/>
      <c r="UJW21" s="279"/>
      <c r="UJX21" s="279"/>
      <c r="UJY21" s="279"/>
      <c r="UJZ21" s="279"/>
      <c r="UKA21" s="279"/>
      <c r="UKB21" s="279"/>
      <c r="UKC21" s="279"/>
      <c r="UKD21" s="279"/>
      <c r="UKE21" s="279"/>
      <c r="UKF21" s="279"/>
      <c r="UKG21" s="279"/>
      <c r="UKH21" s="279"/>
      <c r="UKI21" s="279"/>
      <c r="UKJ21" s="279"/>
      <c r="UKK21" s="279"/>
      <c r="UKL21" s="279"/>
      <c r="UKM21" s="279"/>
      <c r="UKN21" s="279"/>
      <c r="UKO21" s="279"/>
      <c r="UKP21" s="279"/>
      <c r="UKQ21" s="279"/>
      <c r="UKR21" s="279"/>
      <c r="UKS21" s="279"/>
      <c r="UKT21" s="279"/>
      <c r="UKU21" s="279"/>
      <c r="UKV21" s="279"/>
      <c r="UKW21" s="279"/>
      <c r="UKX21" s="279"/>
      <c r="UKY21" s="279"/>
      <c r="UKZ21" s="279"/>
      <c r="ULA21" s="279"/>
      <c r="ULB21" s="279"/>
      <c r="ULC21" s="279"/>
      <c r="ULD21" s="279"/>
      <c r="ULE21" s="279"/>
      <c r="ULF21" s="279"/>
      <c r="ULG21" s="279"/>
      <c r="ULH21" s="279"/>
      <c r="ULI21" s="279"/>
      <c r="ULJ21" s="279"/>
      <c r="ULK21" s="279"/>
      <c r="ULL21" s="279"/>
      <c r="ULM21" s="279"/>
      <c r="ULN21" s="279"/>
      <c r="ULO21" s="279"/>
      <c r="ULP21" s="279"/>
      <c r="ULQ21" s="279"/>
      <c r="ULR21" s="279"/>
      <c r="ULS21" s="279"/>
      <c r="ULT21" s="279"/>
      <c r="ULU21" s="279"/>
      <c r="ULV21" s="279"/>
      <c r="ULW21" s="279"/>
      <c r="ULX21" s="279"/>
      <c r="ULY21" s="279"/>
      <c r="ULZ21" s="279"/>
      <c r="UMA21" s="279"/>
      <c r="UMB21" s="279"/>
      <c r="UMC21" s="279"/>
      <c r="UMD21" s="279"/>
      <c r="UME21" s="279"/>
      <c r="UMF21" s="279"/>
      <c r="UMG21" s="279"/>
      <c r="UMH21" s="279"/>
      <c r="UMI21" s="279"/>
      <c r="UMJ21" s="279"/>
      <c r="UMK21" s="279"/>
      <c r="UML21" s="279"/>
      <c r="UMM21" s="279"/>
      <c r="UMN21" s="279"/>
      <c r="UMO21" s="279"/>
      <c r="UMP21" s="279"/>
      <c r="UMQ21" s="279"/>
      <c r="UMR21" s="279"/>
      <c r="UMS21" s="279"/>
      <c r="UMT21" s="279"/>
      <c r="UMU21" s="279"/>
      <c r="UMV21" s="279"/>
      <c r="UMW21" s="279"/>
      <c r="UMX21" s="279"/>
      <c r="UMY21" s="279"/>
      <c r="UMZ21" s="279"/>
      <c r="UNA21" s="279"/>
      <c r="UNB21" s="279"/>
      <c r="UNC21" s="279"/>
      <c r="UND21" s="279"/>
      <c r="UNE21" s="279"/>
      <c r="UNF21" s="279"/>
      <c r="UNG21" s="279"/>
      <c r="UNH21" s="279"/>
      <c r="UNI21" s="279"/>
      <c r="UNJ21" s="279"/>
      <c r="UNK21" s="279"/>
      <c r="UNL21" s="279"/>
      <c r="UNM21" s="279"/>
      <c r="UNN21" s="279"/>
      <c r="UNO21" s="279"/>
      <c r="UNP21" s="279"/>
      <c r="UNQ21" s="279"/>
      <c r="UNR21" s="279"/>
      <c r="UNS21" s="279"/>
      <c r="UNT21" s="279"/>
      <c r="UNU21" s="279"/>
      <c r="UNV21" s="279"/>
      <c r="UNW21" s="279"/>
      <c r="UNX21" s="279"/>
      <c r="UNY21" s="279"/>
      <c r="UNZ21" s="279"/>
      <c r="UOA21" s="279"/>
      <c r="UOB21" s="279"/>
      <c r="UOC21" s="279"/>
      <c r="UOD21" s="279"/>
      <c r="UOE21" s="279"/>
      <c r="UOF21" s="279"/>
      <c r="UOG21" s="279"/>
      <c r="UOH21" s="279"/>
      <c r="UOI21" s="279"/>
      <c r="UOJ21" s="279"/>
      <c r="UOK21" s="279"/>
      <c r="UOL21" s="279"/>
      <c r="UOM21" s="279"/>
      <c r="UON21" s="279"/>
      <c r="UOO21" s="279"/>
      <c r="UOP21" s="279"/>
      <c r="UOQ21" s="279"/>
      <c r="UOR21" s="279"/>
      <c r="UOS21" s="279"/>
      <c r="UOT21" s="279"/>
      <c r="UOU21" s="279"/>
      <c r="UOV21" s="279"/>
      <c r="UOW21" s="279"/>
      <c r="UOX21" s="279"/>
      <c r="UOY21" s="279"/>
      <c r="UOZ21" s="279"/>
      <c r="UPA21" s="279"/>
      <c r="UPB21" s="279"/>
      <c r="UPC21" s="279"/>
      <c r="UPD21" s="279"/>
      <c r="UPE21" s="279"/>
      <c r="UPF21" s="279"/>
      <c r="UPG21" s="279"/>
      <c r="UPH21" s="279"/>
      <c r="UPI21" s="279"/>
      <c r="UPJ21" s="279"/>
      <c r="UPK21" s="279"/>
      <c r="UPL21" s="279"/>
      <c r="UPM21" s="279"/>
      <c r="UPN21" s="279"/>
      <c r="UPO21" s="279"/>
      <c r="UPP21" s="279"/>
      <c r="UPQ21" s="279"/>
      <c r="UPR21" s="279"/>
      <c r="UPS21" s="279"/>
      <c r="UPT21" s="279"/>
      <c r="UPU21" s="279"/>
      <c r="UPV21" s="279"/>
      <c r="UPW21" s="279"/>
      <c r="UPX21" s="279"/>
      <c r="UPY21" s="279"/>
      <c r="UPZ21" s="279"/>
      <c r="UQA21" s="279"/>
      <c r="UQB21" s="279"/>
      <c r="UQC21" s="279"/>
      <c r="UQD21" s="279"/>
      <c r="UQE21" s="279"/>
      <c r="UQF21" s="279"/>
      <c r="UQG21" s="279"/>
      <c r="UQH21" s="279"/>
      <c r="UQI21" s="279"/>
      <c r="UQJ21" s="279"/>
      <c r="UQK21" s="279"/>
      <c r="UQL21" s="279"/>
      <c r="UQM21" s="279"/>
      <c r="UQN21" s="279"/>
      <c r="UQO21" s="279"/>
      <c r="UQP21" s="279"/>
      <c r="UQQ21" s="279"/>
      <c r="UQR21" s="279"/>
      <c r="UQS21" s="279"/>
      <c r="UQT21" s="279"/>
      <c r="UQU21" s="279"/>
      <c r="UQV21" s="279"/>
      <c r="UQW21" s="279"/>
      <c r="UQX21" s="279"/>
      <c r="UQY21" s="279"/>
      <c r="UQZ21" s="279"/>
      <c r="URA21" s="279"/>
      <c r="URB21" s="279"/>
      <c r="URC21" s="279"/>
      <c r="URD21" s="279"/>
      <c r="URE21" s="279"/>
      <c r="URF21" s="279"/>
      <c r="URG21" s="279"/>
      <c r="URH21" s="279"/>
      <c r="URI21" s="279"/>
      <c r="URJ21" s="279"/>
      <c r="URK21" s="279"/>
      <c r="URL21" s="279"/>
      <c r="URM21" s="279"/>
      <c r="URN21" s="279"/>
      <c r="URO21" s="279"/>
      <c r="URP21" s="279"/>
      <c r="URQ21" s="279"/>
      <c r="URR21" s="279"/>
      <c r="URS21" s="279"/>
      <c r="URT21" s="279"/>
      <c r="URU21" s="279"/>
      <c r="URV21" s="279"/>
      <c r="URW21" s="279"/>
      <c r="URX21" s="279"/>
      <c r="URY21" s="279"/>
      <c r="URZ21" s="279"/>
      <c r="USA21" s="279"/>
      <c r="USB21" s="279"/>
      <c r="USC21" s="279"/>
      <c r="USD21" s="279"/>
      <c r="USE21" s="279"/>
      <c r="USF21" s="279"/>
      <c r="USG21" s="279"/>
      <c r="USH21" s="279"/>
      <c r="USI21" s="279"/>
      <c r="USJ21" s="279"/>
      <c r="USK21" s="279"/>
      <c r="USL21" s="279"/>
      <c r="USM21" s="279"/>
      <c r="USN21" s="279"/>
      <c r="USO21" s="279"/>
      <c r="USP21" s="279"/>
      <c r="USQ21" s="279"/>
      <c r="USR21" s="279"/>
      <c r="USS21" s="279"/>
      <c r="UST21" s="279"/>
      <c r="USU21" s="279"/>
      <c r="USV21" s="279"/>
      <c r="USW21" s="279"/>
      <c r="USX21" s="279"/>
      <c r="USY21" s="279"/>
      <c r="USZ21" s="279"/>
      <c r="UTA21" s="279"/>
      <c r="UTB21" s="279"/>
      <c r="UTC21" s="279"/>
      <c r="UTD21" s="279"/>
      <c r="UTE21" s="279"/>
      <c r="UTF21" s="279"/>
      <c r="UTG21" s="279"/>
      <c r="UTH21" s="279"/>
      <c r="UTI21" s="279"/>
      <c r="UTJ21" s="279"/>
      <c r="UTK21" s="279"/>
      <c r="UTL21" s="279"/>
      <c r="UTM21" s="279"/>
      <c r="UTN21" s="279"/>
      <c r="UTO21" s="279"/>
      <c r="UTP21" s="279"/>
      <c r="UTQ21" s="279"/>
      <c r="UTR21" s="279"/>
      <c r="UTS21" s="279"/>
      <c r="UTT21" s="279"/>
      <c r="UTU21" s="279"/>
      <c r="UTV21" s="279"/>
      <c r="UTW21" s="279"/>
      <c r="UTX21" s="279"/>
      <c r="UTY21" s="279"/>
      <c r="UTZ21" s="279"/>
      <c r="UUA21" s="279"/>
      <c r="UUB21" s="279"/>
      <c r="UUC21" s="279"/>
      <c r="UUD21" s="279"/>
      <c r="UUE21" s="279"/>
      <c r="UUF21" s="279"/>
      <c r="UUG21" s="279"/>
      <c r="UUH21" s="279"/>
      <c r="UUI21" s="279"/>
      <c r="UUJ21" s="279"/>
      <c r="UUK21" s="279"/>
      <c r="UUL21" s="279"/>
      <c r="UUM21" s="279"/>
      <c r="UUN21" s="279"/>
      <c r="UUO21" s="279"/>
      <c r="UUP21" s="279"/>
      <c r="UUQ21" s="279"/>
      <c r="UUR21" s="279"/>
      <c r="UUS21" s="279"/>
      <c r="UUT21" s="279"/>
      <c r="UUU21" s="279"/>
      <c r="UUV21" s="279"/>
      <c r="UUW21" s="279"/>
      <c r="UUX21" s="279"/>
      <c r="UUY21" s="279"/>
      <c r="UUZ21" s="279"/>
      <c r="UVA21" s="279"/>
      <c r="UVB21" s="279"/>
      <c r="UVC21" s="279"/>
      <c r="UVD21" s="279"/>
      <c r="UVE21" s="279"/>
      <c r="UVF21" s="279"/>
      <c r="UVG21" s="279"/>
      <c r="UVH21" s="279"/>
      <c r="UVI21" s="279"/>
      <c r="UVJ21" s="279"/>
      <c r="UVK21" s="279"/>
      <c r="UVL21" s="279"/>
      <c r="UVM21" s="279"/>
      <c r="UVN21" s="279"/>
      <c r="UVO21" s="279"/>
      <c r="UVP21" s="279"/>
      <c r="UVQ21" s="279"/>
      <c r="UVR21" s="279"/>
      <c r="UVS21" s="279"/>
      <c r="UVT21" s="279"/>
      <c r="UVU21" s="279"/>
      <c r="UVV21" s="279"/>
      <c r="UVW21" s="279"/>
      <c r="UVX21" s="279"/>
      <c r="UVY21" s="279"/>
      <c r="UVZ21" s="279"/>
      <c r="UWA21" s="279"/>
      <c r="UWB21" s="279"/>
      <c r="UWC21" s="279"/>
      <c r="UWD21" s="279"/>
      <c r="UWE21" s="279"/>
      <c r="UWF21" s="279"/>
      <c r="UWG21" s="279"/>
      <c r="UWH21" s="279"/>
      <c r="UWI21" s="279"/>
      <c r="UWJ21" s="279"/>
      <c r="UWK21" s="279"/>
      <c r="UWL21" s="279"/>
      <c r="UWM21" s="279"/>
      <c r="UWN21" s="279"/>
      <c r="UWO21" s="279"/>
      <c r="UWP21" s="279"/>
      <c r="UWQ21" s="279"/>
      <c r="UWR21" s="279"/>
      <c r="UWS21" s="279"/>
      <c r="UWT21" s="279"/>
      <c r="UWU21" s="279"/>
      <c r="UWV21" s="279"/>
      <c r="UWW21" s="279"/>
      <c r="UWX21" s="279"/>
      <c r="UWY21" s="279"/>
      <c r="UWZ21" s="279"/>
      <c r="UXA21" s="279"/>
      <c r="UXB21" s="279"/>
      <c r="UXC21" s="279"/>
      <c r="UXD21" s="279"/>
      <c r="UXE21" s="279"/>
      <c r="UXF21" s="279"/>
      <c r="UXG21" s="279"/>
      <c r="UXH21" s="279"/>
      <c r="UXI21" s="279"/>
      <c r="UXJ21" s="279"/>
      <c r="UXK21" s="279"/>
      <c r="UXL21" s="279"/>
      <c r="UXM21" s="279"/>
      <c r="UXN21" s="279"/>
      <c r="UXO21" s="279"/>
      <c r="UXP21" s="279"/>
      <c r="UXQ21" s="279"/>
      <c r="UXR21" s="279"/>
      <c r="UXS21" s="279"/>
      <c r="UXT21" s="279"/>
      <c r="UXU21" s="279"/>
      <c r="UXV21" s="279"/>
      <c r="UXW21" s="279"/>
      <c r="UXX21" s="279"/>
      <c r="UXY21" s="279"/>
      <c r="UXZ21" s="279"/>
      <c r="UYA21" s="279"/>
      <c r="UYB21" s="279"/>
      <c r="UYC21" s="279"/>
      <c r="UYD21" s="279"/>
      <c r="UYE21" s="279"/>
      <c r="UYF21" s="279"/>
      <c r="UYG21" s="279"/>
      <c r="UYH21" s="279"/>
      <c r="UYI21" s="279"/>
      <c r="UYJ21" s="279"/>
      <c r="UYK21" s="279"/>
      <c r="UYL21" s="279"/>
      <c r="UYM21" s="279"/>
      <c r="UYN21" s="279"/>
      <c r="UYO21" s="279"/>
      <c r="UYP21" s="279"/>
      <c r="UYQ21" s="279"/>
      <c r="UYR21" s="279"/>
      <c r="UYS21" s="279"/>
      <c r="UYT21" s="279"/>
      <c r="UYU21" s="279"/>
      <c r="UYV21" s="279"/>
      <c r="UYW21" s="279"/>
      <c r="UYX21" s="279"/>
      <c r="UYY21" s="279"/>
      <c r="UYZ21" s="279"/>
      <c r="UZA21" s="279"/>
      <c r="UZB21" s="279"/>
      <c r="UZC21" s="279"/>
      <c r="UZD21" s="279"/>
      <c r="UZE21" s="279"/>
      <c r="UZF21" s="279"/>
      <c r="UZG21" s="279"/>
      <c r="UZH21" s="279"/>
      <c r="UZI21" s="279"/>
      <c r="UZJ21" s="279"/>
      <c r="UZK21" s="279"/>
      <c r="UZL21" s="279"/>
      <c r="UZM21" s="279"/>
      <c r="UZN21" s="279"/>
      <c r="UZO21" s="279"/>
      <c r="UZP21" s="279"/>
      <c r="UZQ21" s="279"/>
      <c r="UZR21" s="279"/>
      <c r="UZS21" s="279"/>
      <c r="UZT21" s="279"/>
      <c r="UZU21" s="279"/>
      <c r="UZV21" s="279"/>
      <c r="UZW21" s="279"/>
      <c r="UZX21" s="279"/>
      <c r="UZY21" s="279"/>
      <c r="UZZ21" s="279"/>
      <c r="VAA21" s="279"/>
      <c r="VAB21" s="279"/>
      <c r="VAC21" s="279"/>
      <c r="VAD21" s="279"/>
      <c r="VAE21" s="279"/>
      <c r="VAF21" s="279"/>
      <c r="VAG21" s="279"/>
      <c r="VAH21" s="279"/>
      <c r="VAI21" s="279"/>
      <c r="VAJ21" s="279"/>
      <c r="VAK21" s="279"/>
      <c r="VAL21" s="279"/>
      <c r="VAM21" s="279"/>
      <c r="VAN21" s="279"/>
      <c r="VAO21" s="279"/>
      <c r="VAP21" s="279"/>
      <c r="VAQ21" s="279"/>
      <c r="VAR21" s="279"/>
      <c r="VAS21" s="279"/>
      <c r="VAT21" s="279"/>
      <c r="VAU21" s="279"/>
      <c r="VAV21" s="279"/>
      <c r="VAW21" s="279"/>
      <c r="VAX21" s="279"/>
      <c r="VAY21" s="279"/>
      <c r="VAZ21" s="279"/>
      <c r="VBA21" s="279"/>
      <c r="VBB21" s="279"/>
      <c r="VBC21" s="279"/>
      <c r="VBD21" s="279"/>
      <c r="VBE21" s="279"/>
      <c r="VBF21" s="279"/>
      <c r="VBG21" s="279"/>
      <c r="VBH21" s="279"/>
      <c r="VBI21" s="279"/>
      <c r="VBJ21" s="279"/>
      <c r="VBK21" s="279"/>
      <c r="VBL21" s="279"/>
      <c r="VBM21" s="279"/>
      <c r="VBN21" s="279"/>
      <c r="VBO21" s="279"/>
      <c r="VBP21" s="279"/>
      <c r="VBQ21" s="279"/>
      <c r="VBR21" s="279"/>
      <c r="VBS21" s="279"/>
      <c r="VBT21" s="279"/>
      <c r="VBU21" s="279"/>
      <c r="VBV21" s="279"/>
      <c r="VBW21" s="279"/>
      <c r="VBX21" s="279"/>
      <c r="VBY21" s="279"/>
      <c r="VBZ21" s="279"/>
      <c r="VCA21" s="279"/>
      <c r="VCB21" s="279"/>
      <c r="VCC21" s="279"/>
      <c r="VCD21" s="279"/>
      <c r="VCE21" s="279"/>
      <c r="VCF21" s="279"/>
      <c r="VCG21" s="279"/>
      <c r="VCH21" s="279"/>
      <c r="VCI21" s="279"/>
      <c r="VCJ21" s="279"/>
      <c r="VCK21" s="279"/>
      <c r="VCL21" s="279"/>
      <c r="VCM21" s="279"/>
      <c r="VCN21" s="279"/>
      <c r="VCO21" s="279"/>
      <c r="VCP21" s="279"/>
      <c r="VCQ21" s="279"/>
      <c r="VCR21" s="279"/>
      <c r="VCS21" s="279"/>
      <c r="VCT21" s="279"/>
      <c r="VCU21" s="279"/>
      <c r="VCV21" s="279"/>
      <c r="VCW21" s="279"/>
      <c r="VCX21" s="279"/>
      <c r="VCY21" s="279"/>
      <c r="VCZ21" s="279"/>
      <c r="VDA21" s="279"/>
      <c r="VDB21" s="279"/>
      <c r="VDC21" s="279"/>
      <c r="VDD21" s="279"/>
      <c r="VDE21" s="279"/>
      <c r="VDF21" s="279"/>
      <c r="VDG21" s="279"/>
      <c r="VDH21" s="279"/>
      <c r="VDI21" s="279"/>
      <c r="VDJ21" s="279"/>
      <c r="VDK21" s="279"/>
      <c r="VDL21" s="279"/>
      <c r="VDM21" s="279"/>
      <c r="VDN21" s="279"/>
      <c r="VDO21" s="279"/>
      <c r="VDP21" s="279"/>
      <c r="VDQ21" s="279"/>
      <c r="VDR21" s="279"/>
      <c r="VDS21" s="279"/>
      <c r="VDT21" s="279"/>
      <c r="VDU21" s="279"/>
      <c r="VDV21" s="279"/>
      <c r="VDW21" s="279"/>
      <c r="VDX21" s="279"/>
      <c r="VDY21" s="279"/>
      <c r="VDZ21" s="279"/>
      <c r="VEA21" s="279"/>
      <c r="VEB21" s="279"/>
      <c r="VEC21" s="279"/>
      <c r="VED21" s="279"/>
      <c r="VEE21" s="279"/>
      <c r="VEF21" s="279"/>
      <c r="VEG21" s="279"/>
      <c r="VEH21" s="279"/>
      <c r="VEI21" s="279"/>
      <c r="VEJ21" s="279"/>
      <c r="VEK21" s="279"/>
      <c r="VEL21" s="279"/>
      <c r="VEM21" s="279"/>
      <c r="VEN21" s="279"/>
      <c r="VEO21" s="279"/>
      <c r="VEP21" s="279"/>
      <c r="VEQ21" s="279"/>
      <c r="VER21" s="279"/>
      <c r="VES21" s="279"/>
      <c r="VET21" s="279"/>
      <c r="VEU21" s="279"/>
      <c r="VEV21" s="279"/>
      <c r="VEW21" s="279"/>
      <c r="VEX21" s="279"/>
      <c r="VEY21" s="279"/>
      <c r="VEZ21" s="279"/>
      <c r="VFA21" s="279"/>
      <c r="VFB21" s="279"/>
      <c r="VFC21" s="279"/>
      <c r="VFD21" s="279"/>
      <c r="VFE21" s="279"/>
      <c r="VFF21" s="279"/>
      <c r="VFG21" s="279"/>
      <c r="VFH21" s="279"/>
      <c r="VFI21" s="279"/>
      <c r="VFJ21" s="279"/>
      <c r="VFK21" s="279"/>
      <c r="VFL21" s="279"/>
      <c r="VFM21" s="279"/>
      <c r="VFN21" s="279"/>
      <c r="VFO21" s="279"/>
      <c r="VFP21" s="279"/>
      <c r="VFQ21" s="279"/>
      <c r="VFR21" s="279"/>
      <c r="VFS21" s="279"/>
      <c r="VFT21" s="279"/>
      <c r="VFU21" s="279"/>
      <c r="VFV21" s="279"/>
      <c r="VFW21" s="279"/>
      <c r="VFX21" s="279"/>
      <c r="VFY21" s="279"/>
      <c r="VFZ21" s="279"/>
      <c r="VGA21" s="279"/>
      <c r="VGB21" s="279"/>
      <c r="VGC21" s="279"/>
      <c r="VGD21" s="279"/>
      <c r="VGE21" s="279"/>
      <c r="VGF21" s="279"/>
      <c r="VGG21" s="279"/>
      <c r="VGH21" s="279"/>
      <c r="VGI21" s="279"/>
      <c r="VGJ21" s="279"/>
      <c r="VGK21" s="279"/>
      <c r="VGL21" s="279"/>
      <c r="VGM21" s="279"/>
      <c r="VGN21" s="279"/>
      <c r="VGO21" s="279"/>
      <c r="VGP21" s="279"/>
      <c r="VGQ21" s="279"/>
      <c r="VGR21" s="279"/>
      <c r="VGS21" s="279"/>
      <c r="VGT21" s="279"/>
      <c r="VGU21" s="279"/>
      <c r="VGV21" s="279"/>
      <c r="VGW21" s="279"/>
      <c r="VGX21" s="279"/>
      <c r="VGY21" s="279"/>
      <c r="VGZ21" s="279"/>
      <c r="VHA21" s="279"/>
      <c r="VHB21" s="279"/>
      <c r="VHC21" s="279"/>
      <c r="VHD21" s="279"/>
      <c r="VHE21" s="279"/>
      <c r="VHF21" s="279"/>
      <c r="VHG21" s="279"/>
      <c r="VHH21" s="279"/>
      <c r="VHI21" s="279"/>
      <c r="VHJ21" s="279"/>
      <c r="VHK21" s="279"/>
      <c r="VHL21" s="279"/>
      <c r="VHM21" s="279"/>
      <c r="VHN21" s="279"/>
      <c r="VHO21" s="279"/>
      <c r="VHP21" s="279"/>
      <c r="VHQ21" s="279"/>
      <c r="VHR21" s="279"/>
      <c r="VHS21" s="279"/>
      <c r="VHT21" s="279"/>
      <c r="VHU21" s="279"/>
      <c r="VHV21" s="279"/>
      <c r="VHW21" s="279"/>
      <c r="VHX21" s="279"/>
      <c r="VHY21" s="279"/>
      <c r="VHZ21" s="279"/>
      <c r="VIA21" s="279"/>
      <c r="VIB21" s="279"/>
      <c r="VIC21" s="279"/>
      <c r="VID21" s="279"/>
      <c r="VIE21" s="279"/>
      <c r="VIF21" s="279"/>
      <c r="VIG21" s="279"/>
      <c r="VIH21" s="279"/>
      <c r="VII21" s="279"/>
      <c r="VIJ21" s="279"/>
      <c r="VIK21" s="279"/>
      <c r="VIL21" s="279"/>
      <c r="VIM21" s="279"/>
      <c r="VIN21" s="279"/>
      <c r="VIO21" s="279"/>
      <c r="VIP21" s="279"/>
      <c r="VIQ21" s="279"/>
      <c r="VIR21" s="279"/>
      <c r="VIS21" s="279"/>
      <c r="VIT21" s="279"/>
      <c r="VIU21" s="279"/>
      <c r="VIV21" s="279"/>
      <c r="VIW21" s="279"/>
      <c r="VIX21" s="279"/>
      <c r="VIY21" s="279"/>
      <c r="VIZ21" s="279"/>
      <c r="VJA21" s="279"/>
      <c r="VJB21" s="279"/>
      <c r="VJC21" s="279"/>
      <c r="VJD21" s="279"/>
      <c r="VJE21" s="279"/>
      <c r="VJF21" s="279"/>
      <c r="VJG21" s="279"/>
      <c r="VJH21" s="279"/>
      <c r="VJI21" s="279"/>
      <c r="VJJ21" s="279"/>
      <c r="VJK21" s="279"/>
      <c r="VJL21" s="279"/>
      <c r="VJM21" s="279"/>
      <c r="VJN21" s="279"/>
      <c r="VJO21" s="279"/>
      <c r="VJP21" s="279"/>
      <c r="VJQ21" s="279"/>
      <c r="VJR21" s="279"/>
      <c r="VJS21" s="279"/>
      <c r="VJT21" s="279"/>
      <c r="VJU21" s="279"/>
      <c r="VJV21" s="279"/>
      <c r="VJW21" s="279"/>
      <c r="VJX21" s="279"/>
      <c r="VJY21" s="279"/>
      <c r="VJZ21" s="279"/>
      <c r="VKA21" s="279"/>
      <c r="VKB21" s="279"/>
      <c r="VKC21" s="279"/>
      <c r="VKD21" s="279"/>
      <c r="VKE21" s="279"/>
      <c r="VKF21" s="279"/>
      <c r="VKG21" s="279"/>
      <c r="VKH21" s="279"/>
      <c r="VKI21" s="279"/>
      <c r="VKJ21" s="279"/>
      <c r="VKK21" s="279"/>
      <c r="VKL21" s="279"/>
      <c r="VKM21" s="279"/>
      <c r="VKN21" s="279"/>
      <c r="VKO21" s="279"/>
      <c r="VKP21" s="279"/>
      <c r="VKQ21" s="279"/>
      <c r="VKR21" s="279"/>
      <c r="VKS21" s="279"/>
      <c r="VKT21" s="279"/>
      <c r="VKU21" s="279"/>
      <c r="VKV21" s="279"/>
      <c r="VKW21" s="279"/>
      <c r="VKX21" s="279"/>
      <c r="VKY21" s="279"/>
      <c r="VKZ21" s="279"/>
      <c r="VLA21" s="279"/>
      <c r="VLB21" s="279"/>
      <c r="VLC21" s="279"/>
      <c r="VLD21" s="279"/>
      <c r="VLE21" s="279"/>
      <c r="VLF21" s="279"/>
      <c r="VLG21" s="279"/>
      <c r="VLH21" s="279"/>
      <c r="VLI21" s="279"/>
      <c r="VLJ21" s="279"/>
      <c r="VLK21" s="279"/>
      <c r="VLL21" s="279"/>
      <c r="VLM21" s="279"/>
      <c r="VLN21" s="279"/>
      <c r="VLO21" s="279"/>
      <c r="VLP21" s="279"/>
      <c r="VLQ21" s="279"/>
      <c r="VLR21" s="279"/>
      <c r="VLS21" s="279"/>
      <c r="VLT21" s="279"/>
      <c r="VLU21" s="279"/>
      <c r="VLV21" s="279"/>
      <c r="VLW21" s="279"/>
      <c r="VLX21" s="279"/>
      <c r="VLY21" s="279"/>
      <c r="VLZ21" s="279"/>
      <c r="VMA21" s="279"/>
      <c r="VMB21" s="279"/>
      <c r="VMC21" s="279"/>
      <c r="VMD21" s="279"/>
      <c r="VME21" s="279"/>
      <c r="VMF21" s="279"/>
      <c r="VMG21" s="279"/>
      <c r="VMH21" s="279"/>
      <c r="VMI21" s="279"/>
      <c r="VMJ21" s="279"/>
      <c r="VMK21" s="279"/>
      <c r="VML21" s="279"/>
      <c r="VMM21" s="279"/>
      <c r="VMN21" s="279"/>
      <c r="VMO21" s="279"/>
      <c r="VMP21" s="279"/>
      <c r="VMQ21" s="279"/>
      <c r="VMR21" s="279"/>
      <c r="VMS21" s="279"/>
      <c r="VMT21" s="279"/>
      <c r="VMU21" s="279"/>
      <c r="VMV21" s="279"/>
      <c r="VMW21" s="279"/>
      <c r="VMX21" s="279"/>
      <c r="VMY21" s="279"/>
      <c r="VMZ21" s="279"/>
      <c r="VNA21" s="279"/>
      <c r="VNB21" s="279"/>
      <c r="VNC21" s="279"/>
      <c r="VND21" s="279"/>
      <c r="VNE21" s="279"/>
      <c r="VNF21" s="279"/>
      <c r="VNG21" s="279"/>
      <c r="VNH21" s="279"/>
      <c r="VNI21" s="279"/>
      <c r="VNJ21" s="279"/>
      <c r="VNK21" s="279"/>
      <c r="VNL21" s="279"/>
      <c r="VNM21" s="279"/>
      <c r="VNN21" s="279"/>
      <c r="VNO21" s="279"/>
      <c r="VNP21" s="279"/>
      <c r="VNQ21" s="279"/>
      <c r="VNR21" s="279"/>
      <c r="VNS21" s="279"/>
      <c r="VNT21" s="279"/>
      <c r="VNU21" s="279"/>
      <c r="VNV21" s="279"/>
      <c r="VNW21" s="279"/>
      <c r="VNX21" s="279"/>
      <c r="VNY21" s="279"/>
      <c r="VNZ21" s="279"/>
      <c r="VOA21" s="279"/>
      <c r="VOB21" s="279"/>
      <c r="VOC21" s="279"/>
      <c r="VOD21" s="279"/>
      <c r="VOE21" s="279"/>
      <c r="VOF21" s="279"/>
      <c r="VOG21" s="279"/>
      <c r="VOH21" s="279"/>
      <c r="VOI21" s="279"/>
      <c r="VOJ21" s="279"/>
      <c r="VOK21" s="279"/>
      <c r="VOL21" s="279"/>
      <c r="VOM21" s="279"/>
      <c r="VON21" s="279"/>
      <c r="VOO21" s="279"/>
      <c r="VOP21" s="279"/>
      <c r="VOQ21" s="279"/>
      <c r="VOR21" s="279"/>
      <c r="VOS21" s="279"/>
      <c r="VOT21" s="279"/>
      <c r="VOU21" s="279"/>
      <c r="VOV21" s="279"/>
      <c r="VOW21" s="279"/>
      <c r="VOX21" s="279"/>
      <c r="VOY21" s="279"/>
      <c r="VOZ21" s="279"/>
      <c r="VPA21" s="279"/>
      <c r="VPB21" s="279"/>
      <c r="VPC21" s="279"/>
      <c r="VPD21" s="279"/>
      <c r="VPE21" s="279"/>
      <c r="VPF21" s="279"/>
      <c r="VPG21" s="279"/>
      <c r="VPH21" s="279"/>
      <c r="VPI21" s="279"/>
      <c r="VPJ21" s="279"/>
      <c r="VPK21" s="279"/>
      <c r="VPL21" s="279"/>
      <c r="VPM21" s="279"/>
      <c r="VPN21" s="279"/>
      <c r="VPO21" s="279"/>
      <c r="VPP21" s="279"/>
      <c r="VPQ21" s="279"/>
      <c r="VPR21" s="279"/>
      <c r="VPS21" s="279"/>
      <c r="VPT21" s="279"/>
      <c r="VPU21" s="279"/>
      <c r="VPV21" s="279"/>
      <c r="VPW21" s="279"/>
      <c r="VPX21" s="279"/>
      <c r="VPY21" s="279"/>
      <c r="VPZ21" s="279"/>
      <c r="VQA21" s="279"/>
      <c r="VQB21" s="279"/>
      <c r="VQC21" s="279"/>
      <c r="VQD21" s="279"/>
      <c r="VQE21" s="279"/>
      <c r="VQF21" s="279"/>
      <c r="VQG21" s="279"/>
      <c r="VQH21" s="279"/>
      <c r="VQI21" s="279"/>
      <c r="VQJ21" s="279"/>
      <c r="VQK21" s="279"/>
      <c r="VQL21" s="279"/>
      <c r="VQM21" s="279"/>
      <c r="VQN21" s="279"/>
      <c r="VQO21" s="279"/>
      <c r="VQP21" s="279"/>
      <c r="VQQ21" s="279"/>
      <c r="VQR21" s="279"/>
      <c r="VQS21" s="279"/>
      <c r="VQT21" s="279"/>
      <c r="VQU21" s="279"/>
      <c r="VQV21" s="279"/>
      <c r="VQW21" s="279"/>
      <c r="VQX21" s="279"/>
      <c r="VQY21" s="279"/>
      <c r="VQZ21" s="279"/>
      <c r="VRA21" s="279"/>
      <c r="VRB21" s="279"/>
      <c r="VRC21" s="279"/>
      <c r="VRD21" s="279"/>
      <c r="VRE21" s="279"/>
      <c r="VRF21" s="279"/>
      <c r="VRG21" s="279"/>
      <c r="VRH21" s="279"/>
      <c r="VRI21" s="279"/>
      <c r="VRJ21" s="279"/>
      <c r="VRK21" s="279"/>
      <c r="VRL21" s="279"/>
      <c r="VRM21" s="279"/>
      <c r="VRN21" s="279"/>
      <c r="VRO21" s="279"/>
      <c r="VRP21" s="279"/>
      <c r="VRQ21" s="279"/>
      <c r="VRR21" s="279"/>
      <c r="VRS21" s="279"/>
      <c r="VRT21" s="279"/>
      <c r="VRU21" s="279"/>
      <c r="VRV21" s="279"/>
      <c r="VRW21" s="279"/>
      <c r="VRX21" s="279"/>
      <c r="VRY21" s="279"/>
      <c r="VRZ21" s="279"/>
      <c r="VSA21" s="279"/>
      <c r="VSB21" s="279"/>
      <c r="VSC21" s="279"/>
      <c r="VSD21" s="279"/>
      <c r="VSE21" s="279"/>
      <c r="VSF21" s="279"/>
      <c r="VSG21" s="279"/>
      <c r="VSH21" s="279"/>
      <c r="VSI21" s="279"/>
      <c r="VSJ21" s="279"/>
      <c r="VSK21" s="279"/>
      <c r="VSL21" s="279"/>
      <c r="VSM21" s="279"/>
      <c r="VSN21" s="279"/>
      <c r="VSO21" s="279"/>
      <c r="VSP21" s="279"/>
      <c r="VSQ21" s="279"/>
      <c r="VSR21" s="279"/>
      <c r="VSS21" s="279"/>
      <c r="VST21" s="279"/>
      <c r="VSU21" s="279"/>
      <c r="VSV21" s="279"/>
      <c r="VSW21" s="279"/>
      <c r="VSX21" s="279"/>
      <c r="VSY21" s="279"/>
      <c r="VSZ21" s="279"/>
      <c r="VTA21" s="279"/>
      <c r="VTB21" s="279"/>
      <c r="VTC21" s="279"/>
      <c r="VTD21" s="279"/>
      <c r="VTE21" s="279"/>
      <c r="VTF21" s="279"/>
      <c r="VTG21" s="279"/>
      <c r="VTH21" s="279"/>
      <c r="VTI21" s="279"/>
      <c r="VTJ21" s="279"/>
      <c r="VTK21" s="279"/>
      <c r="VTL21" s="279"/>
      <c r="VTM21" s="279"/>
      <c r="VTN21" s="279"/>
      <c r="VTO21" s="279"/>
      <c r="VTP21" s="279"/>
      <c r="VTQ21" s="279"/>
      <c r="VTR21" s="279"/>
      <c r="VTS21" s="279"/>
      <c r="VTT21" s="279"/>
      <c r="VTU21" s="279"/>
      <c r="VTV21" s="279"/>
      <c r="VTW21" s="279"/>
      <c r="VTX21" s="279"/>
      <c r="VTY21" s="279"/>
      <c r="VTZ21" s="279"/>
      <c r="VUA21" s="279"/>
      <c r="VUB21" s="279"/>
      <c r="VUC21" s="279"/>
      <c r="VUD21" s="279"/>
      <c r="VUE21" s="279"/>
      <c r="VUF21" s="279"/>
      <c r="VUG21" s="279"/>
      <c r="VUH21" s="279"/>
      <c r="VUI21" s="279"/>
      <c r="VUJ21" s="279"/>
      <c r="VUK21" s="279"/>
      <c r="VUL21" s="279"/>
      <c r="VUM21" s="279"/>
      <c r="VUN21" s="279"/>
      <c r="VUO21" s="279"/>
      <c r="VUP21" s="279"/>
      <c r="VUQ21" s="279"/>
      <c r="VUR21" s="279"/>
      <c r="VUS21" s="279"/>
      <c r="VUT21" s="279"/>
      <c r="VUU21" s="279"/>
      <c r="VUV21" s="279"/>
      <c r="VUW21" s="279"/>
      <c r="VUX21" s="279"/>
      <c r="VUY21" s="279"/>
      <c r="VUZ21" s="279"/>
      <c r="VVA21" s="279"/>
      <c r="VVB21" s="279"/>
      <c r="VVC21" s="279"/>
      <c r="VVD21" s="279"/>
      <c r="VVE21" s="279"/>
      <c r="VVF21" s="279"/>
      <c r="VVG21" s="279"/>
      <c r="VVH21" s="279"/>
      <c r="VVI21" s="279"/>
      <c r="VVJ21" s="279"/>
      <c r="VVK21" s="279"/>
      <c r="VVL21" s="279"/>
      <c r="VVM21" s="279"/>
      <c r="VVN21" s="279"/>
      <c r="VVO21" s="279"/>
      <c r="VVP21" s="279"/>
      <c r="VVQ21" s="279"/>
      <c r="VVR21" s="279"/>
      <c r="VVS21" s="279"/>
      <c r="VVT21" s="279"/>
      <c r="VVU21" s="279"/>
      <c r="VVV21" s="279"/>
      <c r="VVW21" s="279"/>
      <c r="VVX21" s="279"/>
      <c r="VVY21" s="279"/>
      <c r="VVZ21" s="279"/>
      <c r="VWA21" s="279"/>
      <c r="VWB21" s="279"/>
      <c r="VWC21" s="279"/>
      <c r="VWD21" s="279"/>
      <c r="VWE21" s="279"/>
      <c r="VWF21" s="279"/>
      <c r="VWG21" s="279"/>
      <c r="VWH21" s="279"/>
      <c r="VWI21" s="279"/>
      <c r="VWJ21" s="279"/>
      <c r="VWK21" s="279"/>
      <c r="VWL21" s="279"/>
      <c r="VWM21" s="279"/>
      <c r="VWN21" s="279"/>
      <c r="VWO21" s="279"/>
      <c r="VWP21" s="279"/>
      <c r="VWQ21" s="279"/>
      <c r="VWR21" s="279"/>
      <c r="VWS21" s="279"/>
      <c r="VWT21" s="279"/>
      <c r="VWU21" s="279"/>
      <c r="VWV21" s="279"/>
      <c r="VWW21" s="279"/>
      <c r="VWX21" s="279"/>
      <c r="VWY21" s="279"/>
      <c r="VWZ21" s="279"/>
      <c r="VXA21" s="279"/>
      <c r="VXB21" s="279"/>
      <c r="VXC21" s="279"/>
      <c r="VXD21" s="279"/>
      <c r="VXE21" s="279"/>
      <c r="VXF21" s="279"/>
      <c r="VXG21" s="279"/>
      <c r="VXH21" s="279"/>
      <c r="VXI21" s="279"/>
      <c r="VXJ21" s="279"/>
      <c r="VXK21" s="279"/>
      <c r="VXL21" s="279"/>
      <c r="VXM21" s="279"/>
      <c r="VXN21" s="279"/>
      <c r="VXO21" s="279"/>
      <c r="VXP21" s="279"/>
      <c r="VXQ21" s="279"/>
      <c r="VXR21" s="279"/>
      <c r="VXS21" s="279"/>
      <c r="VXT21" s="279"/>
      <c r="VXU21" s="279"/>
      <c r="VXV21" s="279"/>
      <c r="VXW21" s="279"/>
      <c r="VXX21" s="279"/>
      <c r="VXY21" s="279"/>
      <c r="VXZ21" s="279"/>
      <c r="VYA21" s="279"/>
      <c r="VYB21" s="279"/>
      <c r="VYC21" s="279"/>
      <c r="VYD21" s="279"/>
      <c r="VYE21" s="279"/>
      <c r="VYF21" s="279"/>
      <c r="VYG21" s="279"/>
      <c r="VYH21" s="279"/>
      <c r="VYI21" s="279"/>
      <c r="VYJ21" s="279"/>
      <c r="VYK21" s="279"/>
      <c r="VYL21" s="279"/>
      <c r="VYM21" s="279"/>
      <c r="VYN21" s="279"/>
      <c r="VYO21" s="279"/>
      <c r="VYP21" s="279"/>
      <c r="VYQ21" s="279"/>
      <c r="VYR21" s="279"/>
      <c r="VYS21" s="279"/>
      <c r="VYT21" s="279"/>
      <c r="VYU21" s="279"/>
      <c r="VYV21" s="279"/>
      <c r="VYW21" s="279"/>
      <c r="VYX21" s="279"/>
      <c r="VYY21" s="279"/>
      <c r="VYZ21" s="279"/>
      <c r="VZA21" s="279"/>
      <c r="VZB21" s="279"/>
      <c r="VZC21" s="279"/>
      <c r="VZD21" s="279"/>
      <c r="VZE21" s="279"/>
      <c r="VZF21" s="279"/>
      <c r="VZG21" s="279"/>
      <c r="VZH21" s="279"/>
      <c r="VZI21" s="279"/>
      <c r="VZJ21" s="279"/>
      <c r="VZK21" s="279"/>
      <c r="VZL21" s="279"/>
      <c r="VZM21" s="279"/>
      <c r="VZN21" s="279"/>
      <c r="VZO21" s="279"/>
      <c r="VZP21" s="279"/>
      <c r="VZQ21" s="279"/>
      <c r="VZR21" s="279"/>
      <c r="VZS21" s="279"/>
      <c r="VZT21" s="279"/>
      <c r="VZU21" s="279"/>
      <c r="VZV21" s="279"/>
      <c r="VZW21" s="279"/>
      <c r="VZX21" s="279"/>
      <c r="VZY21" s="279"/>
      <c r="VZZ21" s="279"/>
      <c r="WAA21" s="279"/>
      <c r="WAB21" s="279"/>
      <c r="WAC21" s="279"/>
      <c r="WAD21" s="279"/>
      <c r="WAE21" s="279"/>
      <c r="WAF21" s="279"/>
      <c r="WAG21" s="279"/>
      <c r="WAH21" s="279"/>
      <c r="WAI21" s="279"/>
      <c r="WAJ21" s="279"/>
      <c r="WAK21" s="279"/>
      <c r="WAL21" s="279"/>
      <c r="WAM21" s="279"/>
      <c r="WAN21" s="279"/>
      <c r="WAO21" s="279"/>
      <c r="WAP21" s="279"/>
      <c r="WAQ21" s="279"/>
      <c r="WAR21" s="279"/>
      <c r="WAS21" s="279"/>
      <c r="WAT21" s="279"/>
      <c r="WAU21" s="279"/>
      <c r="WAV21" s="279"/>
      <c r="WAW21" s="279"/>
      <c r="WAX21" s="279"/>
      <c r="WAY21" s="279"/>
      <c r="WAZ21" s="279"/>
      <c r="WBA21" s="279"/>
      <c r="WBB21" s="279"/>
      <c r="WBC21" s="279"/>
      <c r="WBD21" s="279"/>
      <c r="WBE21" s="279"/>
      <c r="WBF21" s="279"/>
      <c r="WBG21" s="279"/>
      <c r="WBH21" s="279"/>
      <c r="WBI21" s="279"/>
      <c r="WBJ21" s="279"/>
      <c r="WBK21" s="279"/>
      <c r="WBL21" s="279"/>
      <c r="WBM21" s="279"/>
      <c r="WBN21" s="279"/>
      <c r="WBO21" s="279"/>
      <c r="WBP21" s="279"/>
      <c r="WBQ21" s="279"/>
      <c r="WBR21" s="279"/>
      <c r="WBS21" s="279"/>
      <c r="WBT21" s="279"/>
      <c r="WBU21" s="279"/>
      <c r="WBV21" s="279"/>
      <c r="WBW21" s="279"/>
      <c r="WBX21" s="279"/>
      <c r="WBY21" s="279"/>
      <c r="WBZ21" s="279"/>
      <c r="WCA21" s="279"/>
      <c r="WCB21" s="279"/>
      <c r="WCC21" s="279"/>
      <c r="WCD21" s="279"/>
      <c r="WCE21" s="279"/>
      <c r="WCF21" s="279"/>
      <c r="WCG21" s="279"/>
      <c r="WCH21" s="279"/>
      <c r="WCI21" s="279"/>
      <c r="WCJ21" s="279"/>
      <c r="WCK21" s="279"/>
      <c r="WCL21" s="279"/>
      <c r="WCM21" s="279"/>
      <c r="WCN21" s="279"/>
      <c r="WCO21" s="279"/>
      <c r="WCP21" s="279"/>
      <c r="WCQ21" s="279"/>
      <c r="WCR21" s="279"/>
      <c r="WCS21" s="279"/>
      <c r="WCT21" s="279"/>
      <c r="WCU21" s="279"/>
      <c r="WCV21" s="279"/>
      <c r="WCW21" s="279"/>
      <c r="WCX21" s="279"/>
      <c r="WCY21" s="279"/>
      <c r="WCZ21" s="279"/>
      <c r="WDA21" s="279"/>
      <c r="WDB21" s="279"/>
      <c r="WDC21" s="279"/>
      <c r="WDD21" s="279"/>
      <c r="WDE21" s="279"/>
      <c r="WDF21" s="279"/>
      <c r="WDG21" s="279"/>
      <c r="WDH21" s="279"/>
      <c r="WDI21" s="279"/>
      <c r="WDJ21" s="279"/>
      <c r="WDK21" s="279"/>
      <c r="WDL21" s="279"/>
      <c r="WDM21" s="279"/>
      <c r="WDN21" s="279"/>
      <c r="WDO21" s="279"/>
      <c r="WDP21" s="279"/>
      <c r="WDQ21" s="279"/>
      <c r="WDR21" s="279"/>
      <c r="WDS21" s="279"/>
      <c r="WDT21" s="279"/>
      <c r="WDU21" s="279"/>
      <c r="WDV21" s="279"/>
      <c r="WDW21" s="279"/>
      <c r="WDX21" s="279"/>
      <c r="WDY21" s="279"/>
      <c r="WDZ21" s="279"/>
      <c r="WEA21" s="279"/>
      <c r="WEB21" s="279"/>
      <c r="WEC21" s="279"/>
      <c r="WED21" s="279"/>
      <c r="WEE21" s="279"/>
      <c r="WEF21" s="279"/>
      <c r="WEG21" s="279"/>
      <c r="WEH21" s="279"/>
      <c r="WEI21" s="279"/>
      <c r="WEJ21" s="279"/>
      <c r="WEK21" s="279"/>
      <c r="WEL21" s="279"/>
      <c r="WEM21" s="279"/>
      <c r="WEN21" s="279"/>
      <c r="WEO21" s="279"/>
      <c r="WEP21" s="279"/>
      <c r="WEQ21" s="279"/>
      <c r="WER21" s="279"/>
      <c r="WES21" s="279"/>
      <c r="WET21" s="279"/>
      <c r="WEU21" s="279"/>
      <c r="WEV21" s="279"/>
      <c r="WEW21" s="279"/>
      <c r="WEX21" s="279"/>
      <c r="WEY21" s="279"/>
      <c r="WEZ21" s="279"/>
      <c r="WFA21" s="279"/>
      <c r="WFB21" s="279"/>
      <c r="WFC21" s="279"/>
      <c r="WFD21" s="279"/>
      <c r="WFE21" s="279"/>
      <c r="WFF21" s="279"/>
      <c r="WFG21" s="279"/>
      <c r="WFH21" s="279"/>
      <c r="WFI21" s="279"/>
      <c r="WFJ21" s="279"/>
      <c r="WFK21" s="279"/>
      <c r="WFL21" s="279"/>
      <c r="WFM21" s="279"/>
      <c r="WFN21" s="279"/>
      <c r="WFO21" s="279"/>
      <c r="WFP21" s="279"/>
      <c r="WFQ21" s="279"/>
      <c r="WFR21" s="279"/>
      <c r="WFS21" s="279"/>
      <c r="WFT21" s="279"/>
      <c r="WFU21" s="279"/>
      <c r="WFV21" s="279"/>
      <c r="WFW21" s="279"/>
      <c r="WFX21" s="279"/>
      <c r="WFY21" s="279"/>
      <c r="WFZ21" s="279"/>
      <c r="WGA21" s="279"/>
      <c r="WGB21" s="279"/>
      <c r="WGC21" s="279"/>
      <c r="WGD21" s="279"/>
      <c r="WGE21" s="279"/>
      <c r="WGF21" s="279"/>
      <c r="WGG21" s="279"/>
      <c r="WGH21" s="279"/>
      <c r="WGI21" s="279"/>
      <c r="WGJ21" s="279"/>
      <c r="WGK21" s="279"/>
      <c r="WGL21" s="279"/>
      <c r="WGM21" s="279"/>
      <c r="WGN21" s="279"/>
      <c r="WGO21" s="279"/>
      <c r="WGP21" s="279"/>
      <c r="WGQ21" s="279"/>
      <c r="WGR21" s="279"/>
      <c r="WGS21" s="279"/>
      <c r="WGT21" s="279"/>
      <c r="WGU21" s="279"/>
      <c r="WGV21" s="279"/>
      <c r="WGW21" s="279"/>
      <c r="WGX21" s="279"/>
      <c r="WGY21" s="279"/>
      <c r="WGZ21" s="279"/>
      <c r="WHA21" s="279"/>
      <c r="WHB21" s="279"/>
      <c r="WHC21" s="279"/>
      <c r="WHD21" s="279"/>
      <c r="WHE21" s="279"/>
      <c r="WHF21" s="279"/>
      <c r="WHG21" s="279"/>
      <c r="WHH21" s="279"/>
      <c r="WHI21" s="279"/>
      <c r="WHJ21" s="279"/>
      <c r="WHK21" s="279"/>
      <c r="WHL21" s="279"/>
      <c r="WHM21" s="279"/>
      <c r="WHN21" s="279"/>
      <c r="WHO21" s="279"/>
      <c r="WHP21" s="279"/>
      <c r="WHQ21" s="279"/>
      <c r="WHR21" s="279"/>
      <c r="WHS21" s="279"/>
      <c r="WHT21" s="279"/>
      <c r="WHU21" s="279"/>
      <c r="WHV21" s="279"/>
      <c r="WHW21" s="279"/>
      <c r="WHX21" s="279"/>
      <c r="WHY21" s="279"/>
      <c r="WHZ21" s="279"/>
      <c r="WIA21" s="279"/>
      <c r="WIB21" s="279"/>
      <c r="WIC21" s="279"/>
      <c r="WID21" s="279"/>
      <c r="WIE21" s="279"/>
      <c r="WIF21" s="279"/>
      <c r="WIG21" s="279"/>
      <c r="WIH21" s="279"/>
      <c r="WII21" s="279"/>
      <c r="WIJ21" s="279"/>
      <c r="WIK21" s="279"/>
      <c r="WIL21" s="279"/>
      <c r="WIM21" s="279"/>
      <c r="WIN21" s="279"/>
      <c r="WIO21" s="279"/>
      <c r="WIP21" s="279"/>
      <c r="WIQ21" s="279"/>
      <c r="WIR21" s="279"/>
      <c r="WIS21" s="279"/>
      <c r="WIT21" s="279"/>
      <c r="WIU21" s="279"/>
      <c r="WIV21" s="279"/>
      <c r="WIW21" s="279"/>
      <c r="WIX21" s="279"/>
      <c r="WIY21" s="279"/>
      <c r="WIZ21" s="279"/>
      <c r="WJA21" s="279"/>
      <c r="WJB21" s="279"/>
      <c r="WJC21" s="279"/>
      <c r="WJD21" s="279"/>
      <c r="WJE21" s="279"/>
      <c r="WJF21" s="279"/>
      <c r="WJG21" s="279"/>
      <c r="WJH21" s="279"/>
      <c r="WJI21" s="279"/>
      <c r="WJJ21" s="279"/>
      <c r="WJK21" s="279"/>
      <c r="WJL21" s="279"/>
      <c r="WJM21" s="279"/>
      <c r="WJN21" s="279"/>
      <c r="WJO21" s="279"/>
      <c r="WJP21" s="279"/>
      <c r="WJQ21" s="279"/>
      <c r="WJR21" s="279"/>
      <c r="WJS21" s="279"/>
      <c r="WJT21" s="279"/>
      <c r="WJU21" s="279"/>
      <c r="WJV21" s="279"/>
      <c r="WJW21" s="279"/>
      <c r="WJX21" s="279"/>
      <c r="WJY21" s="279"/>
      <c r="WJZ21" s="279"/>
      <c r="WKA21" s="279"/>
      <c r="WKB21" s="279"/>
      <c r="WKC21" s="279"/>
      <c r="WKD21" s="279"/>
      <c r="WKE21" s="279"/>
      <c r="WKF21" s="279"/>
      <c r="WKG21" s="279"/>
      <c r="WKH21" s="279"/>
      <c r="WKI21" s="279"/>
      <c r="WKJ21" s="279"/>
      <c r="WKK21" s="279"/>
      <c r="WKL21" s="279"/>
      <c r="WKM21" s="279"/>
      <c r="WKN21" s="279"/>
      <c r="WKO21" s="279"/>
      <c r="WKP21" s="279"/>
      <c r="WKQ21" s="279"/>
      <c r="WKR21" s="279"/>
      <c r="WKS21" s="279"/>
      <c r="WKT21" s="279"/>
      <c r="WKU21" s="279"/>
      <c r="WKV21" s="279"/>
      <c r="WKW21" s="279"/>
      <c r="WKX21" s="279"/>
      <c r="WKY21" s="279"/>
      <c r="WKZ21" s="279"/>
      <c r="WLA21" s="279"/>
      <c r="WLB21" s="279"/>
      <c r="WLC21" s="279"/>
      <c r="WLD21" s="279"/>
      <c r="WLE21" s="279"/>
      <c r="WLF21" s="279"/>
      <c r="WLG21" s="279"/>
      <c r="WLH21" s="279"/>
      <c r="WLI21" s="279"/>
      <c r="WLJ21" s="279"/>
      <c r="WLK21" s="279"/>
      <c r="WLL21" s="279"/>
      <c r="WLM21" s="279"/>
      <c r="WLN21" s="279"/>
      <c r="WLO21" s="279"/>
      <c r="WLP21" s="279"/>
      <c r="WLQ21" s="279"/>
      <c r="WLR21" s="279"/>
      <c r="WLS21" s="279"/>
      <c r="WLT21" s="279"/>
      <c r="WLU21" s="279"/>
      <c r="WLV21" s="279"/>
      <c r="WLW21" s="279"/>
      <c r="WLX21" s="279"/>
      <c r="WLY21" s="279"/>
      <c r="WLZ21" s="279"/>
      <c r="WMA21" s="279"/>
      <c r="WMB21" s="279"/>
      <c r="WMC21" s="279"/>
      <c r="WMD21" s="279"/>
      <c r="WME21" s="279"/>
      <c r="WMF21" s="279"/>
      <c r="WMG21" s="279"/>
      <c r="WMH21" s="279"/>
      <c r="WMI21" s="279"/>
      <c r="WMJ21" s="279"/>
      <c r="WMK21" s="279"/>
      <c r="WML21" s="279"/>
      <c r="WMM21" s="279"/>
      <c r="WMN21" s="279"/>
      <c r="WMO21" s="279"/>
      <c r="WMP21" s="279"/>
      <c r="WMQ21" s="279"/>
      <c r="WMR21" s="279"/>
      <c r="WMS21" s="279"/>
      <c r="WMT21" s="279"/>
      <c r="WMU21" s="279"/>
      <c r="WMV21" s="279"/>
      <c r="WMW21" s="279"/>
      <c r="WMX21" s="279"/>
      <c r="WMY21" s="279"/>
      <c r="WMZ21" s="279"/>
      <c r="WNA21" s="279"/>
      <c r="WNB21" s="279"/>
      <c r="WNC21" s="279"/>
      <c r="WND21" s="279"/>
      <c r="WNE21" s="279"/>
      <c r="WNF21" s="279"/>
      <c r="WNG21" s="279"/>
      <c r="WNH21" s="279"/>
      <c r="WNI21" s="279"/>
      <c r="WNJ21" s="279"/>
      <c r="WNK21" s="279"/>
      <c r="WNL21" s="279"/>
      <c r="WNM21" s="279"/>
      <c r="WNN21" s="279"/>
      <c r="WNO21" s="279"/>
      <c r="WNP21" s="279"/>
      <c r="WNQ21" s="279"/>
      <c r="WNR21" s="279"/>
      <c r="WNS21" s="279"/>
      <c r="WNT21" s="279"/>
      <c r="WNU21" s="279"/>
      <c r="WNV21" s="279"/>
      <c r="WNW21" s="279"/>
      <c r="WNX21" s="279"/>
      <c r="WNY21" s="279"/>
      <c r="WNZ21" s="279"/>
      <c r="WOA21" s="279"/>
      <c r="WOB21" s="279"/>
      <c r="WOC21" s="279"/>
      <c r="WOD21" s="279"/>
      <c r="WOE21" s="279"/>
      <c r="WOF21" s="279"/>
      <c r="WOG21" s="279"/>
      <c r="WOH21" s="279"/>
      <c r="WOI21" s="279"/>
      <c r="WOJ21" s="279"/>
      <c r="WOK21" s="279"/>
      <c r="WOL21" s="279"/>
      <c r="WOM21" s="279"/>
      <c r="WON21" s="279"/>
      <c r="WOO21" s="279"/>
      <c r="WOP21" s="279"/>
      <c r="WOQ21" s="279"/>
      <c r="WOR21" s="279"/>
      <c r="WOS21" s="279"/>
      <c r="WOT21" s="279"/>
      <c r="WOU21" s="279"/>
      <c r="WOV21" s="279"/>
      <c r="WOW21" s="279"/>
      <c r="WOX21" s="279"/>
      <c r="WOY21" s="279"/>
      <c r="WOZ21" s="279"/>
      <c r="WPA21" s="279"/>
      <c r="WPB21" s="279"/>
      <c r="WPC21" s="279"/>
      <c r="WPD21" s="279"/>
      <c r="WPE21" s="279"/>
      <c r="WPF21" s="279"/>
      <c r="WPG21" s="279"/>
      <c r="WPH21" s="279"/>
      <c r="WPI21" s="279"/>
      <c r="WPJ21" s="279"/>
      <c r="WPK21" s="279"/>
      <c r="WPL21" s="279"/>
      <c r="WPM21" s="279"/>
      <c r="WPN21" s="279"/>
      <c r="WPO21" s="279"/>
      <c r="WPP21" s="279"/>
      <c r="WPQ21" s="279"/>
      <c r="WPR21" s="279"/>
      <c r="WPS21" s="279"/>
      <c r="WPT21" s="279"/>
      <c r="WPU21" s="279"/>
      <c r="WPV21" s="279"/>
      <c r="WPW21" s="279"/>
      <c r="WPX21" s="279"/>
      <c r="WPY21" s="279"/>
      <c r="WPZ21" s="279"/>
      <c r="WQA21" s="279"/>
      <c r="WQB21" s="279"/>
      <c r="WQC21" s="279"/>
      <c r="WQD21" s="279"/>
      <c r="WQE21" s="279"/>
      <c r="WQF21" s="279"/>
      <c r="WQG21" s="279"/>
      <c r="WQH21" s="279"/>
      <c r="WQI21" s="279"/>
      <c r="WQJ21" s="279"/>
      <c r="WQK21" s="279"/>
      <c r="WQL21" s="279"/>
      <c r="WQM21" s="279"/>
      <c r="WQN21" s="279"/>
      <c r="WQO21" s="279"/>
      <c r="WQP21" s="279"/>
      <c r="WQQ21" s="279"/>
      <c r="WQR21" s="279"/>
      <c r="WQS21" s="279"/>
      <c r="WQT21" s="279"/>
      <c r="WQU21" s="279"/>
      <c r="WQV21" s="279"/>
      <c r="WQW21" s="279"/>
      <c r="WQX21" s="279"/>
      <c r="WQY21" s="279"/>
      <c r="WQZ21" s="279"/>
      <c r="WRA21" s="279"/>
      <c r="WRB21" s="279"/>
      <c r="WRC21" s="279"/>
      <c r="WRD21" s="279"/>
      <c r="WRE21" s="279"/>
      <c r="WRF21" s="279"/>
      <c r="WRG21" s="279"/>
      <c r="WRH21" s="279"/>
      <c r="WRI21" s="279"/>
      <c r="WRJ21" s="279"/>
      <c r="WRK21" s="279"/>
      <c r="WRL21" s="279"/>
      <c r="WRM21" s="279"/>
      <c r="WRN21" s="279"/>
      <c r="WRO21" s="279"/>
      <c r="WRP21" s="279"/>
      <c r="WRQ21" s="279"/>
      <c r="WRR21" s="279"/>
      <c r="WRS21" s="279"/>
      <c r="WRT21" s="279"/>
      <c r="WRU21" s="279"/>
      <c r="WRV21" s="279"/>
      <c r="WRW21" s="279"/>
      <c r="WRX21" s="279"/>
      <c r="WRY21" s="279"/>
      <c r="WRZ21" s="279"/>
      <c r="WSA21" s="279"/>
      <c r="WSB21" s="279"/>
      <c r="WSC21" s="279"/>
      <c r="WSD21" s="279"/>
      <c r="WSE21" s="279"/>
      <c r="WSF21" s="279"/>
      <c r="WSG21" s="279"/>
      <c r="WSH21" s="279"/>
      <c r="WSI21" s="279"/>
      <c r="WSJ21" s="279"/>
      <c r="WSK21" s="279"/>
      <c r="WSL21" s="279"/>
      <c r="WSM21" s="279"/>
      <c r="WSN21" s="279"/>
      <c r="WSO21" s="279"/>
      <c r="WSP21" s="279"/>
      <c r="WSQ21" s="279"/>
      <c r="WSR21" s="279"/>
      <c r="WSS21" s="279"/>
      <c r="WST21" s="279"/>
      <c r="WSU21" s="279"/>
      <c r="WSV21" s="279"/>
      <c r="WSW21" s="279"/>
      <c r="WSX21" s="279"/>
      <c r="WSY21" s="279"/>
      <c r="WSZ21" s="279"/>
      <c r="WTA21" s="279"/>
      <c r="WTB21" s="279"/>
      <c r="WTC21" s="279"/>
      <c r="WTD21" s="279"/>
      <c r="WTE21" s="279"/>
      <c r="WTF21" s="279"/>
      <c r="WTG21" s="279"/>
      <c r="WTH21" s="279"/>
      <c r="WTI21" s="279"/>
      <c r="WTJ21" s="279"/>
      <c r="WTK21" s="279"/>
      <c r="WTL21" s="279"/>
      <c r="WTM21" s="279"/>
      <c r="WTN21" s="279"/>
      <c r="WTO21" s="279"/>
      <c r="WTP21" s="279"/>
      <c r="WTQ21" s="279"/>
      <c r="WTR21" s="279"/>
      <c r="WTS21" s="279"/>
      <c r="WTT21" s="279"/>
      <c r="WTU21" s="279"/>
      <c r="WTV21" s="279"/>
      <c r="WTW21" s="279"/>
      <c r="WTX21" s="279"/>
      <c r="WTY21" s="279"/>
      <c r="WTZ21" s="279"/>
      <c r="WUA21" s="279"/>
      <c r="WUB21" s="279"/>
      <c r="WUC21" s="279"/>
      <c r="WUD21" s="279"/>
      <c r="WUE21" s="279"/>
      <c r="WUF21" s="279"/>
      <c r="WUG21" s="279"/>
      <c r="WUH21" s="279"/>
      <c r="WUI21" s="279"/>
      <c r="WUJ21" s="279"/>
      <c r="WUK21" s="279"/>
      <c r="WUL21" s="279"/>
      <c r="WUM21" s="279"/>
      <c r="WUN21" s="279"/>
      <c r="WUO21" s="279"/>
      <c r="WUP21" s="279"/>
      <c r="WUQ21" s="279"/>
      <c r="WUR21" s="279"/>
      <c r="WUS21" s="279"/>
      <c r="WUT21" s="279"/>
      <c r="WUU21" s="279"/>
      <c r="WUV21" s="279"/>
      <c r="WUW21" s="279"/>
      <c r="WUX21" s="279"/>
      <c r="WUY21" s="279"/>
      <c r="WUZ21" s="279"/>
      <c r="WVA21" s="279"/>
      <c r="WVB21" s="279"/>
      <c r="WVC21" s="279"/>
      <c r="WVD21" s="279"/>
      <c r="WVE21" s="279"/>
      <c r="WVF21" s="279"/>
      <c r="WVG21" s="279"/>
      <c r="WVH21" s="279"/>
      <c r="WVI21" s="279"/>
      <c r="WVJ21" s="279"/>
      <c r="WVK21" s="279"/>
      <c r="WVL21" s="279"/>
      <c r="WVM21" s="279"/>
      <c r="WVN21" s="279"/>
      <c r="WVO21" s="279"/>
      <c r="WVP21" s="279"/>
      <c r="WVQ21" s="279"/>
      <c r="WVR21" s="279"/>
      <c r="WVS21" s="279"/>
      <c r="WVT21" s="279"/>
      <c r="WVU21" s="279"/>
      <c r="WVV21" s="279"/>
      <c r="WVW21" s="279"/>
      <c r="WVX21" s="279"/>
      <c r="WVY21" s="279"/>
      <c r="WVZ21" s="279"/>
      <c r="WWA21" s="279"/>
      <c r="WWB21" s="279"/>
      <c r="WWC21" s="279"/>
      <c r="WWD21" s="279"/>
      <c r="WWE21" s="279"/>
      <c r="WWF21" s="279"/>
      <c r="WWG21" s="279"/>
      <c r="WWH21" s="279"/>
      <c r="WWI21" s="279"/>
      <c r="WWJ21" s="279"/>
      <c r="WWK21" s="279"/>
      <c r="WWL21" s="279"/>
      <c r="WWM21" s="279"/>
      <c r="WWN21" s="279"/>
      <c r="WWO21" s="279"/>
      <c r="WWP21" s="279"/>
      <c r="WWQ21" s="279"/>
      <c r="WWR21" s="279"/>
      <c r="WWS21" s="279"/>
      <c r="WWT21" s="279"/>
      <c r="WWU21" s="279"/>
      <c r="WWV21" s="279"/>
      <c r="WWW21" s="279"/>
      <c r="WWX21" s="279"/>
      <c r="WWY21" s="279"/>
      <c r="WWZ21" s="279"/>
      <c r="WXA21" s="279"/>
      <c r="WXB21" s="279"/>
      <c r="WXC21" s="279"/>
      <c r="WXD21" s="279"/>
      <c r="WXE21" s="279"/>
      <c r="WXF21" s="279"/>
      <c r="WXG21" s="279"/>
      <c r="WXH21" s="279"/>
      <c r="WXI21" s="279"/>
      <c r="WXJ21" s="279"/>
      <c r="WXK21" s="279"/>
      <c r="WXL21" s="279"/>
      <c r="WXM21" s="279"/>
      <c r="WXN21" s="279"/>
      <c r="WXO21" s="279"/>
      <c r="WXP21" s="279"/>
      <c r="WXQ21" s="279"/>
      <c r="WXR21" s="279"/>
      <c r="WXS21" s="279"/>
      <c r="WXT21" s="279"/>
      <c r="WXU21" s="279"/>
      <c r="WXV21" s="279"/>
      <c r="WXW21" s="279"/>
      <c r="WXX21" s="279"/>
      <c r="WXY21" s="279"/>
      <c r="WXZ21" s="279"/>
      <c r="WYA21" s="279"/>
      <c r="WYB21" s="279"/>
      <c r="WYC21" s="279"/>
      <c r="WYD21" s="279"/>
      <c r="WYE21" s="279"/>
      <c r="WYF21" s="279"/>
      <c r="WYG21" s="279"/>
      <c r="WYH21" s="279"/>
      <c r="WYI21" s="279"/>
      <c r="WYJ21" s="279"/>
      <c r="WYK21" s="279"/>
      <c r="WYL21" s="279"/>
      <c r="WYM21" s="279"/>
      <c r="WYN21" s="279"/>
      <c r="WYO21" s="279"/>
      <c r="WYP21" s="279"/>
      <c r="WYQ21" s="279"/>
      <c r="WYR21" s="279"/>
      <c r="WYS21" s="279"/>
      <c r="WYT21" s="279"/>
      <c r="WYU21" s="279"/>
      <c r="WYV21" s="279"/>
      <c r="WYW21" s="279"/>
      <c r="WYX21" s="279"/>
      <c r="WYY21" s="279"/>
      <c r="WYZ21" s="279"/>
      <c r="WZA21" s="279"/>
      <c r="WZB21" s="279"/>
      <c r="WZC21" s="279"/>
      <c r="WZD21" s="279"/>
      <c r="WZE21" s="279"/>
      <c r="WZF21" s="279"/>
      <c r="WZG21" s="279"/>
      <c r="WZH21" s="279"/>
      <c r="WZI21" s="279"/>
      <c r="WZJ21" s="279"/>
      <c r="WZK21" s="279"/>
      <c r="WZL21" s="279"/>
      <c r="WZM21" s="279"/>
      <c r="WZN21" s="279"/>
      <c r="WZO21" s="279"/>
      <c r="WZP21" s="279"/>
      <c r="WZQ21" s="279"/>
      <c r="WZR21" s="279"/>
      <c r="WZS21" s="279"/>
      <c r="WZT21" s="279"/>
      <c r="WZU21" s="279"/>
      <c r="WZV21" s="279"/>
      <c r="WZW21" s="279"/>
      <c r="WZX21" s="279"/>
      <c r="WZY21" s="279"/>
      <c r="WZZ21" s="279"/>
      <c r="XAA21" s="279"/>
      <c r="XAB21" s="279"/>
      <c r="XAC21" s="279"/>
      <c r="XAD21" s="279"/>
      <c r="XAE21" s="279"/>
      <c r="XAF21" s="279"/>
      <c r="XAG21" s="279"/>
      <c r="XAH21" s="279"/>
      <c r="XAI21" s="279"/>
      <c r="XAJ21" s="279"/>
      <c r="XAK21" s="279"/>
      <c r="XAL21" s="279"/>
      <c r="XAM21" s="279"/>
      <c r="XAN21" s="279"/>
      <c r="XAO21" s="279"/>
      <c r="XAP21" s="279"/>
      <c r="XAQ21" s="279"/>
      <c r="XAR21" s="279"/>
      <c r="XAS21" s="279"/>
      <c r="XAT21" s="279"/>
      <c r="XAU21" s="279"/>
      <c r="XAV21" s="279"/>
      <c r="XAW21" s="279"/>
      <c r="XAX21" s="279"/>
      <c r="XAY21" s="279"/>
      <c r="XAZ21" s="279"/>
      <c r="XBA21" s="279"/>
      <c r="XBB21" s="279"/>
      <c r="XBC21" s="279"/>
      <c r="XBD21" s="279"/>
      <c r="XBE21" s="279"/>
      <c r="XBF21" s="279"/>
      <c r="XBG21" s="279"/>
      <c r="XBH21" s="279"/>
      <c r="XBI21" s="279"/>
      <c r="XBJ21" s="279"/>
      <c r="XBK21" s="279"/>
      <c r="XBL21" s="279"/>
      <c r="XBM21" s="279"/>
      <c r="XBN21" s="279"/>
      <c r="XBO21" s="279"/>
      <c r="XBP21" s="279"/>
      <c r="XBQ21" s="279"/>
      <c r="XBR21" s="279"/>
      <c r="XBS21" s="279"/>
      <c r="XBT21" s="279"/>
      <c r="XBU21" s="279"/>
      <c r="XBV21" s="279"/>
      <c r="XBW21" s="279"/>
      <c r="XBX21" s="279"/>
      <c r="XBY21" s="279"/>
      <c r="XBZ21" s="279"/>
      <c r="XCA21" s="279"/>
      <c r="XCB21" s="279"/>
      <c r="XCC21" s="279"/>
      <c r="XCD21" s="279"/>
      <c r="XCE21" s="279"/>
      <c r="XCF21" s="279"/>
      <c r="XCG21" s="279"/>
      <c r="XCH21" s="279"/>
      <c r="XCI21" s="279"/>
      <c r="XCJ21" s="279"/>
      <c r="XCK21" s="279"/>
      <c r="XCL21" s="279"/>
      <c r="XCM21" s="279"/>
      <c r="XCN21" s="279"/>
      <c r="XCO21" s="279"/>
      <c r="XCP21" s="279"/>
      <c r="XCQ21" s="279"/>
      <c r="XCR21" s="279"/>
      <c r="XCS21" s="279"/>
      <c r="XCT21" s="279"/>
      <c r="XCU21" s="279"/>
      <c r="XCV21" s="279"/>
      <c r="XCW21" s="279"/>
      <c r="XCX21" s="279"/>
      <c r="XCY21" s="279"/>
      <c r="XCZ21" s="279"/>
      <c r="XDA21" s="279"/>
      <c r="XDB21" s="279"/>
      <c r="XDC21" s="279"/>
      <c r="XDD21" s="279"/>
      <c r="XDE21" s="279"/>
      <c r="XDF21" s="279"/>
      <c r="XDG21" s="279"/>
      <c r="XDH21" s="279"/>
      <c r="XDI21" s="279"/>
      <c r="XDJ21" s="279"/>
      <c r="XDK21" s="279"/>
      <c r="XDL21" s="279"/>
      <c r="XDM21" s="279"/>
      <c r="XDN21" s="279"/>
      <c r="XDO21" s="279"/>
      <c r="XDP21" s="279"/>
      <c r="XDQ21" s="279"/>
      <c r="XDR21" s="279"/>
      <c r="XDS21" s="279"/>
      <c r="XDT21" s="279"/>
      <c r="XDU21" s="279"/>
      <c r="XDV21" s="279"/>
      <c r="XDW21" s="279"/>
      <c r="XDX21" s="279"/>
      <c r="XDY21" s="279"/>
      <c r="XDZ21" s="279"/>
      <c r="XEA21" s="279"/>
      <c r="XEB21" s="279"/>
      <c r="XEC21" s="279"/>
      <c r="XED21" s="279"/>
      <c r="XEE21" s="279"/>
      <c r="XEF21" s="279"/>
      <c r="XEG21" s="279"/>
      <c r="XEH21" s="279"/>
      <c r="XEI21" s="279"/>
      <c r="XEJ21" s="279"/>
      <c r="XEK21" s="279"/>
      <c r="XEL21" s="279"/>
      <c r="XEM21" s="279"/>
      <c r="XEN21" s="279"/>
      <c r="XEO21" s="279"/>
      <c r="XEP21" s="279"/>
      <c r="XEQ21" s="279"/>
      <c r="XER21" s="279"/>
      <c r="XES21" s="279"/>
      <c r="XET21" s="279"/>
      <c r="XEU21" s="279"/>
      <c r="XEV21" s="279"/>
      <c r="XEW21" s="279"/>
      <c r="XEX21" s="279"/>
      <c r="XEY21" s="279"/>
      <c r="XEZ21" s="279"/>
      <c r="XFA21" s="279"/>
      <c r="XFB21" s="279"/>
      <c r="XFC21" s="279"/>
      <c r="XFD21" s="279"/>
    </row>
    <row r="23" spans="1:16384" ht="15.75" thickBot="1" x14ac:dyDescent="0.3">
      <c r="B23" s="101"/>
      <c r="C23" s="101"/>
      <c r="D23" s="101"/>
      <c r="E23" s="101"/>
      <c r="F23" s="101"/>
      <c r="G23" s="101"/>
      <c r="H23" s="101"/>
      <c r="I23" s="101"/>
      <c r="J23" s="101"/>
      <c r="K23" s="101"/>
      <c r="L23" s="101"/>
      <c r="M23" s="101"/>
      <c r="N23" s="101"/>
    </row>
    <row r="24" spans="1:16384" s="259" customFormat="1" ht="30" customHeight="1" thickBot="1" x14ac:dyDescent="0.3">
      <c r="C24" s="576" t="str">
        <f>" Scope 3 Category 6
Air travel emissions (tCO2e)"</f>
        <v xml:space="preserve"> Scope 3 Category 6
Air travel emissions (tCO2e)</v>
      </c>
      <c r="D24" s="581"/>
      <c r="E24" s="28"/>
      <c r="O24" s="260"/>
      <c r="R24" s="238">
        <f>IF($E$18=Catalogues!$AI$2,'Business Travel'!E24,0)</f>
        <v>0</v>
      </c>
    </row>
    <row r="25" spans="1:16384" x14ac:dyDescent="0.25">
      <c r="B25" s="101"/>
      <c r="C25" s="101"/>
      <c r="D25" s="101"/>
      <c r="E25" s="101"/>
      <c r="F25" s="101"/>
      <c r="G25" s="101"/>
      <c r="H25" s="101"/>
      <c r="I25" s="101"/>
      <c r="J25" s="101"/>
      <c r="K25" s="101"/>
      <c r="L25" s="101"/>
      <c r="M25" s="101"/>
      <c r="N25" s="101"/>
    </row>
    <row r="26" spans="1:16384" ht="20.100000000000001" customHeight="1" x14ac:dyDescent="0.25"/>
    <row r="27" spans="1:16384" s="93" customFormat="1" ht="26.25" customHeight="1" thickBot="1" x14ac:dyDescent="0.3">
      <c r="A27"/>
      <c r="B27" s="356">
        <v>3</v>
      </c>
      <c r="C27" s="357" t="str">
        <f>"Base and target year company FTE data"</f>
        <v>Base and target year company FTE data</v>
      </c>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c r="IW27" s="279"/>
      <c r="IX27" s="279"/>
      <c r="IY27" s="279"/>
      <c r="IZ27" s="279"/>
      <c r="JA27" s="279"/>
      <c r="JB27" s="279"/>
      <c r="JC27" s="279"/>
      <c r="JD27" s="279"/>
      <c r="JE27" s="279"/>
      <c r="JF27" s="279"/>
      <c r="JG27" s="279"/>
      <c r="JH27" s="279"/>
      <c r="JI27" s="279"/>
      <c r="JJ27" s="279"/>
      <c r="JK27" s="279"/>
      <c r="JL27" s="279"/>
      <c r="JM27" s="279"/>
      <c r="JN27" s="279"/>
      <c r="JO27" s="279"/>
      <c r="JP27" s="279"/>
      <c r="JQ27" s="279"/>
      <c r="JR27" s="279"/>
      <c r="JS27" s="279"/>
      <c r="JT27" s="279"/>
      <c r="JU27" s="279"/>
      <c r="JV27" s="279"/>
      <c r="JW27" s="279"/>
      <c r="JX27" s="279"/>
      <c r="JY27" s="279"/>
      <c r="JZ27" s="279"/>
      <c r="KA27" s="279"/>
      <c r="KB27" s="279"/>
      <c r="KC27" s="279"/>
      <c r="KD27" s="279"/>
      <c r="KE27" s="279"/>
      <c r="KF27" s="279"/>
      <c r="KG27" s="279"/>
      <c r="KH27" s="279"/>
      <c r="KI27" s="279"/>
      <c r="KJ27" s="279"/>
      <c r="KK27" s="279"/>
      <c r="KL27" s="279"/>
      <c r="KM27" s="279"/>
      <c r="KN27" s="279"/>
      <c r="KO27" s="279"/>
      <c r="KP27" s="279"/>
      <c r="KQ27" s="279"/>
      <c r="KR27" s="279"/>
      <c r="KS27" s="279"/>
      <c r="KT27" s="279"/>
      <c r="KU27" s="279"/>
      <c r="KV27" s="279"/>
      <c r="KW27" s="279"/>
      <c r="KX27" s="279"/>
      <c r="KY27" s="279"/>
      <c r="KZ27" s="279"/>
      <c r="LA27" s="279"/>
      <c r="LB27" s="279"/>
      <c r="LC27" s="279"/>
      <c r="LD27" s="279"/>
      <c r="LE27" s="279"/>
      <c r="LF27" s="279"/>
      <c r="LG27" s="279"/>
      <c r="LH27" s="279"/>
      <c r="LI27" s="279"/>
      <c r="LJ27" s="279"/>
      <c r="LK27" s="279"/>
      <c r="LL27" s="279"/>
      <c r="LM27" s="279"/>
      <c r="LN27" s="279"/>
      <c r="LO27" s="279"/>
      <c r="LP27" s="279"/>
      <c r="LQ27" s="279"/>
      <c r="LR27" s="279"/>
      <c r="LS27" s="279"/>
      <c r="LT27" s="279"/>
      <c r="LU27" s="279"/>
      <c r="LV27" s="279"/>
      <c r="LW27" s="279"/>
      <c r="LX27" s="279"/>
      <c r="LY27" s="279"/>
      <c r="LZ27" s="279"/>
      <c r="MA27" s="279"/>
      <c r="MB27" s="279"/>
      <c r="MC27" s="279"/>
      <c r="MD27" s="279"/>
      <c r="ME27" s="279"/>
      <c r="MF27" s="279"/>
      <c r="MG27" s="279"/>
      <c r="MH27" s="279"/>
      <c r="MI27" s="279"/>
      <c r="MJ27" s="279"/>
      <c r="MK27" s="279"/>
      <c r="ML27" s="279"/>
      <c r="MM27" s="279"/>
      <c r="MN27" s="279"/>
      <c r="MO27" s="279"/>
      <c r="MP27" s="279"/>
      <c r="MQ27" s="279"/>
      <c r="MR27" s="279"/>
      <c r="MS27" s="279"/>
      <c r="MT27" s="279"/>
      <c r="MU27" s="279"/>
      <c r="MV27" s="279"/>
      <c r="MW27" s="279"/>
      <c r="MX27" s="279"/>
      <c r="MY27" s="279"/>
      <c r="MZ27" s="279"/>
      <c r="NA27" s="279"/>
      <c r="NB27" s="279"/>
      <c r="NC27" s="279"/>
      <c r="ND27" s="279"/>
      <c r="NE27" s="279"/>
      <c r="NF27" s="279"/>
      <c r="NG27" s="279"/>
      <c r="NH27" s="279"/>
      <c r="NI27" s="279"/>
      <c r="NJ27" s="279"/>
      <c r="NK27" s="279"/>
      <c r="NL27" s="279"/>
      <c r="NM27" s="279"/>
      <c r="NN27" s="279"/>
      <c r="NO27" s="279"/>
      <c r="NP27" s="279"/>
      <c r="NQ27" s="279"/>
      <c r="NR27" s="279"/>
      <c r="NS27" s="279"/>
      <c r="NT27" s="279"/>
      <c r="NU27" s="279"/>
      <c r="NV27" s="279"/>
      <c r="NW27" s="279"/>
      <c r="NX27" s="279"/>
      <c r="NY27" s="279"/>
      <c r="NZ27" s="279"/>
      <c r="OA27" s="279"/>
      <c r="OB27" s="279"/>
      <c r="OC27" s="279"/>
      <c r="OD27" s="279"/>
      <c r="OE27" s="279"/>
      <c r="OF27" s="279"/>
      <c r="OG27" s="279"/>
      <c r="OH27" s="279"/>
      <c r="OI27" s="279"/>
      <c r="OJ27" s="279"/>
      <c r="OK27" s="279"/>
      <c r="OL27" s="279"/>
      <c r="OM27" s="279"/>
      <c r="ON27" s="279"/>
      <c r="OO27" s="279"/>
      <c r="OP27" s="279"/>
      <c r="OQ27" s="279"/>
      <c r="OR27" s="279"/>
      <c r="OS27" s="279"/>
      <c r="OT27" s="279"/>
      <c r="OU27" s="279"/>
      <c r="OV27" s="279"/>
      <c r="OW27" s="279"/>
      <c r="OX27" s="279"/>
      <c r="OY27" s="279"/>
      <c r="OZ27" s="279"/>
      <c r="PA27" s="279"/>
      <c r="PB27" s="279"/>
      <c r="PC27" s="279"/>
      <c r="PD27" s="279"/>
      <c r="PE27" s="279"/>
      <c r="PF27" s="279"/>
      <c r="PG27" s="279"/>
      <c r="PH27" s="279"/>
      <c r="PI27" s="279"/>
      <c r="PJ27" s="279"/>
      <c r="PK27" s="279"/>
      <c r="PL27" s="279"/>
      <c r="PM27" s="279"/>
      <c r="PN27" s="279"/>
      <c r="PO27" s="279"/>
      <c r="PP27" s="279"/>
      <c r="PQ27" s="279"/>
      <c r="PR27" s="279"/>
      <c r="PS27" s="279"/>
      <c r="PT27" s="279"/>
      <c r="PU27" s="279"/>
      <c r="PV27" s="279"/>
      <c r="PW27" s="279"/>
      <c r="PX27" s="279"/>
      <c r="PY27" s="279"/>
      <c r="PZ27" s="279"/>
      <c r="QA27" s="279"/>
      <c r="QB27" s="279"/>
      <c r="QC27" s="279"/>
      <c r="QD27" s="279"/>
      <c r="QE27" s="279"/>
      <c r="QF27" s="279"/>
      <c r="QG27" s="279"/>
      <c r="QH27" s="279"/>
      <c r="QI27" s="279"/>
      <c r="QJ27" s="279"/>
      <c r="QK27" s="279"/>
      <c r="QL27" s="279"/>
      <c r="QM27" s="279"/>
      <c r="QN27" s="279"/>
      <c r="QO27" s="279"/>
      <c r="QP27" s="279"/>
      <c r="QQ27" s="279"/>
      <c r="QR27" s="279"/>
      <c r="QS27" s="279"/>
      <c r="QT27" s="279"/>
      <c r="QU27" s="279"/>
      <c r="QV27" s="279"/>
      <c r="QW27" s="279"/>
      <c r="QX27" s="279"/>
      <c r="QY27" s="279"/>
      <c r="QZ27" s="279"/>
      <c r="RA27" s="279"/>
      <c r="RB27" s="279"/>
      <c r="RC27" s="279"/>
      <c r="RD27" s="279"/>
      <c r="RE27" s="279"/>
      <c r="RF27" s="279"/>
      <c r="RG27" s="279"/>
      <c r="RH27" s="279"/>
      <c r="RI27" s="279"/>
      <c r="RJ27" s="279"/>
      <c r="RK27" s="279"/>
      <c r="RL27" s="279"/>
      <c r="RM27" s="279"/>
      <c r="RN27" s="279"/>
      <c r="RO27" s="279"/>
      <c r="RP27" s="279"/>
      <c r="RQ27" s="279"/>
      <c r="RR27" s="279"/>
      <c r="RS27" s="279"/>
      <c r="RT27" s="279"/>
      <c r="RU27" s="279"/>
      <c r="RV27" s="279"/>
      <c r="RW27" s="279"/>
      <c r="RX27" s="279"/>
      <c r="RY27" s="279"/>
      <c r="RZ27" s="279"/>
      <c r="SA27" s="279"/>
      <c r="SB27" s="279"/>
      <c r="SC27" s="279"/>
      <c r="SD27" s="279"/>
      <c r="SE27" s="279"/>
      <c r="SF27" s="279"/>
      <c r="SG27" s="279"/>
      <c r="SH27" s="279"/>
      <c r="SI27" s="279"/>
      <c r="SJ27" s="279"/>
      <c r="SK27" s="279"/>
      <c r="SL27" s="279"/>
      <c r="SM27" s="279"/>
      <c r="SN27" s="279"/>
      <c r="SO27" s="279"/>
      <c r="SP27" s="279"/>
      <c r="SQ27" s="279"/>
      <c r="SR27" s="279"/>
      <c r="SS27" s="279"/>
      <c r="ST27" s="279"/>
      <c r="SU27" s="279"/>
      <c r="SV27" s="279"/>
      <c r="SW27" s="279"/>
      <c r="SX27" s="279"/>
      <c r="SY27" s="279"/>
      <c r="SZ27" s="279"/>
      <c r="TA27" s="279"/>
      <c r="TB27" s="279"/>
      <c r="TC27" s="279"/>
      <c r="TD27" s="279"/>
      <c r="TE27" s="279"/>
      <c r="TF27" s="279"/>
      <c r="TG27" s="279"/>
      <c r="TH27" s="279"/>
      <c r="TI27" s="279"/>
      <c r="TJ27" s="279"/>
      <c r="TK27" s="279"/>
      <c r="TL27" s="279"/>
      <c r="TM27" s="279"/>
      <c r="TN27" s="279"/>
      <c r="TO27" s="279"/>
      <c r="TP27" s="279"/>
      <c r="TQ27" s="279"/>
      <c r="TR27" s="279"/>
      <c r="TS27" s="279"/>
      <c r="TT27" s="279"/>
      <c r="TU27" s="279"/>
      <c r="TV27" s="279"/>
      <c r="TW27" s="279"/>
      <c r="TX27" s="279"/>
      <c r="TY27" s="279"/>
      <c r="TZ27" s="279"/>
      <c r="UA27" s="279"/>
      <c r="UB27" s="279"/>
      <c r="UC27" s="279"/>
      <c r="UD27" s="279"/>
      <c r="UE27" s="279"/>
      <c r="UF27" s="279"/>
      <c r="UG27" s="279"/>
      <c r="UH27" s="279"/>
      <c r="UI27" s="279"/>
      <c r="UJ27" s="279"/>
      <c r="UK27" s="279"/>
      <c r="UL27" s="279"/>
      <c r="UM27" s="279"/>
      <c r="UN27" s="279"/>
      <c r="UO27" s="279"/>
      <c r="UP27" s="279"/>
      <c r="UQ27" s="279"/>
      <c r="UR27" s="279"/>
      <c r="US27" s="279"/>
      <c r="UT27" s="279"/>
      <c r="UU27" s="279"/>
      <c r="UV27" s="279"/>
      <c r="UW27" s="279"/>
      <c r="UX27" s="279"/>
      <c r="UY27" s="279"/>
      <c r="UZ27" s="279"/>
      <c r="VA27" s="279"/>
      <c r="VB27" s="279"/>
      <c r="VC27" s="279"/>
      <c r="VD27" s="279"/>
      <c r="VE27" s="279"/>
      <c r="VF27" s="279"/>
      <c r="VG27" s="279"/>
      <c r="VH27" s="279"/>
      <c r="VI27" s="279"/>
      <c r="VJ27" s="279"/>
      <c r="VK27" s="279"/>
      <c r="VL27" s="279"/>
      <c r="VM27" s="279"/>
      <c r="VN27" s="279"/>
      <c r="VO27" s="279"/>
      <c r="VP27" s="279"/>
      <c r="VQ27" s="279"/>
      <c r="VR27" s="279"/>
      <c r="VS27" s="279"/>
      <c r="VT27" s="279"/>
      <c r="VU27" s="279"/>
      <c r="VV27" s="279"/>
      <c r="VW27" s="279"/>
      <c r="VX27" s="279"/>
      <c r="VY27" s="279"/>
      <c r="VZ27" s="279"/>
      <c r="WA27" s="279"/>
      <c r="WB27" s="279"/>
      <c r="WC27" s="279"/>
      <c r="WD27" s="279"/>
      <c r="WE27" s="279"/>
      <c r="WF27" s="279"/>
      <c r="WG27" s="279"/>
      <c r="WH27" s="279"/>
      <c r="WI27" s="279"/>
      <c r="WJ27" s="279"/>
      <c r="WK27" s="279"/>
      <c r="WL27" s="279"/>
      <c r="WM27" s="279"/>
      <c r="WN27" s="279"/>
      <c r="WO27" s="279"/>
      <c r="WP27" s="279"/>
      <c r="WQ27" s="279"/>
      <c r="WR27" s="279"/>
      <c r="WS27" s="279"/>
      <c r="WT27" s="279"/>
      <c r="WU27" s="279"/>
      <c r="WV27" s="279"/>
      <c r="WW27" s="279"/>
      <c r="WX27" s="279"/>
      <c r="WY27" s="279"/>
      <c r="WZ27" s="279"/>
      <c r="XA27" s="279"/>
      <c r="XB27" s="279"/>
      <c r="XC27" s="279"/>
      <c r="XD27" s="279"/>
      <c r="XE27" s="279"/>
      <c r="XF27" s="279"/>
      <c r="XG27" s="279"/>
      <c r="XH27" s="279"/>
      <c r="XI27" s="279"/>
      <c r="XJ27" s="279"/>
      <c r="XK27" s="279"/>
      <c r="XL27" s="279"/>
      <c r="XM27" s="279"/>
      <c r="XN27" s="279"/>
      <c r="XO27" s="279"/>
      <c r="XP27" s="279"/>
      <c r="XQ27" s="279"/>
      <c r="XR27" s="279"/>
      <c r="XS27" s="279"/>
      <c r="XT27" s="279"/>
      <c r="XU27" s="279"/>
      <c r="XV27" s="279"/>
      <c r="XW27" s="279"/>
      <c r="XX27" s="279"/>
      <c r="XY27" s="279"/>
      <c r="XZ27" s="279"/>
      <c r="YA27" s="279"/>
      <c r="YB27" s="279"/>
      <c r="YC27" s="279"/>
      <c r="YD27" s="279"/>
      <c r="YE27" s="279"/>
      <c r="YF27" s="279"/>
      <c r="YG27" s="279"/>
      <c r="YH27" s="279"/>
      <c r="YI27" s="279"/>
      <c r="YJ27" s="279"/>
      <c r="YK27" s="279"/>
      <c r="YL27" s="279"/>
      <c r="YM27" s="279"/>
      <c r="YN27" s="279"/>
      <c r="YO27" s="279"/>
      <c r="YP27" s="279"/>
      <c r="YQ27" s="279"/>
      <c r="YR27" s="279"/>
      <c r="YS27" s="279"/>
      <c r="YT27" s="279"/>
      <c r="YU27" s="279"/>
      <c r="YV27" s="279"/>
      <c r="YW27" s="279"/>
      <c r="YX27" s="279"/>
      <c r="YY27" s="279"/>
      <c r="YZ27" s="279"/>
      <c r="ZA27" s="279"/>
      <c r="ZB27" s="279"/>
      <c r="ZC27" s="279"/>
      <c r="ZD27" s="279"/>
      <c r="ZE27" s="279"/>
      <c r="ZF27" s="279"/>
      <c r="ZG27" s="279"/>
      <c r="ZH27" s="279"/>
      <c r="ZI27" s="279"/>
      <c r="ZJ27" s="279"/>
      <c r="ZK27" s="279"/>
      <c r="ZL27" s="279"/>
      <c r="ZM27" s="279"/>
      <c r="ZN27" s="279"/>
      <c r="ZO27" s="279"/>
      <c r="ZP27" s="279"/>
      <c r="ZQ27" s="279"/>
      <c r="ZR27" s="279"/>
      <c r="ZS27" s="279"/>
      <c r="ZT27" s="279"/>
      <c r="ZU27" s="279"/>
      <c r="ZV27" s="279"/>
      <c r="ZW27" s="279"/>
      <c r="ZX27" s="279"/>
      <c r="ZY27" s="279"/>
      <c r="ZZ27" s="279"/>
      <c r="AAA27" s="279"/>
      <c r="AAB27" s="279"/>
      <c r="AAC27" s="279"/>
      <c r="AAD27" s="279"/>
      <c r="AAE27" s="279"/>
      <c r="AAF27" s="279"/>
      <c r="AAG27" s="279"/>
      <c r="AAH27" s="279"/>
      <c r="AAI27" s="279"/>
      <c r="AAJ27" s="279"/>
      <c r="AAK27" s="279"/>
      <c r="AAL27" s="279"/>
      <c r="AAM27" s="279"/>
      <c r="AAN27" s="279"/>
      <c r="AAO27" s="279"/>
      <c r="AAP27" s="279"/>
      <c r="AAQ27" s="279"/>
      <c r="AAR27" s="279"/>
      <c r="AAS27" s="279"/>
      <c r="AAT27" s="279"/>
      <c r="AAU27" s="279"/>
      <c r="AAV27" s="279"/>
      <c r="AAW27" s="279"/>
      <c r="AAX27" s="279"/>
      <c r="AAY27" s="279"/>
      <c r="AAZ27" s="279"/>
      <c r="ABA27" s="279"/>
      <c r="ABB27" s="279"/>
      <c r="ABC27" s="279"/>
      <c r="ABD27" s="279"/>
      <c r="ABE27" s="279"/>
      <c r="ABF27" s="279"/>
      <c r="ABG27" s="279"/>
      <c r="ABH27" s="279"/>
      <c r="ABI27" s="279"/>
      <c r="ABJ27" s="279"/>
      <c r="ABK27" s="279"/>
      <c r="ABL27" s="279"/>
      <c r="ABM27" s="279"/>
      <c r="ABN27" s="279"/>
      <c r="ABO27" s="279"/>
      <c r="ABP27" s="279"/>
      <c r="ABQ27" s="279"/>
      <c r="ABR27" s="279"/>
      <c r="ABS27" s="279"/>
      <c r="ABT27" s="279"/>
      <c r="ABU27" s="279"/>
      <c r="ABV27" s="279"/>
      <c r="ABW27" s="279"/>
      <c r="ABX27" s="279"/>
      <c r="ABY27" s="279"/>
      <c r="ABZ27" s="279"/>
      <c r="ACA27" s="279"/>
      <c r="ACB27" s="279"/>
      <c r="ACC27" s="279"/>
      <c r="ACD27" s="279"/>
      <c r="ACE27" s="279"/>
      <c r="ACF27" s="279"/>
      <c r="ACG27" s="279"/>
      <c r="ACH27" s="279"/>
      <c r="ACI27" s="279"/>
      <c r="ACJ27" s="279"/>
      <c r="ACK27" s="279"/>
      <c r="ACL27" s="279"/>
      <c r="ACM27" s="279"/>
      <c r="ACN27" s="279"/>
      <c r="ACO27" s="279"/>
      <c r="ACP27" s="279"/>
      <c r="ACQ27" s="279"/>
      <c r="ACR27" s="279"/>
      <c r="ACS27" s="279"/>
      <c r="ACT27" s="279"/>
      <c r="ACU27" s="279"/>
      <c r="ACV27" s="279"/>
      <c r="ACW27" s="279"/>
      <c r="ACX27" s="279"/>
      <c r="ACY27" s="279"/>
      <c r="ACZ27" s="279"/>
      <c r="ADA27" s="279"/>
      <c r="ADB27" s="279"/>
      <c r="ADC27" s="279"/>
      <c r="ADD27" s="279"/>
      <c r="ADE27" s="279"/>
      <c r="ADF27" s="279"/>
      <c r="ADG27" s="279"/>
      <c r="ADH27" s="279"/>
      <c r="ADI27" s="279"/>
      <c r="ADJ27" s="279"/>
      <c r="ADK27" s="279"/>
      <c r="ADL27" s="279"/>
      <c r="ADM27" s="279"/>
      <c r="ADN27" s="279"/>
      <c r="ADO27" s="279"/>
      <c r="ADP27" s="279"/>
      <c r="ADQ27" s="279"/>
      <c r="ADR27" s="279"/>
      <c r="ADS27" s="279"/>
      <c r="ADT27" s="279"/>
      <c r="ADU27" s="279"/>
      <c r="ADV27" s="279"/>
      <c r="ADW27" s="279"/>
      <c r="ADX27" s="279"/>
      <c r="ADY27" s="279"/>
      <c r="ADZ27" s="279"/>
      <c r="AEA27" s="279"/>
      <c r="AEB27" s="279"/>
      <c r="AEC27" s="279"/>
      <c r="AED27" s="279"/>
      <c r="AEE27" s="279"/>
      <c r="AEF27" s="279"/>
      <c r="AEG27" s="279"/>
      <c r="AEH27" s="279"/>
      <c r="AEI27" s="279"/>
      <c r="AEJ27" s="279"/>
      <c r="AEK27" s="279"/>
      <c r="AEL27" s="279"/>
      <c r="AEM27" s="279"/>
      <c r="AEN27" s="279"/>
      <c r="AEO27" s="279"/>
      <c r="AEP27" s="279"/>
      <c r="AEQ27" s="279"/>
      <c r="AER27" s="279"/>
      <c r="AES27" s="279"/>
      <c r="AET27" s="279"/>
      <c r="AEU27" s="279"/>
      <c r="AEV27" s="279"/>
      <c r="AEW27" s="279"/>
      <c r="AEX27" s="279"/>
      <c r="AEY27" s="279"/>
      <c r="AEZ27" s="279"/>
      <c r="AFA27" s="279"/>
      <c r="AFB27" s="279"/>
      <c r="AFC27" s="279"/>
      <c r="AFD27" s="279"/>
      <c r="AFE27" s="279"/>
      <c r="AFF27" s="279"/>
      <c r="AFG27" s="279"/>
      <c r="AFH27" s="279"/>
      <c r="AFI27" s="279"/>
      <c r="AFJ27" s="279"/>
      <c r="AFK27" s="279"/>
      <c r="AFL27" s="279"/>
      <c r="AFM27" s="279"/>
      <c r="AFN27" s="279"/>
      <c r="AFO27" s="279"/>
      <c r="AFP27" s="279"/>
      <c r="AFQ27" s="279"/>
      <c r="AFR27" s="279"/>
      <c r="AFS27" s="279"/>
      <c r="AFT27" s="279"/>
      <c r="AFU27" s="279"/>
      <c r="AFV27" s="279"/>
      <c r="AFW27" s="279"/>
      <c r="AFX27" s="279"/>
      <c r="AFY27" s="279"/>
      <c r="AFZ27" s="279"/>
      <c r="AGA27" s="279"/>
      <c r="AGB27" s="279"/>
      <c r="AGC27" s="279"/>
      <c r="AGD27" s="279"/>
      <c r="AGE27" s="279"/>
      <c r="AGF27" s="279"/>
      <c r="AGG27" s="279"/>
      <c r="AGH27" s="279"/>
      <c r="AGI27" s="279"/>
      <c r="AGJ27" s="279"/>
      <c r="AGK27" s="279"/>
      <c r="AGL27" s="279"/>
      <c r="AGM27" s="279"/>
      <c r="AGN27" s="279"/>
      <c r="AGO27" s="279"/>
      <c r="AGP27" s="279"/>
      <c r="AGQ27" s="279"/>
      <c r="AGR27" s="279"/>
      <c r="AGS27" s="279"/>
      <c r="AGT27" s="279"/>
      <c r="AGU27" s="279"/>
      <c r="AGV27" s="279"/>
      <c r="AGW27" s="279"/>
      <c r="AGX27" s="279"/>
      <c r="AGY27" s="279"/>
      <c r="AGZ27" s="279"/>
      <c r="AHA27" s="279"/>
      <c r="AHB27" s="279"/>
      <c r="AHC27" s="279"/>
      <c r="AHD27" s="279"/>
      <c r="AHE27" s="279"/>
      <c r="AHF27" s="279"/>
      <c r="AHG27" s="279"/>
      <c r="AHH27" s="279"/>
      <c r="AHI27" s="279"/>
      <c r="AHJ27" s="279"/>
      <c r="AHK27" s="279"/>
      <c r="AHL27" s="279"/>
      <c r="AHM27" s="279"/>
      <c r="AHN27" s="279"/>
      <c r="AHO27" s="279"/>
      <c r="AHP27" s="279"/>
      <c r="AHQ27" s="279"/>
      <c r="AHR27" s="279"/>
      <c r="AHS27" s="279"/>
      <c r="AHT27" s="279"/>
      <c r="AHU27" s="279"/>
      <c r="AHV27" s="279"/>
      <c r="AHW27" s="279"/>
      <c r="AHX27" s="279"/>
      <c r="AHY27" s="279"/>
      <c r="AHZ27" s="279"/>
      <c r="AIA27" s="279"/>
      <c r="AIB27" s="279"/>
      <c r="AIC27" s="279"/>
      <c r="AID27" s="279"/>
      <c r="AIE27" s="279"/>
      <c r="AIF27" s="279"/>
      <c r="AIG27" s="279"/>
      <c r="AIH27" s="279"/>
      <c r="AII27" s="279"/>
      <c r="AIJ27" s="279"/>
      <c r="AIK27" s="279"/>
      <c r="AIL27" s="279"/>
      <c r="AIM27" s="279"/>
      <c r="AIN27" s="279"/>
      <c r="AIO27" s="279"/>
      <c r="AIP27" s="279"/>
      <c r="AIQ27" s="279"/>
      <c r="AIR27" s="279"/>
      <c r="AIS27" s="279"/>
      <c r="AIT27" s="279"/>
      <c r="AIU27" s="279"/>
      <c r="AIV27" s="279"/>
      <c r="AIW27" s="279"/>
      <c r="AIX27" s="279"/>
      <c r="AIY27" s="279"/>
      <c r="AIZ27" s="279"/>
      <c r="AJA27" s="279"/>
      <c r="AJB27" s="279"/>
      <c r="AJC27" s="279"/>
      <c r="AJD27" s="279"/>
      <c r="AJE27" s="279"/>
      <c r="AJF27" s="279"/>
      <c r="AJG27" s="279"/>
      <c r="AJH27" s="279"/>
      <c r="AJI27" s="279"/>
      <c r="AJJ27" s="279"/>
      <c r="AJK27" s="279"/>
      <c r="AJL27" s="279"/>
      <c r="AJM27" s="279"/>
      <c r="AJN27" s="279"/>
      <c r="AJO27" s="279"/>
      <c r="AJP27" s="279"/>
      <c r="AJQ27" s="279"/>
      <c r="AJR27" s="279"/>
      <c r="AJS27" s="279"/>
      <c r="AJT27" s="279"/>
      <c r="AJU27" s="279"/>
      <c r="AJV27" s="279"/>
      <c r="AJW27" s="279"/>
      <c r="AJX27" s="279"/>
      <c r="AJY27" s="279"/>
      <c r="AJZ27" s="279"/>
      <c r="AKA27" s="279"/>
      <c r="AKB27" s="279"/>
      <c r="AKC27" s="279"/>
      <c r="AKD27" s="279"/>
      <c r="AKE27" s="279"/>
      <c r="AKF27" s="279"/>
      <c r="AKG27" s="279"/>
      <c r="AKH27" s="279"/>
      <c r="AKI27" s="279"/>
      <c r="AKJ27" s="279"/>
      <c r="AKK27" s="279"/>
      <c r="AKL27" s="279"/>
      <c r="AKM27" s="279"/>
      <c r="AKN27" s="279"/>
      <c r="AKO27" s="279"/>
      <c r="AKP27" s="279"/>
      <c r="AKQ27" s="279"/>
      <c r="AKR27" s="279"/>
      <c r="AKS27" s="279"/>
      <c r="AKT27" s="279"/>
      <c r="AKU27" s="279"/>
      <c r="AKV27" s="279"/>
      <c r="AKW27" s="279"/>
      <c r="AKX27" s="279"/>
      <c r="AKY27" s="279"/>
      <c r="AKZ27" s="279"/>
      <c r="ALA27" s="279"/>
      <c r="ALB27" s="279"/>
      <c r="ALC27" s="279"/>
      <c r="ALD27" s="279"/>
      <c r="ALE27" s="279"/>
      <c r="ALF27" s="279"/>
      <c r="ALG27" s="279"/>
      <c r="ALH27" s="279"/>
      <c r="ALI27" s="279"/>
      <c r="ALJ27" s="279"/>
      <c r="ALK27" s="279"/>
      <c r="ALL27" s="279"/>
      <c r="ALM27" s="279"/>
      <c r="ALN27" s="279"/>
      <c r="ALO27" s="279"/>
      <c r="ALP27" s="279"/>
      <c r="ALQ27" s="279"/>
      <c r="ALR27" s="279"/>
      <c r="ALS27" s="279"/>
      <c r="ALT27" s="279"/>
      <c r="ALU27" s="279"/>
      <c r="ALV27" s="279"/>
      <c r="ALW27" s="279"/>
      <c r="ALX27" s="279"/>
      <c r="ALY27" s="279"/>
      <c r="ALZ27" s="279"/>
      <c r="AMA27" s="279"/>
      <c r="AMB27" s="279"/>
      <c r="AMC27" s="279"/>
      <c r="AMD27" s="279"/>
      <c r="AME27" s="279"/>
      <c r="AMF27" s="279"/>
      <c r="AMG27" s="279"/>
      <c r="AMH27" s="279"/>
      <c r="AMI27" s="279"/>
      <c r="AMJ27" s="279"/>
      <c r="AMK27" s="279"/>
      <c r="AML27" s="279"/>
      <c r="AMM27" s="279"/>
      <c r="AMN27" s="279"/>
      <c r="AMO27" s="279"/>
      <c r="AMP27" s="279"/>
      <c r="AMQ27" s="279"/>
      <c r="AMR27" s="279"/>
      <c r="AMS27" s="279"/>
      <c r="AMT27" s="279"/>
      <c r="AMU27" s="279"/>
      <c r="AMV27" s="279"/>
      <c r="AMW27" s="279"/>
      <c r="AMX27" s="279"/>
      <c r="AMY27" s="279"/>
      <c r="AMZ27" s="279"/>
      <c r="ANA27" s="279"/>
      <c r="ANB27" s="279"/>
      <c r="ANC27" s="279"/>
      <c r="AND27" s="279"/>
      <c r="ANE27" s="279"/>
      <c r="ANF27" s="279"/>
      <c r="ANG27" s="279"/>
      <c r="ANH27" s="279"/>
      <c r="ANI27" s="279"/>
      <c r="ANJ27" s="279"/>
      <c r="ANK27" s="279"/>
      <c r="ANL27" s="279"/>
      <c r="ANM27" s="279"/>
      <c r="ANN27" s="279"/>
      <c r="ANO27" s="279"/>
      <c r="ANP27" s="279"/>
      <c r="ANQ27" s="279"/>
      <c r="ANR27" s="279"/>
      <c r="ANS27" s="279"/>
      <c r="ANT27" s="279"/>
      <c r="ANU27" s="279"/>
      <c r="ANV27" s="279"/>
      <c r="ANW27" s="279"/>
      <c r="ANX27" s="279"/>
      <c r="ANY27" s="279"/>
      <c r="ANZ27" s="279"/>
      <c r="AOA27" s="279"/>
      <c r="AOB27" s="279"/>
      <c r="AOC27" s="279"/>
      <c r="AOD27" s="279"/>
      <c r="AOE27" s="279"/>
      <c r="AOF27" s="279"/>
      <c r="AOG27" s="279"/>
      <c r="AOH27" s="279"/>
      <c r="AOI27" s="279"/>
      <c r="AOJ27" s="279"/>
      <c r="AOK27" s="279"/>
      <c r="AOL27" s="279"/>
      <c r="AOM27" s="279"/>
      <c r="AON27" s="279"/>
      <c r="AOO27" s="279"/>
      <c r="AOP27" s="279"/>
      <c r="AOQ27" s="279"/>
      <c r="AOR27" s="279"/>
      <c r="AOS27" s="279"/>
      <c r="AOT27" s="279"/>
      <c r="AOU27" s="279"/>
      <c r="AOV27" s="279"/>
      <c r="AOW27" s="279"/>
      <c r="AOX27" s="279"/>
      <c r="AOY27" s="279"/>
      <c r="AOZ27" s="279"/>
      <c r="APA27" s="279"/>
      <c r="APB27" s="279"/>
      <c r="APC27" s="279"/>
      <c r="APD27" s="279"/>
      <c r="APE27" s="279"/>
      <c r="APF27" s="279"/>
      <c r="APG27" s="279"/>
      <c r="APH27" s="279"/>
      <c r="API27" s="279"/>
      <c r="APJ27" s="279"/>
      <c r="APK27" s="279"/>
      <c r="APL27" s="279"/>
      <c r="APM27" s="279"/>
      <c r="APN27" s="279"/>
      <c r="APO27" s="279"/>
      <c r="APP27" s="279"/>
      <c r="APQ27" s="279"/>
      <c r="APR27" s="279"/>
      <c r="APS27" s="279"/>
      <c r="APT27" s="279"/>
      <c r="APU27" s="279"/>
      <c r="APV27" s="279"/>
      <c r="APW27" s="279"/>
      <c r="APX27" s="279"/>
      <c r="APY27" s="279"/>
      <c r="APZ27" s="279"/>
      <c r="AQA27" s="279"/>
      <c r="AQB27" s="279"/>
      <c r="AQC27" s="279"/>
      <c r="AQD27" s="279"/>
      <c r="AQE27" s="279"/>
      <c r="AQF27" s="279"/>
      <c r="AQG27" s="279"/>
      <c r="AQH27" s="279"/>
      <c r="AQI27" s="279"/>
      <c r="AQJ27" s="279"/>
      <c r="AQK27" s="279"/>
      <c r="AQL27" s="279"/>
      <c r="AQM27" s="279"/>
      <c r="AQN27" s="279"/>
      <c r="AQO27" s="279"/>
      <c r="AQP27" s="279"/>
      <c r="AQQ27" s="279"/>
      <c r="AQR27" s="279"/>
      <c r="AQS27" s="279"/>
      <c r="AQT27" s="279"/>
      <c r="AQU27" s="279"/>
      <c r="AQV27" s="279"/>
      <c r="AQW27" s="279"/>
      <c r="AQX27" s="279"/>
      <c r="AQY27" s="279"/>
      <c r="AQZ27" s="279"/>
      <c r="ARA27" s="279"/>
      <c r="ARB27" s="279"/>
      <c r="ARC27" s="279"/>
      <c r="ARD27" s="279"/>
      <c r="ARE27" s="279"/>
      <c r="ARF27" s="279"/>
      <c r="ARG27" s="279"/>
      <c r="ARH27" s="279"/>
      <c r="ARI27" s="279"/>
      <c r="ARJ27" s="279"/>
      <c r="ARK27" s="279"/>
      <c r="ARL27" s="279"/>
      <c r="ARM27" s="279"/>
      <c r="ARN27" s="279"/>
      <c r="ARO27" s="279"/>
      <c r="ARP27" s="279"/>
      <c r="ARQ27" s="279"/>
      <c r="ARR27" s="279"/>
      <c r="ARS27" s="279"/>
      <c r="ART27" s="279"/>
      <c r="ARU27" s="279"/>
      <c r="ARV27" s="279"/>
      <c r="ARW27" s="279"/>
      <c r="ARX27" s="279"/>
      <c r="ARY27" s="279"/>
      <c r="ARZ27" s="279"/>
      <c r="ASA27" s="279"/>
      <c r="ASB27" s="279"/>
      <c r="ASC27" s="279"/>
      <c r="ASD27" s="279"/>
      <c r="ASE27" s="279"/>
      <c r="ASF27" s="279"/>
      <c r="ASG27" s="279"/>
      <c r="ASH27" s="279"/>
      <c r="ASI27" s="279"/>
      <c r="ASJ27" s="279"/>
      <c r="ASK27" s="279"/>
      <c r="ASL27" s="279"/>
      <c r="ASM27" s="279"/>
      <c r="ASN27" s="279"/>
      <c r="ASO27" s="279"/>
      <c r="ASP27" s="279"/>
      <c r="ASQ27" s="279"/>
      <c r="ASR27" s="279"/>
      <c r="ASS27" s="279"/>
      <c r="AST27" s="279"/>
      <c r="ASU27" s="279"/>
      <c r="ASV27" s="279"/>
      <c r="ASW27" s="279"/>
      <c r="ASX27" s="279"/>
      <c r="ASY27" s="279"/>
      <c r="ASZ27" s="279"/>
      <c r="ATA27" s="279"/>
      <c r="ATB27" s="279"/>
      <c r="ATC27" s="279"/>
      <c r="ATD27" s="279"/>
      <c r="ATE27" s="279"/>
      <c r="ATF27" s="279"/>
      <c r="ATG27" s="279"/>
      <c r="ATH27" s="279"/>
      <c r="ATI27" s="279"/>
      <c r="ATJ27" s="279"/>
      <c r="ATK27" s="279"/>
      <c r="ATL27" s="279"/>
      <c r="ATM27" s="279"/>
      <c r="ATN27" s="279"/>
      <c r="ATO27" s="279"/>
      <c r="ATP27" s="279"/>
      <c r="ATQ27" s="279"/>
      <c r="ATR27" s="279"/>
      <c r="ATS27" s="279"/>
      <c r="ATT27" s="279"/>
      <c r="ATU27" s="279"/>
      <c r="ATV27" s="279"/>
      <c r="ATW27" s="279"/>
      <c r="ATX27" s="279"/>
      <c r="ATY27" s="279"/>
      <c r="ATZ27" s="279"/>
      <c r="AUA27" s="279"/>
      <c r="AUB27" s="279"/>
      <c r="AUC27" s="279"/>
      <c r="AUD27" s="279"/>
      <c r="AUE27" s="279"/>
      <c r="AUF27" s="279"/>
      <c r="AUG27" s="279"/>
      <c r="AUH27" s="279"/>
      <c r="AUI27" s="279"/>
      <c r="AUJ27" s="279"/>
      <c r="AUK27" s="279"/>
      <c r="AUL27" s="279"/>
      <c r="AUM27" s="279"/>
      <c r="AUN27" s="279"/>
      <c r="AUO27" s="279"/>
      <c r="AUP27" s="279"/>
      <c r="AUQ27" s="279"/>
      <c r="AUR27" s="279"/>
      <c r="AUS27" s="279"/>
      <c r="AUT27" s="279"/>
      <c r="AUU27" s="279"/>
      <c r="AUV27" s="279"/>
      <c r="AUW27" s="279"/>
      <c r="AUX27" s="279"/>
      <c r="AUY27" s="279"/>
      <c r="AUZ27" s="279"/>
      <c r="AVA27" s="279"/>
      <c r="AVB27" s="279"/>
      <c r="AVC27" s="279"/>
      <c r="AVD27" s="279"/>
      <c r="AVE27" s="279"/>
      <c r="AVF27" s="279"/>
      <c r="AVG27" s="279"/>
      <c r="AVH27" s="279"/>
      <c r="AVI27" s="279"/>
      <c r="AVJ27" s="279"/>
      <c r="AVK27" s="279"/>
      <c r="AVL27" s="279"/>
      <c r="AVM27" s="279"/>
      <c r="AVN27" s="279"/>
      <c r="AVO27" s="279"/>
      <c r="AVP27" s="279"/>
      <c r="AVQ27" s="279"/>
      <c r="AVR27" s="279"/>
      <c r="AVS27" s="279"/>
      <c r="AVT27" s="279"/>
      <c r="AVU27" s="279"/>
      <c r="AVV27" s="279"/>
      <c r="AVW27" s="279"/>
      <c r="AVX27" s="279"/>
      <c r="AVY27" s="279"/>
      <c r="AVZ27" s="279"/>
      <c r="AWA27" s="279"/>
      <c r="AWB27" s="279"/>
      <c r="AWC27" s="279"/>
      <c r="AWD27" s="279"/>
      <c r="AWE27" s="279"/>
      <c r="AWF27" s="279"/>
      <c r="AWG27" s="279"/>
      <c r="AWH27" s="279"/>
      <c r="AWI27" s="279"/>
      <c r="AWJ27" s="279"/>
      <c r="AWK27" s="279"/>
      <c r="AWL27" s="279"/>
      <c r="AWM27" s="279"/>
      <c r="AWN27" s="279"/>
      <c r="AWO27" s="279"/>
      <c r="AWP27" s="279"/>
      <c r="AWQ27" s="279"/>
      <c r="AWR27" s="279"/>
      <c r="AWS27" s="279"/>
      <c r="AWT27" s="279"/>
      <c r="AWU27" s="279"/>
      <c r="AWV27" s="279"/>
      <c r="AWW27" s="279"/>
      <c r="AWX27" s="279"/>
      <c r="AWY27" s="279"/>
      <c r="AWZ27" s="279"/>
      <c r="AXA27" s="279"/>
      <c r="AXB27" s="279"/>
      <c r="AXC27" s="279"/>
      <c r="AXD27" s="279"/>
      <c r="AXE27" s="279"/>
      <c r="AXF27" s="279"/>
      <c r="AXG27" s="279"/>
      <c r="AXH27" s="279"/>
      <c r="AXI27" s="279"/>
      <c r="AXJ27" s="279"/>
      <c r="AXK27" s="279"/>
      <c r="AXL27" s="279"/>
      <c r="AXM27" s="279"/>
      <c r="AXN27" s="279"/>
      <c r="AXO27" s="279"/>
      <c r="AXP27" s="279"/>
      <c r="AXQ27" s="279"/>
      <c r="AXR27" s="279"/>
      <c r="AXS27" s="279"/>
      <c r="AXT27" s="279"/>
      <c r="AXU27" s="279"/>
      <c r="AXV27" s="279"/>
      <c r="AXW27" s="279"/>
      <c r="AXX27" s="279"/>
      <c r="AXY27" s="279"/>
      <c r="AXZ27" s="279"/>
      <c r="AYA27" s="279"/>
      <c r="AYB27" s="279"/>
      <c r="AYC27" s="279"/>
      <c r="AYD27" s="279"/>
      <c r="AYE27" s="279"/>
      <c r="AYF27" s="279"/>
      <c r="AYG27" s="279"/>
      <c r="AYH27" s="279"/>
      <c r="AYI27" s="279"/>
      <c r="AYJ27" s="279"/>
      <c r="AYK27" s="279"/>
      <c r="AYL27" s="279"/>
      <c r="AYM27" s="279"/>
      <c r="AYN27" s="279"/>
      <c r="AYO27" s="279"/>
      <c r="AYP27" s="279"/>
      <c r="AYQ27" s="279"/>
      <c r="AYR27" s="279"/>
      <c r="AYS27" s="279"/>
      <c r="AYT27" s="279"/>
      <c r="AYU27" s="279"/>
      <c r="AYV27" s="279"/>
      <c r="AYW27" s="279"/>
      <c r="AYX27" s="279"/>
      <c r="AYY27" s="279"/>
      <c r="AYZ27" s="279"/>
      <c r="AZA27" s="279"/>
      <c r="AZB27" s="279"/>
      <c r="AZC27" s="279"/>
      <c r="AZD27" s="279"/>
      <c r="AZE27" s="279"/>
      <c r="AZF27" s="279"/>
      <c r="AZG27" s="279"/>
      <c r="AZH27" s="279"/>
      <c r="AZI27" s="279"/>
      <c r="AZJ27" s="279"/>
      <c r="AZK27" s="279"/>
      <c r="AZL27" s="279"/>
      <c r="AZM27" s="279"/>
      <c r="AZN27" s="279"/>
      <c r="AZO27" s="279"/>
      <c r="AZP27" s="279"/>
      <c r="AZQ27" s="279"/>
      <c r="AZR27" s="279"/>
      <c r="AZS27" s="279"/>
      <c r="AZT27" s="279"/>
      <c r="AZU27" s="279"/>
      <c r="AZV27" s="279"/>
      <c r="AZW27" s="279"/>
      <c r="AZX27" s="279"/>
      <c r="AZY27" s="279"/>
      <c r="AZZ27" s="279"/>
      <c r="BAA27" s="279"/>
      <c r="BAB27" s="279"/>
      <c r="BAC27" s="279"/>
      <c r="BAD27" s="279"/>
      <c r="BAE27" s="279"/>
      <c r="BAF27" s="279"/>
      <c r="BAG27" s="279"/>
      <c r="BAH27" s="279"/>
      <c r="BAI27" s="279"/>
      <c r="BAJ27" s="279"/>
      <c r="BAK27" s="279"/>
      <c r="BAL27" s="279"/>
      <c r="BAM27" s="279"/>
      <c r="BAN27" s="279"/>
      <c r="BAO27" s="279"/>
      <c r="BAP27" s="279"/>
      <c r="BAQ27" s="279"/>
      <c r="BAR27" s="279"/>
      <c r="BAS27" s="279"/>
      <c r="BAT27" s="279"/>
      <c r="BAU27" s="279"/>
      <c r="BAV27" s="279"/>
      <c r="BAW27" s="279"/>
      <c r="BAX27" s="279"/>
      <c r="BAY27" s="279"/>
      <c r="BAZ27" s="279"/>
      <c r="BBA27" s="279"/>
      <c r="BBB27" s="279"/>
      <c r="BBC27" s="279"/>
      <c r="BBD27" s="279"/>
      <c r="BBE27" s="279"/>
      <c r="BBF27" s="279"/>
      <c r="BBG27" s="279"/>
      <c r="BBH27" s="279"/>
      <c r="BBI27" s="279"/>
      <c r="BBJ27" s="279"/>
      <c r="BBK27" s="279"/>
      <c r="BBL27" s="279"/>
      <c r="BBM27" s="279"/>
      <c r="BBN27" s="279"/>
      <c r="BBO27" s="279"/>
      <c r="BBP27" s="279"/>
      <c r="BBQ27" s="279"/>
      <c r="BBR27" s="279"/>
      <c r="BBS27" s="279"/>
      <c r="BBT27" s="279"/>
      <c r="BBU27" s="279"/>
      <c r="BBV27" s="279"/>
      <c r="BBW27" s="279"/>
      <c r="BBX27" s="279"/>
      <c r="BBY27" s="279"/>
      <c r="BBZ27" s="279"/>
      <c r="BCA27" s="279"/>
      <c r="BCB27" s="279"/>
      <c r="BCC27" s="279"/>
      <c r="BCD27" s="279"/>
      <c r="BCE27" s="279"/>
      <c r="BCF27" s="279"/>
      <c r="BCG27" s="279"/>
      <c r="BCH27" s="279"/>
      <c r="BCI27" s="279"/>
      <c r="BCJ27" s="279"/>
      <c r="BCK27" s="279"/>
      <c r="BCL27" s="279"/>
      <c r="BCM27" s="279"/>
      <c r="BCN27" s="279"/>
      <c r="BCO27" s="279"/>
      <c r="BCP27" s="279"/>
      <c r="BCQ27" s="279"/>
      <c r="BCR27" s="279"/>
      <c r="BCS27" s="279"/>
      <c r="BCT27" s="279"/>
      <c r="BCU27" s="279"/>
      <c r="BCV27" s="279"/>
      <c r="BCW27" s="279"/>
      <c r="BCX27" s="279"/>
      <c r="BCY27" s="279"/>
      <c r="BCZ27" s="279"/>
      <c r="BDA27" s="279"/>
      <c r="BDB27" s="279"/>
      <c r="BDC27" s="279"/>
      <c r="BDD27" s="279"/>
      <c r="BDE27" s="279"/>
      <c r="BDF27" s="279"/>
      <c r="BDG27" s="279"/>
      <c r="BDH27" s="279"/>
      <c r="BDI27" s="279"/>
      <c r="BDJ27" s="279"/>
      <c r="BDK27" s="279"/>
      <c r="BDL27" s="279"/>
      <c r="BDM27" s="279"/>
      <c r="BDN27" s="279"/>
      <c r="BDO27" s="279"/>
      <c r="BDP27" s="279"/>
      <c r="BDQ27" s="279"/>
      <c r="BDR27" s="279"/>
      <c r="BDS27" s="279"/>
      <c r="BDT27" s="279"/>
      <c r="BDU27" s="279"/>
      <c r="BDV27" s="279"/>
      <c r="BDW27" s="279"/>
      <c r="BDX27" s="279"/>
      <c r="BDY27" s="279"/>
      <c r="BDZ27" s="279"/>
      <c r="BEA27" s="279"/>
      <c r="BEB27" s="279"/>
      <c r="BEC27" s="279"/>
      <c r="BED27" s="279"/>
      <c r="BEE27" s="279"/>
      <c r="BEF27" s="279"/>
      <c r="BEG27" s="279"/>
      <c r="BEH27" s="279"/>
      <c r="BEI27" s="279"/>
      <c r="BEJ27" s="279"/>
      <c r="BEK27" s="279"/>
      <c r="BEL27" s="279"/>
      <c r="BEM27" s="279"/>
      <c r="BEN27" s="279"/>
      <c r="BEO27" s="279"/>
      <c r="BEP27" s="279"/>
      <c r="BEQ27" s="279"/>
      <c r="BER27" s="279"/>
      <c r="BES27" s="279"/>
      <c r="BET27" s="279"/>
      <c r="BEU27" s="279"/>
      <c r="BEV27" s="279"/>
      <c r="BEW27" s="279"/>
      <c r="BEX27" s="279"/>
      <c r="BEY27" s="279"/>
      <c r="BEZ27" s="279"/>
      <c r="BFA27" s="279"/>
      <c r="BFB27" s="279"/>
      <c r="BFC27" s="279"/>
      <c r="BFD27" s="279"/>
      <c r="BFE27" s="279"/>
      <c r="BFF27" s="279"/>
      <c r="BFG27" s="279"/>
      <c r="BFH27" s="279"/>
      <c r="BFI27" s="279"/>
      <c r="BFJ27" s="279"/>
      <c r="BFK27" s="279"/>
      <c r="BFL27" s="279"/>
      <c r="BFM27" s="279"/>
      <c r="BFN27" s="279"/>
      <c r="BFO27" s="279"/>
      <c r="BFP27" s="279"/>
      <c r="BFQ27" s="279"/>
      <c r="BFR27" s="279"/>
      <c r="BFS27" s="279"/>
      <c r="BFT27" s="279"/>
      <c r="BFU27" s="279"/>
      <c r="BFV27" s="279"/>
      <c r="BFW27" s="279"/>
      <c r="BFX27" s="279"/>
      <c r="BFY27" s="279"/>
      <c r="BFZ27" s="279"/>
      <c r="BGA27" s="279"/>
      <c r="BGB27" s="279"/>
      <c r="BGC27" s="279"/>
      <c r="BGD27" s="279"/>
      <c r="BGE27" s="279"/>
      <c r="BGF27" s="279"/>
      <c r="BGG27" s="279"/>
      <c r="BGH27" s="279"/>
      <c r="BGI27" s="279"/>
      <c r="BGJ27" s="279"/>
      <c r="BGK27" s="279"/>
      <c r="BGL27" s="279"/>
      <c r="BGM27" s="279"/>
      <c r="BGN27" s="279"/>
      <c r="BGO27" s="279"/>
      <c r="BGP27" s="279"/>
      <c r="BGQ27" s="279"/>
      <c r="BGR27" s="279"/>
      <c r="BGS27" s="279"/>
      <c r="BGT27" s="279"/>
      <c r="BGU27" s="279"/>
      <c r="BGV27" s="279"/>
      <c r="BGW27" s="279"/>
      <c r="BGX27" s="279"/>
      <c r="BGY27" s="279"/>
      <c r="BGZ27" s="279"/>
      <c r="BHA27" s="279"/>
      <c r="BHB27" s="279"/>
      <c r="BHC27" s="279"/>
      <c r="BHD27" s="279"/>
      <c r="BHE27" s="279"/>
      <c r="BHF27" s="279"/>
      <c r="BHG27" s="279"/>
      <c r="BHH27" s="279"/>
      <c r="BHI27" s="279"/>
      <c r="BHJ27" s="279"/>
      <c r="BHK27" s="279"/>
      <c r="BHL27" s="279"/>
      <c r="BHM27" s="279"/>
      <c r="BHN27" s="279"/>
      <c r="BHO27" s="279"/>
      <c r="BHP27" s="279"/>
      <c r="BHQ27" s="279"/>
      <c r="BHR27" s="279"/>
      <c r="BHS27" s="279"/>
      <c r="BHT27" s="279"/>
      <c r="BHU27" s="279"/>
      <c r="BHV27" s="279"/>
      <c r="BHW27" s="279"/>
      <c r="BHX27" s="279"/>
      <c r="BHY27" s="279"/>
      <c r="BHZ27" s="279"/>
      <c r="BIA27" s="279"/>
      <c r="BIB27" s="279"/>
      <c r="BIC27" s="279"/>
      <c r="BID27" s="279"/>
      <c r="BIE27" s="279"/>
      <c r="BIF27" s="279"/>
      <c r="BIG27" s="279"/>
      <c r="BIH27" s="279"/>
      <c r="BII27" s="279"/>
      <c r="BIJ27" s="279"/>
      <c r="BIK27" s="279"/>
      <c r="BIL27" s="279"/>
      <c r="BIM27" s="279"/>
      <c r="BIN27" s="279"/>
      <c r="BIO27" s="279"/>
      <c r="BIP27" s="279"/>
      <c r="BIQ27" s="279"/>
      <c r="BIR27" s="279"/>
      <c r="BIS27" s="279"/>
      <c r="BIT27" s="279"/>
      <c r="BIU27" s="279"/>
      <c r="BIV27" s="279"/>
      <c r="BIW27" s="279"/>
      <c r="BIX27" s="279"/>
      <c r="BIY27" s="279"/>
      <c r="BIZ27" s="279"/>
      <c r="BJA27" s="279"/>
      <c r="BJB27" s="279"/>
      <c r="BJC27" s="279"/>
      <c r="BJD27" s="279"/>
      <c r="BJE27" s="279"/>
      <c r="BJF27" s="279"/>
      <c r="BJG27" s="279"/>
      <c r="BJH27" s="279"/>
      <c r="BJI27" s="279"/>
      <c r="BJJ27" s="279"/>
      <c r="BJK27" s="279"/>
      <c r="BJL27" s="279"/>
      <c r="BJM27" s="279"/>
      <c r="BJN27" s="279"/>
      <c r="BJO27" s="279"/>
      <c r="BJP27" s="279"/>
      <c r="BJQ27" s="279"/>
      <c r="BJR27" s="279"/>
      <c r="BJS27" s="279"/>
      <c r="BJT27" s="279"/>
      <c r="BJU27" s="279"/>
      <c r="BJV27" s="279"/>
      <c r="BJW27" s="279"/>
      <c r="BJX27" s="279"/>
      <c r="BJY27" s="279"/>
      <c r="BJZ27" s="279"/>
      <c r="BKA27" s="279"/>
      <c r="BKB27" s="279"/>
      <c r="BKC27" s="279"/>
      <c r="BKD27" s="279"/>
      <c r="BKE27" s="279"/>
      <c r="BKF27" s="279"/>
      <c r="BKG27" s="279"/>
      <c r="BKH27" s="279"/>
      <c r="BKI27" s="279"/>
      <c r="BKJ27" s="279"/>
      <c r="BKK27" s="279"/>
      <c r="BKL27" s="279"/>
      <c r="BKM27" s="279"/>
      <c r="BKN27" s="279"/>
      <c r="BKO27" s="279"/>
      <c r="BKP27" s="279"/>
      <c r="BKQ27" s="279"/>
      <c r="BKR27" s="279"/>
      <c r="BKS27" s="279"/>
      <c r="BKT27" s="279"/>
      <c r="BKU27" s="279"/>
      <c r="BKV27" s="279"/>
      <c r="BKW27" s="279"/>
      <c r="BKX27" s="279"/>
      <c r="BKY27" s="279"/>
      <c r="BKZ27" s="279"/>
      <c r="BLA27" s="279"/>
      <c r="BLB27" s="279"/>
      <c r="BLC27" s="279"/>
      <c r="BLD27" s="279"/>
      <c r="BLE27" s="279"/>
      <c r="BLF27" s="279"/>
      <c r="BLG27" s="279"/>
      <c r="BLH27" s="279"/>
      <c r="BLI27" s="279"/>
      <c r="BLJ27" s="279"/>
      <c r="BLK27" s="279"/>
      <c r="BLL27" s="279"/>
      <c r="BLM27" s="279"/>
      <c r="BLN27" s="279"/>
      <c r="BLO27" s="279"/>
      <c r="BLP27" s="279"/>
      <c r="BLQ27" s="279"/>
      <c r="BLR27" s="279"/>
      <c r="BLS27" s="279"/>
      <c r="BLT27" s="279"/>
      <c r="BLU27" s="279"/>
      <c r="BLV27" s="279"/>
      <c r="BLW27" s="279"/>
      <c r="BLX27" s="279"/>
      <c r="BLY27" s="279"/>
      <c r="BLZ27" s="279"/>
      <c r="BMA27" s="279"/>
      <c r="BMB27" s="279"/>
      <c r="BMC27" s="279"/>
      <c r="BMD27" s="279"/>
      <c r="BME27" s="279"/>
      <c r="BMF27" s="279"/>
      <c r="BMG27" s="279"/>
      <c r="BMH27" s="279"/>
      <c r="BMI27" s="279"/>
      <c r="BMJ27" s="279"/>
      <c r="BMK27" s="279"/>
      <c r="BML27" s="279"/>
      <c r="BMM27" s="279"/>
      <c r="BMN27" s="279"/>
      <c r="BMO27" s="279"/>
      <c r="BMP27" s="279"/>
      <c r="BMQ27" s="279"/>
      <c r="BMR27" s="279"/>
      <c r="BMS27" s="279"/>
      <c r="BMT27" s="279"/>
      <c r="BMU27" s="279"/>
      <c r="BMV27" s="279"/>
      <c r="BMW27" s="279"/>
      <c r="BMX27" s="279"/>
      <c r="BMY27" s="279"/>
      <c r="BMZ27" s="279"/>
      <c r="BNA27" s="279"/>
      <c r="BNB27" s="279"/>
      <c r="BNC27" s="279"/>
      <c r="BND27" s="279"/>
      <c r="BNE27" s="279"/>
      <c r="BNF27" s="279"/>
      <c r="BNG27" s="279"/>
      <c r="BNH27" s="279"/>
      <c r="BNI27" s="279"/>
      <c r="BNJ27" s="279"/>
      <c r="BNK27" s="279"/>
      <c r="BNL27" s="279"/>
      <c r="BNM27" s="279"/>
      <c r="BNN27" s="279"/>
      <c r="BNO27" s="279"/>
      <c r="BNP27" s="279"/>
      <c r="BNQ27" s="279"/>
      <c r="BNR27" s="279"/>
      <c r="BNS27" s="279"/>
      <c r="BNT27" s="279"/>
      <c r="BNU27" s="279"/>
      <c r="BNV27" s="279"/>
      <c r="BNW27" s="279"/>
      <c r="BNX27" s="279"/>
      <c r="BNY27" s="279"/>
      <c r="BNZ27" s="279"/>
      <c r="BOA27" s="279"/>
      <c r="BOB27" s="279"/>
      <c r="BOC27" s="279"/>
      <c r="BOD27" s="279"/>
      <c r="BOE27" s="279"/>
      <c r="BOF27" s="279"/>
      <c r="BOG27" s="279"/>
      <c r="BOH27" s="279"/>
      <c r="BOI27" s="279"/>
      <c r="BOJ27" s="279"/>
      <c r="BOK27" s="279"/>
      <c r="BOL27" s="279"/>
      <c r="BOM27" s="279"/>
      <c r="BON27" s="279"/>
      <c r="BOO27" s="279"/>
      <c r="BOP27" s="279"/>
      <c r="BOQ27" s="279"/>
      <c r="BOR27" s="279"/>
      <c r="BOS27" s="279"/>
      <c r="BOT27" s="279"/>
      <c r="BOU27" s="279"/>
      <c r="BOV27" s="279"/>
      <c r="BOW27" s="279"/>
      <c r="BOX27" s="279"/>
      <c r="BOY27" s="279"/>
      <c r="BOZ27" s="279"/>
      <c r="BPA27" s="279"/>
      <c r="BPB27" s="279"/>
      <c r="BPC27" s="279"/>
      <c r="BPD27" s="279"/>
      <c r="BPE27" s="279"/>
      <c r="BPF27" s="279"/>
      <c r="BPG27" s="279"/>
      <c r="BPH27" s="279"/>
      <c r="BPI27" s="279"/>
      <c r="BPJ27" s="279"/>
      <c r="BPK27" s="279"/>
      <c r="BPL27" s="279"/>
      <c r="BPM27" s="279"/>
      <c r="BPN27" s="279"/>
      <c r="BPO27" s="279"/>
      <c r="BPP27" s="279"/>
      <c r="BPQ27" s="279"/>
      <c r="BPR27" s="279"/>
      <c r="BPS27" s="279"/>
      <c r="BPT27" s="279"/>
      <c r="BPU27" s="279"/>
      <c r="BPV27" s="279"/>
      <c r="BPW27" s="279"/>
      <c r="BPX27" s="279"/>
      <c r="BPY27" s="279"/>
      <c r="BPZ27" s="279"/>
      <c r="BQA27" s="279"/>
      <c r="BQB27" s="279"/>
      <c r="BQC27" s="279"/>
      <c r="BQD27" s="279"/>
      <c r="BQE27" s="279"/>
      <c r="BQF27" s="279"/>
      <c r="BQG27" s="279"/>
      <c r="BQH27" s="279"/>
      <c r="BQI27" s="279"/>
      <c r="BQJ27" s="279"/>
      <c r="BQK27" s="279"/>
      <c r="BQL27" s="279"/>
      <c r="BQM27" s="279"/>
      <c r="BQN27" s="279"/>
      <c r="BQO27" s="279"/>
      <c r="BQP27" s="279"/>
      <c r="BQQ27" s="279"/>
      <c r="BQR27" s="279"/>
      <c r="BQS27" s="279"/>
      <c r="BQT27" s="279"/>
      <c r="BQU27" s="279"/>
      <c r="BQV27" s="279"/>
      <c r="BQW27" s="279"/>
      <c r="BQX27" s="279"/>
      <c r="BQY27" s="279"/>
      <c r="BQZ27" s="279"/>
      <c r="BRA27" s="279"/>
      <c r="BRB27" s="279"/>
      <c r="BRC27" s="279"/>
      <c r="BRD27" s="279"/>
      <c r="BRE27" s="279"/>
      <c r="BRF27" s="279"/>
      <c r="BRG27" s="279"/>
      <c r="BRH27" s="279"/>
      <c r="BRI27" s="279"/>
      <c r="BRJ27" s="279"/>
      <c r="BRK27" s="279"/>
      <c r="BRL27" s="279"/>
      <c r="BRM27" s="279"/>
      <c r="BRN27" s="279"/>
      <c r="BRO27" s="279"/>
      <c r="BRP27" s="279"/>
      <c r="BRQ27" s="279"/>
      <c r="BRR27" s="279"/>
      <c r="BRS27" s="279"/>
      <c r="BRT27" s="279"/>
      <c r="BRU27" s="279"/>
      <c r="BRV27" s="279"/>
      <c r="BRW27" s="279"/>
      <c r="BRX27" s="279"/>
      <c r="BRY27" s="279"/>
      <c r="BRZ27" s="279"/>
      <c r="BSA27" s="279"/>
      <c r="BSB27" s="279"/>
      <c r="BSC27" s="279"/>
      <c r="BSD27" s="279"/>
      <c r="BSE27" s="279"/>
      <c r="BSF27" s="279"/>
      <c r="BSG27" s="279"/>
      <c r="BSH27" s="279"/>
      <c r="BSI27" s="279"/>
      <c r="BSJ27" s="279"/>
      <c r="BSK27" s="279"/>
      <c r="BSL27" s="279"/>
      <c r="BSM27" s="279"/>
      <c r="BSN27" s="279"/>
      <c r="BSO27" s="279"/>
      <c r="BSP27" s="279"/>
      <c r="BSQ27" s="279"/>
      <c r="BSR27" s="279"/>
      <c r="BSS27" s="279"/>
      <c r="BST27" s="279"/>
      <c r="BSU27" s="279"/>
      <c r="BSV27" s="279"/>
      <c r="BSW27" s="279"/>
      <c r="BSX27" s="279"/>
      <c r="BSY27" s="279"/>
      <c r="BSZ27" s="279"/>
      <c r="BTA27" s="279"/>
      <c r="BTB27" s="279"/>
      <c r="BTC27" s="279"/>
      <c r="BTD27" s="279"/>
      <c r="BTE27" s="279"/>
      <c r="BTF27" s="279"/>
      <c r="BTG27" s="279"/>
      <c r="BTH27" s="279"/>
      <c r="BTI27" s="279"/>
      <c r="BTJ27" s="279"/>
      <c r="BTK27" s="279"/>
      <c r="BTL27" s="279"/>
      <c r="BTM27" s="279"/>
      <c r="BTN27" s="279"/>
      <c r="BTO27" s="279"/>
      <c r="BTP27" s="279"/>
      <c r="BTQ27" s="279"/>
      <c r="BTR27" s="279"/>
      <c r="BTS27" s="279"/>
      <c r="BTT27" s="279"/>
      <c r="BTU27" s="279"/>
      <c r="BTV27" s="279"/>
      <c r="BTW27" s="279"/>
      <c r="BTX27" s="279"/>
      <c r="BTY27" s="279"/>
      <c r="BTZ27" s="279"/>
      <c r="BUA27" s="279"/>
      <c r="BUB27" s="279"/>
      <c r="BUC27" s="279"/>
      <c r="BUD27" s="279"/>
      <c r="BUE27" s="279"/>
      <c r="BUF27" s="279"/>
      <c r="BUG27" s="279"/>
      <c r="BUH27" s="279"/>
      <c r="BUI27" s="279"/>
      <c r="BUJ27" s="279"/>
      <c r="BUK27" s="279"/>
      <c r="BUL27" s="279"/>
      <c r="BUM27" s="279"/>
      <c r="BUN27" s="279"/>
      <c r="BUO27" s="279"/>
      <c r="BUP27" s="279"/>
      <c r="BUQ27" s="279"/>
      <c r="BUR27" s="279"/>
      <c r="BUS27" s="279"/>
      <c r="BUT27" s="279"/>
      <c r="BUU27" s="279"/>
      <c r="BUV27" s="279"/>
      <c r="BUW27" s="279"/>
      <c r="BUX27" s="279"/>
      <c r="BUY27" s="279"/>
      <c r="BUZ27" s="279"/>
      <c r="BVA27" s="279"/>
      <c r="BVB27" s="279"/>
      <c r="BVC27" s="279"/>
      <c r="BVD27" s="279"/>
      <c r="BVE27" s="279"/>
      <c r="BVF27" s="279"/>
      <c r="BVG27" s="279"/>
      <c r="BVH27" s="279"/>
      <c r="BVI27" s="279"/>
      <c r="BVJ27" s="279"/>
      <c r="BVK27" s="279"/>
      <c r="BVL27" s="279"/>
      <c r="BVM27" s="279"/>
      <c r="BVN27" s="279"/>
      <c r="BVO27" s="279"/>
      <c r="BVP27" s="279"/>
      <c r="BVQ27" s="279"/>
      <c r="BVR27" s="279"/>
      <c r="BVS27" s="279"/>
      <c r="BVT27" s="279"/>
      <c r="BVU27" s="279"/>
      <c r="BVV27" s="279"/>
      <c r="BVW27" s="279"/>
      <c r="BVX27" s="279"/>
      <c r="BVY27" s="279"/>
      <c r="BVZ27" s="279"/>
      <c r="BWA27" s="279"/>
      <c r="BWB27" s="279"/>
      <c r="BWC27" s="279"/>
      <c r="BWD27" s="279"/>
      <c r="BWE27" s="279"/>
      <c r="BWF27" s="279"/>
      <c r="BWG27" s="279"/>
      <c r="BWH27" s="279"/>
      <c r="BWI27" s="279"/>
      <c r="BWJ27" s="279"/>
      <c r="BWK27" s="279"/>
      <c r="BWL27" s="279"/>
      <c r="BWM27" s="279"/>
      <c r="BWN27" s="279"/>
      <c r="BWO27" s="279"/>
      <c r="BWP27" s="279"/>
      <c r="BWQ27" s="279"/>
      <c r="BWR27" s="279"/>
      <c r="BWS27" s="279"/>
      <c r="BWT27" s="279"/>
      <c r="BWU27" s="279"/>
      <c r="BWV27" s="279"/>
      <c r="BWW27" s="279"/>
      <c r="BWX27" s="279"/>
      <c r="BWY27" s="279"/>
      <c r="BWZ27" s="279"/>
      <c r="BXA27" s="279"/>
      <c r="BXB27" s="279"/>
      <c r="BXC27" s="279"/>
      <c r="BXD27" s="279"/>
      <c r="BXE27" s="279"/>
      <c r="BXF27" s="279"/>
      <c r="BXG27" s="279"/>
      <c r="BXH27" s="279"/>
      <c r="BXI27" s="279"/>
      <c r="BXJ27" s="279"/>
      <c r="BXK27" s="279"/>
      <c r="BXL27" s="279"/>
      <c r="BXM27" s="279"/>
      <c r="BXN27" s="279"/>
      <c r="BXO27" s="279"/>
      <c r="BXP27" s="279"/>
      <c r="BXQ27" s="279"/>
      <c r="BXR27" s="279"/>
      <c r="BXS27" s="279"/>
      <c r="BXT27" s="279"/>
      <c r="BXU27" s="279"/>
      <c r="BXV27" s="279"/>
      <c r="BXW27" s="279"/>
      <c r="BXX27" s="279"/>
      <c r="BXY27" s="279"/>
      <c r="BXZ27" s="279"/>
      <c r="BYA27" s="279"/>
      <c r="BYB27" s="279"/>
      <c r="BYC27" s="279"/>
      <c r="BYD27" s="279"/>
      <c r="BYE27" s="279"/>
      <c r="BYF27" s="279"/>
      <c r="BYG27" s="279"/>
      <c r="BYH27" s="279"/>
      <c r="BYI27" s="279"/>
      <c r="BYJ27" s="279"/>
      <c r="BYK27" s="279"/>
      <c r="BYL27" s="279"/>
      <c r="BYM27" s="279"/>
      <c r="BYN27" s="279"/>
      <c r="BYO27" s="279"/>
      <c r="BYP27" s="279"/>
      <c r="BYQ27" s="279"/>
      <c r="BYR27" s="279"/>
      <c r="BYS27" s="279"/>
      <c r="BYT27" s="279"/>
      <c r="BYU27" s="279"/>
      <c r="BYV27" s="279"/>
      <c r="BYW27" s="279"/>
      <c r="BYX27" s="279"/>
      <c r="BYY27" s="279"/>
      <c r="BYZ27" s="279"/>
      <c r="BZA27" s="279"/>
      <c r="BZB27" s="279"/>
      <c r="BZC27" s="279"/>
      <c r="BZD27" s="279"/>
      <c r="BZE27" s="279"/>
      <c r="BZF27" s="279"/>
      <c r="BZG27" s="279"/>
      <c r="BZH27" s="279"/>
      <c r="BZI27" s="279"/>
      <c r="BZJ27" s="279"/>
      <c r="BZK27" s="279"/>
      <c r="BZL27" s="279"/>
      <c r="BZM27" s="279"/>
      <c r="BZN27" s="279"/>
      <c r="BZO27" s="279"/>
      <c r="BZP27" s="279"/>
      <c r="BZQ27" s="279"/>
      <c r="BZR27" s="279"/>
      <c r="BZS27" s="279"/>
      <c r="BZT27" s="279"/>
      <c r="BZU27" s="279"/>
      <c r="BZV27" s="279"/>
      <c r="BZW27" s="279"/>
      <c r="BZX27" s="279"/>
      <c r="BZY27" s="279"/>
      <c r="BZZ27" s="279"/>
      <c r="CAA27" s="279"/>
      <c r="CAB27" s="279"/>
      <c r="CAC27" s="279"/>
      <c r="CAD27" s="279"/>
      <c r="CAE27" s="279"/>
      <c r="CAF27" s="279"/>
      <c r="CAG27" s="279"/>
      <c r="CAH27" s="279"/>
      <c r="CAI27" s="279"/>
      <c r="CAJ27" s="279"/>
      <c r="CAK27" s="279"/>
      <c r="CAL27" s="279"/>
      <c r="CAM27" s="279"/>
      <c r="CAN27" s="279"/>
      <c r="CAO27" s="279"/>
      <c r="CAP27" s="279"/>
      <c r="CAQ27" s="279"/>
      <c r="CAR27" s="279"/>
      <c r="CAS27" s="279"/>
      <c r="CAT27" s="279"/>
      <c r="CAU27" s="279"/>
      <c r="CAV27" s="279"/>
      <c r="CAW27" s="279"/>
      <c r="CAX27" s="279"/>
      <c r="CAY27" s="279"/>
      <c r="CAZ27" s="279"/>
      <c r="CBA27" s="279"/>
      <c r="CBB27" s="279"/>
      <c r="CBC27" s="279"/>
      <c r="CBD27" s="279"/>
      <c r="CBE27" s="279"/>
      <c r="CBF27" s="279"/>
      <c r="CBG27" s="279"/>
      <c r="CBH27" s="279"/>
      <c r="CBI27" s="279"/>
      <c r="CBJ27" s="279"/>
      <c r="CBK27" s="279"/>
      <c r="CBL27" s="279"/>
      <c r="CBM27" s="279"/>
      <c r="CBN27" s="279"/>
      <c r="CBO27" s="279"/>
      <c r="CBP27" s="279"/>
      <c r="CBQ27" s="279"/>
      <c r="CBR27" s="279"/>
      <c r="CBS27" s="279"/>
      <c r="CBT27" s="279"/>
      <c r="CBU27" s="279"/>
      <c r="CBV27" s="279"/>
      <c r="CBW27" s="279"/>
      <c r="CBX27" s="279"/>
      <c r="CBY27" s="279"/>
      <c r="CBZ27" s="279"/>
      <c r="CCA27" s="279"/>
      <c r="CCB27" s="279"/>
      <c r="CCC27" s="279"/>
      <c r="CCD27" s="279"/>
      <c r="CCE27" s="279"/>
      <c r="CCF27" s="279"/>
      <c r="CCG27" s="279"/>
      <c r="CCH27" s="279"/>
      <c r="CCI27" s="279"/>
      <c r="CCJ27" s="279"/>
      <c r="CCK27" s="279"/>
      <c r="CCL27" s="279"/>
      <c r="CCM27" s="279"/>
      <c r="CCN27" s="279"/>
      <c r="CCO27" s="279"/>
      <c r="CCP27" s="279"/>
      <c r="CCQ27" s="279"/>
      <c r="CCR27" s="279"/>
      <c r="CCS27" s="279"/>
      <c r="CCT27" s="279"/>
      <c r="CCU27" s="279"/>
      <c r="CCV27" s="279"/>
      <c r="CCW27" s="279"/>
      <c r="CCX27" s="279"/>
      <c r="CCY27" s="279"/>
      <c r="CCZ27" s="279"/>
      <c r="CDA27" s="279"/>
      <c r="CDB27" s="279"/>
      <c r="CDC27" s="279"/>
      <c r="CDD27" s="279"/>
      <c r="CDE27" s="279"/>
      <c r="CDF27" s="279"/>
      <c r="CDG27" s="279"/>
      <c r="CDH27" s="279"/>
      <c r="CDI27" s="279"/>
      <c r="CDJ27" s="279"/>
      <c r="CDK27" s="279"/>
      <c r="CDL27" s="279"/>
      <c r="CDM27" s="279"/>
      <c r="CDN27" s="279"/>
      <c r="CDO27" s="279"/>
      <c r="CDP27" s="279"/>
      <c r="CDQ27" s="279"/>
      <c r="CDR27" s="279"/>
      <c r="CDS27" s="279"/>
      <c r="CDT27" s="279"/>
      <c r="CDU27" s="279"/>
      <c r="CDV27" s="279"/>
      <c r="CDW27" s="279"/>
      <c r="CDX27" s="279"/>
      <c r="CDY27" s="279"/>
      <c r="CDZ27" s="279"/>
      <c r="CEA27" s="279"/>
      <c r="CEB27" s="279"/>
      <c r="CEC27" s="279"/>
      <c r="CED27" s="279"/>
      <c r="CEE27" s="279"/>
      <c r="CEF27" s="279"/>
      <c r="CEG27" s="279"/>
      <c r="CEH27" s="279"/>
      <c r="CEI27" s="279"/>
      <c r="CEJ27" s="279"/>
      <c r="CEK27" s="279"/>
      <c r="CEL27" s="279"/>
      <c r="CEM27" s="279"/>
      <c r="CEN27" s="279"/>
      <c r="CEO27" s="279"/>
      <c r="CEP27" s="279"/>
      <c r="CEQ27" s="279"/>
      <c r="CER27" s="279"/>
      <c r="CES27" s="279"/>
      <c r="CET27" s="279"/>
      <c r="CEU27" s="279"/>
      <c r="CEV27" s="279"/>
      <c r="CEW27" s="279"/>
      <c r="CEX27" s="279"/>
      <c r="CEY27" s="279"/>
      <c r="CEZ27" s="279"/>
      <c r="CFA27" s="279"/>
      <c r="CFB27" s="279"/>
      <c r="CFC27" s="279"/>
      <c r="CFD27" s="279"/>
      <c r="CFE27" s="279"/>
      <c r="CFF27" s="279"/>
      <c r="CFG27" s="279"/>
      <c r="CFH27" s="279"/>
      <c r="CFI27" s="279"/>
      <c r="CFJ27" s="279"/>
      <c r="CFK27" s="279"/>
      <c r="CFL27" s="279"/>
      <c r="CFM27" s="279"/>
      <c r="CFN27" s="279"/>
      <c r="CFO27" s="279"/>
      <c r="CFP27" s="279"/>
      <c r="CFQ27" s="279"/>
      <c r="CFR27" s="279"/>
      <c r="CFS27" s="279"/>
      <c r="CFT27" s="279"/>
      <c r="CFU27" s="279"/>
      <c r="CFV27" s="279"/>
      <c r="CFW27" s="279"/>
      <c r="CFX27" s="279"/>
      <c r="CFY27" s="279"/>
      <c r="CFZ27" s="279"/>
      <c r="CGA27" s="279"/>
      <c r="CGB27" s="279"/>
      <c r="CGC27" s="279"/>
      <c r="CGD27" s="279"/>
      <c r="CGE27" s="279"/>
      <c r="CGF27" s="279"/>
      <c r="CGG27" s="279"/>
      <c r="CGH27" s="279"/>
      <c r="CGI27" s="279"/>
      <c r="CGJ27" s="279"/>
      <c r="CGK27" s="279"/>
      <c r="CGL27" s="279"/>
      <c r="CGM27" s="279"/>
      <c r="CGN27" s="279"/>
      <c r="CGO27" s="279"/>
      <c r="CGP27" s="279"/>
      <c r="CGQ27" s="279"/>
      <c r="CGR27" s="279"/>
      <c r="CGS27" s="279"/>
      <c r="CGT27" s="279"/>
      <c r="CGU27" s="279"/>
      <c r="CGV27" s="279"/>
      <c r="CGW27" s="279"/>
      <c r="CGX27" s="279"/>
      <c r="CGY27" s="279"/>
      <c r="CGZ27" s="279"/>
      <c r="CHA27" s="279"/>
      <c r="CHB27" s="279"/>
      <c r="CHC27" s="279"/>
      <c r="CHD27" s="279"/>
      <c r="CHE27" s="279"/>
      <c r="CHF27" s="279"/>
      <c r="CHG27" s="279"/>
      <c r="CHH27" s="279"/>
      <c r="CHI27" s="279"/>
      <c r="CHJ27" s="279"/>
      <c r="CHK27" s="279"/>
      <c r="CHL27" s="279"/>
      <c r="CHM27" s="279"/>
      <c r="CHN27" s="279"/>
      <c r="CHO27" s="279"/>
      <c r="CHP27" s="279"/>
      <c r="CHQ27" s="279"/>
      <c r="CHR27" s="279"/>
      <c r="CHS27" s="279"/>
      <c r="CHT27" s="279"/>
      <c r="CHU27" s="279"/>
      <c r="CHV27" s="279"/>
      <c r="CHW27" s="279"/>
      <c r="CHX27" s="279"/>
      <c r="CHY27" s="279"/>
      <c r="CHZ27" s="279"/>
      <c r="CIA27" s="279"/>
      <c r="CIB27" s="279"/>
      <c r="CIC27" s="279"/>
      <c r="CID27" s="279"/>
      <c r="CIE27" s="279"/>
      <c r="CIF27" s="279"/>
      <c r="CIG27" s="279"/>
      <c r="CIH27" s="279"/>
      <c r="CII27" s="279"/>
      <c r="CIJ27" s="279"/>
      <c r="CIK27" s="279"/>
      <c r="CIL27" s="279"/>
      <c r="CIM27" s="279"/>
      <c r="CIN27" s="279"/>
      <c r="CIO27" s="279"/>
      <c r="CIP27" s="279"/>
      <c r="CIQ27" s="279"/>
      <c r="CIR27" s="279"/>
      <c r="CIS27" s="279"/>
      <c r="CIT27" s="279"/>
      <c r="CIU27" s="279"/>
      <c r="CIV27" s="279"/>
      <c r="CIW27" s="279"/>
      <c r="CIX27" s="279"/>
      <c r="CIY27" s="279"/>
      <c r="CIZ27" s="279"/>
      <c r="CJA27" s="279"/>
      <c r="CJB27" s="279"/>
      <c r="CJC27" s="279"/>
      <c r="CJD27" s="279"/>
      <c r="CJE27" s="279"/>
      <c r="CJF27" s="279"/>
      <c r="CJG27" s="279"/>
      <c r="CJH27" s="279"/>
      <c r="CJI27" s="279"/>
      <c r="CJJ27" s="279"/>
      <c r="CJK27" s="279"/>
      <c r="CJL27" s="279"/>
      <c r="CJM27" s="279"/>
      <c r="CJN27" s="279"/>
      <c r="CJO27" s="279"/>
      <c r="CJP27" s="279"/>
      <c r="CJQ27" s="279"/>
      <c r="CJR27" s="279"/>
      <c r="CJS27" s="279"/>
      <c r="CJT27" s="279"/>
      <c r="CJU27" s="279"/>
      <c r="CJV27" s="279"/>
      <c r="CJW27" s="279"/>
      <c r="CJX27" s="279"/>
      <c r="CJY27" s="279"/>
      <c r="CJZ27" s="279"/>
      <c r="CKA27" s="279"/>
      <c r="CKB27" s="279"/>
      <c r="CKC27" s="279"/>
      <c r="CKD27" s="279"/>
      <c r="CKE27" s="279"/>
      <c r="CKF27" s="279"/>
      <c r="CKG27" s="279"/>
      <c r="CKH27" s="279"/>
      <c r="CKI27" s="279"/>
      <c r="CKJ27" s="279"/>
      <c r="CKK27" s="279"/>
      <c r="CKL27" s="279"/>
      <c r="CKM27" s="279"/>
      <c r="CKN27" s="279"/>
      <c r="CKO27" s="279"/>
      <c r="CKP27" s="279"/>
      <c r="CKQ27" s="279"/>
      <c r="CKR27" s="279"/>
      <c r="CKS27" s="279"/>
      <c r="CKT27" s="279"/>
      <c r="CKU27" s="279"/>
      <c r="CKV27" s="279"/>
      <c r="CKW27" s="279"/>
      <c r="CKX27" s="279"/>
      <c r="CKY27" s="279"/>
      <c r="CKZ27" s="279"/>
      <c r="CLA27" s="279"/>
      <c r="CLB27" s="279"/>
      <c r="CLC27" s="279"/>
      <c r="CLD27" s="279"/>
      <c r="CLE27" s="279"/>
      <c r="CLF27" s="279"/>
      <c r="CLG27" s="279"/>
      <c r="CLH27" s="279"/>
      <c r="CLI27" s="279"/>
      <c r="CLJ27" s="279"/>
      <c r="CLK27" s="279"/>
      <c r="CLL27" s="279"/>
      <c r="CLM27" s="279"/>
      <c r="CLN27" s="279"/>
      <c r="CLO27" s="279"/>
      <c r="CLP27" s="279"/>
      <c r="CLQ27" s="279"/>
      <c r="CLR27" s="279"/>
      <c r="CLS27" s="279"/>
      <c r="CLT27" s="279"/>
      <c r="CLU27" s="279"/>
      <c r="CLV27" s="279"/>
      <c r="CLW27" s="279"/>
      <c r="CLX27" s="279"/>
      <c r="CLY27" s="279"/>
      <c r="CLZ27" s="279"/>
      <c r="CMA27" s="279"/>
      <c r="CMB27" s="279"/>
      <c r="CMC27" s="279"/>
      <c r="CMD27" s="279"/>
      <c r="CME27" s="279"/>
      <c r="CMF27" s="279"/>
      <c r="CMG27" s="279"/>
      <c r="CMH27" s="279"/>
      <c r="CMI27" s="279"/>
      <c r="CMJ27" s="279"/>
      <c r="CMK27" s="279"/>
      <c r="CML27" s="279"/>
      <c r="CMM27" s="279"/>
      <c r="CMN27" s="279"/>
      <c r="CMO27" s="279"/>
      <c r="CMP27" s="279"/>
      <c r="CMQ27" s="279"/>
      <c r="CMR27" s="279"/>
      <c r="CMS27" s="279"/>
      <c r="CMT27" s="279"/>
      <c r="CMU27" s="279"/>
      <c r="CMV27" s="279"/>
      <c r="CMW27" s="279"/>
      <c r="CMX27" s="279"/>
      <c r="CMY27" s="279"/>
      <c r="CMZ27" s="279"/>
      <c r="CNA27" s="279"/>
      <c r="CNB27" s="279"/>
      <c r="CNC27" s="279"/>
      <c r="CND27" s="279"/>
      <c r="CNE27" s="279"/>
      <c r="CNF27" s="279"/>
      <c r="CNG27" s="279"/>
      <c r="CNH27" s="279"/>
      <c r="CNI27" s="279"/>
      <c r="CNJ27" s="279"/>
      <c r="CNK27" s="279"/>
      <c r="CNL27" s="279"/>
      <c r="CNM27" s="279"/>
      <c r="CNN27" s="279"/>
      <c r="CNO27" s="279"/>
      <c r="CNP27" s="279"/>
      <c r="CNQ27" s="279"/>
      <c r="CNR27" s="279"/>
      <c r="CNS27" s="279"/>
      <c r="CNT27" s="279"/>
      <c r="CNU27" s="279"/>
      <c r="CNV27" s="279"/>
      <c r="CNW27" s="279"/>
      <c r="CNX27" s="279"/>
      <c r="CNY27" s="279"/>
      <c r="CNZ27" s="279"/>
      <c r="COA27" s="279"/>
      <c r="COB27" s="279"/>
      <c r="COC27" s="279"/>
      <c r="COD27" s="279"/>
      <c r="COE27" s="279"/>
      <c r="COF27" s="279"/>
      <c r="COG27" s="279"/>
      <c r="COH27" s="279"/>
      <c r="COI27" s="279"/>
      <c r="COJ27" s="279"/>
      <c r="COK27" s="279"/>
      <c r="COL27" s="279"/>
      <c r="COM27" s="279"/>
      <c r="CON27" s="279"/>
      <c r="COO27" s="279"/>
      <c r="COP27" s="279"/>
      <c r="COQ27" s="279"/>
      <c r="COR27" s="279"/>
      <c r="COS27" s="279"/>
      <c r="COT27" s="279"/>
      <c r="COU27" s="279"/>
      <c r="COV27" s="279"/>
      <c r="COW27" s="279"/>
      <c r="COX27" s="279"/>
      <c r="COY27" s="279"/>
      <c r="COZ27" s="279"/>
      <c r="CPA27" s="279"/>
      <c r="CPB27" s="279"/>
      <c r="CPC27" s="279"/>
      <c r="CPD27" s="279"/>
      <c r="CPE27" s="279"/>
      <c r="CPF27" s="279"/>
      <c r="CPG27" s="279"/>
      <c r="CPH27" s="279"/>
      <c r="CPI27" s="279"/>
      <c r="CPJ27" s="279"/>
      <c r="CPK27" s="279"/>
      <c r="CPL27" s="279"/>
      <c r="CPM27" s="279"/>
      <c r="CPN27" s="279"/>
      <c r="CPO27" s="279"/>
      <c r="CPP27" s="279"/>
      <c r="CPQ27" s="279"/>
      <c r="CPR27" s="279"/>
      <c r="CPS27" s="279"/>
      <c r="CPT27" s="279"/>
      <c r="CPU27" s="279"/>
      <c r="CPV27" s="279"/>
      <c r="CPW27" s="279"/>
      <c r="CPX27" s="279"/>
      <c r="CPY27" s="279"/>
      <c r="CPZ27" s="279"/>
      <c r="CQA27" s="279"/>
      <c r="CQB27" s="279"/>
      <c r="CQC27" s="279"/>
      <c r="CQD27" s="279"/>
      <c r="CQE27" s="279"/>
      <c r="CQF27" s="279"/>
      <c r="CQG27" s="279"/>
      <c r="CQH27" s="279"/>
      <c r="CQI27" s="279"/>
      <c r="CQJ27" s="279"/>
      <c r="CQK27" s="279"/>
      <c r="CQL27" s="279"/>
      <c r="CQM27" s="279"/>
      <c r="CQN27" s="279"/>
      <c r="CQO27" s="279"/>
      <c r="CQP27" s="279"/>
      <c r="CQQ27" s="279"/>
      <c r="CQR27" s="279"/>
      <c r="CQS27" s="279"/>
      <c r="CQT27" s="279"/>
      <c r="CQU27" s="279"/>
      <c r="CQV27" s="279"/>
      <c r="CQW27" s="279"/>
      <c r="CQX27" s="279"/>
      <c r="CQY27" s="279"/>
      <c r="CQZ27" s="279"/>
      <c r="CRA27" s="279"/>
      <c r="CRB27" s="279"/>
      <c r="CRC27" s="279"/>
      <c r="CRD27" s="279"/>
      <c r="CRE27" s="279"/>
      <c r="CRF27" s="279"/>
      <c r="CRG27" s="279"/>
      <c r="CRH27" s="279"/>
      <c r="CRI27" s="279"/>
      <c r="CRJ27" s="279"/>
      <c r="CRK27" s="279"/>
      <c r="CRL27" s="279"/>
      <c r="CRM27" s="279"/>
      <c r="CRN27" s="279"/>
      <c r="CRO27" s="279"/>
      <c r="CRP27" s="279"/>
      <c r="CRQ27" s="279"/>
      <c r="CRR27" s="279"/>
      <c r="CRS27" s="279"/>
      <c r="CRT27" s="279"/>
      <c r="CRU27" s="279"/>
      <c r="CRV27" s="279"/>
      <c r="CRW27" s="279"/>
      <c r="CRX27" s="279"/>
      <c r="CRY27" s="279"/>
      <c r="CRZ27" s="279"/>
      <c r="CSA27" s="279"/>
      <c r="CSB27" s="279"/>
      <c r="CSC27" s="279"/>
      <c r="CSD27" s="279"/>
      <c r="CSE27" s="279"/>
      <c r="CSF27" s="279"/>
      <c r="CSG27" s="279"/>
      <c r="CSH27" s="279"/>
      <c r="CSI27" s="279"/>
      <c r="CSJ27" s="279"/>
      <c r="CSK27" s="279"/>
      <c r="CSL27" s="279"/>
      <c r="CSM27" s="279"/>
      <c r="CSN27" s="279"/>
      <c r="CSO27" s="279"/>
      <c r="CSP27" s="279"/>
      <c r="CSQ27" s="279"/>
      <c r="CSR27" s="279"/>
      <c r="CSS27" s="279"/>
      <c r="CST27" s="279"/>
      <c r="CSU27" s="279"/>
      <c r="CSV27" s="279"/>
      <c r="CSW27" s="279"/>
      <c r="CSX27" s="279"/>
      <c r="CSY27" s="279"/>
      <c r="CSZ27" s="279"/>
      <c r="CTA27" s="279"/>
      <c r="CTB27" s="279"/>
      <c r="CTC27" s="279"/>
      <c r="CTD27" s="279"/>
      <c r="CTE27" s="279"/>
      <c r="CTF27" s="279"/>
      <c r="CTG27" s="279"/>
      <c r="CTH27" s="279"/>
      <c r="CTI27" s="279"/>
      <c r="CTJ27" s="279"/>
      <c r="CTK27" s="279"/>
      <c r="CTL27" s="279"/>
      <c r="CTM27" s="279"/>
      <c r="CTN27" s="279"/>
      <c r="CTO27" s="279"/>
      <c r="CTP27" s="279"/>
      <c r="CTQ27" s="279"/>
      <c r="CTR27" s="279"/>
      <c r="CTS27" s="279"/>
      <c r="CTT27" s="279"/>
      <c r="CTU27" s="279"/>
      <c r="CTV27" s="279"/>
      <c r="CTW27" s="279"/>
      <c r="CTX27" s="279"/>
      <c r="CTY27" s="279"/>
      <c r="CTZ27" s="279"/>
      <c r="CUA27" s="279"/>
      <c r="CUB27" s="279"/>
      <c r="CUC27" s="279"/>
      <c r="CUD27" s="279"/>
      <c r="CUE27" s="279"/>
      <c r="CUF27" s="279"/>
      <c r="CUG27" s="279"/>
      <c r="CUH27" s="279"/>
      <c r="CUI27" s="279"/>
      <c r="CUJ27" s="279"/>
      <c r="CUK27" s="279"/>
      <c r="CUL27" s="279"/>
      <c r="CUM27" s="279"/>
      <c r="CUN27" s="279"/>
      <c r="CUO27" s="279"/>
      <c r="CUP27" s="279"/>
      <c r="CUQ27" s="279"/>
      <c r="CUR27" s="279"/>
      <c r="CUS27" s="279"/>
      <c r="CUT27" s="279"/>
      <c r="CUU27" s="279"/>
      <c r="CUV27" s="279"/>
      <c r="CUW27" s="279"/>
      <c r="CUX27" s="279"/>
      <c r="CUY27" s="279"/>
      <c r="CUZ27" s="279"/>
      <c r="CVA27" s="279"/>
      <c r="CVB27" s="279"/>
      <c r="CVC27" s="279"/>
      <c r="CVD27" s="279"/>
      <c r="CVE27" s="279"/>
      <c r="CVF27" s="279"/>
      <c r="CVG27" s="279"/>
      <c r="CVH27" s="279"/>
      <c r="CVI27" s="279"/>
      <c r="CVJ27" s="279"/>
      <c r="CVK27" s="279"/>
      <c r="CVL27" s="279"/>
      <c r="CVM27" s="279"/>
      <c r="CVN27" s="279"/>
      <c r="CVO27" s="279"/>
      <c r="CVP27" s="279"/>
      <c r="CVQ27" s="279"/>
      <c r="CVR27" s="279"/>
      <c r="CVS27" s="279"/>
      <c r="CVT27" s="279"/>
      <c r="CVU27" s="279"/>
      <c r="CVV27" s="279"/>
      <c r="CVW27" s="279"/>
      <c r="CVX27" s="279"/>
      <c r="CVY27" s="279"/>
      <c r="CVZ27" s="279"/>
      <c r="CWA27" s="279"/>
      <c r="CWB27" s="279"/>
      <c r="CWC27" s="279"/>
      <c r="CWD27" s="279"/>
      <c r="CWE27" s="279"/>
      <c r="CWF27" s="279"/>
      <c r="CWG27" s="279"/>
      <c r="CWH27" s="279"/>
      <c r="CWI27" s="279"/>
      <c r="CWJ27" s="279"/>
      <c r="CWK27" s="279"/>
      <c r="CWL27" s="279"/>
      <c r="CWM27" s="279"/>
      <c r="CWN27" s="279"/>
      <c r="CWO27" s="279"/>
      <c r="CWP27" s="279"/>
      <c r="CWQ27" s="279"/>
      <c r="CWR27" s="279"/>
      <c r="CWS27" s="279"/>
      <c r="CWT27" s="279"/>
      <c r="CWU27" s="279"/>
      <c r="CWV27" s="279"/>
      <c r="CWW27" s="279"/>
      <c r="CWX27" s="279"/>
      <c r="CWY27" s="279"/>
      <c r="CWZ27" s="279"/>
      <c r="CXA27" s="279"/>
      <c r="CXB27" s="279"/>
      <c r="CXC27" s="279"/>
      <c r="CXD27" s="279"/>
      <c r="CXE27" s="279"/>
      <c r="CXF27" s="279"/>
      <c r="CXG27" s="279"/>
      <c r="CXH27" s="279"/>
      <c r="CXI27" s="279"/>
      <c r="CXJ27" s="279"/>
      <c r="CXK27" s="279"/>
      <c r="CXL27" s="279"/>
      <c r="CXM27" s="279"/>
      <c r="CXN27" s="279"/>
      <c r="CXO27" s="279"/>
      <c r="CXP27" s="279"/>
      <c r="CXQ27" s="279"/>
      <c r="CXR27" s="279"/>
      <c r="CXS27" s="279"/>
      <c r="CXT27" s="279"/>
      <c r="CXU27" s="279"/>
      <c r="CXV27" s="279"/>
      <c r="CXW27" s="279"/>
      <c r="CXX27" s="279"/>
      <c r="CXY27" s="279"/>
      <c r="CXZ27" s="279"/>
      <c r="CYA27" s="279"/>
      <c r="CYB27" s="279"/>
      <c r="CYC27" s="279"/>
      <c r="CYD27" s="279"/>
      <c r="CYE27" s="279"/>
      <c r="CYF27" s="279"/>
      <c r="CYG27" s="279"/>
      <c r="CYH27" s="279"/>
      <c r="CYI27" s="279"/>
      <c r="CYJ27" s="279"/>
      <c r="CYK27" s="279"/>
      <c r="CYL27" s="279"/>
      <c r="CYM27" s="279"/>
      <c r="CYN27" s="279"/>
      <c r="CYO27" s="279"/>
      <c r="CYP27" s="279"/>
      <c r="CYQ27" s="279"/>
      <c r="CYR27" s="279"/>
      <c r="CYS27" s="279"/>
      <c r="CYT27" s="279"/>
      <c r="CYU27" s="279"/>
      <c r="CYV27" s="279"/>
      <c r="CYW27" s="279"/>
      <c r="CYX27" s="279"/>
      <c r="CYY27" s="279"/>
      <c r="CYZ27" s="279"/>
      <c r="CZA27" s="279"/>
      <c r="CZB27" s="279"/>
      <c r="CZC27" s="279"/>
      <c r="CZD27" s="279"/>
      <c r="CZE27" s="279"/>
      <c r="CZF27" s="279"/>
      <c r="CZG27" s="279"/>
      <c r="CZH27" s="279"/>
      <c r="CZI27" s="279"/>
      <c r="CZJ27" s="279"/>
      <c r="CZK27" s="279"/>
      <c r="CZL27" s="279"/>
      <c r="CZM27" s="279"/>
      <c r="CZN27" s="279"/>
      <c r="CZO27" s="279"/>
      <c r="CZP27" s="279"/>
      <c r="CZQ27" s="279"/>
      <c r="CZR27" s="279"/>
      <c r="CZS27" s="279"/>
      <c r="CZT27" s="279"/>
      <c r="CZU27" s="279"/>
      <c r="CZV27" s="279"/>
      <c r="CZW27" s="279"/>
      <c r="CZX27" s="279"/>
      <c r="CZY27" s="279"/>
      <c r="CZZ27" s="279"/>
      <c r="DAA27" s="279"/>
      <c r="DAB27" s="279"/>
      <c r="DAC27" s="279"/>
      <c r="DAD27" s="279"/>
      <c r="DAE27" s="279"/>
      <c r="DAF27" s="279"/>
      <c r="DAG27" s="279"/>
      <c r="DAH27" s="279"/>
      <c r="DAI27" s="279"/>
      <c r="DAJ27" s="279"/>
      <c r="DAK27" s="279"/>
      <c r="DAL27" s="279"/>
      <c r="DAM27" s="279"/>
      <c r="DAN27" s="279"/>
      <c r="DAO27" s="279"/>
      <c r="DAP27" s="279"/>
      <c r="DAQ27" s="279"/>
      <c r="DAR27" s="279"/>
      <c r="DAS27" s="279"/>
      <c r="DAT27" s="279"/>
      <c r="DAU27" s="279"/>
      <c r="DAV27" s="279"/>
      <c r="DAW27" s="279"/>
      <c r="DAX27" s="279"/>
      <c r="DAY27" s="279"/>
      <c r="DAZ27" s="279"/>
      <c r="DBA27" s="279"/>
      <c r="DBB27" s="279"/>
      <c r="DBC27" s="279"/>
      <c r="DBD27" s="279"/>
      <c r="DBE27" s="279"/>
      <c r="DBF27" s="279"/>
      <c r="DBG27" s="279"/>
      <c r="DBH27" s="279"/>
      <c r="DBI27" s="279"/>
      <c r="DBJ27" s="279"/>
      <c r="DBK27" s="279"/>
      <c r="DBL27" s="279"/>
      <c r="DBM27" s="279"/>
      <c r="DBN27" s="279"/>
      <c r="DBO27" s="279"/>
      <c r="DBP27" s="279"/>
      <c r="DBQ27" s="279"/>
      <c r="DBR27" s="279"/>
      <c r="DBS27" s="279"/>
      <c r="DBT27" s="279"/>
      <c r="DBU27" s="279"/>
      <c r="DBV27" s="279"/>
      <c r="DBW27" s="279"/>
      <c r="DBX27" s="279"/>
      <c r="DBY27" s="279"/>
      <c r="DBZ27" s="279"/>
      <c r="DCA27" s="279"/>
      <c r="DCB27" s="279"/>
      <c r="DCC27" s="279"/>
      <c r="DCD27" s="279"/>
      <c r="DCE27" s="279"/>
      <c r="DCF27" s="279"/>
      <c r="DCG27" s="279"/>
      <c r="DCH27" s="279"/>
      <c r="DCI27" s="279"/>
      <c r="DCJ27" s="279"/>
      <c r="DCK27" s="279"/>
      <c r="DCL27" s="279"/>
      <c r="DCM27" s="279"/>
      <c r="DCN27" s="279"/>
      <c r="DCO27" s="279"/>
      <c r="DCP27" s="279"/>
      <c r="DCQ27" s="279"/>
      <c r="DCR27" s="279"/>
      <c r="DCS27" s="279"/>
      <c r="DCT27" s="279"/>
      <c r="DCU27" s="279"/>
      <c r="DCV27" s="279"/>
      <c r="DCW27" s="279"/>
      <c r="DCX27" s="279"/>
      <c r="DCY27" s="279"/>
      <c r="DCZ27" s="279"/>
      <c r="DDA27" s="279"/>
      <c r="DDB27" s="279"/>
      <c r="DDC27" s="279"/>
      <c r="DDD27" s="279"/>
      <c r="DDE27" s="279"/>
      <c r="DDF27" s="279"/>
      <c r="DDG27" s="279"/>
      <c r="DDH27" s="279"/>
      <c r="DDI27" s="279"/>
      <c r="DDJ27" s="279"/>
      <c r="DDK27" s="279"/>
      <c r="DDL27" s="279"/>
      <c r="DDM27" s="279"/>
      <c r="DDN27" s="279"/>
      <c r="DDO27" s="279"/>
      <c r="DDP27" s="279"/>
      <c r="DDQ27" s="279"/>
      <c r="DDR27" s="279"/>
      <c r="DDS27" s="279"/>
      <c r="DDT27" s="279"/>
      <c r="DDU27" s="279"/>
      <c r="DDV27" s="279"/>
      <c r="DDW27" s="279"/>
      <c r="DDX27" s="279"/>
      <c r="DDY27" s="279"/>
      <c r="DDZ27" s="279"/>
      <c r="DEA27" s="279"/>
      <c r="DEB27" s="279"/>
      <c r="DEC27" s="279"/>
      <c r="DED27" s="279"/>
      <c r="DEE27" s="279"/>
      <c r="DEF27" s="279"/>
      <c r="DEG27" s="279"/>
      <c r="DEH27" s="279"/>
      <c r="DEI27" s="279"/>
      <c r="DEJ27" s="279"/>
      <c r="DEK27" s="279"/>
      <c r="DEL27" s="279"/>
      <c r="DEM27" s="279"/>
      <c r="DEN27" s="279"/>
      <c r="DEO27" s="279"/>
      <c r="DEP27" s="279"/>
      <c r="DEQ27" s="279"/>
      <c r="DER27" s="279"/>
      <c r="DES27" s="279"/>
      <c r="DET27" s="279"/>
      <c r="DEU27" s="279"/>
      <c r="DEV27" s="279"/>
      <c r="DEW27" s="279"/>
      <c r="DEX27" s="279"/>
      <c r="DEY27" s="279"/>
      <c r="DEZ27" s="279"/>
      <c r="DFA27" s="279"/>
      <c r="DFB27" s="279"/>
      <c r="DFC27" s="279"/>
      <c r="DFD27" s="279"/>
      <c r="DFE27" s="279"/>
      <c r="DFF27" s="279"/>
      <c r="DFG27" s="279"/>
      <c r="DFH27" s="279"/>
      <c r="DFI27" s="279"/>
      <c r="DFJ27" s="279"/>
      <c r="DFK27" s="279"/>
      <c r="DFL27" s="279"/>
      <c r="DFM27" s="279"/>
      <c r="DFN27" s="279"/>
      <c r="DFO27" s="279"/>
      <c r="DFP27" s="279"/>
      <c r="DFQ27" s="279"/>
      <c r="DFR27" s="279"/>
      <c r="DFS27" s="279"/>
      <c r="DFT27" s="279"/>
      <c r="DFU27" s="279"/>
      <c r="DFV27" s="279"/>
      <c r="DFW27" s="279"/>
      <c r="DFX27" s="279"/>
      <c r="DFY27" s="279"/>
      <c r="DFZ27" s="279"/>
      <c r="DGA27" s="279"/>
      <c r="DGB27" s="279"/>
      <c r="DGC27" s="279"/>
      <c r="DGD27" s="279"/>
      <c r="DGE27" s="279"/>
      <c r="DGF27" s="279"/>
      <c r="DGG27" s="279"/>
      <c r="DGH27" s="279"/>
      <c r="DGI27" s="279"/>
      <c r="DGJ27" s="279"/>
      <c r="DGK27" s="279"/>
      <c r="DGL27" s="279"/>
      <c r="DGM27" s="279"/>
      <c r="DGN27" s="279"/>
      <c r="DGO27" s="279"/>
      <c r="DGP27" s="279"/>
      <c r="DGQ27" s="279"/>
      <c r="DGR27" s="279"/>
      <c r="DGS27" s="279"/>
      <c r="DGT27" s="279"/>
      <c r="DGU27" s="279"/>
      <c r="DGV27" s="279"/>
      <c r="DGW27" s="279"/>
      <c r="DGX27" s="279"/>
      <c r="DGY27" s="279"/>
      <c r="DGZ27" s="279"/>
      <c r="DHA27" s="279"/>
      <c r="DHB27" s="279"/>
      <c r="DHC27" s="279"/>
      <c r="DHD27" s="279"/>
      <c r="DHE27" s="279"/>
      <c r="DHF27" s="279"/>
      <c r="DHG27" s="279"/>
      <c r="DHH27" s="279"/>
      <c r="DHI27" s="279"/>
      <c r="DHJ27" s="279"/>
      <c r="DHK27" s="279"/>
      <c r="DHL27" s="279"/>
      <c r="DHM27" s="279"/>
      <c r="DHN27" s="279"/>
      <c r="DHO27" s="279"/>
      <c r="DHP27" s="279"/>
      <c r="DHQ27" s="279"/>
      <c r="DHR27" s="279"/>
      <c r="DHS27" s="279"/>
      <c r="DHT27" s="279"/>
      <c r="DHU27" s="279"/>
      <c r="DHV27" s="279"/>
      <c r="DHW27" s="279"/>
      <c r="DHX27" s="279"/>
      <c r="DHY27" s="279"/>
      <c r="DHZ27" s="279"/>
      <c r="DIA27" s="279"/>
      <c r="DIB27" s="279"/>
      <c r="DIC27" s="279"/>
      <c r="DID27" s="279"/>
      <c r="DIE27" s="279"/>
      <c r="DIF27" s="279"/>
      <c r="DIG27" s="279"/>
      <c r="DIH27" s="279"/>
      <c r="DII27" s="279"/>
      <c r="DIJ27" s="279"/>
      <c r="DIK27" s="279"/>
      <c r="DIL27" s="279"/>
      <c r="DIM27" s="279"/>
      <c r="DIN27" s="279"/>
      <c r="DIO27" s="279"/>
      <c r="DIP27" s="279"/>
      <c r="DIQ27" s="279"/>
      <c r="DIR27" s="279"/>
      <c r="DIS27" s="279"/>
      <c r="DIT27" s="279"/>
      <c r="DIU27" s="279"/>
      <c r="DIV27" s="279"/>
      <c r="DIW27" s="279"/>
      <c r="DIX27" s="279"/>
      <c r="DIY27" s="279"/>
      <c r="DIZ27" s="279"/>
      <c r="DJA27" s="279"/>
      <c r="DJB27" s="279"/>
      <c r="DJC27" s="279"/>
      <c r="DJD27" s="279"/>
      <c r="DJE27" s="279"/>
      <c r="DJF27" s="279"/>
      <c r="DJG27" s="279"/>
      <c r="DJH27" s="279"/>
      <c r="DJI27" s="279"/>
      <c r="DJJ27" s="279"/>
      <c r="DJK27" s="279"/>
      <c r="DJL27" s="279"/>
      <c r="DJM27" s="279"/>
      <c r="DJN27" s="279"/>
      <c r="DJO27" s="279"/>
      <c r="DJP27" s="279"/>
      <c r="DJQ27" s="279"/>
      <c r="DJR27" s="279"/>
      <c r="DJS27" s="279"/>
      <c r="DJT27" s="279"/>
      <c r="DJU27" s="279"/>
      <c r="DJV27" s="279"/>
      <c r="DJW27" s="279"/>
      <c r="DJX27" s="279"/>
      <c r="DJY27" s="279"/>
      <c r="DJZ27" s="279"/>
      <c r="DKA27" s="279"/>
      <c r="DKB27" s="279"/>
      <c r="DKC27" s="279"/>
      <c r="DKD27" s="279"/>
      <c r="DKE27" s="279"/>
      <c r="DKF27" s="279"/>
      <c r="DKG27" s="279"/>
      <c r="DKH27" s="279"/>
      <c r="DKI27" s="279"/>
      <c r="DKJ27" s="279"/>
      <c r="DKK27" s="279"/>
      <c r="DKL27" s="279"/>
      <c r="DKM27" s="279"/>
      <c r="DKN27" s="279"/>
      <c r="DKO27" s="279"/>
      <c r="DKP27" s="279"/>
      <c r="DKQ27" s="279"/>
      <c r="DKR27" s="279"/>
      <c r="DKS27" s="279"/>
      <c r="DKT27" s="279"/>
      <c r="DKU27" s="279"/>
      <c r="DKV27" s="279"/>
      <c r="DKW27" s="279"/>
      <c r="DKX27" s="279"/>
      <c r="DKY27" s="279"/>
      <c r="DKZ27" s="279"/>
      <c r="DLA27" s="279"/>
      <c r="DLB27" s="279"/>
      <c r="DLC27" s="279"/>
      <c r="DLD27" s="279"/>
      <c r="DLE27" s="279"/>
      <c r="DLF27" s="279"/>
      <c r="DLG27" s="279"/>
      <c r="DLH27" s="279"/>
      <c r="DLI27" s="279"/>
      <c r="DLJ27" s="279"/>
      <c r="DLK27" s="279"/>
      <c r="DLL27" s="279"/>
      <c r="DLM27" s="279"/>
      <c r="DLN27" s="279"/>
      <c r="DLO27" s="279"/>
      <c r="DLP27" s="279"/>
      <c r="DLQ27" s="279"/>
      <c r="DLR27" s="279"/>
      <c r="DLS27" s="279"/>
      <c r="DLT27" s="279"/>
      <c r="DLU27" s="279"/>
      <c r="DLV27" s="279"/>
      <c r="DLW27" s="279"/>
      <c r="DLX27" s="279"/>
      <c r="DLY27" s="279"/>
      <c r="DLZ27" s="279"/>
      <c r="DMA27" s="279"/>
      <c r="DMB27" s="279"/>
      <c r="DMC27" s="279"/>
      <c r="DMD27" s="279"/>
      <c r="DME27" s="279"/>
      <c r="DMF27" s="279"/>
      <c r="DMG27" s="279"/>
      <c r="DMH27" s="279"/>
      <c r="DMI27" s="279"/>
      <c r="DMJ27" s="279"/>
      <c r="DMK27" s="279"/>
      <c r="DML27" s="279"/>
      <c r="DMM27" s="279"/>
      <c r="DMN27" s="279"/>
      <c r="DMO27" s="279"/>
      <c r="DMP27" s="279"/>
      <c r="DMQ27" s="279"/>
      <c r="DMR27" s="279"/>
      <c r="DMS27" s="279"/>
      <c r="DMT27" s="279"/>
      <c r="DMU27" s="279"/>
      <c r="DMV27" s="279"/>
      <c r="DMW27" s="279"/>
      <c r="DMX27" s="279"/>
      <c r="DMY27" s="279"/>
      <c r="DMZ27" s="279"/>
      <c r="DNA27" s="279"/>
      <c r="DNB27" s="279"/>
      <c r="DNC27" s="279"/>
      <c r="DND27" s="279"/>
      <c r="DNE27" s="279"/>
      <c r="DNF27" s="279"/>
      <c r="DNG27" s="279"/>
      <c r="DNH27" s="279"/>
      <c r="DNI27" s="279"/>
      <c r="DNJ27" s="279"/>
      <c r="DNK27" s="279"/>
      <c r="DNL27" s="279"/>
      <c r="DNM27" s="279"/>
      <c r="DNN27" s="279"/>
      <c r="DNO27" s="279"/>
      <c r="DNP27" s="279"/>
      <c r="DNQ27" s="279"/>
      <c r="DNR27" s="279"/>
      <c r="DNS27" s="279"/>
      <c r="DNT27" s="279"/>
      <c r="DNU27" s="279"/>
      <c r="DNV27" s="279"/>
      <c r="DNW27" s="279"/>
      <c r="DNX27" s="279"/>
      <c r="DNY27" s="279"/>
      <c r="DNZ27" s="279"/>
      <c r="DOA27" s="279"/>
      <c r="DOB27" s="279"/>
      <c r="DOC27" s="279"/>
      <c r="DOD27" s="279"/>
      <c r="DOE27" s="279"/>
      <c r="DOF27" s="279"/>
      <c r="DOG27" s="279"/>
      <c r="DOH27" s="279"/>
      <c r="DOI27" s="279"/>
      <c r="DOJ27" s="279"/>
      <c r="DOK27" s="279"/>
      <c r="DOL27" s="279"/>
      <c r="DOM27" s="279"/>
      <c r="DON27" s="279"/>
      <c r="DOO27" s="279"/>
      <c r="DOP27" s="279"/>
      <c r="DOQ27" s="279"/>
      <c r="DOR27" s="279"/>
      <c r="DOS27" s="279"/>
      <c r="DOT27" s="279"/>
      <c r="DOU27" s="279"/>
      <c r="DOV27" s="279"/>
      <c r="DOW27" s="279"/>
      <c r="DOX27" s="279"/>
      <c r="DOY27" s="279"/>
      <c r="DOZ27" s="279"/>
      <c r="DPA27" s="279"/>
      <c r="DPB27" s="279"/>
      <c r="DPC27" s="279"/>
      <c r="DPD27" s="279"/>
      <c r="DPE27" s="279"/>
      <c r="DPF27" s="279"/>
      <c r="DPG27" s="279"/>
      <c r="DPH27" s="279"/>
      <c r="DPI27" s="279"/>
      <c r="DPJ27" s="279"/>
      <c r="DPK27" s="279"/>
      <c r="DPL27" s="279"/>
      <c r="DPM27" s="279"/>
      <c r="DPN27" s="279"/>
      <c r="DPO27" s="279"/>
      <c r="DPP27" s="279"/>
      <c r="DPQ27" s="279"/>
      <c r="DPR27" s="279"/>
      <c r="DPS27" s="279"/>
      <c r="DPT27" s="279"/>
      <c r="DPU27" s="279"/>
      <c r="DPV27" s="279"/>
      <c r="DPW27" s="279"/>
      <c r="DPX27" s="279"/>
      <c r="DPY27" s="279"/>
      <c r="DPZ27" s="279"/>
      <c r="DQA27" s="279"/>
      <c r="DQB27" s="279"/>
      <c r="DQC27" s="279"/>
      <c r="DQD27" s="279"/>
      <c r="DQE27" s="279"/>
      <c r="DQF27" s="279"/>
      <c r="DQG27" s="279"/>
      <c r="DQH27" s="279"/>
      <c r="DQI27" s="279"/>
      <c r="DQJ27" s="279"/>
      <c r="DQK27" s="279"/>
      <c r="DQL27" s="279"/>
      <c r="DQM27" s="279"/>
      <c r="DQN27" s="279"/>
      <c r="DQO27" s="279"/>
      <c r="DQP27" s="279"/>
      <c r="DQQ27" s="279"/>
      <c r="DQR27" s="279"/>
      <c r="DQS27" s="279"/>
      <c r="DQT27" s="279"/>
      <c r="DQU27" s="279"/>
      <c r="DQV27" s="279"/>
      <c r="DQW27" s="279"/>
      <c r="DQX27" s="279"/>
      <c r="DQY27" s="279"/>
      <c r="DQZ27" s="279"/>
      <c r="DRA27" s="279"/>
      <c r="DRB27" s="279"/>
      <c r="DRC27" s="279"/>
      <c r="DRD27" s="279"/>
      <c r="DRE27" s="279"/>
      <c r="DRF27" s="279"/>
      <c r="DRG27" s="279"/>
      <c r="DRH27" s="279"/>
      <c r="DRI27" s="279"/>
      <c r="DRJ27" s="279"/>
      <c r="DRK27" s="279"/>
      <c r="DRL27" s="279"/>
      <c r="DRM27" s="279"/>
      <c r="DRN27" s="279"/>
      <c r="DRO27" s="279"/>
      <c r="DRP27" s="279"/>
      <c r="DRQ27" s="279"/>
      <c r="DRR27" s="279"/>
      <c r="DRS27" s="279"/>
      <c r="DRT27" s="279"/>
      <c r="DRU27" s="279"/>
      <c r="DRV27" s="279"/>
      <c r="DRW27" s="279"/>
      <c r="DRX27" s="279"/>
      <c r="DRY27" s="279"/>
      <c r="DRZ27" s="279"/>
      <c r="DSA27" s="279"/>
      <c r="DSB27" s="279"/>
      <c r="DSC27" s="279"/>
      <c r="DSD27" s="279"/>
      <c r="DSE27" s="279"/>
      <c r="DSF27" s="279"/>
      <c r="DSG27" s="279"/>
      <c r="DSH27" s="279"/>
      <c r="DSI27" s="279"/>
      <c r="DSJ27" s="279"/>
      <c r="DSK27" s="279"/>
      <c r="DSL27" s="279"/>
      <c r="DSM27" s="279"/>
      <c r="DSN27" s="279"/>
      <c r="DSO27" s="279"/>
      <c r="DSP27" s="279"/>
      <c r="DSQ27" s="279"/>
      <c r="DSR27" s="279"/>
      <c r="DSS27" s="279"/>
      <c r="DST27" s="279"/>
      <c r="DSU27" s="279"/>
      <c r="DSV27" s="279"/>
      <c r="DSW27" s="279"/>
      <c r="DSX27" s="279"/>
      <c r="DSY27" s="279"/>
      <c r="DSZ27" s="279"/>
      <c r="DTA27" s="279"/>
      <c r="DTB27" s="279"/>
      <c r="DTC27" s="279"/>
      <c r="DTD27" s="279"/>
      <c r="DTE27" s="279"/>
      <c r="DTF27" s="279"/>
      <c r="DTG27" s="279"/>
      <c r="DTH27" s="279"/>
      <c r="DTI27" s="279"/>
      <c r="DTJ27" s="279"/>
      <c r="DTK27" s="279"/>
      <c r="DTL27" s="279"/>
      <c r="DTM27" s="279"/>
      <c r="DTN27" s="279"/>
      <c r="DTO27" s="279"/>
      <c r="DTP27" s="279"/>
      <c r="DTQ27" s="279"/>
      <c r="DTR27" s="279"/>
      <c r="DTS27" s="279"/>
      <c r="DTT27" s="279"/>
      <c r="DTU27" s="279"/>
      <c r="DTV27" s="279"/>
      <c r="DTW27" s="279"/>
      <c r="DTX27" s="279"/>
      <c r="DTY27" s="279"/>
      <c r="DTZ27" s="279"/>
      <c r="DUA27" s="279"/>
      <c r="DUB27" s="279"/>
      <c r="DUC27" s="279"/>
      <c r="DUD27" s="279"/>
      <c r="DUE27" s="279"/>
      <c r="DUF27" s="279"/>
      <c r="DUG27" s="279"/>
      <c r="DUH27" s="279"/>
      <c r="DUI27" s="279"/>
      <c r="DUJ27" s="279"/>
      <c r="DUK27" s="279"/>
      <c r="DUL27" s="279"/>
      <c r="DUM27" s="279"/>
      <c r="DUN27" s="279"/>
      <c r="DUO27" s="279"/>
      <c r="DUP27" s="279"/>
      <c r="DUQ27" s="279"/>
      <c r="DUR27" s="279"/>
      <c r="DUS27" s="279"/>
      <c r="DUT27" s="279"/>
      <c r="DUU27" s="279"/>
      <c r="DUV27" s="279"/>
      <c r="DUW27" s="279"/>
      <c r="DUX27" s="279"/>
      <c r="DUY27" s="279"/>
      <c r="DUZ27" s="279"/>
      <c r="DVA27" s="279"/>
      <c r="DVB27" s="279"/>
      <c r="DVC27" s="279"/>
      <c r="DVD27" s="279"/>
      <c r="DVE27" s="279"/>
      <c r="DVF27" s="279"/>
      <c r="DVG27" s="279"/>
      <c r="DVH27" s="279"/>
      <c r="DVI27" s="279"/>
      <c r="DVJ27" s="279"/>
      <c r="DVK27" s="279"/>
      <c r="DVL27" s="279"/>
      <c r="DVM27" s="279"/>
      <c r="DVN27" s="279"/>
      <c r="DVO27" s="279"/>
      <c r="DVP27" s="279"/>
      <c r="DVQ27" s="279"/>
      <c r="DVR27" s="279"/>
      <c r="DVS27" s="279"/>
      <c r="DVT27" s="279"/>
      <c r="DVU27" s="279"/>
      <c r="DVV27" s="279"/>
      <c r="DVW27" s="279"/>
      <c r="DVX27" s="279"/>
      <c r="DVY27" s="279"/>
      <c r="DVZ27" s="279"/>
      <c r="DWA27" s="279"/>
      <c r="DWB27" s="279"/>
      <c r="DWC27" s="279"/>
      <c r="DWD27" s="279"/>
      <c r="DWE27" s="279"/>
      <c r="DWF27" s="279"/>
      <c r="DWG27" s="279"/>
      <c r="DWH27" s="279"/>
      <c r="DWI27" s="279"/>
      <c r="DWJ27" s="279"/>
      <c r="DWK27" s="279"/>
      <c r="DWL27" s="279"/>
      <c r="DWM27" s="279"/>
      <c r="DWN27" s="279"/>
      <c r="DWO27" s="279"/>
      <c r="DWP27" s="279"/>
      <c r="DWQ27" s="279"/>
      <c r="DWR27" s="279"/>
      <c r="DWS27" s="279"/>
      <c r="DWT27" s="279"/>
      <c r="DWU27" s="279"/>
      <c r="DWV27" s="279"/>
      <c r="DWW27" s="279"/>
      <c r="DWX27" s="279"/>
      <c r="DWY27" s="279"/>
      <c r="DWZ27" s="279"/>
      <c r="DXA27" s="279"/>
      <c r="DXB27" s="279"/>
      <c r="DXC27" s="279"/>
      <c r="DXD27" s="279"/>
      <c r="DXE27" s="279"/>
      <c r="DXF27" s="279"/>
      <c r="DXG27" s="279"/>
      <c r="DXH27" s="279"/>
      <c r="DXI27" s="279"/>
      <c r="DXJ27" s="279"/>
      <c r="DXK27" s="279"/>
      <c r="DXL27" s="279"/>
      <c r="DXM27" s="279"/>
      <c r="DXN27" s="279"/>
      <c r="DXO27" s="279"/>
      <c r="DXP27" s="279"/>
      <c r="DXQ27" s="279"/>
      <c r="DXR27" s="279"/>
      <c r="DXS27" s="279"/>
      <c r="DXT27" s="279"/>
      <c r="DXU27" s="279"/>
      <c r="DXV27" s="279"/>
      <c r="DXW27" s="279"/>
      <c r="DXX27" s="279"/>
      <c r="DXY27" s="279"/>
      <c r="DXZ27" s="279"/>
      <c r="DYA27" s="279"/>
      <c r="DYB27" s="279"/>
      <c r="DYC27" s="279"/>
      <c r="DYD27" s="279"/>
      <c r="DYE27" s="279"/>
      <c r="DYF27" s="279"/>
      <c r="DYG27" s="279"/>
      <c r="DYH27" s="279"/>
      <c r="DYI27" s="279"/>
      <c r="DYJ27" s="279"/>
      <c r="DYK27" s="279"/>
      <c r="DYL27" s="279"/>
      <c r="DYM27" s="279"/>
      <c r="DYN27" s="279"/>
      <c r="DYO27" s="279"/>
      <c r="DYP27" s="279"/>
      <c r="DYQ27" s="279"/>
      <c r="DYR27" s="279"/>
      <c r="DYS27" s="279"/>
      <c r="DYT27" s="279"/>
      <c r="DYU27" s="279"/>
      <c r="DYV27" s="279"/>
      <c r="DYW27" s="279"/>
      <c r="DYX27" s="279"/>
      <c r="DYY27" s="279"/>
      <c r="DYZ27" s="279"/>
      <c r="DZA27" s="279"/>
      <c r="DZB27" s="279"/>
      <c r="DZC27" s="279"/>
      <c r="DZD27" s="279"/>
      <c r="DZE27" s="279"/>
      <c r="DZF27" s="279"/>
      <c r="DZG27" s="279"/>
      <c r="DZH27" s="279"/>
      <c r="DZI27" s="279"/>
      <c r="DZJ27" s="279"/>
      <c r="DZK27" s="279"/>
      <c r="DZL27" s="279"/>
      <c r="DZM27" s="279"/>
      <c r="DZN27" s="279"/>
      <c r="DZO27" s="279"/>
      <c r="DZP27" s="279"/>
      <c r="DZQ27" s="279"/>
      <c r="DZR27" s="279"/>
      <c r="DZS27" s="279"/>
      <c r="DZT27" s="279"/>
      <c r="DZU27" s="279"/>
      <c r="DZV27" s="279"/>
      <c r="DZW27" s="279"/>
      <c r="DZX27" s="279"/>
      <c r="DZY27" s="279"/>
      <c r="DZZ27" s="279"/>
      <c r="EAA27" s="279"/>
      <c r="EAB27" s="279"/>
      <c r="EAC27" s="279"/>
      <c r="EAD27" s="279"/>
      <c r="EAE27" s="279"/>
      <c r="EAF27" s="279"/>
      <c r="EAG27" s="279"/>
      <c r="EAH27" s="279"/>
      <c r="EAI27" s="279"/>
      <c r="EAJ27" s="279"/>
      <c r="EAK27" s="279"/>
      <c r="EAL27" s="279"/>
      <c r="EAM27" s="279"/>
      <c r="EAN27" s="279"/>
      <c r="EAO27" s="279"/>
      <c r="EAP27" s="279"/>
      <c r="EAQ27" s="279"/>
      <c r="EAR27" s="279"/>
      <c r="EAS27" s="279"/>
      <c r="EAT27" s="279"/>
      <c r="EAU27" s="279"/>
      <c r="EAV27" s="279"/>
      <c r="EAW27" s="279"/>
      <c r="EAX27" s="279"/>
      <c r="EAY27" s="279"/>
      <c r="EAZ27" s="279"/>
      <c r="EBA27" s="279"/>
      <c r="EBB27" s="279"/>
      <c r="EBC27" s="279"/>
      <c r="EBD27" s="279"/>
      <c r="EBE27" s="279"/>
      <c r="EBF27" s="279"/>
      <c r="EBG27" s="279"/>
      <c r="EBH27" s="279"/>
      <c r="EBI27" s="279"/>
      <c r="EBJ27" s="279"/>
      <c r="EBK27" s="279"/>
      <c r="EBL27" s="279"/>
      <c r="EBM27" s="279"/>
      <c r="EBN27" s="279"/>
      <c r="EBO27" s="279"/>
      <c r="EBP27" s="279"/>
      <c r="EBQ27" s="279"/>
      <c r="EBR27" s="279"/>
      <c r="EBS27" s="279"/>
      <c r="EBT27" s="279"/>
      <c r="EBU27" s="279"/>
      <c r="EBV27" s="279"/>
      <c r="EBW27" s="279"/>
      <c r="EBX27" s="279"/>
      <c r="EBY27" s="279"/>
      <c r="EBZ27" s="279"/>
      <c r="ECA27" s="279"/>
      <c r="ECB27" s="279"/>
      <c r="ECC27" s="279"/>
      <c r="ECD27" s="279"/>
      <c r="ECE27" s="279"/>
      <c r="ECF27" s="279"/>
      <c r="ECG27" s="279"/>
      <c r="ECH27" s="279"/>
      <c r="ECI27" s="279"/>
      <c r="ECJ27" s="279"/>
      <c r="ECK27" s="279"/>
      <c r="ECL27" s="279"/>
      <c r="ECM27" s="279"/>
      <c r="ECN27" s="279"/>
      <c r="ECO27" s="279"/>
      <c r="ECP27" s="279"/>
      <c r="ECQ27" s="279"/>
      <c r="ECR27" s="279"/>
      <c r="ECS27" s="279"/>
      <c r="ECT27" s="279"/>
      <c r="ECU27" s="279"/>
      <c r="ECV27" s="279"/>
      <c r="ECW27" s="279"/>
      <c r="ECX27" s="279"/>
      <c r="ECY27" s="279"/>
      <c r="ECZ27" s="279"/>
      <c r="EDA27" s="279"/>
      <c r="EDB27" s="279"/>
      <c r="EDC27" s="279"/>
      <c r="EDD27" s="279"/>
      <c r="EDE27" s="279"/>
      <c r="EDF27" s="279"/>
      <c r="EDG27" s="279"/>
      <c r="EDH27" s="279"/>
      <c r="EDI27" s="279"/>
      <c r="EDJ27" s="279"/>
      <c r="EDK27" s="279"/>
      <c r="EDL27" s="279"/>
      <c r="EDM27" s="279"/>
      <c r="EDN27" s="279"/>
      <c r="EDO27" s="279"/>
      <c r="EDP27" s="279"/>
      <c r="EDQ27" s="279"/>
      <c r="EDR27" s="279"/>
      <c r="EDS27" s="279"/>
      <c r="EDT27" s="279"/>
      <c r="EDU27" s="279"/>
      <c r="EDV27" s="279"/>
      <c r="EDW27" s="279"/>
      <c r="EDX27" s="279"/>
      <c r="EDY27" s="279"/>
      <c r="EDZ27" s="279"/>
      <c r="EEA27" s="279"/>
      <c r="EEB27" s="279"/>
      <c r="EEC27" s="279"/>
      <c r="EED27" s="279"/>
      <c r="EEE27" s="279"/>
      <c r="EEF27" s="279"/>
      <c r="EEG27" s="279"/>
      <c r="EEH27" s="279"/>
      <c r="EEI27" s="279"/>
      <c r="EEJ27" s="279"/>
      <c r="EEK27" s="279"/>
      <c r="EEL27" s="279"/>
      <c r="EEM27" s="279"/>
      <c r="EEN27" s="279"/>
      <c r="EEO27" s="279"/>
      <c r="EEP27" s="279"/>
      <c r="EEQ27" s="279"/>
      <c r="EER27" s="279"/>
      <c r="EES27" s="279"/>
      <c r="EET27" s="279"/>
      <c r="EEU27" s="279"/>
      <c r="EEV27" s="279"/>
      <c r="EEW27" s="279"/>
      <c r="EEX27" s="279"/>
      <c r="EEY27" s="279"/>
      <c r="EEZ27" s="279"/>
      <c r="EFA27" s="279"/>
      <c r="EFB27" s="279"/>
      <c r="EFC27" s="279"/>
      <c r="EFD27" s="279"/>
      <c r="EFE27" s="279"/>
      <c r="EFF27" s="279"/>
      <c r="EFG27" s="279"/>
      <c r="EFH27" s="279"/>
      <c r="EFI27" s="279"/>
      <c r="EFJ27" s="279"/>
      <c r="EFK27" s="279"/>
      <c r="EFL27" s="279"/>
      <c r="EFM27" s="279"/>
      <c r="EFN27" s="279"/>
      <c r="EFO27" s="279"/>
      <c r="EFP27" s="279"/>
      <c r="EFQ27" s="279"/>
      <c r="EFR27" s="279"/>
      <c r="EFS27" s="279"/>
      <c r="EFT27" s="279"/>
      <c r="EFU27" s="279"/>
      <c r="EFV27" s="279"/>
      <c r="EFW27" s="279"/>
      <c r="EFX27" s="279"/>
      <c r="EFY27" s="279"/>
      <c r="EFZ27" s="279"/>
      <c r="EGA27" s="279"/>
      <c r="EGB27" s="279"/>
      <c r="EGC27" s="279"/>
      <c r="EGD27" s="279"/>
      <c r="EGE27" s="279"/>
      <c r="EGF27" s="279"/>
      <c r="EGG27" s="279"/>
      <c r="EGH27" s="279"/>
      <c r="EGI27" s="279"/>
      <c r="EGJ27" s="279"/>
      <c r="EGK27" s="279"/>
      <c r="EGL27" s="279"/>
      <c r="EGM27" s="279"/>
      <c r="EGN27" s="279"/>
      <c r="EGO27" s="279"/>
      <c r="EGP27" s="279"/>
      <c r="EGQ27" s="279"/>
      <c r="EGR27" s="279"/>
      <c r="EGS27" s="279"/>
      <c r="EGT27" s="279"/>
      <c r="EGU27" s="279"/>
      <c r="EGV27" s="279"/>
      <c r="EGW27" s="279"/>
      <c r="EGX27" s="279"/>
      <c r="EGY27" s="279"/>
      <c r="EGZ27" s="279"/>
      <c r="EHA27" s="279"/>
      <c r="EHB27" s="279"/>
      <c r="EHC27" s="279"/>
      <c r="EHD27" s="279"/>
      <c r="EHE27" s="279"/>
      <c r="EHF27" s="279"/>
      <c r="EHG27" s="279"/>
      <c r="EHH27" s="279"/>
      <c r="EHI27" s="279"/>
      <c r="EHJ27" s="279"/>
      <c r="EHK27" s="279"/>
      <c r="EHL27" s="279"/>
      <c r="EHM27" s="279"/>
      <c r="EHN27" s="279"/>
      <c r="EHO27" s="279"/>
      <c r="EHP27" s="279"/>
      <c r="EHQ27" s="279"/>
      <c r="EHR27" s="279"/>
      <c r="EHS27" s="279"/>
      <c r="EHT27" s="279"/>
      <c r="EHU27" s="279"/>
      <c r="EHV27" s="279"/>
      <c r="EHW27" s="279"/>
      <c r="EHX27" s="279"/>
      <c r="EHY27" s="279"/>
      <c r="EHZ27" s="279"/>
      <c r="EIA27" s="279"/>
      <c r="EIB27" s="279"/>
      <c r="EIC27" s="279"/>
      <c r="EID27" s="279"/>
      <c r="EIE27" s="279"/>
      <c r="EIF27" s="279"/>
      <c r="EIG27" s="279"/>
      <c r="EIH27" s="279"/>
      <c r="EII27" s="279"/>
      <c r="EIJ27" s="279"/>
      <c r="EIK27" s="279"/>
      <c r="EIL27" s="279"/>
      <c r="EIM27" s="279"/>
      <c r="EIN27" s="279"/>
      <c r="EIO27" s="279"/>
      <c r="EIP27" s="279"/>
      <c r="EIQ27" s="279"/>
      <c r="EIR27" s="279"/>
      <c r="EIS27" s="279"/>
      <c r="EIT27" s="279"/>
      <c r="EIU27" s="279"/>
      <c r="EIV27" s="279"/>
      <c r="EIW27" s="279"/>
      <c r="EIX27" s="279"/>
      <c r="EIY27" s="279"/>
      <c r="EIZ27" s="279"/>
      <c r="EJA27" s="279"/>
      <c r="EJB27" s="279"/>
      <c r="EJC27" s="279"/>
      <c r="EJD27" s="279"/>
      <c r="EJE27" s="279"/>
      <c r="EJF27" s="279"/>
      <c r="EJG27" s="279"/>
      <c r="EJH27" s="279"/>
      <c r="EJI27" s="279"/>
      <c r="EJJ27" s="279"/>
      <c r="EJK27" s="279"/>
      <c r="EJL27" s="279"/>
      <c r="EJM27" s="279"/>
      <c r="EJN27" s="279"/>
      <c r="EJO27" s="279"/>
      <c r="EJP27" s="279"/>
      <c r="EJQ27" s="279"/>
      <c r="EJR27" s="279"/>
      <c r="EJS27" s="279"/>
      <c r="EJT27" s="279"/>
      <c r="EJU27" s="279"/>
      <c r="EJV27" s="279"/>
      <c r="EJW27" s="279"/>
      <c r="EJX27" s="279"/>
      <c r="EJY27" s="279"/>
      <c r="EJZ27" s="279"/>
      <c r="EKA27" s="279"/>
      <c r="EKB27" s="279"/>
      <c r="EKC27" s="279"/>
      <c r="EKD27" s="279"/>
      <c r="EKE27" s="279"/>
      <c r="EKF27" s="279"/>
      <c r="EKG27" s="279"/>
      <c r="EKH27" s="279"/>
      <c r="EKI27" s="279"/>
      <c r="EKJ27" s="279"/>
      <c r="EKK27" s="279"/>
      <c r="EKL27" s="279"/>
      <c r="EKM27" s="279"/>
      <c r="EKN27" s="279"/>
      <c r="EKO27" s="279"/>
      <c r="EKP27" s="279"/>
      <c r="EKQ27" s="279"/>
      <c r="EKR27" s="279"/>
      <c r="EKS27" s="279"/>
      <c r="EKT27" s="279"/>
      <c r="EKU27" s="279"/>
      <c r="EKV27" s="279"/>
      <c r="EKW27" s="279"/>
      <c r="EKX27" s="279"/>
      <c r="EKY27" s="279"/>
      <c r="EKZ27" s="279"/>
      <c r="ELA27" s="279"/>
      <c r="ELB27" s="279"/>
      <c r="ELC27" s="279"/>
      <c r="ELD27" s="279"/>
      <c r="ELE27" s="279"/>
      <c r="ELF27" s="279"/>
      <c r="ELG27" s="279"/>
      <c r="ELH27" s="279"/>
      <c r="ELI27" s="279"/>
      <c r="ELJ27" s="279"/>
      <c r="ELK27" s="279"/>
      <c r="ELL27" s="279"/>
      <c r="ELM27" s="279"/>
      <c r="ELN27" s="279"/>
      <c r="ELO27" s="279"/>
      <c r="ELP27" s="279"/>
      <c r="ELQ27" s="279"/>
      <c r="ELR27" s="279"/>
      <c r="ELS27" s="279"/>
      <c r="ELT27" s="279"/>
      <c r="ELU27" s="279"/>
      <c r="ELV27" s="279"/>
      <c r="ELW27" s="279"/>
      <c r="ELX27" s="279"/>
      <c r="ELY27" s="279"/>
      <c r="ELZ27" s="279"/>
      <c r="EMA27" s="279"/>
      <c r="EMB27" s="279"/>
      <c r="EMC27" s="279"/>
      <c r="EMD27" s="279"/>
      <c r="EME27" s="279"/>
      <c r="EMF27" s="279"/>
      <c r="EMG27" s="279"/>
      <c r="EMH27" s="279"/>
      <c r="EMI27" s="279"/>
      <c r="EMJ27" s="279"/>
      <c r="EMK27" s="279"/>
      <c r="EML27" s="279"/>
      <c r="EMM27" s="279"/>
      <c r="EMN27" s="279"/>
      <c r="EMO27" s="279"/>
      <c r="EMP27" s="279"/>
      <c r="EMQ27" s="279"/>
      <c r="EMR27" s="279"/>
      <c r="EMS27" s="279"/>
      <c r="EMT27" s="279"/>
      <c r="EMU27" s="279"/>
      <c r="EMV27" s="279"/>
      <c r="EMW27" s="279"/>
      <c r="EMX27" s="279"/>
      <c r="EMY27" s="279"/>
      <c r="EMZ27" s="279"/>
      <c r="ENA27" s="279"/>
      <c r="ENB27" s="279"/>
      <c r="ENC27" s="279"/>
      <c r="END27" s="279"/>
      <c r="ENE27" s="279"/>
      <c r="ENF27" s="279"/>
      <c r="ENG27" s="279"/>
      <c r="ENH27" s="279"/>
      <c r="ENI27" s="279"/>
      <c r="ENJ27" s="279"/>
      <c r="ENK27" s="279"/>
      <c r="ENL27" s="279"/>
      <c r="ENM27" s="279"/>
      <c r="ENN27" s="279"/>
      <c r="ENO27" s="279"/>
      <c r="ENP27" s="279"/>
      <c r="ENQ27" s="279"/>
      <c r="ENR27" s="279"/>
      <c r="ENS27" s="279"/>
      <c r="ENT27" s="279"/>
      <c r="ENU27" s="279"/>
      <c r="ENV27" s="279"/>
      <c r="ENW27" s="279"/>
      <c r="ENX27" s="279"/>
      <c r="ENY27" s="279"/>
      <c r="ENZ27" s="279"/>
      <c r="EOA27" s="279"/>
      <c r="EOB27" s="279"/>
      <c r="EOC27" s="279"/>
      <c r="EOD27" s="279"/>
      <c r="EOE27" s="279"/>
      <c r="EOF27" s="279"/>
      <c r="EOG27" s="279"/>
      <c r="EOH27" s="279"/>
      <c r="EOI27" s="279"/>
      <c r="EOJ27" s="279"/>
      <c r="EOK27" s="279"/>
      <c r="EOL27" s="279"/>
      <c r="EOM27" s="279"/>
      <c r="EON27" s="279"/>
      <c r="EOO27" s="279"/>
      <c r="EOP27" s="279"/>
      <c r="EOQ27" s="279"/>
      <c r="EOR27" s="279"/>
      <c r="EOS27" s="279"/>
      <c r="EOT27" s="279"/>
      <c r="EOU27" s="279"/>
      <c r="EOV27" s="279"/>
      <c r="EOW27" s="279"/>
      <c r="EOX27" s="279"/>
      <c r="EOY27" s="279"/>
      <c r="EOZ27" s="279"/>
      <c r="EPA27" s="279"/>
      <c r="EPB27" s="279"/>
      <c r="EPC27" s="279"/>
      <c r="EPD27" s="279"/>
      <c r="EPE27" s="279"/>
      <c r="EPF27" s="279"/>
      <c r="EPG27" s="279"/>
      <c r="EPH27" s="279"/>
      <c r="EPI27" s="279"/>
      <c r="EPJ27" s="279"/>
      <c r="EPK27" s="279"/>
      <c r="EPL27" s="279"/>
      <c r="EPM27" s="279"/>
      <c r="EPN27" s="279"/>
      <c r="EPO27" s="279"/>
      <c r="EPP27" s="279"/>
      <c r="EPQ27" s="279"/>
      <c r="EPR27" s="279"/>
      <c r="EPS27" s="279"/>
      <c r="EPT27" s="279"/>
      <c r="EPU27" s="279"/>
      <c r="EPV27" s="279"/>
      <c r="EPW27" s="279"/>
      <c r="EPX27" s="279"/>
      <c r="EPY27" s="279"/>
      <c r="EPZ27" s="279"/>
      <c r="EQA27" s="279"/>
      <c r="EQB27" s="279"/>
      <c r="EQC27" s="279"/>
      <c r="EQD27" s="279"/>
      <c r="EQE27" s="279"/>
      <c r="EQF27" s="279"/>
      <c r="EQG27" s="279"/>
      <c r="EQH27" s="279"/>
      <c r="EQI27" s="279"/>
      <c r="EQJ27" s="279"/>
      <c r="EQK27" s="279"/>
      <c r="EQL27" s="279"/>
      <c r="EQM27" s="279"/>
      <c r="EQN27" s="279"/>
      <c r="EQO27" s="279"/>
      <c r="EQP27" s="279"/>
      <c r="EQQ27" s="279"/>
      <c r="EQR27" s="279"/>
      <c r="EQS27" s="279"/>
      <c r="EQT27" s="279"/>
      <c r="EQU27" s="279"/>
      <c r="EQV27" s="279"/>
      <c r="EQW27" s="279"/>
      <c r="EQX27" s="279"/>
      <c r="EQY27" s="279"/>
      <c r="EQZ27" s="279"/>
      <c r="ERA27" s="279"/>
      <c r="ERB27" s="279"/>
      <c r="ERC27" s="279"/>
      <c r="ERD27" s="279"/>
      <c r="ERE27" s="279"/>
      <c r="ERF27" s="279"/>
      <c r="ERG27" s="279"/>
      <c r="ERH27" s="279"/>
      <c r="ERI27" s="279"/>
      <c r="ERJ27" s="279"/>
      <c r="ERK27" s="279"/>
      <c r="ERL27" s="279"/>
      <c r="ERM27" s="279"/>
      <c r="ERN27" s="279"/>
      <c r="ERO27" s="279"/>
      <c r="ERP27" s="279"/>
      <c r="ERQ27" s="279"/>
      <c r="ERR27" s="279"/>
      <c r="ERS27" s="279"/>
      <c r="ERT27" s="279"/>
      <c r="ERU27" s="279"/>
      <c r="ERV27" s="279"/>
      <c r="ERW27" s="279"/>
      <c r="ERX27" s="279"/>
      <c r="ERY27" s="279"/>
      <c r="ERZ27" s="279"/>
      <c r="ESA27" s="279"/>
      <c r="ESB27" s="279"/>
      <c r="ESC27" s="279"/>
      <c r="ESD27" s="279"/>
      <c r="ESE27" s="279"/>
      <c r="ESF27" s="279"/>
      <c r="ESG27" s="279"/>
      <c r="ESH27" s="279"/>
      <c r="ESI27" s="279"/>
      <c r="ESJ27" s="279"/>
      <c r="ESK27" s="279"/>
      <c r="ESL27" s="279"/>
      <c r="ESM27" s="279"/>
      <c r="ESN27" s="279"/>
      <c r="ESO27" s="279"/>
      <c r="ESP27" s="279"/>
      <c r="ESQ27" s="279"/>
      <c r="ESR27" s="279"/>
      <c r="ESS27" s="279"/>
      <c r="EST27" s="279"/>
      <c r="ESU27" s="279"/>
      <c r="ESV27" s="279"/>
      <c r="ESW27" s="279"/>
      <c r="ESX27" s="279"/>
      <c r="ESY27" s="279"/>
      <c r="ESZ27" s="279"/>
      <c r="ETA27" s="279"/>
      <c r="ETB27" s="279"/>
      <c r="ETC27" s="279"/>
      <c r="ETD27" s="279"/>
      <c r="ETE27" s="279"/>
      <c r="ETF27" s="279"/>
      <c r="ETG27" s="279"/>
      <c r="ETH27" s="279"/>
      <c r="ETI27" s="279"/>
      <c r="ETJ27" s="279"/>
      <c r="ETK27" s="279"/>
      <c r="ETL27" s="279"/>
      <c r="ETM27" s="279"/>
      <c r="ETN27" s="279"/>
      <c r="ETO27" s="279"/>
      <c r="ETP27" s="279"/>
      <c r="ETQ27" s="279"/>
      <c r="ETR27" s="279"/>
      <c r="ETS27" s="279"/>
      <c r="ETT27" s="279"/>
      <c r="ETU27" s="279"/>
      <c r="ETV27" s="279"/>
      <c r="ETW27" s="279"/>
      <c r="ETX27" s="279"/>
      <c r="ETY27" s="279"/>
      <c r="ETZ27" s="279"/>
      <c r="EUA27" s="279"/>
      <c r="EUB27" s="279"/>
      <c r="EUC27" s="279"/>
      <c r="EUD27" s="279"/>
      <c r="EUE27" s="279"/>
      <c r="EUF27" s="279"/>
      <c r="EUG27" s="279"/>
      <c r="EUH27" s="279"/>
      <c r="EUI27" s="279"/>
      <c r="EUJ27" s="279"/>
      <c r="EUK27" s="279"/>
      <c r="EUL27" s="279"/>
      <c r="EUM27" s="279"/>
      <c r="EUN27" s="279"/>
      <c r="EUO27" s="279"/>
      <c r="EUP27" s="279"/>
      <c r="EUQ27" s="279"/>
      <c r="EUR27" s="279"/>
      <c r="EUS27" s="279"/>
      <c r="EUT27" s="279"/>
      <c r="EUU27" s="279"/>
      <c r="EUV27" s="279"/>
      <c r="EUW27" s="279"/>
      <c r="EUX27" s="279"/>
      <c r="EUY27" s="279"/>
      <c r="EUZ27" s="279"/>
      <c r="EVA27" s="279"/>
      <c r="EVB27" s="279"/>
      <c r="EVC27" s="279"/>
      <c r="EVD27" s="279"/>
      <c r="EVE27" s="279"/>
      <c r="EVF27" s="279"/>
      <c r="EVG27" s="279"/>
      <c r="EVH27" s="279"/>
      <c r="EVI27" s="279"/>
      <c r="EVJ27" s="279"/>
      <c r="EVK27" s="279"/>
      <c r="EVL27" s="279"/>
      <c r="EVM27" s="279"/>
      <c r="EVN27" s="279"/>
      <c r="EVO27" s="279"/>
      <c r="EVP27" s="279"/>
      <c r="EVQ27" s="279"/>
      <c r="EVR27" s="279"/>
      <c r="EVS27" s="279"/>
      <c r="EVT27" s="279"/>
      <c r="EVU27" s="279"/>
      <c r="EVV27" s="279"/>
      <c r="EVW27" s="279"/>
      <c r="EVX27" s="279"/>
      <c r="EVY27" s="279"/>
      <c r="EVZ27" s="279"/>
      <c r="EWA27" s="279"/>
      <c r="EWB27" s="279"/>
      <c r="EWC27" s="279"/>
      <c r="EWD27" s="279"/>
      <c r="EWE27" s="279"/>
      <c r="EWF27" s="279"/>
      <c r="EWG27" s="279"/>
      <c r="EWH27" s="279"/>
      <c r="EWI27" s="279"/>
      <c r="EWJ27" s="279"/>
      <c r="EWK27" s="279"/>
      <c r="EWL27" s="279"/>
      <c r="EWM27" s="279"/>
      <c r="EWN27" s="279"/>
      <c r="EWO27" s="279"/>
      <c r="EWP27" s="279"/>
      <c r="EWQ27" s="279"/>
      <c r="EWR27" s="279"/>
      <c r="EWS27" s="279"/>
      <c r="EWT27" s="279"/>
      <c r="EWU27" s="279"/>
      <c r="EWV27" s="279"/>
      <c r="EWW27" s="279"/>
      <c r="EWX27" s="279"/>
      <c r="EWY27" s="279"/>
      <c r="EWZ27" s="279"/>
      <c r="EXA27" s="279"/>
      <c r="EXB27" s="279"/>
      <c r="EXC27" s="279"/>
      <c r="EXD27" s="279"/>
      <c r="EXE27" s="279"/>
      <c r="EXF27" s="279"/>
      <c r="EXG27" s="279"/>
      <c r="EXH27" s="279"/>
      <c r="EXI27" s="279"/>
      <c r="EXJ27" s="279"/>
      <c r="EXK27" s="279"/>
      <c r="EXL27" s="279"/>
      <c r="EXM27" s="279"/>
      <c r="EXN27" s="279"/>
      <c r="EXO27" s="279"/>
      <c r="EXP27" s="279"/>
      <c r="EXQ27" s="279"/>
      <c r="EXR27" s="279"/>
      <c r="EXS27" s="279"/>
      <c r="EXT27" s="279"/>
      <c r="EXU27" s="279"/>
      <c r="EXV27" s="279"/>
      <c r="EXW27" s="279"/>
      <c r="EXX27" s="279"/>
      <c r="EXY27" s="279"/>
      <c r="EXZ27" s="279"/>
      <c r="EYA27" s="279"/>
      <c r="EYB27" s="279"/>
      <c r="EYC27" s="279"/>
      <c r="EYD27" s="279"/>
      <c r="EYE27" s="279"/>
      <c r="EYF27" s="279"/>
      <c r="EYG27" s="279"/>
      <c r="EYH27" s="279"/>
      <c r="EYI27" s="279"/>
      <c r="EYJ27" s="279"/>
      <c r="EYK27" s="279"/>
      <c r="EYL27" s="279"/>
      <c r="EYM27" s="279"/>
      <c r="EYN27" s="279"/>
      <c r="EYO27" s="279"/>
      <c r="EYP27" s="279"/>
      <c r="EYQ27" s="279"/>
      <c r="EYR27" s="279"/>
      <c r="EYS27" s="279"/>
      <c r="EYT27" s="279"/>
      <c r="EYU27" s="279"/>
      <c r="EYV27" s="279"/>
      <c r="EYW27" s="279"/>
      <c r="EYX27" s="279"/>
      <c r="EYY27" s="279"/>
      <c r="EYZ27" s="279"/>
      <c r="EZA27" s="279"/>
      <c r="EZB27" s="279"/>
      <c r="EZC27" s="279"/>
      <c r="EZD27" s="279"/>
      <c r="EZE27" s="279"/>
      <c r="EZF27" s="279"/>
      <c r="EZG27" s="279"/>
      <c r="EZH27" s="279"/>
      <c r="EZI27" s="279"/>
      <c r="EZJ27" s="279"/>
      <c r="EZK27" s="279"/>
      <c r="EZL27" s="279"/>
      <c r="EZM27" s="279"/>
      <c r="EZN27" s="279"/>
      <c r="EZO27" s="279"/>
      <c r="EZP27" s="279"/>
      <c r="EZQ27" s="279"/>
      <c r="EZR27" s="279"/>
      <c r="EZS27" s="279"/>
      <c r="EZT27" s="279"/>
      <c r="EZU27" s="279"/>
      <c r="EZV27" s="279"/>
      <c r="EZW27" s="279"/>
      <c r="EZX27" s="279"/>
      <c r="EZY27" s="279"/>
      <c r="EZZ27" s="279"/>
      <c r="FAA27" s="279"/>
      <c r="FAB27" s="279"/>
      <c r="FAC27" s="279"/>
      <c r="FAD27" s="279"/>
      <c r="FAE27" s="279"/>
      <c r="FAF27" s="279"/>
      <c r="FAG27" s="279"/>
      <c r="FAH27" s="279"/>
      <c r="FAI27" s="279"/>
      <c r="FAJ27" s="279"/>
      <c r="FAK27" s="279"/>
      <c r="FAL27" s="279"/>
      <c r="FAM27" s="279"/>
      <c r="FAN27" s="279"/>
      <c r="FAO27" s="279"/>
      <c r="FAP27" s="279"/>
      <c r="FAQ27" s="279"/>
      <c r="FAR27" s="279"/>
      <c r="FAS27" s="279"/>
      <c r="FAT27" s="279"/>
      <c r="FAU27" s="279"/>
      <c r="FAV27" s="279"/>
      <c r="FAW27" s="279"/>
      <c r="FAX27" s="279"/>
      <c r="FAY27" s="279"/>
      <c r="FAZ27" s="279"/>
      <c r="FBA27" s="279"/>
      <c r="FBB27" s="279"/>
      <c r="FBC27" s="279"/>
      <c r="FBD27" s="279"/>
      <c r="FBE27" s="279"/>
      <c r="FBF27" s="279"/>
      <c r="FBG27" s="279"/>
      <c r="FBH27" s="279"/>
      <c r="FBI27" s="279"/>
      <c r="FBJ27" s="279"/>
      <c r="FBK27" s="279"/>
      <c r="FBL27" s="279"/>
      <c r="FBM27" s="279"/>
      <c r="FBN27" s="279"/>
      <c r="FBO27" s="279"/>
      <c r="FBP27" s="279"/>
      <c r="FBQ27" s="279"/>
      <c r="FBR27" s="279"/>
      <c r="FBS27" s="279"/>
      <c r="FBT27" s="279"/>
      <c r="FBU27" s="279"/>
      <c r="FBV27" s="279"/>
      <c r="FBW27" s="279"/>
      <c r="FBX27" s="279"/>
      <c r="FBY27" s="279"/>
      <c r="FBZ27" s="279"/>
      <c r="FCA27" s="279"/>
      <c r="FCB27" s="279"/>
      <c r="FCC27" s="279"/>
      <c r="FCD27" s="279"/>
      <c r="FCE27" s="279"/>
      <c r="FCF27" s="279"/>
      <c r="FCG27" s="279"/>
      <c r="FCH27" s="279"/>
      <c r="FCI27" s="279"/>
      <c r="FCJ27" s="279"/>
      <c r="FCK27" s="279"/>
      <c r="FCL27" s="279"/>
      <c r="FCM27" s="279"/>
      <c r="FCN27" s="279"/>
      <c r="FCO27" s="279"/>
      <c r="FCP27" s="279"/>
      <c r="FCQ27" s="279"/>
      <c r="FCR27" s="279"/>
      <c r="FCS27" s="279"/>
      <c r="FCT27" s="279"/>
      <c r="FCU27" s="279"/>
      <c r="FCV27" s="279"/>
      <c r="FCW27" s="279"/>
      <c r="FCX27" s="279"/>
      <c r="FCY27" s="279"/>
      <c r="FCZ27" s="279"/>
      <c r="FDA27" s="279"/>
      <c r="FDB27" s="279"/>
      <c r="FDC27" s="279"/>
      <c r="FDD27" s="279"/>
      <c r="FDE27" s="279"/>
      <c r="FDF27" s="279"/>
      <c r="FDG27" s="279"/>
      <c r="FDH27" s="279"/>
      <c r="FDI27" s="279"/>
      <c r="FDJ27" s="279"/>
      <c r="FDK27" s="279"/>
      <c r="FDL27" s="279"/>
      <c r="FDM27" s="279"/>
      <c r="FDN27" s="279"/>
      <c r="FDO27" s="279"/>
      <c r="FDP27" s="279"/>
      <c r="FDQ27" s="279"/>
      <c r="FDR27" s="279"/>
      <c r="FDS27" s="279"/>
      <c r="FDT27" s="279"/>
      <c r="FDU27" s="279"/>
      <c r="FDV27" s="279"/>
      <c r="FDW27" s="279"/>
      <c r="FDX27" s="279"/>
      <c r="FDY27" s="279"/>
      <c r="FDZ27" s="279"/>
      <c r="FEA27" s="279"/>
      <c r="FEB27" s="279"/>
      <c r="FEC27" s="279"/>
      <c r="FED27" s="279"/>
      <c r="FEE27" s="279"/>
      <c r="FEF27" s="279"/>
      <c r="FEG27" s="279"/>
      <c r="FEH27" s="279"/>
      <c r="FEI27" s="279"/>
      <c r="FEJ27" s="279"/>
      <c r="FEK27" s="279"/>
      <c r="FEL27" s="279"/>
      <c r="FEM27" s="279"/>
      <c r="FEN27" s="279"/>
      <c r="FEO27" s="279"/>
      <c r="FEP27" s="279"/>
      <c r="FEQ27" s="279"/>
      <c r="FER27" s="279"/>
      <c r="FES27" s="279"/>
      <c r="FET27" s="279"/>
      <c r="FEU27" s="279"/>
      <c r="FEV27" s="279"/>
      <c r="FEW27" s="279"/>
      <c r="FEX27" s="279"/>
      <c r="FEY27" s="279"/>
      <c r="FEZ27" s="279"/>
      <c r="FFA27" s="279"/>
      <c r="FFB27" s="279"/>
      <c r="FFC27" s="279"/>
      <c r="FFD27" s="279"/>
      <c r="FFE27" s="279"/>
      <c r="FFF27" s="279"/>
      <c r="FFG27" s="279"/>
      <c r="FFH27" s="279"/>
      <c r="FFI27" s="279"/>
      <c r="FFJ27" s="279"/>
      <c r="FFK27" s="279"/>
      <c r="FFL27" s="279"/>
      <c r="FFM27" s="279"/>
      <c r="FFN27" s="279"/>
      <c r="FFO27" s="279"/>
      <c r="FFP27" s="279"/>
      <c r="FFQ27" s="279"/>
      <c r="FFR27" s="279"/>
      <c r="FFS27" s="279"/>
      <c r="FFT27" s="279"/>
      <c r="FFU27" s="279"/>
      <c r="FFV27" s="279"/>
      <c r="FFW27" s="279"/>
      <c r="FFX27" s="279"/>
      <c r="FFY27" s="279"/>
      <c r="FFZ27" s="279"/>
      <c r="FGA27" s="279"/>
      <c r="FGB27" s="279"/>
      <c r="FGC27" s="279"/>
      <c r="FGD27" s="279"/>
      <c r="FGE27" s="279"/>
      <c r="FGF27" s="279"/>
      <c r="FGG27" s="279"/>
      <c r="FGH27" s="279"/>
      <c r="FGI27" s="279"/>
      <c r="FGJ27" s="279"/>
      <c r="FGK27" s="279"/>
      <c r="FGL27" s="279"/>
      <c r="FGM27" s="279"/>
      <c r="FGN27" s="279"/>
      <c r="FGO27" s="279"/>
      <c r="FGP27" s="279"/>
      <c r="FGQ27" s="279"/>
      <c r="FGR27" s="279"/>
      <c r="FGS27" s="279"/>
      <c r="FGT27" s="279"/>
      <c r="FGU27" s="279"/>
      <c r="FGV27" s="279"/>
      <c r="FGW27" s="279"/>
      <c r="FGX27" s="279"/>
      <c r="FGY27" s="279"/>
      <c r="FGZ27" s="279"/>
      <c r="FHA27" s="279"/>
      <c r="FHB27" s="279"/>
      <c r="FHC27" s="279"/>
      <c r="FHD27" s="279"/>
      <c r="FHE27" s="279"/>
      <c r="FHF27" s="279"/>
      <c r="FHG27" s="279"/>
      <c r="FHH27" s="279"/>
      <c r="FHI27" s="279"/>
      <c r="FHJ27" s="279"/>
      <c r="FHK27" s="279"/>
      <c r="FHL27" s="279"/>
      <c r="FHM27" s="279"/>
      <c r="FHN27" s="279"/>
      <c r="FHO27" s="279"/>
      <c r="FHP27" s="279"/>
      <c r="FHQ27" s="279"/>
      <c r="FHR27" s="279"/>
      <c r="FHS27" s="279"/>
      <c r="FHT27" s="279"/>
      <c r="FHU27" s="279"/>
      <c r="FHV27" s="279"/>
      <c r="FHW27" s="279"/>
      <c r="FHX27" s="279"/>
      <c r="FHY27" s="279"/>
      <c r="FHZ27" s="279"/>
      <c r="FIA27" s="279"/>
      <c r="FIB27" s="279"/>
      <c r="FIC27" s="279"/>
      <c r="FID27" s="279"/>
      <c r="FIE27" s="279"/>
      <c r="FIF27" s="279"/>
      <c r="FIG27" s="279"/>
      <c r="FIH27" s="279"/>
      <c r="FII27" s="279"/>
      <c r="FIJ27" s="279"/>
      <c r="FIK27" s="279"/>
      <c r="FIL27" s="279"/>
      <c r="FIM27" s="279"/>
      <c r="FIN27" s="279"/>
      <c r="FIO27" s="279"/>
      <c r="FIP27" s="279"/>
      <c r="FIQ27" s="279"/>
      <c r="FIR27" s="279"/>
      <c r="FIS27" s="279"/>
      <c r="FIT27" s="279"/>
      <c r="FIU27" s="279"/>
      <c r="FIV27" s="279"/>
      <c r="FIW27" s="279"/>
      <c r="FIX27" s="279"/>
      <c r="FIY27" s="279"/>
      <c r="FIZ27" s="279"/>
      <c r="FJA27" s="279"/>
      <c r="FJB27" s="279"/>
      <c r="FJC27" s="279"/>
      <c r="FJD27" s="279"/>
      <c r="FJE27" s="279"/>
      <c r="FJF27" s="279"/>
      <c r="FJG27" s="279"/>
      <c r="FJH27" s="279"/>
      <c r="FJI27" s="279"/>
      <c r="FJJ27" s="279"/>
      <c r="FJK27" s="279"/>
      <c r="FJL27" s="279"/>
      <c r="FJM27" s="279"/>
      <c r="FJN27" s="279"/>
      <c r="FJO27" s="279"/>
      <c r="FJP27" s="279"/>
      <c r="FJQ27" s="279"/>
      <c r="FJR27" s="279"/>
      <c r="FJS27" s="279"/>
      <c r="FJT27" s="279"/>
      <c r="FJU27" s="279"/>
      <c r="FJV27" s="279"/>
      <c r="FJW27" s="279"/>
      <c r="FJX27" s="279"/>
      <c r="FJY27" s="279"/>
      <c r="FJZ27" s="279"/>
      <c r="FKA27" s="279"/>
      <c r="FKB27" s="279"/>
      <c r="FKC27" s="279"/>
      <c r="FKD27" s="279"/>
      <c r="FKE27" s="279"/>
      <c r="FKF27" s="279"/>
      <c r="FKG27" s="279"/>
      <c r="FKH27" s="279"/>
      <c r="FKI27" s="279"/>
      <c r="FKJ27" s="279"/>
      <c r="FKK27" s="279"/>
      <c r="FKL27" s="279"/>
      <c r="FKM27" s="279"/>
      <c r="FKN27" s="279"/>
      <c r="FKO27" s="279"/>
      <c r="FKP27" s="279"/>
      <c r="FKQ27" s="279"/>
      <c r="FKR27" s="279"/>
      <c r="FKS27" s="279"/>
      <c r="FKT27" s="279"/>
      <c r="FKU27" s="279"/>
      <c r="FKV27" s="279"/>
      <c r="FKW27" s="279"/>
      <c r="FKX27" s="279"/>
      <c r="FKY27" s="279"/>
      <c r="FKZ27" s="279"/>
      <c r="FLA27" s="279"/>
      <c r="FLB27" s="279"/>
      <c r="FLC27" s="279"/>
      <c r="FLD27" s="279"/>
      <c r="FLE27" s="279"/>
      <c r="FLF27" s="279"/>
      <c r="FLG27" s="279"/>
      <c r="FLH27" s="279"/>
      <c r="FLI27" s="279"/>
      <c r="FLJ27" s="279"/>
      <c r="FLK27" s="279"/>
      <c r="FLL27" s="279"/>
      <c r="FLM27" s="279"/>
      <c r="FLN27" s="279"/>
      <c r="FLO27" s="279"/>
      <c r="FLP27" s="279"/>
      <c r="FLQ27" s="279"/>
      <c r="FLR27" s="279"/>
      <c r="FLS27" s="279"/>
      <c r="FLT27" s="279"/>
      <c r="FLU27" s="279"/>
      <c r="FLV27" s="279"/>
      <c r="FLW27" s="279"/>
      <c r="FLX27" s="279"/>
      <c r="FLY27" s="279"/>
      <c r="FLZ27" s="279"/>
      <c r="FMA27" s="279"/>
      <c r="FMB27" s="279"/>
      <c r="FMC27" s="279"/>
      <c r="FMD27" s="279"/>
      <c r="FME27" s="279"/>
      <c r="FMF27" s="279"/>
      <c r="FMG27" s="279"/>
      <c r="FMH27" s="279"/>
      <c r="FMI27" s="279"/>
      <c r="FMJ27" s="279"/>
      <c r="FMK27" s="279"/>
      <c r="FML27" s="279"/>
      <c r="FMM27" s="279"/>
      <c r="FMN27" s="279"/>
      <c r="FMO27" s="279"/>
      <c r="FMP27" s="279"/>
      <c r="FMQ27" s="279"/>
      <c r="FMR27" s="279"/>
      <c r="FMS27" s="279"/>
      <c r="FMT27" s="279"/>
      <c r="FMU27" s="279"/>
      <c r="FMV27" s="279"/>
      <c r="FMW27" s="279"/>
      <c r="FMX27" s="279"/>
      <c r="FMY27" s="279"/>
      <c r="FMZ27" s="279"/>
      <c r="FNA27" s="279"/>
      <c r="FNB27" s="279"/>
      <c r="FNC27" s="279"/>
      <c r="FND27" s="279"/>
      <c r="FNE27" s="279"/>
      <c r="FNF27" s="279"/>
      <c r="FNG27" s="279"/>
      <c r="FNH27" s="279"/>
      <c r="FNI27" s="279"/>
      <c r="FNJ27" s="279"/>
      <c r="FNK27" s="279"/>
      <c r="FNL27" s="279"/>
      <c r="FNM27" s="279"/>
      <c r="FNN27" s="279"/>
      <c r="FNO27" s="279"/>
      <c r="FNP27" s="279"/>
      <c r="FNQ27" s="279"/>
      <c r="FNR27" s="279"/>
      <c r="FNS27" s="279"/>
      <c r="FNT27" s="279"/>
      <c r="FNU27" s="279"/>
      <c r="FNV27" s="279"/>
      <c r="FNW27" s="279"/>
      <c r="FNX27" s="279"/>
      <c r="FNY27" s="279"/>
      <c r="FNZ27" s="279"/>
      <c r="FOA27" s="279"/>
      <c r="FOB27" s="279"/>
      <c r="FOC27" s="279"/>
      <c r="FOD27" s="279"/>
      <c r="FOE27" s="279"/>
      <c r="FOF27" s="279"/>
      <c r="FOG27" s="279"/>
      <c r="FOH27" s="279"/>
      <c r="FOI27" s="279"/>
      <c r="FOJ27" s="279"/>
      <c r="FOK27" s="279"/>
      <c r="FOL27" s="279"/>
      <c r="FOM27" s="279"/>
      <c r="FON27" s="279"/>
      <c r="FOO27" s="279"/>
      <c r="FOP27" s="279"/>
      <c r="FOQ27" s="279"/>
      <c r="FOR27" s="279"/>
      <c r="FOS27" s="279"/>
      <c r="FOT27" s="279"/>
      <c r="FOU27" s="279"/>
      <c r="FOV27" s="279"/>
      <c r="FOW27" s="279"/>
      <c r="FOX27" s="279"/>
      <c r="FOY27" s="279"/>
      <c r="FOZ27" s="279"/>
      <c r="FPA27" s="279"/>
      <c r="FPB27" s="279"/>
      <c r="FPC27" s="279"/>
      <c r="FPD27" s="279"/>
      <c r="FPE27" s="279"/>
      <c r="FPF27" s="279"/>
      <c r="FPG27" s="279"/>
      <c r="FPH27" s="279"/>
      <c r="FPI27" s="279"/>
      <c r="FPJ27" s="279"/>
      <c r="FPK27" s="279"/>
      <c r="FPL27" s="279"/>
      <c r="FPM27" s="279"/>
      <c r="FPN27" s="279"/>
      <c r="FPO27" s="279"/>
      <c r="FPP27" s="279"/>
      <c r="FPQ27" s="279"/>
      <c r="FPR27" s="279"/>
      <c r="FPS27" s="279"/>
      <c r="FPT27" s="279"/>
      <c r="FPU27" s="279"/>
      <c r="FPV27" s="279"/>
      <c r="FPW27" s="279"/>
      <c r="FPX27" s="279"/>
      <c r="FPY27" s="279"/>
      <c r="FPZ27" s="279"/>
      <c r="FQA27" s="279"/>
      <c r="FQB27" s="279"/>
      <c r="FQC27" s="279"/>
      <c r="FQD27" s="279"/>
      <c r="FQE27" s="279"/>
      <c r="FQF27" s="279"/>
      <c r="FQG27" s="279"/>
      <c r="FQH27" s="279"/>
      <c r="FQI27" s="279"/>
      <c r="FQJ27" s="279"/>
      <c r="FQK27" s="279"/>
      <c r="FQL27" s="279"/>
      <c r="FQM27" s="279"/>
      <c r="FQN27" s="279"/>
      <c r="FQO27" s="279"/>
      <c r="FQP27" s="279"/>
      <c r="FQQ27" s="279"/>
      <c r="FQR27" s="279"/>
      <c r="FQS27" s="279"/>
      <c r="FQT27" s="279"/>
      <c r="FQU27" s="279"/>
      <c r="FQV27" s="279"/>
      <c r="FQW27" s="279"/>
      <c r="FQX27" s="279"/>
      <c r="FQY27" s="279"/>
      <c r="FQZ27" s="279"/>
      <c r="FRA27" s="279"/>
      <c r="FRB27" s="279"/>
      <c r="FRC27" s="279"/>
      <c r="FRD27" s="279"/>
      <c r="FRE27" s="279"/>
      <c r="FRF27" s="279"/>
      <c r="FRG27" s="279"/>
      <c r="FRH27" s="279"/>
      <c r="FRI27" s="279"/>
      <c r="FRJ27" s="279"/>
      <c r="FRK27" s="279"/>
      <c r="FRL27" s="279"/>
      <c r="FRM27" s="279"/>
      <c r="FRN27" s="279"/>
      <c r="FRO27" s="279"/>
      <c r="FRP27" s="279"/>
      <c r="FRQ27" s="279"/>
      <c r="FRR27" s="279"/>
      <c r="FRS27" s="279"/>
      <c r="FRT27" s="279"/>
      <c r="FRU27" s="279"/>
      <c r="FRV27" s="279"/>
      <c r="FRW27" s="279"/>
      <c r="FRX27" s="279"/>
      <c r="FRY27" s="279"/>
      <c r="FRZ27" s="279"/>
      <c r="FSA27" s="279"/>
      <c r="FSB27" s="279"/>
      <c r="FSC27" s="279"/>
      <c r="FSD27" s="279"/>
      <c r="FSE27" s="279"/>
      <c r="FSF27" s="279"/>
      <c r="FSG27" s="279"/>
      <c r="FSH27" s="279"/>
      <c r="FSI27" s="279"/>
      <c r="FSJ27" s="279"/>
      <c r="FSK27" s="279"/>
      <c r="FSL27" s="279"/>
      <c r="FSM27" s="279"/>
      <c r="FSN27" s="279"/>
      <c r="FSO27" s="279"/>
      <c r="FSP27" s="279"/>
      <c r="FSQ27" s="279"/>
      <c r="FSR27" s="279"/>
      <c r="FSS27" s="279"/>
      <c r="FST27" s="279"/>
      <c r="FSU27" s="279"/>
      <c r="FSV27" s="279"/>
      <c r="FSW27" s="279"/>
      <c r="FSX27" s="279"/>
      <c r="FSY27" s="279"/>
      <c r="FSZ27" s="279"/>
      <c r="FTA27" s="279"/>
      <c r="FTB27" s="279"/>
      <c r="FTC27" s="279"/>
      <c r="FTD27" s="279"/>
      <c r="FTE27" s="279"/>
      <c r="FTF27" s="279"/>
      <c r="FTG27" s="279"/>
      <c r="FTH27" s="279"/>
      <c r="FTI27" s="279"/>
      <c r="FTJ27" s="279"/>
      <c r="FTK27" s="279"/>
      <c r="FTL27" s="279"/>
      <c r="FTM27" s="279"/>
      <c r="FTN27" s="279"/>
      <c r="FTO27" s="279"/>
      <c r="FTP27" s="279"/>
      <c r="FTQ27" s="279"/>
      <c r="FTR27" s="279"/>
      <c r="FTS27" s="279"/>
      <c r="FTT27" s="279"/>
      <c r="FTU27" s="279"/>
      <c r="FTV27" s="279"/>
      <c r="FTW27" s="279"/>
      <c r="FTX27" s="279"/>
      <c r="FTY27" s="279"/>
      <c r="FTZ27" s="279"/>
      <c r="FUA27" s="279"/>
      <c r="FUB27" s="279"/>
      <c r="FUC27" s="279"/>
      <c r="FUD27" s="279"/>
      <c r="FUE27" s="279"/>
      <c r="FUF27" s="279"/>
      <c r="FUG27" s="279"/>
      <c r="FUH27" s="279"/>
      <c r="FUI27" s="279"/>
      <c r="FUJ27" s="279"/>
      <c r="FUK27" s="279"/>
      <c r="FUL27" s="279"/>
      <c r="FUM27" s="279"/>
      <c r="FUN27" s="279"/>
      <c r="FUO27" s="279"/>
      <c r="FUP27" s="279"/>
      <c r="FUQ27" s="279"/>
      <c r="FUR27" s="279"/>
      <c r="FUS27" s="279"/>
      <c r="FUT27" s="279"/>
      <c r="FUU27" s="279"/>
      <c r="FUV27" s="279"/>
      <c r="FUW27" s="279"/>
      <c r="FUX27" s="279"/>
      <c r="FUY27" s="279"/>
      <c r="FUZ27" s="279"/>
      <c r="FVA27" s="279"/>
      <c r="FVB27" s="279"/>
      <c r="FVC27" s="279"/>
      <c r="FVD27" s="279"/>
      <c r="FVE27" s="279"/>
      <c r="FVF27" s="279"/>
      <c r="FVG27" s="279"/>
      <c r="FVH27" s="279"/>
      <c r="FVI27" s="279"/>
      <c r="FVJ27" s="279"/>
      <c r="FVK27" s="279"/>
      <c r="FVL27" s="279"/>
      <c r="FVM27" s="279"/>
      <c r="FVN27" s="279"/>
      <c r="FVO27" s="279"/>
      <c r="FVP27" s="279"/>
      <c r="FVQ27" s="279"/>
      <c r="FVR27" s="279"/>
      <c r="FVS27" s="279"/>
      <c r="FVT27" s="279"/>
      <c r="FVU27" s="279"/>
      <c r="FVV27" s="279"/>
      <c r="FVW27" s="279"/>
      <c r="FVX27" s="279"/>
      <c r="FVY27" s="279"/>
      <c r="FVZ27" s="279"/>
      <c r="FWA27" s="279"/>
      <c r="FWB27" s="279"/>
      <c r="FWC27" s="279"/>
      <c r="FWD27" s="279"/>
      <c r="FWE27" s="279"/>
      <c r="FWF27" s="279"/>
      <c r="FWG27" s="279"/>
      <c r="FWH27" s="279"/>
      <c r="FWI27" s="279"/>
      <c r="FWJ27" s="279"/>
      <c r="FWK27" s="279"/>
      <c r="FWL27" s="279"/>
      <c r="FWM27" s="279"/>
      <c r="FWN27" s="279"/>
      <c r="FWO27" s="279"/>
      <c r="FWP27" s="279"/>
      <c r="FWQ27" s="279"/>
      <c r="FWR27" s="279"/>
      <c r="FWS27" s="279"/>
      <c r="FWT27" s="279"/>
      <c r="FWU27" s="279"/>
      <c r="FWV27" s="279"/>
      <c r="FWW27" s="279"/>
      <c r="FWX27" s="279"/>
      <c r="FWY27" s="279"/>
      <c r="FWZ27" s="279"/>
      <c r="FXA27" s="279"/>
      <c r="FXB27" s="279"/>
      <c r="FXC27" s="279"/>
      <c r="FXD27" s="279"/>
      <c r="FXE27" s="279"/>
      <c r="FXF27" s="279"/>
      <c r="FXG27" s="279"/>
      <c r="FXH27" s="279"/>
      <c r="FXI27" s="279"/>
      <c r="FXJ27" s="279"/>
      <c r="FXK27" s="279"/>
      <c r="FXL27" s="279"/>
      <c r="FXM27" s="279"/>
      <c r="FXN27" s="279"/>
      <c r="FXO27" s="279"/>
      <c r="FXP27" s="279"/>
      <c r="FXQ27" s="279"/>
      <c r="FXR27" s="279"/>
      <c r="FXS27" s="279"/>
      <c r="FXT27" s="279"/>
      <c r="FXU27" s="279"/>
      <c r="FXV27" s="279"/>
      <c r="FXW27" s="279"/>
      <c r="FXX27" s="279"/>
      <c r="FXY27" s="279"/>
      <c r="FXZ27" s="279"/>
      <c r="FYA27" s="279"/>
      <c r="FYB27" s="279"/>
      <c r="FYC27" s="279"/>
      <c r="FYD27" s="279"/>
      <c r="FYE27" s="279"/>
      <c r="FYF27" s="279"/>
      <c r="FYG27" s="279"/>
      <c r="FYH27" s="279"/>
      <c r="FYI27" s="279"/>
      <c r="FYJ27" s="279"/>
      <c r="FYK27" s="279"/>
      <c r="FYL27" s="279"/>
      <c r="FYM27" s="279"/>
      <c r="FYN27" s="279"/>
      <c r="FYO27" s="279"/>
      <c r="FYP27" s="279"/>
      <c r="FYQ27" s="279"/>
      <c r="FYR27" s="279"/>
      <c r="FYS27" s="279"/>
      <c r="FYT27" s="279"/>
      <c r="FYU27" s="279"/>
      <c r="FYV27" s="279"/>
      <c r="FYW27" s="279"/>
      <c r="FYX27" s="279"/>
      <c r="FYY27" s="279"/>
      <c r="FYZ27" s="279"/>
      <c r="FZA27" s="279"/>
      <c r="FZB27" s="279"/>
      <c r="FZC27" s="279"/>
      <c r="FZD27" s="279"/>
      <c r="FZE27" s="279"/>
      <c r="FZF27" s="279"/>
      <c r="FZG27" s="279"/>
      <c r="FZH27" s="279"/>
      <c r="FZI27" s="279"/>
      <c r="FZJ27" s="279"/>
      <c r="FZK27" s="279"/>
      <c r="FZL27" s="279"/>
      <c r="FZM27" s="279"/>
      <c r="FZN27" s="279"/>
      <c r="FZO27" s="279"/>
      <c r="FZP27" s="279"/>
      <c r="FZQ27" s="279"/>
      <c r="FZR27" s="279"/>
      <c r="FZS27" s="279"/>
      <c r="FZT27" s="279"/>
      <c r="FZU27" s="279"/>
      <c r="FZV27" s="279"/>
      <c r="FZW27" s="279"/>
      <c r="FZX27" s="279"/>
      <c r="FZY27" s="279"/>
      <c r="FZZ27" s="279"/>
      <c r="GAA27" s="279"/>
      <c r="GAB27" s="279"/>
      <c r="GAC27" s="279"/>
      <c r="GAD27" s="279"/>
      <c r="GAE27" s="279"/>
      <c r="GAF27" s="279"/>
      <c r="GAG27" s="279"/>
      <c r="GAH27" s="279"/>
      <c r="GAI27" s="279"/>
      <c r="GAJ27" s="279"/>
      <c r="GAK27" s="279"/>
      <c r="GAL27" s="279"/>
      <c r="GAM27" s="279"/>
      <c r="GAN27" s="279"/>
      <c r="GAO27" s="279"/>
      <c r="GAP27" s="279"/>
      <c r="GAQ27" s="279"/>
      <c r="GAR27" s="279"/>
      <c r="GAS27" s="279"/>
      <c r="GAT27" s="279"/>
      <c r="GAU27" s="279"/>
      <c r="GAV27" s="279"/>
      <c r="GAW27" s="279"/>
      <c r="GAX27" s="279"/>
      <c r="GAY27" s="279"/>
      <c r="GAZ27" s="279"/>
      <c r="GBA27" s="279"/>
      <c r="GBB27" s="279"/>
      <c r="GBC27" s="279"/>
      <c r="GBD27" s="279"/>
      <c r="GBE27" s="279"/>
      <c r="GBF27" s="279"/>
      <c r="GBG27" s="279"/>
      <c r="GBH27" s="279"/>
      <c r="GBI27" s="279"/>
      <c r="GBJ27" s="279"/>
      <c r="GBK27" s="279"/>
      <c r="GBL27" s="279"/>
      <c r="GBM27" s="279"/>
      <c r="GBN27" s="279"/>
      <c r="GBO27" s="279"/>
      <c r="GBP27" s="279"/>
      <c r="GBQ27" s="279"/>
      <c r="GBR27" s="279"/>
      <c r="GBS27" s="279"/>
      <c r="GBT27" s="279"/>
      <c r="GBU27" s="279"/>
      <c r="GBV27" s="279"/>
      <c r="GBW27" s="279"/>
      <c r="GBX27" s="279"/>
      <c r="GBY27" s="279"/>
      <c r="GBZ27" s="279"/>
      <c r="GCA27" s="279"/>
      <c r="GCB27" s="279"/>
      <c r="GCC27" s="279"/>
      <c r="GCD27" s="279"/>
      <c r="GCE27" s="279"/>
      <c r="GCF27" s="279"/>
      <c r="GCG27" s="279"/>
      <c r="GCH27" s="279"/>
      <c r="GCI27" s="279"/>
      <c r="GCJ27" s="279"/>
      <c r="GCK27" s="279"/>
      <c r="GCL27" s="279"/>
      <c r="GCM27" s="279"/>
      <c r="GCN27" s="279"/>
      <c r="GCO27" s="279"/>
      <c r="GCP27" s="279"/>
      <c r="GCQ27" s="279"/>
      <c r="GCR27" s="279"/>
      <c r="GCS27" s="279"/>
      <c r="GCT27" s="279"/>
      <c r="GCU27" s="279"/>
      <c r="GCV27" s="279"/>
      <c r="GCW27" s="279"/>
      <c r="GCX27" s="279"/>
      <c r="GCY27" s="279"/>
      <c r="GCZ27" s="279"/>
      <c r="GDA27" s="279"/>
      <c r="GDB27" s="279"/>
      <c r="GDC27" s="279"/>
      <c r="GDD27" s="279"/>
      <c r="GDE27" s="279"/>
      <c r="GDF27" s="279"/>
      <c r="GDG27" s="279"/>
      <c r="GDH27" s="279"/>
      <c r="GDI27" s="279"/>
      <c r="GDJ27" s="279"/>
      <c r="GDK27" s="279"/>
      <c r="GDL27" s="279"/>
      <c r="GDM27" s="279"/>
      <c r="GDN27" s="279"/>
      <c r="GDO27" s="279"/>
      <c r="GDP27" s="279"/>
      <c r="GDQ27" s="279"/>
      <c r="GDR27" s="279"/>
      <c r="GDS27" s="279"/>
      <c r="GDT27" s="279"/>
      <c r="GDU27" s="279"/>
      <c r="GDV27" s="279"/>
      <c r="GDW27" s="279"/>
      <c r="GDX27" s="279"/>
      <c r="GDY27" s="279"/>
      <c r="GDZ27" s="279"/>
      <c r="GEA27" s="279"/>
      <c r="GEB27" s="279"/>
      <c r="GEC27" s="279"/>
      <c r="GED27" s="279"/>
      <c r="GEE27" s="279"/>
      <c r="GEF27" s="279"/>
      <c r="GEG27" s="279"/>
      <c r="GEH27" s="279"/>
      <c r="GEI27" s="279"/>
      <c r="GEJ27" s="279"/>
      <c r="GEK27" s="279"/>
      <c r="GEL27" s="279"/>
      <c r="GEM27" s="279"/>
      <c r="GEN27" s="279"/>
      <c r="GEO27" s="279"/>
      <c r="GEP27" s="279"/>
      <c r="GEQ27" s="279"/>
      <c r="GER27" s="279"/>
      <c r="GES27" s="279"/>
      <c r="GET27" s="279"/>
      <c r="GEU27" s="279"/>
      <c r="GEV27" s="279"/>
      <c r="GEW27" s="279"/>
      <c r="GEX27" s="279"/>
      <c r="GEY27" s="279"/>
      <c r="GEZ27" s="279"/>
      <c r="GFA27" s="279"/>
      <c r="GFB27" s="279"/>
      <c r="GFC27" s="279"/>
      <c r="GFD27" s="279"/>
      <c r="GFE27" s="279"/>
      <c r="GFF27" s="279"/>
      <c r="GFG27" s="279"/>
      <c r="GFH27" s="279"/>
      <c r="GFI27" s="279"/>
      <c r="GFJ27" s="279"/>
      <c r="GFK27" s="279"/>
      <c r="GFL27" s="279"/>
      <c r="GFM27" s="279"/>
      <c r="GFN27" s="279"/>
      <c r="GFO27" s="279"/>
      <c r="GFP27" s="279"/>
      <c r="GFQ27" s="279"/>
      <c r="GFR27" s="279"/>
      <c r="GFS27" s="279"/>
      <c r="GFT27" s="279"/>
      <c r="GFU27" s="279"/>
      <c r="GFV27" s="279"/>
      <c r="GFW27" s="279"/>
      <c r="GFX27" s="279"/>
      <c r="GFY27" s="279"/>
      <c r="GFZ27" s="279"/>
      <c r="GGA27" s="279"/>
      <c r="GGB27" s="279"/>
      <c r="GGC27" s="279"/>
      <c r="GGD27" s="279"/>
      <c r="GGE27" s="279"/>
      <c r="GGF27" s="279"/>
      <c r="GGG27" s="279"/>
      <c r="GGH27" s="279"/>
      <c r="GGI27" s="279"/>
      <c r="GGJ27" s="279"/>
      <c r="GGK27" s="279"/>
      <c r="GGL27" s="279"/>
      <c r="GGM27" s="279"/>
      <c r="GGN27" s="279"/>
      <c r="GGO27" s="279"/>
      <c r="GGP27" s="279"/>
      <c r="GGQ27" s="279"/>
      <c r="GGR27" s="279"/>
      <c r="GGS27" s="279"/>
      <c r="GGT27" s="279"/>
      <c r="GGU27" s="279"/>
      <c r="GGV27" s="279"/>
      <c r="GGW27" s="279"/>
      <c r="GGX27" s="279"/>
      <c r="GGY27" s="279"/>
      <c r="GGZ27" s="279"/>
      <c r="GHA27" s="279"/>
      <c r="GHB27" s="279"/>
      <c r="GHC27" s="279"/>
      <c r="GHD27" s="279"/>
      <c r="GHE27" s="279"/>
      <c r="GHF27" s="279"/>
      <c r="GHG27" s="279"/>
      <c r="GHH27" s="279"/>
      <c r="GHI27" s="279"/>
      <c r="GHJ27" s="279"/>
      <c r="GHK27" s="279"/>
      <c r="GHL27" s="279"/>
      <c r="GHM27" s="279"/>
      <c r="GHN27" s="279"/>
      <c r="GHO27" s="279"/>
      <c r="GHP27" s="279"/>
      <c r="GHQ27" s="279"/>
      <c r="GHR27" s="279"/>
      <c r="GHS27" s="279"/>
      <c r="GHT27" s="279"/>
      <c r="GHU27" s="279"/>
      <c r="GHV27" s="279"/>
      <c r="GHW27" s="279"/>
      <c r="GHX27" s="279"/>
      <c r="GHY27" s="279"/>
      <c r="GHZ27" s="279"/>
      <c r="GIA27" s="279"/>
      <c r="GIB27" s="279"/>
      <c r="GIC27" s="279"/>
      <c r="GID27" s="279"/>
      <c r="GIE27" s="279"/>
      <c r="GIF27" s="279"/>
      <c r="GIG27" s="279"/>
      <c r="GIH27" s="279"/>
      <c r="GII27" s="279"/>
      <c r="GIJ27" s="279"/>
      <c r="GIK27" s="279"/>
      <c r="GIL27" s="279"/>
      <c r="GIM27" s="279"/>
      <c r="GIN27" s="279"/>
      <c r="GIO27" s="279"/>
      <c r="GIP27" s="279"/>
      <c r="GIQ27" s="279"/>
      <c r="GIR27" s="279"/>
      <c r="GIS27" s="279"/>
      <c r="GIT27" s="279"/>
      <c r="GIU27" s="279"/>
      <c r="GIV27" s="279"/>
      <c r="GIW27" s="279"/>
      <c r="GIX27" s="279"/>
      <c r="GIY27" s="279"/>
      <c r="GIZ27" s="279"/>
      <c r="GJA27" s="279"/>
      <c r="GJB27" s="279"/>
      <c r="GJC27" s="279"/>
      <c r="GJD27" s="279"/>
      <c r="GJE27" s="279"/>
      <c r="GJF27" s="279"/>
      <c r="GJG27" s="279"/>
      <c r="GJH27" s="279"/>
      <c r="GJI27" s="279"/>
      <c r="GJJ27" s="279"/>
      <c r="GJK27" s="279"/>
      <c r="GJL27" s="279"/>
      <c r="GJM27" s="279"/>
      <c r="GJN27" s="279"/>
      <c r="GJO27" s="279"/>
      <c r="GJP27" s="279"/>
      <c r="GJQ27" s="279"/>
      <c r="GJR27" s="279"/>
      <c r="GJS27" s="279"/>
      <c r="GJT27" s="279"/>
      <c r="GJU27" s="279"/>
      <c r="GJV27" s="279"/>
      <c r="GJW27" s="279"/>
      <c r="GJX27" s="279"/>
      <c r="GJY27" s="279"/>
      <c r="GJZ27" s="279"/>
      <c r="GKA27" s="279"/>
      <c r="GKB27" s="279"/>
      <c r="GKC27" s="279"/>
      <c r="GKD27" s="279"/>
      <c r="GKE27" s="279"/>
      <c r="GKF27" s="279"/>
      <c r="GKG27" s="279"/>
      <c r="GKH27" s="279"/>
      <c r="GKI27" s="279"/>
      <c r="GKJ27" s="279"/>
      <c r="GKK27" s="279"/>
      <c r="GKL27" s="279"/>
      <c r="GKM27" s="279"/>
      <c r="GKN27" s="279"/>
      <c r="GKO27" s="279"/>
      <c r="GKP27" s="279"/>
      <c r="GKQ27" s="279"/>
      <c r="GKR27" s="279"/>
      <c r="GKS27" s="279"/>
      <c r="GKT27" s="279"/>
      <c r="GKU27" s="279"/>
      <c r="GKV27" s="279"/>
      <c r="GKW27" s="279"/>
      <c r="GKX27" s="279"/>
      <c r="GKY27" s="279"/>
      <c r="GKZ27" s="279"/>
      <c r="GLA27" s="279"/>
      <c r="GLB27" s="279"/>
      <c r="GLC27" s="279"/>
      <c r="GLD27" s="279"/>
      <c r="GLE27" s="279"/>
      <c r="GLF27" s="279"/>
      <c r="GLG27" s="279"/>
      <c r="GLH27" s="279"/>
      <c r="GLI27" s="279"/>
      <c r="GLJ27" s="279"/>
      <c r="GLK27" s="279"/>
      <c r="GLL27" s="279"/>
      <c r="GLM27" s="279"/>
      <c r="GLN27" s="279"/>
      <c r="GLO27" s="279"/>
      <c r="GLP27" s="279"/>
      <c r="GLQ27" s="279"/>
      <c r="GLR27" s="279"/>
      <c r="GLS27" s="279"/>
      <c r="GLT27" s="279"/>
      <c r="GLU27" s="279"/>
      <c r="GLV27" s="279"/>
      <c r="GLW27" s="279"/>
      <c r="GLX27" s="279"/>
      <c r="GLY27" s="279"/>
      <c r="GLZ27" s="279"/>
      <c r="GMA27" s="279"/>
      <c r="GMB27" s="279"/>
      <c r="GMC27" s="279"/>
      <c r="GMD27" s="279"/>
      <c r="GME27" s="279"/>
      <c r="GMF27" s="279"/>
      <c r="GMG27" s="279"/>
      <c r="GMH27" s="279"/>
      <c r="GMI27" s="279"/>
      <c r="GMJ27" s="279"/>
      <c r="GMK27" s="279"/>
      <c r="GML27" s="279"/>
      <c r="GMM27" s="279"/>
      <c r="GMN27" s="279"/>
      <c r="GMO27" s="279"/>
      <c r="GMP27" s="279"/>
      <c r="GMQ27" s="279"/>
      <c r="GMR27" s="279"/>
      <c r="GMS27" s="279"/>
      <c r="GMT27" s="279"/>
      <c r="GMU27" s="279"/>
      <c r="GMV27" s="279"/>
      <c r="GMW27" s="279"/>
      <c r="GMX27" s="279"/>
      <c r="GMY27" s="279"/>
      <c r="GMZ27" s="279"/>
      <c r="GNA27" s="279"/>
      <c r="GNB27" s="279"/>
      <c r="GNC27" s="279"/>
      <c r="GND27" s="279"/>
      <c r="GNE27" s="279"/>
      <c r="GNF27" s="279"/>
      <c r="GNG27" s="279"/>
      <c r="GNH27" s="279"/>
      <c r="GNI27" s="279"/>
      <c r="GNJ27" s="279"/>
      <c r="GNK27" s="279"/>
      <c r="GNL27" s="279"/>
      <c r="GNM27" s="279"/>
      <c r="GNN27" s="279"/>
      <c r="GNO27" s="279"/>
      <c r="GNP27" s="279"/>
      <c r="GNQ27" s="279"/>
      <c r="GNR27" s="279"/>
      <c r="GNS27" s="279"/>
      <c r="GNT27" s="279"/>
      <c r="GNU27" s="279"/>
      <c r="GNV27" s="279"/>
      <c r="GNW27" s="279"/>
      <c r="GNX27" s="279"/>
      <c r="GNY27" s="279"/>
      <c r="GNZ27" s="279"/>
      <c r="GOA27" s="279"/>
      <c r="GOB27" s="279"/>
      <c r="GOC27" s="279"/>
      <c r="GOD27" s="279"/>
      <c r="GOE27" s="279"/>
      <c r="GOF27" s="279"/>
      <c r="GOG27" s="279"/>
      <c r="GOH27" s="279"/>
      <c r="GOI27" s="279"/>
      <c r="GOJ27" s="279"/>
      <c r="GOK27" s="279"/>
      <c r="GOL27" s="279"/>
      <c r="GOM27" s="279"/>
      <c r="GON27" s="279"/>
      <c r="GOO27" s="279"/>
      <c r="GOP27" s="279"/>
      <c r="GOQ27" s="279"/>
      <c r="GOR27" s="279"/>
      <c r="GOS27" s="279"/>
      <c r="GOT27" s="279"/>
      <c r="GOU27" s="279"/>
      <c r="GOV27" s="279"/>
      <c r="GOW27" s="279"/>
      <c r="GOX27" s="279"/>
      <c r="GOY27" s="279"/>
      <c r="GOZ27" s="279"/>
      <c r="GPA27" s="279"/>
      <c r="GPB27" s="279"/>
      <c r="GPC27" s="279"/>
      <c r="GPD27" s="279"/>
      <c r="GPE27" s="279"/>
      <c r="GPF27" s="279"/>
      <c r="GPG27" s="279"/>
      <c r="GPH27" s="279"/>
      <c r="GPI27" s="279"/>
      <c r="GPJ27" s="279"/>
      <c r="GPK27" s="279"/>
      <c r="GPL27" s="279"/>
      <c r="GPM27" s="279"/>
      <c r="GPN27" s="279"/>
      <c r="GPO27" s="279"/>
      <c r="GPP27" s="279"/>
      <c r="GPQ27" s="279"/>
      <c r="GPR27" s="279"/>
      <c r="GPS27" s="279"/>
      <c r="GPT27" s="279"/>
      <c r="GPU27" s="279"/>
      <c r="GPV27" s="279"/>
      <c r="GPW27" s="279"/>
      <c r="GPX27" s="279"/>
      <c r="GPY27" s="279"/>
      <c r="GPZ27" s="279"/>
      <c r="GQA27" s="279"/>
      <c r="GQB27" s="279"/>
      <c r="GQC27" s="279"/>
      <c r="GQD27" s="279"/>
      <c r="GQE27" s="279"/>
      <c r="GQF27" s="279"/>
      <c r="GQG27" s="279"/>
      <c r="GQH27" s="279"/>
      <c r="GQI27" s="279"/>
      <c r="GQJ27" s="279"/>
      <c r="GQK27" s="279"/>
      <c r="GQL27" s="279"/>
      <c r="GQM27" s="279"/>
      <c r="GQN27" s="279"/>
      <c r="GQO27" s="279"/>
      <c r="GQP27" s="279"/>
      <c r="GQQ27" s="279"/>
      <c r="GQR27" s="279"/>
      <c r="GQS27" s="279"/>
      <c r="GQT27" s="279"/>
      <c r="GQU27" s="279"/>
      <c r="GQV27" s="279"/>
      <c r="GQW27" s="279"/>
      <c r="GQX27" s="279"/>
      <c r="GQY27" s="279"/>
      <c r="GQZ27" s="279"/>
      <c r="GRA27" s="279"/>
      <c r="GRB27" s="279"/>
      <c r="GRC27" s="279"/>
      <c r="GRD27" s="279"/>
      <c r="GRE27" s="279"/>
      <c r="GRF27" s="279"/>
      <c r="GRG27" s="279"/>
      <c r="GRH27" s="279"/>
      <c r="GRI27" s="279"/>
      <c r="GRJ27" s="279"/>
      <c r="GRK27" s="279"/>
      <c r="GRL27" s="279"/>
      <c r="GRM27" s="279"/>
      <c r="GRN27" s="279"/>
      <c r="GRO27" s="279"/>
      <c r="GRP27" s="279"/>
      <c r="GRQ27" s="279"/>
      <c r="GRR27" s="279"/>
      <c r="GRS27" s="279"/>
      <c r="GRT27" s="279"/>
      <c r="GRU27" s="279"/>
      <c r="GRV27" s="279"/>
      <c r="GRW27" s="279"/>
      <c r="GRX27" s="279"/>
      <c r="GRY27" s="279"/>
      <c r="GRZ27" s="279"/>
      <c r="GSA27" s="279"/>
      <c r="GSB27" s="279"/>
      <c r="GSC27" s="279"/>
      <c r="GSD27" s="279"/>
      <c r="GSE27" s="279"/>
      <c r="GSF27" s="279"/>
      <c r="GSG27" s="279"/>
      <c r="GSH27" s="279"/>
      <c r="GSI27" s="279"/>
      <c r="GSJ27" s="279"/>
      <c r="GSK27" s="279"/>
      <c r="GSL27" s="279"/>
      <c r="GSM27" s="279"/>
      <c r="GSN27" s="279"/>
      <c r="GSO27" s="279"/>
      <c r="GSP27" s="279"/>
      <c r="GSQ27" s="279"/>
      <c r="GSR27" s="279"/>
      <c r="GSS27" s="279"/>
      <c r="GST27" s="279"/>
      <c r="GSU27" s="279"/>
      <c r="GSV27" s="279"/>
      <c r="GSW27" s="279"/>
      <c r="GSX27" s="279"/>
      <c r="GSY27" s="279"/>
      <c r="GSZ27" s="279"/>
      <c r="GTA27" s="279"/>
      <c r="GTB27" s="279"/>
      <c r="GTC27" s="279"/>
      <c r="GTD27" s="279"/>
      <c r="GTE27" s="279"/>
      <c r="GTF27" s="279"/>
      <c r="GTG27" s="279"/>
      <c r="GTH27" s="279"/>
      <c r="GTI27" s="279"/>
      <c r="GTJ27" s="279"/>
      <c r="GTK27" s="279"/>
      <c r="GTL27" s="279"/>
      <c r="GTM27" s="279"/>
      <c r="GTN27" s="279"/>
      <c r="GTO27" s="279"/>
      <c r="GTP27" s="279"/>
      <c r="GTQ27" s="279"/>
      <c r="GTR27" s="279"/>
      <c r="GTS27" s="279"/>
      <c r="GTT27" s="279"/>
      <c r="GTU27" s="279"/>
      <c r="GTV27" s="279"/>
      <c r="GTW27" s="279"/>
      <c r="GTX27" s="279"/>
      <c r="GTY27" s="279"/>
      <c r="GTZ27" s="279"/>
      <c r="GUA27" s="279"/>
      <c r="GUB27" s="279"/>
      <c r="GUC27" s="279"/>
      <c r="GUD27" s="279"/>
      <c r="GUE27" s="279"/>
      <c r="GUF27" s="279"/>
      <c r="GUG27" s="279"/>
      <c r="GUH27" s="279"/>
      <c r="GUI27" s="279"/>
      <c r="GUJ27" s="279"/>
      <c r="GUK27" s="279"/>
      <c r="GUL27" s="279"/>
      <c r="GUM27" s="279"/>
      <c r="GUN27" s="279"/>
      <c r="GUO27" s="279"/>
      <c r="GUP27" s="279"/>
      <c r="GUQ27" s="279"/>
      <c r="GUR27" s="279"/>
      <c r="GUS27" s="279"/>
      <c r="GUT27" s="279"/>
      <c r="GUU27" s="279"/>
      <c r="GUV27" s="279"/>
      <c r="GUW27" s="279"/>
      <c r="GUX27" s="279"/>
      <c r="GUY27" s="279"/>
      <c r="GUZ27" s="279"/>
      <c r="GVA27" s="279"/>
      <c r="GVB27" s="279"/>
      <c r="GVC27" s="279"/>
      <c r="GVD27" s="279"/>
      <c r="GVE27" s="279"/>
      <c r="GVF27" s="279"/>
      <c r="GVG27" s="279"/>
      <c r="GVH27" s="279"/>
      <c r="GVI27" s="279"/>
      <c r="GVJ27" s="279"/>
      <c r="GVK27" s="279"/>
      <c r="GVL27" s="279"/>
      <c r="GVM27" s="279"/>
      <c r="GVN27" s="279"/>
      <c r="GVO27" s="279"/>
      <c r="GVP27" s="279"/>
      <c r="GVQ27" s="279"/>
      <c r="GVR27" s="279"/>
      <c r="GVS27" s="279"/>
      <c r="GVT27" s="279"/>
      <c r="GVU27" s="279"/>
      <c r="GVV27" s="279"/>
      <c r="GVW27" s="279"/>
      <c r="GVX27" s="279"/>
      <c r="GVY27" s="279"/>
      <c r="GVZ27" s="279"/>
      <c r="GWA27" s="279"/>
      <c r="GWB27" s="279"/>
      <c r="GWC27" s="279"/>
      <c r="GWD27" s="279"/>
      <c r="GWE27" s="279"/>
      <c r="GWF27" s="279"/>
      <c r="GWG27" s="279"/>
      <c r="GWH27" s="279"/>
      <c r="GWI27" s="279"/>
      <c r="GWJ27" s="279"/>
      <c r="GWK27" s="279"/>
      <c r="GWL27" s="279"/>
      <c r="GWM27" s="279"/>
      <c r="GWN27" s="279"/>
      <c r="GWO27" s="279"/>
      <c r="GWP27" s="279"/>
      <c r="GWQ27" s="279"/>
      <c r="GWR27" s="279"/>
      <c r="GWS27" s="279"/>
      <c r="GWT27" s="279"/>
      <c r="GWU27" s="279"/>
      <c r="GWV27" s="279"/>
      <c r="GWW27" s="279"/>
      <c r="GWX27" s="279"/>
      <c r="GWY27" s="279"/>
      <c r="GWZ27" s="279"/>
      <c r="GXA27" s="279"/>
      <c r="GXB27" s="279"/>
      <c r="GXC27" s="279"/>
      <c r="GXD27" s="279"/>
      <c r="GXE27" s="279"/>
      <c r="GXF27" s="279"/>
      <c r="GXG27" s="279"/>
      <c r="GXH27" s="279"/>
      <c r="GXI27" s="279"/>
      <c r="GXJ27" s="279"/>
      <c r="GXK27" s="279"/>
      <c r="GXL27" s="279"/>
      <c r="GXM27" s="279"/>
      <c r="GXN27" s="279"/>
      <c r="GXO27" s="279"/>
      <c r="GXP27" s="279"/>
      <c r="GXQ27" s="279"/>
      <c r="GXR27" s="279"/>
      <c r="GXS27" s="279"/>
      <c r="GXT27" s="279"/>
      <c r="GXU27" s="279"/>
      <c r="GXV27" s="279"/>
      <c r="GXW27" s="279"/>
      <c r="GXX27" s="279"/>
      <c r="GXY27" s="279"/>
      <c r="GXZ27" s="279"/>
      <c r="GYA27" s="279"/>
      <c r="GYB27" s="279"/>
      <c r="GYC27" s="279"/>
      <c r="GYD27" s="279"/>
      <c r="GYE27" s="279"/>
      <c r="GYF27" s="279"/>
      <c r="GYG27" s="279"/>
      <c r="GYH27" s="279"/>
      <c r="GYI27" s="279"/>
      <c r="GYJ27" s="279"/>
      <c r="GYK27" s="279"/>
      <c r="GYL27" s="279"/>
      <c r="GYM27" s="279"/>
      <c r="GYN27" s="279"/>
      <c r="GYO27" s="279"/>
      <c r="GYP27" s="279"/>
      <c r="GYQ27" s="279"/>
      <c r="GYR27" s="279"/>
      <c r="GYS27" s="279"/>
      <c r="GYT27" s="279"/>
      <c r="GYU27" s="279"/>
      <c r="GYV27" s="279"/>
      <c r="GYW27" s="279"/>
      <c r="GYX27" s="279"/>
      <c r="GYY27" s="279"/>
      <c r="GYZ27" s="279"/>
      <c r="GZA27" s="279"/>
      <c r="GZB27" s="279"/>
      <c r="GZC27" s="279"/>
      <c r="GZD27" s="279"/>
      <c r="GZE27" s="279"/>
      <c r="GZF27" s="279"/>
      <c r="GZG27" s="279"/>
      <c r="GZH27" s="279"/>
      <c r="GZI27" s="279"/>
      <c r="GZJ27" s="279"/>
      <c r="GZK27" s="279"/>
      <c r="GZL27" s="279"/>
      <c r="GZM27" s="279"/>
      <c r="GZN27" s="279"/>
      <c r="GZO27" s="279"/>
      <c r="GZP27" s="279"/>
      <c r="GZQ27" s="279"/>
      <c r="GZR27" s="279"/>
      <c r="GZS27" s="279"/>
      <c r="GZT27" s="279"/>
      <c r="GZU27" s="279"/>
      <c r="GZV27" s="279"/>
      <c r="GZW27" s="279"/>
      <c r="GZX27" s="279"/>
      <c r="GZY27" s="279"/>
      <c r="GZZ27" s="279"/>
      <c r="HAA27" s="279"/>
      <c r="HAB27" s="279"/>
      <c r="HAC27" s="279"/>
      <c r="HAD27" s="279"/>
      <c r="HAE27" s="279"/>
      <c r="HAF27" s="279"/>
      <c r="HAG27" s="279"/>
      <c r="HAH27" s="279"/>
      <c r="HAI27" s="279"/>
      <c r="HAJ27" s="279"/>
      <c r="HAK27" s="279"/>
      <c r="HAL27" s="279"/>
      <c r="HAM27" s="279"/>
      <c r="HAN27" s="279"/>
      <c r="HAO27" s="279"/>
      <c r="HAP27" s="279"/>
      <c r="HAQ27" s="279"/>
      <c r="HAR27" s="279"/>
      <c r="HAS27" s="279"/>
      <c r="HAT27" s="279"/>
      <c r="HAU27" s="279"/>
      <c r="HAV27" s="279"/>
      <c r="HAW27" s="279"/>
      <c r="HAX27" s="279"/>
      <c r="HAY27" s="279"/>
      <c r="HAZ27" s="279"/>
      <c r="HBA27" s="279"/>
      <c r="HBB27" s="279"/>
      <c r="HBC27" s="279"/>
      <c r="HBD27" s="279"/>
      <c r="HBE27" s="279"/>
      <c r="HBF27" s="279"/>
      <c r="HBG27" s="279"/>
      <c r="HBH27" s="279"/>
      <c r="HBI27" s="279"/>
      <c r="HBJ27" s="279"/>
      <c r="HBK27" s="279"/>
      <c r="HBL27" s="279"/>
      <c r="HBM27" s="279"/>
      <c r="HBN27" s="279"/>
      <c r="HBO27" s="279"/>
      <c r="HBP27" s="279"/>
      <c r="HBQ27" s="279"/>
      <c r="HBR27" s="279"/>
      <c r="HBS27" s="279"/>
      <c r="HBT27" s="279"/>
      <c r="HBU27" s="279"/>
      <c r="HBV27" s="279"/>
      <c r="HBW27" s="279"/>
      <c r="HBX27" s="279"/>
      <c r="HBY27" s="279"/>
      <c r="HBZ27" s="279"/>
      <c r="HCA27" s="279"/>
      <c r="HCB27" s="279"/>
      <c r="HCC27" s="279"/>
      <c r="HCD27" s="279"/>
      <c r="HCE27" s="279"/>
      <c r="HCF27" s="279"/>
      <c r="HCG27" s="279"/>
      <c r="HCH27" s="279"/>
      <c r="HCI27" s="279"/>
      <c r="HCJ27" s="279"/>
      <c r="HCK27" s="279"/>
      <c r="HCL27" s="279"/>
      <c r="HCM27" s="279"/>
      <c r="HCN27" s="279"/>
      <c r="HCO27" s="279"/>
      <c r="HCP27" s="279"/>
      <c r="HCQ27" s="279"/>
      <c r="HCR27" s="279"/>
      <c r="HCS27" s="279"/>
      <c r="HCT27" s="279"/>
      <c r="HCU27" s="279"/>
      <c r="HCV27" s="279"/>
      <c r="HCW27" s="279"/>
      <c r="HCX27" s="279"/>
      <c r="HCY27" s="279"/>
      <c r="HCZ27" s="279"/>
      <c r="HDA27" s="279"/>
      <c r="HDB27" s="279"/>
      <c r="HDC27" s="279"/>
      <c r="HDD27" s="279"/>
      <c r="HDE27" s="279"/>
      <c r="HDF27" s="279"/>
      <c r="HDG27" s="279"/>
      <c r="HDH27" s="279"/>
      <c r="HDI27" s="279"/>
      <c r="HDJ27" s="279"/>
      <c r="HDK27" s="279"/>
      <c r="HDL27" s="279"/>
      <c r="HDM27" s="279"/>
      <c r="HDN27" s="279"/>
      <c r="HDO27" s="279"/>
      <c r="HDP27" s="279"/>
      <c r="HDQ27" s="279"/>
      <c r="HDR27" s="279"/>
      <c r="HDS27" s="279"/>
      <c r="HDT27" s="279"/>
      <c r="HDU27" s="279"/>
      <c r="HDV27" s="279"/>
      <c r="HDW27" s="279"/>
      <c r="HDX27" s="279"/>
      <c r="HDY27" s="279"/>
      <c r="HDZ27" s="279"/>
      <c r="HEA27" s="279"/>
      <c r="HEB27" s="279"/>
      <c r="HEC27" s="279"/>
      <c r="HED27" s="279"/>
      <c r="HEE27" s="279"/>
      <c r="HEF27" s="279"/>
      <c r="HEG27" s="279"/>
      <c r="HEH27" s="279"/>
      <c r="HEI27" s="279"/>
      <c r="HEJ27" s="279"/>
      <c r="HEK27" s="279"/>
      <c r="HEL27" s="279"/>
      <c r="HEM27" s="279"/>
      <c r="HEN27" s="279"/>
      <c r="HEO27" s="279"/>
      <c r="HEP27" s="279"/>
      <c r="HEQ27" s="279"/>
      <c r="HER27" s="279"/>
      <c r="HES27" s="279"/>
      <c r="HET27" s="279"/>
      <c r="HEU27" s="279"/>
      <c r="HEV27" s="279"/>
      <c r="HEW27" s="279"/>
      <c r="HEX27" s="279"/>
      <c r="HEY27" s="279"/>
      <c r="HEZ27" s="279"/>
      <c r="HFA27" s="279"/>
      <c r="HFB27" s="279"/>
      <c r="HFC27" s="279"/>
      <c r="HFD27" s="279"/>
      <c r="HFE27" s="279"/>
      <c r="HFF27" s="279"/>
      <c r="HFG27" s="279"/>
      <c r="HFH27" s="279"/>
      <c r="HFI27" s="279"/>
      <c r="HFJ27" s="279"/>
      <c r="HFK27" s="279"/>
      <c r="HFL27" s="279"/>
      <c r="HFM27" s="279"/>
      <c r="HFN27" s="279"/>
      <c r="HFO27" s="279"/>
      <c r="HFP27" s="279"/>
      <c r="HFQ27" s="279"/>
      <c r="HFR27" s="279"/>
      <c r="HFS27" s="279"/>
      <c r="HFT27" s="279"/>
      <c r="HFU27" s="279"/>
      <c r="HFV27" s="279"/>
      <c r="HFW27" s="279"/>
      <c r="HFX27" s="279"/>
      <c r="HFY27" s="279"/>
      <c r="HFZ27" s="279"/>
      <c r="HGA27" s="279"/>
      <c r="HGB27" s="279"/>
      <c r="HGC27" s="279"/>
      <c r="HGD27" s="279"/>
      <c r="HGE27" s="279"/>
      <c r="HGF27" s="279"/>
      <c r="HGG27" s="279"/>
      <c r="HGH27" s="279"/>
      <c r="HGI27" s="279"/>
      <c r="HGJ27" s="279"/>
      <c r="HGK27" s="279"/>
      <c r="HGL27" s="279"/>
      <c r="HGM27" s="279"/>
      <c r="HGN27" s="279"/>
      <c r="HGO27" s="279"/>
      <c r="HGP27" s="279"/>
      <c r="HGQ27" s="279"/>
      <c r="HGR27" s="279"/>
      <c r="HGS27" s="279"/>
      <c r="HGT27" s="279"/>
      <c r="HGU27" s="279"/>
      <c r="HGV27" s="279"/>
      <c r="HGW27" s="279"/>
      <c r="HGX27" s="279"/>
      <c r="HGY27" s="279"/>
      <c r="HGZ27" s="279"/>
      <c r="HHA27" s="279"/>
      <c r="HHB27" s="279"/>
      <c r="HHC27" s="279"/>
      <c r="HHD27" s="279"/>
      <c r="HHE27" s="279"/>
      <c r="HHF27" s="279"/>
      <c r="HHG27" s="279"/>
      <c r="HHH27" s="279"/>
      <c r="HHI27" s="279"/>
      <c r="HHJ27" s="279"/>
      <c r="HHK27" s="279"/>
      <c r="HHL27" s="279"/>
      <c r="HHM27" s="279"/>
      <c r="HHN27" s="279"/>
      <c r="HHO27" s="279"/>
      <c r="HHP27" s="279"/>
      <c r="HHQ27" s="279"/>
      <c r="HHR27" s="279"/>
      <c r="HHS27" s="279"/>
      <c r="HHT27" s="279"/>
      <c r="HHU27" s="279"/>
      <c r="HHV27" s="279"/>
      <c r="HHW27" s="279"/>
      <c r="HHX27" s="279"/>
      <c r="HHY27" s="279"/>
      <c r="HHZ27" s="279"/>
      <c r="HIA27" s="279"/>
      <c r="HIB27" s="279"/>
      <c r="HIC27" s="279"/>
      <c r="HID27" s="279"/>
      <c r="HIE27" s="279"/>
      <c r="HIF27" s="279"/>
      <c r="HIG27" s="279"/>
      <c r="HIH27" s="279"/>
      <c r="HII27" s="279"/>
      <c r="HIJ27" s="279"/>
      <c r="HIK27" s="279"/>
      <c r="HIL27" s="279"/>
      <c r="HIM27" s="279"/>
      <c r="HIN27" s="279"/>
      <c r="HIO27" s="279"/>
      <c r="HIP27" s="279"/>
      <c r="HIQ27" s="279"/>
      <c r="HIR27" s="279"/>
      <c r="HIS27" s="279"/>
      <c r="HIT27" s="279"/>
      <c r="HIU27" s="279"/>
      <c r="HIV27" s="279"/>
      <c r="HIW27" s="279"/>
      <c r="HIX27" s="279"/>
      <c r="HIY27" s="279"/>
      <c r="HIZ27" s="279"/>
      <c r="HJA27" s="279"/>
      <c r="HJB27" s="279"/>
      <c r="HJC27" s="279"/>
      <c r="HJD27" s="279"/>
      <c r="HJE27" s="279"/>
      <c r="HJF27" s="279"/>
      <c r="HJG27" s="279"/>
      <c r="HJH27" s="279"/>
      <c r="HJI27" s="279"/>
      <c r="HJJ27" s="279"/>
      <c r="HJK27" s="279"/>
      <c r="HJL27" s="279"/>
      <c r="HJM27" s="279"/>
      <c r="HJN27" s="279"/>
      <c r="HJO27" s="279"/>
      <c r="HJP27" s="279"/>
      <c r="HJQ27" s="279"/>
      <c r="HJR27" s="279"/>
      <c r="HJS27" s="279"/>
      <c r="HJT27" s="279"/>
      <c r="HJU27" s="279"/>
      <c r="HJV27" s="279"/>
      <c r="HJW27" s="279"/>
      <c r="HJX27" s="279"/>
      <c r="HJY27" s="279"/>
      <c r="HJZ27" s="279"/>
      <c r="HKA27" s="279"/>
      <c r="HKB27" s="279"/>
      <c r="HKC27" s="279"/>
      <c r="HKD27" s="279"/>
      <c r="HKE27" s="279"/>
      <c r="HKF27" s="279"/>
      <c r="HKG27" s="279"/>
      <c r="HKH27" s="279"/>
      <c r="HKI27" s="279"/>
      <c r="HKJ27" s="279"/>
      <c r="HKK27" s="279"/>
      <c r="HKL27" s="279"/>
      <c r="HKM27" s="279"/>
      <c r="HKN27" s="279"/>
      <c r="HKO27" s="279"/>
      <c r="HKP27" s="279"/>
      <c r="HKQ27" s="279"/>
      <c r="HKR27" s="279"/>
      <c r="HKS27" s="279"/>
      <c r="HKT27" s="279"/>
      <c r="HKU27" s="279"/>
      <c r="HKV27" s="279"/>
      <c r="HKW27" s="279"/>
      <c r="HKX27" s="279"/>
      <c r="HKY27" s="279"/>
      <c r="HKZ27" s="279"/>
      <c r="HLA27" s="279"/>
      <c r="HLB27" s="279"/>
      <c r="HLC27" s="279"/>
      <c r="HLD27" s="279"/>
      <c r="HLE27" s="279"/>
      <c r="HLF27" s="279"/>
      <c r="HLG27" s="279"/>
      <c r="HLH27" s="279"/>
      <c r="HLI27" s="279"/>
      <c r="HLJ27" s="279"/>
      <c r="HLK27" s="279"/>
      <c r="HLL27" s="279"/>
      <c r="HLM27" s="279"/>
      <c r="HLN27" s="279"/>
      <c r="HLO27" s="279"/>
      <c r="HLP27" s="279"/>
      <c r="HLQ27" s="279"/>
      <c r="HLR27" s="279"/>
      <c r="HLS27" s="279"/>
      <c r="HLT27" s="279"/>
      <c r="HLU27" s="279"/>
      <c r="HLV27" s="279"/>
      <c r="HLW27" s="279"/>
      <c r="HLX27" s="279"/>
      <c r="HLY27" s="279"/>
      <c r="HLZ27" s="279"/>
      <c r="HMA27" s="279"/>
      <c r="HMB27" s="279"/>
      <c r="HMC27" s="279"/>
      <c r="HMD27" s="279"/>
      <c r="HME27" s="279"/>
      <c r="HMF27" s="279"/>
      <c r="HMG27" s="279"/>
      <c r="HMH27" s="279"/>
      <c r="HMI27" s="279"/>
      <c r="HMJ27" s="279"/>
      <c r="HMK27" s="279"/>
      <c r="HML27" s="279"/>
      <c r="HMM27" s="279"/>
      <c r="HMN27" s="279"/>
      <c r="HMO27" s="279"/>
      <c r="HMP27" s="279"/>
      <c r="HMQ27" s="279"/>
      <c r="HMR27" s="279"/>
      <c r="HMS27" s="279"/>
      <c r="HMT27" s="279"/>
      <c r="HMU27" s="279"/>
      <c r="HMV27" s="279"/>
      <c r="HMW27" s="279"/>
      <c r="HMX27" s="279"/>
      <c r="HMY27" s="279"/>
      <c r="HMZ27" s="279"/>
      <c r="HNA27" s="279"/>
      <c r="HNB27" s="279"/>
      <c r="HNC27" s="279"/>
      <c r="HND27" s="279"/>
      <c r="HNE27" s="279"/>
      <c r="HNF27" s="279"/>
      <c r="HNG27" s="279"/>
      <c r="HNH27" s="279"/>
      <c r="HNI27" s="279"/>
      <c r="HNJ27" s="279"/>
      <c r="HNK27" s="279"/>
      <c r="HNL27" s="279"/>
      <c r="HNM27" s="279"/>
      <c r="HNN27" s="279"/>
      <c r="HNO27" s="279"/>
      <c r="HNP27" s="279"/>
      <c r="HNQ27" s="279"/>
      <c r="HNR27" s="279"/>
      <c r="HNS27" s="279"/>
      <c r="HNT27" s="279"/>
      <c r="HNU27" s="279"/>
      <c r="HNV27" s="279"/>
      <c r="HNW27" s="279"/>
      <c r="HNX27" s="279"/>
      <c r="HNY27" s="279"/>
      <c r="HNZ27" s="279"/>
      <c r="HOA27" s="279"/>
      <c r="HOB27" s="279"/>
      <c r="HOC27" s="279"/>
      <c r="HOD27" s="279"/>
      <c r="HOE27" s="279"/>
      <c r="HOF27" s="279"/>
      <c r="HOG27" s="279"/>
      <c r="HOH27" s="279"/>
      <c r="HOI27" s="279"/>
      <c r="HOJ27" s="279"/>
      <c r="HOK27" s="279"/>
      <c r="HOL27" s="279"/>
      <c r="HOM27" s="279"/>
      <c r="HON27" s="279"/>
      <c r="HOO27" s="279"/>
      <c r="HOP27" s="279"/>
      <c r="HOQ27" s="279"/>
      <c r="HOR27" s="279"/>
      <c r="HOS27" s="279"/>
      <c r="HOT27" s="279"/>
      <c r="HOU27" s="279"/>
      <c r="HOV27" s="279"/>
      <c r="HOW27" s="279"/>
      <c r="HOX27" s="279"/>
      <c r="HOY27" s="279"/>
      <c r="HOZ27" s="279"/>
      <c r="HPA27" s="279"/>
      <c r="HPB27" s="279"/>
      <c r="HPC27" s="279"/>
      <c r="HPD27" s="279"/>
      <c r="HPE27" s="279"/>
      <c r="HPF27" s="279"/>
      <c r="HPG27" s="279"/>
      <c r="HPH27" s="279"/>
      <c r="HPI27" s="279"/>
      <c r="HPJ27" s="279"/>
      <c r="HPK27" s="279"/>
      <c r="HPL27" s="279"/>
      <c r="HPM27" s="279"/>
      <c r="HPN27" s="279"/>
      <c r="HPO27" s="279"/>
      <c r="HPP27" s="279"/>
      <c r="HPQ27" s="279"/>
      <c r="HPR27" s="279"/>
      <c r="HPS27" s="279"/>
      <c r="HPT27" s="279"/>
      <c r="HPU27" s="279"/>
      <c r="HPV27" s="279"/>
      <c r="HPW27" s="279"/>
      <c r="HPX27" s="279"/>
      <c r="HPY27" s="279"/>
      <c r="HPZ27" s="279"/>
      <c r="HQA27" s="279"/>
      <c r="HQB27" s="279"/>
      <c r="HQC27" s="279"/>
      <c r="HQD27" s="279"/>
      <c r="HQE27" s="279"/>
      <c r="HQF27" s="279"/>
      <c r="HQG27" s="279"/>
      <c r="HQH27" s="279"/>
      <c r="HQI27" s="279"/>
      <c r="HQJ27" s="279"/>
      <c r="HQK27" s="279"/>
      <c r="HQL27" s="279"/>
      <c r="HQM27" s="279"/>
      <c r="HQN27" s="279"/>
      <c r="HQO27" s="279"/>
      <c r="HQP27" s="279"/>
      <c r="HQQ27" s="279"/>
      <c r="HQR27" s="279"/>
      <c r="HQS27" s="279"/>
      <c r="HQT27" s="279"/>
      <c r="HQU27" s="279"/>
      <c r="HQV27" s="279"/>
      <c r="HQW27" s="279"/>
      <c r="HQX27" s="279"/>
      <c r="HQY27" s="279"/>
      <c r="HQZ27" s="279"/>
      <c r="HRA27" s="279"/>
      <c r="HRB27" s="279"/>
      <c r="HRC27" s="279"/>
      <c r="HRD27" s="279"/>
      <c r="HRE27" s="279"/>
      <c r="HRF27" s="279"/>
      <c r="HRG27" s="279"/>
      <c r="HRH27" s="279"/>
      <c r="HRI27" s="279"/>
      <c r="HRJ27" s="279"/>
      <c r="HRK27" s="279"/>
      <c r="HRL27" s="279"/>
      <c r="HRM27" s="279"/>
      <c r="HRN27" s="279"/>
      <c r="HRO27" s="279"/>
      <c r="HRP27" s="279"/>
      <c r="HRQ27" s="279"/>
      <c r="HRR27" s="279"/>
      <c r="HRS27" s="279"/>
      <c r="HRT27" s="279"/>
      <c r="HRU27" s="279"/>
      <c r="HRV27" s="279"/>
      <c r="HRW27" s="279"/>
      <c r="HRX27" s="279"/>
      <c r="HRY27" s="279"/>
      <c r="HRZ27" s="279"/>
      <c r="HSA27" s="279"/>
      <c r="HSB27" s="279"/>
      <c r="HSC27" s="279"/>
      <c r="HSD27" s="279"/>
      <c r="HSE27" s="279"/>
      <c r="HSF27" s="279"/>
      <c r="HSG27" s="279"/>
      <c r="HSH27" s="279"/>
      <c r="HSI27" s="279"/>
      <c r="HSJ27" s="279"/>
      <c r="HSK27" s="279"/>
      <c r="HSL27" s="279"/>
      <c r="HSM27" s="279"/>
      <c r="HSN27" s="279"/>
      <c r="HSO27" s="279"/>
      <c r="HSP27" s="279"/>
      <c r="HSQ27" s="279"/>
      <c r="HSR27" s="279"/>
      <c r="HSS27" s="279"/>
      <c r="HST27" s="279"/>
      <c r="HSU27" s="279"/>
      <c r="HSV27" s="279"/>
      <c r="HSW27" s="279"/>
      <c r="HSX27" s="279"/>
      <c r="HSY27" s="279"/>
      <c r="HSZ27" s="279"/>
      <c r="HTA27" s="279"/>
      <c r="HTB27" s="279"/>
      <c r="HTC27" s="279"/>
      <c r="HTD27" s="279"/>
      <c r="HTE27" s="279"/>
      <c r="HTF27" s="279"/>
      <c r="HTG27" s="279"/>
      <c r="HTH27" s="279"/>
      <c r="HTI27" s="279"/>
      <c r="HTJ27" s="279"/>
      <c r="HTK27" s="279"/>
      <c r="HTL27" s="279"/>
      <c r="HTM27" s="279"/>
      <c r="HTN27" s="279"/>
      <c r="HTO27" s="279"/>
      <c r="HTP27" s="279"/>
      <c r="HTQ27" s="279"/>
      <c r="HTR27" s="279"/>
      <c r="HTS27" s="279"/>
      <c r="HTT27" s="279"/>
      <c r="HTU27" s="279"/>
      <c r="HTV27" s="279"/>
      <c r="HTW27" s="279"/>
      <c r="HTX27" s="279"/>
      <c r="HTY27" s="279"/>
      <c r="HTZ27" s="279"/>
      <c r="HUA27" s="279"/>
      <c r="HUB27" s="279"/>
      <c r="HUC27" s="279"/>
      <c r="HUD27" s="279"/>
      <c r="HUE27" s="279"/>
      <c r="HUF27" s="279"/>
      <c r="HUG27" s="279"/>
      <c r="HUH27" s="279"/>
      <c r="HUI27" s="279"/>
      <c r="HUJ27" s="279"/>
      <c r="HUK27" s="279"/>
      <c r="HUL27" s="279"/>
      <c r="HUM27" s="279"/>
      <c r="HUN27" s="279"/>
      <c r="HUO27" s="279"/>
      <c r="HUP27" s="279"/>
      <c r="HUQ27" s="279"/>
      <c r="HUR27" s="279"/>
      <c r="HUS27" s="279"/>
      <c r="HUT27" s="279"/>
      <c r="HUU27" s="279"/>
      <c r="HUV27" s="279"/>
      <c r="HUW27" s="279"/>
      <c r="HUX27" s="279"/>
      <c r="HUY27" s="279"/>
      <c r="HUZ27" s="279"/>
      <c r="HVA27" s="279"/>
      <c r="HVB27" s="279"/>
      <c r="HVC27" s="279"/>
      <c r="HVD27" s="279"/>
      <c r="HVE27" s="279"/>
      <c r="HVF27" s="279"/>
      <c r="HVG27" s="279"/>
      <c r="HVH27" s="279"/>
      <c r="HVI27" s="279"/>
      <c r="HVJ27" s="279"/>
      <c r="HVK27" s="279"/>
      <c r="HVL27" s="279"/>
      <c r="HVM27" s="279"/>
      <c r="HVN27" s="279"/>
      <c r="HVO27" s="279"/>
      <c r="HVP27" s="279"/>
      <c r="HVQ27" s="279"/>
      <c r="HVR27" s="279"/>
      <c r="HVS27" s="279"/>
      <c r="HVT27" s="279"/>
      <c r="HVU27" s="279"/>
      <c r="HVV27" s="279"/>
      <c r="HVW27" s="279"/>
      <c r="HVX27" s="279"/>
      <c r="HVY27" s="279"/>
      <c r="HVZ27" s="279"/>
      <c r="HWA27" s="279"/>
      <c r="HWB27" s="279"/>
      <c r="HWC27" s="279"/>
      <c r="HWD27" s="279"/>
      <c r="HWE27" s="279"/>
      <c r="HWF27" s="279"/>
      <c r="HWG27" s="279"/>
      <c r="HWH27" s="279"/>
      <c r="HWI27" s="279"/>
      <c r="HWJ27" s="279"/>
      <c r="HWK27" s="279"/>
      <c r="HWL27" s="279"/>
      <c r="HWM27" s="279"/>
      <c r="HWN27" s="279"/>
      <c r="HWO27" s="279"/>
      <c r="HWP27" s="279"/>
      <c r="HWQ27" s="279"/>
      <c r="HWR27" s="279"/>
      <c r="HWS27" s="279"/>
      <c r="HWT27" s="279"/>
      <c r="HWU27" s="279"/>
      <c r="HWV27" s="279"/>
      <c r="HWW27" s="279"/>
      <c r="HWX27" s="279"/>
      <c r="HWY27" s="279"/>
      <c r="HWZ27" s="279"/>
      <c r="HXA27" s="279"/>
      <c r="HXB27" s="279"/>
      <c r="HXC27" s="279"/>
      <c r="HXD27" s="279"/>
      <c r="HXE27" s="279"/>
      <c r="HXF27" s="279"/>
      <c r="HXG27" s="279"/>
      <c r="HXH27" s="279"/>
      <c r="HXI27" s="279"/>
      <c r="HXJ27" s="279"/>
      <c r="HXK27" s="279"/>
      <c r="HXL27" s="279"/>
      <c r="HXM27" s="279"/>
      <c r="HXN27" s="279"/>
      <c r="HXO27" s="279"/>
      <c r="HXP27" s="279"/>
      <c r="HXQ27" s="279"/>
      <c r="HXR27" s="279"/>
      <c r="HXS27" s="279"/>
      <c r="HXT27" s="279"/>
      <c r="HXU27" s="279"/>
      <c r="HXV27" s="279"/>
      <c r="HXW27" s="279"/>
      <c r="HXX27" s="279"/>
      <c r="HXY27" s="279"/>
      <c r="HXZ27" s="279"/>
      <c r="HYA27" s="279"/>
      <c r="HYB27" s="279"/>
      <c r="HYC27" s="279"/>
      <c r="HYD27" s="279"/>
      <c r="HYE27" s="279"/>
      <c r="HYF27" s="279"/>
      <c r="HYG27" s="279"/>
      <c r="HYH27" s="279"/>
      <c r="HYI27" s="279"/>
      <c r="HYJ27" s="279"/>
      <c r="HYK27" s="279"/>
      <c r="HYL27" s="279"/>
      <c r="HYM27" s="279"/>
      <c r="HYN27" s="279"/>
      <c r="HYO27" s="279"/>
      <c r="HYP27" s="279"/>
      <c r="HYQ27" s="279"/>
      <c r="HYR27" s="279"/>
      <c r="HYS27" s="279"/>
      <c r="HYT27" s="279"/>
      <c r="HYU27" s="279"/>
      <c r="HYV27" s="279"/>
      <c r="HYW27" s="279"/>
      <c r="HYX27" s="279"/>
      <c r="HYY27" s="279"/>
      <c r="HYZ27" s="279"/>
      <c r="HZA27" s="279"/>
      <c r="HZB27" s="279"/>
      <c r="HZC27" s="279"/>
      <c r="HZD27" s="279"/>
      <c r="HZE27" s="279"/>
      <c r="HZF27" s="279"/>
      <c r="HZG27" s="279"/>
      <c r="HZH27" s="279"/>
      <c r="HZI27" s="279"/>
      <c r="HZJ27" s="279"/>
      <c r="HZK27" s="279"/>
      <c r="HZL27" s="279"/>
      <c r="HZM27" s="279"/>
      <c r="HZN27" s="279"/>
      <c r="HZO27" s="279"/>
      <c r="HZP27" s="279"/>
      <c r="HZQ27" s="279"/>
      <c r="HZR27" s="279"/>
      <c r="HZS27" s="279"/>
      <c r="HZT27" s="279"/>
      <c r="HZU27" s="279"/>
      <c r="HZV27" s="279"/>
      <c r="HZW27" s="279"/>
      <c r="HZX27" s="279"/>
      <c r="HZY27" s="279"/>
      <c r="HZZ27" s="279"/>
      <c r="IAA27" s="279"/>
      <c r="IAB27" s="279"/>
      <c r="IAC27" s="279"/>
      <c r="IAD27" s="279"/>
      <c r="IAE27" s="279"/>
      <c r="IAF27" s="279"/>
      <c r="IAG27" s="279"/>
      <c r="IAH27" s="279"/>
      <c r="IAI27" s="279"/>
      <c r="IAJ27" s="279"/>
      <c r="IAK27" s="279"/>
      <c r="IAL27" s="279"/>
      <c r="IAM27" s="279"/>
      <c r="IAN27" s="279"/>
      <c r="IAO27" s="279"/>
      <c r="IAP27" s="279"/>
      <c r="IAQ27" s="279"/>
      <c r="IAR27" s="279"/>
      <c r="IAS27" s="279"/>
      <c r="IAT27" s="279"/>
      <c r="IAU27" s="279"/>
      <c r="IAV27" s="279"/>
      <c r="IAW27" s="279"/>
      <c r="IAX27" s="279"/>
      <c r="IAY27" s="279"/>
      <c r="IAZ27" s="279"/>
      <c r="IBA27" s="279"/>
      <c r="IBB27" s="279"/>
      <c r="IBC27" s="279"/>
      <c r="IBD27" s="279"/>
      <c r="IBE27" s="279"/>
      <c r="IBF27" s="279"/>
      <c r="IBG27" s="279"/>
      <c r="IBH27" s="279"/>
      <c r="IBI27" s="279"/>
      <c r="IBJ27" s="279"/>
      <c r="IBK27" s="279"/>
      <c r="IBL27" s="279"/>
      <c r="IBM27" s="279"/>
      <c r="IBN27" s="279"/>
      <c r="IBO27" s="279"/>
      <c r="IBP27" s="279"/>
      <c r="IBQ27" s="279"/>
      <c r="IBR27" s="279"/>
      <c r="IBS27" s="279"/>
      <c r="IBT27" s="279"/>
      <c r="IBU27" s="279"/>
      <c r="IBV27" s="279"/>
      <c r="IBW27" s="279"/>
      <c r="IBX27" s="279"/>
      <c r="IBY27" s="279"/>
      <c r="IBZ27" s="279"/>
      <c r="ICA27" s="279"/>
      <c r="ICB27" s="279"/>
      <c r="ICC27" s="279"/>
      <c r="ICD27" s="279"/>
      <c r="ICE27" s="279"/>
      <c r="ICF27" s="279"/>
      <c r="ICG27" s="279"/>
      <c r="ICH27" s="279"/>
      <c r="ICI27" s="279"/>
      <c r="ICJ27" s="279"/>
      <c r="ICK27" s="279"/>
      <c r="ICL27" s="279"/>
      <c r="ICM27" s="279"/>
      <c r="ICN27" s="279"/>
      <c r="ICO27" s="279"/>
      <c r="ICP27" s="279"/>
      <c r="ICQ27" s="279"/>
      <c r="ICR27" s="279"/>
      <c r="ICS27" s="279"/>
      <c r="ICT27" s="279"/>
      <c r="ICU27" s="279"/>
      <c r="ICV27" s="279"/>
      <c r="ICW27" s="279"/>
      <c r="ICX27" s="279"/>
      <c r="ICY27" s="279"/>
      <c r="ICZ27" s="279"/>
      <c r="IDA27" s="279"/>
      <c r="IDB27" s="279"/>
      <c r="IDC27" s="279"/>
      <c r="IDD27" s="279"/>
      <c r="IDE27" s="279"/>
      <c r="IDF27" s="279"/>
      <c r="IDG27" s="279"/>
      <c r="IDH27" s="279"/>
      <c r="IDI27" s="279"/>
      <c r="IDJ27" s="279"/>
      <c r="IDK27" s="279"/>
      <c r="IDL27" s="279"/>
      <c r="IDM27" s="279"/>
      <c r="IDN27" s="279"/>
      <c r="IDO27" s="279"/>
      <c r="IDP27" s="279"/>
      <c r="IDQ27" s="279"/>
      <c r="IDR27" s="279"/>
      <c r="IDS27" s="279"/>
      <c r="IDT27" s="279"/>
      <c r="IDU27" s="279"/>
      <c r="IDV27" s="279"/>
      <c r="IDW27" s="279"/>
      <c r="IDX27" s="279"/>
      <c r="IDY27" s="279"/>
      <c r="IDZ27" s="279"/>
      <c r="IEA27" s="279"/>
      <c r="IEB27" s="279"/>
      <c r="IEC27" s="279"/>
      <c r="IED27" s="279"/>
      <c r="IEE27" s="279"/>
      <c r="IEF27" s="279"/>
      <c r="IEG27" s="279"/>
      <c r="IEH27" s="279"/>
      <c r="IEI27" s="279"/>
      <c r="IEJ27" s="279"/>
      <c r="IEK27" s="279"/>
      <c r="IEL27" s="279"/>
      <c r="IEM27" s="279"/>
      <c r="IEN27" s="279"/>
      <c r="IEO27" s="279"/>
      <c r="IEP27" s="279"/>
      <c r="IEQ27" s="279"/>
      <c r="IER27" s="279"/>
      <c r="IES27" s="279"/>
      <c r="IET27" s="279"/>
      <c r="IEU27" s="279"/>
      <c r="IEV27" s="279"/>
      <c r="IEW27" s="279"/>
      <c r="IEX27" s="279"/>
      <c r="IEY27" s="279"/>
      <c r="IEZ27" s="279"/>
      <c r="IFA27" s="279"/>
      <c r="IFB27" s="279"/>
      <c r="IFC27" s="279"/>
      <c r="IFD27" s="279"/>
      <c r="IFE27" s="279"/>
      <c r="IFF27" s="279"/>
      <c r="IFG27" s="279"/>
      <c r="IFH27" s="279"/>
      <c r="IFI27" s="279"/>
      <c r="IFJ27" s="279"/>
      <c r="IFK27" s="279"/>
      <c r="IFL27" s="279"/>
      <c r="IFM27" s="279"/>
      <c r="IFN27" s="279"/>
      <c r="IFO27" s="279"/>
      <c r="IFP27" s="279"/>
      <c r="IFQ27" s="279"/>
      <c r="IFR27" s="279"/>
      <c r="IFS27" s="279"/>
      <c r="IFT27" s="279"/>
      <c r="IFU27" s="279"/>
      <c r="IFV27" s="279"/>
      <c r="IFW27" s="279"/>
      <c r="IFX27" s="279"/>
      <c r="IFY27" s="279"/>
      <c r="IFZ27" s="279"/>
      <c r="IGA27" s="279"/>
      <c r="IGB27" s="279"/>
      <c r="IGC27" s="279"/>
      <c r="IGD27" s="279"/>
      <c r="IGE27" s="279"/>
      <c r="IGF27" s="279"/>
      <c r="IGG27" s="279"/>
      <c r="IGH27" s="279"/>
      <c r="IGI27" s="279"/>
      <c r="IGJ27" s="279"/>
      <c r="IGK27" s="279"/>
      <c r="IGL27" s="279"/>
      <c r="IGM27" s="279"/>
      <c r="IGN27" s="279"/>
      <c r="IGO27" s="279"/>
      <c r="IGP27" s="279"/>
      <c r="IGQ27" s="279"/>
      <c r="IGR27" s="279"/>
      <c r="IGS27" s="279"/>
      <c r="IGT27" s="279"/>
      <c r="IGU27" s="279"/>
      <c r="IGV27" s="279"/>
      <c r="IGW27" s="279"/>
      <c r="IGX27" s="279"/>
      <c r="IGY27" s="279"/>
      <c r="IGZ27" s="279"/>
      <c r="IHA27" s="279"/>
      <c r="IHB27" s="279"/>
      <c r="IHC27" s="279"/>
      <c r="IHD27" s="279"/>
      <c r="IHE27" s="279"/>
      <c r="IHF27" s="279"/>
      <c r="IHG27" s="279"/>
      <c r="IHH27" s="279"/>
      <c r="IHI27" s="279"/>
      <c r="IHJ27" s="279"/>
      <c r="IHK27" s="279"/>
      <c r="IHL27" s="279"/>
      <c r="IHM27" s="279"/>
      <c r="IHN27" s="279"/>
      <c r="IHO27" s="279"/>
      <c r="IHP27" s="279"/>
      <c r="IHQ27" s="279"/>
      <c r="IHR27" s="279"/>
      <c r="IHS27" s="279"/>
      <c r="IHT27" s="279"/>
      <c r="IHU27" s="279"/>
      <c r="IHV27" s="279"/>
      <c r="IHW27" s="279"/>
      <c r="IHX27" s="279"/>
      <c r="IHY27" s="279"/>
      <c r="IHZ27" s="279"/>
      <c r="IIA27" s="279"/>
      <c r="IIB27" s="279"/>
      <c r="IIC27" s="279"/>
      <c r="IID27" s="279"/>
      <c r="IIE27" s="279"/>
      <c r="IIF27" s="279"/>
      <c r="IIG27" s="279"/>
      <c r="IIH27" s="279"/>
      <c r="III27" s="279"/>
      <c r="IIJ27" s="279"/>
      <c r="IIK27" s="279"/>
      <c r="IIL27" s="279"/>
      <c r="IIM27" s="279"/>
      <c r="IIN27" s="279"/>
      <c r="IIO27" s="279"/>
      <c r="IIP27" s="279"/>
      <c r="IIQ27" s="279"/>
      <c r="IIR27" s="279"/>
      <c r="IIS27" s="279"/>
      <c r="IIT27" s="279"/>
      <c r="IIU27" s="279"/>
      <c r="IIV27" s="279"/>
      <c r="IIW27" s="279"/>
      <c r="IIX27" s="279"/>
      <c r="IIY27" s="279"/>
      <c r="IIZ27" s="279"/>
      <c r="IJA27" s="279"/>
      <c r="IJB27" s="279"/>
      <c r="IJC27" s="279"/>
      <c r="IJD27" s="279"/>
      <c r="IJE27" s="279"/>
      <c r="IJF27" s="279"/>
      <c r="IJG27" s="279"/>
      <c r="IJH27" s="279"/>
      <c r="IJI27" s="279"/>
      <c r="IJJ27" s="279"/>
      <c r="IJK27" s="279"/>
      <c r="IJL27" s="279"/>
      <c r="IJM27" s="279"/>
      <c r="IJN27" s="279"/>
      <c r="IJO27" s="279"/>
      <c r="IJP27" s="279"/>
      <c r="IJQ27" s="279"/>
      <c r="IJR27" s="279"/>
      <c r="IJS27" s="279"/>
      <c r="IJT27" s="279"/>
      <c r="IJU27" s="279"/>
      <c r="IJV27" s="279"/>
      <c r="IJW27" s="279"/>
      <c r="IJX27" s="279"/>
      <c r="IJY27" s="279"/>
      <c r="IJZ27" s="279"/>
      <c r="IKA27" s="279"/>
      <c r="IKB27" s="279"/>
      <c r="IKC27" s="279"/>
      <c r="IKD27" s="279"/>
      <c r="IKE27" s="279"/>
      <c r="IKF27" s="279"/>
      <c r="IKG27" s="279"/>
      <c r="IKH27" s="279"/>
      <c r="IKI27" s="279"/>
      <c r="IKJ27" s="279"/>
      <c r="IKK27" s="279"/>
      <c r="IKL27" s="279"/>
      <c r="IKM27" s="279"/>
      <c r="IKN27" s="279"/>
      <c r="IKO27" s="279"/>
      <c r="IKP27" s="279"/>
      <c r="IKQ27" s="279"/>
      <c r="IKR27" s="279"/>
      <c r="IKS27" s="279"/>
      <c r="IKT27" s="279"/>
      <c r="IKU27" s="279"/>
      <c r="IKV27" s="279"/>
      <c r="IKW27" s="279"/>
      <c r="IKX27" s="279"/>
      <c r="IKY27" s="279"/>
      <c r="IKZ27" s="279"/>
      <c r="ILA27" s="279"/>
      <c r="ILB27" s="279"/>
      <c r="ILC27" s="279"/>
      <c r="ILD27" s="279"/>
      <c r="ILE27" s="279"/>
      <c r="ILF27" s="279"/>
      <c r="ILG27" s="279"/>
      <c r="ILH27" s="279"/>
      <c r="ILI27" s="279"/>
      <c r="ILJ27" s="279"/>
      <c r="ILK27" s="279"/>
      <c r="ILL27" s="279"/>
      <c r="ILM27" s="279"/>
      <c r="ILN27" s="279"/>
      <c r="ILO27" s="279"/>
      <c r="ILP27" s="279"/>
      <c r="ILQ27" s="279"/>
      <c r="ILR27" s="279"/>
      <c r="ILS27" s="279"/>
      <c r="ILT27" s="279"/>
      <c r="ILU27" s="279"/>
      <c r="ILV27" s="279"/>
      <c r="ILW27" s="279"/>
      <c r="ILX27" s="279"/>
      <c r="ILY27" s="279"/>
      <c r="ILZ27" s="279"/>
      <c r="IMA27" s="279"/>
      <c r="IMB27" s="279"/>
      <c r="IMC27" s="279"/>
      <c r="IMD27" s="279"/>
      <c r="IME27" s="279"/>
      <c r="IMF27" s="279"/>
      <c r="IMG27" s="279"/>
      <c r="IMH27" s="279"/>
      <c r="IMI27" s="279"/>
      <c r="IMJ27" s="279"/>
      <c r="IMK27" s="279"/>
      <c r="IML27" s="279"/>
      <c r="IMM27" s="279"/>
      <c r="IMN27" s="279"/>
      <c r="IMO27" s="279"/>
      <c r="IMP27" s="279"/>
      <c r="IMQ27" s="279"/>
      <c r="IMR27" s="279"/>
      <c r="IMS27" s="279"/>
      <c r="IMT27" s="279"/>
      <c r="IMU27" s="279"/>
      <c r="IMV27" s="279"/>
      <c r="IMW27" s="279"/>
      <c r="IMX27" s="279"/>
      <c r="IMY27" s="279"/>
      <c r="IMZ27" s="279"/>
      <c r="INA27" s="279"/>
      <c r="INB27" s="279"/>
      <c r="INC27" s="279"/>
      <c r="IND27" s="279"/>
      <c r="INE27" s="279"/>
      <c r="INF27" s="279"/>
      <c r="ING27" s="279"/>
      <c r="INH27" s="279"/>
      <c r="INI27" s="279"/>
      <c r="INJ27" s="279"/>
      <c r="INK27" s="279"/>
      <c r="INL27" s="279"/>
      <c r="INM27" s="279"/>
      <c r="INN27" s="279"/>
      <c r="INO27" s="279"/>
      <c r="INP27" s="279"/>
      <c r="INQ27" s="279"/>
      <c r="INR27" s="279"/>
      <c r="INS27" s="279"/>
      <c r="INT27" s="279"/>
      <c r="INU27" s="279"/>
      <c r="INV27" s="279"/>
      <c r="INW27" s="279"/>
      <c r="INX27" s="279"/>
      <c r="INY27" s="279"/>
      <c r="INZ27" s="279"/>
      <c r="IOA27" s="279"/>
      <c r="IOB27" s="279"/>
      <c r="IOC27" s="279"/>
      <c r="IOD27" s="279"/>
      <c r="IOE27" s="279"/>
      <c r="IOF27" s="279"/>
      <c r="IOG27" s="279"/>
      <c r="IOH27" s="279"/>
      <c r="IOI27" s="279"/>
      <c r="IOJ27" s="279"/>
      <c r="IOK27" s="279"/>
      <c r="IOL27" s="279"/>
      <c r="IOM27" s="279"/>
      <c r="ION27" s="279"/>
      <c r="IOO27" s="279"/>
      <c r="IOP27" s="279"/>
      <c r="IOQ27" s="279"/>
      <c r="IOR27" s="279"/>
      <c r="IOS27" s="279"/>
      <c r="IOT27" s="279"/>
      <c r="IOU27" s="279"/>
      <c r="IOV27" s="279"/>
      <c r="IOW27" s="279"/>
      <c r="IOX27" s="279"/>
      <c r="IOY27" s="279"/>
      <c r="IOZ27" s="279"/>
      <c r="IPA27" s="279"/>
      <c r="IPB27" s="279"/>
      <c r="IPC27" s="279"/>
      <c r="IPD27" s="279"/>
      <c r="IPE27" s="279"/>
      <c r="IPF27" s="279"/>
      <c r="IPG27" s="279"/>
      <c r="IPH27" s="279"/>
      <c r="IPI27" s="279"/>
      <c r="IPJ27" s="279"/>
      <c r="IPK27" s="279"/>
      <c r="IPL27" s="279"/>
      <c r="IPM27" s="279"/>
      <c r="IPN27" s="279"/>
      <c r="IPO27" s="279"/>
      <c r="IPP27" s="279"/>
      <c r="IPQ27" s="279"/>
      <c r="IPR27" s="279"/>
      <c r="IPS27" s="279"/>
      <c r="IPT27" s="279"/>
      <c r="IPU27" s="279"/>
      <c r="IPV27" s="279"/>
      <c r="IPW27" s="279"/>
      <c r="IPX27" s="279"/>
      <c r="IPY27" s="279"/>
      <c r="IPZ27" s="279"/>
      <c r="IQA27" s="279"/>
      <c r="IQB27" s="279"/>
      <c r="IQC27" s="279"/>
      <c r="IQD27" s="279"/>
      <c r="IQE27" s="279"/>
      <c r="IQF27" s="279"/>
      <c r="IQG27" s="279"/>
      <c r="IQH27" s="279"/>
      <c r="IQI27" s="279"/>
      <c r="IQJ27" s="279"/>
      <c r="IQK27" s="279"/>
      <c r="IQL27" s="279"/>
      <c r="IQM27" s="279"/>
      <c r="IQN27" s="279"/>
      <c r="IQO27" s="279"/>
      <c r="IQP27" s="279"/>
      <c r="IQQ27" s="279"/>
      <c r="IQR27" s="279"/>
      <c r="IQS27" s="279"/>
      <c r="IQT27" s="279"/>
      <c r="IQU27" s="279"/>
      <c r="IQV27" s="279"/>
      <c r="IQW27" s="279"/>
      <c r="IQX27" s="279"/>
      <c r="IQY27" s="279"/>
      <c r="IQZ27" s="279"/>
      <c r="IRA27" s="279"/>
      <c r="IRB27" s="279"/>
      <c r="IRC27" s="279"/>
      <c r="IRD27" s="279"/>
      <c r="IRE27" s="279"/>
      <c r="IRF27" s="279"/>
      <c r="IRG27" s="279"/>
      <c r="IRH27" s="279"/>
      <c r="IRI27" s="279"/>
      <c r="IRJ27" s="279"/>
      <c r="IRK27" s="279"/>
      <c r="IRL27" s="279"/>
      <c r="IRM27" s="279"/>
      <c r="IRN27" s="279"/>
      <c r="IRO27" s="279"/>
      <c r="IRP27" s="279"/>
      <c r="IRQ27" s="279"/>
      <c r="IRR27" s="279"/>
      <c r="IRS27" s="279"/>
      <c r="IRT27" s="279"/>
      <c r="IRU27" s="279"/>
      <c r="IRV27" s="279"/>
      <c r="IRW27" s="279"/>
      <c r="IRX27" s="279"/>
      <c r="IRY27" s="279"/>
      <c r="IRZ27" s="279"/>
      <c r="ISA27" s="279"/>
      <c r="ISB27" s="279"/>
      <c r="ISC27" s="279"/>
      <c r="ISD27" s="279"/>
      <c r="ISE27" s="279"/>
      <c r="ISF27" s="279"/>
      <c r="ISG27" s="279"/>
      <c r="ISH27" s="279"/>
      <c r="ISI27" s="279"/>
      <c r="ISJ27" s="279"/>
      <c r="ISK27" s="279"/>
      <c r="ISL27" s="279"/>
      <c r="ISM27" s="279"/>
      <c r="ISN27" s="279"/>
      <c r="ISO27" s="279"/>
      <c r="ISP27" s="279"/>
      <c r="ISQ27" s="279"/>
      <c r="ISR27" s="279"/>
      <c r="ISS27" s="279"/>
      <c r="IST27" s="279"/>
      <c r="ISU27" s="279"/>
      <c r="ISV27" s="279"/>
      <c r="ISW27" s="279"/>
      <c r="ISX27" s="279"/>
      <c r="ISY27" s="279"/>
      <c r="ISZ27" s="279"/>
      <c r="ITA27" s="279"/>
      <c r="ITB27" s="279"/>
      <c r="ITC27" s="279"/>
      <c r="ITD27" s="279"/>
      <c r="ITE27" s="279"/>
      <c r="ITF27" s="279"/>
      <c r="ITG27" s="279"/>
      <c r="ITH27" s="279"/>
      <c r="ITI27" s="279"/>
      <c r="ITJ27" s="279"/>
      <c r="ITK27" s="279"/>
      <c r="ITL27" s="279"/>
      <c r="ITM27" s="279"/>
      <c r="ITN27" s="279"/>
      <c r="ITO27" s="279"/>
      <c r="ITP27" s="279"/>
      <c r="ITQ27" s="279"/>
      <c r="ITR27" s="279"/>
      <c r="ITS27" s="279"/>
      <c r="ITT27" s="279"/>
      <c r="ITU27" s="279"/>
      <c r="ITV27" s="279"/>
      <c r="ITW27" s="279"/>
      <c r="ITX27" s="279"/>
      <c r="ITY27" s="279"/>
      <c r="ITZ27" s="279"/>
      <c r="IUA27" s="279"/>
      <c r="IUB27" s="279"/>
      <c r="IUC27" s="279"/>
      <c r="IUD27" s="279"/>
      <c r="IUE27" s="279"/>
      <c r="IUF27" s="279"/>
      <c r="IUG27" s="279"/>
      <c r="IUH27" s="279"/>
      <c r="IUI27" s="279"/>
      <c r="IUJ27" s="279"/>
      <c r="IUK27" s="279"/>
      <c r="IUL27" s="279"/>
      <c r="IUM27" s="279"/>
      <c r="IUN27" s="279"/>
      <c r="IUO27" s="279"/>
      <c r="IUP27" s="279"/>
      <c r="IUQ27" s="279"/>
      <c r="IUR27" s="279"/>
      <c r="IUS27" s="279"/>
      <c r="IUT27" s="279"/>
      <c r="IUU27" s="279"/>
      <c r="IUV27" s="279"/>
      <c r="IUW27" s="279"/>
      <c r="IUX27" s="279"/>
      <c r="IUY27" s="279"/>
      <c r="IUZ27" s="279"/>
      <c r="IVA27" s="279"/>
      <c r="IVB27" s="279"/>
      <c r="IVC27" s="279"/>
      <c r="IVD27" s="279"/>
      <c r="IVE27" s="279"/>
      <c r="IVF27" s="279"/>
      <c r="IVG27" s="279"/>
      <c r="IVH27" s="279"/>
      <c r="IVI27" s="279"/>
      <c r="IVJ27" s="279"/>
      <c r="IVK27" s="279"/>
      <c r="IVL27" s="279"/>
      <c r="IVM27" s="279"/>
      <c r="IVN27" s="279"/>
      <c r="IVO27" s="279"/>
      <c r="IVP27" s="279"/>
      <c r="IVQ27" s="279"/>
      <c r="IVR27" s="279"/>
      <c r="IVS27" s="279"/>
      <c r="IVT27" s="279"/>
      <c r="IVU27" s="279"/>
      <c r="IVV27" s="279"/>
      <c r="IVW27" s="279"/>
      <c r="IVX27" s="279"/>
      <c r="IVY27" s="279"/>
      <c r="IVZ27" s="279"/>
      <c r="IWA27" s="279"/>
      <c r="IWB27" s="279"/>
      <c r="IWC27" s="279"/>
      <c r="IWD27" s="279"/>
      <c r="IWE27" s="279"/>
      <c r="IWF27" s="279"/>
      <c r="IWG27" s="279"/>
      <c r="IWH27" s="279"/>
      <c r="IWI27" s="279"/>
      <c r="IWJ27" s="279"/>
      <c r="IWK27" s="279"/>
      <c r="IWL27" s="279"/>
      <c r="IWM27" s="279"/>
      <c r="IWN27" s="279"/>
      <c r="IWO27" s="279"/>
      <c r="IWP27" s="279"/>
      <c r="IWQ27" s="279"/>
      <c r="IWR27" s="279"/>
      <c r="IWS27" s="279"/>
      <c r="IWT27" s="279"/>
      <c r="IWU27" s="279"/>
      <c r="IWV27" s="279"/>
      <c r="IWW27" s="279"/>
      <c r="IWX27" s="279"/>
      <c r="IWY27" s="279"/>
      <c r="IWZ27" s="279"/>
      <c r="IXA27" s="279"/>
      <c r="IXB27" s="279"/>
      <c r="IXC27" s="279"/>
      <c r="IXD27" s="279"/>
      <c r="IXE27" s="279"/>
      <c r="IXF27" s="279"/>
      <c r="IXG27" s="279"/>
      <c r="IXH27" s="279"/>
      <c r="IXI27" s="279"/>
      <c r="IXJ27" s="279"/>
      <c r="IXK27" s="279"/>
      <c r="IXL27" s="279"/>
      <c r="IXM27" s="279"/>
      <c r="IXN27" s="279"/>
      <c r="IXO27" s="279"/>
      <c r="IXP27" s="279"/>
      <c r="IXQ27" s="279"/>
      <c r="IXR27" s="279"/>
      <c r="IXS27" s="279"/>
      <c r="IXT27" s="279"/>
      <c r="IXU27" s="279"/>
      <c r="IXV27" s="279"/>
      <c r="IXW27" s="279"/>
      <c r="IXX27" s="279"/>
      <c r="IXY27" s="279"/>
      <c r="IXZ27" s="279"/>
      <c r="IYA27" s="279"/>
      <c r="IYB27" s="279"/>
      <c r="IYC27" s="279"/>
      <c r="IYD27" s="279"/>
      <c r="IYE27" s="279"/>
      <c r="IYF27" s="279"/>
      <c r="IYG27" s="279"/>
      <c r="IYH27" s="279"/>
      <c r="IYI27" s="279"/>
      <c r="IYJ27" s="279"/>
      <c r="IYK27" s="279"/>
      <c r="IYL27" s="279"/>
      <c r="IYM27" s="279"/>
      <c r="IYN27" s="279"/>
      <c r="IYO27" s="279"/>
      <c r="IYP27" s="279"/>
      <c r="IYQ27" s="279"/>
      <c r="IYR27" s="279"/>
      <c r="IYS27" s="279"/>
      <c r="IYT27" s="279"/>
      <c r="IYU27" s="279"/>
      <c r="IYV27" s="279"/>
      <c r="IYW27" s="279"/>
      <c r="IYX27" s="279"/>
      <c r="IYY27" s="279"/>
      <c r="IYZ27" s="279"/>
      <c r="IZA27" s="279"/>
      <c r="IZB27" s="279"/>
      <c r="IZC27" s="279"/>
      <c r="IZD27" s="279"/>
      <c r="IZE27" s="279"/>
      <c r="IZF27" s="279"/>
      <c r="IZG27" s="279"/>
      <c r="IZH27" s="279"/>
      <c r="IZI27" s="279"/>
      <c r="IZJ27" s="279"/>
      <c r="IZK27" s="279"/>
      <c r="IZL27" s="279"/>
      <c r="IZM27" s="279"/>
      <c r="IZN27" s="279"/>
      <c r="IZO27" s="279"/>
      <c r="IZP27" s="279"/>
      <c r="IZQ27" s="279"/>
      <c r="IZR27" s="279"/>
      <c r="IZS27" s="279"/>
      <c r="IZT27" s="279"/>
      <c r="IZU27" s="279"/>
      <c r="IZV27" s="279"/>
      <c r="IZW27" s="279"/>
      <c r="IZX27" s="279"/>
      <c r="IZY27" s="279"/>
      <c r="IZZ27" s="279"/>
      <c r="JAA27" s="279"/>
      <c r="JAB27" s="279"/>
      <c r="JAC27" s="279"/>
      <c r="JAD27" s="279"/>
      <c r="JAE27" s="279"/>
      <c r="JAF27" s="279"/>
      <c r="JAG27" s="279"/>
      <c r="JAH27" s="279"/>
      <c r="JAI27" s="279"/>
      <c r="JAJ27" s="279"/>
      <c r="JAK27" s="279"/>
      <c r="JAL27" s="279"/>
      <c r="JAM27" s="279"/>
      <c r="JAN27" s="279"/>
      <c r="JAO27" s="279"/>
      <c r="JAP27" s="279"/>
      <c r="JAQ27" s="279"/>
      <c r="JAR27" s="279"/>
      <c r="JAS27" s="279"/>
      <c r="JAT27" s="279"/>
      <c r="JAU27" s="279"/>
      <c r="JAV27" s="279"/>
      <c r="JAW27" s="279"/>
      <c r="JAX27" s="279"/>
      <c r="JAY27" s="279"/>
      <c r="JAZ27" s="279"/>
      <c r="JBA27" s="279"/>
      <c r="JBB27" s="279"/>
      <c r="JBC27" s="279"/>
      <c r="JBD27" s="279"/>
      <c r="JBE27" s="279"/>
      <c r="JBF27" s="279"/>
      <c r="JBG27" s="279"/>
      <c r="JBH27" s="279"/>
      <c r="JBI27" s="279"/>
      <c r="JBJ27" s="279"/>
      <c r="JBK27" s="279"/>
      <c r="JBL27" s="279"/>
      <c r="JBM27" s="279"/>
      <c r="JBN27" s="279"/>
      <c r="JBO27" s="279"/>
      <c r="JBP27" s="279"/>
      <c r="JBQ27" s="279"/>
      <c r="JBR27" s="279"/>
      <c r="JBS27" s="279"/>
      <c r="JBT27" s="279"/>
      <c r="JBU27" s="279"/>
      <c r="JBV27" s="279"/>
      <c r="JBW27" s="279"/>
      <c r="JBX27" s="279"/>
      <c r="JBY27" s="279"/>
      <c r="JBZ27" s="279"/>
      <c r="JCA27" s="279"/>
      <c r="JCB27" s="279"/>
      <c r="JCC27" s="279"/>
      <c r="JCD27" s="279"/>
      <c r="JCE27" s="279"/>
      <c r="JCF27" s="279"/>
      <c r="JCG27" s="279"/>
      <c r="JCH27" s="279"/>
      <c r="JCI27" s="279"/>
      <c r="JCJ27" s="279"/>
      <c r="JCK27" s="279"/>
      <c r="JCL27" s="279"/>
      <c r="JCM27" s="279"/>
      <c r="JCN27" s="279"/>
      <c r="JCO27" s="279"/>
      <c r="JCP27" s="279"/>
      <c r="JCQ27" s="279"/>
      <c r="JCR27" s="279"/>
      <c r="JCS27" s="279"/>
      <c r="JCT27" s="279"/>
      <c r="JCU27" s="279"/>
      <c r="JCV27" s="279"/>
      <c r="JCW27" s="279"/>
      <c r="JCX27" s="279"/>
      <c r="JCY27" s="279"/>
      <c r="JCZ27" s="279"/>
      <c r="JDA27" s="279"/>
      <c r="JDB27" s="279"/>
      <c r="JDC27" s="279"/>
      <c r="JDD27" s="279"/>
      <c r="JDE27" s="279"/>
      <c r="JDF27" s="279"/>
      <c r="JDG27" s="279"/>
      <c r="JDH27" s="279"/>
      <c r="JDI27" s="279"/>
      <c r="JDJ27" s="279"/>
      <c r="JDK27" s="279"/>
      <c r="JDL27" s="279"/>
      <c r="JDM27" s="279"/>
      <c r="JDN27" s="279"/>
      <c r="JDO27" s="279"/>
      <c r="JDP27" s="279"/>
      <c r="JDQ27" s="279"/>
      <c r="JDR27" s="279"/>
      <c r="JDS27" s="279"/>
      <c r="JDT27" s="279"/>
      <c r="JDU27" s="279"/>
      <c r="JDV27" s="279"/>
      <c r="JDW27" s="279"/>
      <c r="JDX27" s="279"/>
      <c r="JDY27" s="279"/>
      <c r="JDZ27" s="279"/>
      <c r="JEA27" s="279"/>
      <c r="JEB27" s="279"/>
      <c r="JEC27" s="279"/>
      <c r="JED27" s="279"/>
      <c r="JEE27" s="279"/>
      <c r="JEF27" s="279"/>
      <c r="JEG27" s="279"/>
      <c r="JEH27" s="279"/>
      <c r="JEI27" s="279"/>
      <c r="JEJ27" s="279"/>
      <c r="JEK27" s="279"/>
      <c r="JEL27" s="279"/>
      <c r="JEM27" s="279"/>
      <c r="JEN27" s="279"/>
      <c r="JEO27" s="279"/>
      <c r="JEP27" s="279"/>
      <c r="JEQ27" s="279"/>
      <c r="JER27" s="279"/>
      <c r="JES27" s="279"/>
      <c r="JET27" s="279"/>
      <c r="JEU27" s="279"/>
      <c r="JEV27" s="279"/>
      <c r="JEW27" s="279"/>
      <c r="JEX27" s="279"/>
      <c r="JEY27" s="279"/>
      <c r="JEZ27" s="279"/>
      <c r="JFA27" s="279"/>
      <c r="JFB27" s="279"/>
      <c r="JFC27" s="279"/>
      <c r="JFD27" s="279"/>
      <c r="JFE27" s="279"/>
      <c r="JFF27" s="279"/>
      <c r="JFG27" s="279"/>
      <c r="JFH27" s="279"/>
      <c r="JFI27" s="279"/>
      <c r="JFJ27" s="279"/>
      <c r="JFK27" s="279"/>
      <c r="JFL27" s="279"/>
      <c r="JFM27" s="279"/>
      <c r="JFN27" s="279"/>
      <c r="JFO27" s="279"/>
      <c r="JFP27" s="279"/>
      <c r="JFQ27" s="279"/>
      <c r="JFR27" s="279"/>
      <c r="JFS27" s="279"/>
      <c r="JFT27" s="279"/>
      <c r="JFU27" s="279"/>
      <c r="JFV27" s="279"/>
      <c r="JFW27" s="279"/>
      <c r="JFX27" s="279"/>
      <c r="JFY27" s="279"/>
      <c r="JFZ27" s="279"/>
      <c r="JGA27" s="279"/>
      <c r="JGB27" s="279"/>
      <c r="JGC27" s="279"/>
      <c r="JGD27" s="279"/>
      <c r="JGE27" s="279"/>
      <c r="JGF27" s="279"/>
      <c r="JGG27" s="279"/>
      <c r="JGH27" s="279"/>
      <c r="JGI27" s="279"/>
      <c r="JGJ27" s="279"/>
      <c r="JGK27" s="279"/>
      <c r="JGL27" s="279"/>
      <c r="JGM27" s="279"/>
      <c r="JGN27" s="279"/>
      <c r="JGO27" s="279"/>
      <c r="JGP27" s="279"/>
      <c r="JGQ27" s="279"/>
      <c r="JGR27" s="279"/>
      <c r="JGS27" s="279"/>
      <c r="JGT27" s="279"/>
      <c r="JGU27" s="279"/>
      <c r="JGV27" s="279"/>
      <c r="JGW27" s="279"/>
      <c r="JGX27" s="279"/>
      <c r="JGY27" s="279"/>
      <c r="JGZ27" s="279"/>
      <c r="JHA27" s="279"/>
      <c r="JHB27" s="279"/>
      <c r="JHC27" s="279"/>
      <c r="JHD27" s="279"/>
      <c r="JHE27" s="279"/>
      <c r="JHF27" s="279"/>
      <c r="JHG27" s="279"/>
      <c r="JHH27" s="279"/>
      <c r="JHI27" s="279"/>
      <c r="JHJ27" s="279"/>
      <c r="JHK27" s="279"/>
      <c r="JHL27" s="279"/>
      <c r="JHM27" s="279"/>
      <c r="JHN27" s="279"/>
      <c r="JHO27" s="279"/>
      <c r="JHP27" s="279"/>
      <c r="JHQ27" s="279"/>
      <c r="JHR27" s="279"/>
      <c r="JHS27" s="279"/>
      <c r="JHT27" s="279"/>
      <c r="JHU27" s="279"/>
      <c r="JHV27" s="279"/>
      <c r="JHW27" s="279"/>
      <c r="JHX27" s="279"/>
      <c r="JHY27" s="279"/>
      <c r="JHZ27" s="279"/>
      <c r="JIA27" s="279"/>
      <c r="JIB27" s="279"/>
      <c r="JIC27" s="279"/>
      <c r="JID27" s="279"/>
      <c r="JIE27" s="279"/>
      <c r="JIF27" s="279"/>
      <c r="JIG27" s="279"/>
      <c r="JIH27" s="279"/>
      <c r="JII27" s="279"/>
      <c r="JIJ27" s="279"/>
      <c r="JIK27" s="279"/>
      <c r="JIL27" s="279"/>
      <c r="JIM27" s="279"/>
      <c r="JIN27" s="279"/>
      <c r="JIO27" s="279"/>
      <c r="JIP27" s="279"/>
      <c r="JIQ27" s="279"/>
      <c r="JIR27" s="279"/>
      <c r="JIS27" s="279"/>
      <c r="JIT27" s="279"/>
      <c r="JIU27" s="279"/>
      <c r="JIV27" s="279"/>
      <c r="JIW27" s="279"/>
      <c r="JIX27" s="279"/>
      <c r="JIY27" s="279"/>
      <c r="JIZ27" s="279"/>
      <c r="JJA27" s="279"/>
      <c r="JJB27" s="279"/>
      <c r="JJC27" s="279"/>
      <c r="JJD27" s="279"/>
      <c r="JJE27" s="279"/>
      <c r="JJF27" s="279"/>
      <c r="JJG27" s="279"/>
      <c r="JJH27" s="279"/>
      <c r="JJI27" s="279"/>
      <c r="JJJ27" s="279"/>
      <c r="JJK27" s="279"/>
      <c r="JJL27" s="279"/>
      <c r="JJM27" s="279"/>
      <c r="JJN27" s="279"/>
      <c r="JJO27" s="279"/>
      <c r="JJP27" s="279"/>
      <c r="JJQ27" s="279"/>
      <c r="JJR27" s="279"/>
      <c r="JJS27" s="279"/>
      <c r="JJT27" s="279"/>
      <c r="JJU27" s="279"/>
      <c r="JJV27" s="279"/>
      <c r="JJW27" s="279"/>
      <c r="JJX27" s="279"/>
      <c r="JJY27" s="279"/>
      <c r="JJZ27" s="279"/>
      <c r="JKA27" s="279"/>
      <c r="JKB27" s="279"/>
      <c r="JKC27" s="279"/>
      <c r="JKD27" s="279"/>
      <c r="JKE27" s="279"/>
      <c r="JKF27" s="279"/>
      <c r="JKG27" s="279"/>
      <c r="JKH27" s="279"/>
      <c r="JKI27" s="279"/>
      <c r="JKJ27" s="279"/>
      <c r="JKK27" s="279"/>
      <c r="JKL27" s="279"/>
      <c r="JKM27" s="279"/>
      <c r="JKN27" s="279"/>
      <c r="JKO27" s="279"/>
      <c r="JKP27" s="279"/>
      <c r="JKQ27" s="279"/>
      <c r="JKR27" s="279"/>
      <c r="JKS27" s="279"/>
      <c r="JKT27" s="279"/>
      <c r="JKU27" s="279"/>
      <c r="JKV27" s="279"/>
      <c r="JKW27" s="279"/>
      <c r="JKX27" s="279"/>
      <c r="JKY27" s="279"/>
      <c r="JKZ27" s="279"/>
      <c r="JLA27" s="279"/>
      <c r="JLB27" s="279"/>
      <c r="JLC27" s="279"/>
      <c r="JLD27" s="279"/>
      <c r="JLE27" s="279"/>
      <c r="JLF27" s="279"/>
      <c r="JLG27" s="279"/>
      <c r="JLH27" s="279"/>
      <c r="JLI27" s="279"/>
      <c r="JLJ27" s="279"/>
      <c r="JLK27" s="279"/>
      <c r="JLL27" s="279"/>
      <c r="JLM27" s="279"/>
      <c r="JLN27" s="279"/>
      <c r="JLO27" s="279"/>
      <c r="JLP27" s="279"/>
      <c r="JLQ27" s="279"/>
      <c r="JLR27" s="279"/>
      <c r="JLS27" s="279"/>
      <c r="JLT27" s="279"/>
      <c r="JLU27" s="279"/>
      <c r="JLV27" s="279"/>
      <c r="JLW27" s="279"/>
      <c r="JLX27" s="279"/>
      <c r="JLY27" s="279"/>
      <c r="JLZ27" s="279"/>
      <c r="JMA27" s="279"/>
      <c r="JMB27" s="279"/>
      <c r="JMC27" s="279"/>
      <c r="JMD27" s="279"/>
      <c r="JME27" s="279"/>
      <c r="JMF27" s="279"/>
      <c r="JMG27" s="279"/>
      <c r="JMH27" s="279"/>
      <c r="JMI27" s="279"/>
      <c r="JMJ27" s="279"/>
      <c r="JMK27" s="279"/>
      <c r="JML27" s="279"/>
      <c r="JMM27" s="279"/>
      <c r="JMN27" s="279"/>
      <c r="JMO27" s="279"/>
      <c r="JMP27" s="279"/>
      <c r="JMQ27" s="279"/>
      <c r="JMR27" s="279"/>
      <c r="JMS27" s="279"/>
      <c r="JMT27" s="279"/>
      <c r="JMU27" s="279"/>
      <c r="JMV27" s="279"/>
      <c r="JMW27" s="279"/>
      <c r="JMX27" s="279"/>
      <c r="JMY27" s="279"/>
      <c r="JMZ27" s="279"/>
      <c r="JNA27" s="279"/>
      <c r="JNB27" s="279"/>
      <c r="JNC27" s="279"/>
      <c r="JND27" s="279"/>
      <c r="JNE27" s="279"/>
      <c r="JNF27" s="279"/>
      <c r="JNG27" s="279"/>
      <c r="JNH27" s="279"/>
      <c r="JNI27" s="279"/>
      <c r="JNJ27" s="279"/>
      <c r="JNK27" s="279"/>
      <c r="JNL27" s="279"/>
      <c r="JNM27" s="279"/>
      <c r="JNN27" s="279"/>
      <c r="JNO27" s="279"/>
      <c r="JNP27" s="279"/>
      <c r="JNQ27" s="279"/>
      <c r="JNR27" s="279"/>
      <c r="JNS27" s="279"/>
      <c r="JNT27" s="279"/>
      <c r="JNU27" s="279"/>
      <c r="JNV27" s="279"/>
      <c r="JNW27" s="279"/>
      <c r="JNX27" s="279"/>
      <c r="JNY27" s="279"/>
      <c r="JNZ27" s="279"/>
      <c r="JOA27" s="279"/>
      <c r="JOB27" s="279"/>
      <c r="JOC27" s="279"/>
      <c r="JOD27" s="279"/>
      <c r="JOE27" s="279"/>
      <c r="JOF27" s="279"/>
      <c r="JOG27" s="279"/>
      <c r="JOH27" s="279"/>
      <c r="JOI27" s="279"/>
      <c r="JOJ27" s="279"/>
      <c r="JOK27" s="279"/>
      <c r="JOL27" s="279"/>
      <c r="JOM27" s="279"/>
      <c r="JON27" s="279"/>
      <c r="JOO27" s="279"/>
      <c r="JOP27" s="279"/>
      <c r="JOQ27" s="279"/>
      <c r="JOR27" s="279"/>
      <c r="JOS27" s="279"/>
      <c r="JOT27" s="279"/>
      <c r="JOU27" s="279"/>
      <c r="JOV27" s="279"/>
      <c r="JOW27" s="279"/>
      <c r="JOX27" s="279"/>
      <c r="JOY27" s="279"/>
      <c r="JOZ27" s="279"/>
      <c r="JPA27" s="279"/>
      <c r="JPB27" s="279"/>
      <c r="JPC27" s="279"/>
      <c r="JPD27" s="279"/>
      <c r="JPE27" s="279"/>
      <c r="JPF27" s="279"/>
      <c r="JPG27" s="279"/>
      <c r="JPH27" s="279"/>
      <c r="JPI27" s="279"/>
      <c r="JPJ27" s="279"/>
      <c r="JPK27" s="279"/>
      <c r="JPL27" s="279"/>
      <c r="JPM27" s="279"/>
      <c r="JPN27" s="279"/>
      <c r="JPO27" s="279"/>
      <c r="JPP27" s="279"/>
      <c r="JPQ27" s="279"/>
      <c r="JPR27" s="279"/>
      <c r="JPS27" s="279"/>
      <c r="JPT27" s="279"/>
      <c r="JPU27" s="279"/>
      <c r="JPV27" s="279"/>
      <c r="JPW27" s="279"/>
      <c r="JPX27" s="279"/>
      <c r="JPY27" s="279"/>
      <c r="JPZ27" s="279"/>
      <c r="JQA27" s="279"/>
      <c r="JQB27" s="279"/>
      <c r="JQC27" s="279"/>
      <c r="JQD27" s="279"/>
      <c r="JQE27" s="279"/>
      <c r="JQF27" s="279"/>
      <c r="JQG27" s="279"/>
      <c r="JQH27" s="279"/>
      <c r="JQI27" s="279"/>
      <c r="JQJ27" s="279"/>
      <c r="JQK27" s="279"/>
      <c r="JQL27" s="279"/>
      <c r="JQM27" s="279"/>
      <c r="JQN27" s="279"/>
      <c r="JQO27" s="279"/>
      <c r="JQP27" s="279"/>
      <c r="JQQ27" s="279"/>
      <c r="JQR27" s="279"/>
      <c r="JQS27" s="279"/>
      <c r="JQT27" s="279"/>
      <c r="JQU27" s="279"/>
      <c r="JQV27" s="279"/>
      <c r="JQW27" s="279"/>
      <c r="JQX27" s="279"/>
      <c r="JQY27" s="279"/>
      <c r="JQZ27" s="279"/>
      <c r="JRA27" s="279"/>
      <c r="JRB27" s="279"/>
      <c r="JRC27" s="279"/>
      <c r="JRD27" s="279"/>
      <c r="JRE27" s="279"/>
      <c r="JRF27" s="279"/>
      <c r="JRG27" s="279"/>
      <c r="JRH27" s="279"/>
      <c r="JRI27" s="279"/>
      <c r="JRJ27" s="279"/>
      <c r="JRK27" s="279"/>
      <c r="JRL27" s="279"/>
      <c r="JRM27" s="279"/>
      <c r="JRN27" s="279"/>
      <c r="JRO27" s="279"/>
      <c r="JRP27" s="279"/>
      <c r="JRQ27" s="279"/>
      <c r="JRR27" s="279"/>
      <c r="JRS27" s="279"/>
      <c r="JRT27" s="279"/>
      <c r="JRU27" s="279"/>
      <c r="JRV27" s="279"/>
      <c r="JRW27" s="279"/>
      <c r="JRX27" s="279"/>
      <c r="JRY27" s="279"/>
      <c r="JRZ27" s="279"/>
      <c r="JSA27" s="279"/>
      <c r="JSB27" s="279"/>
      <c r="JSC27" s="279"/>
      <c r="JSD27" s="279"/>
      <c r="JSE27" s="279"/>
      <c r="JSF27" s="279"/>
      <c r="JSG27" s="279"/>
      <c r="JSH27" s="279"/>
      <c r="JSI27" s="279"/>
      <c r="JSJ27" s="279"/>
      <c r="JSK27" s="279"/>
      <c r="JSL27" s="279"/>
      <c r="JSM27" s="279"/>
      <c r="JSN27" s="279"/>
      <c r="JSO27" s="279"/>
      <c r="JSP27" s="279"/>
      <c r="JSQ27" s="279"/>
      <c r="JSR27" s="279"/>
      <c r="JSS27" s="279"/>
      <c r="JST27" s="279"/>
      <c r="JSU27" s="279"/>
      <c r="JSV27" s="279"/>
      <c r="JSW27" s="279"/>
      <c r="JSX27" s="279"/>
      <c r="JSY27" s="279"/>
      <c r="JSZ27" s="279"/>
      <c r="JTA27" s="279"/>
      <c r="JTB27" s="279"/>
      <c r="JTC27" s="279"/>
      <c r="JTD27" s="279"/>
      <c r="JTE27" s="279"/>
      <c r="JTF27" s="279"/>
      <c r="JTG27" s="279"/>
      <c r="JTH27" s="279"/>
      <c r="JTI27" s="279"/>
      <c r="JTJ27" s="279"/>
      <c r="JTK27" s="279"/>
      <c r="JTL27" s="279"/>
      <c r="JTM27" s="279"/>
      <c r="JTN27" s="279"/>
      <c r="JTO27" s="279"/>
      <c r="JTP27" s="279"/>
      <c r="JTQ27" s="279"/>
      <c r="JTR27" s="279"/>
      <c r="JTS27" s="279"/>
      <c r="JTT27" s="279"/>
      <c r="JTU27" s="279"/>
      <c r="JTV27" s="279"/>
      <c r="JTW27" s="279"/>
      <c r="JTX27" s="279"/>
      <c r="JTY27" s="279"/>
      <c r="JTZ27" s="279"/>
      <c r="JUA27" s="279"/>
      <c r="JUB27" s="279"/>
      <c r="JUC27" s="279"/>
      <c r="JUD27" s="279"/>
      <c r="JUE27" s="279"/>
      <c r="JUF27" s="279"/>
      <c r="JUG27" s="279"/>
      <c r="JUH27" s="279"/>
      <c r="JUI27" s="279"/>
      <c r="JUJ27" s="279"/>
      <c r="JUK27" s="279"/>
      <c r="JUL27" s="279"/>
      <c r="JUM27" s="279"/>
      <c r="JUN27" s="279"/>
      <c r="JUO27" s="279"/>
      <c r="JUP27" s="279"/>
      <c r="JUQ27" s="279"/>
      <c r="JUR27" s="279"/>
      <c r="JUS27" s="279"/>
      <c r="JUT27" s="279"/>
      <c r="JUU27" s="279"/>
      <c r="JUV27" s="279"/>
      <c r="JUW27" s="279"/>
      <c r="JUX27" s="279"/>
      <c r="JUY27" s="279"/>
      <c r="JUZ27" s="279"/>
      <c r="JVA27" s="279"/>
      <c r="JVB27" s="279"/>
      <c r="JVC27" s="279"/>
      <c r="JVD27" s="279"/>
      <c r="JVE27" s="279"/>
      <c r="JVF27" s="279"/>
      <c r="JVG27" s="279"/>
      <c r="JVH27" s="279"/>
      <c r="JVI27" s="279"/>
      <c r="JVJ27" s="279"/>
      <c r="JVK27" s="279"/>
      <c r="JVL27" s="279"/>
      <c r="JVM27" s="279"/>
      <c r="JVN27" s="279"/>
      <c r="JVO27" s="279"/>
      <c r="JVP27" s="279"/>
      <c r="JVQ27" s="279"/>
      <c r="JVR27" s="279"/>
      <c r="JVS27" s="279"/>
      <c r="JVT27" s="279"/>
      <c r="JVU27" s="279"/>
      <c r="JVV27" s="279"/>
      <c r="JVW27" s="279"/>
      <c r="JVX27" s="279"/>
      <c r="JVY27" s="279"/>
      <c r="JVZ27" s="279"/>
      <c r="JWA27" s="279"/>
      <c r="JWB27" s="279"/>
      <c r="JWC27" s="279"/>
      <c r="JWD27" s="279"/>
      <c r="JWE27" s="279"/>
      <c r="JWF27" s="279"/>
      <c r="JWG27" s="279"/>
      <c r="JWH27" s="279"/>
      <c r="JWI27" s="279"/>
      <c r="JWJ27" s="279"/>
      <c r="JWK27" s="279"/>
      <c r="JWL27" s="279"/>
      <c r="JWM27" s="279"/>
      <c r="JWN27" s="279"/>
      <c r="JWO27" s="279"/>
      <c r="JWP27" s="279"/>
      <c r="JWQ27" s="279"/>
      <c r="JWR27" s="279"/>
      <c r="JWS27" s="279"/>
      <c r="JWT27" s="279"/>
      <c r="JWU27" s="279"/>
      <c r="JWV27" s="279"/>
      <c r="JWW27" s="279"/>
      <c r="JWX27" s="279"/>
      <c r="JWY27" s="279"/>
      <c r="JWZ27" s="279"/>
      <c r="JXA27" s="279"/>
      <c r="JXB27" s="279"/>
      <c r="JXC27" s="279"/>
      <c r="JXD27" s="279"/>
      <c r="JXE27" s="279"/>
      <c r="JXF27" s="279"/>
      <c r="JXG27" s="279"/>
      <c r="JXH27" s="279"/>
      <c r="JXI27" s="279"/>
      <c r="JXJ27" s="279"/>
      <c r="JXK27" s="279"/>
      <c r="JXL27" s="279"/>
      <c r="JXM27" s="279"/>
      <c r="JXN27" s="279"/>
      <c r="JXO27" s="279"/>
      <c r="JXP27" s="279"/>
      <c r="JXQ27" s="279"/>
      <c r="JXR27" s="279"/>
      <c r="JXS27" s="279"/>
      <c r="JXT27" s="279"/>
      <c r="JXU27" s="279"/>
      <c r="JXV27" s="279"/>
      <c r="JXW27" s="279"/>
      <c r="JXX27" s="279"/>
      <c r="JXY27" s="279"/>
      <c r="JXZ27" s="279"/>
      <c r="JYA27" s="279"/>
      <c r="JYB27" s="279"/>
      <c r="JYC27" s="279"/>
      <c r="JYD27" s="279"/>
      <c r="JYE27" s="279"/>
      <c r="JYF27" s="279"/>
      <c r="JYG27" s="279"/>
      <c r="JYH27" s="279"/>
      <c r="JYI27" s="279"/>
      <c r="JYJ27" s="279"/>
      <c r="JYK27" s="279"/>
      <c r="JYL27" s="279"/>
      <c r="JYM27" s="279"/>
      <c r="JYN27" s="279"/>
      <c r="JYO27" s="279"/>
      <c r="JYP27" s="279"/>
      <c r="JYQ27" s="279"/>
      <c r="JYR27" s="279"/>
      <c r="JYS27" s="279"/>
      <c r="JYT27" s="279"/>
      <c r="JYU27" s="279"/>
      <c r="JYV27" s="279"/>
      <c r="JYW27" s="279"/>
      <c r="JYX27" s="279"/>
      <c r="JYY27" s="279"/>
      <c r="JYZ27" s="279"/>
      <c r="JZA27" s="279"/>
      <c r="JZB27" s="279"/>
      <c r="JZC27" s="279"/>
      <c r="JZD27" s="279"/>
      <c r="JZE27" s="279"/>
      <c r="JZF27" s="279"/>
      <c r="JZG27" s="279"/>
      <c r="JZH27" s="279"/>
      <c r="JZI27" s="279"/>
      <c r="JZJ27" s="279"/>
      <c r="JZK27" s="279"/>
      <c r="JZL27" s="279"/>
      <c r="JZM27" s="279"/>
      <c r="JZN27" s="279"/>
      <c r="JZO27" s="279"/>
      <c r="JZP27" s="279"/>
      <c r="JZQ27" s="279"/>
      <c r="JZR27" s="279"/>
      <c r="JZS27" s="279"/>
      <c r="JZT27" s="279"/>
      <c r="JZU27" s="279"/>
      <c r="JZV27" s="279"/>
      <c r="JZW27" s="279"/>
      <c r="JZX27" s="279"/>
      <c r="JZY27" s="279"/>
      <c r="JZZ27" s="279"/>
      <c r="KAA27" s="279"/>
      <c r="KAB27" s="279"/>
      <c r="KAC27" s="279"/>
      <c r="KAD27" s="279"/>
      <c r="KAE27" s="279"/>
      <c r="KAF27" s="279"/>
      <c r="KAG27" s="279"/>
      <c r="KAH27" s="279"/>
      <c r="KAI27" s="279"/>
      <c r="KAJ27" s="279"/>
      <c r="KAK27" s="279"/>
      <c r="KAL27" s="279"/>
      <c r="KAM27" s="279"/>
      <c r="KAN27" s="279"/>
      <c r="KAO27" s="279"/>
      <c r="KAP27" s="279"/>
      <c r="KAQ27" s="279"/>
      <c r="KAR27" s="279"/>
      <c r="KAS27" s="279"/>
      <c r="KAT27" s="279"/>
      <c r="KAU27" s="279"/>
      <c r="KAV27" s="279"/>
      <c r="KAW27" s="279"/>
      <c r="KAX27" s="279"/>
      <c r="KAY27" s="279"/>
      <c r="KAZ27" s="279"/>
      <c r="KBA27" s="279"/>
      <c r="KBB27" s="279"/>
      <c r="KBC27" s="279"/>
      <c r="KBD27" s="279"/>
      <c r="KBE27" s="279"/>
      <c r="KBF27" s="279"/>
      <c r="KBG27" s="279"/>
      <c r="KBH27" s="279"/>
      <c r="KBI27" s="279"/>
      <c r="KBJ27" s="279"/>
      <c r="KBK27" s="279"/>
      <c r="KBL27" s="279"/>
      <c r="KBM27" s="279"/>
      <c r="KBN27" s="279"/>
      <c r="KBO27" s="279"/>
      <c r="KBP27" s="279"/>
      <c r="KBQ27" s="279"/>
      <c r="KBR27" s="279"/>
      <c r="KBS27" s="279"/>
      <c r="KBT27" s="279"/>
      <c r="KBU27" s="279"/>
      <c r="KBV27" s="279"/>
      <c r="KBW27" s="279"/>
      <c r="KBX27" s="279"/>
      <c r="KBY27" s="279"/>
      <c r="KBZ27" s="279"/>
      <c r="KCA27" s="279"/>
      <c r="KCB27" s="279"/>
      <c r="KCC27" s="279"/>
      <c r="KCD27" s="279"/>
      <c r="KCE27" s="279"/>
      <c r="KCF27" s="279"/>
      <c r="KCG27" s="279"/>
      <c r="KCH27" s="279"/>
      <c r="KCI27" s="279"/>
      <c r="KCJ27" s="279"/>
      <c r="KCK27" s="279"/>
      <c r="KCL27" s="279"/>
      <c r="KCM27" s="279"/>
      <c r="KCN27" s="279"/>
      <c r="KCO27" s="279"/>
      <c r="KCP27" s="279"/>
      <c r="KCQ27" s="279"/>
      <c r="KCR27" s="279"/>
      <c r="KCS27" s="279"/>
      <c r="KCT27" s="279"/>
      <c r="KCU27" s="279"/>
      <c r="KCV27" s="279"/>
      <c r="KCW27" s="279"/>
      <c r="KCX27" s="279"/>
      <c r="KCY27" s="279"/>
      <c r="KCZ27" s="279"/>
      <c r="KDA27" s="279"/>
      <c r="KDB27" s="279"/>
      <c r="KDC27" s="279"/>
      <c r="KDD27" s="279"/>
      <c r="KDE27" s="279"/>
      <c r="KDF27" s="279"/>
      <c r="KDG27" s="279"/>
      <c r="KDH27" s="279"/>
      <c r="KDI27" s="279"/>
      <c r="KDJ27" s="279"/>
      <c r="KDK27" s="279"/>
      <c r="KDL27" s="279"/>
      <c r="KDM27" s="279"/>
      <c r="KDN27" s="279"/>
      <c r="KDO27" s="279"/>
      <c r="KDP27" s="279"/>
      <c r="KDQ27" s="279"/>
      <c r="KDR27" s="279"/>
      <c r="KDS27" s="279"/>
      <c r="KDT27" s="279"/>
      <c r="KDU27" s="279"/>
      <c r="KDV27" s="279"/>
      <c r="KDW27" s="279"/>
      <c r="KDX27" s="279"/>
      <c r="KDY27" s="279"/>
      <c r="KDZ27" s="279"/>
      <c r="KEA27" s="279"/>
      <c r="KEB27" s="279"/>
      <c r="KEC27" s="279"/>
      <c r="KED27" s="279"/>
      <c r="KEE27" s="279"/>
      <c r="KEF27" s="279"/>
      <c r="KEG27" s="279"/>
      <c r="KEH27" s="279"/>
      <c r="KEI27" s="279"/>
      <c r="KEJ27" s="279"/>
      <c r="KEK27" s="279"/>
      <c r="KEL27" s="279"/>
      <c r="KEM27" s="279"/>
      <c r="KEN27" s="279"/>
      <c r="KEO27" s="279"/>
      <c r="KEP27" s="279"/>
      <c r="KEQ27" s="279"/>
      <c r="KER27" s="279"/>
      <c r="KES27" s="279"/>
      <c r="KET27" s="279"/>
      <c r="KEU27" s="279"/>
      <c r="KEV27" s="279"/>
      <c r="KEW27" s="279"/>
      <c r="KEX27" s="279"/>
      <c r="KEY27" s="279"/>
      <c r="KEZ27" s="279"/>
      <c r="KFA27" s="279"/>
      <c r="KFB27" s="279"/>
      <c r="KFC27" s="279"/>
      <c r="KFD27" s="279"/>
      <c r="KFE27" s="279"/>
      <c r="KFF27" s="279"/>
      <c r="KFG27" s="279"/>
      <c r="KFH27" s="279"/>
      <c r="KFI27" s="279"/>
      <c r="KFJ27" s="279"/>
      <c r="KFK27" s="279"/>
      <c r="KFL27" s="279"/>
      <c r="KFM27" s="279"/>
      <c r="KFN27" s="279"/>
      <c r="KFO27" s="279"/>
      <c r="KFP27" s="279"/>
      <c r="KFQ27" s="279"/>
      <c r="KFR27" s="279"/>
      <c r="KFS27" s="279"/>
      <c r="KFT27" s="279"/>
      <c r="KFU27" s="279"/>
      <c r="KFV27" s="279"/>
      <c r="KFW27" s="279"/>
      <c r="KFX27" s="279"/>
      <c r="KFY27" s="279"/>
      <c r="KFZ27" s="279"/>
      <c r="KGA27" s="279"/>
      <c r="KGB27" s="279"/>
      <c r="KGC27" s="279"/>
      <c r="KGD27" s="279"/>
      <c r="KGE27" s="279"/>
      <c r="KGF27" s="279"/>
      <c r="KGG27" s="279"/>
      <c r="KGH27" s="279"/>
      <c r="KGI27" s="279"/>
      <c r="KGJ27" s="279"/>
      <c r="KGK27" s="279"/>
      <c r="KGL27" s="279"/>
      <c r="KGM27" s="279"/>
      <c r="KGN27" s="279"/>
      <c r="KGO27" s="279"/>
      <c r="KGP27" s="279"/>
      <c r="KGQ27" s="279"/>
      <c r="KGR27" s="279"/>
      <c r="KGS27" s="279"/>
      <c r="KGT27" s="279"/>
      <c r="KGU27" s="279"/>
      <c r="KGV27" s="279"/>
      <c r="KGW27" s="279"/>
      <c r="KGX27" s="279"/>
      <c r="KGY27" s="279"/>
      <c r="KGZ27" s="279"/>
      <c r="KHA27" s="279"/>
      <c r="KHB27" s="279"/>
      <c r="KHC27" s="279"/>
      <c r="KHD27" s="279"/>
      <c r="KHE27" s="279"/>
      <c r="KHF27" s="279"/>
      <c r="KHG27" s="279"/>
      <c r="KHH27" s="279"/>
      <c r="KHI27" s="279"/>
      <c r="KHJ27" s="279"/>
      <c r="KHK27" s="279"/>
      <c r="KHL27" s="279"/>
      <c r="KHM27" s="279"/>
      <c r="KHN27" s="279"/>
      <c r="KHO27" s="279"/>
      <c r="KHP27" s="279"/>
      <c r="KHQ27" s="279"/>
      <c r="KHR27" s="279"/>
      <c r="KHS27" s="279"/>
      <c r="KHT27" s="279"/>
      <c r="KHU27" s="279"/>
      <c r="KHV27" s="279"/>
      <c r="KHW27" s="279"/>
      <c r="KHX27" s="279"/>
      <c r="KHY27" s="279"/>
      <c r="KHZ27" s="279"/>
      <c r="KIA27" s="279"/>
      <c r="KIB27" s="279"/>
      <c r="KIC27" s="279"/>
      <c r="KID27" s="279"/>
      <c r="KIE27" s="279"/>
      <c r="KIF27" s="279"/>
      <c r="KIG27" s="279"/>
      <c r="KIH27" s="279"/>
      <c r="KII27" s="279"/>
      <c r="KIJ27" s="279"/>
      <c r="KIK27" s="279"/>
      <c r="KIL27" s="279"/>
      <c r="KIM27" s="279"/>
      <c r="KIN27" s="279"/>
      <c r="KIO27" s="279"/>
      <c r="KIP27" s="279"/>
      <c r="KIQ27" s="279"/>
      <c r="KIR27" s="279"/>
      <c r="KIS27" s="279"/>
      <c r="KIT27" s="279"/>
      <c r="KIU27" s="279"/>
      <c r="KIV27" s="279"/>
      <c r="KIW27" s="279"/>
      <c r="KIX27" s="279"/>
      <c r="KIY27" s="279"/>
      <c r="KIZ27" s="279"/>
      <c r="KJA27" s="279"/>
      <c r="KJB27" s="279"/>
      <c r="KJC27" s="279"/>
      <c r="KJD27" s="279"/>
      <c r="KJE27" s="279"/>
      <c r="KJF27" s="279"/>
      <c r="KJG27" s="279"/>
      <c r="KJH27" s="279"/>
      <c r="KJI27" s="279"/>
      <c r="KJJ27" s="279"/>
      <c r="KJK27" s="279"/>
      <c r="KJL27" s="279"/>
      <c r="KJM27" s="279"/>
      <c r="KJN27" s="279"/>
      <c r="KJO27" s="279"/>
      <c r="KJP27" s="279"/>
      <c r="KJQ27" s="279"/>
      <c r="KJR27" s="279"/>
      <c r="KJS27" s="279"/>
      <c r="KJT27" s="279"/>
      <c r="KJU27" s="279"/>
      <c r="KJV27" s="279"/>
      <c r="KJW27" s="279"/>
      <c r="KJX27" s="279"/>
      <c r="KJY27" s="279"/>
      <c r="KJZ27" s="279"/>
      <c r="KKA27" s="279"/>
      <c r="KKB27" s="279"/>
      <c r="KKC27" s="279"/>
      <c r="KKD27" s="279"/>
      <c r="KKE27" s="279"/>
      <c r="KKF27" s="279"/>
      <c r="KKG27" s="279"/>
      <c r="KKH27" s="279"/>
      <c r="KKI27" s="279"/>
      <c r="KKJ27" s="279"/>
      <c r="KKK27" s="279"/>
      <c r="KKL27" s="279"/>
      <c r="KKM27" s="279"/>
      <c r="KKN27" s="279"/>
      <c r="KKO27" s="279"/>
      <c r="KKP27" s="279"/>
      <c r="KKQ27" s="279"/>
      <c r="KKR27" s="279"/>
      <c r="KKS27" s="279"/>
      <c r="KKT27" s="279"/>
      <c r="KKU27" s="279"/>
      <c r="KKV27" s="279"/>
      <c r="KKW27" s="279"/>
      <c r="KKX27" s="279"/>
      <c r="KKY27" s="279"/>
      <c r="KKZ27" s="279"/>
      <c r="KLA27" s="279"/>
      <c r="KLB27" s="279"/>
      <c r="KLC27" s="279"/>
      <c r="KLD27" s="279"/>
      <c r="KLE27" s="279"/>
      <c r="KLF27" s="279"/>
      <c r="KLG27" s="279"/>
      <c r="KLH27" s="279"/>
      <c r="KLI27" s="279"/>
      <c r="KLJ27" s="279"/>
      <c r="KLK27" s="279"/>
      <c r="KLL27" s="279"/>
      <c r="KLM27" s="279"/>
      <c r="KLN27" s="279"/>
      <c r="KLO27" s="279"/>
      <c r="KLP27" s="279"/>
      <c r="KLQ27" s="279"/>
      <c r="KLR27" s="279"/>
      <c r="KLS27" s="279"/>
      <c r="KLT27" s="279"/>
      <c r="KLU27" s="279"/>
      <c r="KLV27" s="279"/>
      <c r="KLW27" s="279"/>
      <c r="KLX27" s="279"/>
      <c r="KLY27" s="279"/>
      <c r="KLZ27" s="279"/>
      <c r="KMA27" s="279"/>
      <c r="KMB27" s="279"/>
      <c r="KMC27" s="279"/>
      <c r="KMD27" s="279"/>
      <c r="KME27" s="279"/>
      <c r="KMF27" s="279"/>
      <c r="KMG27" s="279"/>
      <c r="KMH27" s="279"/>
      <c r="KMI27" s="279"/>
      <c r="KMJ27" s="279"/>
      <c r="KMK27" s="279"/>
      <c r="KML27" s="279"/>
      <c r="KMM27" s="279"/>
      <c r="KMN27" s="279"/>
      <c r="KMO27" s="279"/>
      <c r="KMP27" s="279"/>
      <c r="KMQ27" s="279"/>
      <c r="KMR27" s="279"/>
      <c r="KMS27" s="279"/>
      <c r="KMT27" s="279"/>
      <c r="KMU27" s="279"/>
      <c r="KMV27" s="279"/>
      <c r="KMW27" s="279"/>
      <c r="KMX27" s="279"/>
      <c r="KMY27" s="279"/>
      <c r="KMZ27" s="279"/>
      <c r="KNA27" s="279"/>
      <c r="KNB27" s="279"/>
      <c r="KNC27" s="279"/>
      <c r="KND27" s="279"/>
      <c r="KNE27" s="279"/>
      <c r="KNF27" s="279"/>
      <c r="KNG27" s="279"/>
      <c r="KNH27" s="279"/>
      <c r="KNI27" s="279"/>
      <c r="KNJ27" s="279"/>
      <c r="KNK27" s="279"/>
      <c r="KNL27" s="279"/>
      <c r="KNM27" s="279"/>
      <c r="KNN27" s="279"/>
      <c r="KNO27" s="279"/>
      <c r="KNP27" s="279"/>
      <c r="KNQ27" s="279"/>
      <c r="KNR27" s="279"/>
      <c r="KNS27" s="279"/>
      <c r="KNT27" s="279"/>
      <c r="KNU27" s="279"/>
      <c r="KNV27" s="279"/>
      <c r="KNW27" s="279"/>
      <c r="KNX27" s="279"/>
      <c r="KNY27" s="279"/>
      <c r="KNZ27" s="279"/>
      <c r="KOA27" s="279"/>
      <c r="KOB27" s="279"/>
      <c r="KOC27" s="279"/>
      <c r="KOD27" s="279"/>
      <c r="KOE27" s="279"/>
      <c r="KOF27" s="279"/>
      <c r="KOG27" s="279"/>
      <c r="KOH27" s="279"/>
      <c r="KOI27" s="279"/>
      <c r="KOJ27" s="279"/>
      <c r="KOK27" s="279"/>
      <c r="KOL27" s="279"/>
      <c r="KOM27" s="279"/>
      <c r="KON27" s="279"/>
      <c r="KOO27" s="279"/>
      <c r="KOP27" s="279"/>
      <c r="KOQ27" s="279"/>
      <c r="KOR27" s="279"/>
      <c r="KOS27" s="279"/>
      <c r="KOT27" s="279"/>
      <c r="KOU27" s="279"/>
      <c r="KOV27" s="279"/>
      <c r="KOW27" s="279"/>
      <c r="KOX27" s="279"/>
      <c r="KOY27" s="279"/>
      <c r="KOZ27" s="279"/>
      <c r="KPA27" s="279"/>
      <c r="KPB27" s="279"/>
      <c r="KPC27" s="279"/>
      <c r="KPD27" s="279"/>
      <c r="KPE27" s="279"/>
      <c r="KPF27" s="279"/>
      <c r="KPG27" s="279"/>
      <c r="KPH27" s="279"/>
      <c r="KPI27" s="279"/>
      <c r="KPJ27" s="279"/>
      <c r="KPK27" s="279"/>
      <c r="KPL27" s="279"/>
      <c r="KPM27" s="279"/>
      <c r="KPN27" s="279"/>
      <c r="KPO27" s="279"/>
      <c r="KPP27" s="279"/>
      <c r="KPQ27" s="279"/>
      <c r="KPR27" s="279"/>
      <c r="KPS27" s="279"/>
      <c r="KPT27" s="279"/>
      <c r="KPU27" s="279"/>
      <c r="KPV27" s="279"/>
      <c r="KPW27" s="279"/>
      <c r="KPX27" s="279"/>
      <c r="KPY27" s="279"/>
      <c r="KPZ27" s="279"/>
      <c r="KQA27" s="279"/>
      <c r="KQB27" s="279"/>
      <c r="KQC27" s="279"/>
      <c r="KQD27" s="279"/>
      <c r="KQE27" s="279"/>
      <c r="KQF27" s="279"/>
      <c r="KQG27" s="279"/>
      <c r="KQH27" s="279"/>
      <c r="KQI27" s="279"/>
      <c r="KQJ27" s="279"/>
      <c r="KQK27" s="279"/>
      <c r="KQL27" s="279"/>
      <c r="KQM27" s="279"/>
      <c r="KQN27" s="279"/>
      <c r="KQO27" s="279"/>
      <c r="KQP27" s="279"/>
      <c r="KQQ27" s="279"/>
      <c r="KQR27" s="279"/>
      <c r="KQS27" s="279"/>
      <c r="KQT27" s="279"/>
      <c r="KQU27" s="279"/>
      <c r="KQV27" s="279"/>
      <c r="KQW27" s="279"/>
      <c r="KQX27" s="279"/>
      <c r="KQY27" s="279"/>
      <c r="KQZ27" s="279"/>
      <c r="KRA27" s="279"/>
      <c r="KRB27" s="279"/>
      <c r="KRC27" s="279"/>
      <c r="KRD27" s="279"/>
      <c r="KRE27" s="279"/>
      <c r="KRF27" s="279"/>
      <c r="KRG27" s="279"/>
      <c r="KRH27" s="279"/>
      <c r="KRI27" s="279"/>
      <c r="KRJ27" s="279"/>
      <c r="KRK27" s="279"/>
      <c r="KRL27" s="279"/>
      <c r="KRM27" s="279"/>
      <c r="KRN27" s="279"/>
      <c r="KRO27" s="279"/>
      <c r="KRP27" s="279"/>
      <c r="KRQ27" s="279"/>
      <c r="KRR27" s="279"/>
      <c r="KRS27" s="279"/>
      <c r="KRT27" s="279"/>
      <c r="KRU27" s="279"/>
      <c r="KRV27" s="279"/>
      <c r="KRW27" s="279"/>
      <c r="KRX27" s="279"/>
      <c r="KRY27" s="279"/>
      <c r="KRZ27" s="279"/>
      <c r="KSA27" s="279"/>
      <c r="KSB27" s="279"/>
      <c r="KSC27" s="279"/>
      <c r="KSD27" s="279"/>
      <c r="KSE27" s="279"/>
      <c r="KSF27" s="279"/>
      <c r="KSG27" s="279"/>
      <c r="KSH27" s="279"/>
      <c r="KSI27" s="279"/>
      <c r="KSJ27" s="279"/>
      <c r="KSK27" s="279"/>
      <c r="KSL27" s="279"/>
      <c r="KSM27" s="279"/>
      <c r="KSN27" s="279"/>
      <c r="KSO27" s="279"/>
      <c r="KSP27" s="279"/>
      <c r="KSQ27" s="279"/>
      <c r="KSR27" s="279"/>
      <c r="KSS27" s="279"/>
      <c r="KST27" s="279"/>
      <c r="KSU27" s="279"/>
      <c r="KSV27" s="279"/>
      <c r="KSW27" s="279"/>
      <c r="KSX27" s="279"/>
      <c r="KSY27" s="279"/>
      <c r="KSZ27" s="279"/>
      <c r="KTA27" s="279"/>
      <c r="KTB27" s="279"/>
      <c r="KTC27" s="279"/>
      <c r="KTD27" s="279"/>
      <c r="KTE27" s="279"/>
      <c r="KTF27" s="279"/>
      <c r="KTG27" s="279"/>
      <c r="KTH27" s="279"/>
      <c r="KTI27" s="279"/>
      <c r="KTJ27" s="279"/>
      <c r="KTK27" s="279"/>
      <c r="KTL27" s="279"/>
      <c r="KTM27" s="279"/>
      <c r="KTN27" s="279"/>
      <c r="KTO27" s="279"/>
      <c r="KTP27" s="279"/>
      <c r="KTQ27" s="279"/>
      <c r="KTR27" s="279"/>
      <c r="KTS27" s="279"/>
      <c r="KTT27" s="279"/>
      <c r="KTU27" s="279"/>
      <c r="KTV27" s="279"/>
      <c r="KTW27" s="279"/>
      <c r="KTX27" s="279"/>
      <c r="KTY27" s="279"/>
      <c r="KTZ27" s="279"/>
      <c r="KUA27" s="279"/>
      <c r="KUB27" s="279"/>
      <c r="KUC27" s="279"/>
      <c r="KUD27" s="279"/>
      <c r="KUE27" s="279"/>
      <c r="KUF27" s="279"/>
      <c r="KUG27" s="279"/>
      <c r="KUH27" s="279"/>
      <c r="KUI27" s="279"/>
      <c r="KUJ27" s="279"/>
      <c r="KUK27" s="279"/>
      <c r="KUL27" s="279"/>
      <c r="KUM27" s="279"/>
      <c r="KUN27" s="279"/>
      <c r="KUO27" s="279"/>
      <c r="KUP27" s="279"/>
      <c r="KUQ27" s="279"/>
      <c r="KUR27" s="279"/>
      <c r="KUS27" s="279"/>
      <c r="KUT27" s="279"/>
      <c r="KUU27" s="279"/>
      <c r="KUV27" s="279"/>
      <c r="KUW27" s="279"/>
      <c r="KUX27" s="279"/>
      <c r="KUY27" s="279"/>
      <c r="KUZ27" s="279"/>
      <c r="KVA27" s="279"/>
      <c r="KVB27" s="279"/>
      <c r="KVC27" s="279"/>
      <c r="KVD27" s="279"/>
      <c r="KVE27" s="279"/>
      <c r="KVF27" s="279"/>
      <c r="KVG27" s="279"/>
      <c r="KVH27" s="279"/>
      <c r="KVI27" s="279"/>
      <c r="KVJ27" s="279"/>
      <c r="KVK27" s="279"/>
      <c r="KVL27" s="279"/>
      <c r="KVM27" s="279"/>
      <c r="KVN27" s="279"/>
      <c r="KVO27" s="279"/>
      <c r="KVP27" s="279"/>
      <c r="KVQ27" s="279"/>
      <c r="KVR27" s="279"/>
      <c r="KVS27" s="279"/>
      <c r="KVT27" s="279"/>
      <c r="KVU27" s="279"/>
      <c r="KVV27" s="279"/>
      <c r="KVW27" s="279"/>
      <c r="KVX27" s="279"/>
      <c r="KVY27" s="279"/>
      <c r="KVZ27" s="279"/>
      <c r="KWA27" s="279"/>
      <c r="KWB27" s="279"/>
      <c r="KWC27" s="279"/>
      <c r="KWD27" s="279"/>
      <c r="KWE27" s="279"/>
      <c r="KWF27" s="279"/>
      <c r="KWG27" s="279"/>
      <c r="KWH27" s="279"/>
      <c r="KWI27" s="279"/>
      <c r="KWJ27" s="279"/>
      <c r="KWK27" s="279"/>
      <c r="KWL27" s="279"/>
      <c r="KWM27" s="279"/>
      <c r="KWN27" s="279"/>
      <c r="KWO27" s="279"/>
      <c r="KWP27" s="279"/>
      <c r="KWQ27" s="279"/>
      <c r="KWR27" s="279"/>
      <c r="KWS27" s="279"/>
      <c r="KWT27" s="279"/>
      <c r="KWU27" s="279"/>
      <c r="KWV27" s="279"/>
      <c r="KWW27" s="279"/>
      <c r="KWX27" s="279"/>
      <c r="KWY27" s="279"/>
      <c r="KWZ27" s="279"/>
      <c r="KXA27" s="279"/>
      <c r="KXB27" s="279"/>
      <c r="KXC27" s="279"/>
      <c r="KXD27" s="279"/>
      <c r="KXE27" s="279"/>
      <c r="KXF27" s="279"/>
      <c r="KXG27" s="279"/>
      <c r="KXH27" s="279"/>
      <c r="KXI27" s="279"/>
      <c r="KXJ27" s="279"/>
      <c r="KXK27" s="279"/>
      <c r="KXL27" s="279"/>
      <c r="KXM27" s="279"/>
      <c r="KXN27" s="279"/>
      <c r="KXO27" s="279"/>
      <c r="KXP27" s="279"/>
      <c r="KXQ27" s="279"/>
      <c r="KXR27" s="279"/>
      <c r="KXS27" s="279"/>
      <c r="KXT27" s="279"/>
      <c r="KXU27" s="279"/>
      <c r="KXV27" s="279"/>
      <c r="KXW27" s="279"/>
      <c r="KXX27" s="279"/>
      <c r="KXY27" s="279"/>
      <c r="KXZ27" s="279"/>
      <c r="KYA27" s="279"/>
      <c r="KYB27" s="279"/>
      <c r="KYC27" s="279"/>
      <c r="KYD27" s="279"/>
      <c r="KYE27" s="279"/>
      <c r="KYF27" s="279"/>
      <c r="KYG27" s="279"/>
      <c r="KYH27" s="279"/>
      <c r="KYI27" s="279"/>
      <c r="KYJ27" s="279"/>
      <c r="KYK27" s="279"/>
      <c r="KYL27" s="279"/>
      <c r="KYM27" s="279"/>
      <c r="KYN27" s="279"/>
      <c r="KYO27" s="279"/>
      <c r="KYP27" s="279"/>
      <c r="KYQ27" s="279"/>
      <c r="KYR27" s="279"/>
      <c r="KYS27" s="279"/>
      <c r="KYT27" s="279"/>
      <c r="KYU27" s="279"/>
      <c r="KYV27" s="279"/>
      <c r="KYW27" s="279"/>
      <c r="KYX27" s="279"/>
      <c r="KYY27" s="279"/>
      <c r="KYZ27" s="279"/>
      <c r="KZA27" s="279"/>
      <c r="KZB27" s="279"/>
      <c r="KZC27" s="279"/>
      <c r="KZD27" s="279"/>
      <c r="KZE27" s="279"/>
      <c r="KZF27" s="279"/>
      <c r="KZG27" s="279"/>
      <c r="KZH27" s="279"/>
      <c r="KZI27" s="279"/>
      <c r="KZJ27" s="279"/>
      <c r="KZK27" s="279"/>
      <c r="KZL27" s="279"/>
      <c r="KZM27" s="279"/>
      <c r="KZN27" s="279"/>
      <c r="KZO27" s="279"/>
      <c r="KZP27" s="279"/>
      <c r="KZQ27" s="279"/>
      <c r="KZR27" s="279"/>
      <c r="KZS27" s="279"/>
      <c r="KZT27" s="279"/>
      <c r="KZU27" s="279"/>
      <c r="KZV27" s="279"/>
      <c r="KZW27" s="279"/>
      <c r="KZX27" s="279"/>
      <c r="KZY27" s="279"/>
      <c r="KZZ27" s="279"/>
      <c r="LAA27" s="279"/>
      <c r="LAB27" s="279"/>
      <c r="LAC27" s="279"/>
      <c r="LAD27" s="279"/>
      <c r="LAE27" s="279"/>
      <c r="LAF27" s="279"/>
      <c r="LAG27" s="279"/>
      <c r="LAH27" s="279"/>
      <c r="LAI27" s="279"/>
      <c r="LAJ27" s="279"/>
      <c r="LAK27" s="279"/>
      <c r="LAL27" s="279"/>
      <c r="LAM27" s="279"/>
      <c r="LAN27" s="279"/>
      <c r="LAO27" s="279"/>
      <c r="LAP27" s="279"/>
      <c r="LAQ27" s="279"/>
      <c r="LAR27" s="279"/>
      <c r="LAS27" s="279"/>
      <c r="LAT27" s="279"/>
      <c r="LAU27" s="279"/>
      <c r="LAV27" s="279"/>
      <c r="LAW27" s="279"/>
      <c r="LAX27" s="279"/>
      <c r="LAY27" s="279"/>
      <c r="LAZ27" s="279"/>
      <c r="LBA27" s="279"/>
      <c r="LBB27" s="279"/>
      <c r="LBC27" s="279"/>
      <c r="LBD27" s="279"/>
      <c r="LBE27" s="279"/>
      <c r="LBF27" s="279"/>
      <c r="LBG27" s="279"/>
      <c r="LBH27" s="279"/>
      <c r="LBI27" s="279"/>
      <c r="LBJ27" s="279"/>
      <c r="LBK27" s="279"/>
      <c r="LBL27" s="279"/>
      <c r="LBM27" s="279"/>
      <c r="LBN27" s="279"/>
      <c r="LBO27" s="279"/>
      <c r="LBP27" s="279"/>
      <c r="LBQ27" s="279"/>
      <c r="LBR27" s="279"/>
      <c r="LBS27" s="279"/>
      <c r="LBT27" s="279"/>
      <c r="LBU27" s="279"/>
      <c r="LBV27" s="279"/>
      <c r="LBW27" s="279"/>
      <c r="LBX27" s="279"/>
      <c r="LBY27" s="279"/>
      <c r="LBZ27" s="279"/>
      <c r="LCA27" s="279"/>
      <c r="LCB27" s="279"/>
      <c r="LCC27" s="279"/>
      <c r="LCD27" s="279"/>
      <c r="LCE27" s="279"/>
      <c r="LCF27" s="279"/>
      <c r="LCG27" s="279"/>
      <c r="LCH27" s="279"/>
      <c r="LCI27" s="279"/>
      <c r="LCJ27" s="279"/>
      <c r="LCK27" s="279"/>
      <c r="LCL27" s="279"/>
      <c r="LCM27" s="279"/>
      <c r="LCN27" s="279"/>
      <c r="LCO27" s="279"/>
      <c r="LCP27" s="279"/>
      <c r="LCQ27" s="279"/>
      <c r="LCR27" s="279"/>
      <c r="LCS27" s="279"/>
      <c r="LCT27" s="279"/>
      <c r="LCU27" s="279"/>
      <c r="LCV27" s="279"/>
      <c r="LCW27" s="279"/>
      <c r="LCX27" s="279"/>
      <c r="LCY27" s="279"/>
      <c r="LCZ27" s="279"/>
      <c r="LDA27" s="279"/>
      <c r="LDB27" s="279"/>
      <c r="LDC27" s="279"/>
      <c r="LDD27" s="279"/>
      <c r="LDE27" s="279"/>
      <c r="LDF27" s="279"/>
      <c r="LDG27" s="279"/>
      <c r="LDH27" s="279"/>
      <c r="LDI27" s="279"/>
      <c r="LDJ27" s="279"/>
      <c r="LDK27" s="279"/>
      <c r="LDL27" s="279"/>
      <c r="LDM27" s="279"/>
      <c r="LDN27" s="279"/>
      <c r="LDO27" s="279"/>
      <c r="LDP27" s="279"/>
      <c r="LDQ27" s="279"/>
      <c r="LDR27" s="279"/>
      <c r="LDS27" s="279"/>
      <c r="LDT27" s="279"/>
      <c r="LDU27" s="279"/>
      <c r="LDV27" s="279"/>
      <c r="LDW27" s="279"/>
      <c r="LDX27" s="279"/>
      <c r="LDY27" s="279"/>
      <c r="LDZ27" s="279"/>
      <c r="LEA27" s="279"/>
      <c r="LEB27" s="279"/>
      <c r="LEC27" s="279"/>
      <c r="LED27" s="279"/>
      <c r="LEE27" s="279"/>
      <c r="LEF27" s="279"/>
      <c r="LEG27" s="279"/>
      <c r="LEH27" s="279"/>
      <c r="LEI27" s="279"/>
      <c r="LEJ27" s="279"/>
      <c r="LEK27" s="279"/>
      <c r="LEL27" s="279"/>
      <c r="LEM27" s="279"/>
      <c r="LEN27" s="279"/>
      <c r="LEO27" s="279"/>
      <c r="LEP27" s="279"/>
      <c r="LEQ27" s="279"/>
      <c r="LER27" s="279"/>
      <c r="LES27" s="279"/>
      <c r="LET27" s="279"/>
      <c r="LEU27" s="279"/>
      <c r="LEV27" s="279"/>
      <c r="LEW27" s="279"/>
      <c r="LEX27" s="279"/>
      <c r="LEY27" s="279"/>
      <c r="LEZ27" s="279"/>
      <c r="LFA27" s="279"/>
      <c r="LFB27" s="279"/>
      <c r="LFC27" s="279"/>
      <c r="LFD27" s="279"/>
      <c r="LFE27" s="279"/>
      <c r="LFF27" s="279"/>
      <c r="LFG27" s="279"/>
      <c r="LFH27" s="279"/>
      <c r="LFI27" s="279"/>
      <c r="LFJ27" s="279"/>
      <c r="LFK27" s="279"/>
      <c r="LFL27" s="279"/>
      <c r="LFM27" s="279"/>
      <c r="LFN27" s="279"/>
      <c r="LFO27" s="279"/>
      <c r="LFP27" s="279"/>
      <c r="LFQ27" s="279"/>
      <c r="LFR27" s="279"/>
      <c r="LFS27" s="279"/>
      <c r="LFT27" s="279"/>
      <c r="LFU27" s="279"/>
      <c r="LFV27" s="279"/>
      <c r="LFW27" s="279"/>
      <c r="LFX27" s="279"/>
      <c r="LFY27" s="279"/>
      <c r="LFZ27" s="279"/>
      <c r="LGA27" s="279"/>
      <c r="LGB27" s="279"/>
      <c r="LGC27" s="279"/>
      <c r="LGD27" s="279"/>
      <c r="LGE27" s="279"/>
      <c r="LGF27" s="279"/>
      <c r="LGG27" s="279"/>
      <c r="LGH27" s="279"/>
      <c r="LGI27" s="279"/>
      <c r="LGJ27" s="279"/>
      <c r="LGK27" s="279"/>
      <c r="LGL27" s="279"/>
      <c r="LGM27" s="279"/>
      <c r="LGN27" s="279"/>
      <c r="LGO27" s="279"/>
      <c r="LGP27" s="279"/>
      <c r="LGQ27" s="279"/>
      <c r="LGR27" s="279"/>
      <c r="LGS27" s="279"/>
      <c r="LGT27" s="279"/>
      <c r="LGU27" s="279"/>
      <c r="LGV27" s="279"/>
      <c r="LGW27" s="279"/>
      <c r="LGX27" s="279"/>
      <c r="LGY27" s="279"/>
      <c r="LGZ27" s="279"/>
      <c r="LHA27" s="279"/>
      <c r="LHB27" s="279"/>
      <c r="LHC27" s="279"/>
      <c r="LHD27" s="279"/>
      <c r="LHE27" s="279"/>
      <c r="LHF27" s="279"/>
      <c r="LHG27" s="279"/>
      <c r="LHH27" s="279"/>
      <c r="LHI27" s="279"/>
      <c r="LHJ27" s="279"/>
      <c r="LHK27" s="279"/>
      <c r="LHL27" s="279"/>
      <c r="LHM27" s="279"/>
      <c r="LHN27" s="279"/>
      <c r="LHO27" s="279"/>
      <c r="LHP27" s="279"/>
      <c r="LHQ27" s="279"/>
      <c r="LHR27" s="279"/>
      <c r="LHS27" s="279"/>
      <c r="LHT27" s="279"/>
      <c r="LHU27" s="279"/>
      <c r="LHV27" s="279"/>
      <c r="LHW27" s="279"/>
      <c r="LHX27" s="279"/>
      <c r="LHY27" s="279"/>
      <c r="LHZ27" s="279"/>
      <c r="LIA27" s="279"/>
      <c r="LIB27" s="279"/>
      <c r="LIC27" s="279"/>
      <c r="LID27" s="279"/>
      <c r="LIE27" s="279"/>
      <c r="LIF27" s="279"/>
      <c r="LIG27" s="279"/>
      <c r="LIH27" s="279"/>
      <c r="LII27" s="279"/>
      <c r="LIJ27" s="279"/>
      <c r="LIK27" s="279"/>
      <c r="LIL27" s="279"/>
      <c r="LIM27" s="279"/>
      <c r="LIN27" s="279"/>
      <c r="LIO27" s="279"/>
      <c r="LIP27" s="279"/>
      <c r="LIQ27" s="279"/>
      <c r="LIR27" s="279"/>
      <c r="LIS27" s="279"/>
      <c r="LIT27" s="279"/>
      <c r="LIU27" s="279"/>
      <c r="LIV27" s="279"/>
      <c r="LIW27" s="279"/>
      <c r="LIX27" s="279"/>
      <c r="LIY27" s="279"/>
      <c r="LIZ27" s="279"/>
      <c r="LJA27" s="279"/>
      <c r="LJB27" s="279"/>
      <c r="LJC27" s="279"/>
      <c r="LJD27" s="279"/>
      <c r="LJE27" s="279"/>
      <c r="LJF27" s="279"/>
      <c r="LJG27" s="279"/>
      <c r="LJH27" s="279"/>
      <c r="LJI27" s="279"/>
      <c r="LJJ27" s="279"/>
      <c r="LJK27" s="279"/>
      <c r="LJL27" s="279"/>
      <c r="LJM27" s="279"/>
      <c r="LJN27" s="279"/>
      <c r="LJO27" s="279"/>
      <c r="LJP27" s="279"/>
      <c r="LJQ27" s="279"/>
      <c r="LJR27" s="279"/>
      <c r="LJS27" s="279"/>
      <c r="LJT27" s="279"/>
      <c r="LJU27" s="279"/>
      <c r="LJV27" s="279"/>
      <c r="LJW27" s="279"/>
      <c r="LJX27" s="279"/>
      <c r="LJY27" s="279"/>
      <c r="LJZ27" s="279"/>
      <c r="LKA27" s="279"/>
      <c r="LKB27" s="279"/>
      <c r="LKC27" s="279"/>
      <c r="LKD27" s="279"/>
      <c r="LKE27" s="279"/>
      <c r="LKF27" s="279"/>
      <c r="LKG27" s="279"/>
      <c r="LKH27" s="279"/>
      <c r="LKI27" s="279"/>
      <c r="LKJ27" s="279"/>
      <c r="LKK27" s="279"/>
      <c r="LKL27" s="279"/>
      <c r="LKM27" s="279"/>
      <c r="LKN27" s="279"/>
      <c r="LKO27" s="279"/>
      <c r="LKP27" s="279"/>
      <c r="LKQ27" s="279"/>
      <c r="LKR27" s="279"/>
      <c r="LKS27" s="279"/>
      <c r="LKT27" s="279"/>
      <c r="LKU27" s="279"/>
      <c r="LKV27" s="279"/>
      <c r="LKW27" s="279"/>
      <c r="LKX27" s="279"/>
      <c r="LKY27" s="279"/>
      <c r="LKZ27" s="279"/>
      <c r="LLA27" s="279"/>
      <c r="LLB27" s="279"/>
      <c r="LLC27" s="279"/>
      <c r="LLD27" s="279"/>
      <c r="LLE27" s="279"/>
      <c r="LLF27" s="279"/>
      <c r="LLG27" s="279"/>
      <c r="LLH27" s="279"/>
      <c r="LLI27" s="279"/>
      <c r="LLJ27" s="279"/>
      <c r="LLK27" s="279"/>
      <c r="LLL27" s="279"/>
      <c r="LLM27" s="279"/>
      <c r="LLN27" s="279"/>
      <c r="LLO27" s="279"/>
      <c r="LLP27" s="279"/>
      <c r="LLQ27" s="279"/>
      <c r="LLR27" s="279"/>
      <c r="LLS27" s="279"/>
      <c r="LLT27" s="279"/>
      <c r="LLU27" s="279"/>
      <c r="LLV27" s="279"/>
      <c r="LLW27" s="279"/>
      <c r="LLX27" s="279"/>
      <c r="LLY27" s="279"/>
      <c r="LLZ27" s="279"/>
      <c r="LMA27" s="279"/>
      <c r="LMB27" s="279"/>
      <c r="LMC27" s="279"/>
      <c r="LMD27" s="279"/>
      <c r="LME27" s="279"/>
      <c r="LMF27" s="279"/>
      <c r="LMG27" s="279"/>
      <c r="LMH27" s="279"/>
      <c r="LMI27" s="279"/>
      <c r="LMJ27" s="279"/>
      <c r="LMK27" s="279"/>
      <c r="LML27" s="279"/>
      <c r="LMM27" s="279"/>
      <c r="LMN27" s="279"/>
      <c r="LMO27" s="279"/>
      <c r="LMP27" s="279"/>
      <c r="LMQ27" s="279"/>
      <c r="LMR27" s="279"/>
      <c r="LMS27" s="279"/>
      <c r="LMT27" s="279"/>
      <c r="LMU27" s="279"/>
      <c r="LMV27" s="279"/>
      <c r="LMW27" s="279"/>
      <c r="LMX27" s="279"/>
      <c r="LMY27" s="279"/>
      <c r="LMZ27" s="279"/>
      <c r="LNA27" s="279"/>
      <c r="LNB27" s="279"/>
      <c r="LNC27" s="279"/>
      <c r="LND27" s="279"/>
      <c r="LNE27" s="279"/>
      <c r="LNF27" s="279"/>
      <c r="LNG27" s="279"/>
      <c r="LNH27" s="279"/>
      <c r="LNI27" s="279"/>
      <c r="LNJ27" s="279"/>
      <c r="LNK27" s="279"/>
      <c r="LNL27" s="279"/>
      <c r="LNM27" s="279"/>
      <c r="LNN27" s="279"/>
      <c r="LNO27" s="279"/>
      <c r="LNP27" s="279"/>
      <c r="LNQ27" s="279"/>
      <c r="LNR27" s="279"/>
      <c r="LNS27" s="279"/>
      <c r="LNT27" s="279"/>
      <c r="LNU27" s="279"/>
      <c r="LNV27" s="279"/>
      <c r="LNW27" s="279"/>
      <c r="LNX27" s="279"/>
      <c r="LNY27" s="279"/>
      <c r="LNZ27" s="279"/>
      <c r="LOA27" s="279"/>
      <c r="LOB27" s="279"/>
      <c r="LOC27" s="279"/>
      <c r="LOD27" s="279"/>
      <c r="LOE27" s="279"/>
      <c r="LOF27" s="279"/>
      <c r="LOG27" s="279"/>
      <c r="LOH27" s="279"/>
      <c r="LOI27" s="279"/>
      <c r="LOJ27" s="279"/>
      <c r="LOK27" s="279"/>
      <c r="LOL27" s="279"/>
      <c r="LOM27" s="279"/>
      <c r="LON27" s="279"/>
      <c r="LOO27" s="279"/>
      <c r="LOP27" s="279"/>
      <c r="LOQ27" s="279"/>
      <c r="LOR27" s="279"/>
      <c r="LOS27" s="279"/>
      <c r="LOT27" s="279"/>
      <c r="LOU27" s="279"/>
      <c r="LOV27" s="279"/>
      <c r="LOW27" s="279"/>
      <c r="LOX27" s="279"/>
      <c r="LOY27" s="279"/>
      <c r="LOZ27" s="279"/>
      <c r="LPA27" s="279"/>
      <c r="LPB27" s="279"/>
      <c r="LPC27" s="279"/>
      <c r="LPD27" s="279"/>
      <c r="LPE27" s="279"/>
      <c r="LPF27" s="279"/>
      <c r="LPG27" s="279"/>
      <c r="LPH27" s="279"/>
      <c r="LPI27" s="279"/>
      <c r="LPJ27" s="279"/>
      <c r="LPK27" s="279"/>
      <c r="LPL27" s="279"/>
      <c r="LPM27" s="279"/>
      <c r="LPN27" s="279"/>
      <c r="LPO27" s="279"/>
      <c r="LPP27" s="279"/>
      <c r="LPQ27" s="279"/>
      <c r="LPR27" s="279"/>
      <c r="LPS27" s="279"/>
      <c r="LPT27" s="279"/>
      <c r="LPU27" s="279"/>
      <c r="LPV27" s="279"/>
      <c r="LPW27" s="279"/>
      <c r="LPX27" s="279"/>
      <c r="LPY27" s="279"/>
      <c r="LPZ27" s="279"/>
      <c r="LQA27" s="279"/>
      <c r="LQB27" s="279"/>
      <c r="LQC27" s="279"/>
      <c r="LQD27" s="279"/>
      <c r="LQE27" s="279"/>
      <c r="LQF27" s="279"/>
      <c r="LQG27" s="279"/>
      <c r="LQH27" s="279"/>
      <c r="LQI27" s="279"/>
      <c r="LQJ27" s="279"/>
      <c r="LQK27" s="279"/>
      <c r="LQL27" s="279"/>
      <c r="LQM27" s="279"/>
      <c r="LQN27" s="279"/>
      <c r="LQO27" s="279"/>
      <c r="LQP27" s="279"/>
      <c r="LQQ27" s="279"/>
      <c r="LQR27" s="279"/>
      <c r="LQS27" s="279"/>
      <c r="LQT27" s="279"/>
      <c r="LQU27" s="279"/>
      <c r="LQV27" s="279"/>
      <c r="LQW27" s="279"/>
      <c r="LQX27" s="279"/>
      <c r="LQY27" s="279"/>
      <c r="LQZ27" s="279"/>
      <c r="LRA27" s="279"/>
      <c r="LRB27" s="279"/>
      <c r="LRC27" s="279"/>
      <c r="LRD27" s="279"/>
      <c r="LRE27" s="279"/>
      <c r="LRF27" s="279"/>
      <c r="LRG27" s="279"/>
      <c r="LRH27" s="279"/>
      <c r="LRI27" s="279"/>
      <c r="LRJ27" s="279"/>
      <c r="LRK27" s="279"/>
      <c r="LRL27" s="279"/>
      <c r="LRM27" s="279"/>
      <c r="LRN27" s="279"/>
      <c r="LRO27" s="279"/>
      <c r="LRP27" s="279"/>
      <c r="LRQ27" s="279"/>
      <c r="LRR27" s="279"/>
      <c r="LRS27" s="279"/>
      <c r="LRT27" s="279"/>
      <c r="LRU27" s="279"/>
      <c r="LRV27" s="279"/>
      <c r="LRW27" s="279"/>
      <c r="LRX27" s="279"/>
      <c r="LRY27" s="279"/>
      <c r="LRZ27" s="279"/>
      <c r="LSA27" s="279"/>
      <c r="LSB27" s="279"/>
      <c r="LSC27" s="279"/>
      <c r="LSD27" s="279"/>
      <c r="LSE27" s="279"/>
      <c r="LSF27" s="279"/>
      <c r="LSG27" s="279"/>
      <c r="LSH27" s="279"/>
      <c r="LSI27" s="279"/>
      <c r="LSJ27" s="279"/>
      <c r="LSK27" s="279"/>
      <c r="LSL27" s="279"/>
      <c r="LSM27" s="279"/>
      <c r="LSN27" s="279"/>
      <c r="LSO27" s="279"/>
      <c r="LSP27" s="279"/>
      <c r="LSQ27" s="279"/>
      <c r="LSR27" s="279"/>
      <c r="LSS27" s="279"/>
      <c r="LST27" s="279"/>
      <c r="LSU27" s="279"/>
      <c r="LSV27" s="279"/>
      <c r="LSW27" s="279"/>
      <c r="LSX27" s="279"/>
      <c r="LSY27" s="279"/>
      <c r="LSZ27" s="279"/>
      <c r="LTA27" s="279"/>
      <c r="LTB27" s="279"/>
      <c r="LTC27" s="279"/>
      <c r="LTD27" s="279"/>
      <c r="LTE27" s="279"/>
      <c r="LTF27" s="279"/>
      <c r="LTG27" s="279"/>
      <c r="LTH27" s="279"/>
      <c r="LTI27" s="279"/>
      <c r="LTJ27" s="279"/>
      <c r="LTK27" s="279"/>
      <c r="LTL27" s="279"/>
      <c r="LTM27" s="279"/>
      <c r="LTN27" s="279"/>
      <c r="LTO27" s="279"/>
      <c r="LTP27" s="279"/>
      <c r="LTQ27" s="279"/>
      <c r="LTR27" s="279"/>
      <c r="LTS27" s="279"/>
      <c r="LTT27" s="279"/>
      <c r="LTU27" s="279"/>
      <c r="LTV27" s="279"/>
      <c r="LTW27" s="279"/>
      <c r="LTX27" s="279"/>
      <c r="LTY27" s="279"/>
      <c r="LTZ27" s="279"/>
      <c r="LUA27" s="279"/>
      <c r="LUB27" s="279"/>
      <c r="LUC27" s="279"/>
      <c r="LUD27" s="279"/>
      <c r="LUE27" s="279"/>
      <c r="LUF27" s="279"/>
      <c r="LUG27" s="279"/>
      <c r="LUH27" s="279"/>
      <c r="LUI27" s="279"/>
      <c r="LUJ27" s="279"/>
      <c r="LUK27" s="279"/>
      <c r="LUL27" s="279"/>
      <c r="LUM27" s="279"/>
      <c r="LUN27" s="279"/>
      <c r="LUO27" s="279"/>
      <c r="LUP27" s="279"/>
      <c r="LUQ27" s="279"/>
      <c r="LUR27" s="279"/>
      <c r="LUS27" s="279"/>
      <c r="LUT27" s="279"/>
      <c r="LUU27" s="279"/>
      <c r="LUV27" s="279"/>
      <c r="LUW27" s="279"/>
      <c r="LUX27" s="279"/>
      <c r="LUY27" s="279"/>
      <c r="LUZ27" s="279"/>
      <c r="LVA27" s="279"/>
      <c r="LVB27" s="279"/>
      <c r="LVC27" s="279"/>
      <c r="LVD27" s="279"/>
      <c r="LVE27" s="279"/>
      <c r="LVF27" s="279"/>
      <c r="LVG27" s="279"/>
      <c r="LVH27" s="279"/>
      <c r="LVI27" s="279"/>
      <c r="LVJ27" s="279"/>
      <c r="LVK27" s="279"/>
      <c r="LVL27" s="279"/>
      <c r="LVM27" s="279"/>
      <c r="LVN27" s="279"/>
      <c r="LVO27" s="279"/>
      <c r="LVP27" s="279"/>
      <c r="LVQ27" s="279"/>
      <c r="LVR27" s="279"/>
      <c r="LVS27" s="279"/>
      <c r="LVT27" s="279"/>
      <c r="LVU27" s="279"/>
      <c r="LVV27" s="279"/>
      <c r="LVW27" s="279"/>
      <c r="LVX27" s="279"/>
      <c r="LVY27" s="279"/>
      <c r="LVZ27" s="279"/>
      <c r="LWA27" s="279"/>
      <c r="LWB27" s="279"/>
      <c r="LWC27" s="279"/>
      <c r="LWD27" s="279"/>
      <c r="LWE27" s="279"/>
      <c r="LWF27" s="279"/>
      <c r="LWG27" s="279"/>
      <c r="LWH27" s="279"/>
      <c r="LWI27" s="279"/>
      <c r="LWJ27" s="279"/>
      <c r="LWK27" s="279"/>
      <c r="LWL27" s="279"/>
      <c r="LWM27" s="279"/>
      <c r="LWN27" s="279"/>
      <c r="LWO27" s="279"/>
      <c r="LWP27" s="279"/>
      <c r="LWQ27" s="279"/>
      <c r="LWR27" s="279"/>
      <c r="LWS27" s="279"/>
      <c r="LWT27" s="279"/>
      <c r="LWU27" s="279"/>
      <c r="LWV27" s="279"/>
      <c r="LWW27" s="279"/>
      <c r="LWX27" s="279"/>
      <c r="LWY27" s="279"/>
      <c r="LWZ27" s="279"/>
      <c r="LXA27" s="279"/>
      <c r="LXB27" s="279"/>
      <c r="LXC27" s="279"/>
      <c r="LXD27" s="279"/>
      <c r="LXE27" s="279"/>
      <c r="LXF27" s="279"/>
      <c r="LXG27" s="279"/>
      <c r="LXH27" s="279"/>
      <c r="LXI27" s="279"/>
      <c r="LXJ27" s="279"/>
      <c r="LXK27" s="279"/>
      <c r="LXL27" s="279"/>
      <c r="LXM27" s="279"/>
      <c r="LXN27" s="279"/>
      <c r="LXO27" s="279"/>
      <c r="LXP27" s="279"/>
      <c r="LXQ27" s="279"/>
      <c r="LXR27" s="279"/>
      <c r="LXS27" s="279"/>
      <c r="LXT27" s="279"/>
      <c r="LXU27" s="279"/>
      <c r="LXV27" s="279"/>
      <c r="LXW27" s="279"/>
      <c r="LXX27" s="279"/>
      <c r="LXY27" s="279"/>
      <c r="LXZ27" s="279"/>
      <c r="LYA27" s="279"/>
      <c r="LYB27" s="279"/>
      <c r="LYC27" s="279"/>
      <c r="LYD27" s="279"/>
      <c r="LYE27" s="279"/>
      <c r="LYF27" s="279"/>
      <c r="LYG27" s="279"/>
      <c r="LYH27" s="279"/>
      <c r="LYI27" s="279"/>
      <c r="LYJ27" s="279"/>
      <c r="LYK27" s="279"/>
      <c r="LYL27" s="279"/>
      <c r="LYM27" s="279"/>
      <c r="LYN27" s="279"/>
      <c r="LYO27" s="279"/>
      <c r="LYP27" s="279"/>
      <c r="LYQ27" s="279"/>
      <c r="LYR27" s="279"/>
      <c r="LYS27" s="279"/>
      <c r="LYT27" s="279"/>
      <c r="LYU27" s="279"/>
      <c r="LYV27" s="279"/>
      <c r="LYW27" s="279"/>
      <c r="LYX27" s="279"/>
      <c r="LYY27" s="279"/>
      <c r="LYZ27" s="279"/>
      <c r="LZA27" s="279"/>
      <c r="LZB27" s="279"/>
      <c r="LZC27" s="279"/>
      <c r="LZD27" s="279"/>
      <c r="LZE27" s="279"/>
      <c r="LZF27" s="279"/>
      <c r="LZG27" s="279"/>
      <c r="LZH27" s="279"/>
      <c r="LZI27" s="279"/>
      <c r="LZJ27" s="279"/>
      <c r="LZK27" s="279"/>
      <c r="LZL27" s="279"/>
      <c r="LZM27" s="279"/>
      <c r="LZN27" s="279"/>
      <c r="LZO27" s="279"/>
      <c r="LZP27" s="279"/>
      <c r="LZQ27" s="279"/>
      <c r="LZR27" s="279"/>
      <c r="LZS27" s="279"/>
      <c r="LZT27" s="279"/>
      <c r="LZU27" s="279"/>
      <c r="LZV27" s="279"/>
      <c r="LZW27" s="279"/>
      <c r="LZX27" s="279"/>
      <c r="LZY27" s="279"/>
      <c r="LZZ27" s="279"/>
      <c r="MAA27" s="279"/>
      <c r="MAB27" s="279"/>
      <c r="MAC27" s="279"/>
      <c r="MAD27" s="279"/>
      <c r="MAE27" s="279"/>
      <c r="MAF27" s="279"/>
      <c r="MAG27" s="279"/>
      <c r="MAH27" s="279"/>
      <c r="MAI27" s="279"/>
      <c r="MAJ27" s="279"/>
      <c r="MAK27" s="279"/>
      <c r="MAL27" s="279"/>
      <c r="MAM27" s="279"/>
      <c r="MAN27" s="279"/>
      <c r="MAO27" s="279"/>
      <c r="MAP27" s="279"/>
      <c r="MAQ27" s="279"/>
      <c r="MAR27" s="279"/>
      <c r="MAS27" s="279"/>
      <c r="MAT27" s="279"/>
      <c r="MAU27" s="279"/>
      <c r="MAV27" s="279"/>
      <c r="MAW27" s="279"/>
      <c r="MAX27" s="279"/>
      <c r="MAY27" s="279"/>
      <c r="MAZ27" s="279"/>
      <c r="MBA27" s="279"/>
      <c r="MBB27" s="279"/>
      <c r="MBC27" s="279"/>
      <c r="MBD27" s="279"/>
      <c r="MBE27" s="279"/>
      <c r="MBF27" s="279"/>
      <c r="MBG27" s="279"/>
      <c r="MBH27" s="279"/>
      <c r="MBI27" s="279"/>
      <c r="MBJ27" s="279"/>
      <c r="MBK27" s="279"/>
      <c r="MBL27" s="279"/>
      <c r="MBM27" s="279"/>
      <c r="MBN27" s="279"/>
      <c r="MBO27" s="279"/>
      <c r="MBP27" s="279"/>
      <c r="MBQ27" s="279"/>
      <c r="MBR27" s="279"/>
      <c r="MBS27" s="279"/>
      <c r="MBT27" s="279"/>
      <c r="MBU27" s="279"/>
      <c r="MBV27" s="279"/>
      <c r="MBW27" s="279"/>
      <c r="MBX27" s="279"/>
      <c r="MBY27" s="279"/>
      <c r="MBZ27" s="279"/>
      <c r="MCA27" s="279"/>
      <c r="MCB27" s="279"/>
      <c r="MCC27" s="279"/>
      <c r="MCD27" s="279"/>
      <c r="MCE27" s="279"/>
      <c r="MCF27" s="279"/>
      <c r="MCG27" s="279"/>
      <c r="MCH27" s="279"/>
      <c r="MCI27" s="279"/>
      <c r="MCJ27" s="279"/>
      <c r="MCK27" s="279"/>
      <c r="MCL27" s="279"/>
      <c r="MCM27" s="279"/>
      <c r="MCN27" s="279"/>
      <c r="MCO27" s="279"/>
      <c r="MCP27" s="279"/>
      <c r="MCQ27" s="279"/>
      <c r="MCR27" s="279"/>
      <c r="MCS27" s="279"/>
      <c r="MCT27" s="279"/>
      <c r="MCU27" s="279"/>
      <c r="MCV27" s="279"/>
      <c r="MCW27" s="279"/>
      <c r="MCX27" s="279"/>
      <c r="MCY27" s="279"/>
      <c r="MCZ27" s="279"/>
      <c r="MDA27" s="279"/>
      <c r="MDB27" s="279"/>
      <c r="MDC27" s="279"/>
      <c r="MDD27" s="279"/>
      <c r="MDE27" s="279"/>
      <c r="MDF27" s="279"/>
      <c r="MDG27" s="279"/>
      <c r="MDH27" s="279"/>
      <c r="MDI27" s="279"/>
      <c r="MDJ27" s="279"/>
      <c r="MDK27" s="279"/>
      <c r="MDL27" s="279"/>
      <c r="MDM27" s="279"/>
      <c r="MDN27" s="279"/>
      <c r="MDO27" s="279"/>
      <c r="MDP27" s="279"/>
      <c r="MDQ27" s="279"/>
      <c r="MDR27" s="279"/>
      <c r="MDS27" s="279"/>
      <c r="MDT27" s="279"/>
      <c r="MDU27" s="279"/>
      <c r="MDV27" s="279"/>
      <c r="MDW27" s="279"/>
      <c r="MDX27" s="279"/>
      <c r="MDY27" s="279"/>
      <c r="MDZ27" s="279"/>
      <c r="MEA27" s="279"/>
      <c r="MEB27" s="279"/>
      <c r="MEC27" s="279"/>
      <c r="MED27" s="279"/>
      <c r="MEE27" s="279"/>
      <c r="MEF27" s="279"/>
      <c r="MEG27" s="279"/>
      <c r="MEH27" s="279"/>
      <c r="MEI27" s="279"/>
      <c r="MEJ27" s="279"/>
      <c r="MEK27" s="279"/>
      <c r="MEL27" s="279"/>
      <c r="MEM27" s="279"/>
      <c r="MEN27" s="279"/>
      <c r="MEO27" s="279"/>
      <c r="MEP27" s="279"/>
      <c r="MEQ27" s="279"/>
      <c r="MER27" s="279"/>
      <c r="MES27" s="279"/>
      <c r="MET27" s="279"/>
      <c r="MEU27" s="279"/>
      <c r="MEV27" s="279"/>
      <c r="MEW27" s="279"/>
      <c r="MEX27" s="279"/>
      <c r="MEY27" s="279"/>
      <c r="MEZ27" s="279"/>
      <c r="MFA27" s="279"/>
      <c r="MFB27" s="279"/>
      <c r="MFC27" s="279"/>
      <c r="MFD27" s="279"/>
      <c r="MFE27" s="279"/>
      <c r="MFF27" s="279"/>
      <c r="MFG27" s="279"/>
      <c r="MFH27" s="279"/>
      <c r="MFI27" s="279"/>
      <c r="MFJ27" s="279"/>
      <c r="MFK27" s="279"/>
      <c r="MFL27" s="279"/>
      <c r="MFM27" s="279"/>
      <c r="MFN27" s="279"/>
      <c r="MFO27" s="279"/>
      <c r="MFP27" s="279"/>
      <c r="MFQ27" s="279"/>
      <c r="MFR27" s="279"/>
      <c r="MFS27" s="279"/>
      <c r="MFT27" s="279"/>
      <c r="MFU27" s="279"/>
      <c r="MFV27" s="279"/>
      <c r="MFW27" s="279"/>
      <c r="MFX27" s="279"/>
      <c r="MFY27" s="279"/>
      <c r="MFZ27" s="279"/>
      <c r="MGA27" s="279"/>
      <c r="MGB27" s="279"/>
      <c r="MGC27" s="279"/>
      <c r="MGD27" s="279"/>
      <c r="MGE27" s="279"/>
      <c r="MGF27" s="279"/>
      <c r="MGG27" s="279"/>
      <c r="MGH27" s="279"/>
      <c r="MGI27" s="279"/>
      <c r="MGJ27" s="279"/>
      <c r="MGK27" s="279"/>
      <c r="MGL27" s="279"/>
      <c r="MGM27" s="279"/>
      <c r="MGN27" s="279"/>
      <c r="MGO27" s="279"/>
      <c r="MGP27" s="279"/>
      <c r="MGQ27" s="279"/>
      <c r="MGR27" s="279"/>
      <c r="MGS27" s="279"/>
      <c r="MGT27" s="279"/>
      <c r="MGU27" s="279"/>
      <c r="MGV27" s="279"/>
      <c r="MGW27" s="279"/>
      <c r="MGX27" s="279"/>
      <c r="MGY27" s="279"/>
      <c r="MGZ27" s="279"/>
      <c r="MHA27" s="279"/>
      <c r="MHB27" s="279"/>
      <c r="MHC27" s="279"/>
      <c r="MHD27" s="279"/>
      <c r="MHE27" s="279"/>
      <c r="MHF27" s="279"/>
      <c r="MHG27" s="279"/>
      <c r="MHH27" s="279"/>
      <c r="MHI27" s="279"/>
      <c r="MHJ27" s="279"/>
      <c r="MHK27" s="279"/>
      <c r="MHL27" s="279"/>
      <c r="MHM27" s="279"/>
      <c r="MHN27" s="279"/>
      <c r="MHO27" s="279"/>
      <c r="MHP27" s="279"/>
      <c r="MHQ27" s="279"/>
      <c r="MHR27" s="279"/>
      <c r="MHS27" s="279"/>
      <c r="MHT27" s="279"/>
      <c r="MHU27" s="279"/>
      <c r="MHV27" s="279"/>
      <c r="MHW27" s="279"/>
      <c r="MHX27" s="279"/>
      <c r="MHY27" s="279"/>
      <c r="MHZ27" s="279"/>
      <c r="MIA27" s="279"/>
      <c r="MIB27" s="279"/>
      <c r="MIC27" s="279"/>
      <c r="MID27" s="279"/>
      <c r="MIE27" s="279"/>
      <c r="MIF27" s="279"/>
      <c r="MIG27" s="279"/>
      <c r="MIH27" s="279"/>
      <c r="MII27" s="279"/>
      <c r="MIJ27" s="279"/>
      <c r="MIK27" s="279"/>
      <c r="MIL27" s="279"/>
      <c r="MIM27" s="279"/>
      <c r="MIN27" s="279"/>
      <c r="MIO27" s="279"/>
      <c r="MIP27" s="279"/>
      <c r="MIQ27" s="279"/>
      <c r="MIR27" s="279"/>
      <c r="MIS27" s="279"/>
      <c r="MIT27" s="279"/>
      <c r="MIU27" s="279"/>
      <c r="MIV27" s="279"/>
      <c r="MIW27" s="279"/>
      <c r="MIX27" s="279"/>
      <c r="MIY27" s="279"/>
      <c r="MIZ27" s="279"/>
      <c r="MJA27" s="279"/>
      <c r="MJB27" s="279"/>
      <c r="MJC27" s="279"/>
      <c r="MJD27" s="279"/>
      <c r="MJE27" s="279"/>
      <c r="MJF27" s="279"/>
      <c r="MJG27" s="279"/>
      <c r="MJH27" s="279"/>
      <c r="MJI27" s="279"/>
      <c r="MJJ27" s="279"/>
      <c r="MJK27" s="279"/>
      <c r="MJL27" s="279"/>
      <c r="MJM27" s="279"/>
      <c r="MJN27" s="279"/>
      <c r="MJO27" s="279"/>
      <c r="MJP27" s="279"/>
      <c r="MJQ27" s="279"/>
      <c r="MJR27" s="279"/>
      <c r="MJS27" s="279"/>
      <c r="MJT27" s="279"/>
      <c r="MJU27" s="279"/>
      <c r="MJV27" s="279"/>
      <c r="MJW27" s="279"/>
      <c r="MJX27" s="279"/>
      <c r="MJY27" s="279"/>
      <c r="MJZ27" s="279"/>
      <c r="MKA27" s="279"/>
      <c r="MKB27" s="279"/>
      <c r="MKC27" s="279"/>
      <c r="MKD27" s="279"/>
      <c r="MKE27" s="279"/>
      <c r="MKF27" s="279"/>
      <c r="MKG27" s="279"/>
      <c r="MKH27" s="279"/>
      <c r="MKI27" s="279"/>
      <c r="MKJ27" s="279"/>
      <c r="MKK27" s="279"/>
      <c r="MKL27" s="279"/>
      <c r="MKM27" s="279"/>
      <c r="MKN27" s="279"/>
      <c r="MKO27" s="279"/>
      <c r="MKP27" s="279"/>
      <c r="MKQ27" s="279"/>
      <c r="MKR27" s="279"/>
      <c r="MKS27" s="279"/>
      <c r="MKT27" s="279"/>
      <c r="MKU27" s="279"/>
      <c r="MKV27" s="279"/>
      <c r="MKW27" s="279"/>
      <c r="MKX27" s="279"/>
      <c r="MKY27" s="279"/>
      <c r="MKZ27" s="279"/>
      <c r="MLA27" s="279"/>
      <c r="MLB27" s="279"/>
      <c r="MLC27" s="279"/>
      <c r="MLD27" s="279"/>
      <c r="MLE27" s="279"/>
      <c r="MLF27" s="279"/>
      <c r="MLG27" s="279"/>
      <c r="MLH27" s="279"/>
      <c r="MLI27" s="279"/>
      <c r="MLJ27" s="279"/>
      <c r="MLK27" s="279"/>
      <c r="MLL27" s="279"/>
      <c r="MLM27" s="279"/>
      <c r="MLN27" s="279"/>
      <c r="MLO27" s="279"/>
      <c r="MLP27" s="279"/>
      <c r="MLQ27" s="279"/>
      <c r="MLR27" s="279"/>
      <c r="MLS27" s="279"/>
      <c r="MLT27" s="279"/>
      <c r="MLU27" s="279"/>
      <c r="MLV27" s="279"/>
      <c r="MLW27" s="279"/>
      <c r="MLX27" s="279"/>
      <c r="MLY27" s="279"/>
      <c r="MLZ27" s="279"/>
      <c r="MMA27" s="279"/>
      <c r="MMB27" s="279"/>
      <c r="MMC27" s="279"/>
      <c r="MMD27" s="279"/>
      <c r="MME27" s="279"/>
      <c r="MMF27" s="279"/>
      <c r="MMG27" s="279"/>
      <c r="MMH27" s="279"/>
      <c r="MMI27" s="279"/>
      <c r="MMJ27" s="279"/>
      <c r="MMK27" s="279"/>
      <c r="MML27" s="279"/>
      <c r="MMM27" s="279"/>
      <c r="MMN27" s="279"/>
      <c r="MMO27" s="279"/>
      <c r="MMP27" s="279"/>
      <c r="MMQ27" s="279"/>
      <c r="MMR27" s="279"/>
      <c r="MMS27" s="279"/>
      <c r="MMT27" s="279"/>
      <c r="MMU27" s="279"/>
      <c r="MMV27" s="279"/>
      <c r="MMW27" s="279"/>
      <c r="MMX27" s="279"/>
      <c r="MMY27" s="279"/>
      <c r="MMZ27" s="279"/>
      <c r="MNA27" s="279"/>
      <c r="MNB27" s="279"/>
      <c r="MNC27" s="279"/>
      <c r="MND27" s="279"/>
      <c r="MNE27" s="279"/>
      <c r="MNF27" s="279"/>
      <c r="MNG27" s="279"/>
      <c r="MNH27" s="279"/>
      <c r="MNI27" s="279"/>
      <c r="MNJ27" s="279"/>
      <c r="MNK27" s="279"/>
      <c r="MNL27" s="279"/>
      <c r="MNM27" s="279"/>
      <c r="MNN27" s="279"/>
      <c r="MNO27" s="279"/>
      <c r="MNP27" s="279"/>
      <c r="MNQ27" s="279"/>
      <c r="MNR27" s="279"/>
      <c r="MNS27" s="279"/>
      <c r="MNT27" s="279"/>
      <c r="MNU27" s="279"/>
      <c r="MNV27" s="279"/>
      <c r="MNW27" s="279"/>
      <c r="MNX27" s="279"/>
      <c r="MNY27" s="279"/>
      <c r="MNZ27" s="279"/>
      <c r="MOA27" s="279"/>
      <c r="MOB27" s="279"/>
      <c r="MOC27" s="279"/>
      <c r="MOD27" s="279"/>
      <c r="MOE27" s="279"/>
      <c r="MOF27" s="279"/>
      <c r="MOG27" s="279"/>
      <c r="MOH27" s="279"/>
      <c r="MOI27" s="279"/>
      <c r="MOJ27" s="279"/>
      <c r="MOK27" s="279"/>
      <c r="MOL27" s="279"/>
      <c r="MOM27" s="279"/>
      <c r="MON27" s="279"/>
      <c r="MOO27" s="279"/>
      <c r="MOP27" s="279"/>
      <c r="MOQ27" s="279"/>
      <c r="MOR27" s="279"/>
      <c r="MOS27" s="279"/>
      <c r="MOT27" s="279"/>
      <c r="MOU27" s="279"/>
      <c r="MOV27" s="279"/>
      <c r="MOW27" s="279"/>
      <c r="MOX27" s="279"/>
      <c r="MOY27" s="279"/>
      <c r="MOZ27" s="279"/>
      <c r="MPA27" s="279"/>
      <c r="MPB27" s="279"/>
      <c r="MPC27" s="279"/>
      <c r="MPD27" s="279"/>
      <c r="MPE27" s="279"/>
      <c r="MPF27" s="279"/>
      <c r="MPG27" s="279"/>
      <c r="MPH27" s="279"/>
      <c r="MPI27" s="279"/>
      <c r="MPJ27" s="279"/>
      <c r="MPK27" s="279"/>
      <c r="MPL27" s="279"/>
      <c r="MPM27" s="279"/>
      <c r="MPN27" s="279"/>
      <c r="MPO27" s="279"/>
      <c r="MPP27" s="279"/>
      <c r="MPQ27" s="279"/>
      <c r="MPR27" s="279"/>
      <c r="MPS27" s="279"/>
      <c r="MPT27" s="279"/>
      <c r="MPU27" s="279"/>
      <c r="MPV27" s="279"/>
      <c r="MPW27" s="279"/>
      <c r="MPX27" s="279"/>
      <c r="MPY27" s="279"/>
      <c r="MPZ27" s="279"/>
      <c r="MQA27" s="279"/>
      <c r="MQB27" s="279"/>
      <c r="MQC27" s="279"/>
      <c r="MQD27" s="279"/>
      <c r="MQE27" s="279"/>
      <c r="MQF27" s="279"/>
      <c r="MQG27" s="279"/>
      <c r="MQH27" s="279"/>
      <c r="MQI27" s="279"/>
      <c r="MQJ27" s="279"/>
      <c r="MQK27" s="279"/>
      <c r="MQL27" s="279"/>
      <c r="MQM27" s="279"/>
      <c r="MQN27" s="279"/>
      <c r="MQO27" s="279"/>
      <c r="MQP27" s="279"/>
      <c r="MQQ27" s="279"/>
      <c r="MQR27" s="279"/>
      <c r="MQS27" s="279"/>
      <c r="MQT27" s="279"/>
      <c r="MQU27" s="279"/>
      <c r="MQV27" s="279"/>
      <c r="MQW27" s="279"/>
      <c r="MQX27" s="279"/>
      <c r="MQY27" s="279"/>
      <c r="MQZ27" s="279"/>
      <c r="MRA27" s="279"/>
      <c r="MRB27" s="279"/>
      <c r="MRC27" s="279"/>
      <c r="MRD27" s="279"/>
      <c r="MRE27" s="279"/>
      <c r="MRF27" s="279"/>
      <c r="MRG27" s="279"/>
      <c r="MRH27" s="279"/>
      <c r="MRI27" s="279"/>
      <c r="MRJ27" s="279"/>
      <c r="MRK27" s="279"/>
      <c r="MRL27" s="279"/>
      <c r="MRM27" s="279"/>
      <c r="MRN27" s="279"/>
      <c r="MRO27" s="279"/>
      <c r="MRP27" s="279"/>
      <c r="MRQ27" s="279"/>
      <c r="MRR27" s="279"/>
      <c r="MRS27" s="279"/>
      <c r="MRT27" s="279"/>
      <c r="MRU27" s="279"/>
      <c r="MRV27" s="279"/>
      <c r="MRW27" s="279"/>
      <c r="MRX27" s="279"/>
      <c r="MRY27" s="279"/>
      <c r="MRZ27" s="279"/>
      <c r="MSA27" s="279"/>
      <c r="MSB27" s="279"/>
      <c r="MSC27" s="279"/>
      <c r="MSD27" s="279"/>
      <c r="MSE27" s="279"/>
      <c r="MSF27" s="279"/>
      <c r="MSG27" s="279"/>
      <c r="MSH27" s="279"/>
      <c r="MSI27" s="279"/>
      <c r="MSJ27" s="279"/>
      <c r="MSK27" s="279"/>
      <c r="MSL27" s="279"/>
      <c r="MSM27" s="279"/>
      <c r="MSN27" s="279"/>
      <c r="MSO27" s="279"/>
      <c r="MSP27" s="279"/>
      <c r="MSQ27" s="279"/>
      <c r="MSR27" s="279"/>
      <c r="MSS27" s="279"/>
      <c r="MST27" s="279"/>
      <c r="MSU27" s="279"/>
      <c r="MSV27" s="279"/>
      <c r="MSW27" s="279"/>
      <c r="MSX27" s="279"/>
      <c r="MSY27" s="279"/>
      <c r="MSZ27" s="279"/>
      <c r="MTA27" s="279"/>
      <c r="MTB27" s="279"/>
      <c r="MTC27" s="279"/>
      <c r="MTD27" s="279"/>
      <c r="MTE27" s="279"/>
      <c r="MTF27" s="279"/>
      <c r="MTG27" s="279"/>
      <c r="MTH27" s="279"/>
      <c r="MTI27" s="279"/>
      <c r="MTJ27" s="279"/>
      <c r="MTK27" s="279"/>
      <c r="MTL27" s="279"/>
      <c r="MTM27" s="279"/>
      <c r="MTN27" s="279"/>
      <c r="MTO27" s="279"/>
      <c r="MTP27" s="279"/>
      <c r="MTQ27" s="279"/>
      <c r="MTR27" s="279"/>
      <c r="MTS27" s="279"/>
      <c r="MTT27" s="279"/>
      <c r="MTU27" s="279"/>
      <c r="MTV27" s="279"/>
      <c r="MTW27" s="279"/>
      <c r="MTX27" s="279"/>
      <c r="MTY27" s="279"/>
      <c r="MTZ27" s="279"/>
      <c r="MUA27" s="279"/>
      <c r="MUB27" s="279"/>
      <c r="MUC27" s="279"/>
      <c r="MUD27" s="279"/>
      <c r="MUE27" s="279"/>
      <c r="MUF27" s="279"/>
      <c r="MUG27" s="279"/>
      <c r="MUH27" s="279"/>
      <c r="MUI27" s="279"/>
      <c r="MUJ27" s="279"/>
      <c r="MUK27" s="279"/>
      <c r="MUL27" s="279"/>
      <c r="MUM27" s="279"/>
      <c r="MUN27" s="279"/>
      <c r="MUO27" s="279"/>
      <c r="MUP27" s="279"/>
      <c r="MUQ27" s="279"/>
      <c r="MUR27" s="279"/>
      <c r="MUS27" s="279"/>
      <c r="MUT27" s="279"/>
      <c r="MUU27" s="279"/>
      <c r="MUV27" s="279"/>
      <c r="MUW27" s="279"/>
      <c r="MUX27" s="279"/>
      <c r="MUY27" s="279"/>
      <c r="MUZ27" s="279"/>
      <c r="MVA27" s="279"/>
      <c r="MVB27" s="279"/>
      <c r="MVC27" s="279"/>
      <c r="MVD27" s="279"/>
      <c r="MVE27" s="279"/>
      <c r="MVF27" s="279"/>
      <c r="MVG27" s="279"/>
      <c r="MVH27" s="279"/>
      <c r="MVI27" s="279"/>
      <c r="MVJ27" s="279"/>
      <c r="MVK27" s="279"/>
      <c r="MVL27" s="279"/>
      <c r="MVM27" s="279"/>
      <c r="MVN27" s="279"/>
      <c r="MVO27" s="279"/>
      <c r="MVP27" s="279"/>
      <c r="MVQ27" s="279"/>
      <c r="MVR27" s="279"/>
      <c r="MVS27" s="279"/>
      <c r="MVT27" s="279"/>
      <c r="MVU27" s="279"/>
      <c r="MVV27" s="279"/>
      <c r="MVW27" s="279"/>
      <c r="MVX27" s="279"/>
      <c r="MVY27" s="279"/>
      <c r="MVZ27" s="279"/>
      <c r="MWA27" s="279"/>
      <c r="MWB27" s="279"/>
      <c r="MWC27" s="279"/>
      <c r="MWD27" s="279"/>
      <c r="MWE27" s="279"/>
      <c r="MWF27" s="279"/>
      <c r="MWG27" s="279"/>
      <c r="MWH27" s="279"/>
      <c r="MWI27" s="279"/>
      <c r="MWJ27" s="279"/>
      <c r="MWK27" s="279"/>
      <c r="MWL27" s="279"/>
      <c r="MWM27" s="279"/>
      <c r="MWN27" s="279"/>
      <c r="MWO27" s="279"/>
      <c r="MWP27" s="279"/>
      <c r="MWQ27" s="279"/>
      <c r="MWR27" s="279"/>
      <c r="MWS27" s="279"/>
      <c r="MWT27" s="279"/>
      <c r="MWU27" s="279"/>
      <c r="MWV27" s="279"/>
      <c r="MWW27" s="279"/>
      <c r="MWX27" s="279"/>
      <c r="MWY27" s="279"/>
      <c r="MWZ27" s="279"/>
      <c r="MXA27" s="279"/>
      <c r="MXB27" s="279"/>
      <c r="MXC27" s="279"/>
      <c r="MXD27" s="279"/>
      <c r="MXE27" s="279"/>
      <c r="MXF27" s="279"/>
      <c r="MXG27" s="279"/>
      <c r="MXH27" s="279"/>
      <c r="MXI27" s="279"/>
      <c r="MXJ27" s="279"/>
      <c r="MXK27" s="279"/>
      <c r="MXL27" s="279"/>
      <c r="MXM27" s="279"/>
      <c r="MXN27" s="279"/>
      <c r="MXO27" s="279"/>
      <c r="MXP27" s="279"/>
      <c r="MXQ27" s="279"/>
      <c r="MXR27" s="279"/>
      <c r="MXS27" s="279"/>
      <c r="MXT27" s="279"/>
      <c r="MXU27" s="279"/>
      <c r="MXV27" s="279"/>
      <c r="MXW27" s="279"/>
      <c r="MXX27" s="279"/>
      <c r="MXY27" s="279"/>
      <c r="MXZ27" s="279"/>
      <c r="MYA27" s="279"/>
      <c r="MYB27" s="279"/>
      <c r="MYC27" s="279"/>
      <c r="MYD27" s="279"/>
      <c r="MYE27" s="279"/>
      <c r="MYF27" s="279"/>
      <c r="MYG27" s="279"/>
      <c r="MYH27" s="279"/>
      <c r="MYI27" s="279"/>
      <c r="MYJ27" s="279"/>
      <c r="MYK27" s="279"/>
      <c r="MYL27" s="279"/>
      <c r="MYM27" s="279"/>
      <c r="MYN27" s="279"/>
      <c r="MYO27" s="279"/>
      <c r="MYP27" s="279"/>
      <c r="MYQ27" s="279"/>
      <c r="MYR27" s="279"/>
      <c r="MYS27" s="279"/>
      <c r="MYT27" s="279"/>
      <c r="MYU27" s="279"/>
      <c r="MYV27" s="279"/>
      <c r="MYW27" s="279"/>
      <c r="MYX27" s="279"/>
      <c r="MYY27" s="279"/>
      <c r="MYZ27" s="279"/>
      <c r="MZA27" s="279"/>
      <c r="MZB27" s="279"/>
      <c r="MZC27" s="279"/>
      <c r="MZD27" s="279"/>
      <c r="MZE27" s="279"/>
      <c r="MZF27" s="279"/>
      <c r="MZG27" s="279"/>
      <c r="MZH27" s="279"/>
      <c r="MZI27" s="279"/>
      <c r="MZJ27" s="279"/>
      <c r="MZK27" s="279"/>
      <c r="MZL27" s="279"/>
      <c r="MZM27" s="279"/>
      <c r="MZN27" s="279"/>
      <c r="MZO27" s="279"/>
      <c r="MZP27" s="279"/>
      <c r="MZQ27" s="279"/>
      <c r="MZR27" s="279"/>
      <c r="MZS27" s="279"/>
      <c r="MZT27" s="279"/>
      <c r="MZU27" s="279"/>
      <c r="MZV27" s="279"/>
      <c r="MZW27" s="279"/>
      <c r="MZX27" s="279"/>
      <c r="MZY27" s="279"/>
      <c r="MZZ27" s="279"/>
      <c r="NAA27" s="279"/>
      <c r="NAB27" s="279"/>
      <c r="NAC27" s="279"/>
      <c r="NAD27" s="279"/>
      <c r="NAE27" s="279"/>
      <c r="NAF27" s="279"/>
      <c r="NAG27" s="279"/>
      <c r="NAH27" s="279"/>
      <c r="NAI27" s="279"/>
      <c r="NAJ27" s="279"/>
      <c r="NAK27" s="279"/>
      <c r="NAL27" s="279"/>
      <c r="NAM27" s="279"/>
      <c r="NAN27" s="279"/>
      <c r="NAO27" s="279"/>
      <c r="NAP27" s="279"/>
      <c r="NAQ27" s="279"/>
      <c r="NAR27" s="279"/>
      <c r="NAS27" s="279"/>
      <c r="NAT27" s="279"/>
      <c r="NAU27" s="279"/>
      <c r="NAV27" s="279"/>
      <c r="NAW27" s="279"/>
      <c r="NAX27" s="279"/>
      <c r="NAY27" s="279"/>
      <c r="NAZ27" s="279"/>
      <c r="NBA27" s="279"/>
      <c r="NBB27" s="279"/>
      <c r="NBC27" s="279"/>
      <c r="NBD27" s="279"/>
      <c r="NBE27" s="279"/>
      <c r="NBF27" s="279"/>
      <c r="NBG27" s="279"/>
      <c r="NBH27" s="279"/>
      <c r="NBI27" s="279"/>
      <c r="NBJ27" s="279"/>
      <c r="NBK27" s="279"/>
      <c r="NBL27" s="279"/>
      <c r="NBM27" s="279"/>
      <c r="NBN27" s="279"/>
      <c r="NBO27" s="279"/>
      <c r="NBP27" s="279"/>
      <c r="NBQ27" s="279"/>
      <c r="NBR27" s="279"/>
      <c r="NBS27" s="279"/>
      <c r="NBT27" s="279"/>
      <c r="NBU27" s="279"/>
      <c r="NBV27" s="279"/>
      <c r="NBW27" s="279"/>
      <c r="NBX27" s="279"/>
      <c r="NBY27" s="279"/>
      <c r="NBZ27" s="279"/>
      <c r="NCA27" s="279"/>
      <c r="NCB27" s="279"/>
      <c r="NCC27" s="279"/>
      <c r="NCD27" s="279"/>
      <c r="NCE27" s="279"/>
      <c r="NCF27" s="279"/>
      <c r="NCG27" s="279"/>
      <c r="NCH27" s="279"/>
      <c r="NCI27" s="279"/>
      <c r="NCJ27" s="279"/>
      <c r="NCK27" s="279"/>
      <c r="NCL27" s="279"/>
      <c r="NCM27" s="279"/>
      <c r="NCN27" s="279"/>
      <c r="NCO27" s="279"/>
      <c r="NCP27" s="279"/>
      <c r="NCQ27" s="279"/>
      <c r="NCR27" s="279"/>
      <c r="NCS27" s="279"/>
      <c r="NCT27" s="279"/>
      <c r="NCU27" s="279"/>
      <c r="NCV27" s="279"/>
      <c r="NCW27" s="279"/>
      <c r="NCX27" s="279"/>
      <c r="NCY27" s="279"/>
      <c r="NCZ27" s="279"/>
      <c r="NDA27" s="279"/>
      <c r="NDB27" s="279"/>
      <c r="NDC27" s="279"/>
      <c r="NDD27" s="279"/>
      <c r="NDE27" s="279"/>
      <c r="NDF27" s="279"/>
      <c r="NDG27" s="279"/>
      <c r="NDH27" s="279"/>
      <c r="NDI27" s="279"/>
      <c r="NDJ27" s="279"/>
      <c r="NDK27" s="279"/>
      <c r="NDL27" s="279"/>
      <c r="NDM27" s="279"/>
      <c r="NDN27" s="279"/>
      <c r="NDO27" s="279"/>
      <c r="NDP27" s="279"/>
      <c r="NDQ27" s="279"/>
      <c r="NDR27" s="279"/>
      <c r="NDS27" s="279"/>
      <c r="NDT27" s="279"/>
      <c r="NDU27" s="279"/>
      <c r="NDV27" s="279"/>
      <c r="NDW27" s="279"/>
      <c r="NDX27" s="279"/>
      <c r="NDY27" s="279"/>
      <c r="NDZ27" s="279"/>
      <c r="NEA27" s="279"/>
      <c r="NEB27" s="279"/>
      <c r="NEC27" s="279"/>
      <c r="NED27" s="279"/>
      <c r="NEE27" s="279"/>
      <c r="NEF27" s="279"/>
      <c r="NEG27" s="279"/>
      <c r="NEH27" s="279"/>
      <c r="NEI27" s="279"/>
      <c r="NEJ27" s="279"/>
      <c r="NEK27" s="279"/>
      <c r="NEL27" s="279"/>
      <c r="NEM27" s="279"/>
      <c r="NEN27" s="279"/>
      <c r="NEO27" s="279"/>
      <c r="NEP27" s="279"/>
      <c r="NEQ27" s="279"/>
      <c r="NER27" s="279"/>
      <c r="NES27" s="279"/>
      <c r="NET27" s="279"/>
      <c r="NEU27" s="279"/>
      <c r="NEV27" s="279"/>
      <c r="NEW27" s="279"/>
      <c r="NEX27" s="279"/>
      <c r="NEY27" s="279"/>
      <c r="NEZ27" s="279"/>
      <c r="NFA27" s="279"/>
      <c r="NFB27" s="279"/>
      <c r="NFC27" s="279"/>
      <c r="NFD27" s="279"/>
      <c r="NFE27" s="279"/>
      <c r="NFF27" s="279"/>
      <c r="NFG27" s="279"/>
      <c r="NFH27" s="279"/>
      <c r="NFI27" s="279"/>
      <c r="NFJ27" s="279"/>
      <c r="NFK27" s="279"/>
      <c r="NFL27" s="279"/>
      <c r="NFM27" s="279"/>
      <c r="NFN27" s="279"/>
      <c r="NFO27" s="279"/>
      <c r="NFP27" s="279"/>
      <c r="NFQ27" s="279"/>
      <c r="NFR27" s="279"/>
      <c r="NFS27" s="279"/>
      <c r="NFT27" s="279"/>
      <c r="NFU27" s="279"/>
      <c r="NFV27" s="279"/>
      <c r="NFW27" s="279"/>
      <c r="NFX27" s="279"/>
      <c r="NFY27" s="279"/>
      <c r="NFZ27" s="279"/>
      <c r="NGA27" s="279"/>
      <c r="NGB27" s="279"/>
      <c r="NGC27" s="279"/>
      <c r="NGD27" s="279"/>
      <c r="NGE27" s="279"/>
      <c r="NGF27" s="279"/>
      <c r="NGG27" s="279"/>
      <c r="NGH27" s="279"/>
      <c r="NGI27" s="279"/>
      <c r="NGJ27" s="279"/>
      <c r="NGK27" s="279"/>
      <c r="NGL27" s="279"/>
      <c r="NGM27" s="279"/>
      <c r="NGN27" s="279"/>
      <c r="NGO27" s="279"/>
      <c r="NGP27" s="279"/>
      <c r="NGQ27" s="279"/>
      <c r="NGR27" s="279"/>
      <c r="NGS27" s="279"/>
      <c r="NGT27" s="279"/>
      <c r="NGU27" s="279"/>
      <c r="NGV27" s="279"/>
      <c r="NGW27" s="279"/>
      <c r="NGX27" s="279"/>
      <c r="NGY27" s="279"/>
      <c r="NGZ27" s="279"/>
      <c r="NHA27" s="279"/>
      <c r="NHB27" s="279"/>
      <c r="NHC27" s="279"/>
      <c r="NHD27" s="279"/>
      <c r="NHE27" s="279"/>
      <c r="NHF27" s="279"/>
      <c r="NHG27" s="279"/>
      <c r="NHH27" s="279"/>
      <c r="NHI27" s="279"/>
      <c r="NHJ27" s="279"/>
      <c r="NHK27" s="279"/>
      <c r="NHL27" s="279"/>
      <c r="NHM27" s="279"/>
      <c r="NHN27" s="279"/>
      <c r="NHO27" s="279"/>
      <c r="NHP27" s="279"/>
      <c r="NHQ27" s="279"/>
      <c r="NHR27" s="279"/>
      <c r="NHS27" s="279"/>
      <c r="NHT27" s="279"/>
      <c r="NHU27" s="279"/>
      <c r="NHV27" s="279"/>
      <c r="NHW27" s="279"/>
      <c r="NHX27" s="279"/>
      <c r="NHY27" s="279"/>
      <c r="NHZ27" s="279"/>
      <c r="NIA27" s="279"/>
      <c r="NIB27" s="279"/>
      <c r="NIC27" s="279"/>
      <c r="NID27" s="279"/>
      <c r="NIE27" s="279"/>
      <c r="NIF27" s="279"/>
      <c r="NIG27" s="279"/>
      <c r="NIH27" s="279"/>
      <c r="NII27" s="279"/>
      <c r="NIJ27" s="279"/>
      <c r="NIK27" s="279"/>
      <c r="NIL27" s="279"/>
      <c r="NIM27" s="279"/>
      <c r="NIN27" s="279"/>
      <c r="NIO27" s="279"/>
      <c r="NIP27" s="279"/>
      <c r="NIQ27" s="279"/>
      <c r="NIR27" s="279"/>
      <c r="NIS27" s="279"/>
      <c r="NIT27" s="279"/>
      <c r="NIU27" s="279"/>
      <c r="NIV27" s="279"/>
      <c r="NIW27" s="279"/>
      <c r="NIX27" s="279"/>
      <c r="NIY27" s="279"/>
      <c r="NIZ27" s="279"/>
      <c r="NJA27" s="279"/>
      <c r="NJB27" s="279"/>
      <c r="NJC27" s="279"/>
      <c r="NJD27" s="279"/>
      <c r="NJE27" s="279"/>
      <c r="NJF27" s="279"/>
      <c r="NJG27" s="279"/>
      <c r="NJH27" s="279"/>
      <c r="NJI27" s="279"/>
      <c r="NJJ27" s="279"/>
      <c r="NJK27" s="279"/>
      <c r="NJL27" s="279"/>
      <c r="NJM27" s="279"/>
      <c r="NJN27" s="279"/>
      <c r="NJO27" s="279"/>
      <c r="NJP27" s="279"/>
      <c r="NJQ27" s="279"/>
      <c r="NJR27" s="279"/>
      <c r="NJS27" s="279"/>
      <c r="NJT27" s="279"/>
      <c r="NJU27" s="279"/>
      <c r="NJV27" s="279"/>
      <c r="NJW27" s="279"/>
      <c r="NJX27" s="279"/>
      <c r="NJY27" s="279"/>
      <c r="NJZ27" s="279"/>
      <c r="NKA27" s="279"/>
      <c r="NKB27" s="279"/>
      <c r="NKC27" s="279"/>
      <c r="NKD27" s="279"/>
      <c r="NKE27" s="279"/>
      <c r="NKF27" s="279"/>
      <c r="NKG27" s="279"/>
      <c r="NKH27" s="279"/>
      <c r="NKI27" s="279"/>
      <c r="NKJ27" s="279"/>
      <c r="NKK27" s="279"/>
      <c r="NKL27" s="279"/>
      <c r="NKM27" s="279"/>
      <c r="NKN27" s="279"/>
      <c r="NKO27" s="279"/>
      <c r="NKP27" s="279"/>
      <c r="NKQ27" s="279"/>
      <c r="NKR27" s="279"/>
      <c r="NKS27" s="279"/>
      <c r="NKT27" s="279"/>
      <c r="NKU27" s="279"/>
      <c r="NKV27" s="279"/>
      <c r="NKW27" s="279"/>
      <c r="NKX27" s="279"/>
      <c r="NKY27" s="279"/>
      <c r="NKZ27" s="279"/>
      <c r="NLA27" s="279"/>
      <c r="NLB27" s="279"/>
      <c r="NLC27" s="279"/>
      <c r="NLD27" s="279"/>
      <c r="NLE27" s="279"/>
      <c r="NLF27" s="279"/>
      <c r="NLG27" s="279"/>
      <c r="NLH27" s="279"/>
      <c r="NLI27" s="279"/>
      <c r="NLJ27" s="279"/>
      <c r="NLK27" s="279"/>
      <c r="NLL27" s="279"/>
      <c r="NLM27" s="279"/>
      <c r="NLN27" s="279"/>
      <c r="NLO27" s="279"/>
      <c r="NLP27" s="279"/>
      <c r="NLQ27" s="279"/>
      <c r="NLR27" s="279"/>
      <c r="NLS27" s="279"/>
      <c r="NLT27" s="279"/>
      <c r="NLU27" s="279"/>
      <c r="NLV27" s="279"/>
      <c r="NLW27" s="279"/>
      <c r="NLX27" s="279"/>
      <c r="NLY27" s="279"/>
      <c r="NLZ27" s="279"/>
      <c r="NMA27" s="279"/>
      <c r="NMB27" s="279"/>
      <c r="NMC27" s="279"/>
      <c r="NMD27" s="279"/>
      <c r="NME27" s="279"/>
      <c r="NMF27" s="279"/>
      <c r="NMG27" s="279"/>
      <c r="NMH27" s="279"/>
      <c r="NMI27" s="279"/>
      <c r="NMJ27" s="279"/>
      <c r="NMK27" s="279"/>
      <c r="NML27" s="279"/>
      <c r="NMM27" s="279"/>
      <c r="NMN27" s="279"/>
      <c r="NMO27" s="279"/>
      <c r="NMP27" s="279"/>
      <c r="NMQ27" s="279"/>
      <c r="NMR27" s="279"/>
      <c r="NMS27" s="279"/>
      <c r="NMT27" s="279"/>
      <c r="NMU27" s="279"/>
      <c r="NMV27" s="279"/>
      <c r="NMW27" s="279"/>
      <c r="NMX27" s="279"/>
      <c r="NMY27" s="279"/>
      <c r="NMZ27" s="279"/>
      <c r="NNA27" s="279"/>
      <c r="NNB27" s="279"/>
      <c r="NNC27" s="279"/>
      <c r="NND27" s="279"/>
      <c r="NNE27" s="279"/>
      <c r="NNF27" s="279"/>
      <c r="NNG27" s="279"/>
      <c r="NNH27" s="279"/>
      <c r="NNI27" s="279"/>
      <c r="NNJ27" s="279"/>
      <c r="NNK27" s="279"/>
      <c r="NNL27" s="279"/>
      <c r="NNM27" s="279"/>
      <c r="NNN27" s="279"/>
      <c r="NNO27" s="279"/>
      <c r="NNP27" s="279"/>
      <c r="NNQ27" s="279"/>
      <c r="NNR27" s="279"/>
      <c r="NNS27" s="279"/>
      <c r="NNT27" s="279"/>
      <c r="NNU27" s="279"/>
      <c r="NNV27" s="279"/>
      <c r="NNW27" s="279"/>
      <c r="NNX27" s="279"/>
      <c r="NNY27" s="279"/>
      <c r="NNZ27" s="279"/>
      <c r="NOA27" s="279"/>
      <c r="NOB27" s="279"/>
      <c r="NOC27" s="279"/>
      <c r="NOD27" s="279"/>
      <c r="NOE27" s="279"/>
      <c r="NOF27" s="279"/>
      <c r="NOG27" s="279"/>
      <c r="NOH27" s="279"/>
      <c r="NOI27" s="279"/>
      <c r="NOJ27" s="279"/>
      <c r="NOK27" s="279"/>
      <c r="NOL27" s="279"/>
      <c r="NOM27" s="279"/>
      <c r="NON27" s="279"/>
      <c r="NOO27" s="279"/>
      <c r="NOP27" s="279"/>
      <c r="NOQ27" s="279"/>
      <c r="NOR27" s="279"/>
      <c r="NOS27" s="279"/>
      <c r="NOT27" s="279"/>
      <c r="NOU27" s="279"/>
      <c r="NOV27" s="279"/>
      <c r="NOW27" s="279"/>
      <c r="NOX27" s="279"/>
      <c r="NOY27" s="279"/>
      <c r="NOZ27" s="279"/>
      <c r="NPA27" s="279"/>
      <c r="NPB27" s="279"/>
      <c r="NPC27" s="279"/>
      <c r="NPD27" s="279"/>
      <c r="NPE27" s="279"/>
      <c r="NPF27" s="279"/>
      <c r="NPG27" s="279"/>
      <c r="NPH27" s="279"/>
      <c r="NPI27" s="279"/>
      <c r="NPJ27" s="279"/>
      <c r="NPK27" s="279"/>
      <c r="NPL27" s="279"/>
      <c r="NPM27" s="279"/>
      <c r="NPN27" s="279"/>
      <c r="NPO27" s="279"/>
      <c r="NPP27" s="279"/>
      <c r="NPQ27" s="279"/>
      <c r="NPR27" s="279"/>
      <c r="NPS27" s="279"/>
      <c r="NPT27" s="279"/>
      <c r="NPU27" s="279"/>
      <c r="NPV27" s="279"/>
      <c r="NPW27" s="279"/>
      <c r="NPX27" s="279"/>
      <c r="NPY27" s="279"/>
      <c r="NPZ27" s="279"/>
      <c r="NQA27" s="279"/>
      <c r="NQB27" s="279"/>
      <c r="NQC27" s="279"/>
      <c r="NQD27" s="279"/>
      <c r="NQE27" s="279"/>
      <c r="NQF27" s="279"/>
      <c r="NQG27" s="279"/>
      <c r="NQH27" s="279"/>
      <c r="NQI27" s="279"/>
      <c r="NQJ27" s="279"/>
      <c r="NQK27" s="279"/>
      <c r="NQL27" s="279"/>
      <c r="NQM27" s="279"/>
      <c r="NQN27" s="279"/>
      <c r="NQO27" s="279"/>
      <c r="NQP27" s="279"/>
      <c r="NQQ27" s="279"/>
      <c r="NQR27" s="279"/>
      <c r="NQS27" s="279"/>
      <c r="NQT27" s="279"/>
      <c r="NQU27" s="279"/>
      <c r="NQV27" s="279"/>
      <c r="NQW27" s="279"/>
      <c r="NQX27" s="279"/>
      <c r="NQY27" s="279"/>
      <c r="NQZ27" s="279"/>
      <c r="NRA27" s="279"/>
      <c r="NRB27" s="279"/>
      <c r="NRC27" s="279"/>
      <c r="NRD27" s="279"/>
      <c r="NRE27" s="279"/>
      <c r="NRF27" s="279"/>
      <c r="NRG27" s="279"/>
      <c r="NRH27" s="279"/>
      <c r="NRI27" s="279"/>
      <c r="NRJ27" s="279"/>
      <c r="NRK27" s="279"/>
      <c r="NRL27" s="279"/>
      <c r="NRM27" s="279"/>
      <c r="NRN27" s="279"/>
      <c r="NRO27" s="279"/>
      <c r="NRP27" s="279"/>
      <c r="NRQ27" s="279"/>
      <c r="NRR27" s="279"/>
      <c r="NRS27" s="279"/>
      <c r="NRT27" s="279"/>
      <c r="NRU27" s="279"/>
      <c r="NRV27" s="279"/>
      <c r="NRW27" s="279"/>
      <c r="NRX27" s="279"/>
      <c r="NRY27" s="279"/>
      <c r="NRZ27" s="279"/>
      <c r="NSA27" s="279"/>
      <c r="NSB27" s="279"/>
      <c r="NSC27" s="279"/>
      <c r="NSD27" s="279"/>
      <c r="NSE27" s="279"/>
      <c r="NSF27" s="279"/>
      <c r="NSG27" s="279"/>
      <c r="NSH27" s="279"/>
      <c r="NSI27" s="279"/>
      <c r="NSJ27" s="279"/>
      <c r="NSK27" s="279"/>
      <c r="NSL27" s="279"/>
      <c r="NSM27" s="279"/>
      <c r="NSN27" s="279"/>
      <c r="NSO27" s="279"/>
      <c r="NSP27" s="279"/>
      <c r="NSQ27" s="279"/>
      <c r="NSR27" s="279"/>
      <c r="NSS27" s="279"/>
      <c r="NST27" s="279"/>
      <c r="NSU27" s="279"/>
      <c r="NSV27" s="279"/>
      <c r="NSW27" s="279"/>
      <c r="NSX27" s="279"/>
      <c r="NSY27" s="279"/>
      <c r="NSZ27" s="279"/>
      <c r="NTA27" s="279"/>
      <c r="NTB27" s="279"/>
      <c r="NTC27" s="279"/>
      <c r="NTD27" s="279"/>
      <c r="NTE27" s="279"/>
      <c r="NTF27" s="279"/>
      <c r="NTG27" s="279"/>
      <c r="NTH27" s="279"/>
      <c r="NTI27" s="279"/>
      <c r="NTJ27" s="279"/>
      <c r="NTK27" s="279"/>
      <c r="NTL27" s="279"/>
      <c r="NTM27" s="279"/>
      <c r="NTN27" s="279"/>
      <c r="NTO27" s="279"/>
      <c r="NTP27" s="279"/>
      <c r="NTQ27" s="279"/>
      <c r="NTR27" s="279"/>
      <c r="NTS27" s="279"/>
      <c r="NTT27" s="279"/>
      <c r="NTU27" s="279"/>
      <c r="NTV27" s="279"/>
      <c r="NTW27" s="279"/>
      <c r="NTX27" s="279"/>
      <c r="NTY27" s="279"/>
      <c r="NTZ27" s="279"/>
      <c r="NUA27" s="279"/>
      <c r="NUB27" s="279"/>
      <c r="NUC27" s="279"/>
      <c r="NUD27" s="279"/>
      <c r="NUE27" s="279"/>
      <c r="NUF27" s="279"/>
      <c r="NUG27" s="279"/>
      <c r="NUH27" s="279"/>
      <c r="NUI27" s="279"/>
      <c r="NUJ27" s="279"/>
      <c r="NUK27" s="279"/>
      <c r="NUL27" s="279"/>
      <c r="NUM27" s="279"/>
      <c r="NUN27" s="279"/>
      <c r="NUO27" s="279"/>
      <c r="NUP27" s="279"/>
      <c r="NUQ27" s="279"/>
      <c r="NUR27" s="279"/>
      <c r="NUS27" s="279"/>
      <c r="NUT27" s="279"/>
      <c r="NUU27" s="279"/>
      <c r="NUV27" s="279"/>
      <c r="NUW27" s="279"/>
      <c r="NUX27" s="279"/>
      <c r="NUY27" s="279"/>
      <c r="NUZ27" s="279"/>
      <c r="NVA27" s="279"/>
      <c r="NVB27" s="279"/>
      <c r="NVC27" s="279"/>
      <c r="NVD27" s="279"/>
      <c r="NVE27" s="279"/>
      <c r="NVF27" s="279"/>
      <c r="NVG27" s="279"/>
      <c r="NVH27" s="279"/>
      <c r="NVI27" s="279"/>
      <c r="NVJ27" s="279"/>
      <c r="NVK27" s="279"/>
      <c r="NVL27" s="279"/>
      <c r="NVM27" s="279"/>
      <c r="NVN27" s="279"/>
      <c r="NVO27" s="279"/>
      <c r="NVP27" s="279"/>
      <c r="NVQ27" s="279"/>
      <c r="NVR27" s="279"/>
      <c r="NVS27" s="279"/>
      <c r="NVT27" s="279"/>
      <c r="NVU27" s="279"/>
      <c r="NVV27" s="279"/>
      <c r="NVW27" s="279"/>
      <c r="NVX27" s="279"/>
      <c r="NVY27" s="279"/>
      <c r="NVZ27" s="279"/>
      <c r="NWA27" s="279"/>
      <c r="NWB27" s="279"/>
      <c r="NWC27" s="279"/>
      <c r="NWD27" s="279"/>
      <c r="NWE27" s="279"/>
      <c r="NWF27" s="279"/>
      <c r="NWG27" s="279"/>
      <c r="NWH27" s="279"/>
      <c r="NWI27" s="279"/>
      <c r="NWJ27" s="279"/>
      <c r="NWK27" s="279"/>
      <c r="NWL27" s="279"/>
      <c r="NWM27" s="279"/>
      <c r="NWN27" s="279"/>
      <c r="NWO27" s="279"/>
      <c r="NWP27" s="279"/>
      <c r="NWQ27" s="279"/>
      <c r="NWR27" s="279"/>
      <c r="NWS27" s="279"/>
      <c r="NWT27" s="279"/>
      <c r="NWU27" s="279"/>
      <c r="NWV27" s="279"/>
      <c r="NWW27" s="279"/>
      <c r="NWX27" s="279"/>
      <c r="NWY27" s="279"/>
      <c r="NWZ27" s="279"/>
      <c r="NXA27" s="279"/>
      <c r="NXB27" s="279"/>
      <c r="NXC27" s="279"/>
      <c r="NXD27" s="279"/>
      <c r="NXE27" s="279"/>
      <c r="NXF27" s="279"/>
      <c r="NXG27" s="279"/>
      <c r="NXH27" s="279"/>
      <c r="NXI27" s="279"/>
      <c r="NXJ27" s="279"/>
      <c r="NXK27" s="279"/>
      <c r="NXL27" s="279"/>
      <c r="NXM27" s="279"/>
      <c r="NXN27" s="279"/>
      <c r="NXO27" s="279"/>
      <c r="NXP27" s="279"/>
      <c r="NXQ27" s="279"/>
      <c r="NXR27" s="279"/>
      <c r="NXS27" s="279"/>
      <c r="NXT27" s="279"/>
      <c r="NXU27" s="279"/>
      <c r="NXV27" s="279"/>
      <c r="NXW27" s="279"/>
      <c r="NXX27" s="279"/>
      <c r="NXY27" s="279"/>
      <c r="NXZ27" s="279"/>
      <c r="NYA27" s="279"/>
      <c r="NYB27" s="279"/>
      <c r="NYC27" s="279"/>
      <c r="NYD27" s="279"/>
      <c r="NYE27" s="279"/>
      <c r="NYF27" s="279"/>
      <c r="NYG27" s="279"/>
      <c r="NYH27" s="279"/>
      <c r="NYI27" s="279"/>
      <c r="NYJ27" s="279"/>
      <c r="NYK27" s="279"/>
      <c r="NYL27" s="279"/>
      <c r="NYM27" s="279"/>
      <c r="NYN27" s="279"/>
      <c r="NYO27" s="279"/>
      <c r="NYP27" s="279"/>
      <c r="NYQ27" s="279"/>
      <c r="NYR27" s="279"/>
      <c r="NYS27" s="279"/>
      <c r="NYT27" s="279"/>
      <c r="NYU27" s="279"/>
      <c r="NYV27" s="279"/>
      <c r="NYW27" s="279"/>
      <c r="NYX27" s="279"/>
      <c r="NYY27" s="279"/>
      <c r="NYZ27" s="279"/>
      <c r="NZA27" s="279"/>
      <c r="NZB27" s="279"/>
      <c r="NZC27" s="279"/>
      <c r="NZD27" s="279"/>
      <c r="NZE27" s="279"/>
      <c r="NZF27" s="279"/>
      <c r="NZG27" s="279"/>
      <c r="NZH27" s="279"/>
      <c r="NZI27" s="279"/>
      <c r="NZJ27" s="279"/>
      <c r="NZK27" s="279"/>
      <c r="NZL27" s="279"/>
      <c r="NZM27" s="279"/>
      <c r="NZN27" s="279"/>
      <c r="NZO27" s="279"/>
      <c r="NZP27" s="279"/>
      <c r="NZQ27" s="279"/>
      <c r="NZR27" s="279"/>
      <c r="NZS27" s="279"/>
      <c r="NZT27" s="279"/>
      <c r="NZU27" s="279"/>
      <c r="NZV27" s="279"/>
      <c r="NZW27" s="279"/>
      <c r="NZX27" s="279"/>
      <c r="NZY27" s="279"/>
      <c r="NZZ27" s="279"/>
      <c r="OAA27" s="279"/>
      <c r="OAB27" s="279"/>
      <c r="OAC27" s="279"/>
      <c r="OAD27" s="279"/>
      <c r="OAE27" s="279"/>
      <c r="OAF27" s="279"/>
      <c r="OAG27" s="279"/>
      <c r="OAH27" s="279"/>
      <c r="OAI27" s="279"/>
      <c r="OAJ27" s="279"/>
      <c r="OAK27" s="279"/>
      <c r="OAL27" s="279"/>
      <c r="OAM27" s="279"/>
      <c r="OAN27" s="279"/>
      <c r="OAO27" s="279"/>
      <c r="OAP27" s="279"/>
      <c r="OAQ27" s="279"/>
      <c r="OAR27" s="279"/>
      <c r="OAS27" s="279"/>
      <c r="OAT27" s="279"/>
      <c r="OAU27" s="279"/>
      <c r="OAV27" s="279"/>
      <c r="OAW27" s="279"/>
      <c r="OAX27" s="279"/>
      <c r="OAY27" s="279"/>
      <c r="OAZ27" s="279"/>
      <c r="OBA27" s="279"/>
      <c r="OBB27" s="279"/>
      <c r="OBC27" s="279"/>
      <c r="OBD27" s="279"/>
      <c r="OBE27" s="279"/>
      <c r="OBF27" s="279"/>
      <c r="OBG27" s="279"/>
      <c r="OBH27" s="279"/>
      <c r="OBI27" s="279"/>
      <c r="OBJ27" s="279"/>
      <c r="OBK27" s="279"/>
      <c r="OBL27" s="279"/>
      <c r="OBM27" s="279"/>
      <c r="OBN27" s="279"/>
      <c r="OBO27" s="279"/>
      <c r="OBP27" s="279"/>
      <c r="OBQ27" s="279"/>
      <c r="OBR27" s="279"/>
      <c r="OBS27" s="279"/>
      <c r="OBT27" s="279"/>
      <c r="OBU27" s="279"/>
      <c r="OBV27" s="279"/>
      <c r="OBW27" s="279"/>
      <c r="OBX27" s="279"/>
      <c r="OBY27" s="279"/>
      <c r="OBZ27" s="279"/>
      <c r="OCA27" s="279"/>
      <c r="OCB27" s="279"/>
      <c r="OCC27" s="279"/>
      <c r="OCD27" s="279"/>
      <c r="OCE27" s="279"/>
      <c r="OCF27" s="279"/>
      <c r="OCG27" s="279"/>
      <c r="OCH27" s="279"/>
      <c r="OCI27" s="279"/>
      <c r="OCJ27" s="279"/>
      <c r="OCK27" s="279"/>
      <c r="OCL27" s="279"/>
      <c r="OCM27" s="279"/>
      <c r="OCN27" s="279"/>
      <c r="OCO27" s="279"/>
      <c r="OCP27" s="279"/>
      <c r="OCQ27" s="279"/>
      <c r="OCR27" s="279"/>
      <c r="OCS27" s="279"/>
      <c r="OCT27" s="279"/>
      <c r="OCU27" s="279"/>
      <c r="OCV27" s="279"/>
      <c r="OCW27" s="279"/>
      <c r="OCX27" s="279"/>
      <c r="OCY27" s="279"/>
      <c r="OCZ27" s="279"/>
      <c r="ODA27" s="279"/>
      <c r="ODB27" s="279"/>
      <c r="ODC27" s="279"/>
      <c r="ODD27" s="279"/>
      <c r="ODE27" s="279"/>
      <c r="ODF27" s="279"/>
      <c r="ODG27" s="279"/>
      <c r="ODH27" s="279"/>
      <c r="ODI27" s="279"/>
      <c r="ODJ27" s="279"/>
      <c r="ODK27" s="279"/>
      <c r="ODL27" s="279"/>
      <c r="ODM27" s="279"/>
      <c r="ODN27" s="279"/>
      <c r="ODO27" s="279"/>
      <c r="ODP27" s="279"/>
      <c r="ODQ27" s="279"/>
      <c r="ODR27" s="279"/>
      <c r="ODS27" s="279"/>
      <c r="ODT27" s="279"/>
      <c r="ODU27" s="279"/>
      <c r="ODV27" s="279"/>
      <c r="ODW27" s="279"/>
      <c r="ODX27" s="279"/>
      <c r="ODY27" s="279"/>
      <c r="ODZ27" s="279"/>
      <c r="OEA27" s="279"/>
      <c r="OEB27" s="279"/>
      <c r="OEC27" s="279"/>
      <c r="OED27" s="279"/>
      <c r="OEE27" s="279"/>
      <c r="OEF27" s="279"/>
      <c r="OEG27" s="279"/>
      <c r="OEH27" s="279"/>
      <c r="OEI27" s="279"/>
      <c r="OEJ27" s="279"/>
      <c r="OEK27" s="279"/>
      <c r="OEL27" s="279"/>
      <c r="OEM27" s="279"/>
      <c r="OEN27" s="279"/>
      <c r="OEO27" s="279"/>
      <c r="OEP27" s="279"/>
      <c r="OEQ27" s="279"/>
      <c r="OER27" s="279"/>
      <c r="OES27" s="279"/>
      <c r="OET27" s="279"/>
      <c r="OEU27" s="279"/>
      <c r="OEV27" s="279"/>
      <c r="OEW27" s="279"/>
      <c r="OEX27" s="279"/>
      <c r="OEY27" s="279"/>
      <c r="OEZ27" s="279"/>
      <c r="OFA27" s="279"/>
      <c r="OFB27" s="279"/>
      <c r="OFC27" s="279"/>
      <c r="OFD27" s="279"/>
      <c r="OFE27" s="279"/>
      <c r="OFF27" s="279"/>
      <c r="OFG27" s="279"/>
      <c r="OFH27" s="279"/>
      <c r="OFI27" s="279"/>
      <c r="OFJ27" s="279"/>
      <c r="OFK27" s="279"/>
      <c r="OFL27" s="279"/>
      <c r="OFM27" s="279"/>
      <c r="OFN27" s="279"/>
      <c r="OFO27" s="279"/>
      <c r="OFP27" s="279"/>
      <c r="OFQ27" s="279"/>
      <c r="OFR27" s="279"/>
      <c r="OFS27" s="279"/>
      <c r="OFT27" s="279"/>
      <c r="OFU27" s="279"/>
      <c r="OFV27" s="279"/>
      <c r="OFW27" s="279"/>
      <c r="OFX27" s="279"/>
      <c r="OFY27" s="279"/>
      <c r="OFZ27" s="279"/>
      <c r="OGA27" s="279"/>
      <c r="OGB27" s="279"/>
      <c r="OGC27" s="279"/>
      <c r="OGD27" s="279"/>
      <c r="OGE27" s="279"/>
      <c r="OGF27" s="279"/>
      <c r="OGG27" s="279"/>
      <c r="OGH27" s="279"/>
      <c r="OGI27" s="279"/>
      <c r="OGJ27" s="279"/>
      <c r="OGK27" s="279"/>
      <c r="OGL27" s="279"/>
      <c r="OGM27" s="279"/>
      <c r="OGN27" s="279"/>
      <c r="OGO27" s="279"/>
      <c r="OGP27" s="279"/>
      <c r="OGQ27" s="279"/>
      <c r="OGR27" s="279"/>
      <c r="OGS27" s="279"/>
      <c r="OGT27" s="279"/>
      <c r="OGU27" s="279"/>
      <c r="OGV27" s="279"/>
      <c r="OGW27" s="279"/>
      <c r="OGX27" s="279"/>
      <c r="OGY27" s="279"/>
      <c r="OGZ27" s="279"/>
      <c r="OHA27" s="279"/>
      <c r="OHB27" s="279"/>
      <c r="OHC27" s="279"/>
      <c r="OHD27" s="279"/>
      <c r="OHE27" s="279"/>
      <c r="OHF27" s="279"/>
      <c r="OHG27" s="279"/>
      <c r="OHH27" s="279"/>
      <c r="OHI27" s="279"/>
      <c r="OHJ27" s="279"/>
      <c r="OHK27" s="279"/>
      <c r="OHL27" s="279"/>
      <c r="OHM27" s="279"/>
      <c r="OHN27" s="279"/>
      <c r="OHO27" s="279"/>
      <c r="OHP27" s="279"/>
      <c r="OHQ27" s="279"/>
      <c r="OHR27" s="279"/>
      <c r="OHS27" s="279"/>
      <c r="OHT27" s="279"/>
      <c r="OHU27" s="279"/>
      <c r="OHV27" s="279"/>
      <c r="OHW27" s="279"/>
      <c r="OHX27" s="279"/>
      <c r="OHY27" s="279"/>
      <c r="OHZ27" s="279"/>
      <c r="OIA27" s="279"/>
      <c r="OIB27" s="279"/>
      <c r="OIC27" s="279"/>
      <c r="OID27" s="279"/>
      <c r="OIE27" s="279"/>
      <c r="OIF27" s="279"/>
      <c r="OIG27" s="279"/>
      <c r="OIH27" s="279"/>
      <c r="OII27" s="279"/>
      <c r="OIJ27" s="279"/>
      <c r="OIK27" s="279"/>
      <c r="OIL27" s="279"/>
      <c r="OIM27" s="279"/>
      <c r="OIN27" s="279"/>
      <c r="OIO27" s="279"/>
      <c r="OIP27" s="279"/>
      <c r="OIQ27" s="279"/>
      <c r="OIR27" s="279"/>
      <c r="OIS27" s="279"/>
      <c r="OIT27" s="279"/>
      <c r="OIU27" s="279"/>
      <c r="OIV27" s="279"/>
      <c r="OIW27" s="279"/>
      <c r="OIX27" s="279"/>
      <c r="OIY27" s="279"/>
      <c r="OIZ27" s="279"/>
      <c r="OJA27" s="279"/>
      <c r="OJB27" s="279"/>
      <c r="OJC27" s="279"/>
      <c r="OJD27" s="279"/>
      <c r="OJE27" s="279"/>
      <c r="OJF27" s="279"/>
      <c r="OJG27" s="279"/>
      <c r="OJH27" s="279"/>
      <c r="OJI27" s="279"/>
      <c r="OJJ27" s="279"/>
      <c r="OJK27" s="279"/>
      <c r="OJL27" s="279"/>
      <c r="OJM27" s="279"/>
      <c r="OJN27" s="279"/>
      <c r="OJO27" s="279"/>
      <c r="OJP27" s="279"/>
      <c r="OJQ27" s="279"/>
      <c r="OJR27" s="279"/>
      <c r="OJS27" s="279"/>
      <c r="OJT27" s="279"/>
      <c r="OJU27" s="279"/>
      <c r="OJV27" s="279"/>
      <c r="OJW27" s="279"/>
      <c r="OJX27" s="279"/>
      <c r="OJY27" s="279"/>
      <c r="OJZ27" s="279"/>
      <c r="OKA27" s="279"/>
      <c r="OKB27" s="279"/>
      <c r="OKC27" s="279"/>
      <c r="OKD27" s="279"/>
      <c r="OKE27" s="279"/>
      <c r="OKF27" s="279"/>
      <c r="OKG27" s="279"/>
      <c r="OKH27" s="279"/>
      <c r="OKI27" s="279"/>
      <c r="OKJ27" s="279"/>
      <c r="OKK27" s="279"/>
      <c r="OKL27" s="279"/>
      <c r="OKM27" s="279"/>
      <c r="OKN27" s="279"/>
      <c r="OKO27" s="279"/>
      <c r="OKP27" s="279"/>
      <c r="OKQ27" s="279"/>
      <c r="OKR27" s="279"/>
      <c r="OKS27" s="279"/>
      <c r="OKT27" s="279"/>
      <c r="OKU27" s="279"/>
      <c r="OKV27" s="279"/>
      <c r="OKW27" s="279"/>
      <c r="OKX27" s="279"/>
      <c r="OKY27" s="279"/>
      <c r="OKZ27" s="279"/>
      <c r="OLA27" s="279"/>
      <c r="OLB27" s="279"/>
      <c r="OLC27" s="279"/>
      <c r="OLD27" s="279"/>
      <c r="OLE27" s="279"/>
      <c r="OLF27" s="279"/>
      <c r="OLG27" s="279"/>
      <c r="OLH27" s="279"/>
      <c r="OLI27" s="279"/>
      <c r="OLJ27" s="279"/>
      <c r="OLK27" s="279"/>
      <c r="OLL27" s="279"/>
      <c r="OLM27" s="279"/>
      <c r="OLN27" s="279"/>
      <c r="OLO27" s="279"/>
      <c r="OLP27" s="279"/>
      <c r="OLQ27" s="279"/>
      <c r="OLR27" s="279"/>
      <c r="OLS27" s="279"/>
      <c r="OLT27" s="279"/>
      <c r="OLU27" s="279"/>
      <c r="OLV27" s="279"/>
      <c r="OLW27" s="279"/>
      <c r="OLX27" s="279"/>
      <c r="OLY27" s="279"/>
      <c r="OLZ27" s="279"/>
      <c r="OMA27" s="279"/>
      <c r="OMB27" s="279"/>
      <c r="OMC27" s="279"/>
      <c r="OMD27" s="279"/>
      <c r="OME27" s="279"/>
      <c r="OMF27" s="279"/>
      <c r="OMG27" s="279"/>
      <c r="OMH27" s="279"/>
      <c r="OMI27" s="279"/>
      <c r="OMJ27" s="279"/>
      <c r="OMK27" s="279"/>
      <c r="OML27" s="279"/>
      <c r="OMM27" s="279"/>
      <c r="OMN27" s="279"/>
      <c r="OMO27" s="279"/>
      <c r="OMP27" s="279"/>
      <c r="OMQ27" s="279"/>
      <c r="OMR27" s="279"/>
      <c r="OMS27" s="279"/>
      <c r="OMT27" s="279"/>
      <c r="OMU27" s="279"/>
      <c r="OMV27" s="279"/>
      <c r="OMW27" s="279"/>
      <c r="OMX27" s="279"/>
      <c r="OMY27" s="279"/>
      <c r="OMZ27" s="279"/>
      <c r="ONA27" s="279"/>
      <c r="ONB27" s="279"/>
      <c r="ONC27" s="279"/>
      <c r="OND27" s="279"/>
      <c r="ONE27" s="279"/>
      <c r="ONF27" s="279"/>
      <c r="ONG27" s="279"/>
      <c r="ONH27" s="279"/>
      <c r="ONI27" s="279"/>
      <c r="ONJ27" s="279"/>
      <c r="ONK27" s="279"/>
      <c r="ONL27" s="279"/>
      <c r="ONM27" s="279"/>
      <c r="ONN27" s="279"/>
      <c r="ONO27" s="279"/>
      <c r="ONP27" s="279"/>
      <c r="ONQ27" s="279"/>
      <c r="ONR27" s="279"/>
      <c r="ONS27" s="279"/>
      <c r="ONT27" s="279"/>
      <c r="ONU27" s="279"/>
      <c r="ONV27" s="279"/>
      <c r="ONW27" s="279"/>
      <c r="ONX27" s="279"/>
      <c r="ONY27" s="279"/>
      <c r="ONZ27" s="279"/>
      <c r="OOA27" s="279"/>
      <c r="OOB27" s="279"/>
      <c r="OOC27" s="279"/>
      <c r="OOD27" s="279"/>
      <c r="OOE27" s="279"/>
      <c r="OOF27" s="279"/>
      <c r="OOG27" s="279"/>
      <c r="OOH27" s="279"/>
      <c r="OOI27" s="279"/>
      <c r="OOJ27" s="279"/>
      <c r="OOK27" s="279"/>
      <c r="OOL27" s="279"/>
      <c r="OOM27" s="279"/>
      <c r="OON27" s="279"/>
      <c r="OOO27" s="279"/>
      <c r="OOP27" s="279"/>
      <c r="OOQ27" s="279"/>
      <c r="OOR27" s="279"/>
      <c r="OOS27" s="279"/>
      <c r="OOT27" s="279"/>
      <c r="OOU27" s="279"/>
      <c r="OOV27" s="279"/>
      <c r="OOW27" s="279"/>
      <c r="OOX27" s="279"/>
      <c r="OOY27" s="279"/>
      <c r="OOZ27" s="279"/>
      <c r="OPA27" s="279"/>
      <c r="OPB27" s="279"/>
      <c r="OPC27" s="279"/>
      <c r="OPD27" s="279"/>
      <c r="OPE27" s="279"/>
      <c r="OPF27" s="279"/>
      <c r="OPG27" s="279"/>
      <c r="OPH27" s="279"/>
      <c r="OPI27" s="279"/>
      <c r="OPJ27" s="279"/>
      <c r="OPK27" s="279"/>
      <c r="OPL27" s="279"/>
      <c r="OPM27" s="279"/>
      <c r="OPN27" s="279"/>
      <c r="OPO27" s="279"/>
      <c r="OPP27" s="279"/>
      <c r="OPQ27" s="279"/>
      <c r="OPR27" s="279"/>
      <c r="OPS27" s="279"/>
      <c r="OPT27" s="279"/>
      <c r="OPU27" s="279"/>
      <c r="OPV27" s="279"/>
      <c r="OPW27" s="279"/>
      <c r="OPX27" s="279"/>
      <c r="OPY27" s="279"/>
      <c r="OPZ27" s="279"/>
      <c r="OQA27" s="279"/>
      <c r="OQB27" s="279"/>
      <c r="OQC27" s="279"/>
      <c r="OQD27" s="279"/>
      <c r="OQE27" s="279"/>
      <c r="OQF27" s="279"/>
      <c r="OQG27" s="279"/>
      <c r="OQH27" s="279"/>
      <c r="OQI27" s="279"/>
      <c r="OQJ27" s="279"/>
      <c r="OQK27" s="279"/>
      <c r="OQL27" s="279"/>
      <c r="OQM27" s="279"/>
      <c r="OQN27" s="279"/>
      <c r="OQO27" s="279"/>
      <c r="OQP27" s="279"/>
      <c r="OQQ27" s="279"/>
      <c r="OQR27" s="279"/>
      <c r="OQS27" s="279"/>
      <c r="OQT27" s="279"/>
      <c r="OQU27" s="279"/>
      <c r="OQV27" s="279"/>
      <c r="OQW27" s="279"/>
      <c r="OQX27" s="279"/>
      <c r="OQY27" s="279"/>
      <c r="OQZ27" s="279"/>
      <c r="ORA27" s="279"/>
      <c r="ORB27" s="279"/>
      <c r="ORC27" s="279"/>
      <c r="ORD27" s="279"/>
      <c r="ORE27" s="279"/>
      <c r="ORF27" s="279"/>
      <c r="ORG27" s="279"/>
      <c r="ORH27" s="279"/>
      <c r="ORI27" s="279"/>
      <c r="ORJ27" s="279"/>
      <c r="ORK27" s="279"/>
      <c r="ORL27" s="279"/>
      <c r="ORM27" s="279"/>
      <c r="ORN27" s="279"/>
      <c r="ORO27" s="279"/>
      <c r="ORP27" s="279"/>
      <c r="ORQ27" s="279"/>
      <c r="ORR27" s="279"/>
      <c r="ORS27" s="279"/>
      <c r="ORT27" s="279"/>
      <c r="ORU27" s="279"/>
      <c r="ORV27" s="279"/>
      <c r="ORW27" s="279"/>
      <c r="ORX27" s="279"/>
      <c r="ORY27" s="279"/>
      <c r="ORZ27" s="279"/>
      <c r="OSA27" s="279"/>
      <c r="OSB27" s="279"/>
      <c r="OSC27" s="279"/>
      <c r="OSD27" s="279"/>
      <c r="OSE27" s="279"/>
      <c r="OSF27" s="279"/>
      <c r="OSG27" s="279"/>
      <c r="OSH27" s="279"/>
      <c r="OSI27" s="279"/>
      <c r="OSJ27" s="279"/>
      <c r="OSK27" s="279"/>
      <c r="OSL27" s="279"/>
      <c r="OSM27" s="279"/>
      <c r="OSN27" s="279"/>
      <c r="OSO27" s="279"/>
      <c r="OSP27" s="279"/>
      <c r="OSQ27" s="279"/>
      <c r="OSR27" s="279"/>
      <c r="OSS27" s="279"/>
      <c r="OST27" s="279"/>
      <c r="OSU27" s="279"/>
      <c r="OSV27" s="279"/>
      <c r="OSW27" s="279"/>
      <c r="OSX27" s="279"/>
      <c r="OSY27" s="279"/>
      <c r="OSZ27" s="279"/>
      <c r="OTA27" s="279"/>
      <c r="OTB27" s="279"/>
      <c r="OTC27" s="279"/>
      <c r="OTD27" s="279"/>
      <c r="OTE27" s="279"/>
      <c r="OTF27" s="279"/>
      <c r="OTG27" s="279"/>
      <c r="OTH27" s="279"/>
      <c r="OTI27" s="279"/>
      <c r="OTJ27" s="279"/>
      <c r="OTK27" s="279"/>
      <c r="OTL27" s="279"/>
      <c r="OTM27" s="279"/>
      <c r="OTN27" s="279"/>
      <c r="OTO27" s="279"/>
      <c r="OTP27" s="279"/>
      <c r="OTQ27" s="279"/>
      <c r="OTR27" s="279"/>
      <c r="OTS27" s="279"/>
      <c r="OTT27" s="279"/>
      <c r="OTU27" s="279"/>
      <c r="OTV27" s="279"/>
      <c r="OTW27" s="279"/>
      <c r="OTX27" s="279"/>
      <c r="OTY27" s="279"/>
      <c r="OTZ27" s="279"/>
      <c r="OUA27" s="279"/>
      <c r="OUB27" s="279"/>
      <c r="OUC27" s="279"/>
      <c r="OUD27" s="279"/>
      <c r="OUE27" s="279"/>
      <c r="OUF27" s="279"/>
      <c r="OUG27" s="279"/>
      <c r="OUH27" s="279"/>
      <c r="OUI27" s="279"/>
      <c r="OUJ27" s="279"/>
      <c r="OUK27" s="279"/>
      <c r="OUL27" s="279"/>
      <c r="OUM27" s="279"/>
      <c r="OUN27" s="279"/>
      <c r="OUO27" s="279"/>
      <c r="OUP27" s="279"/>
      <c r="OUQ27" s="279"/>
      <c r="OUR27" s="279"/>
      <c r="OUS27" s="279"/>
      <c r="OUT27" s="279"/>
      <c r="OUU27" s="279"/>
      <c r="OUV27" s="279"/>
      <c r="OUW27" s="279"/>
      <c r="OUX27" s="279"/>
      <c r="OUY27" s="279"/>
      <c r="OUZ27" s="279"/>
      <c r="OVA27" s="279"/>
      <c r="OVB27" s="279"/>
      <c r="OVC27" s="279"/>
      <c r="OVD27" s="279"/>
      <c r="OVE27" s="279"/>
      <c r="OVF27" s="279"/>
      <c r="OVG27" s="279"/>
      <c r="OVH27" s="279"/>
      <c r="OVI27" s="279"/>
      <c r="OVJ27" s="279"/>
      <c r="OVK27" s="279"/>
      <c r="OVL27" s="279"/>
      <c r="OVM27" s="279"/>
      <c r="OVN27" s="279"/>
      <c r="OVO27" s="279"/>
      <c r="OVP27" s="279"/>
      <c r="OVQ27" s="279"/>
      <c r="OVR27" s="279"/>
      <c r="OVS27" s="279"/>
      <c r="OVT27" s="279"/>
      <c r="OVU27" s="279"/>
      <c r="OVV27" s="279"/>
      <c r="OVW27" s="279"/>
      <c r="OVX27" s="279"/>
      <c r="OVY27" s="279"/>
      <c r="OVZ27" s="279"/>
      <c r="OWA27" s="279"/>
      <c r="OWB27" s="279"/>
      <c r="OWC27" s="279"/>
      <c r="OWD27" s="279"/>
      <c r="OWE27" s="279"/>
      <c r="OWF27" s="279"/>
      <c r="OWG27" s="279"/>
      <c r="OWH27" s="279"/>
      <c r="OWI27" s="279"/>
      <c r="OWJ27" s="279"/>
      <c r="OWK27" s="279"/>
      <c r="OWL27" s="279"/>
      <c r="OWM27" s="279"/>
      <c r="OWN27" s="279"/>
      <c r="OWO27" s="279"/>
      <c r="OWP27" s="279"/>
      <c r="OWQ27" s="279"/>
      <c r="OWR27" s="279"/>
      <c r="OWS27" s="279"/>
      <c r="OWT27" s="279"/>
      <c r="OWU27" s="279"/>
      <c r="OWV27" s="279"/>
      <c r="OWW27" s="279"/>
      <c r="OWX27" s="279"/>
      <c r="OWY27" s="279"/>
      <c r="OWZ27" s="279"/>
      <c r="OXA27" s="279"/>
      <c r="OXB27" s="279"/>
      <c r="OXC27" s="279"/>
      <c r="OXD27" s="279"/>
      <c r="OXE27" s="279"/>
      <c r="OXF27" s="279"/>
      <c r="OXG27" s="279"/>
      <c r="OXH27" s="279"/>
      <c r="OXI27" s="279"/>
      <c r="OXJ27" s="279"/>
      <c r="OXK27" s="279"/>
      <c r="OXL27" s="279"/>
      <c r="OXM27" s="279"/>
      <c r="OXN27" s="279"/>
      <c r="OXO27" s="279"/>
      <c r="OXP27" s="279"/>
      <c r="OXQ27" s="279"/>
      <c r="OXR27" s="279"/>
      <c r="OXS27" s="279"/>
      <c r="OXT27" s="279"/>
      <c r="OXU27" s="279"/>
      <c r="OXV27" s="279"/>
      <c r="OXW27" s="279"/>
      <c r="OXX27" s="279"/>
      <c r="OXY27" s="279"/>
      <c r="OXZ27" s="279"/>
      <c r="OYA27" s="279"/>
      <c r="OYB27" s="279"/>
      <c r="OYC27" s="279"/>
      <c r="OYD27" s="279"/>
      <c r="OYE27" s="279"/>
      <c r="OYF27" s="279"/>
      <c r="OYG27" s="279"/>
      <c r="OYH27" s="279"/>
      <c r="OYI27" s="279"/>
      <c r="OYJ27" s="279"/>
      <c r="OYK27" s="279"/>
      <c r="OYL27" s="279"/>
      <c r="OYM27" s="279"/>
      <c r="OYN27" s="279"/>
      <c r="OYO27" s="279"/>
      <c r="OYP27" s="279"/>
      <c r="OYQ27" s="279"/>
      <c r="OYR27" s="279"/>
      <c r="OYS27" s="279"/>
      <c r="OYT27" s="279"/>
      <c r="OYU27" s="279"/>
      <c r="OYV27" s="279"/>
      <c r="OYW27" s="279"/>
      <c r="OYX27" s="279"/>
      <c r="OYY27" s="279"/>
      <c r="OYZ27" s="279"/>
      <c r="OZA27" s="279"/>
      <c r="OZB27" s="279"/>
      <c r="OZC27" s="279"/>
      <c r="OZD27" s="279"/>
      <c r="OZE27" s="279"/>
      <c r="OZF27" s="279"/>
      <c r="OZG27" s="279"/>
      <c r="OZH27" s="279"/>
      <c r="OZI27" s="279"/>
      <c r="OZJ27" s="279"/>
      <c r="OZK27" s="279"/>
      <c r="OZL27" s="279"/>
      <c r="OZM27" s="279"/>
      <c r="OZN27" s="279"/>
      <c r="OZO27" s="279"/>
      <c r="OZP27" s="279"/>
      <c r="OZQ27" s="279"/>
      <c r="OZR27" s="279"/>
      <c r="OZS27" s="279"/>
      <c r="OZT27" s="279"/>
      <c r="OZU27" s="279"/>
      <c r="OZV27" s="279"/>
      <c r="OZW27" s="279"/>
      <c r="OZX27" s="279"/>
      <c r="OZY27" s="279"/>
      <c r="OZZ27" s="279"/>
      <c r="PAA27" s="279"/>
      <c r="PAB27" s="279"/>
      <c r="PAC27" s="279"/>
      <c r="PAD27" s="279"/>
      <c r="PAE27" s="279"/>
      <c r="PAF27" s="279"/>
      <c r="PAG27" s="279"/>
      <c r="PAH27" s="279"/>
      <c r="PAI27" s="279"/>
      <c r="PAJ27" s="279"/>
      <c r="PAK27" s="279"/>
      <c r="PAL27" s="279"/>
      <c r="PAM27" s="279"/>
      <c r="PAN27" s="279"/>
      <c r="PAO27" s="279"/>
      <c r="PAP27" s="279"/>
      <c r="PAQ27" s="279"/>
      <c r="PAR27" s="279"/>
      <c r="PAS27" s="279"/>
      <c r="PAT27" s="279"/>
      <c r="PAU27" s="279"/>
      <c r="PAV27" s="279"/>
      <c r="PAW27" s="279"/>
      <c r="PAX27" s="279"/>
      <c r="PAY27" s="279"/>
      <c r="PAZ27" s="279"/>
      <c r="PBA27" s="279"/>
      <c r="PBB27" s="279"/>
      <c r="PBC27" s="279"/>
      <c r="PBD27" s="279"/>
      <c r="PBE27" s="279"/>
      <c r="PBF27" s="279"/>
      <c r="PBG27" s="279"/>
      <c r="PBH27" s="279"/>
      <c r="PBI27" s="279"/>
      <c r="PBJ27" s="279"/>
      <c r="PBK27" s="279"/>
      <c r="PBL27" s="279"/>
      <c r="PBM27" s="279"/>
      <c r="PBN27" s="279"/>
      <c r="PBO27" s="279"/>
      <c r="PBP27" s="279"/>
      <c r="PBQ27" s="279"/>
      <c r="PBR27" s="279"/>
      <c r="PBS27" s="279"/>
      <c r="PBT27" s="279"/>
      <c r="PBU27" s="279"/>
      <c r="PBV27" s="279"/>
      <c r="PBW27" s="279"/>
      <c r="PBX27" s="279"/>
      <c r="PBY27" s="279"/>
      <c r="PBZ27" s="279"/>
      <c r="PCA27" s="279"/>
      <c r="PCB27" s="279"/>
      <c r="PCC27" s="279"/>
      <c r="PCD27" s="279"/>
      <c r="PCE27" s="279"/>
      <c r="PCF27" s="279"/>
      <c r="PCG27" s="279"/>
      <c r="PCH27" s="279"/>
      <c r="PCI27" s="279"/>
      <c r="PCJ27" s="279"/>
      <c r="PCK27" s="279"/>
      <c r="PCL27" s="279"/>
      <c r="PCM27" s="279"/>
      <c r="PCN27" s="279"/>
      <c r="PCO27" s="279"/>
      <c r="PCP27" s="279"/>
      <c r="PCQ27" s="279"/>
      <c r="PCR27" s="279"/>
      <c r="PCS27" s="279"/>
      <c r="PCT27" s="279"/>
      <c r="PCU27" s="279"/>
      <c r="PCV27" s="279"/>
      <c r="PCW27" s="279"/>
      <c r="PCX27" s="279"/>
      <c r="PCY27" s="279"/>
      <c r="PCZ27" s="279"/>
      <c r="PDA27" s="279"/>
      <c r="PDB27" s="279"/>
      <c r="PDC27" s="279"/>
      <c r="PDD27" s="279"/>
      <c r="PDE27" s="279"/>
      <c r="PDF27" s="279"/>
      <c r="PDG27" s="279"/>
      <c r="PDH27" s="279"/>
      <c r="PDI27" s="279"/>
      <c r="PDJ27" s="279"/>
      <c r="PDK27" s="279"/>
      <c r="PDL27" s="279"/>
      <c r="PDM27" s="279"/>
      <c r="PDN27" s="279"/>
      <c r="PDO27" s="279"/>
      <c r="PDP27" s="279"/>
      <c r="PDQ27" s="279"/>
      <c r="PDR27" s="279"/>
      <c r="PDS27" s="279"/>
      <c r="PDT27" s="279"/>
      <c r="PDU27" s="279"/>
      <c r="PDV27" s="279"/>
      <c r="PDW27" s="279"/>
      <c r="PDX27" s="279"/>
      <c r="PDY27" s="279"/>
      <c r="PDZ27" s="279"/>
      <c r="PEA27" s="279"/>
      <c r="PEB27" s="279"/>
      <c r="PEC27" s="279"/>
      <c r="PED27" s="279"/>
      <c r="PEE27" s="279"/>
      <c r="PEF27" s="279"/>
      <c r="PEG27" s="279"/>
      <c r="PEH27" s="279"/>
      <c r="PEI27" s="279"/>
      <c r="PEJ27" s="279"/>
      <c r="PEK27" s="279"/>
      <c r="PEL27" s="279"/>
      <c r="PEM27" s="279"/>
      <c r="PEN27" s="279"/>
      <c r="PEO27" s="279"/>
      <c r="PEP27" s="279"/>
      <c r="PEQ27" s="279"/>
      <c r="PER27" s="279"/>
      <c r="PES27" s="279"/>
      <c r="PET27" s="279"/>
      <c r="PEU27" s="279"/>
      <c r="PEV27" s="279"/>
      <c r="PEW27" s="279"/>
      <c r="PEX27" s="279"/>
      <c r="PEY27" s="279"/>
      <c r="PEZ27" s="279"/>
      <c r="PFA27" s="279"/>
      <c r="PFB27" s="279"/>
      <c r="PFC27" s="279"/>
      <c r="PFD27" s="279"/>
      <c r="PFE27" s="279"/>
      <c r="PFF27" s="279"/>
      <c r="PFG27" s="279"/>
      <c r="PFH27" s="279"/>
      <c r="PFI27" s="279"/>
      <c r="PFJ27" s="279"/>
      <c r="PFK27" s="279"/>
      <c r="PFL27" s="279"/>
      <c r="PFM27" s="279"/>
      <c r="PFN27" s="279"/>
      <c r="PFO27" s="279"/>
      <c r="PFP27" s="279"/>
      <c r="PFQ27" s="279"/>
      <c r="PFR27" s="279"/>
      <c r="PFS27" s="279"/>
      <c r="PFT27" s="279"/>
      <c r="PFU27" s="279"/>
      <c r="PFV27" s="279"/>
      <c r="PFW27" s="279"/>
      <c r="PFX27" s="279"/>
      <c r="PFY27" s="279"/>
      <c r="PFZ27" s="279"/>
      <c r="PGA27" s="279"/>
      <c r="PGB27" s="279"/>
      <c r="PGC27" s="279"/>
      <c r="PGD27" s="279"/>
      <c r="PGE27" s="279"/>
      <c r="PGF27" s="279"/>
      <c r="PGG27" s="279"/>
      <c r="PGH27" s="279"/>
      <c r="PGI27" s="279"/>
      <c r="PGJ27" s="279"/>
      <c r="PGK27" s="279"/>
      <c r="PGL27" s="279"/>
      <c r="PGM27" s="279"/>
      <c r="PGN27" s="279"/>
      <c r="PGO27" s="279"/>
      <c r="PGP27" s="279"/>
      <c r="PGQ27" s="279"/>
      <c r="PGR27" s="279"/>
      <c r="PGS27" s="279"/>
      <c r="PGT27" s="279"/>
      <c r="PGU27" s="279"/>
      <c r="PGV27" s="279"/>
      <c r="PGW27" s="279"/>
      <c r="PGX27" s="279"/>
      <c r="PGY27" s="279"/>
      <c r="PGZ27" s="279"/>
      <c r="PHA27" s="279"/>
      <c r="PHB27" s="279"/>
      <c r="PHC27" s="279"/>
      <c r="PHD27" s="279"/>
      <c r="PHE27" s="279"/>
      <c r="PHF27" s="279"/>
      <c r="PHG27" s="279"/>
      <c r="PHH27" s="279"/>
      <c r="PHI27" s="279"/>
      <c r="PHJ27" s="279"/>
      <c r="PHK27" s="279"/>
      <c r="PHL27" s="279"/>
      <c r="PHM27" s="279"/>
      <c r="PHN27" s="279"/>
      <c r="PHO27" s="279"/>
      <c r="PHP27" s="279"/>
      <c r="PHQ27" s="279"/>
      <c r="PHR27" s="279"/>
      <c r="PHS27" s="279"/>
      <c r="PHT27" s="279"/>
      <c r="PHU27" s="279"/>
      <c r="PHV27" s="279"/>
      <c r="PHW27" s="279"/>
      <c r="PHX27" s="279"/>
      <c r="PHY27" s="279"/>
      <c r="PHZ27" s="279"/>
      <c r="PIA27" s="279"/>
      <c r="PIB27" s="279"/>
      <c r="PIC27" s="279"/>
      <c r="PID27" s="279"/>
      <c r="PIE27" s="279"/>
      <c r="PIF27" s="279"/>
      <c r="PIG27" s="279"/>
      <c r="PIH27" s="279"/>
      <c r="PII27" s="279"/>
      <c r="PIJ27" s="279"/>
      <c r="PIK27" s="279"/>
      <c r="PIL27" s="279"/>
      <c r="PIM27" s="279"/>
      <c r="PIN27" s="279"/>
      <c r="PIO27" s="279"/>
      <c r="PIP27" s="279"/>
      <c r="PIQ27" s="279"/>
      <c r="PIR27" s="279"/>
      <c r="PIS27" s="279"/>
      <c r="PIT27" s="279"/>
      <c r="PIU27" s="279"/>
      <c r="PIV27" s="279"/>
      <c r="PIW27" s="279"/>
      <c r="PIX27" s="279"/>
      <c r="PIY27" s="279"/>
      <c r="PIZ27" s="279"/>
      <c r="PJA27" s="279"/>
      <c r="PJB27" s="279"/>
      <c r="PJC27" s="279"/>
      <c r="PJD27" s="279"/>
      <c r="PJE27" s="279"/>
      <c r="PJF27" s="279"/>
      <c r="PJG27" s="279"/>
      <c r="PJH27" s="279"/>
      <c r="PJI27" s="279"/>
      <c r="PJJ27" s="279"/>
      <c r="PJK27" s="279"/>
      <c r="PJL27" s="279"/>
      <c r="PJM27" s="279"/>
      <c r="PJN27" s="279"/>
      <c r="PJO27" s="279"/>
      <c r="PJP27" s="279"/>
      <c r="PJQ27" s="279"/>
      <c r="PJR27" s="279"/>
      <c r="PJS27" s="279"/>
      <c r="PJT27" s="279"/>
      <c r="PJU27" s="279"/>
      <c r="PJV27" s="279"/>
      <c r="PJW27" s="279"/>
      <c r="PJX27" s="279"/>
      <c r="PJY27" s="279"/>
      <c r="PJZ27" s="279"/>
      <c r="PKA27" s="279"/>
      <c r="PKB27" s="279"/>
      <c r="PKC27" s="279"/>
      <c r="PKD27" s="279"/>
      <c r="PKE27" s="279"/>
      <c r="PKF27" s="279"/>
      <c r="PKG27" s="279"/>
      <c r="PKH27" s="279"/>
      <c r="PKI27" s="279"/>
      <c r="PKJ27" s="279"/>
      <c r="PKK27" s="279"/>
      <c r="PKL27" s="279"/>
      <c r="PKM27" s="279"/>
      <c r="PKN27" s="279"/>
      <c r="PKO27" s="279"/>
      <c r="PKP27" s="279"/>
      <c r="PKQ27" s="279"/>
      <c r="PKR27" s="279"/>
      <c r="PKS27" s="279"/>
      <c r="PKT27" s="279"/>
      <c r="PKU27" s="279"/>
      <c r="PKV27" s="279"/>
      <c r="PKW27" s="279"/>
      <c r="PKX27" s="279"/>
      <c r="PKY27" s="279"/>
      <c r="PKZ27" s="279"/>
      <c r="PLA27" s="279"/>
      <c r="PLB27" s="279"/>
      <c r="PLC27" s="279"/>
      <c r="PLD27" s="279"/>
      <c r="PLE27" s="279"/>
      <c r="PLF27" s="279"/>
      <c r="PLG27" s="279"/>
      <c r="PLH27" s="279"/>
      <c r="PLI27" s="279"/>
      <c r="PLJ27" s="279"/>
      <c r="PLK27" s="279"/>
      <c r="PLL27" s="279"/>
      <c r="PLM27" s="279"/>
      <c r="PLN27" s="279"/>
      <c r="PLO27" s="279"/>
      <c r="PLP27" s="279"/>
      <c r="PLQ27" s="279"/>
      <c r="PLR27" s="279"/>
      <c r="PLS27" s="279"/>
      <c r="PLT27" s="279"/>
      <c r="PLU27" s="279"/>
      <c r="PLV27" s="279"/>
      <c r="PLW27" s="279"/>
      <c r="PLX27" s="279"/>
      <c r="PLY27" s="279"/>
      <c r="PLZ27" s="279"/>
      <c r="PMA27" s="279"/>
      <c r="PMB27" s="279"/>
      <c r="PMC27" s="279"/>
      <c r="PMD27" s="279"/>
      <c r="PME27" s="279"/>
      <c r="PMF27" s="279"/>
      <c r="PMG27" s="279"/>
      <c r="PMH27" s="279"/>
      <c r="PMI27" s="279"/>
      <c r="PMJ27" s="279"/>
      <c r="PMK27" s="279"/>
      <c r="PML27" s="279"/>
      <c r="PMM27" s="279"/>
      <c r="PMN27" s="279"/>
      <c r="PMO27" s="279"/>
      <c r="PMP27" s="279"/>
      <c r="PMQ27" s="279"/>
      <c r="PMR27" s="279"/>
      <c r="PMS27" s="279"/>
      <c r="PMT27" s="279"/>
      <c r="PMU27" s="279"/>
      <c r="PMV27" s="279"/>
      <c r="PMW27" s="279"/>
      <c r="PMX27" s="279"/>
      <c r="PMY27" s="279"/>
      <c r="PMZ27" s="279"/>
      <c r="PNA27" s="279"/>
      <c r="PNB27" s="279"/>
      <c r="PNC27" s="279"/>
      <c r="PND27" s="279"/>
      <c r="PNE27" s="279"/>
      <c r="PNF27" s="279"/>
      <c r="PNG27" s="279"/>
      <c r="PNH27" s="279"/>
      <c r="PNI27" s="279"/>
      <c r="PNJ27" s="279"/>
      <c r="PNK27" s="279"/>
      <c r="PNL27" s="279"/>
      <c r="PNM27" s="279"/>
      <c r="PNN27" s="279"/>
      <c r="PNO27" s="279"/>
      <c r="PNP27" s="279"/>
      <c r="PNQ27" s="279"/>
      <c r="PNR27" s="279"/>
      <c r="PNS27" s="279"/>
      <c r="PNT27" s="279"/>
      <c r="PNU27" s="279"/>
      <c r="PNV27" s="279"/>
      <c r="PNW27" s="279"/>
      <c r="PNX27" s="279"/>
      <c r="PNY27" s="279"/>
      <c r="PNZ27" s="279"/>
      <c r="POA27" s="279"/>
      <c r="POB27" s="279"/>
      <c r="POC27" s="279"/>
      <c r="POD27" s="279"/>
      <c r="POE27" s="279"/>
      <c r="POF27" s="279"/>
      <c r="POG27" s="279"/>
      <c r="POH27" s="279"/>
      <c r="POI27" s="279"/>
      <c r="POJ27" s="279"/>
      <c r="POK27" s="279"/>
      <c r="POL27" s="279"/>
      <c r="POM27" s="279"/>
      <c r="PON27" s="279"/>
      <c r="POO27" s="279"/>
      <c r="POP27" s="279"/>
      <c r="POQ27" s="279"/>
      <c r="POR27" s="279"/>
      <c r="POS27" s="279"/>
      <c r="POT27" s="279"/>
      <c r="POU27" s="279"/>
      <c r="POV27" s="279"/>
      <c r="POW27" s="279"/>
      <c r="POX27" s="279"/>
      <c r="POY27" s="279"/>
      <c r="POZ27" s="279"/>
      <c r="PPA27" s="279"/>
      <c r="PPB27" s="279"/>
      <c r="PPC27" s="279"/>
      <c r="PPD27" s="279"/>
      <c r="PPE27" s="279"/>
      <c r="PPF27" s="279"/>
      <c r="PPG27" s="279"/>
      <c r="PPH27" s="279"/>
      <c r="PPI27" s="279"/>
      <c r="PPJ27" s="279"/>
      <c r="PPK27" s="279"/>
      <c r="PPL27" s="279"/>
      <c r="PPM27" s="279"/>
      <c r="PPN27" s="279"/>
      <c r="PPO27" s="279"/>
      <c r="PPP27" s="279"/>
      <c r="PPQ27" s="279"/>
      <c r="PPR27" s="279"/>
      <c r="PPS27" s="279"/>
      <c r="PPT27" s="279"/>
      <c r="PPU27" s="279"/>
      <c r="PPV27" s="279"/>
      <c r="PPW27" s="279"/>
      <c r="PPX27" s="279"/>
      <c r="PPY27" s="279"/>
      <c r="PPZ27" s="279"/>
      <c r="PQA27" s="279"/>
      <c r="PQB27" s="279"/>
      <c r="PQC27" s="279"/>
      <c r="PQD27" s="279"/>
      <c r="PQE27" s="279"/>
      <c r="PQF27" s="279"/>
      <c r="PQG27" s="279"/>
      <c r="PQH27" s="279"/>
      <c r="PQI27" s="279"/>
      <c r="PQJ27" s="279"/>
      <c r="PQK27" s="279"/>
      <c r="PQL27" s="279"/>
      <c r="PQM27" s="279"/>
      <c r="PQN27" s="279"/>
      <c r="PQO27" s="279"/>
      <c r="PQP27" s="279"/>
      <c r="PQQ27" s="279"/>
      <c r="PQR27" s="279"/>
      <c r="PQS27" s="279"/>
      <c r="PQT27" s="279"/>
      <c r="PQU27" s="279"/>
      <c r="PQV27" s="279"/>
      <c r="PQW27" s="279"/>
      <c r="PQX27" s="279"/>
      <c r="PQY27" s="279"/>
      <c r="PQZ27" s="279"/>
      <c r="PRA27" s="279"/>
      <c r="PRB27" s="279"/>
      <c r="PRC27" s="279"/>
      <c r="PRD27" s="279"/>
      <c r="PRE27" s="279"/>
      <c r="PRF27" s="279"/>
      <c r="PRG27" s="279"/>
      <c r="PRH27" s="279"/>
      <c r="PRI27" s="279"/>
      <c r="PRJ27" s="279"/>
      <c r="PRK27" s="279"/>
      <c r="PRL27" s="279"/>
      <c r="PRM27" s="279"/>
      <c r="PRN27" s="279"/>
      <c r="PRO27" s="279"/>
      <c r="PRP27" s="279"/>
      <c r="PRQ27" s="279"/>
      <c r="PRR27" s="279"/>
      <c r="PRS27" s="279"/>
      <c r="PRT27" s="279"/>
      <c r="PRU27" s="279"/>
      <c r="PRV27" s="279"/>
      <c r="PRW27" s="279"/>
      <c r="PRX27" s="279"/>
      <c r="PRY27" s="279"/>
      <c r="PRZ27" s="279"/>
      <c r="PSA27" s="279"/>
      <c r="PSB27" s="279"/>
      <c r="PSC27" s="279"/>
      <c r="PSD27" s="279"/>
      <c r="PSE27" s="279"/>
      <c r="PSF27" s="279"/>
      <c r="PSG27" s="279"/>
      <c r="PSH27" s="279"/>
      <c r="PSI27" s="279"/>
      <c r="PSJ27" s="279"/>
      <c r="PSK27" s="279"/>
      <c r="PSL27" s="279"/>
      <c r="PSM27" s="279"/>
      <c r="PSN27" s="279"/>
      <c r="PSO27" s="279"/>
      <c r="PSP27" s="279"/>
      <c r="PSQ27" s="279"/>
      <c r="PSR27" s="279"/>
      <c r="PSS27" s="279"/>
      <c r="PST27" s="279"/>
      <c r="PSU27" s="279"/>
      <c r="PSV27" s="279"/>
      <c r="PSW27" s="279"/>
      <c r="PSX27" s="279"/>
      <c r="PSY27" s="279"/>
      <c r="PSZ27" s="279"/>
      <c r="PTA27" s="279"/>
      <c r="PTB27" s="279"/>
      <c r="PTC27" s="279"/>
      <c r="PTD27" s="279"/>
      <c r="PTE27" s="279"/>
      <c r="PTF27" s="279"/>
      <c r="PTG27" s="279"/>
      <c r="PTH27" s="279"/>
      <c r="PTI27" s="279"/>
      <c r="PTJ27" s="279"/>
      <c r="PTK27" s="279"/>
      <c r="PTL27" s="279"/>
      <c r="PTM27" s="279"/>
      <c r="PTN27" s="279"/>
      <c r="PTO27" s="279"/>
      <c r="PTP27" s="279"/>
      <c r="PTQ27" s="279"/>
      <c r="PTR27" s="279"/>
      <c r="PTS27" s="279"/>
      <c r="PTT27" s="279"/>
      <c r="PTU27" s="279"/>
      <c r="PTV27" s="279"/>
      <c r="PTW27" s="279"/>
      <c r="PTX27" s="279"/>
      <c r="PTY27" s="279"/>
      <c r="PTZ27" s="279"/>
      <c r="PUA27" s="279"/>
      <c r="PUB27" s="279"/>
      <c r="PUC27" s="279"/>
      <c r="PUD27" s="279"/>
      <c r="PUE27" s="279"/>
      <c r="PUF27" s="279"/>
      <c r="PUG27" s="279"/>
      <c r="PUH27" s="279"/>
      <c r="PUI27" s="279"/>
      <c r="PUJ27" s="279"/>
      <c r="PUK27" s="279"/>
      <c r="PUL27" s="279"/>
      <c r="PUM27" s="279"/>
      <c r="PUN27" s="279"/>
      <c r="PUO27" s="279"/>
      <c r="PUP27" s="279"/>
      <c r="PUQ27" s="279"/>
      <c r="PUR27" s="279"/>
      <c r="PUS27" s="279"/>
      <c r="PUT27" s="279"/>
      <c r="PUU27" s="279"/>
      <c r="PUV27" s="279"/>
      <c r="PUW27" s="279"/>
      <c r="PUX27" s="279"/>
      <c r="PUY27" s="279"/>
      <c r="PUZ27" s="279"/>
      <c r="PVA27" s="279"/>
      <c r="PVB27" s="279"/>
      <c r="PVC27" s="279"/>
      <c r="PVD27" s="279"/>
      <c r="PVE27" s="279"/>
      <c r="PVF27" s="279"/>
      <c r="PVG27" s="279"/>
      <c r="PVH27" s="279"/>
      <c r="PVI27" s="279"/>
      <c r="PVJ27" s="279"/>
      <c r="PVK27" s="279"/>
      <c r="PVL27" s="279"/>
      <c r="PVM27" s="279"/>
      <c r="PVN27" s="279"/>
      <c r="PVO27" s="279"/>
      <c r="PVP27" s="279"/>
      <c r="PVQ27" s="279"/>
      <c r="PVR27" s="279"/>
      <c r="PVS27" s="279"/>
      <c r="PVT27" s="279"/>
      <c r="PVU27" s="279"/>
      <c r="PVV27" s="279"/>
      <c r="PVW27" s="279"/>
      <c r="PVX27" s="279"/>
      <c r="PVY27" s="279"/>
      <c r="PVZ27" s="279"/>
      <c r="PWA27" s="279"/>
      <c r="PWB27" s="279"/>
      <c r="PWC27" s="279"/>
      <c r="PWD27" s="279"/>
      <c r="PWE27" s="279"/>
      <c r="PWF27" s="279"/>
      <c r="PWG27" s="279"/>
      <c r="PWH27" s="279"/>
      <c r="PWI27" s="279"/>
      <c r="PWJ27" s="279"/>
      <c r="PWK27" s="279"/>
      <c r="PWL27" s="279"/>
      <c r="PWM27" s="279"/>
      <c r="PWN27" s="279"/>
      <c r="PWO27" s="279"/>
      <c r="PWP27" s="279"/>
      <c r="PWQ27" s="279"/>
      <c r="PWR27" s="279"/>
      <c r="PWS27" s="279"/>
      <c r="PWT27" s="279"/>
      <c r="PWU27" s="279"/>
      <c r="PWV27" s="279"/>
      <c r="PWW27" s="279"/>
      <c r="PWX27" s="279"/>
      <c r="PWY27" s="279"/>
      <c r="PWZ27" s="279"/>
      <c r="PXA27" s="279"/>
      <c r="PXB27" s="279"/>
      <c r="PXC27" s="279"/>
      <c r="PXD27" s="279"/>
      <c r="PXE27" s="279"/>
      <c r="PXF27" s="279"/>
      <c r="PXG27" s="279"/>
      <c r="PXH27" s="279"/>
      <c r="PXI27" s="279"/>
      <c r="PXJ27" s="279"/>
      <c r="PXK27" s="279"/>
      <c r="PXL27" s="279"/>
      <c r="PXM27" s="279"/>
      <c r="PXN27" s="279"/>
      <c r="PXO27" s="279"/>
      <c r="PXP27" s="279"/>
      <c r="PXQ27" s="279"/>
      <c r="PXR27" s="279"/>
      <c r="PXS27" s="279"/>
      <c r="PXT27" s="279"/>
      <c r="PXU27" s="279"/>
      <c r="PXV27" s="279"/>
      <c r="PXW27" s="279"/>
      <c r="PXX27" s="279"/>
      <c r="PXY27" s="279"/>
      <c r="PXZ27" s="279"/>
      <c r="PYA27" s="279"/>
      <c r="PYB27" s="279"/>
      <c r="PYC27" s="279"/>
      <c r="PYD27" s="279"/>
      <c r="PYE27" s="279"/>
      <c r="PYF27" s="279"/>
      <c r="PYG27" s="279"/>
      <c r="PYH27" s="279"/>
      <c r="PYI27" s="279"/>
      <c r="PYJ27" s="279"/>
      <c r="PYK27" s="279"/>
      <c r="PYL27" s="279"/>
      <c r="PYM27" s="279"/>
      <c r="PYN27" s="279"/>
      <c r="PYO27" s="279"/>
      <c r="PYP27" s="279"/>
      <c r="PYQ27" s="279"/>
      <c r="PYR27" s="279"/>
      <c r="PYS27" s="279"/>
      <c r="PYT27" s="279"/>
      <c r="PYU27" s="279"/>
      <c r="PYV27" s="279"/>
      <c r="PYW27" s="279"/>
      <c r="PYX27" s="279"/>
      <c r="PYY27" s="279"/>
      <c r="PYZ27" s="279"/>
      <c r="PZA27" s="279"/>
      <c r="PZB27" s="279"/>
      <c r="PZC27" s="279"/>
      <c r="PZD27" s="279"/>
      <c r="PZE27" s="279"/>
      <c r="PZF27" s="279"/>
      <c r="PZG27" s="279"/>
      <c r="PZH27" s="279"/>
      <c r="PZI27" s="279"/>
      <c r="PZJ27" s="279"/>
      <c r="PZK27" s="279"/>
      <c r="PZL27" s="279"/>
      <c r="PZM27" s="279"/>
      <c r="PZN27" s="279"/>
      <c r="PZO27" s="279"/>
      <c r="PZP27" s="279"/>
      <c r="PZQ27" s="279"/>
      <c r="PZR27" s="279"/>
      <c r="PZS27" s="279"/>
      <c r="PZT27" s="279"/>
      <c r="PZU27" s="279"/>
      <c r="PZV27" s="279"/>
      <c r="PZW27" s="279"/>
      <c r="PZX27" s="279"/>
      <c r="PZY27" s="279"/>
      <c r="PZZ27" s="279"/>
      <c r="QAA27" s="279"/>
      <c r="QAB27" s="279"/>
      <c r="QAC27" s="279"/>
      <c r="QAD27" s="279"/>
      <c r="QAE27" s="279"/>
      <c r="QAF27" s="279"/>
      <c r="QAG27" s="279"/>
      <c r="QAH27" s="279"/>
      <c r="QAI27" s="279"/>
      <c r="QAJ27" s="279"/>
      <c r="QAK27" s="279"/>
      <c r="QAL27" s="279"/>
      <c r="QAM27" s="279"/>
      <c r="QAN27" s="279"/>
      <c r="QAO27" s="279"/>
      <c r="QAP27" s="279"/>
      <c r="QAQ27" s="279"/>
      <c r="QAR27" s="279"/>
      <c r="QAS27" s="279"/>
      <c r="QAT27" s="279"/>
      <c r="QAU27" s="279"/>
      <c r="QAV27" s="279"/>
      <c r="QAW27" s="279"/>
      <c r="QAX27" s="279"/>
      <c r="QAY27" s="279"/>
      <c r="QAZ27" s="279"/>
      <c r="QBA27" s="279"/>
      <c r="QBB27" s="279"/>
      <c r="QBC27" s="279"/>
      <c r="QBD27" s="279"/>
      <c r="QBE27" s="279"/>
      <c r="QBF27" s="279"/>
      <c r="QBG27" s="279"/>
      <c r="QBH27" s="279"/>
      <c r="QBI27" s="279"/>
      <c r="QBJ27" s="279"/>
      <c r="QBK27" s="279"/>
      <c r="QBL27" s="279"/>
      <c r="QBM27" s="279"/>
      <c r="QBN27" s="279"/>
      <c r="QBO27" s="279"/>
      <c r="QBP27" s="279"/>
      <c r="QBQ27" s="279"/>
      <c r="QBR27" s="279"/>
      <c r="QBS27" s="279"/>
      <c r="QBT27" s="279"/>
      <c r="QBU27" s="279"/>
      <c r="QBV27" s="279"/>
      <c r="QBW27" s="279"/>
      <c r="QBX27" s="279"/>
      <c r="QBY27" s="279"/>
      <c r="QBZ27" s="279"/>
      <c r="QCA27" s="279"/>
      <c r="QCB27" s="279"/>
      <c r="QCC27" s="279"/>
      <c r="QCD27" s="279"/>
      <c r="QCE27" s="279"/>
      <c r="QCF27" s="279"/>
      <c r="QCG27" s="279"/>
      <c r="QCH27" s="279"/>
      <c r="QCI27" s="279"/>
      <c r="QCJ27" s="279"/>
      <c r="QCK27" s="279"/>
      <c r="QCL27" s="279"/>
      <c r="QCM27" s="279"/>
      <c r="QCN27" s="279"/>
      <c r="QCO27" s="279"/>
      <c r="QCP27" s="279"/>
      <c r="QCQ27" s="279"/>
      <c r="QCR27" s="279"/>
      <c r="QCS27" s="279"/>
      <c r="QCT27" s="279"/>
      <c r="QCU27" s="279"/>
      <c r="QCV27" s="279"/>
      <c r="QCW27" s="279"/>
      <c r="QCX27" s="279"/>
      <c r="QCY27" s="279"/>
      <c r="QCZ27" s="279"/>
      <c r="QDA27" s="279"/>
      <c r="QDB27" s="279"/>
      <c r="QDC27" s="279"/>
      <c r="QDD27" s="279"/>
      <c r="QDE27" s="279"/>
      <c r="QDF27" s="279"/>
      <c r="QDG27" s="279"/>
      <c r="QDH27" s="279"/>
      <c r="QDI27" s="279"/>
      <c r="QDJ27" s="279"/>
      <c r="QDK27" s="279"/>
      <c r="QDL27" s="279"/>
      <c r="QDM27" s="279"/>
      <c r="QDN27" s="279"/>
      <c r="QDO27" s="279"/>
      <c r="QDP27" s="279"/>
      <c r="QDQ27" s="279"/>
      <c r="QDR27" s="279"/>
      <c r="QDS27" s="279"/>
      <c r="QDT27" s="279"/>
      <c r="QDU27" s="279"/>
      <c r="QDV27" s="279"/>
      <c r="QDW27" s="279"/>
      <c r="QDX27" s="279"/>
      <c r="QDY27" s="279"/>
      <c r="QDZ27" s="279"/>
      <c r="QEA27" s="279"/>
      <c r="QEB27" s="279"/>
      <c r="QEC27" s="279"/>
      <c r="QED27" s="279"/>
      <c r="QEE27" s="279"/>
      <c r="QEF27" s="279"/>
      <c r="QEG27" s="279"/>
      <c r="QEH27" s="279"/>
      <c r="QEI27" s="279"/>
      <c r="QEJ27" s="279"/>
      <c r="QEK27" s="279"/>
      <c r="QEL27" s="279"/>
      <c r="QEM27" s="279"/>
      <c r="QEN27" s="279"/>
      <c r="QEO27" s="279"/>
      <c r="QEP27" s="279"/>
      <c r="QEQ27" s="279"/>
      <c r="QER27" s="279"/>
      <c r="QES27" s="279"/>
      <c r="QET27" s="279"/>
      <c r="QEU27" s="279"/>
      <c r="QEV27" s="279"/>
      <c r="QEW27" s="279"/>
      <c r="QEX27" s="279"/>
      <c r="QEY27" s="279"/>
      <c r="QEZ27" s="279"/>
      <c r="QFA27" s="279"/>
      <c r="QFB27" s="279"/>
      <c r="QFC27" s="279"/>
      <c r="QFD27" s="279"/>
      <c r="QFE27" s="279"/>
      <c r="QFF27" s="279"/>
      <c r="QFG27" s="279"/>
      <c r="QFH27" s="279"/>
      <c r="QFI27" s="279"/>
      <c r="QFJ27" s="279"/>
      <c r="QFK27" s="279"/>
      <c r="QFL27" s="279"/>
      <c r="QFM27" s="279"/>
      <c r="QFN27" s="279"/>
      <c r="QFO27" s="279"/>
      <c r="QFP27" s="279"/>
      <c r="QFQ27" s="279"/>
      <c r="QFR27" s="279"/>
      <c r="QFS27" s="279"/>
      <c r="QFT27" s="279"/>
      <c r="QFU27" s="279"/>
      <c r="QFV27" s="279"/>
      <c r="QFW27" s="279"/>
      <c r="QFX27" s="279"/>
      <c r="QFY27" s="279"/>
      <c r="QFZ27" s="279"/>
      <c r="QGA27" s="279"/>
      <c r="QGB27" s="279"/>
      <c r="QGC27" s="279"/>
      <c r="QGD27" s="279"/>
      <c r="QGE27" s="279"/>
      <c r="QGF27" s="279"/>
      <c r="QGG27" s="279"/>
      <c r="QGH27" s="279"/>
      <c r="QGI27" s="279"/>
      <c r="QGJ27" s="279"/>
      <c r="QGK27" s="279"/>
      <c r="QGL27" s="279"/>
      <c r="QGM27" s="279"/>
      <c r="QGN27" s="279"/>
      <c r="QGO27" s="279"/>
      <c r="QGP27" s="279"/>
      <c r="QGQ27" s="279"/>
      <c r="QGR27" s="279"/>
      <c r="QGS27" s="279"/>
      <c r="QGT27" s="279"/>
      <c r="QGU27" s="279"/>
      <c r="QGV27" s="279"/>
      <c r="QGW27" s="279"/>
      <c r="QGX27" s="279"/>
      <c r="QGY27" s="279"/>
      <c r="QGZ27" s="279"/>
      <c r="QHA27" s="279"/>
      <c r="QHB27" s="279"/>
      <c r="QHC27" s="279"/>
      <c r="QHD27" s="279"/>
      <c r="QHE27" s="279"/>
      <c r="QHF27" s="279"/>
      <c r="QHG27" s="279"/>
      <c r="QHH27" s="279"/>
      <c r="QHI27" s="279"/>
      <c r="QHJ27" s="279"/>
      <c r="QHK27" s="279"/>
      <c r="QHL27" s="279"/>
      <c r="QHM27" s="279"/>
      <c r="QHN27" s="279"/>
      <c r="QHO27" s="279"/>
      <c r="QHP27" s="279"/>
      <c r="QHQ27" s="279"/>
      <c r="QHR27" s="279"/>
      <c r="QHS27" s="279"/>
      <c r="QHT27" s="279"/>
      <c r="QHU27" s="279"/>
      <c r="QHV27" s="279"/>
      <c r="QHW27" s="279"/>
      <c r="QHX27" s="279"/>
      <c r="QHY27" s="279"/>
      <c r="QHZ27" s="279"/>
      <c r="QIA27" s="279"/>
      <c r="QIB27" s="279"/>
      <c r="QIC27" s="279"/>
      <c r="QID27" s="279"/>
      <c r="QIE27" s="279"/>
      <c r="QIF27" s="279"/>
      <c r="QIG27" s="279"/>
      <c r="QIH27" s="279"/>
      <c r="QII27" s="279"/>
      <c r="QIJ27" s="279"/>
      <c r="QIK27" s="279"/>
      <c r="QIL27" s="279"/>
      <c r="QIM27" s="279"/>
      <c r="QIN27" s="279"/>
      <c r="QIO27" s="279"/>
      <c r="QIP27" s="279"/>
      <c r="QIQ27" s="279"/>
      <c r="QIR27" s="279"/>
      <c r="QIS27" s="279"/>
      <c r="QIT27" s="279"/>
      <c r="QIU27" s="279"/>
      <c r="QIV27" s="279"/>
      <c r="QIW27" s="279"/>
      <c r="QIX27" s="279"/>
      <c r="QIY27" s="279"/>
      <c r="QIZ27" s="279"/>
      <c r="QJA27" s="279"/>
      <c r="QJB27" s="279"/>
      <c r="QJC27" s="279"/>
      <c r="QJD27" s="279"/>
      <c r="QJE27" s="279"/>
      <c r="QJF27" s="279"/>
      <c r="QJG27" s="279"/>
      <c r="QJH27" s="279"/>
      <c r="QJI27" s="279"/>
      <c r="QJJ27" s="279"/>
      <c r="QJK27" s="279"/>
      <c r="QJL27" s="279"/>
      <c r="QJM27" s="279"/>
      <c r="QJN27" s="279"/>
      <c r="QJO27" s="279"/>
      <c r="QJP27" s="279"/>
      <c r="QJQ27" s="279"/>
      <c r="QJR27" s="279"/>
      <c r="QJS27" s="279"/>
      <c r="QJT27" s="279"/>
      <c r="QJU27" s="279"/>
      <c r="QJV27" s="279"/>
      <c r="QJW27" s="279"/>
      <c r="QJX27" s="279"/>
      <c r="QJY27" s="279"/>
      <c r="QJZ27" s="279"/>
      <c r="QKA27" s="279"/>
      <c r="QKB27" s="279"/>
      <c r="QKC27" s="279"/>
      <c r="QKD27" s="279"/>
      <c r="QKE27" s="279"/>
      <c r="QKF27" s="279"/>
      <c r="QKG27" s="279"/>
      <c r="QKH27" s="279"/>
      <c r="QKI27" s="279"/>
      <c r="QKJ27" s="279"/>
      <c r="QKK27" s="279"/>
      <c r="QKL27" s="279"/>
      <c r="QKM27" s="279"/>
      <c r="QKN27" s="279"/>
      <c r="QKO27" s="279"/>
      <c r="QKP27" s="279"/>
      <c r="QKQ27" s="279"/>
      <c r="QKR27" s="279"/>
      <c r="QKS27" s="279"/>
      <c r="QKT27" s="279"/>
      <c r="QKU27" s="279"/>
      <c r="QKV27" s="279"/>
      <c r="QKW27" s="279"/>
      <c r="QKX27" s="279"/>
      <c r="QKY27" s="279"/>
      <c r="QKZ27" s="279"/>
      <c r="QLA27" s="279"/>
      <c r="QLB27" s="279"/>
      <c r="QLC27" s="279"/>
      <c r="QLD27" s="279"/>
      <c r="QLE27" s="279"/>
      <c r="QLF27" s="279"/>
      <c r="QLG27" s="279"/>
      <c r="QLH27" s="279"/>
      <c r="QLI27" s="279"/>
      <c r="QLJ27" s="279"/>
      <c r="QLK27" s="279"/>
      <c r="QLL27" s="279"/>
      <c r="QLM27" s="279"/>
      <c r="QLN27" s="279"/>
      <c r="QLO27" s="279"/>
      <c r="QLP27" s="279"/>
      <c r="QLQ27" s="279"/>
      <c r="QLR27" s="279"/>
      <c r="QLS27" s="279"/>
      <c r="QLT27" s="279"/>
      <c r="QLU27" s="279"/>
      <c r="QLV27" s="279"/>
      <c r="QLW27" s="279"/>
      <c r="QLX27" s="279"/>
      <c r="QLY27" s="279"/>
      <c r="QLZ27" s="279"/>
      <c r="QMA27" s="279"/>
      <c r="QMB27" s="279"/>
      <c r="QMC27" s="279"/>
      <c r="QMD27" s="279"/>
      <c r="QME27" s="279"/>
      <c r="QMF27" s="279"/>
      <c r="QMG27" s="279"/>
      <c r="QMH27" s="279"/>
      <c r="QMI27" s="279"/>
      <c r="QMJ27" s="279"/>
      <c r="QMK27" s="279"/>
      <c r="QML27" s="279"/>
      <c r="QMM27" s="279"/>
      <c r="QMN27" s="279"/>
      <c r="QMO27" s="279"/>
      <c r="QMP27" s="279"/>
      <c r="QMQ27" s="279"/>
      <c r="QMR27" s="279"/>
      <c r="QMS27" s="279"/>
      <c r="QMT27" s="279"/>
      <c r="QMU27" s="279"/>
      <c r="QMV27" s="279"/>
      <c r="QMW27" s="279"/>
      <c r="QMX27" s="279"/>
      <c r="QMY27" s="279"/>
      <c r="QMZ27" s="279"/>
      <c r="QNA27" s="279"/>
      <c r="QNB27" s="279"/>
      <c r="QNC27" s="279"/>
      <c r="QND27" s="279"/>
      <c r="QNE27" s="279"/>
      <c r="QNF27" s="279"/>
      <c r="QNG27" s="279"/>
      <c r="QNH27" s="279"/>
      <c r="QNI27" s="279"/>
      <c r="QNJ27" s="279"/>
      <c r="QNK27" s="279"/>
      <c r="QNL27" s="279"/>
      <c r="QNM27" s="279"/>
      <c r="QNN27" s="279"/>
      <c r="QNO27" s="279"/>
      <c r="QNP27" s="279"/>
      <c r="QNQ27" s="279"/>
      <c r="QNR27" s="279"/>
      <c r="QNS27" s="279"/>
      <c r="QNT27" s="279"/>
      <c r="QNU27" s="279"/>
      <c r="QNV27" s="279"/>
      <c r="QNW27" s="279"/>
      <c r="QNX27" s="279"/>
      <c r="QNY27" s="279"/>
      <c r="QNZ27" s="279"/>
      <c r="QOA27" s="279"/>
      <c r="QOB27" s="279"/>
      <c r="QOC27" s="279"/>
      <c r="QOD27" s="279"/>
      <c r="QOE27" s="279"/>
      <c r="QOF27" s="279"/>
      <c r="QOG27" s="279"/>
      <c r="QOH27" s="279"/>
      <c r="QOI27" s="279"/>
      <c r="QOJ27" s="279"/>
      <c r="QOK27" s="279"/>
      <c r="QOL27" s="279"/>
      <c r="QOM27" s="279"/>
      <c r="QON27" s="279"/>
      <c r="QOO27" s="279"/>
      <c r="QOP27" s="279"/>
      <c r="QOQ27" s="279"/>
      <c r="QOR27" s="279"/>
      <c r="QOS27" s="279"/>
      <c r="QOT27" s="279"/>
      <c r="QOU27" s="279"/>
      <c r="QOV27" s="279"/>
      <c r="QOW27" s="279"/>
      <c r="QOX27" s="279"/>
      <c r="QOY27" s="279"/>
      <c r="QOZ27" s="279"/>
      <c r="QPA27" s="279"/>
      <c r="QPB27" s="279"/>
      <c r="QPC27" s="279"/>
      <c r="QPD27" s="279"/>
      <c r="QPE27" s="279"/>
      <c r="QPF27" s="279"/>
      <c r="QPG27" s="279"/>
      <c r="QPH27" s="279"/>
      <c r="QPI27" s="279"/>
      <c r="QPJ27" s="279"/>
      <c r="QPK27" s="279"/>
      <c r="QPL27" s="279"/>
      <c r="QPM27" s="279"/>
      <c r="QPN27" s="279"/>
      <c r="QPO27" s="279"/>
      <c r="QPP27" s="279"/>
      <c r="QPQ27" s="279"/>
      <c r="QPR27" s="279"/>
      <c r="QPS27" s="279"/>
      <c r="QPT27" s="279"/>
      <c r="QPU27" s="279"/>
      <c r="QPV27" s="279"/>
      <c r="QPW27" s="279"/>
      <c r="QPX27" s="279"/>
      <c r="QPY27" s="279"/>
      <c r="QPZ27" s="279"/>
      <c r="QQA27" s="279"/>
      <c r="QQB27" s="279"/>
      <c r="QQC27" s="279"/>
      <c r="QQD27" s="279"/>
      <c r="QQE27" s="279"/>
      <c r="QQF27" s="279"/>
      <c r="QQG27" s="279"/>
      <c r="QQH27" s="279"/>
      <c r="QQI27" s="279"/>
      <c r="QQJ27" s="279"/>
      <c r="QQK27" s="279"/>
      <c r="QQL27" s="279"/>
      <c r="QQM27" s="279"/>
      <c r="QQN27" s="279"/>
      <c r="QQO27" s="279"/>
      <c r="QQP27" s="279"/>
      <c r="QQQ27" s="279"/>
      <c r="QQR27" s="279"/>
      <c r="QQS27" s="279"/>
      <c r="QQT27" s="279"/>
      <c r="QQU27" s="279"/>
      <c r="QQV27" s="279"/>
      <c r="QQW27" s="279"/>
      <c r="QQX27" s="279"/>
      <c r="QQY27" s="279"/>
      <c r="QQZ27" s="279"/>
      <c r="QRA27" s="279"/>
      <c r="QRB27" s="279"/>
      <c r="QRC27" s="279"/>
      <c r="QRD27" s="279"/>
      <c r="QRE27" s="279"/>
      <c r="QRF27" s="279"/>
      <c r="QRG27" s="279"/>
      <c r="QRH27" s="279"/>
      <c r="QRI27" s="279"/>
      <c r="QRJ27" s="279"/>
      <c r="QRK27" s="279"/>
      <c r="QRL27" s="279"/>
      <c r="QRM27" s="279"/>
      <c r="QRN27" s="279"/>
      <c r="QRO27" s="279"/>
      <c r="QRP27" s="279"/>
      <c r="QRQ27" s="279"/>
      <c r="QRR27" s="279"/>
      <c r="QRS27" s="279"/>
      <c r="QRT27" s="279"/>
      <c r="QRU27" s="279"/>
      <c r="QRV27" s="279"/>
      <c r="QRW27" s="279"/>
      <c r="QRX27" s="279"/>
      <c r="QRY27" s="279"/>
      <c r="QRZ27" s="279"/>
      <c r="QSA27" s="279"/>
      <c r="QSB27" s="279"/>
      <c r="QSC27" s="279"/>
      <c r="QSD27" s="279"/>
      <c r="QSE27" s="279"/>
      <c r="QSF27" s="279"/>
      <c r="QSG27" s="279"/>
      <c r="QSH27" s="279"/>
      <c r="QSI27" s="279"/>
      <c r="QSJ27" s="279"/>
      <c r="QSK27" s="279"/>
      <c r="QSL27" s="279"/>
      <c r="QSM27" s="279"/>
      <c r="QSN27" s="279"/>
      <c r="QSO27" s="279"/>
      <c r="QSP27" s="279"/>
      <c r="QSQ27" s="279"/>
      <c r="QSR27" s="279"/>
      <c r="QSS27" s="279"/>
      <c r="QST27" s="279"/>
      <c r="QSU27" s="279"/>
      <c r="QSV27" s="279"/>
      <c r="QSW27" s="279"/>
      <c r="QSX27" s="279"/>
      <c r="QSY27" s="279"/>
      <c r="QSZ27" s="279"/>
      <c r="QTA27" s="279"/>
      <c r="QTB27" s="279"/>
      <c r="QTC27" s="279"/>
      <c r="QTD27" s="279"/>
      <c r="QTE27" s="279"/>
      <c r="QTF27" s="279"/>
      <c r="QTG27" s="279"/>
      <c r="QTH27" s="279"/>
      <c r="QTI27" s="279"/>
      <c r="QTJ27" s="279"/>
      <c r="QTK27" s="279"/>
      <c r="QTL27" s="279"/>
      <c r="QTM27" s="279"/>
      <c r="QTN27" s="279"/>
      <c r="QTO27" s="279"/>
      <c r="QTP27" s="279"/>
      <c r="QTQ27" s="279"/>
      <c r="QTR27" s="279"/>
      <c r="QTS27" s="279"/>
      <c r="QTT27" s="279"/>
      <c r="QTU27" s="279"/>
      <c r="QTV27" s="279"/>
      <c r="QTW27" s="279"/>
      <c r="QTX27" s="279"/>
      <c r="QTY27" s="279"/>
      <c r="QTZ27" s="279"/>
      <c r="QUA27" s="279"/>
      <c r="QUB27" s="279"/>
      <c r="QUC27" s="279"/>
      <c r="QUD27" s="279"/>
      <c r="QUE27" s="279"/>
      <c r="QUF27" s="279"/>
      <c r="QUG27" s="279"/>
      <c r="QUH27" s="279"/>
      <c r="QUI27" s="279"/>
      <c r="QUJ27" s="279"/>
      <c r="QUK27" s="279"/>
      <c r="QUL27" s="279"/>
      <c r="QUM27" s="279"/>
      <c r="QUN27" s="279"/>
      <c r="QUO27" s="279"/>
      <c r="QUP27" s="279"/>
      <c r="QUQ27" s="279"/>
      <c r="QUR27" s="279"/>
      <c r="QUS27" s="279"/>
      <c r="QUT27" s="279"/>
      <c r="QUU27" s="279"/>
      <c r="QUV27" s="279"/>
      <c r="QUW27" s="279"/>
      <c r="QUX27" s="279"/>
      <c r="QUY27" s="279"/>
      <c r="QUZ27" s="279"/>
      <c r="QVA27" s="279"/>
      <c r="QVB27" s="279"/>
      <c r="QVC27" s="279"/>
      <c r="QVD27" s="279"/>
      <c r="QVE27" s="279"/>
      <c r="QVF27" s="279"/>
      <c r="QVG27" s="279"/>
      <c r="QVH27" s="279"/>
      <c r="QVI27" s="279"/>
      <c r="QVJ27" s="279"/>
      <c r="QVK27" s="279"/>
      <c r="QVL27" s="279"/>
      <c r="QVM27" s="279"/>
      <c r="QVN27" s="279"/>
      <c r="QVO27" s="279"/>
      <c r="QVP27" s="279"/>
      <c r="QVQ27" s="279"/>
      <c r="QVR27" s="279"/>
      <c r="QVS27" s="279"/>
      <c r="QVT27" s="279"/>
      <c r="QVU27" s="279"/>
      <c r="QVV27" s="279"/>
      <c r="QVW27" s="279"/>
      <c r="QVX27" s="279"/>
      <c r="QVY27" s="279"/>
      <c r="QVZ27" s="279"/>
      <c r="QWA27" s="279"/>
      <c r="QWB27" s="279"/>
      <c r="QWC27" s="279"/>
      <c r="QWD27" s="279"/>
      <c r="QWE27" s="279"/>
      <c r="QWF27" s="279"/>
      <c r="QWG27" s="279"/>
      <c r="QWH27" s="279"/>
      <c r="QWI27" s="279"/>
      <c r="QWJ27" s="279"/>
      <c r="QWK27" s="279"/>
      <c r="QWL27" s="279"/>
      <c r="QWM27" s="279"/>
      <c r="QWN27" s="279"/>
      <c r="QWO27" s="279"/>
      <c r="QWP27" s="279"/>
      <c r="QWQ27" s="279"/>
      <c r="QWR27" s="279"/>
      <c r="QWS27" s="279"/>
      <c r="QWT27" s="279"/>
      <c r="QWU27" s="279"/>
      <c r="QWV27" s="279"/>
      <c r="QWW27" s="279"/>
      <c r="QWX27" s="279"/>
      <c r="QWY27" s="279"/>
      <c r="QWZ27" s="279"/>
      <c r="QXA27" s="279"/>
      <c r="QXB27" s="279"/>
      <c r="QXC27" s="279"/>
      <c r="QXD27" s="279"/>
      <c r="QXE27" s="279"/>
      <c r="QXF27" s="279"/>
      <c r="QXG27" s="279"/>
      <c r="QXH27" s="279"/>
      <c r="QXI27" s="279"/>
      <c r="QXJ27" s="279"/>
      <c r="QXK27" s="279"/>
      <c r="QXL27" s="279"/>
      <c r="QXM27" s="279"/>
      <c r="QXN27" s="279"/>
      <c r="QXO27" s="279"/>
      <c r="QXP27" s="279"/>
      <c r="QXQ27" s="279"/>
      <c r="QXR27" s="279"/>
      <c r="QXS27" s="279"/>
      <c r="QXT27" s="279"/>
      <c r="QXU27" s="279"/>
      <c r="QXV27" s="279"/>
      <c r="QXW27" s="279"/>
      <c r="QXX27" s="279"/>
      <c r="QXY27" s="279"/>
      <c r="QXZ27" s="279"/>
      <c r="QYA27" s="279"/>
      <c r="QYB27" s="279"/>
      <c r="QYC27" s="279"/>
      <c r="QYD27" s="279"/>
      <c r="QYE27" s="279"/>
      <c r="QYF27" s="279"/>
      <c r="QYG27" s="279"/>
      <c r="QYH27" s="279"/>
      <c r="QYI27" s="279"/>
      <c r="QYJ27" s="279"/>
      <c r="QYK27" s="279"/>
      <c r="QYL27" s="279"/>
      <c r="QYM27" s="279"/>
      <c r="QYN27" s="279"/>
      <c r="QYO27" s="279"/>
      <c r="QYP27" s="279"/>
      <c r="QYQ27" s="279"/>
      <c r="QYR27" s="279"/>
      <c r="QYS27" s="279"/>
      <c r="QYT27" s="279"/>
      <c r="QYU27" s="279"/>
      <c r="QYV27" s="279"/>
      <c r="QYW27" s="279"/>
      <c r="QYX27" s="279"/>
      <c r="QYY27" s="279"/>
      <c r="QYZ27" s="279"/>
      <c r="QZA27" s="279"/>
      <c r="QZB27" s="279"/>
      <c r="QZC27" s="279"/>
      <c r="QZD27" s="279"/>
      <c r="QZE27" s="279"/>
      <c r="QZF27" s="279"/>
      <c r="QZG27" s="279"/>
      <c r="QZH27" s="279"/>
      <c r="QZI27" s="279"/>
      <c r="QZJ27" s="279"/>
      <c r="QZK27" s="279"/>
      <c r="QZL27" s="279"/>
      <c r="QZM27" s="279"/>
      <c r="QZN27" s="279"/>
      <c r="QZO27" s="279"/>
      <c r="QZP27" s="279"/>
      <c r="QZQ27" s="279"/>
      <c r="QZR27" s="279"/>
      <c r="QZS27" s="279"/>
      <c r="QZT27" s="279"/>
      <c r="QZU27" s="279"/>
      <c r="QZV27" s="279"/>
      <c r="QZW27" s="279"/>
      <c r="QZX27" s="279"/>
      <c r="QZY27" s="279"/>
      <c r="QZZ27" s="279"/>
      <c r="RAA27" s="279"/>
      <c r="RAB27" s="279"/>
      <c r="RAC27" s="279"/>
      <c r="RAD27" s="279"/>
      <c r="RAE27" s="279"/>
      <c r="RAF27" s="279"/>
      <c r="RAG27" s="279"/>
      <c r="RAH27" s="279"/>
      <c r="RAI27" s="279"/>
      <c r="RAJ27" s="279"/>
      <c r="RAK27" s="279"/>
      <c r="RAL27" s="279"/>
      <c r="RAM27" s="279"/>
      <c r="RAN27" s="279"/>
      <c r="RAO27" s="279"/>
      <c r="RAP27" s="279"/>
      <c r="RAQ27" s="279"/>
      <c r="RAR27" s="279"/>
      <c r="RAS27" s="279"/>
      <c r="RAT27" s="279"/>
      <c r="RAU27" s="279"/>
      <c r="RAV27" s="279"/>
      <c r="RAW27" s="279"/>
      <c r="RAX27" s="279"/>
      <c r="RAY27" s="279"/>
      <c r="RAZ27" s="279"/>
      <c r="RBA27" s="279"/>
      <c r="RBB27" s="279"/>
      <c r="RBC27" s="279"/>
      <c r="RBD27" s="279"/>
      <c r="RBE27" s="279"/>
      <c r="RBF27" s="279"/>
      <c r="RBG27" s="279"/>
      <c r="RBH27" s="279"/>
      <c r="RBI27" s="279"/>
      <c r="RBJ27" s="279"/>
      <c r="RBK27" s="279"/>
      <c r="RBL27" s="279"/>
      <c r="RBM27" s="279"/>
      <c r="RBN27" s="279"/>
      <c r="RBO27" s="279"/>
      <c r="RBP27" s="279"/>
      <c r="RBQ27" s="279"/>
      <c r="RBR27" s="279"/>
      <c r="RBS27" s="279"/>
      <c r="RBT27" s="279"/>
      <c r="RBU27" s="279"/>
      <c r="RBV27" s="279"/>
      <c r="RBW27" s="279"/>
      <c r="RBX27" s="279"/>
      <c r="RBY27" s="279"/>
      <c r="RBZ27" s="279"/>
      <c r="RCA27" s="279"/>
      <c r="RCB27" s="279"/>
      <c r="RCC27" s="279"/>
      <c r="RCD27" s="279"/>
      <c r="RCE27" s="279"/>
      <c r="RCF27" s="279"/>
      <c r="RCG27" s="279"/>
      <c r="RCH27" s="279"/>
      <c r="RCI27" s="279"/>
      <c r="RCJ27" s="279"/>
      <c r="RCK27" s="279"/>
      <c r="RCL27" s="279"/>
      <c r="RCM27" s="279"/>
      <c r="RCN27" s="279"/>
      <c r="RCO27" s="279"/>
      <c r="RCP27" s="279"/>
      <c r="RCQ27" s="279"/>
      <c r="RCR27" s="279"/>
      <c r="RCS27" s="279"/>
      <c r="RCT27" s="279"/>
      <c r="RCU27" s="279"/>
      <c r="RCV27" s="279"/>
      <c r="RCW27" s="279"/>
      <c r="RCX27" s="279"/>
      <c r="RCY27" s="279"/>
      <c r="RCZ27" s="279"/>
      <c r="RDA27" s="279"/>
      <c r="RDB27" s="279"/>
      <c r="RDC27" s="279"/>
      <c r="RDD27" s="279"/>
      <c r="RDE27" s="279"/>
      <c r="RDF27" s="279"/>
      <c r="RDG27" s="279"/>
      <c r="RDH27" s="279"/>
      <c r="RDI27" s="279"/>
      <c r="RDJ27" s="279"/>
      <c r="RDK27" s="279"/>
      <c r="RDL27" s="279"/>
      <c r="RDM27" s="279"/>
      <c r="RDN27" s="279"/>
      <c r="RDO27" s="279"/>
      <c r="RDP27" s="279"/>
      <c r="RDQ27" s="279"/>
      <c r="RDR27" s="279"/>
      <c r="RDS27" s="279"/>
      <c r="RDT27" s="279"/>
      <c r="RDU27" s="279"/>
      <c r="RDV27" s="279"/>
      <c r="RDW27" s="279"/>
      <c r="RDX27" s="279"/>
      <c r="RDY27" s="279"/>
      <c r="RDZ27" s="279"/>
      <c r="REA27" s="279"/>
      <c r="REB27" s="279"/>
      <c r="REC27" s="279"/>
      <c r="RED27" s="279"/>
      <c r="REE27" s="279"/>
      <c r="REF27" s="279"/>
      <c r="REG27" s="279"/>
      <c r="REH27" s="279"/>
      <c r="REI27" s="279"/>
      <c r="REJ27" s="279"/>
      <c r="REK27" s="279"/>
      <c r="REL27" s="279"/>
      <c r="REM27" s="279"/>
      <c r="REN27" s="279"/>
      <c r="REO27" s="279"/>
      <c r="REP27" s="279"/>
      <c r="REQ27" s="279"/>
      <c r="RER27" s="279"/>
      <c r="RES27" s="279"/>
      <c r="RET27" s="279"/>
      <c r="REU27" s="279"/>
      <c r="REV27" s="279"/>
      <c r="REW27" s="279"/>
      <c r="REX27" s="279"/>
      <c r="REY27" s="279"/>
      <c r="REZ27" s="279"/>
      <c r="RFA27" s="279"/>
      <c r="RFB27" s="279"/>
      <c r="RFC27" s="279"/>
      <c r="RFD27" s="279"/>
      <c r="RFE27" s="279"/>
      <c r="RFF27" s="279"/>
      <c r="RFG27" s="279"/>
      <c r="RFH27" s="279"/>
      <c r="RFI27" s="279"/>
      <c r="RFJ27" s="279"/>
      <c r="RFK27" s="279"/>
      <c r="RFL27" s="279"/>
      <c r="RFM27" s="279"/>
      <c r="RFN27" s="279"/>
      <c r="RFO27" s="279"/>
      <c r="RFP27" s="279"/>
      <c r="RFQ27" s="279"/>
      <c r="RFR27" s="279"/>
      <c r="RFS27" s="279"/>
      <c r="RFT27" s="279"/>
      <c r="RFU27" s="279"/>
      <c r="RFV27" s="279"/>
      <c r="RFW27" s="279"/>
      <c r="RFX27" s="279"/>
      <c r="RFY27" s="279"/>
      <c r="RFZ27" s="279"/>
      <c r="RGA27" s="279"/>
      <c r="RGB27" s="279"/>
      <c r="RGC27" s="279"/>
      <c r="RGD27" s="279"/>
      <c r="RGE27" s="279"/>
      <c r="RGF27" s="279"/>
      <c r="RGG27" s="279"/>
      <c r="RGH27" s="279"/>
      <c r="RGI27" s="279"/>
      <c r="RGJ27" s="279"/>
      <c r="RGK27" s="279"/>
      <c r="RGL27" s="279"/>
      <c r="RGM27" s="279"/>
      <c r="RGN27" s="279"/>
      <c r="RGO27" s="279"/>
      <c r="RGP27" s="279"/>
      <c r="RGQ27" s="279"/>
      <c r="RGR27" s="279"/>
      <c r="RGS27" s="279"/>
      <c r="RGT27" s="279"/>
      <c r="RGU27" s="279"/>
      <c r="RGV27" s="279"/>
      <c r="RGW27" s="279"/>
      <c r="RGX27" s="279"/>
      <c r="RGY27" s="279"/>
      <c r="RGZ27" s="279"/>
      <c r="RHA27" s="279"/>
      <c r="RHB27" s="279"/>
      <c r="RHC27" s="279"/>
      <c r="RHD27" s="279"/>
      <c r="RHE27" s="279"/>
      <c r="RHF27" s="279"/>
      <c r="RHG27" s="279"/>
      <c r="RHH27" s="279"/>
      <c r="RHI27" s="279"/>
      <c r="RHJ27" s="279"/>
      <c r="RHK27" s="279"/>
      <c r="RHL27" s="279"/>
      <c r="RHM27" s="279"/>
      <c r="RHN27" s="279"/>
      <c r="RHO27" s="279"/>
      <c r="RHP27" s="279"/>
      <c r="RHQ27" s="279"/>
      <c r="RHR27" s="279"/>
      <c r="RHS27" s="279"/>
      <c r="RHT27" s="279"/>
      <c r="RHU27" s="279"/>
      <c r="RHV27" s="279"/>
      <c r="RHW27" s="279"/>
      <c r="RHX27" s="279"/>
      <c r="RHY27" s="279"/>
      <c r="RHZ27" s="279"/>
      <c r="RIA27" s="279"/>
      <c r="RIB27" s="279"/>
      <c r="RIC27" s="279"/>
      <c r="RID27" s="279"/>
      <c r="RIE27" s="279"/>
      <c r="RIF27" s="279"/>
      <c r="RIG27" s="279"/>
      <c r="RIH27" s="279"/>
      <c r="RII27" s="279"/>
      <c r="RIJ27" s="279"/>
      <c r="RIK27" s="279"/>
      <c r="RIL27" s="279"/>
      <c r="RIM27" s="279"/>
      <c r="RIN27" s="279"/>
      <c r="RIO27" s="279"/>
      <c r="RIP27" s="279"/>
      <c r="RIQ27" s="279"/>
      <c r="RIR27" s="279"/>
      <c r="RIS27" s="279"/>
      <c r="RIT27" s="279"/>
      <c r="RIU27" s="279"/>
      <c r="RIV27" s="279"/>
      <c r="RIW27" s="279"/>
      <c r="RIX27" s="279"/>
      <c r="RIY27" s="279"/>
      <c r="RIZ27" s="279"/>
      <c r="RJA27" s="279"/>
      <c r="RJB27" s="279"/>
      <c r="RJC27" s="279"/>
      <c r="RJD27" s="279"/>
      <c r="RJE27" s="279"/>
      <c r="RJF27" s="279"/>
      <c r="RJG27" s="279"/>
      <c r="RJH27" s="279"/>
      <c r="RJI27" s="279"/>
      <c r="RJJ27" s="279"/>
      <c r="RJK27" s="279"/>
      <c r="RJL27" s="279"/>
      <c r="RJM27" s="279"/>
      <c r="RJN27" s="279"/>
      <c r="RJO27" s="279"/>
      <c r="RJP27" s="279"/>
      <c r="RJQ27" s="279"/>
      <c r="RJR27" s="279"/>
      <c r="RJS27" s="279"/>
      <c r="RJT27" s="279"/>
      <c r="RJU27" s="279"/>
      <c r="RJV27" s="279"/>
      <c r="RJW27" s="279"/>
      <c r="RJX27" s="279"/>
      <c r="RJY27" s="279"/>
      <c r="RJZ27" s="279"/>
      <c r="RKA27" s="279"/>
      <c r="RKB27" s="279"/>
      <c r="RKC27" s="279"/>
      <c r="RKD27" s="279"/>
      <c r="RKE27" s="279"/>
      <c r="RKF27" s="279"/>
      <c r="RKG27" s="279"/>
      <c r="RKH27" s="279"/>
      <c r="RKI27" s="279"/>
      <c r="RKJ27" s="279"/>
      <c r="RKK27" s="279"/>
      <c r="RKL27" s="279"/>
      <c r="RKM27" s="279"/>
      <c r="RKN27" s="279"/>
      <c r="RKO27" s="279"/>
      <c r="RKP27" s="279"/>
      <c r="RKQ27" s="279"/>
      <c r="RKR27" s="279"/>
      <c r="RKS27" s="279"/>
      <c r="RKT27" s="279"/>
      <c r="RKU27" s="279"/>
      <c r="RKV27" s="279"/>
      <c r="RKW27" s="279"/>
      <c r="RKX27" s="279"/>
      <c r="RKY27" s="279"/>
      <c r="RKZ27" s="279"/>
      <c r="RLA27" s="279"/>
      <c r="RLB27" s="279"/>
      <c r="RLC27" s="279"/>
      <c r="RLD27" s="279"/>
      <c r="RLE27" s="279"/>
      <c r="RLF27" s="279"/>
      <c r="RLG27" s="279"/>
      <c r="RLH27" s="279"/>
      <c r="RLI27" s="279"/>
      <c r="RLJ27" s="279"/>
      <c r="RLK27" s="279"/>
      <c r="RLL27" s="279"/>
      <c r="RLM27" s="279"/>
      <c r="RLN27" s="279"/>
      <c r="RLO27" s="279"/>
      <c r="RLP27" s="279"/>
      <c r="RLQ27" s="279"/>
      <c r="RLR27" s="279"/>
      <c r="RLS27" s="279"/>
      <c r="RLT27" s="279"/>
      <c r="RLU27" s="279"/>
      <c r="RLV27" s="279"/>
      <c r="RLW27" s="279"/>
      <c r="RLX27" s="279"/>
      <c r="RLY27" s="279"/>
      <c r="RLZ27" s="279"/>
      <c r="RMA27" s="279"/>
      <c r="RMB27" s="279"/>
      <c r="RMC27" s="279"/>
      <c r="RMD27" s="279"/>
      <c r="RME27" s="279"/>
      <c r="RMF27" s="279"/>
      <c r="RMG27" s="279"/>
      <c r="RMH27" s="279"/>
      <c r="RMI27" s="279"/>
      <c r="RMJ27" s="279"/>
      <c r="RMK27" s="279"/>
      <c r="RML27" s="279"/>
      <c r="RMM27" s="279"/>
      <c r="RMN27" s="279"/>
      <c r="RMO27" s="279"/>
      <c r="RMP27" s="279"/>
      <c r="RMQ27" s="279"/>
      <c r="RMR27" s="279"/>
      <c r="RMS27" s="279"/>
      <c r="RMT27" s="279"/>
      <c r="RMU27" s="279"/>
      <c r="RMV27" s="279"/>
      <c r="RMW27" s="279"/>
      <c r="RMX27" s="279"/>
      <c r="RMY27" s="279"/>
      <c r="RMZ27" s="279"/>
      <c r="RNA27" s="279"/>
      <c r="RNB27" s="279"/>
      <c r="RNC27" s="279"/>
      <c r="RND27" s="279"/>
      <c r="RNE27" s="279"/>
      <c r="RNF27" s="279"/>
      <c r="RNG27" s="279"/>
      <c r="RNH27" s="279"/>
      <c r="RNI27" s="279"/>
      <c r="RNJ27" s="279"/>
      <c r="RNK27" s="279"/>
      <c r="RNL27" s="279"/>
      <c r="RNM27" s="279"/>
      <c r="RNN27" s="279"/>
      <c r="RNO27" s="279"/>
      <c r="RNP27" s="279"/>
      <c r="RNQ27" s="279"/>
      <c r="RNR27" s="279"/>
      <c r="RNS27" s="279"/>
      <c r="RNT27" s="279"/>
      <c r="RNU27" s="279"/>
      <c r="RNV27" s="279"/>
      <c r="RNW27" s="279"/>
      <c r="RNX27" s="279"/>
      <c r="RNY27" s="279"/>
      <c r="RNZ27" s="279"/>
      <c r="ROA27" s="279"/>
      <c r="ROB27" s="279"/>
      <c r="ROC27" s="279"/>
      <c r="ROD27" s="279"/>
      <c r="ROE27" s="279"/>
      <c r="ROF27" s="279"/>
      <c r="ROG27" s="279"/>
      <c r="ROH27" s="279"/>
      <c r="ROI27" s="279"/>
      <c r="ROJ27" s="279"/>
      <c r="ROK27" s="279"/>
      <c r="ROL27" s="279"/>
      <c r="ROM27" s="279"/>
      <c r="RON27" s="279"/>
      <c r="ROO27" s="279"/>
      <c r="ROP27" s="279"/>
      <c r="ROQ27" s="279"/>
      <c r="ROR27" s="279"/>
      <c r="ROS27" s="279"/>
      <c r="ROT27" s="279"/>
      <c r="ROU27" s="279"/>
      <c r="ROV27" s="279"/>
      <c r="ROW27" s="279"/>
      <c r="ROX27" s="279"/>
      <c r="ROY27" s="279"/>
      <c r="ROZ27" s="279"/>
      <c r="RPA27" s="279"/>
      <c r="RPB27" s="279"/>
      <c r="RPC27" s="279"/>
      <c r="RPD27" s="279"/>
      <c r="RPE27" s="279"/>
      <c r="RPF27" s="279"/>
      <c r="RPG27" s="279"/>
      <c r="RPH27" s="279"/>
      <c r="RPI27" s="279"/>
      <c r="RPJ27" s="279"/>
      <c r="RPK27" s="279"/>
      <c r="RPL27" s="279"/>
      <c r="RPM27" s="279"/>
      <c r="RPN27" s="279"/>
      <c r="RPO27" s="279"/>
      <c r="RPP27" s="279"/>
      <c r="RPQ27" s="279"/>
      <c r="RPR27" s="279"/>
      <c r="RPS27" s="279"/>
      <c r="RPT27" s="279"/>
      <c r="RPU27" s="279"/>
      <c r="RPV27" s="279"/>
      <c r="RPW27" s="279"/>
      <c r="RPX27" s="279"/>
      <c r="RPY27" s="279"/>
      <c r="RPZ27" s="279"/>
      <c r="RQA27" s="279"/>
      <c r="RQB27" s="279"/>
      <c r="RQC27" s="279"/>
      <c r="RQD27" s="279"/>
      <c r="RQE27" s="279"/>
      <c r="RQF27" s="279"/>
      <c r="RQG27" s="279"/>
      <c r="RQH27" s="279"/>
      <c r="RQI27" s="279"/>
      <c r="RQJ27" s="279"/>
      <c r="RQK27" s="279"/>
      <c r="RQL27" s="279"/>
      <c r="RQM27" s="279"/>
      <c r="RQN27" s="279"/>
      <c r="RQO27" s="279"/>
      <c r="RQP27" s="279"/>
      <c r="RQQ27" s="279"/>
      <c r="RQR27" s="279"/>
      <c r="RQS27" s="279"/>
      <c r="RQT27" s="279"/>
      <c r="RQU27" s="279"/>
      <c r="RQV27" s="279"/>
      <c r="RQW27" s="279"/>
      <c r="RQX27" s="279"/>
      <c r="RQY27" s="279"/>
      <c r="RQZ27" s="279"/>
      <c r="RRA27" s="279"/>
      <c r="RRB27" s="279"/>
      <c r="RRC27" s="279"/>
      <c r="RRD27" s="279"/>
      <c r="RRE27" s="279"/>
      <c r="RRF27" s="279"/>
      <c r="RRG27" s="279"/>
      <c r="RRH27" s="279"/>
      <c r="RRI27" s="279"/>
      <c r="RRJ27" s="279"/>
      <c r="RRK27" s="279"/>
      <c r="RRL27" s="279"/>
      <c r="RRM27" s="279"/>
      <c r="RRN27" s="279"/>
      <c r="RRO27" s="279"/>
      <c r="RRP27" s="279"/>
      <c r="RRQ27" s="279"/>
      <c r="RRR27" s="279"/>
      <c r="RRS27" s="279"/>
      <c r="RRT27" s="279"/>
      <c r="RRU27" s="279"/>
      <c r="RRV27" s="279"/>
      <c r="RRW27" s="279"/>
      <c r="RRX27" s="279"/>
      <c r="RRY27" s="279"/>
      <c r="RRZ27" s="279"/>
      <c r="RSA27" s="279"/>
      <c r="RSB27" s="279"/>
      <c r="RSC27" s="279"/>
      <c r="RSD27" s="279"/>
      <c r="RSE27" s="279"/>
      <c r="RSF27" s="279"/>
      <c r="RSG27" s="279"/>
      <c r="RSH27" s="279"/>
      <c r="RSI27" s="279"/>
      <c r="RSJ27" s="279"/>
      <c r="RSK27" s="279"/>
      <c r="RSL27" s="279"/>
      <c r="RSM27" s="279"/>
      <c r="RSN27" s="279"/>
      <c r="RSO27" s="279"/>
      <c r="RSP27" s="279"/>
      <c r="RSQ27" s="279"/>
      <c r="RSR27" s="279"/>
      <c r="RSS27" s="279"/>
      <c r="RST27" s="279"/>
      <c r="RSU27" s="279"/>
      <c r="RSV27" s="279"/>
      <c r="RSW27" s="279"/>
      <c r="RSX27" s="279"/>
      <c r="RSY27" s="279"/>
      <c r="RSZ27" s="279"/>
      <c r="RTA27" s="279"/>
      <c r="RTB27" s="279"/>
      <c r="RTC27" s="279"/>
      <c r="RTD27" s="279"/>
      <c r="RTE27" s="279"/>
      <c r="RTF27" s="279"/>
      <c r="RTG27" s="279"/>
      <c r="RTH27" s="279"/>
      <c r="RTI27" s="279"/>
      <c r="RTJ27" s="279"/>
      <c r="RTK27" s="279"/>
      <c r="RTL27" s="279"/>
      <c r="RTM27" s="279"/>
      <c r="RTN27" s="279"/>
      <c r="RTO27" s="279"/>
      <c r="RTP27" s="279"/>
      <c r="RTQ27" s="279"/>
      <c r="RTR27" s="279"/>
      <c r="RTS27" s="279"/>
      <c r="RTT27" s="279"/>
      <c r="RTU27" s="279"/>
      <c r="RTV27" s="279"/>
      <c r="RTW27" s="279"/>
      <c r="RTX27" s="279"/>
      <c r="RTY27" s="279"/>
      <c r="RTZ27" s="279"/>
      <c r="RUA27" s="279"/>
      <c r="RUB27" s="279"/>
      <c r="RUC27" s="279"/>
      <c r="RUD27" s="279"/>
      <c r="RUE27" s="279"/>
      <c r="RUF27" s="279"/>
      <c r="RUG27" s="279"/>
      <c r="RUH27" s="279"/>
      <c r="RUI27" s="279"/>
      <c r="RUJ27" s="279"/>
      <c r="RUK27" s="279"/>
      <c r="RUL27" s="279"/>
      <c r="RUM27" s="279"/>
      <c r="RUN27" s="279"/>
      <c r="RUO27" s="279"/>
      <c r="RUP27" s="279"/>
      <c r="RUQ27" s="279"/>
      <c r="RUR27" s="279"/>
      <c r="RUS27" s="279"/>
      <c r="RUT27" s="279"/>
      <c r="RUU27" s="279"/>
      <c r="RUV27" s="279"/>
      <c r="RUW27" s="279"/>
      <c r="RUX27" s="279"/>
      <c r="RUY27" s="279"/>
      <c r="RUZ27" s="279"/>
      <c r="RVA27" s="279"/>
      <c r="RVB27" s="279"/>
      <c r="RVC27" s="279"/>
      <c r="RVD27" s="279"/>
      <c r="RVE27" s="279"/>
      <c r="RVF27" s="279"/>
      <c r="RVG27" s="279"/>
      <c r="RVH27" s="279"/>
      <c r="RVI27" s="279"/>
      <c r="RVJ27" s="279"/>
      <c r="RVK27" s="279"/>
      <c r="RVL27" s="279"/>
      <c r="RVM27" s="279"/>
      <c r="RVN27" s="279"/>
      <c r="RVO27" s="279"/>
      <c r="RVP27" s="279"/>
      <c r="RVQ27" s="279"/>
      <c r="RVR27" s="279"/>
      <c r="RVS27" s="279"/>
      <c r="RVT27" s="279"/>
      <c r="RVU27" s="279"/>
      <c r="RVV27" s="279"/>
      <c r="RVW27" s="279"/>
      <c r="RVX27" s="279"/>
      <c r="RVY27" s="279"/>
      <c r="RVZ27" s="279"/>
      <c r="RWA27" s="279"/>
      <c r="RWB27" s="279"/>
      <c r="RWC27" s="279"/>
      <c r="RWD27" s="279"/>
      <c r="RWE27" s="279"/>
      <c r="RWF27" s="279"/>
      <c r="RWG27" s="279"/>
      <c r="RWH27" s="279"/>
      <c r="RWI27" s="279"/>
      <c r="RWJ27" s="279"/>
      <c r="RWK27" s="279"/>
      <c r="RWL27" s="279"/>
      <c r="RWM27" s="279"/>
      <c r="RWN27" s="279"/>
      <c r="RWO27" s="279"/>
      <c r="RWP27" s="279"/>
      <c r="RWQ27" s="279"/>
      <c r="RWR27" s="279"/>
      <c r="RWS27" s="279"/>
      <c r="RWT27" s="279"/>
      <c r="RWU27" s="279"/>
      <c r="RWV27" s="279"/>
      <c r="RWW27" s="279"/>
      <c r="RWX27" s="279"/>
      <c r="RWY27" s="279"/>
      <c r="RWZ27" s="279"/>
      <c r="RXA27" s="279"/>
      <c r="RXB27" s="279"/>
      <c r="RXC27" s="279"/>
      <c r="RXD27" s="279"/>
      <c r="RXE27" s="279"/>
      <c r="RXF27" s="279"/>
      <c r="RXG27" s="279"/>
      <c r="RXH27" s="279"/>
      <c r="RXI27" s="279"/>
      <c r="RXJ27" s="279"/>
      <c r="RXK27" s="279"/>
      <c r="RXL27" s="279"/>
      <c r="RXM27" s="279"/>
      <c r="RXN27" s="279"/>
      <c r="RXO27" s="279"/>
      <c r="RXP27" s="279"/>
      <c r="RXQ27" s="279"/>
      <c r="RXR27" s="279"/>
      <c r="RXS27" s="279"/>
      <c r="RXT27" s="279"/>
      <c r="RXU27" s="279"/>
      <c r="RXV27" s="279"/>
      <c r="RXW27" s="279"/>
      <c r="RXX27" s="279"/>
      <c r="RXY27" s="279"/>
      <c r="RXZ27" s="279"/>
      <c r="RYA27" s="279"/>
      <c r="RYB27" s="279"/>
      <c r="RYC27" s="279"/>
      <c r="RYD27" s="279"/>
      <c r="RYE27" s="279"/>
      <c r="RYF27" s="279"/>
      <c r="RYG27" s="279"/>
      <c r="RYH27" s="279"/>
      <c r="RYI27" s="279"/>
      <c r="RYJ27" s="279"/>
      <c r="RYK27" s="279"/>
      <c r="RYL27" s="279"/>
      <c r="RYM27" s="279"/>
      <c r="RYN27" s="279"/>
      <c r="RYO27" s="279"/>
      <c r="RYP27" s="279"/>
      <c r="RYQ27" s="279"/>
      <c r="RYR27" s="279"/>
      <c r="RYS27" s="279"/>
      <c r="RYT27" s="279"/>
      <c r="RYU27" s="279"/>
      <c r="RYV27" s="279"/>
      <c r="RYW27" s="279"/>
      <c r="RYX27" s="279"/>
      <c r="RYY27" s="279"/>
      <c r="RYZ27" s="279"/>
      <c r="RZA27" s="279"/>
      <c r="RZB27" s="279"/>
      <c r="RZC27" s="279"/>
      <c r="RZD27" s="279"/>
      <c r="RZE27" s="279"/>
      <c r="RZF27" s="279"/>
      <c r="RZG27" s="279"/>
      <c r="RZH27" s="279"/>
      <c r="RZI27" s="279"/>
      <c r="RZJ27" s="279"/>
      <c r="RZK27" s="279"/>
      <c r="RZL27" s="279"/>
      <c r="RZM27" s="279"/>
      <c r="RZN27" s="279"/>
      <c r="RZO27" s="279"/>
      <c r="RZP27" s="279"/>
      <c r="RZQ27" s="279"/>
      <c r="RZR27" s="279"/>
      <c r="RZS27" s="279"/>
      <c r="RZT27" s="279"/>
      <c r="RZU27" s="279"/>
      <c r="RZV27" s="279"/>
      <c r="RZW27" s="279"/>
      <c r="RZX27" s="279"/>
      <c r="RZY27" s="279"/>
      <c r="RZZ27" s="279"/>
      <c r="SAA27" s="279"/>
      <c r="SAB27" s="279"/>
      <c r="SAC27" s="279"/>
      <c r="SAD27" s="279"/>
      <c r="SAE27" s="279"/>
      <c r="SAF27" s="279"/>
      <c r="SAG27" s="279"/>
      <c r="SAH27" s="279"/>
      <c r="SAI27" s="279"/>
      <c r="SAJ27" s="279"/>
      <c r="SAK27" s="279"/>
      <c r="SAL27" s="279"/>
      <c r="SAM27" s="279"/>
      <c r="SAN27" s="279"/>
      <c r="SAO27" s="279"/>
      <c r="SAP27" s="279"/>
      <c r="SAQ27" s="279"/>
      <c r="SAR27" s="279"/>
      <c r="SAS27" s="279"/>
      <c r="SAT27" s="279"/>
      <c r="SAU27" s="279"/>
      <c r="SAV27" s="279"/>
      <c r="SAW27" s="279"/>
      <c r="SAX27" s="279"/>
      <c r="SAY27" s="279"/>
      <c r="SAZ27" s="279"/>
      <c r="SBA27" s="279"/>
      <c r="SBB27" s="279"/>
      <c r="SBC27" s="279"/>
      <c r="SBD27" s="279"/>
      <c r="SBE27" s="279"/>
      <c r="SBF27" s="279"/>
      <c r="SBG27" s="279"/>
      <c r="SBH27" s="279"/>
      <c r="SBI27" s="279"/>
      <c r="SBJ27" s="279"/>
      <c r="SBK27" s="279"/>
      <c r="SBL27" s="279"/>
      <c r="SBM27" s="279"/>
      <c r="SBN27" s="279"/>
      <c r="SBO27" s="279"/>
      <c r="SBP27" s="279"/>
      <c r="SBQ27" s="279"/>
      <c r="SBR27" s="279"/>
      <c r="SBS27" s="279"/>
      <c r="SBT27" s="279"/>
      <c r="SBU27" s="279"/>
      <c r="SBV27" s="279"/>
      <c r="SBW27" s="279"/>
      <c r="SBX27" s="279"/>
      <c r="SBY27" s="279"/>
      <c r="SBZ27" s="279"/>
      <c r="SCA27" s="279"/>
      <c r="SCB27" s="279"/>
      <c r="SCC27" s="279"/>
      <c r="SCD27" s="279"/>
      <c r="SCE27" s="279"/>
      <c r="SCF27" s="279"/>
      <c r="SCG27" s="279"/>
      <c r="SCH27" s="279"/>
      <c r="SCI27" s="279"/>
      <c r="SCJ27" s="279"/>
      <c r="SCK27" s="279"/>
      <c r="SCL27" s="279"/>
      <c r="SCM27" s="279"/>
      <c r="SCN27" s="279"/>
      <c r="SCO27" s="279"/>
      <c r="SCP27" s="279"/>
      <c r="SCQ27" s="279"/>
      <c r="SCR27" s="279"/>
      <c r="SCS27" s="279"/>
      <c r="SCT27" s="279"/>
      <c r="SCU27" s="279"/>
      <c r="SCV27" s="279"/>
      <c r="SCW27" s="279"/>
      <c r="SCX27" s="279"/>
      <c r="SCY27" s="279"/>
      <c r="SCZ27" s="279"/>
      <c r="SDA27" s="279"/>
      <c r="SDB27" s="279"/>
      <c r="SDC27" s="279"/>
      <c r="SDD27" s="279"/>
      <c r="SDE27" s="279"/>
      <c r="SDF27" s="279"/>
      <c r="SDG27" s="279"/>
      <c r="SDH27" s="279"/>
      <c r="SDI27" s="279"/>
      <c r="SDJ27" s="279"/>
      <c r="SDK27" s="279"/>
      <c r="SDL27" s="279"/>
      <c r="SDM27" s="279"/>
      <c r="SDN27" s="279"/>
      <c r="SDO27" s="279"/>
      <c r="SDP27" s="279"/>
      <c r="SDQ27" s="279"/>
      <c r="SDR27" s="279"/>
      <c r="SDS27" s="279"/>
      <c r="SDT27" s="279"/>
      <c r="SDU27" s="279"/>
      <c r="SDV27" s="279"/>
      <c r="SDW27" s="279"/>
      <c r="SDX27" s="279"/>
      <c r="SDY27" s="279"/>
      <c r="SDZ27" s="279"/>
      <c r="SEA27" s="279"/>
      <c r="SEB27" s="279"/>
      <c r="SEC27" s="279"/>
      <c r="SED27" s="279"/>
      <c r="SEE27" s="279"/>
      <c r="SEF27" s="279"/>
      <c r="SEG27" s="279"/>
      <c r="SEH27" s="279"/>
      <c r="SEI27" s="279"/>
      <c r="SEJ27" s="279"/>
      <c r="SEK27" s="279"/>
      <c r="SEL27" s="279"/>
      <c r="SEM27" s="279"/>
      <c r="SEN27" s="279"/>
      <c r="SEO27" s="279"/>
      <c r="SEP27" s="279"/>
      <c r="SEQ27" s="279"/>
      <c r="SER27" s="279"/>
      <c r="SES27" s="279"/>
      <c r="SET27" s="279"/>
      <c r="SEU27" s="279"/>
      <c r="SEV27" s="279"/>
      <c r="SEW27" s="279"/>
      <c r="SEX27" s="279"/>
      <c r="SEY27" s="279"/>
      <c r="SEZ27" s="279"/>
      <c r="SFA27" s="279"/>
      <c r="SFB27" s="279"/>
      <c r="SFC27" s="279"/>
      <c r="SFD27" s="279"/>
      <c r="SFE27" s="279"/>
      <c r="SFF27" s="279"/>
      <c r="SFG27" s="279"/>
      <c r="SFH27" s="279"/>
      <c r="SFI27" s="279"/>
      <c r="SFJ27" s="279"/>
      <c r="SFK27" s="279"/>
      <c r="SFL27" s="279"/>
      <c r="SFM27" s="279"/>
      <c r="SFN27" s="279"/>
      <c r="SFO27" s="279"/>
      <c r="SFP27" s="279"/>
      <c r="SFQ27" s="279"/>
      <c r="SFR27" s="279"/>
      <c r="SFS27" s="279"/>
      <c r="SFT27" s="279"/>
      <c r="SFU27" s="279"/>
      <c r="SFV27" s="279"/>
      <c r="SFW27" s="279"/>
      <c r="SFX27" s="279"/>
      <c r="SFY27" s="279"/>
      <c r="SFZ27" s="279"/>
      <c r="SGA27" s="279"/>
      <c r="SGB27" s="279"/>
      <c r="SGC27" s="279"/>
      <c r="SGD27" s="279"/>
      <c r="SGE27" s="279"/>
      <c r="SGF27" s="279"/>
      <c r="SGG27" s="279"/>
      <c r="SGH27" s="279"/>
      <c r="SGI27" s="279"/>
      <c r="SGJ27" s="279"/>
      <c r="SGK27" s="279"/>
      <c r="SGL27" s="279"/>
      <c r="SGM27" s="279"/>
      <c r="SGN27" s="279"/>
      <c r="SGO27" s="279"/>
      <c r="SGP27" s="279"/>
      <c r="SGQ27" s="279"/>
      <c r="SGR27" s="279"/>
      <c r="SGS27" s="279"/>
      <c r="SGT27" s="279"/>
      <c r="SGU27" s="279"/>
      <c r="SGV27" s="279"/>
      <c r="SGW27" s="279"/>
      <c r="SGX27" s="279"/>
      <c r="SGY27" s="279"/>
      <c r="SGZ27" s="279"/>
      <c r="SHA27" s="279"/>
      <c r="SHB27" s="279"/>
      <c r="SHC27" s="279"/>
      <c r="SHD27" s="279"/>
      <c r="SHE27" s="279"/>
      <c r="SHF27" s="279"/>
      <c r="SHG27" s="279"/>
      <c r="SHH27" s="279"/>
      <c r="SHI27" s="279"/>
      <c r="SHJ27" s="279"/>
      <c r="SHK27" s="279"/>
      <c r="SHL27" s="279"/>
      <c r="SHM27" s="279"/>
      <c r="SHN27" s="279"/>
      <c r="SHO27" s="279"/>
      <c r="SHP27" s="279"/>
      <c r="SHQ27" s="279"/>
      <c r="SHR27" s="279"/>
      <c r="SHS27" s="279"/>
      <c r="SHT27" s="279"/>
      <c r="SHU27" s="279"/>
      <c r="SHV27" s="279"/>
      <c r="SHW27" s="279"/>
      <c r="SHX27" s="279"/>
      <c r="SHY27" s="279"/>
      <c r="SHZ27" s="279"/>
      <c r="SIA27" s="279"/>
      <c r="SIB27" s="279"/>
      <c r="SIC27" s="279"/>
      <c r="SID27" s="279"/>
      <c r="SIE27" s="279"/>
      <c r="SIF27" s="279"/>
      <c r="SIG27" s="279"/>
      <c r="SIH27" s="279"/>
      <c r="SII27" s="279"/>
      <c r="SIJ27" s="279"/>
      <c r="SIK27" s="279"/>
      <c r="SIL27" s="279"/>
      <c r="SIM27" s="279"/>
      <c r="SIN27" s="279"/>
      <c r="SIO27" s="279"/>
      <c r="SIP27" s="279"/>
      <c r="SIQ27" s="279"/>
      <c r="SIR27" s="279"/>
      <c r="SIS27" s="279"/>
      <c r="SIT27" s="279"/>
      <c r="SIU27" s="279"/>
      <c r="SIV27" s="279"/>
      <c r="SIW27" s="279"/>
      <c r="SIX27" s="279"/>
      <c r="SIY27" s="279"/>
      <c r="SIZ27" s="279"/>
      <c r="SJA27" s="279"/>
      <c r="SJB27" s="279"/>
      <c r="SJC27" s="279"/>
      <c r="SJD27" s="279"/>
      <c r="SJE27" s="279"/>
      <c r="SJF27" s="279"/>
      <c r="SJG27" s="279"/>
      <c r="SJH27" s="279"/>
      <c r="SJI27" s="279"/>
      <c r="SJJ27" s="279"/>
      <c r="SJK27" s="279"/>
      <c r="SJL27" s="279"/>
      <c r="SJM27" s="279"/>
      <c r="SJN27" s="279"/>
      <c r="SJO27" s="279"/>
      <c r="SJP27" s="279"/>
      <c r="SJQ27" s="279"/>
      <c r="SJR27" s="279"/>
      <c r="SJS27" s="279"/>
      <c r="SJT27" s="279"/>
      <c r="SJU27" s="279"/>
      <c r="SJV27" s="279"/>
      <c r="SJW27" s="279"/>
      <c r="SJX27" s="279"/>
      <c r="SJY27" s="279"/>
      <c r="SJZ27" s="279"/>
      <c r="SKA27" s="279"/>
      <c r="SKB27" s="279"/>
      <c r="SKC27" s="279"/>
      <c r="SKD27" s="279"/>
      <c r="SKE27" s="279"/>
      <c r="SKF27" s="279"/>
      <c r="SKG27" s="279"/>
      <c r="SKH27" s="279"/>
      <c r="SKI27" s="279"/>
      <c r="SKJ27" s="279"/>
      <c r="SKK27" s="279"/>
      <c r="SKL27" s="279"/>
      <c r="SKM27" s="279"/>
      <c r="SKN27" s="279"/>
      <c r="SKO27" s="279"/>
      <c r="SKP27" s="279"/>
      <c r="SKQ27" s="279"/>
      <c r="SKR27" s="279"/>
      <c r="SKS27" s="279"/>
      <c r="SKT27" s="279"/>
      <c r="SKU27" s="279"/>
      <c r="SKV27" s="279"/>
      <c r="SKW27" s="279"/>
      <c r="SKX27" s="279"/>
      <c r="SKY27" s="279"/>
      <c r="SKZ27" s="279"/>
      <c r="SLA27" s="279"/>
      <c r="SLB27" s="279"/>
      <c r="SLC27" s="279"/>
      <c r="SLD27" s="279"/>
      <c r="SLE27" s="279"/>
      <c r="SLF27" s="279"/>
      <c r="SLG27" s="279"/>
      <c r="SLH27" s="279"/>
      <c r="SLI27" s="279"/>
      <c r="SLJ27" s="279"/>
      <c r="SLK27" s="279"/>
      <c r="SLL27" s="279"/>
      <c r="SLM27" s="279"/>
      <c r="SLN27" s="279"/>
      <c r="SLO27" s="279"/>
      <c r="SLP27" s="279"/>
      <c r="SLQ27" s="279"/>
      <c r="SLR27" s="279"/>
      <c r="SLS27" s="279"/>
      <c r="SLT27" s="279"/>
      <c r="SLU27" s="279"/>
      <c r="SLV27" s="279"/>
      <c r="SLW27" s="279"/>
      <c r="SLX27" s="279"/>
      <c r="SLY27" s="279"/>
      <c r="SLZ27" s="279"/>
      <c r="SMA27" s="279"/>
      <c r="SMB27" s="279"/>
      <c r="SMC27" s="279"/>
      <c r="SMD27" s="279"/>
      <c r="SME27" s="279"/>
      <c r="SMF27" s="279"/>
      <c r="SMG27" s="279"/>
      <c r="SMH27" s="279"/>
      <c r="SMI27" s="279"/>
      <c r="SMJ27" s="279"/>
      <c r="SMK27" s="279"/>
      <c r="SML27" s="279"/>
      <c r="SMM27" s="279"/>
      <c r="SMN27" s="279"/>
      <c r="SMO27" s="279"/>
      <c r="SMP27" s="279"/>
      <c r="SMQ27" s="279"/>
      <c r="SMR27" s="279"/>
      <c r="SMS27" s="279"/>
      <c r="SMT27" s="279"/>
      <c r="SMU27" s="279"/>
      <c r="SMV27" s="279"/>
      <c r="SMW27" s="279"/>
      <c r="SMX27" s="279"/>
      <c r="SMY27" s="279"/>
      <c r="SMZ27" s="279"/>
      <c r="SNA27" s="279"/>
      <c r="SNB27" s="279"/>
      <c r="SNC27" s="279"/>
      <c r="SND27" s="279"/>
      <c r="SNE27" s="279"/>
      <c r="SNF27" s="279"/>
      <c r="SNG27" s="279"/>
      <c r="SNH27" s="279"/>
      <c r="SNI27" s="279"/>
      <c r="SNJ27" s="279"/>
      <c r="SNK27" s="279"/>
      <c r="SNL27" s="279"/>
      <c r="SNM27" s="279"/>
      <c r="SNN27" s="279"/>
      <c r="SNO27" s="279"/>
      <c r="SNP27" s="279"/>
      <c r="SNQ27" s="279"/>
      <c r="SNR27" s="279"/>
      <c r="SNS27" s="279"/>
      <c r="SNT27" s="279"/>
      <c r="SNU27" s="279"/>
      <c r="SNV27" s="279"/>
      <c r="SNW27" s="279"/>
      <c r="SNX27" s="279"/>
      <c r="SNY27" s="279"/>
      <c r="SNZ27" s="279"/>
      <c r="SOA27" s="279"/>
      <c r="SOB27" s="279"/>
      <c r="SOC27" s="279"/>
      <c r="SOD27" s="279"/>
      <c r="SOE27" s="279"/>
      <c r="SOF27" s="279"/>
      <c r="SOG27" s="279"/>
      <c r="SOH27" s="279"/>
      <c r="SOI27" s="279"/>
      <c r="SOJ27" s="279"/>
      <c r="SOK27" s="279"/>
      <c r="SOL27" s="279"/>
      <c r="SOM27" s="279"/>
      <c r="SON27" s="279"/>
      <c r="SOO27" s="279"/>
      <c r="SOP27" s="279"/>
      <c r="SOQ27" s="279"/>
      <c r="SOR27" s="279"/>
      <c r="SOS27" s="279"/>
      <c r="SOT27" s="279"/>
      <c r="SOU27" s="279"/>
      <c r="SOV27" s="279"/>
      <c r="SOW27" s="279"/>
      <c r="SOX27" s="279"/>
      <c r="SOY27" s="279"/>
      <c r="SOZ27" s="279"/>
      <c r="SPA27" s="279"/>
      <c r="SPB27" s="279"/>
      <c r="SPC27" s="279"/>
      <c r="SPD27" s="279"/>
      <c r="SPE27" s="279"/>
      <c r="SPF27" s="279"/>
      <c r="SPG27" s="279"/>
      <c r="SPH27" s="279"/>
      <c r="SPI27" s="279"/>
      <c r="SPJ27" s="279"/>
      <c r="SPK27" s="279"/>
      <c r="SPL27" s="279"/>
      <c r="SPM27" s="279"/>
      <c r="SPN27" s="279"/>
      <c r="SPO27" s="279"/>
      <c r="SPP27" s="279"/>
      <c r="SPQ27" s="279"/>
      <c r="SPR27" s="279"/>
      <c r="SPS27" s="279"/>
      <c r="SPT27" s="279"/>
      <c r="SPU27" s="279"/>
      <c r="SPV27" s="279"/>
      <c r="SPW27" s="279"/>
      <c r="SPX27" s="279"/>
      <c r="SPY27" s="279"/>
      <c r="SPZ27" s="279"/>
      <c r="SQA27" s="279"/>
      <c r="SQB27" s="279"/>
      <c r="SQC27" s="279"/>
      <c r="SQD27" s="279"/>
      <c r="SQE27" s="279"/>
      <c r="SQF27" s="279"/>
      <c r="SQG27" s="279"/>
      <c r="SQH27" s="279"/>
      <c r="SQI27" s="279"/>
      <c r="SQJ27" s="279"/>
      <c r="SQK27" s="279"/>
      <c r="SQL27" s="279"/>
      <c r="SQM27" s="279"/>
      <c r="SQN27" s="279"/>
      <c r="SQO27" s="279"/>
      <c r="SQP27" s="279"/>
      <c r="SQQ27" s="279"/>
      <c r="SQR27" s="279"/>
      <c r="SQS27" s="279"/>
      <c r="SQT27" s="279"/>
      <c r="SQU27" s="279"/>
      <c r="SQV27" s="279"/>
      <c r="SQW27" s="279"/>
      <c r="SQX27" s="279"/>
      <c r="SQY27" s="279"/>
      <c r="SQZ27" s="279"/>
      <c r="SRA27" s="279"/>
      <c r="SRB27" s="279"/>
      <c r="SRC27" s="279"/>
      <c r="SRD27" s="279"/>
      <c r="SRE27" s="279"/>
      <c r="SRF27" s="279"/>
      <c r="SRG27" s="279"/>
      <c r="SRH27" s="279"/>
      <c r="SRI27" s="279"/>
      <c r="SRJ27" s="279"/>
      <c r="SRK27" s="279"/>
      <c r="SRL27" s="279"/>
      <c r="SRM27" s="279"/>
      <c r="SRN27" s="279"/>
      <c r="SRO27" s="279"/>
      <c r="SRP27" s="279"/>
      <c r="SRQ27" s="279"/>
      <c r="SRR27" s="279"/>
      <c r="SRS27" s="279"/>
      <c r="SRT27" s="279"/>
      <c r="SRU27" s="279"/>
      <c r="SRV27" s="279"/>
      <c r="SRW27" s="279"/>
      <c r="SRX27" s="279"/>
      <c r="SRY27" s="279"/>
      <c r="SRZ27" s="279"/>
      <c r="SSA27" s="279"/>
      <c r="SSB27" s="279"/>
      <c r="SSC27" s="279"/>
      <c r="SSD27" s="279"/>
      <c r="SSE27" s="279"/>
      <c r="SSF27" s="279"/>
      <c r="SSG27" s="279"/>
      <c r="SSH27" s="279"/>
      <c r="SSI27" s="279"/>
      <c r="SSJ27" s="279"/>
      <c r="SSK27" s="279"/>
      <c r="SSL27" s="279"/>
      <c r="SSM27" s="279"/>
      <c r="SSN27" s="279"/>
      <c r="SSO27" s="279"/>
      <c r="SSP27" s="279"/>
      <c r="SSQ27" s="279"/>
      <c r="SSR27" s="279"/>
      <c r="SSS27" s="279"/>
      <c r="SST27" s="279"/>
      <c r="SSU27" s="279"/>
      <c r="SSV27" s="279"/>
      <c r="SSW27" s="279"/>
      <c r="SSX27" s="279"/>
      <c r="SSY27" s="279"/>
      <c r="SSZ27" s="279"/>
      <c r="STA27" s="279"/>
      <c r="STB27" s="279"/>
      <c r="STC27" s="279"/>
      <c r="STD27" s="279"/>
      <c r="STE27" s="279"/>
      <c r="STF27" s="279"/>
      <c r="STG27" s="279"/>
      <c r="STH27" s="279"/>
      <c r="STI27" s="279"/>
      <c r="STJ27" s="279"/>
      <c r="STK27" s="279"/>
      <c r="STL27" s="279"/>
      <c r="STM27" s="279"/>
      <c r="STN27" s="279"/>
      <c r="STO27" s="279"/>
      <c r="STP27" s="279"/>
      <c r="STQ27" s="279"/>
      <c r="STR27" s="279"/>
      <c r="STS27" s="279"/>
      <c r="STT27" s="279"/>
      <c r="STU27" s="279"/>
      <c r="STV27" s="279"/>
      <c r="STW27" s="279"/>
      <c r="STX27" s="279"/>
      <c r="STY27" s="279"/>
      <c r="STZ27" s="279"/>
      <c r="SUA27" s="279"/>
      <c r="SUB27" s="279"/>
      <c r="SUC27" s="279"/>
      <c r="SUD27" s="279"/>
      <c r="SUE27" s="279"/>
      <c r="SUF27" s="279"/>
      <c r="SUG27" s="279"/>
      <c r="SUH27" s="279"/>
      <c r="SUI27" s="279"/>
      <c r="SUJ27" s="279"/>
      <c r="SUK27" s="279"/>
      <c r="SUL27" s="279"/>
      <c r="SUM27" s="279"/>
      <c r="SUN27" s="279"/>
      <c r="SUO27" s="279"/>
      <c r="SUP27" s="279"/>
      <c r="SUQ27" s="279"/>
      <c r="SUR27" s="279"/>
      <c r="SUS27" s="279"/>
      <c r="SUT27" s="279"/>
      <c r="SUU27" s="279"/>
      <c r="SUV27" s="279"/>
      <c r="SUW27" s="279"/>
      <c r="SUX27" s="279"/>
      <c r="SUY27" s="279"/>
      <c r="SUZ27" s="279"/>
      <c r="SVA27" s="279"/>
      <c r="SVB27" s="279"/>
      <c r="SVC27" s="279"/>
      <c r="SVD27" s="279"/>
      <c r="SVE27" s="279"/>
      <c r="SVF27" s="279"/>
      <c r="SVG27" s="279"/>
      <c r="SVH27" s="279"/>
      <c r="SVI27" s="279"/>
      <c r="SVJ27" s="279"/>
      <c r="SVK27" s="279"/>
      <c r="SVL27" s="279"/>
      <c r="SVM27" s="279"/>
      <c r="SVN27" s="279"/>
      <c r="SVO27" s="279"/>
      <c r="SVP27" s="279"/>
      <c r="SVQ27" s="279"/>
      <c r="SVR27" s="279"/>
      <c r="SVS27" s="279"/>
      <c r="SVT27" s="279"/>
      <c r="SVU27" s="279"/>
      <c r="SVV27" s="279"/>
      <c r="SVW27" s="279"/>
      <c r="SVX27" s="279"/>
      <c r="SVY27" s="279"/>
      <c r="SVZ27" s="279"/>
      <c r="SWA27" s="279"/>
      <c r="SWB27" s="279"/>
      <c r="SWC27" s="279"/>
      <c r="SWD27" s="279"/>
      <c r="SWE27" s="279"/>
      <c r="SWF27" s="279"/>
      <c r="SWG27" s="279"/>
      <c r="SWH27" s="279"/>
      <c r="SWI27" s="279"/>
      <c r="SWJ27" s="279"/>
      <c r="SWK27" s="279"/>
      <c r="SWL27" s="279"/>
      <c r="SWM27" s="279"/>
      <c r="SWN27" s="279"/>
      <c r="SWO27" s="279"/>
      <c r="SWP27" s="279"/>
      <c r="SWQ27" s="279"/>
      <c r="SWR27" s="279"/>
      <c r="SWS27" s="279"/>
      <c r="SWT27" s="279"/>
      <c r="SWU27" s="279"/>
      <c r="SWV27" s="279"/>
      <c r="SWW27" s="279"/>
      <c r="SWX27" s="279"/>
      <c r="SWY27" s="279"/>
      <c r="SWZ27" s="279"/>
      <c r="SXA27" s="279"/>
      <c r="SXB27" s="279"/>
      <c r="SXC27" s="279"/>
      <c r="SXD27" s="279"/>
      <c r="SXE27" s="279"/>
      <c r="SXF27" s="279"/>
      <c r="SXG27" s="279"/>
      <c r="SXH27" s="279"/>
      <c r="SXI27" s="279"/>
      <c r="SXJ27" s="279"/>
      <c r="SXK27" s="279"/>
      <c r="SXL27" s="279"/>
      <c r="SXM27" s="279"/>
      <c r="SXN27" s="279"/>
      <c r="SXO27" s="279"/>
      <c r="SXP27" s="279"/>
      <c r="SXQ27" s="279"/>
      <c r="SXR27" s="279"/>
      <c r="SXS27" s="279"/>
      <c r="SXT27" s="279"/>
      <c r="SXU27" s="279"/>
      <c r="SXV27" s="279"/>
      <c r="SXW27" s="279"/>
      <c r="SXX27" s="279"/>
      <c r="SXY27" s="279"/>
      <c r="SXZ27" s="279"/>
      <c r="SYA27" s="279"/>
      <c r="SYB27" s="279"/>
      <c r="SYC27" s="279"/>
      <c r="SYD27" s="279"/>
      <c r="SYE27" s="279"/>
      <c r="SYF27" s="279"/>
      <c r="SYG27" s="279"/>
      <c r="SYH27" s="279"/>
      <c r="SYI27" s="279"/>
      <c r="SYJ27" s="279"/>
      <c r="SYK27" s="279"/>
      <c r="SYL27" s="279"/>
      <c r="SYM27" s="279"/>
      <c r="SYN27" s="279"/>
      <c r="SYO27" s="279"/>
      <c r="SYP27" s="279"/>
      <c r="SYQ27" s="279"/>
      <c r="SYR27" s="279"/>
      <c r="SYS27" s="279"/>
      <c r="SYT27" s="279"/>
      <c r="SYU27" s="279"/>
      <c r="SYV27" s="279"/>
      <c r="SYW27" s="279"/>
      <c r="SYX27" s="279"/>
      <c r="SYY27" s="279"/>
      <c r="SYZ27" s="279"/>
      <c r="SZA27" s="279"/>
      <c r="SZB27" s="279"/>
      <c r="SZC27" s="279"/>
      <c r="SZD27" s="279"/>
      <c r="SZE27" s="279"/>
      <c r="SZF27" s="279"/>
      <c r="SZG27" s="279"/>
      <c r="SZH27" s="279"/>
      <c r="SZI27" s="279"/>
      <c r="SZJ27" s="279"/>
      <c r="SZK27" s="279"/>
      <c r="SZL27" s="279"/>
      <c r="SZM27" s="279"/>
      <c r="SZN27" s="279"/>
      <c r="SZO27" s="279"/>
      <c r="SZP27" s="279"/>
      <c r="SZQ27" s="279"/>
      <c r="SZR27" s="279"/>
      <c r="SZS27" s="279"/>
      <c r="SZT27" s="279"/>
      <c r="SZU27" s="279"/>
      <c r="SZV27" s="279"/>
      <c r="SZW27" s="279"/>
      <c r="SZX27" s="279"/>
      <c r="SZY27" s="279"/>
      <c r="SZZ27" s="279"/>
      <c r="TAA27" s="279"/>
      <c r="TAB27" s="279"/>
      <c r="TAC27" s="279"/>
      <c r="TAD27" s="279"/>
      <c r="TAE27" s="279"/>
      <c r="TAF27" s="279"/>
      <c r="TAG27" s="279"/>
      <c r="TAH27" s="279"/>
      <c r="TAI27" s="279"/>
      <c r="TAJ27" s="279"/>
      <c r="TAK27" s="279"/>
      <c r="TAL27" s="279"/>
      <c r="TAM27" s="279"/>
      <c r="TAN27" s="279"/>
      <c r="TAO27" s="279"/>
      <c r="TAP27" s="279"/>
      <c r="TAQ27" s="279"/>
      <c r="TAR27" s="279"/>
      <c r="TAS27" s="279"/>
      <c r="TAT27" s="279"/>
      <c r="TAU27" s="279"/>
      <c r="TAV27" s="279"/>
      <c r="TAW27" s="279"/>
      <c r="TAX27" s="279"/>
      <c r="TAY27" s="279"/>
      <c r="TAZ27" s="279"/>
      <c r="TBA27" s="279"/>
      <c r="TBB27" s="279"/>
      <c r="TBC27" s="279"/>
      <c r="TBD27" s="279"/>
      <c r="TBE27" s="279"/>
      <c r="TBF27" s="279"/>
      <c r="TBG27" s="279"/>
      <c r="TBH27" s="279"/>
      <c r="TBI27" s="279"/>
      <c r="TBJ27" s="279"/>
      <c r="TBK27" s="279"/>
      <c r="TBL27" s="279"/>
      <c r="TBM27" s="279"/>
      <c r="TBN27" s="279"/>
      <c r="TBO27" s="279"/>
      <c r="TBP27" s="279"/>
      <c r="TBQ27" s="279"/>
      <c r="TBR27" s="279"/>
      <c r="TBS27" s="279"/>
      <c r="TBT27" s="279"/>
      <c r="TBU27" s="279"/>
      <c r="TBV27" s="279"/>
      <c r="TBW27" s="279"/>
      <c r="TBX27" s="279"/>
      <c r="TBY27" s="279"/>
      <c r="TBZ27" s="279"/>
      <c r="TCA27" s="279"/>
      <c r="TCB27" s="279"/>
      <c r="TCC27" s="279"/>
      <c r="TCD27" s="279"/>
      <c r="TCE27" s="279"/>
      <c r="TCF27" s="279"/>
      <c r="TCG27" s="279"/>
      <c r="TCH27" s="279"/>
      <c r="TCI27" s="279"/>
      <c r="TCJ27" s="279"/>
      <c r="TCK27" s="279"/>
      <c r="TCL27" s="279"/>
      <c r="TCM27" s="279"/>
      <c r="TCN27" s="279"/>
      <c r="TCO27" s="279"/>
      <c r="TCP27" s="279"/>
      <c r="TCQ27" s="279"/>
      <c r="TCR27" s="279"/>
      <c r="TCS27" s="279"/>
      <c r="TCT27" s="279"/>
      <c r="TCU27" s="279"/>
      <c r="TCV27" s="279"/>
      <c r="TCW27" s="279"/>
      <c r="TCX27" s="279"/>
      <c r="TCY27" s="279"/>
      <c r="TCZ27" s="279"/>
      <c r="TDA27" s="279"/>
      <c r="TDB27" s="279"/>
      <c r="TDC27" s="279"/>
      <c r="TDD27" s="279"/>
      <c r="TDE27" s="279"/>
      <c r="TDF27" s="279"/>
      <c r="TDG27" s="279"/>
      <c r="TDH27" s="279"/>
      <c r="TDI27" s="279"/>
      <c r="TDJ27" s="279"/>
      <c r="TDK27" s="279"/>
      <c r="TDL27" s="279"/>
      <c r="TDM27" s="279"/>
      <c r="TDN27" s="279"/>
      <c r="TDO27" s="279"/>
      <c r="TDP27" s="279"/>
      <c r="TDQ27" s="279"/>
      <c r="TDR27" s="279"/>
      <c r="TDS27" s="279"/>
      <c r="TDT27" s="279"/>
      <c r="TDU27" s="279"/>
      <c r="TDV27" s="279"/>
      <c r="TDW27" s="279"/>
      <c r="TDX27" s="279"/>
      <c r="TDY27" s="279"/>
      <c r="TDZ27" s="279"/>
      <c r="TEA27" s="279"/>
      <c r="TEB27" s="279"/>
      <c r="TEC27" s="279"/>
      <c r="TED27" s="279"/>
      <c r="TEE27" s="279"/>
      <c r="TEF27" s="279"/>
      <c r="TEG27" s="279"/>
      <c r="TEH27" s="279"/>
      <c r="TEI27" s="279"/>
      <c r="TEJ27" s="279"/>
      <c r="TEK27" s="279"/>
      <c r="TEL27" s="279"/>
      <c r="TEM27" s="279"/>
      <c r="TEN27" s="279"/>
      <c r="TEO27" s="279"/>
      <c r="TEP27" s="279"/>
      <c r="TEQ27" s="279"/>
      <c r="TER27" s="279"/>
      <c r="TES27" s="279"/>
      <c r="TET27" s="279"/>
      <c r="TEU27" s="279"/>
      <c r="TEV27" s="279"/>
      <c r="TEW27" s="279"/>
      <c r="TEX27" s="279"/>
      <c r="TEY27" s="279"/>
      <c r="TEZ27" s="279"/>
      <c r="TFA27" s="279"/>
      <c r="TFB27" s="279"/>
      <c r="TFC27" s="279"/>
      <c r="TFD27" s="279"/>
      <c r="TFE27" s="279"/>
      <c r="TFF27" s="279"/>
      <c r="TFG27" s="279"/>
      <c r="TFH27" s="279"/>
      <c r="TFI27" s="279"/>
      <c r="TFJ27" s="279"/>
      <c r="TFK27" s="279"/>
      <c r="TFL27" s="279"/>
      <c r="TFM27" s="279"/>
      <c r="TFN27" s="279"/>
      <c r="TFO27" s="279"/>
      <c r="TFP27" s="279"/>
      <c r="TFQ27" s="279"/>
      <c r="TFR27" s="279"/>
      <c r="TFS27" s="279"/>
      <c r="TFT27" s="279"/>
      <c r="TFU27" s="279"/>
      <c r="TFV27" s="279"/>
      <c r="TFW27" s="279"/>
      <c r="TFX27" s="279"/>
      <c r="TFY27" s="279"/>
      <c r="TFZ27" s="279"/>
      <c r="TGA27" s="279"/>
      <c r="TGB27" s="279"/>
      <c r="TGC27" s="279"/>
      <c r="TGD27" s="279"/>
      <c r="TGE27" s="279"/>
      <c r="TGF27" s="279"/>
      <c r="TGG27" s="279"/>
      <c r="TGH27" s="279"/>
      <c r="TGI27" s="279"/>
      <c r="TGJ27" s="279"/>
      <c r="TGK27" s="279"/>
      <c r="TGL27" s="279"/>
      <c r="TGM27" s="279"/>
      <c r="TGN27" s="279"/>
      <c r="TGO27" s="279"/>
      <c r="TGP27" s="279"/>
      <c r="TGQ27" s="279"/>
      <c r="TGR27" s="279"/>
      <c r="TGS27" s="279"/>
      <c r="TGT27" s="279"/>
      <c r="TGU27" s="279"/>
      <c r="TGV27" s="279"/>
      <c r="TGW27" s="279"/>
      <c r="TGX27" s="279"/>
      <c r="TGY27" s="279"/>
      <c r="TGZ27" s="279"/>
      <c r="THA27" s="279"/>
      <c r="THB27" s="279"/>
      <c r="THC27" s="279"/>
      <c r="THD27" s="279"/>
      <c r="THE27" s="279"/>
      <c r="THF27" s="279"/>
      <c r="THG27" s="279"/>
      <c r="THH27" s="279"/>
      <c r="THI27" s="279"/>
      <c r="THJ27" s="279"/>
      <c r="THK27" s="279"/>
      <c r="THL27" s="279"/>
      <c r="THM27" s="279"/>
      <c r="THN27" s="279"/>
      <c r="THO27" s="279"/>
      <c r="THP27" s="279"/>
      <c r="THQ27" s="279"/>
      <c r="THR27" s="279"/>
      <c r="THS27" s="279"/>
      <c r="THT27" s="279"/>
      <c r="THU27" s="279"/>
      <c r="THV27" s="279"/>
      <c r="THW27" s="279"/>
      <c r="THX27" s="279"/>
      <c r="THY27" s="279"/>
      <c r="THZ27" s="279"/>
      <c r="TIA27" s="279"/>
      <c r="TIB27" s="279"/>
      <c r="TIC27" s="279"/>
      <c r="TID27" s="279"/>
      <c r="TIE27" s="279"/>
      <c r="TIF27" s="279"/>
      <c r="TIG27" s="279"/>
      <c r="TIH27" s="279"/>
      <c r="TII27" s="279"/>
      <c r="TIJ27" s="279"/>
      <c r="TIK27" s="279"/>
      <c r="TIL27" s="279"/>
      <c r="TIM27" s="279"/>
      <c r="TIN27" s="279"/>
      <c r="TIO27" s="279"/>
      <c r="TIP27" s="279"/>
      <c r="TIQ27" s="279"/>
      <c r="TIR27" s="279"/>
      <c r="TIS27" s="279"/>
      <c r="TIT27" s="279"/>
      <c r="TIU27" s="279"/>
      <c r="TIV27" s="279"/>
      <c r="TIW27" s="279"/>
      <c r="TIX27" s="279"/>
      <c r="TIY27" s="279"/>
      <c r="TIZ27" s="279"/>
      <c r="TJA27" s="279"/>
      <c r="TJB27" s="279"/>
      <c r="TJC27" s="279"/>
      <c r="TJD27" s="279"/>
      <c r="TJE27" s="279"/>
      <c r="TJF27" s="279"/>
      <c r="TJG27" s="279"/>
      <c r="TJH27" s="279"/>
      <c r="TJI27" s="279"/>
      <c r="TJJ27" s="279"/>
      <c r="TJK27" s="279"/>
      <c r="TJL27" s="279"/>
      <c r="TJM27" s="279"/>
      <c r="TJN27" s="279"/>
      <c r="TJO27" s="279"/>
      <c r="TJP27" s="279"/>
      <c r="TJQ27" s="279"/>
      <c r="TJR27" s="279"/>
      <c r="TJS27" s="279"/>
      <c r="TJT27" s="279"/>
      <c r="TJU27" s="279"/>
      <c r="TJV27" s="279"/>
      <c r="TJW27" s="279"/>
      <c r="TJX27" s="279"/>
      <c r="TJY27" s="279"/>
      <c r="TJZ27" s="279"/>
      <c r="TKA27" s="279"/>
      <c r="TKB27" s="279"/>
      <c r="TKC27" s="279"/>
      <c r="TKD27" s="279"/>
      <c r="TKE27" s="279"/>
      <c r="TKF27" s="279"/>
      <c r="TKG27" s="279"/>
      <c r="TKH27" s="279"/>
      <c r="TKI27" s="279"/>
      <c r="TKJ27" s="279"/>
      <c r="TKK27" s="279"/>
      <c r="TKL27" s="279"/>
      <c r="TKM27" s="279"/>
      <c r="TKN27" s="279"/>
      <c r="TKO27" s="279"/>
      <c r="TKP27" s="279"/>
      <c r="TKQ27" s="279"/>
      <c r="TKR27" s="279"/>
      <c r="TKS27" s="279"/>
      <c r="TKT27" s="279"/>
      <c r="TKU27" s="279"/>
      <c r="TKV27" s="279"/>
      <c r="TKW27" s="279"/>
      <c r="TKX27" s="279"/>
      <c r="TKY27" s="279"/>
      <c r="TKZ27" s="279"/>
      <c r="TLA27" s="279"/>
      <c r="TLB27" s="279"/>
      <c r="TLC27" s="279"/>
      <c r="TLD27" s="279"/>
      <c r="TLE27" s="279"/>
      <c r="TLF27" s="279"/>
      <c r="TLG27" s="279"/>
      <c r="TLH27" s="279"/>
      <c r="TLI27" s="279"/>
      <c r="TLJ27" s="279"/>
      <c r="TLK27" s="279"/>
      <c r="TLL27" s="279"/>
      <c r="TLM27" s="279"/>
      <c r="TLN27" s="279"/>
      <c r="TLO27" s="279"/>
      <c r="TLP27" s="279"/>
      <c r="TLQ27" s="279"/>
      <c r="TLR27" s="279"/>
      <c r="TLS27" s="279"/>
      <c r="TLT27" s="279"/>
      <c r="TLU27" s="279"/>
      <c r="TLV27" s="279"/>
      <c r="TLW27" s="279"/>
      <c r="TLX27" s="279"/>
      <c r="TLY27" s="279"/>
      <c r="TLZ27" s="279"/>
      <c r="TMA27" s="279"/>
      <c r="TMB27" s="279"/>
      <c r="TMC27" s="279"/>
      <c r="TMD27" s="279"/>
      <c r="TME27" s="279"/>
      <c r="TMF27" s="279"/>
      <c r="TMG27" s="279"/>
      <c r="TMH27" s="279"/>
      <c r="TMI27" s="279"/>
      <c r="TMJ27" s="279"/>
      <c r="TMK27" s="279"/>
      <c r="TML27" s="279"/>
      <c r="TMM27" s="279"/>
      <c r="TMN27" s="279"/>
      <c r="TMO27" s="279"/>
      <c r="TMP27" s="279"/>
      <c r="TMQ27" s="279"/>
      <c r="TMR27" s="279"/>
      <c r="TMS27" s="279"/>
      <c r="TMT27" s="279"/>
      <c r="TMU27" s="279"/>
      <c r="TMV27" s="279"/>
      <c r="TMW27" s="279"/>
      <c r="TMX27" s="279"/>
      <c r="TMY27" s="279"/>
      <c r="TMZ27" s="279"/>
      <c r="TNA27" s="279"/>
      <c r="TNB27" s="279"/>
      <c r="TNC27" s="279"/>
      <c r="TND27" s="279"/>
      <c r="TNE27" s="279"/>
      <c r="TNF27" s="279"/>
      <c r="TNG27" s="279"/>
      <c r="TNH27" s="279"/>
      <c r="TNI27" s="279"/>
      <c r="TNJ27" s="279"/>
      <c r="TNK27" s="279"/>
      <c r="TNL27" s="279"/>
      <c r="TNM27" s="279"/>
      <c r="TNN27" s="279"/>
      <c r="TNO27" s="279"/>
      <c r="TNP27" s="279"/>
      <c r="TNQ27" s="279"/>
      <c r="TNR27" s="279"/>
      <c r="TNS27" s="279"/>
      <c r="TNT27" s="279"/>
      <c r="TNU27" s="279"/>
      <c r="TNV27" s="279"/>
      <c r="TNW27" s="279"/>
      <c r="TNX27" s="279"/>
      <c r="TNY27" s="279"/>
      <c r="TNZ27" s="279"/>
      <c r="TOA27" s="279"/>
      <c r="TOB27" s="279"/>
      <c r="TOC27" s="279"/>
      <c r="TOD27" s="279"/>
      <c r="TOE27" s="279"/>
      <c r="TOF27" s="279"/>
      <c r="TOG27" s="279"/>
      <c r="TOH27" s="279"/>
      <c r="TOI27" s="279"/>
      <c r="TOJ27" s="279"/>
      <c r="TOK27" s="279"/>
      <c r="TOL27" s="279"/>
      <c r="TOM27" s="279"/>
      <c r="TON27" s="279"/>
      <c r="TOO27" s="279"/>
      <c r="TOP27" s="279"/>
      <c r="TOQ27" s="279"/>
      <c r="TOR27" s="279"/>
      <c r="TOS27" s="279"/>
      <c r="TOT27" s="279"/>
      <c r="TOU27" s="279"/>
      <c r="TOV27" s="279"/>
      <c r="TOW27" s="279"/>
      <c r="TOX27" s="279"/>
      <c r="TOY27" s="279"/>
      <c r="TOZ27" s="279"/>
      <c r="TPA27" s="279"/>
      <c r="TPB27" s="279"/>
      <c r="TPC27" s="279"/>
      <c r="TPD27" s="279"/>
      <c r="TPE27" s="279"/>
      <c r="TPF27" s="279"/>
      <c r="TPG27" s="279"/>
      <c r="TPH27" s="279"/>
      <c r="TPI27" s="279"/>
      <c r="TPJ27" s="279"/>
      <c r="TPK27" s="279"/>
      <c r="TPL27" s="279"/>
      <c r="TPM27" s="279"/>
      <c r="TPN27" s="279"/>
      <c r="TPO27" s="279"/>
      <c r="TPP27" s="279"/>
      <c r="TPQ27" s="279"/>
      <c r="TPR27" s="279"/>
      <c r="TPS27" s="279"/>
      <c r="TPT27" s="279"/>
      <c r="TPU27" s="279"/>
      <c r="TPV27" s="279"/>
      <c r="TPW27" s="279"/>
      <c r="TPX27" s="279"/>
      <c r="TPY27" s="279"/>
      <c r="TPZ27" s="279"/>
      <c r="TQA27" s="279"/>
      <c r="TQB27" s="279"/>
      <c r="TQC27" s="279"/>
      <c r="TQD27" s="279"/>
      <c r="TQE27" s="279"/>
      <c r="TQF27" s="279"/>
      <c r="TQG27" s="279"/>
      <c r="TQH27" s="279"/>
      <c r="TQI27" s="279"/>
      <c r="TQJ27" s="279"/>
      <c r="TQK27" s="279"/>
      <c r="TQL27" s="279"/>
      <c r="TQM27" s="279"/>
      <c r="TQN27" s="279"/>
      <c r="TQO27" s="279"/>
      <c r="TQP27" s="279"/>
      <c r="TQQ27" s="279"/>
      <c r="TQR27" s="279"/>
      <c r="TQS27" s="279"/>
      <c r="TQT27" s="279"/>
      <c r="TQU27" s="279"/>
      <c r="TQV27" s="279"/>
      <c r="TQW27" s="279"/>
      <c r="TQX27" s="279"/>
      <c r="TQY27" s="279"/>
      <c r="TQZ27" s="279"/>
      <c r="TRA27" s="279"/>
      <c r="TRB27" s="279"/>
      <c r="TRC27" s="279"/>
      <c r="TRD27" s="279"/>
      <c r="TRE27" s="279"/>
      <c r="TRF27" s="279"/>
      <c r="TRG27" s="279"/>
      <c r="TRH27" s="279"/>
      <c r="TRI27" s="279"/>
      <c r="TRJ27" s="279"/>
      <c r="TRK27" s="279"/>
      <c r="TRL27" s="279"/>
      <c r="TRM27" s="279"/>
      <c r="TRN27" s="279"/>
      <c r="TRO27" s="279"/>
      <c r="TRP27" s="279"/>
      <c r="TRQ27" s="279"/>
      <c r="TRR27" s="279"/>
      <c r="TRS27" s="279"/>
      <c r="TRT27" s="279"/>
      <c r="TRU27" s="279"/>
      <c r="TRV27" s="279"/>
      <c r="TRW27" s="279"/>
      <c r="TRX27" s="279"/>
      <c r="TRY27" s="279"/>
      <c r="TRZ27" s="279"/>
      <c r="TSA27" s="279"/>
      <c r="TSB27" s="279"/>
      <c r="TSC27" s="279"/>
      <c r="TSD27" s="279"/>
      <c r="TSE27" s="279"/>
      <c r="TSF27" s="279"/>
      <c r="TSG27" s="279"/>
      <c r="TSH27" s="279"/>
      <c r="TSI27" s="279"/>
      <c r="TSJ27" s="279"/>
      <c r="TSK27" s="279"/>
      <c r="TSL27" s="279"/>
      <c r="TSM27" s="279"/>
      <c r="TSN27" s="279"/>
      <c r="TSO27" s="279"/>
      <c r="TSP27" s="279"/>
      <c r="TSQ27" s="279"/>
      <c r="TSR27" s="279"/>
      <c r="TSS27" s="279"/>
      <c r="TST27" s="279"/>
      <c r="TSU27" s="279"/>
      <c r="TSV27" s="279"/>
      <c r="TSW27" s="279"/>
      <c r="TSX27" s="279"/>
      <c r="TSY27" s="279"/>
      <c r="TSZ27" s="279"/>
      <c r="TTA27" s="279"/>
      <c r="TTB27" s="279"/>
      <c r="TTC27" s="279"/>
      <c r="TTD27" s="279"/>
      <c r="TTE27" s="279"/>
      <c r="TTF27" s="279"/>
      <c r="TTG27" s="279"/>
      <c r="TTH27" s="279"/>
      <c r="TTI27" s="279"/>
      <c r="TTJ27" s="279"/>
      <c r="TTK27" s="279"/>
      <c r="TTL27" s="279"/>
      <c r="TTM27" s="279"/>
      <c r="TTN27" s="279"/>
      <c r="TTO27" s="279"/>
      <c r="TTP27" s="279"/>
      <c r="TTQ27" s="279"/>
      <c r="TTR27" s="279"/>
      <c r="TTS27" s="279"/>
      <c r="TTT27" s="279"/>
      <c r="TTU27" s="279"/>
      <c r="TTV27" s="279"/>
      <c r="TTW27" s="279"/>
      <c r="TTX27" s="279"/>
      <c r="TTY27" s="279"/>
      <c r="TTZ27" s="279"/>
      <c r="TUA27" s="279"/>
      <c r="TUB27" s="279"/>
      <c r="TUC27" s="279"/>
      <c r="TUD27" s="279"/>
      <c r="TUE27" s="279"/>
      <c r="TUF27" s="279"/>
      <c r="TUG27" s="279"/>
      <c r="TUH27" s="279"/>
      <c r="TUI27" s="279"/>
      <c r="TUJ27" s="279"/>
      <c r="TUK27" s="279"/>
      <c r="TUL27" s="279"/>
      <c r="TUM27" s="279"/>
      <c r="TUN27" s="279"/>
      <c r="TUO27" s="279"/>
      <c r="TUP27" s="279"/>
      <c r="TUQ27" s="279"/>
      <c r="TUR27" s="279"/>
      <c r="TUS27" s="279"/>
      <c r="TUT27" s="279"/>
      <c r="TUU27" s="279"/>
      <c r="TUV27" s="279"/>
      <c r="TUW27" s="279"/>
      <c r="TUX27" s="279"/>
      <c r="TUY27" s="279"/>
      <c r="TUZ27" s="279"/>
      <c r="TVA27" s="279"/>
      <c r="TVB27" s="279"/>
      <c r="TVC27" s="279"/>
      <c r="TVD27" s="279"/>
      <c r="TVE27" s="279"/>
      <c r="TVF27" s="279"/>
      <c r="TVG27" s="279"/>
      <c r="TVH27" s="279"/>
      <c r="TVI27" s="279"/>
      <c r="TVJ27" s="279"/>
      <c r="TVK27" s="279"/>
      <c r="TVL27" s="279"/>
      <c r="TVM27" s="279"/>
      <c r="TVN27" s="279"/>
      <c r="TVO27" s="279"/>
      <c r="TVP27" s="279"/>
      <c r="TVQ27" s="279"/>
      <c r="TVR27" s="279"/>
      <c r="TVS27" s="279"/>
      <c r="TVT27" s="279"/>
      <c r="TVU27" s="279"/>
      <c r="TVV27" s="279"/>
      <c r="TVW27" s="279"/>
      <c r="TVX27" s="279"/>
      <c r="TVY27" s="279"/>
      <c r="TVZ27" s="279"/>
      <c r="TWA27" s="279"/>
      <c r="TWB27" s="279"/>
      <c r="TWC27" s="279"/>
      <c r="TWD27" s="279"/>
      <c r="TWE27" s="279"/>
      <c r="TWF27" s="279"/>
      <c r="TWG27" s="279"/>
      <c r="TWH27" s="279"/>
      <c r="TWI27" s="279"/>
      <c r="TWJ27" s="279"/>
      <c r="TWK27" s="279"/>
      <c r="TWL27" s="279"/>
      <c r="TWM27" s="279"/>
      <c r="TWN27" s="279"/>
      <c r="TWO27" s="279"/>
      <c r="TWP27" s="279"/>
      <c r="TWQ27" s="279"/>
      <c r="TWR27" s="279"/>
      <c r="TWS27" s="279"/>
      <c r="TWT27" s="279"/>
      <c r="TWU27" s="279"/>
      <c r="TWV27" s="279"/>
      <c r="TWW27" s="279"/>
      <c r="TWX27" s="279"/>
      <c r="TWY27" s="279"/>
      <c r="TWZ27" s="279"/>
      <c r="TXA27" s="279"/>
      <c r="TXB27" s="279"/>
      <c r="TXC27" s="279"/>
      <c r="TXD27" s="279"/>
      <c r="TXE27" s="279"/>
      <c r="TXF27" s="279"/>
      <c r="TXG27" s="279"/>
      <c r="TXH27" s="279"/>
      <c r="TXI27" s="279"/>
      <c r="TXJ27" s="279"/>
      <c r="TXK27" s="279"/>
      <c r="TXL27" s="279"/>
      <c r="TXM27" s="279"/>
      <c r="TXN27" s="279"/>
      <c r="TXO27" s="279"/>
      <c r="TXP27" s="279"/>
      <c r="TXQ27" s="279"/>
      <c r="TXR27" s="279"/>
      <c r="TXS27" s="279"/>
      <c r="TXT27" s="279"/>
      <c r="TXU27" s="279"/>
      <c r="TXV27" s="279"/>
      <c r="TXW27" s="279"/>
      <c r="TXX27" s="279"/>
      <c r="TXY27" s="279"/>
      <c r="TXZ27" s="279"/>
      <c r="TYA27" s="279"/>
      <c r="TYB27" s="279"/>
      <c r="TYC27" s="279"/>
      <c r="TYD27" s="279"/>
      <c r="TYE27" s="279"/>
      <c r="TYF27" s="279"/>
      <c r="TYG27" s="279"/>
      <c r="TYH27" s="279"/>
      <c r="TYI27" s="279"/>
      <c r="TYJ27" s="279"/>
      <c r="TYK27" s="279"/>
      <c r="TYL27" s="279"/>
      <c r="TYM27" s="279"/>
      <c r="TYN27" s="279"/>
      <c r="TYO27" s="279"/>
      <c r="TYP27" s="279"/>
      <c r="TYQ27" s="279"/>
      <c r="TYR27" s="279"/>
      <c r="TYS27" s="279"/>
      <c r="TYT27" s="279"/>
      <c r="TYU27" s="279"/>
      <c r="TYV27" s="279"/>
      <c r="TYW27" s="279"/>
      <c r="TYX27" s="279"/>
      <c r="TYY27" s="279"/>
      <c r="TYZ27" s="279"/>
      <c r="TZA27" s="279"/>
      <c r="TZB27" s="279"/>
      <c r="TZC27" s="279"/>
      <c r="TZD27" s="279"/>
      <c r="TZE27" s="279"/>
      <c r="TZF27" s="279"/>
      <c r="TZG27" s="279"/>
      <c r="TZH27" s="279"/>
      <c r="TZI27" s="279"/>
      <c r="TZJ27" s="279"/>
      <c r="TZK27" s="279"/>
      <c r="TZL27" s="279"/>
      <c r="TZM27" s="279"/>
      <c r="TZN27" s="279"/>
      <c r="TZO27" s="279"/>
      <c r="TZP27" s="279"/>
      <c r="TZQ27" s="279"/>
      <c r="TZR27" s="279"/>
      <c r="TZS27" s="279"/>
      <c r="TZT27" s="279"/>
      <c r="TZU27" s="279"/>
      <c r="TZV27" s="279"/>
      <c r="TZW27" s="279"/>
      <c r="TZX27" s="279"/>
      <c r="TZY27" s="279"/>
      <c r="TZZ27" s="279"/>
      <c r="UAA27" s="279"/>
      <c r="UAB27" s="279"/>
      <c r="UAC27" s="279"/>
      <c r="UAD27" s="279"/>
      <c r="UAE27" s="279"/>
      <c r="UAF27" s="279"/>
      <c r="UAG27" s="279"/>
      <c r="UAH27" s="279"/>
      <c r="UAI27" s="279"/>
      <c r="UAJ27" s="279"/>
      <c r="UAK27" s="279"/>
      <c r="UAL27" s="279"/>
      <c r="UAM27" s="279"/>
      <c r="UAN27" s="279"/>
      <c r="UAO27" s="279"/>
      <c r="UAP27" s="279"/>
      <c r="UAQ27" s="279"/>
      <c r="UAR27" s="279"/>
      <c r="UAS27" s="279"/>
      <c r="UAT27" s="279"/>
      <c r="UAU27" s="279"/>
      <c r="UAV27" s="279"/>
      <c r="UAW27" s="279"/>
      <c r="UAX27" s="279"/>
      <c r="UAY27" s="279"/>
      <c r="UAZ27" s="279"/>
      <c r="UBA27" s="279"/>
      <c r="UBB27" s="279"/>
      <c r="UBC27" s="279"/>
      <c r="UBD27" s="279"/>
      <c r="UBE27" s="279"/>
      <c r="UBF27" s="279"/>
      <c r="UBG27" s="279"/>
      <c r="UBH27" s="279"/>
      <c r="UBI27" s="279"/>
      <c r="UBJ27" s="279"/>
      <c r="UBK27" s="279"/>
      <c r="UBL27" s="279"/>
      <c r="UBM27" s="279"/>
      <c r="UBN27" s="279"/>
      <c r="UBO27" s="279"/>
      <c r="UBP27" s="279"/>
      <c r="UBQ27" s="279"/>
      <c r="UBR27" s="279"/>
      <c r="UBS27" s="279"/>
      <c r="UBT27" s="279"/>
      <c r="UBU27" s="279"/>
      <c r="UBV27" s="279"/>
      <c r="UBW27" s="279"/>
      <c r="UBX27" s="279"/>
      <c r="UBY27" s="279"/>
      <c r="UBZ27" s="279"/>
      <c r="UCA27" s="279"/>
      <c r="UCB27" s="279"/>
      <c r="UCC27" s="279"/>
      <c r="UCD27" s="279"/>
      <c r="UCE27" s="279"/>
      <c r="UCF27" s="279"/>
      <c r="UCG27" s="279"/>
      <c r="UCH27" s="279"/>
      <c r="UCI27" s="279"/>
      <c r="UCJ27" s="279"/>
      <c r="UCK27" s="279"/>
      <c r="UCL27" s="279"/>
      <c r="UCM27" s="279"/>
      <c r="UCN27" s="279"/>
      <c r="UCO27" s="279"/>
      <c r="UCP27" s="279"/>
      <c r="UCQ27" s="279"/>
      <c r="UCR27" s="279"/>
      <c r="UCS27" s="279"/>
      <c r="UCT27" s="279"/>
      <c r="UCU27" s="279"/>
      <c r="UCV27" s="279"/>
      <c r="UCW27" s="279"/>
      <c r="UCX27" s="279"/>
      <c r="UCY27" s="279"/>
      <c r="UCZ27" s="279"/>
      <c r="UDA27" s="279"/>
      <c r="UDB27" s="279"/>
      <c r="UDC27" s="279"/>
      <c r="UDD27" s="279"/>
      <c r="UDE27" s="279"/>
      <c r="UDF27" s="279"/>
      <c r="UDG27" s="279"/>
      <c r="UDH27" s="279"/>
      <c r="UDI27" s="279"/>
      <c r="UDJ27" s="279"/>
      <c r="UDK27" s="279"/>
      <c r="UDL27" s="279"/>
      <c r="UDM27" s="279"/>
      <c r="UDN27" s="279"/>
      <c r="UDO27" s="279"/>
      <c r="UDP27" s="279"/>
      <c r="UDQ27" s="279"/>
      <c r="UDR27" s="279"/>
      <c r="UDS27" s="279"/>
      <c r="UDT27" s="279"/>
      <c r="UDU27" s="279"/>
      <c r="UDV27" s="279"/>
      <c r="UDW27" s="279"/>
      <c r="UDX27" s="279"/>
      <c r="UDY27" s="279"/>
      <c r="UDZ27" s="279"/>
      <c r="UEA27" s="279"/>
      <c r="UEB27" s="279"/>
      <c r="UEC27" s="279"/>
      <c r="UED27" s="279"/>
      <c r="UEE27" s="279"/>
      <c r="UEF27" s="279"/>
      <c r="UEG27" s="279"/>
      <c r="UEH27" s="279"/>
      <c r="UEI27" s="279"/>
      <c r="UEJ27" s="279"/>
      <c r="UEK27" s="279"/>
      <c r="UEL27" s="279"/>
      <c r="UEM27" s="279"/>
      <c r="UEN27" s="279"/>
      <c r="UEO27" s="279"/>
      <c r="UEP27" s="279"/>
      <c r="UEQ27" s="279"/>
      <c r="UER27" s="279"/>
      <c r="UES27" s="279"/>
      <c r="UET27" s="279"/>
      <c r="UEU27" s="279"/>
      <c r="UEV27" s="279"/>
      <c r="UEW27" s="279"/>
      <c r="UEX27" s="279"/>
      <c r="UEY27" s="279"/>
      <c r="UEZ27" s="279"/>
      <c r="UFA27" s="279"/>
      <c r="UFB27" s="279"/>
      <c r="UFC27" s="279"/>
      <c r="UFD27" s="279"/>
      <c r="UFE27" s="279"/>
      <c r="UFF27" s="279"/>
      <c r="UFG27" s="279"/>
      <c r="UFH27" s="279"/>
      <c r="UFI27" s="279"/>
      <c r="UFJ27" s="279"/>
      <c r="UFK27" s="279"/>
      <c r="UFL27" s="279"/>
      <c r="UFM27" s="279"/>
      <c r="UFN27" s="279"/>
      <c r="UFO27" s="279"/>
      <c r="UFP27" s="279"/>
      <c r="UFQ27" s="279"/>
      <c r="UFR27" s="279"/>
      <c r="UFS27" s="279"/>
      <c r="UFT27" s="279"/>
      <c r="UFU27" s="279"/>
      <c r="UFV27" s="279"/>
      <c r="UFW27" s="279"/>
      <c r="UFX27" s="279"/>
      <c r="UFY27" s="279"/>
      <c r="UFZ27" s="279"/>
      <c r="UGA27" s="279"/>
      <c r="UGB27" s="279"/>
      <c r="UGC27" s="279"/>
      <c r="UGD27" s="279"/>
      <c r="UGE27" s="279"/>
      <c r="UGF27" s="279"/>
      <c r="UGG27" s="279"/>
      <c r="UGH27" s="279"/>
      <c r="UGI27" s="279"/>
      <c r="UGJ27" s="279"/>
      <c r="UGK27" s="279"/>
      <c r="UGL27" s="279"/>
      <c r="UGM27" s="279"/>
      <c r="UGN27" s="279"/>
      <c r="UGO27" s="279"/>
      <c r="UGP27" s="279"/>
      <c r="UGQ27" s="279"/>
      <c r="UGR27" s="279"/>
      <c r="UGS27" s="279"/>
      <c r="UGT27" s="279"/>
      <c r="UGU27" s="279"/>
      <c r="UGV27" s="279"/>
      <c r="UGW27" s="279"/>
      <c r="UGX27" s="279"/>
      <c r="UGY27" s="279"/>
      <c r="UGZ27" s="279"/>
      <c r="UHA27" s="279"/>
      <c r="UHB27" s="279"/>
      <c r="UHC27" s="279"/>
      <c r="UHD27" s="279"/>
      <c r="UHE27" s="279"/>
      <c r="UHF27" s="279"/>
      <c r="UHG27" s="279"/>
      <c r="UHH27" s="279"/>
      <c r="UHI27" s="279"/>
      <c r="UHJ27" s="279"/>
      <c r="UHK27" s="279"/>
      <c r="UHL27" s="279"/>
      <c r="UHM27" s="279"/>
      <c r="UHN27" s="279"/>
      <c r="UHO27" s="279"/>
      <c r="UHP27" s="279"/>
      <c r="UHQ27" s="279"/>
      <c r="UHR27" s="279"/>
      <c r="UHS27" s="279"/>
      <c r="UHT27" s="279"/>
      <c r="UHU27" s="279"/>
      <c r="UHV27" s="279"/>
      <c r="UHW27" s="279"/>
      <c r="UHX27" s="279"/>
      <c r="UHY27" s="279"/>
      <c r="UHZ27" s="279"/>
      <c r="UIA27" s="279"/>
      <c r="UIB27" s="279"/>
      <c r="UIC27" s="279"/>
      <c r="UID27" s="279"/>
      <c r="UIE27" s="279"/>
      <c r="UIF27" s="279"/>
      <c r="UIG27" s="279"/>
      <c r="UIH27" s="279"/>
      <c r="UII27" s="279"/>
      <c r="UIJ27" s="279"/>
      <c r="UIK27" s="279"/>
      <c r="UIL27" s="279"/>
      <c r="UIM27" s="279"/>
      <c r="UIN27" s="279"/>
      <c r="UIO27" s="279"/>
      <c r="UIP27" s="279"/>
      <c r="UIQ27" s="279"/>
      <c r="UIR27" s="279"/>
      <c r="UIS27" s="279"/>
      <c r="UIT27" s="279"/>
      <c r="UIU27" s="279"/>
      <c r="UIV27" s="279"/>
      <c r="UIW27" s="279"/>
      <c r="UIX27" s="279"/>
      <c r="UIY27" s="279"/>
      <c r="UIZ27" s="279"/>
      <c r="UJA27" s="279"/>
      <c r="UJB27" s="279"/>
      <c r="UJC27" s="279"/>
      <c r="UJD27" s="279"/>
      <c r="UJE27" s="279"/>
      <c r="UJF27" s="279"/>
      <c r="UJG27" s="279"/>
      <c r="UJH27" s="279"/>
      <c r="UJI27" s="279"/>
      <c r="UJJ27" s="279"/>
      <c r="UJK27" s="279"/>
      <c r="UJL27" s="279"/>
      <c r="UJM27" s="279"/>
      <c r="UJN27" s="279"/>
      <c r="UJO27" s="279"/>
      <c r="UJP27" s="279"/>
      <c r="UJQ27" s="279"/>
      <c r="UJR27" s="279"/>
      <c r="UJS27" s="279"/>
      <c r="UJT27" s="279"/>
      <c r="UJU27" s="279"/>
      <c r="UJV27" s="279"/>
      <c r="UJW27" s="279"/>
      <c r="UJX27" s="279"/>
      <c r="UJY27" s="279"/>
      <c r="UJZ27" s="279"/>
      <c r="UKA27" s="279"/>
      <c r="UKB27" s="279"/>
      <c r="UKC27" s="279"/>
      <c r="UKD27" s="279"/>
      <c r="UKE27" s="279"/>
      <c r="UKF27" s="279"/>
      <c r="UKG27" s="279"/>
      <c r="UKH27" s="279"/>
      <c r="UKI27" s="279"/>
      <c r="UKJ27" s="279"/>
      <c r="UKK27" s="279"/>
      <c r="UKL27" s="279"/>
      <c r="UKM27" s="279"/>
      <c r="UKN27" s="279"/>
      <c r="UKO27" s="279"/>
      <c r="UKP27" s="279"/>
      <c r="UKQ27" s="279"/>
      <c r="UKR27" s="279"/>
      <c r="UKS27" s="279"/>
      <c r="UKT27" s="279"/>
      <c r="UKU27" s="279"/>
      <c r="UKV27" s="279"/>
      <c r="UKW27" s="279"/>
      <c r="UKX27" s="279"/>
      <c r="UKY27" s="279"/>
      <c r="UKZ27" s="279"/>
      <c r="ULA27" s="279"/>
      <c r="ULB27" s="279"/>
      <c r="ULC27" s="279"/>
      <c r="ULD27" s="279"/>
      <c r="ULE27" s="279"/>
      <c r="ULF27" s="279"/>
      <c r="ULG27" s="279"/>
      <c r="ULH27" s="279"/>
      <c r="ULI27" s="279"/>
      <c r="ULJ27" s="279"/>
      <c r="ULK27" s="279"/>
      <c r="ULL27" s="279"/>
      <c r="ULM27" s="279"/>
      <c r="ULN27" s="279"/>
      <c r="ULO27" s="279"/>
      <c r="ULP27" s="279"/>
      <c r="ULQ27" s="279"/>
      <c r="ULR27" s="279"/>
      <c r="ULS27" s="279"/>
      <c r="ULT27" s="279"/>
      <c r="ULU27" s="279"/>
      <c r="ULV27" s="279"/>
      <c r="ULW27" s="279"/>
      <c r="ULX27" s="279"/>
      <c r="ULY27" s="279"/>
      <c r="ULZ27" s="279"/>
      <c r="UMA27" s="279"/>
      <c r="UMB27" s="279"/>
      <c r="UMC27" s="279"/>
      <c r="UMD27" s="279"/>
      <c r="UME27" s="279"/>
      <c r="UMF27" s="279"/>
      <c r="UMG27" s="279"/>
      <c r="UMH27" s="279"/>
      <c r="UMI27" s="279"/>
      <c r="UMJ27" s="279"/>
      <c r="UMK27" s="279"/>
      <c r="UML27" s="279"/>
      <c r="UMM27" s="279"/>
      <c r="UMN27" s="279"/>
      <c r="UMO27" s="279"/>
      <c r="UMP27" s="279"/>
      <c r="UMQ27" s="279"/>
      <c r="UMR27" s="279"/>
      <c r="UMS27" s="279"/>
      <c r="UMT27" s="279"/>
      <c r="UMU27" s="279"/>
      <c r="UMV27" s="279"/>
      <c r="UMW27" s="279"/>
      <c r="UMX27" s="279"/>
      <c r="UMY27" s="279"/>
      <c r="UMZ27" s="279"/>
      <c r="UNA27" s="279"/>
      <c r="UNB27" s="279"/>
      <c r="UNC27" s="279"/>
      <c r="UND27" s="279"/>
      <c r="UNE27" s="279"/>
      <c r="UNF27" s="279"/>
      <c r="UNG27" s="279"/>
      <c r="UNH27" s="279"/>
      <c r="UNI27" s="279"/>
      <c r="UNJ27" s="279"/>
      <c r="UNK27" s="279"/>
      <c r="UNL27" s="279"/>
      <c r="UNM27" s="279"/>
      <c r="UNN27" s="279"/>
      <c r="UNO27" s="279"/>
      <c r="UNP27" s="279"/>
      <c r="UNQ27" s="279"/>
      <c r="UNR27" s="279"/>
      <c r="UNS27" s="279"/>
      <c r="UNT27" s="279"/>
      <c r="UNU27" s="279"/>
      <c r="UNV27" s="279"/>
      <c r="UNW27" s="279"/>
      <c r="UNX27" s="279"/>
      <c r="UNY27" s="279"/>
      <c r="UNZ27" s="279"/>
      <c r="UOA27" s="279"/>
      <c r="UOB27" s="279"/>
      <c r="UOC27" s="279"/>
      <c r="UOD27" s="279"/>
      <c r="UOE27" s="279"/>
      <c r="UOF27" s="279"/>
      <c r="UOG27" s="279"/>
      <c r="UOH27" s="279"/>
      <c r="UOI27" s="279"/>
      <c r="UOJ27" s="279"/>
      <c r="UOK27" s="279"/>
      <c r="UOL27" s="279"/>
      <c r="UOM27" s="279"/>
      <c r="UON27" s="279"/>
      <c r="UOO27" s="279"/>
      <c r="UOP27" s="279"/>
      <c r="UOQ27" s="279"/>
      <c r="UOR27" s="279"/>
      <c r="UOS27" s="279"/>
      <c r="UOT27" s="279"/>
      <c r="UOU27" s="279"/>
      <c r="UOV27" s="279"/>
      <c r="UOW27" s="279"/>
      <c r="UOX27" s="279"/>
      <c r="UOY27" s="279"/>
      <c r="UOZ27" s="279"/>
      <c r="UPA27" s="279"/>
      <c r="UPB27" s="279"/>
      <c r="UPC27" s="279"/>
      <c r="UPD27" s="279"/>
      <c r="UPE27" s="279"/>
      <c r="UPF27" s="279"/>
      <c r="UPG27" s="279"/>
      <c r="UPH27" s="279"/>
      <c r="UPI27" s="279"/>
      <c r="UPJ27" s="279"/>
      <c r="UPK27" s="279"/>
      <c r="UPL27" s="279"/>
      <c r="UPM27" s="279"/>
      <c r="UPN27" s="279"/>
      <c r="UPO27" s="279"/>
      <c r="UPP27" s="279"/>
      <c r="UPQ27" s="279"/>
      <c r="UPR27" s="279"/>
      <c r="UPS27" s="279"/>
      <c r="UPT27" s="279"/>
      <c r="UPU27" s="279"/>
      <c r="UPV27" s="279"/>
      <c r="UPW27" s="279"/>
      <c r="UPX27" s="279"/>
      <c r="UPY27" s="279"/>
      <c r="UPZ27" s="279"/>
      <c r="UQA27" s="279"/>
      <c r="UQB27" s="279"/>
      <c r="UQC27" s="279"/>
      <c r="UQD27" s="279"/>
      <c r="UQE27" s="279"/>
      <c r="UQF27" s="279"/>
      <c r="UQG27" s="279"/>
      <c r="UQH27" s="279"/>
      <c r="UQI27" s="279"/>
      <c r="UQJ27" s="279"/>
      <c r="UQK27" s="279"/>
      <c r="UQL27" s="279"/>
      <c r="UQM27" s="279"/>
      <c r="UQN27" s="279"/>
      <c r="UQO27" s="279"/>
      <c r="UQP27" s="279"/>
      <c r="UQQ27" s="279"/>
      <c r="UQR27" s="279"/>
      <c r="UQS27" s="279"/>
      <c r="UQT27" s="279"/>
      <c r="UQU27" s="279"/>
      <c r="UQV27" s="279"/>
      <c r="UQW27" s="279"/>
      <c r="UQX27" s="279"/>
      <c r="UQY27" s="279"/>
      <c r="UQZ27" s="279"/>
      <c r="URA27" s="279"/>
      <c r="URB27" s="279"/>
      <c r="URC27" s="279"/>
      <c r="URD27" s="279"/>
      <c r="URE27" s="279"/>
      <c r="URF27" s="279"/>
      <c r="URG27" s="279"/>
      <c r="URH27" s="279"/>
      <c r="URI27" s="279"/>
      <c r="URJ27" s="279"/>
      <c r="URK27" s="279"/>
      <c r="URL27" s="279"/>
      <c r="URM27" s="279"/>
      <c r="URN27" s="279"/>
      <c r="URO27" s="279"/>
      <c r="URP27" s="279"/>
      <c r="URQ27" s="279"/>
      <c r="URR27" s="279"/>
      <c r="URS27" s="279"/>
      <c r="URT27" s="279"/>
      <c r="URU27" s="279"/>
      <c r="URV27" s="279"/>
      <c r="URW27" s="279"/>
      <c r="URX27" s="279"/>
      <c r="URY27" s="279"/>
      <c r="URZ27" s="279"/>
      <c r="USA27" s="279"/>
      <c r="USB27" s="279"/>
      <c r="USC27" s="279"/>
      <c r="USD27" s="279"/>
      <c r="USE27" s="279"/>
      <c r="USF27" s="279"/>
      <c r="USG27" s="279"/>
      <c r="USH27" s="279"/>
      <c r="USI27" s="279"/>
      <c r="USJ27" s="279"/>
      <c r="USK27" s="279"/>
      <c r="USL27" s="279"/>
      <c r="USM27" s="279"/>
      <c r="USN27" s="279"/>
      <c r="USO27" s="279"/>
      <c r="USP27" s="279"/>
      <c r="USQ27" s="279"/>
      <c r="USR27" s="279"/>
      <c r="USS27" s="279"/>
      <c r="UST27" s="279"/>
      <c r="USU27" s="279"/>
      <c r="USV27" s="279"/>
      <c r="USW27" s="279"/>
      <c r="USX27" s="279"/>
      <c r="USY27" s="279"/>
      <c r="USZ27" s="279"/>
      <c r="UTA27" s="279"/>
      <c r="UTB27" s="279"/>
      <c r="UTC27" s="279"/>
      <c r="UTD27" s="279"/>
      <c r="UTE27" s="279"/>
      <c r="UTF27" s="279"/>
      <c r="UTG27" s="279"/>
      <c r="UTH27" s="279"/>
      <c r="UTI27" s="279"/>
      <c r="UTJ27" s="279"/>
      <c r="UTK27" s="279"/>
      <c r="UTL27" s="279"/>
      <c r="UTM27" s="279"/>
      <c r="UTN27" s="279"/>
      <c r="UTO27" s="279"/>
      <c r="UTP27" s="279"/>
      <c r="UTQ27" s="279"/>
      <c r="UTR27" s="279"/>
      <c r="UTS27" s="279"/>
      <c r="UTT27" s="279"/>
      <c r="UTU27" s="279"/>
      <c r="UTV27" s="279"/>
      <c r="UTW27" s="279"/>
      <c r="UTX27" s="279"/>
      <c r="UTY27" s="279"/>
      <c r="UTZ27" s="279"/>
      <c r="UUA27" s="279"/>
      <c r="UUB27" s="279"/>
      <c r="UUC27" s="279"/>
      <c r="UUD27" s="279"/>
      <c r="UUE27" s="279"/>
      <c r="UUF27" s="279"/>
      <c r="UUG27" s="279"/>
      <c r="UUH27" s="279"/>
      <c r="UUI27" s="279"/>
      <c r="UUJ27" s="279"/>
      <c r="UUK27" s="279"/>
      <c r="UUL27" s="279"/>
      <c r="UUM27" s="279"/>
      <c r="UUN27" s="279"/>
      <c r="UUO27" s="279"/>
      <c r="UUP27" s="279"/>
      <c r="UUQ27" s="279"/>
      <c r="UUR27" s="279"/>
      <c r="UUS27" s="279"/>
      <c r="UUT27" s="279"/>
      <c r="UUU27" s="279"/>
      <c r="UUV27" s="279"/>
      <c r="UUW27" s="279"/>
      <c r="UUX27" s="279"/>
      <c r="UUY27" s="279"/>
      <c r="UUZ27" s="279"/>
      <c r="UVA27" s="279"/>
      <c r="UVB27" s="279"/>
      <c r="UVC27" s="279"/>
      <c r="UVD27" s="279"/>
      <c r="UVE27" s="279"/>
      <c r="UVF27" s="279"/>
      <c r="UVG27" s="279"/>
      <c r="UVH27" s="279"/>
      <c r="UVI27" s="279"/>
      <c r="UVJ27" s="279"/>
      <c r="UVK27" s="279"/>
      <c r="UVL27" s="279"/>
      <c r="UVM27" s="279"/>
      <c r="UVN27" s="279"/>
      <c r="UVO27" s="279"/>
      <c r="UVP27" s="279"/>
      <c r="UVQ27" s="279"/>
      <c r="UVR27" s="279"/>
      <c r="UVS27" s="279"/>
      <c r="UVT27" s="279"/>
      <c r="UVU27" s="279"/>
      <c r="UVV27" s="279"/>
      <c r="UVW27" s="279"/>
      <c r="UVX27" s="279"/>
      <c r="UVY27" s="279"/>
      <c r="UVZ27" s="279"/>
      <c r="UWA27" s="279"/>
      <c r="UWB27" s="279"/>
      <c r="UWC27" s="279"/>
      <c r="UWD27" s="279"/>
      <c r="UWE27" s="279"/>
      <c r="UWF27" s="279"/>
      <c r="UWG27" s="279"/>
      <c r="UWH27" s="279"/>
      <c r="UWI27" s="279"/>
      <c r="UWJ27" s="279"/>
      <c r="UWK27" s="279"/>
      <c r="UWL27" s="279"/>
      <c r="UWM27" s="279"/>
      <c r="UWN27" s="279"/>
      <c r="UWO27" s="279"/>
      <c r="UWP27" s="279"/>
      <c r="UWQ27" s="279"/>
      <c r="UWR27" s="279"/>
      <c r="UWS27" s="279"/>
      <c r="UWT27" s="279"/>
      <c r="UWU27" s="279"/>
      <c r="UWV27" s="279"/>
      <c r="UWW27" s="279"/>
      <c r="UWX27" s="279"/>
      <c r="UWY27" s="279"/>
      <c r="UWZ27" s="279"/>
      <c r="UXA27" s="279"/>
      <c r="UXB27" s="279"/>
      <c r="UXC27" s="279"/>
      <c r="UXD27" s="279"/>
      <c r="UXE27" s="279"/>
      <c r="UXF27" s="279"/>
      <c r="UXG27" s="279"/>
      <c r="UXH27" s="279"/>
      <c r="UXI27" s="279"/>
      <c r="UXJ27" s="279"/>
      <c r="UXK27" s="279"/>
      <c r="UXL27" s="279"/>
      <c r="UXM27" s="279"/>
      <c r="UXN27" s="279"/>
      <c r="UXO27" s="279"/>
      <c r="UXP27" s="279"/>
      <c r="UXQ27" s="279"/>
      <c r="UXR27" s="279"/>
      <c r="UXS27" s="279"/>
      <c r="UXT27" s="279"/>
      <c r="UXU27" s="279"/>
      <c r="UXV27" s="279"/>
      <c r="UXW27" s="279"/>
      <c r="UXX27" s="279"/>
      <c r="UXY27" s="279"/>
      <c r="UXZ27" s="279"/>
      <c r="UYA27" s="279"/>
      <c r="UYB27" s="279"/>
      <c r="UYC27" s="279"/>
      <c r="UYD27" s="279"/>
      <c r="UYE27" s="279"/>
      <c r="UYF27" s="279"/>
      <c r="UYG27" s="279"/>
      <c r="UYH27" s="279"/>
      <c r="UYI27" s="279"/>
      <c r="UYJ27" s="279"/>
      <c r="UYK27" s="279"/>
      <c r="UYL27" s="279"/>
      <c r="UYM27" s="279"/>
      <c r="UYN27" s="279"/>
      <c r="UYO27" s="279"/>
      <c r="UYP27" s="279"/>
      <c r="UYQ27" s="279"/>
      <c r="UYR27" s="279"/>
      <c r="UYS27" s="279"/>
      <c r="UYT27" s="279"/>
      <c r="UYU27" s="279"/>
      <c r="UYV27" s="279"/>
      <c r="UYW27" s="279"/>
      <c r="UYX27" s="279"/>
      <c r="UYY27" s="279"/>
      <c r="UYZ27" s="279"/>
      <c r="UZA27" s="279"/>
      <c r="UZB27" s="279"/>
      <c r="UZC27" s="279"/>
      <c r="UZD27" s="279"/>
      <c r="UZE27" s="279"/>
      <c r="UZF27" s="279"/>
      <c r="UZG27" s="279"/>
      <c r="UZH27" s="279"/>
      <c r="UZI27" s="279"/>
      <c r="UZJ27" s="279"/>
      <c r="UZK27" s="279"/>
      <c r="UZL27" s="279"/>
      <c r="UZM27" s="279"/>
      <c r="UZN27" s="279"/>
      <c r="UZO27" s="279"/>
      <c r="UZP27" s="279"/>
      <c r="UZQ27" s="279"/>
      <c r="UZR27" s="279"/>
      <c r="UZS27" s="279"/>
      <c r="UZT27" s="279"/>
      <c r="UZU27" s="279"/>
      <c r="UZV27" s="279"/>
      <c r="UZW27" s="279"/>
      <c r="UZX27" s="279"/>
      <c r="UZY27" s="279"/>
      <c r="UZZ27" s="279"/>
      <c r="VAA27" s="279"/>
      <c r="VAB27" s="279"/>
      <c r="VAC27" s="279"/>
      <c r="VAD27" s="279"/>
      <c r="VAE27" s="279"/>
      <c r="VAF27" s="279"/>
      <c r="VAG27" s="279"/>
      <c r="VAH27" s="279"/>
      <c r="VAI27" s="279"/>
      <c r="VAJ27" s="279"/>
      <c r="VAK27" s="279"/>
      <c r="VAL27" s="279"/>
      <c r="VAM27" s="279"/>
      <c r="VAN27" s="279"/>
      <c r="VAO27" s="279"/>
      <c r="VAP27" s="279"/>
      <c r="VAQ27" s="279"/>
      <c r="VAR27" s="279"/>
      <c r="VAS27" s="279"/>
      <c r="VAT27" s="279"/>
      <c r="VAU27" s="279"/>
      <c r="VAV27" s="279"/>
      <c r="VAW27" s="279"/>
      <c r="VAX27" s="279"/>
      <c r="VAY27" s="279"/>
      <c r="VAZ27" s="279"/>
      <c r="VBA27" s="279"/>
      <c r="VBB27" s="279"/>
      <c r="VBC27" s="279"/>
      <c r="VBD27" s="279"/>
      <c r="VBE27" s="279"/>
      <c r="VBF27" s="279"/>
      <c r="VBG27" s="279"/>
      <c r="VBH27" s="279"/>
      <c r="VBI27" s="279"/>
      <c r="VBJ27" s="279"/>
      <c r="VBK27" s="279"/>
      <c r="VBL27" s="279"/>
      <c r="VBM27" s="279"/>
      <c r="VBN27" s="279"/>
      <c r="VBO27" s="279"/>
      <c r="VBP27" s="279"/>
      <c r="VBQ27" s="279"/>
      <c r="VBR27" s="279"/>
      <c r="VBS27" s="279"/>
      <c r="VBT27" s="279"/>
      <c r="VBU27" s="279"/>
      <c r="VBV27" s="279"/>
      <c r="VBW27" s="279"/>
      <c r="VBX27" s="279"/>
      <c r="VBY27" s="279"/>
      <c r="VBZ27" s="279"/>
      <c r="VCA27" s="279"/>
      <c r="VCB27" s="279"/>
      <c r="VCC27" s="279"/>
      <c r="VCD27" s="279"/>
      <c r="VCE27" s="279"/>
      <c r="VCF27" s="279"/>
      <c r="VCG27" s="279"/>
      <c r="VCH27" s="279"/>
      <c r="VCI27" s="279"/>
      <c r="VCJ27" s="279"/>
      <c r="VCK27" s="279"/>
      <c r="VCL27" s="279"/>
      <c r="VCM27" s="279"/>
      <c r="VCN27" s="279"/>
      <c r="VCO27" s="279"/>
      <c r="VCP27" s="279"/>
      <c r="VCQ27" s="279"/>
      <c r="VCR27" s="279"/>
      <c r="VCS27" s="279"/>
      <c r="VCT27" s="279"/>
      <c r="VCU27" s="279"/>
      <c r="VCV27" s="279"/>
      <c r="VCW27" s="279"/>
      <c r="VCX27" s="279"/>
      <c r="VCY27" s="279"/>
      <c r="VCZ27" s="279"/>
      <c r="VDA27" s="279"/>
      <c r="VDB27" s="279"/>
      <c r="VDC27" s="279"/>
      <c r="VDD27" s="279"/>
      <c r="VDE27" s="279"/>
      <c r="VDF27" s="279"/>
      <c r="VDG27" s="279"/>
      <c r="VDH27" s="279"/>
      <c r="VDI27" s="279"/>
      <c r="VDJ27" s="279"/>
      <c r="VDK27" s="279"/>
      <c r="VDL27" s="279"/>
      <c r="VDM27" s="279"/>
      <c r="VDN27" s="279"/>
      <c r="VDO27" s="279"/>
      <c r="VDP27" s="279"/>
      <c r="VDQ27" s="279"/>
      <c r="VDR27" s="279"/>
      <c r="VDS27" s="279"/>
      <c r="VDT27" s="279"/>
      <c r="VDU27" s="279"/>
      <c r="VDV27" s="279"/>
      <c r="VDW27" s="279"/>
      <c r="VDX27" s="279"/>
      <c r="VDY27" s="279"/>
      <c r="VDZ27" s="279"/>
      <c r="VEA27" s="279"/>
      <c r="VEB27" s="279"/>
      <c r="VEC27" s="279"/>
      <c r="VED27" s="279"/>
      <c r="VEE27" s="279"/>
      <c r="VEF27" s="279"/>
      <c r="VEG27" s="279"/>
      <c r="VEH27" s="279"/>
      <c r="VEI27" s="279"/>
      <c r="VEJ27" s="279"/>
      <c r="VEK27" s="279"/>
      <c r="VEL27" s="279"/>
      <c r="VEM27" s="279"/>
      <c r="VEN27" s="279"/>
      <c r="VEO27" s="279"/>
      <c r="VEP27" s="279"/>
      <c r="VEQ27" s="279"/>
      <c r="VER27" s="279"/>
      <c r="VES27" s="279"/>
      <c r="VET27" s="279"/>
      <c r="VEU27" s="279"/>
      <c r="VEV27" s="279"/>
      <c r="VEW27" s="279"/>
      <c r="VEX27" s="279"/>
      <c r="VEY27" s="279"/>
      <c r="VEZ27" s="279"/>
      <c r="VFA27" s="279"/>
      <c r="VFB27" s="279"/>
      <c r="VFC27" s="279"/>
      <c r="VFD27" s="279"/>
      <c r="VFE27" s="279"/>
      <c r="VFF27" s="279"/>
      <c r="VFG27" s="279"/>
      <c r="VFH27" s="279"/>
      <c r="VFI27" s="279"/>
      <c r="VFJ27" s="279"/>
      <c r="VFK27" s="279"/>
      <c r="VFL27" s="279"/>
      <c r="VFM27" s="279"/>
      <c r="VFN27" s="279"/>
      <c r="VFO27" s="279"/>
      <c r="VFP27" s="279"/>
      <c r="VFQ27" s="279"/>
      <c r="VFR27" s="279"/>
      <c r="VFS27" s="279"/>
      <c r="VFT27" s="279"/>
      <c r="VFU27" s="279"/>
      <c r="VFV27" s="279"/>
      <c r="VFW27" s="279"/>
      <c r="VFX27" s="279"/>
      <c r="VFY27" s="279"/>
      <c r="VFZ27" s="279"/>
      <c r="VGA27" s="279"/>
      <c r="VGB27" s="279"/>
      <c r="VGC27" s="279"/>
      <c r="VGD27" s="279"/>
      <c r="VGE27" s="279"/>
      <c r="VGF27" s="279"/>
      <c r="VGG27" s="279"/>
      <c r="VGH27" s="279"/>
      <c r="VGI27" s="279"/>
      <c r="VGJ27" s="279"/>
      <c r="VGK27" s="279"/>
      <c r="VGL27" s="279"/>
      <c r="VGM27" s="279"/>
      <c r="VGN27" s="279"/>
      <c r="VGO27" s="279"/>
      <c r="VGP27" s="279"/>
      <c r="VGQ27" s="279"/>
      <c r="VGR27" s="279"/>
      <c r="VGS27" s="279"/>
      <c r="VGT27" s="279"/>
      <c r="VGU27" s="279"/>
      <c r="VGV27" s="279"/>
      <c r="VGW27" s="279"/>
      <c r="VGX27" s="279"/>
      <c r="VGY27" s="279"/>
      <c r="VGZ27" s="279"/>
      <c r="VHA27" s="279"/>
      <c r="VHB27" s="279"/>
      <c r="VHC27" s="279"/>
      <c r="VHD27" s="279"/>
      <c r="VHE27" s="279"/>
      <c r="VHF27" s="279"/>
      <c r="VHG27" s="279"/>
      <c r="VHH27" s="279"/>
      <c r="VHI27" s="279"/>
      <c r="VHJ27" s="279"/>
      <c r="VHK27" s="279"/>
      <c r="VHL27" s="279"/>
      <c r="VHM27" s="279"/>
      <c r="VHN27" s="279"/>
      <c r="VHO27" s="279"/>
      <c r="VHP27" s="279"/>
      <c r="VHQ27" s="279"/>
      <c r="VHR27" s="279"/>
      <c r="VHS27" s="279"/>
      <c r="VHT27" s="279"/>
      <c r="VHU27" s="279"/>
      <c r="VHV27" s="279"/>
      <c r="VHW27" s="279"/>
      <c r="VHX27" s="279"/>
      <c r="VHY27" s="279"/>
      <c r="VHZ27" s="279"/>
      <c r="VIA27" s="279"/>
      <c r="VIB27" s="279"/>
      <c r="VIC27" s="279"/>
      <c r="VID27" s="279"/>
      <c r="VIE27" s="279"/>
      <c r="VIF27" s="279"/>
      <c r="VIG27" s="279"/>
      <c r="VIH27" s="279"/>
      <c r="VII27" s="279"/>
      <c r="VIJ27" s="279"/>
      <c r="VIK27" s="279"/>
      <c r="VIL27" s="279"/>
      <c r="VIM27" s="279"/>
      <c r="VIN27" s="279"/>
      <c r="VIO27" s="279"/>
      <c r="VIP27" s="279"/>
      <c r="VIQ27" s="279"/>
      <c r="VIR27" s="279"/>
      <c r="VIS27" s="279"/>
      <c r="VIT27" s="279"/>
      <c r="VIU27" s="279"/>
      <c r="VIV27" s="279"/>
      <c r="VIW27" s="279"/>
      <c r="VIX27" s="279"/>
      <c r="VIY27" s="279"/>
      <c r="VIZ27" s="279"/>
      <c r="VJA27" s="279"/>
      <c r="VJB27" s="279"/>
      <c r="VJC27" s="279"/>
      <c r="VJD27" s="279"/>
      <c r="VJE27" s="279"/>
      <c r="VJF27" s="279"/>
      <c r="VJG27" s="279"/>
      <c r="VJH27" s="279"/>
      <c r="VJI27" s="279"/>
      <c r="VJJ27" s="279"/>
      <c r="VJK27" s="279"/>
      <c r="VJL27" s="279"/>
      <c r="VJM27" s="279"/>
      <c r="VJN27" s="279"/>
      <c r="VJO27" s="279"/>
      <c r="VJP27" s="279"/>
      <c r="VJQ27" s="279"/>
      <c r="VJR27" s="279"/>
      <c r="VJS27" s="279"/>
      <c r="VJT27" s="279"/>
      <c r="VJU27" s="279"/>
      <c r="VJV27" s="279"/>
      <c r="VJW27" s="279"/>
      <c r="VJX27" s="279"/>
      <c r="VJY27" s="279"/>
      <c r="VJZ27" s="279"/>
      <c r="VKA27" s="279"/>
      <c r="VKB27" s="279"/>
      <c r="VKC27" s="279"/>
      <c r="VKD27" s="279"/>
      <c r="VKE27" s="279"/>
      <c r="VKF27" s="279"/>
      <c r="VKG27" s="279"/>
      <c r="VKH27" s="279"/>
      <c r="VKI27" s="279"/>
      <c r="VKJ27" s="279"/>
      <c r="VKK27" s="279"/>
      <c r="VKL27" s="279"/>
      <c r="VKM27" s="279"/>
      <c r="VKN27" s="279"/>
      <c r="VKO27" s="279"/>
      <c r="VKP27" s="279"/>
      <c r="VKQ27" s="279"/>
      <c r="VKR27" s="279"/>
      <c r="VKS27" s="279"/>
      <c r="VKT27" s="279"/>
      <c r="VKU27" s="279"/>
      <c r="VKV27" s="279"/>
      <c r="VKW27" s="279"/>
      <c r="VKX27" s="279"/>
      <c r="VKY27" s="279"/>
      <c r="VKZ27" s="279"/>
      <c r="VLA27" s="279"/>
      <c r="VLB27" s="279"/>
      <c r="VLC27" s="279"/>
      <c r="VLD27" s="279"/>
      <c r="VLE27" s="279"/>
      <c r="VLF27" s="279"/>
      <c r="VLG27" s="279"/>
      <c r="VLH27" s="279"/>
      <c r="VLI27" s="279"/>
      <c r="VLJ27" s="279"/>
      <c r="VLK27" s="279"/>
      <c r="VLL27" s="279"/>
      <c r="VLM27" s="279"/>
      <c r="VLN27" s="279"/>
      <c r="VLO27" s="279"/>
      <c r="VLP27" s="279"/>
      <c r="VLQ27" s="279"/>
      <c r="VLR27" s="279"/>
      <c r="VLS27" s="279"/>
      <c r="VLT27" s="279"/>
      <c r="VLU27" s="279"/>
      <c r="VLV27" s="279"/>
      <c r="VLW27" s="279"/>
      <c r="VLX27" s="279"/>
      <c r="VLY27" s="279"/>
      <c r="VLZ27" s="279"/>
      <c r="VMA27" s="279"/>
      <c r="VMB27" s="279"/>
      <c r="VMC27" s="279"/>
      <c r="VMD27" s="279"/>
      <c r="VME27" s="279"/>
      <c r="VMF27" s="279"/>
      <c r="VMG27" s="279"/>
      <c r="VMH27" s="279"/>
      <c r="VMI27" s="279"/>
      <c r="VMJ27" s="279"/>
      <c r="VMK27" s="279"/>
      <c r="VML27" s="279"/>
      <c r="VMM27" s="279"/>
      <c r="VMN27" s="279"/>
      <c r="VMO27" s="279"/>
      <c r="VMP27" s="279"/>
      <c r="VMQ27" s="279"/>
      <c r="VMR27" s="279"/>
      <c r="VMS27" s="279"/>
      <c r="VMT27" s="279"/>
      <c r="VMU27" s="279"/>
      <c r="VMV27" s="279"/>
      <c r="VMW27" s="279"/>
      <c r="VMX27" s="279"/>
      <c r="VMY27" s="279"/>
      <c r="VMZ27" s="279"/>
      <c r="VNA27" s="279"/>
      <c r="VNB27" s="279"/>
      <c r="VNC27" s="279"/>
      <c r="VND27" s="279"/>
      <c r="VNE27" s="279"/>
      <c r="VNF27" s="279"/>
      <c r="VNG27" s="279"/>
      <c r="VNH27" s="279"/>
      <c r="VNI27" s="279"/>
      <c r="VNJ27" s="279"/>
      <c r="VNK27" s="279"/>
      <c r="VNL27" s="279"/>
      <c r="VNM27" s="279"/>
      <c r="VNN27" s="279"/>
      <c r="VNO27" s="279"/>
      <c r="VNP27" s="279"/>
      <c r="VNQ27" s="279"/>
      <c r="VNR27" s="279"/>
      <c r="VNS27" s="279"/>
      <c r="VNT27" s="279"/>
      <c r="VNU27" s="279"/>
      <c r="VNV27" s="279"/>
      <c r="VNW27" s="279"/>
      <c r="VNX27" s="279"/>
      <c r="VNY27" s="279"/>
      <c r="VNZ27" s="279"/>
      <c r="VOA27" s="279"/>
      <c r="VOB27" s="279"/>
      <c r="VOC27" s="279"/>
      <c r="VOD27" s="279"/>
      <c r="VOE27" s="279"/>
      <c r="VOF27" s="279"/>
      <c r="VOG27" s="279"/>
      <c r="VOH27" s="279"/>
      <c r="VOI27" s="279"/>
      <c r="VOJ27" s="279"/>
      <c r="VOK27" s="279"/>
      <c r="VOL27" s="279"/>
      <c r="VOM27" s="279"/>
      <c r="VON27" s="279"/>
      <c r="VOO27" s="279"/>
      <c r="VOP27" s="279"/>
      <c r="VOQ27" s="279"/>
      <c r="VOR27" s="279"/>
      <c r="VOS27" s="279"/>
      <c r="VOT27" s="279"/>
      <c r="VOU27" s="279"/>
      <c r="VOV27" s="279"/>
      <c r="VOW27" s="279"/>
      <c r="VOX27" s="279"/>
      <c r="VOY27" s="279"/>
      <c r="VOZ27" s="279"/>
      <c r="VPA27" s="279"/>
      <c r="VPB27" s="279"/>
      <c r="VPC27" s="279"/>
      <c r="VPD27" s="279"/>
      <c r="VPE27" s="279"/>
      <c r="VPF27" s="279"/>
      <c r="VPG27" s="279"/>
      <c r="VPH27" s="279"/>
      <c r="VPI27" s="279"/>
      <c r="VPJ27" s="279"/>
      <c r="VPK27" s="279"/>
      <c r="VPL27" s="279"/>
      <c r="VPM27" s="279"/>
      <c r="VPN27" s="279"/>
      <c r="VPO27" s="279"/>
      <c r="VPP27" s="279"/>
      <c r="VPQ27" s="279"/>
      <c r="VPR27" s="279"/>
      <c r="VPS27" s="279"/>
      <c r="VPT27" s="279"/>
      <c r="VPU27" s="279"/>
      <c r="VPV27" s="279"/>
      <c r="VPW27" s="279"/>
      <c r="VPX27" s="279"/>
      <c r="VPY27" s="279"/>
      <c r="VPZ27" s="279"/>
      <c r="VQA27" s="279"/>
      <c r="VQB27" s="279"/>
      <c r="VQC27" s="279"/>
      <c r="VQD27" s="279"/>
      <c r="VQE27" s="279"/>
      <c r="VQF27" s="279"/>
      <c r="VQG27" s="279"/>
      <c r="VQH27" s="279"/>
      <c r="VQI27" s="279"/>
      <c r="VQJ27" s="279"/>
      <c r="VQK27" s="279"/>
      <c r="VQL27" s="279"/>
      <c r="VQM27" s="279"/>
      <c r="VQN27" s="279"/>
      <c r="VQO27" s="279"/>
      <c r="VQP27" s="279"/>
      <c r="VQQ27" s="279"/>
      <c r="VQR27" s="279"/>
      <c r="VQS27" s="279"/>
      <c r="VQT27" s="279"/>
      <c r="VQU27" s="279"/>
      <c r="VQV27" s="279"/>
      <c r="VQW27" s="279"/>
      <c r="VQX27" s="279"/>
      <c r="VQY27" s="279"/>
      <c r="VQZ27" s="279"/>
      <c r="VRA27" s="279"/>
      <c r="VRB27" s="279"/>
      <c r="VRC27" s="279"/>
      <c r="VRD27" s="279"/>
      <c r="VRE27" s="279"/>
      <c r="VRF27" s="279"/>
      <c r="VRG27" s="279"/>
      <c r="VRH27" s="279"/>
      <c r="VRI27" s="279"/>
      <c r="VRJ27" s="279"/>
      <c r="VRK27" s="279"/>
      <c r="VRL27" s="279"/>
      <c r="VRM27" s="279"/>
      <c r="VRN27" s="279"/>
      <c r="VRO27" s="279"/>
      <c r="VRP27" s="279"/>
      <c r="VRQ27" s="279"/>
      <c r="VRR27" s="279"/>
      <c r="VRS27" s="279"/>
      <c r="VRT27" s="279"/>
      <c r="VRU27" s="279"/>
      <c r="VRV27" s="279"/>
      <c r="VRW27" s="279"/>
      <c r="VRX27" s="279"/>
      <c r="VRY27" s="279"/>
      <c r="VRZ27" s="279"/>
      <c r="VSA27" s="279"/>
      <c r="VSB27" s="279"/>
      <c r="VSC27" s="279"/>
      <c r="VSD27" s="279"/>
      <c r="VSE27" s="279"/>
      <c r="VSF27" s="279"/>
      <c r="VSG27" s="279"/>
      <c r="VSH27" s="279"/>
      <c r="VSI27" s="279"/>
      <c r="VSJ27" s="279"/>
      <c r="VSK27" s="279"/>
      <c r="VSL27" s="279"/>
      <c r="VSM27" s="279"/>
      <c r="VSN27" s="279"/>
      <c r="VSO27" s="279"/>
      <c r="VSP27" s="279"/>
      <c r="VSQ27" s="279"/>
      <c r="VSR27" s="279"/>
      <c r="VSS27" s="279"/>
      <c r="VST27" s="279"/>
      <c r="VSU27" s="279"/>
      <c r="VSV27" s="279"/>
      <c r="VSW27" s="279"/>
      <c r="VSX27" s="279"/>
      <c r="VSY27" s="279"/>
      <c r="VSZ27" s="279"/>
      <c r="VTA27" s="279"/>
      <c r="VTB27" s="279"/>
      <c r="VTC27" s="279"/>
      <c r="VTD27" s="279"/>
      <c r="VTE27" s="279"/>
      <c r="VTF27" s="279"/>
      <c r="VTG27" s="279"/>
      <c r="VTH27" s="279"/>
      <c r="VTI27" s="279"/>
      <c r="VTJ27" s="279"/>
      <c r="VTK27" s="279"/>
      <c r="VTL27" s="279"/>
      <c r="VTM27" s="279"/>
      <c r="VTN27" s="279"/>
      <c r="VTO27" s="279"/>
      <c r="VTP27" s="279"/>
      <c r="VTQ27" s="279"/>
      <c r="VTR27" s="279"/>
      <c r="VTS27" s="279"/>
      <c r="VTT27" s="279"/>
      <c r="VTU27" s="279"/>
      <c r="VTV27" s="279"/>
      <c r="VTW27" s="279"/>
      <c r="VTX27" s="279"/>
      <c r="VTY27" s="279"/>
      <c r="VTZ27" s="279"/>
      <c r="VUA27" s="279"/>
      <c r="VUB27" s="279"/>
      <c r="VUC27" s="279"/>
      <c r="VUD27" s="279"/>
      <c r="VUE27" s="279"/>
      <c r="VUF27" s="279"/>
      <c r="VUG27" s="279"/>
      <c r="VUH27" s="279"/>
      <c r="VUI27" s="279"/>
      <c r="VUJ27" s="279"/>
      <c r="VUK27" s="279"/>
      <c r="VUL27" s="279"/>
      <c r="VUM27" s="279"/>
      <c r="VUN27" s="279"/>
      <c r="VUO27" s="279"/>
      <c r="VUP27" s="279"/>
      <c r="VUQ27" s="279"/>
      <c r="VUR27" s="279"/>
      <c r="VUS27" s="279"/>
      <c r="VUT27" s="279"/>
      <c r="VUU27" s="279"/>
      <c r="VUV27" s="279"/>
      <c r="VUW27" s="279"/>
      <c r="VUX27" s="279"/>
      <c r="VUY27" s="279"/>
      <c r="VUZ27" s="279"/>
      <c r="VVA27" s="279"/>
      <c r="VVB27" s="279"/>
      <c r="VVC27" s="279"/>
      <c r="VVD27" s="279"/>
      <c r="VVE27" s="279"/>
      <c r="VVF27" s="279"/>
      <c r="VVG27" s="279"/>
      <c r="VVH27" s="279"/>
      <c r="VVI27" s="279"/>
      <c r="VVJ27" s="279"/>
      <c r="VVK27" s="279"/>
      <c r="VVL27" s="279"/>
      <c r="VVM27" s="279"/>
      <c r="VVN27" s="279"/>
      <c r="VVO27" s="279"/>
      <c r="VVP27" s="279"/>
      <c r="VVQ27" s="279"/>
      <c r="VVR27" s="279"/>
      <c r="VVS27" s="279"/>
      <c r="VVT27" s="279"/>
      <c r="VVU27" s="279"/>
      <c r="VVV27" s="279"/>
      <c r="VVW27" s="279"/>
      <c r="VVX27" s="279"/>
      <c r="VVY27" s="279"/>
      <c r="VVZ27" s="279"/>
      <c r="VWA27" s="279"/>
      <c r="VWB27" s="279"/>
      <c r="VWC27" s="279"/>
      <c r="VWD27" s="279"/>
      <c r="VWE27" s="279"/>
      <c r="VWF27" s="279"/>
      <c r="VWG27" s="279"/>
      <c r="VWH27" s="279"/>
      <c r="VWI27" s="279"/>
      <c r="VWJ27" s="279"/>
      <c r="VWK27" s="279"/>
      <c r="VWL27" s="279"/>
      <c r="VWM27" s="279"/>
      <c r="VWN27" s="279"/>
      <c r="VWO27" s="279"/>
      <c r="VWP27" s="279"/>
      <c r="VWQ27" s="279"/>
      <c r="VWR27" s="279"/>
      <c r="VWS27" s="279"/>
      <c r="VWT27" s="279"/>
      <c r="VWU27" s="279"/>
      <c r="VWV27" s="279"/>
      <c r="VWW27" s="279"/>
      <c r="VWX27" s="279"/>
      <c r="VWY27" s="279"/>
      <c r="VWZ27" s="279"/>
      <c r="VXA27" s="279"/>
      <c r="VXB27" s="279"/>
      <c r="VXC27" s="279"/>
      <c r="VXD27" s="279"/>
      <c r="VXE27" s="279"/>
      <c r="VXF27" s="279"/>
      <c r="VXG27" s="279"/>
      <c r="VXH27" s="279"/>
      <c r="VXI27" s="279"/>
      <c r="VXJ27" s="279"/>
      <c r="VXK27" s="279"/>
      <c r="VXL27" s="279"/>
      <c r="VXM27" s="279"/>
      <c r="VXN27" s="279"/>
      <c r="VXO27" s="279"/>
      <c r="VXP27" s="279"/>
      <c r="VXQ27" s="279"/>
      <c r="VXR27" s="279"/>
      <c r="VXS27" s="279"/>
      <c r="VXT27" s="279"/>
      <c r="VXU27" s="279"/>
      <c r="VXV27" s="279"/>
      <c r="VXW27" s="279"/>
      <c r="VXX27" s="279"/>
      <c r="VXY27" s="279"/>
      <c r="VXZ27" s="279"/>
      <c r="VYA27" s="279"/>
      <c r="VYB27" s="279"/>
      <c r="VYC27" s="279"/>
      <c r="VYD27" s="279"/>
      <c r="VYE27" s="279"/>
      <c r="VYF27" s="279"/>
      <c r="VYG27" s="279"/>
      <c r="VYH27" s="279"/>
      <c r="VYI27" s="279"/>
      <c r="VYJ27" s="279"/>
      <c r="VYK27" s="279"/>
      <c r="VYL27" s="279"/>
      <c r="VYM27" s="279"/>
      <c r="VYN27" s="279"/>
      <c r="VYO27" s="279"/>
      <c r="VYP27" s="279"/>
      <c r="VYQ27" s="279"/>
      <c r="VYR27" s="279"/>
      <c r="VYS27" s="279"/>
      <c r="VYT27" s="279"/>
      <c r="VYU27" s="279"/>
      <c r="VYV27" s="279"/>
      <c r="VYW27" s="279"/>
      <c r="VYX27" s="279"/>
      <c r="VYY27" s="279"/>
      <c r="VYZ27" s="279"/>
      <c r="VZA27" s="279"/>
      <c r="VZB27" s="279"/>
      <c r="VZC27" s="279"/>
      <c r="VZD27" s="279"/>
      <c r="VZE27" s="279"/>
      <c r="VZF27" s="279"/>
      <c r="VZG27" s="279"/>
      <c r="VZH27" s="279"/>
      <c r="VZI27" s="279"/>
      <c r="VZJ27" s="279"/>
      <c r="VZK27" s="279"/>
      <c r="VZL27" s="279"/>
      <c r="VZM27" s="279"/>
      <c r="VZN27" s="279"/>
      <c r="VZO27" s="279"/>
      <c r="VZP27" s="279"/>
      <c r="VZQ27" s="279"/>
      <c r="VZR27" s="279"/>
      <c r="VZS27" s="279"/>
      <c r="VZT27" s="279"/>
      <c r="VZU27" s="279"/>
      <c r="VZV27" s="279"/>
      <c r="VZW27" s="279"/>
      <c r="VZX27" s="279"/>
      <c r="VZY27" s="279"/>
      <c r="VZZ27" s="279"/>
      <c r="WAA27" s="279"/>
      <c r="WAB27" s="279"/>
      <c r="WAC27" s="279"/>
      <c r="WAD27" s="279"/>
      <c r="WAE27" s="279"/>
      <c r="WAF27" s="279"/>
      <c r="WAG27" s="279"/>
      <c r="WAH27" s="279"/>
      <c r="WAI27" s="279"/>
      <c r="WAJ27" s="279"/>
      <c r="WAK27" s="279"/>
      <c r="WAL27" s="279"/>
      <c r="WAM27" s="279"/>
      <c r="WAN27" s="279"/>
      <c r="WAO27" s="279"/>
      <c r="WAP27" s="279"/>
      <c r="WAQ27" s="279"/>
      <c r="WAR27" s="279"/>
      <c r="WAS27" s="279"/>
      <c r="WAT27" s="279"/>
      <c r="WAU27" s="279"/>
      <c r="WAV27" s="279"/>
      <c r="WAW27" s="279"/>
      <c r="WAX27" s="279"/>
      <c r="WAY27" s="279"/>
      <c r="WAZ27" s="279"/>
      <c r="WBA27" s="279"/>
      <c r="WBB27" s="279"/>
      <c r="WBC27" s="279"/>
      <c r="WBD27" s="279"/>
      <c r="WBE27" s="279"/>
      <c r="WBF27" s="279"/>
      <c r="WBG27" s="279"/>
      <c r="WBH27" s="279"/>
      <c r="WBI27" s="279"/>
      <c r="WBJ27" s="279"/>
      <c r="WBK27" s="279"/>
      <c r="WBL27" s="279"/>
      <c r="WBM27" s="279"/>
      <c r="WBN27" s="279"/>
      <c r="WBO27" s="279"/>
      <c r="WBP27" s="279"/>
      <c r="WBQ27" s="279"/>
      <c r="WBR27" s="279"/>
      <c r="WBS27" s="279"/>
      <c r="WBT27" s="279"/>
      <c r="WBU27" s="279"/>
      <c r="WBV27" s="279"/>
      <c r="WBW27" s="279"/>
      <c r="WBX27" s="279"/>
      <c r="WBY27" s="279"/>
      <c r="WBZ27" s="279"/>
      <c r="WCA27" s="279"/>
      <c r="WCB27" s="279"/>
      <c r="WCC27" s="279"/>
      <c r="WCD27" s="279"/>
      <c r="WCE27" s="279"/>
      <c r="WCF27" s="279"/>
      <c r="WCG27" s="279"/>
      <c r="WCH27" s="279"/>
      <c r="WCI27" s="279"/>
      <c r="WCJ27" s="279"/>
      <c r="WCK27" s="279"/>
      <c r="WCL27" s="279"/>
      <c r="WCM27" s="279"/>
      <c r="WCN27" s="279"/>
      <c r="WCO27" s="279"/>
      <c r="WCP27" s="279"/>
      <c r="WCQ27" s="279"/>
      <c r="WCR27" s="279"/>
      <c r="WCS27" s="279"/>
      <c r="WCT27" s="279"/>
      <c r="WCU27" s="279"/>
      <c r="WCV27" s="279"/>
      <c r="WCW27" s="279"/>
      <c r="WCX27" s="279"/>
      <c r="WCY27" s="279"/>
      <c r="WCZ27" s="279"/>
      <c r="WDA27" s="279"/>
      <c r="WDB27" s="279"/>
      <c r="WDC27" s="279"/>
      <c r="WDD27" s="279"/>
      <c r="WDE27" s="279"/>
      <c r="WDF27" s="279"/>
      <c r="WDG27" s="279"/>
      <c r="WDH27" s="279"/>
      <c r="WDI27" s="279"/>
      <c r="WDJ27" s="279"/>
      <c r="WDK27" s="279"/>
      <c r="WDL27" s="279"/>
      <c r="WDM27" s="279"/>
      <c r="WDN27" s="279"/>
      <c r="WDO27" s="279"/>
      <c r="WDP27" s="279"/>
      <c r="WDQ27" s="279"/>
      <c r="WDR27" s="279"/>
      <c r="WDS27" s="279"/>
      <c r="WDT27" s="279"/>
      <c r="WDU27" s="279"/>
      <c r="WDV27" s="279"/>
      <c r="WDW27" s="279"/>
      <c r="WDX27" s="279"/>
      <c r="WDY27" s="279"/>
      <c r="WDZ27" s="279"/>
      <c r="WEA27" s="279"/>
      <c r="WEB27" s="279"/>
      <c r="WEC27" s="279"/>
      <c r="WED27" s="279"/>
      <c r="WEE27" s="279"/>
      <c r="WEF27" s="279"/>
      <c r="WEG27" s="279"/>
      <c r="WEH27" s="279"/>
      <c r="WEI27" s="279"/>
      <c r="WEJ27" s="279"/>
      <c r="WEK27" s="279"/>
      <c r="WEL27" s="279"/>
      <c r="WEM27" s="279"/>
      <c r="WEN27" s="279"/>
      <c r="WEO27" s="279"/>
      <c r="WEP27" s="279"/>
      <c r="WEQ27" s="279"/>
      <c r="WER27" s="279"/>
      <c r="WES27" s="279"/>
      <c r="WET27" s="279"/>
      <c r="WEU27" s="279"/>
      <c r="WEV27" s="279"/>
      <c r="WEW27" s="279"/>
      <c r="WEX27" s="279"/>
      <c r="WEY27" s="279"/>
      <c r="WEZ27" s="279"/>
      <c r="WFA27" s="279"/>
      <c r="WFB27" s="279"/>
      <c r="WFC27" s="279"/>
      <c r="WFD27" s="279"/>
      <c r="WFE27" s="279"/>
      <c r="WFF27" s="279"/>
      <c r="WFG27" s="279"/>
      <c r="WFH27" s="279"/>
      <c r="WFI27" s="279"/>
      <c r="WFJ27" s="279"/>
      <c r="WFK27" s="279"/>
      <c r="WFL27" s="279"/>
      <c r="WFM27" s="279"/>
      <c r="WFN27" s="279"/>
      <c r="WFO27" s="279"/>
      <c r="WFP27" s="279"/>
      <c r="WFQ27" s="279"/>
      <c r="WFR27" s="279"/>
      <c r="WFS27" s="279"/>
      <c r="WFT27" s="279"/>
      <c r="WFU27" s="279"/>
      <c r="WFV27" s="279"/>
      <c r="WFW27" s="279"/>
      <c r="WFX27" s="279"/>
      <c r="WFY27" s="279"/>
      <c r="WFZ27" s="279"/>
      <c r="WGA27" s="279"/>
      <c r="WGB27" s="279"/>
      <c r="WGC27" s="279"/>
      <c r="WGD27" s="279"/>
      <c r="WGE27" s="279"/>
      <c r="WGF27" s="279"/>
      <c r="WGG27" s="279"/>
      <c r="WGH27" s="279"/>
      <c r="WGI27" s="279"/>
      <c r="WGJ27" s="279"/>
      <c r="WGK27" s="279"/>
      <c r="WGL27" s="279"/>
      <c r="WGM27" s="279"/>
      <c r="WGN27" s="279"/>
      <c r="WGO27" s="279"/>
      <c r="WGP27" s="279"/>
      <c r="WGQ27" s="279"/>
      <c r="WGR27" s="279"/>
      <c r="WGS27" s="279"/>
      <c r="WGT27" s="279"/>
      <c r="WGU27" s="279"/>
      <c r="WGV27" s="279"/>
      <c r="WGW27" s="279"/>
      <c r="WGX27" s="279"/>
      <c r="WGY27" s="279"/>
      <c r="WGZ27" s="279"/>
      <c r="WHA27" s="279"/>
      <c r="WHB27" s="279"/>
      <c r="WHC27" s="279"/>
      <c r="WHD27" s="279"/>
      <c r="WHE27" s="279"/>
      <c r="WHF27" s="279"/>
      <c r="WHG27" s="279"/>
      <c r="WHH27" s="279"/>
      <c r="WHI27" s="279"/>
      <c r="WHJ27" s="279"/>
      <c r="WHK27" s="279"/>
      <c r="WHL27" s="279"/>
      <c r="WHM27" s="279"/>
      <c r="WHN27" s="279"/>
      <c r="WHO27" s="279"/>
      <c r="WHP27" s="279"/>
      <c r="WHQ27" s="279"/>
      <c r="WHR27" s="279"/>
      <c r="WHS27" s="279"/>
      <c r="WHT27" s="279"/>
      <c r="WHU27" s="279"/>
      <c r="WHV27" s="279"/>
      <c r="WHW27" s="279"/>
      <c r="WHX27" s="279"/>
      <c r="WHY27" s="279"/>
      <c r="WHZ27" s="279"/>
      <c r="WIA27" s="279"/>
      <c r="WIB27" s="279"/>
      <c r="WIC27" s="279"/>
      <c r="WID27" s="279"/>
      <c r="WIE27" s="279"/>
      <c r="WIF27" s="279"/>
      <c r="WIG27" s="279"/>
      <c r="WIH27" s="279"/>
      <c r="WII27" s="279"/>
      <c r="WIJ27" s="279"/>
      <c r="WIK27" s="279"/>
      <c r="WIL27" s="279"/>
      <c r="WIM27" s="279"/>
      <c r="WIN27" s="279"/>
      <c r="WIO27" s="279"/>
      <c r="WIP27" s="279"/>
      <c r="WIQ27" s="279"/>
      <c r="WIR27" s="279"/>
      <c r="WIS27" s="279"/>
      <c r="WIT27" s="279"/>
      <c r="WIU27" s="279"/>
      <c r="WIV27" s="279"/>
      <c r="WIW27" s="279"/>
      <c r="WIX27" s="279"/>
      <c r="WIY27" s="279"/>
      <c r="WIZ27" s="279"/>
      <c r="WJA27" s="279"/>
      <c r="WJB27" s="279"/>
      <c r="WJC27" s="279"/>
      <c r="WJD27" s="279"/>
      <c r="WJE27" s="279"/>
      <c r="WJF27" s="279"/>
      <c r="WJG27" s="279"/>
      <c r="WJH27" s="279"/>
      <c r="WJI27" s="279"/>
      <c r="WJJ27" s="279"/>
      <c r="WJK27" s="279"/>
      <c r="WJL27" s="279"/>
      <c r="WJM27" s="279"/>
      <c r="WJN27" s="279"/>
      <c r="WJO27" s="279"/>
      <c r="WJP27" s="279"/>
      <c r="WJQ27" s="279"/>
      <c r="WJR27" s="279"/>
      <c r="WJS27" s="279"/>
      <c r="WJT27" s="279"/>
      <c r="WJU27" s="279"/>
      <c r="WJV27" s="279"/>
      <c r="WJW27" s="279"/>
      <c r="WJX27" s="279"/>
      <c r="WJY27" s="279"/>
      <c r="WJZ27" s="279"/>
      <c r="WKA27" s="279"/>
      <c r="WKB27" s="279"/>
      <c r="WKC27" s="279"/>
      <c r="WKD27" s="279"/>
      <c r="WKE27" s="279"/>
      <c r="WKF27" s="279"/>
      <c r="WKG27" s="279"/>
      <c r="WKH27" s="279"/>
      <c r="WKI27" s="279"/>
      <c r="WKJ27" s="279"/>
      <c r="WKK27" s="279"/>
      <c r="WKL27" s="279"/>
      <c r="WKM27" s="279"/>
      <c r="WKN27" s="279"/>
      <c r="WKO27" s="279"/>
      <c r="WKP27" s="279"/>
      <c r="WKQ27" s="279"/>
      <c r="WKR27" s="279"/>
      <c r="WKS27" s="279"/>
      <c r="WKT27" s="279"/>
      <c r="WKU27" s="279"/>
      <c r="WKV27" s="279"/>
      <c r="WKW27" s="279"/>
      <c r="WKX27" s="279"/>
      <c r="WKY27" s="279"/>
      <c r="WKZ27" s="279"/>
      <c r="WLA27" s="279"/>
      <c r="WLB27" s="279"/>
      <c r="WLC27" s="279"/>
      <c r="WLD27" s="279"/>
      <c r="WLE27" s="279"/>
      <c r="WLF27" s="279"/>
      <c r="WLG27" s="279"/>
      <c r="WLH27" s="279"/>
      <c r="WLI27" s="279"/>
      <c r="WLJ27" s="279"/>
      <c r="WLK27" s="279"/>
      <c r="WLL27" s="279"/>
      <c r="WLM27" s="279"/>
      <c r="WLN27" s="279"/>
      <c r="WLO27" s="279"/>
      <c r="WLP27" s="279"/>
      <c r="WLQ27" s="279"/>
      <c r="WLR27" s="279"/>
      <c r="WLS27" s="279"/>
      <c r="WLT27" s="279"/>
      <c r="WLU27" s="279"/>
      <c r="WLV27" s="279"/>
      <c r="WLW27" s="279"/>
      <c r="WLX27" s="279"/>
      <c r="WLY27" s="279"/>
      <c r="WLZ27" s="279"/>
      <c r="WMA27" s="279"/>
      <c r="WMB27" s="279"/>
      <c r="WMC27" s="279"/>
      <c r="WMD27" s="279"/>
      <c r="WME27" s="279"/>
      <c r="WMF27" s="279"/>
      <c r="WMG27" s="279"/>
      <c r="WMH27" s="279"/>
      <c r="WMI27" s="279"/>
      <c r="WMJ27" s="279"/>
      <c r="WMK27" s="279"/>
      <c r="WML27" s="279"/>
      <c r="WMM27" s="279"/>
      <c r="WMN27" s="279"/>
      <c r="WMO27" s="279"/>
      <c r="WMP27" s="279"/>
      <c r="WMQ27" s="279"/>
      <c r="WMR27" s="279"/>
      <c r="WMS27" s="279"/>
      <c r="WMT27" s="279"/>
      <c r="WMU27" s="279"/>
      <c r="WMV27" s="279"/>
      <c r="WMW27" s="279"/>
      <c r="WMX27" s="279"/>
      <c r="WMY27" s="279"/>
      <c r="WMZ27" s="279"/>
      <c r="WNA27" s="279"/>
      <c r="WNB27" s="279"/>
      <c r="WNC27" s="279"/>
      <c r="WND27" s="279"/>
      <c r="WNE27" s="279"/>
      <c r="WNF27" s="279"/>
      <c r="WNG27" s="279"/>
      <c r="WNH27" s="279"/>
      <c r="WNI27" s="279"/>
      <c r="WNJ27" s="279"/>
      <c r="WNK27" s="279"/>
      <c r="WNL27" s="279"/>
      <c r="WNM27" s="279"/>
      <c r="WNN27" s="279"/>
      <c r="WNO27" s="279"/>
      <c r="WNP27" s="279"/>
      <c r="WNQ27" s="279"/>
      <c r="WNR27" s="279"/>
      <c r="WNS27" s="279"/>
      <c r="WNT27" s="279"/>
      <c r="WNU27" s="279"/>
      <c r="WNV27" s="279"/>
      <c r="WNW27" s="279"/>
      <c r="WNX27" s="279"/>
      <c r="WNY27" s="279"/>
      <c r="WNZ27" s="279"/>
      <c r="WOA27" s="279"/>
      <c r="WOB27" s="279"/>
      <c r="WOC27" s="279"/>
      <c r="WOD27" s="279"/>
      <c r="WOE27" s="279"/>
      <c r="WOF27" s="279"/>
      <c r="WOG27" s="279"/>
      <c r="WOH27" s="279"/>
      <c r="WOI27" s="279"/>
      <c r="WOJ27" s="279"/>
      <c r="WOK27" s="279"/>
      <c r="WOL27" s="279"/>
      <c r="WOM27" s="279"/>
      <c r="WON27" s="279"/>
      <c r="WOO27" s="279"/>
      <c r="WOP27" s="279"/>
      <c r="WOQ27" s="279"/>
      <c r="WOR27" s="279"/>
      <c r="WOS27" s="279"/>
      <c r="WOT27" s="279"/>
      <c r="WOU27" s="279"/>
      <c r="WOV27" s="279"/>
      <c r="WOW27" s="279"/>
      <c r="WOX27" s="279"/>
      <c r="WOY27" s="279"/>
      <c r="WOZ27" s="279"/>
      <c r="WPA27" s="279"/>
      <c r="WPB27" s="279"/>
      <c r="WPC27" s="279"/>
      <c r="WPD27" s="279"/>
      <c r="WPE27" s="279"/>
      <c r="WPF27" s="279"/>
      <c r="WPG27" s="279"/>
      <c r="WPH27" s="279"/>
      <c r="WPI27" s="279"/>
      <c r="WPJ27" s="279"/>
      <c r="WPK27" s="279"/>
      <c r="WPL27" s="279"/>
      <c r="WPM27" s="279"/>
      <c r="WPN27" s="279"/>
      <c r="WPO27" s="279"/>
      <c r="WPP27" s="279"/>
      <c r="WPQ27" s="279"/>
      <c r="WPR27" s="279"/>
      <c r="WPS27" s="279"/>
      <c r="WPT27" s="279"/>
      <c r="WPU27" s="279"/>
      <c r="WPV27" s="279"/>
      <c r="WPW27" s="279"/>
      <c r="WPX27" s="279"/>
      <c r="WPY27" s="279"/>
      <c r="WPZ27" s="279"/>
      <c r="WQA27" s="279"/>
      <c r="WQB27" s="279"/>
      <c r="WQC27" s="279"/>
      <c r="WQD27" s="279"/>
      <c r="WQE27" s="279"/>
      <c r="WQF27" s="279"/>
      <c r="WQG27" s="279"/>
      <c r="WQH27" s="279"/>
      <c r="WQI27" s="279"/>
      <c r="WQJ27" s="279"/>
      <c r="WQK27" s="279"/>
      <c r="WQL27" s="279"/>
      <c r="WQM27" s="279"/>
      <c r="WQN27" s="279"/>
      <c r="WQO27" s="279"/>
      <c r="WQP27" s="279"/>
      <c r="WQQ27" s="279"/>
      <c r="WQR27" s="279"/>
      <c r="WQS27" s="279"/>
      <c r="WQT27" s="279"/>
      <c r="WQU27" s="279"/>
      <c r="WQV27" s="279"/>
      <c r="WQW27" s="279"/>
      <c r="WQX27" s="279"/>
      <c r="WQY27" s="279"/>
      <c r="WQZ27" s="279"/>
      <c r="WRA27" s="279"/>
      <c r="WRB27" s="279"/>
      <c r="WRC27" s="279"/>
      <c r="WRD27" s="279"/>
      <c r="WRE27" s="279"/>
      <c r="WRF27" s="279"/>
      <c r="WRG27" s="279"/>
      <c r="WRH27" s="279"/>
      <c r="WRI27" s="279"/>
      <c r="WRJ27" s="279"/>
      <c r="WRK27" s="279"/>
      <c r="WRL27" s="279"/>
      <c r="WRM27" s="279"/>
      <c r="WRN27" s="279"/>
      <c r="WRO27" s="279"/>
      <c r="WRP27" s="279"/>
      <c r="WRQ27" s="279"/>
      <c r="WRR27" s="279"/>
      <c r="WRS27" s="279"/>
      <c r="WRT27" s="279"/>
      <c r="WRU27" s="279"/>
      <c r="WRV27" s="279"/>
      <c r="WRW27" s="279"/>
      <c r="WRX27" s="279"/>
      <c r="WRY27" s="279"/>
      <c r="WRZ27" s="279"/>
      <c r="WSA27" s="279"/>
      <c r="WSB27" s="279"/>
      <c r="WSC27" s="279"/>
      <c r="WSD27" s="279"/>
      <c r="WSE27" s="279"/>
      <c r="WSF27" s="279"/>
      <c r="WSG27" s="279"/>
      <c r="WSH27" s="279"/>
      <c r="WSI27" s="279"/>
      <c r="WSJ27" s="279"/>
      <c r="WSK27" s="279"/>
      <c r="WSL27" s="279"/>
      <c r="WSM27" s="279"/>
      <c r="WSN27" s="279"/>
      <c r="WSO27" s="279"/>
      <c r="WSP27" s="279"/>
      <c r="WSQ27" s="279"/>
      <c r="WSR27" s="279"/>
      <c r="WSS27" s="279"/>
      <c r="WST27" s="279"/>
      <c r="WSU27" s="279"/>
      <c r="WSV27" s="279"/>
      <c r="WSW27" s="279"/>
      <c r="WSX27" s="279"/>
      <c r="WSY27" s="279"/>
      <c r="WSZ27" s="279"/>
      <c r="WTA27" s="279"/>
      <c r="WTB27" s="279"/>
      <c r="WTC27" s="279"/>
      <c r="WTD27" s="279"/>
      <c r="WTE27" s="279"/>
      <c r="WTF27" s="279"/>
      <c r="WTG27" s="279"/>
      <c r="WTH27" s="279"/>
      <c r="WTI27" s="279"/>
      <c r="WTJ27" s="279"/>
      <c r="WTK27" s="279"/>
      <c r="WTL27" s="279"/>
      <c r="WTM27" s="279"/>
      <c r="WTN27" s="279"/>
      <c r="WTO27" s="279"/>
      <c r="WTP27" s="279"/>
      <c r="WTQ27" s="279"/>
      <c r="WTR27" s="279"/>
      <c r="WTS27" s="279"/>
      <c r="WTT27" s="279"/>
      <c r="WTU27" s="279"/>
      <c r="WTV27" s="279"/>
      <c r="WTW27" s="279"/>
      <c r="WTX27" s="279"/>
      <c r="WTY27" s="279"/>
      <c r="WTZ27" s="279"/>
      <c r="WUA27" s="279"/>
      <c r="WUB27" s="279"/>
      <c r="WUC27" s="279"/>
      <c r="WUD27" s="279"/>
      <c r="WUE27" s="279"/>
      <c r="WUF27" s="279"/>
      <c r="WUG27" s="279"/>
      <c r="WUH27" s="279"/>
      <c r="WUI27" s="279"/>
      <c r="WUJ27" s="279"/>
      <c r="WUK27" s="279"/>
      <c r="WUL27" s="279"/>
      <c r="WUM27" s="279"/>
      <c r="WUN27" s="279"/>
      <c r="WUO27" s="279"/>
      <c r="WUP27" s="279"/>
      <c r="WUQ27" s="279"/>
      <c r="WUR27" s="279"/>
      <c r="WUS27" s="279"/>
      <c r="WUT27" s="279"/>
      <c r="WUU27" s="279"/>
      <c r="WUV27" s="279"/>
      <c r="WUW27" s="279"/>
      <c r="WUX27" s="279"/>
      <c r="WUY27" s="279"/>
      <c r="WUZ27" s="279"/>
      <c r="WVA27" s="279"/>
      <c r="WVB27" s="279"/>
      <c r="WVC27" s="279"/>
      <c r="WVD27" s="279"/>
      <c r="WVE27" s="279"/>
      <c r="WVF27" s="279"/>
      <c r="WVG27" s="279"/>
      <c r="WVH27" s="279"/>
      <c r="WVI27" s="279"/>
      <c r="WVJ27" s="279"/>
      <c r="WVK27" s="279"/>
      <c r="WVL27" s="279"/>
      <c r="WVM27" s="279"/>
      <c r="WVN27" s="279"/>
      <c r="WVO27" s="279"/>
      <c r="WVP27" s="279"/>
      <c r="WVQ27" s="279"/>
      <c r="WVR27" s="279"/>
      <c r="WVS27" s="279"/>
      <c r="WVT27" s="279"/>
      <c r="WVU27" s="279"/>
      <c r="WVV27" s="279"/>
      <c r="WVW27" s="279"/>
      <c r="WVX27" s="279"/>
      <c r="WVY27" s="279"/>
      <c r="WVZ27" s="279"/>
      <c r="WWA27" s="279"/>
      <c r="WWB27" s="279"/>
      <c r="WWC27" s="279"/>
      <c r="WWD27" s="279"/>
      <c r="WWE27" s="279"/>
      <c r="WWF27" s="279"/>
      <c r="WWG27" s="279"/>
      <c r="WWH27" s="279"/>
      <c r="WWI27" s="279"/>
      <c r="WWJ27" s="279"/>
      <c r="WWK27" s="279"/>
      <c r="WWL27" s="279"/>
      <c r="WWM27" s="279"/>
      <c r="WWN27" s="279"/>
      <c r="WWO27" s="279"/>
      <c r="WWP27" s="279"/>
      <c r="WWQ27" s="279"/>
      <c r="WWR27" s="279"/>
      <c r="WWS27" s="279"/>
      <c r="WWT27" s="279"/>
      <c r="WWU27" s="279"/>
      <c r="WWV27" s="279"/>
      <c r="WWW27" s="279"/>
      <c r="WWX27" s="279"/>
      <c r="WWY27" s="279"/>
      <c r="WWZ27" s="279"/>
      <c r="WXA27" s="279"/>
      <c r="WXB27" s="279"/>
      <c r="WXC27" s="279"/>
      <c r="WXD27" s="279"/>
      <c r="WXE27" s="279"/>
      <c r="WXF27" s="279"/>
      <c r="WXG27" s="279"/>
      <c r="WXH27" s="279"/>
      <c r="WXI27" s="279"/>
      <c r="WXJ27" s="279"/>
      <c r="WXK27" s="279"/>
      <c r="WXL27" s="279"/>
      <c r="WXM27" s="279"/>
      <c r="WXN27" s="279"/>
      <c r="WXO27" s="279"/>
      <c r="WXP27" s="279"/>
      <c r="WXQ27" s="279"/>
      <c r="WXR27" s="279"/>
      <c r="WXS27" s="279"/>
      <c r="WXT27" s="279"/>
      <c r="WXU27" s="279"/>
      <c r="WXV27" s="279"/>
      <c r="WXW27" s="279"/>
      <c r="WXX27" s="279"/>
      <c r="WXY27" s="279"/>
      <c r="WXZ27" s="279"/>
      <c r="WYA27" s="279"/>
      <c r="WYB27" s="279"/>
      <c r="WYC27" s="279"/>
      <c r="WYD27" s="279"/>
      <c r="WYE27" s="279"/>
      <c r="WYF27" s="279"/>
      <c r="WYG27" s="279"/>
      <c r="WYH27" s="279"/>
      <c r="WYI27" s="279"/>
      <c r="WYJ27" s="279"/>
      <c r="WYK27" s="279"/>
      <c r="WYL27" s="279"/>
      <c r="WYM27" s="279"/>
      <c r="WYN27" s="279"/>
      <c r="WYO27" s="279"/>
      <c r="WYP27" s="279"/>
      <c r="WYQ27" s="279"/>
      <c r="WYR27" s="279"/>
      <c r="WYS27" s="279"/>
      <c r="WYT27" s="279"/>
      <c r="WYU27" s="279"/>
      <c r="WYV27" s="279"/>
      <c r="WYW27" s="279"/>
      <c r="WYX27" s="279"/>
      <c r="WYY27" s="279"/>
      <c r="WYZ27" s="279"/>
      <c r="WZA27" s="279"/>
      <c r="WZB27" s="279"/>
      <c r="WZC27" s="279"/>
      <c r="WZD27" s="279"/>
      <c r="WZE27" s="279"/>
      <c r="WZF27" s="279"/>
      <c r="WZG27" s="279"/>
      <c r="WZH27" s="279"/>
      <c r="WZI27" s="279"/>
      <c r="WZJ27" s="279"/>
      <c r="WZK27" s="279"/>
      <c r="WZL27" s="279"/>
      <c r="WZM27" s="279"/>
      <c r="WZN27" s="279"/>
      <c r="WZO27" s="279"/>
      <c r="WZP27" s="279"/>
      <c r="WZQ27" s="279"/>
      <c r="WZR27" s="279"/>
      <c r="WZS27" s="279"/>
      <c r="WZT27" s="279"/>
      <c r="WZU27" s="279"/>
      <c r="WZV27" s="279"/>
      <c r="WZW27" s="279"/>
      <c r="WZX27" s="279"/>
      <c r="WZY27" s="279"/>
      <c r="WZZ27" s="279"/>
      <c r="XAA27" s="279"/>
      <c r="XAB27" s="279"/>
      <c r="XAC27" s="279"/>
      <c r="XAD27" s="279"/>
      <c r="XAE27" s="279"/>
      <c r="XAF27" s="279"/>
      <c r="XAG27" s="279"/>
      <c r="XAH27" s="279"/>
      <c r="XAI27" s="279"/>
      <c r="XAJ27" s="279"/>
      <c r="XAK27" s="279"/>
      <c r="XAL27" s="279"/>
      <c r="XAM27" s="279"/>
      <c r="XAN27" s="279"/>
      <c r="XAO27" s="279"/>
      <c r="XAP27" s="279"/>
      <c r="XAQ27" s="279"/>
      <c r="XAR27" s="279"/>
      <c r="XAS27" s="279"/>
      <c r="XAT27" s="279"/>
      <c r="XAU27" s="279"/>
      <c r="XAV27" s="279"/>
      <c r="XAW27" s="279"/>
      <c r="XAX27" s="279"/>
      <c r="XAY27" s="279"/>
      <c r="XAZ27" s="279"/>
      <c r="XBA27" s="279"/>
      <c r="XBB27" s="279"/>
      <c r="XBC27" s="279"/>
      <c r="XBD27" s="279"/>
      <c r="XBE27" s="279"/>
      <c r="XBF27" s="279"/>
      <c r="XBG27" s="279"/>
      <c r="XBH27" s="279"/>
      <c r="XBI27" s="279"/>
      <c r="XBJ27" s="279"/>
      <c r="XBK27" s="279"/>
      <c r="XBL27" s="279"/>
      <c r="XBM27" s="279"/>
      <c r="XBN27" s="279"/>
      <c r="XBO27" s="279"/>
      <c r="XBP27" s="279"/>
      <c r="XBQ27" s="279"/>
      <c r="XBR27" s="279"/>
      <c r="XBS27" s="279"/>
      <c r="XBT27" s="279"/>
      <c r="XBU27" s="279"/>
      <c r="XBV27" s="279"/>
      <c r="XBW27" s="279"/>
      <c r="XBX27" s="279"/>
      <c r="XBY27" s="279"/>
      <c r="XBZ27" s="279"/>
      <c r="XCA27" s="279"/>
      <c r="XCB27" s="279"/>
      <c r="XCC27" s="279"/>
      <c r="XCD27" s="279"/>
      <c r="XCE27" s="279"/>
      <c r="XCF27" s="279"/>
      <c r="XCG27" s="279"/>
      <c r="XCH27" s="279"/>
      <c r="XCI27" s="279"/>
      <c r="XCJ27" s="279"/>
      <c r="XCK27" s="279"/>
      <c r="XCL27" s="279"/>
      <c r="XCM27" s="279"/>
      <c r="XCN27" s="279"/>
      <c r="XCO27" s="279"/>
      <c r="XCP27" s="279"/>
      <c r="XCQ27" s="279"/>
      <c r="XCR27" s="279"/>
      <c r="XCS27" s="279"/>
      <c r="XCT27" s="279"/>
      <c r="XCU27" s="279"/>
      <c r="XCV27" s="279"/>
      <c r="XCW27" s="279"/>
      <c r="XCX27" s="279"/>
      <c r="XCY27" s="279"/>
      <c r="XCZ27" s="279"/>
      <c r="XDA27" s="279"/>
      <c r="XDB27" s="279"/>
      <c r="XDC27" s="279"/>
      <c r="XDD27" s="279"/>
      <c r="XDE27" s="279"/>
      <c r="XDF27" s="279"/>
      <c r="XDG27" s="279"/>
      <c r="XDH27" s="279"/>
      <c r="XDI27" s="279"/>
      <c r="XDJ27" s="279"/>
      <c r="XDK27" s="279"/>
      <c r="XDL27" s="279"/>
      <c r="XDM27" s="279"/>
      <c r="XDN27" s="279"/>
      <c r="XDO27" s="279"/>
      <c r="XDP27" s="279"/>
      <c r="XDQ27" s="279"/>
      <c r="XDR27" s="279"/>
      <c r="XDS27" s="279"/>
      <c r="XDT27" s="279"/>
      <c r="XDU27" s="279"/>
      <c r="XDV27" s="279"/>
      <c r="XDW27" s="279"/>
      <c r="XDX27" s="279"/>
      <c r="XDY27" s="279"/>
      <c r="XDZ27" s="279"/>
      <c r="XEA27" s="279"/>
      <c r="XEB27" s="279"/>
      <c r="XEC27" s="279"/>
      <c r="XED27" s="279"/>
      <c r="XEE27" s="279"/>
      <c r="XEF27" s="279"/>
      <c r="XEG27" s="279"/>
      <c r="XEH27" s="279"/>
      <c r="XEI27" s="279"/>
      <c r="XEJ27" s="279"/>
      <c r="XEK27" s="279"/>
      <c r="XEL27" s="279"/>
      <c r="XEM27" s="279"/>
      <c r="XEN27" s="279"/>
      <c r="XEO27" s="279"/>
      <c r="XEP27" s="279"/>
      <c r="XEQ27" s="279"/>
      <c r="XER27" s="279"/>
      <c r="XES27" s="279"/>
      <c r="XET27" s="279"/>
      <c r="XEU27" s="279"/>
      <c r="XEV27" s="279"/>
      <c r="XEW27" s="279"/>
      <c r="XEX27" s="279"/>
      <c r="XEY27" s="279"/>
      <c r="XEZ27" s="279"/>
      <c r="XFA27" s="279"/>
      <c r="XFB27" s="279"/>
      <c r="XFC27" s="279"/>
      <c r="XFD27" s="279"/>
    </row>
    <row r="28" spans="1:16384" ht="15.75" thickBot="1" x14ac:dyDescent="0.3"/>
    <row r="29" spans="1:16384" s="259" customFormat="1" ht="30" customHeight="1" thickBot="1" x14ac:dyDescent="0.3">
      <c r="D29" s="343" t="str">
        <f>"Enter company FTE in "&amp;S3_base</f>
        <v xml:space="preserve">Enter company FTE in </v>
      </c>
      <c r="E29" s="28"/>
      <c r="O29" s="260"/>
      <c r="R29" s="238">
        <f>IF($E$18=Catalogues!$AI$2,'Business Travel'!E29,0)</f>
        <v>0</v>
      </c>
    </row>
    <row r="30" spans="1:16384" s="259" customFormat="1" ht="30" customHeight="1" thickBot="1" x14ac:dyDescent="0.3">
      <c r="D30" s="343" t="str">
        <f>"Enter company FTE in "&amp;S3_target</f>
        <v xml:space="preserve">Enter company FTE in </v>
      </c>
      <c r="E30" s="28"/>
      <c r="F30" s="261" t="str">
        <f>"Assumes compounded (year-on-year) growth in between "&amp;S3_base&amp;"-"&amp;S3_target&amp;" and beyond"&amp;" "&amp;S3_target</f>
        <v xml:space="preserve">Assumes compounded (year-on-year) growth in between - and beyond </v>
      </c>
      <c r="O30" s="260"/>
      <c r="R30" s="238">
        <f>IF($E$18=Catalogues!$AI$2,'Business Travel'!E30,0)</f>
        <v>0</v>
      </c>
    </row>
    <row r="31" spans="1:16384" ht="21" customHeight="1" x14ac:dyDescent="0.25">
      <c r="B31" s="101"/>
      <c r="C31" s="101"/>
      <c r="D31" s="101"/>
      <c r="E31" s="101"/>
      <c r="F31" s="101"/>
      <c r="G31" s="101"/>
      <c r="H31" s="101"/>
      <c r="I31" s="101"/>
      <c r="J31" s="101"/>
      <c r="K31" s="101"/>
      <c r="L31" s="101"/>
      <c r="M31" s="101"/>
      <c r="N31" s="101"/>
    </row>
    <row r="32" spans="1:16384" s="93" customFormat="1" ht="26.25" customHeight="1" thickBot="1" x14ac:dyDescent="0.3">
      <c r="A32"/>
      <c r="B32" s="356">
        <v>4</v>
      </c>
      <c r="C32" s="357" t="s">
        <v>577</v>
      </c>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c r="IW32" s="279"/>
      <c r="IX32" s="279"/>
      <c r="IY32" s="279"/>
      <c r="IZ32" s="279"/>
      <c r="JA32" s="279"/>
      <c r="JB32" s="279"/>
      <c r="JC32" s="279"/>
      <c r="JD32" s="279"/>
      <c r="JE32" s="279"/>
      <c r="JF32" s="279"/>
      <c r="JG32" s="279"/>
      <c r="JH32" s="279"/>
      <c r="JI32" s="279"/>
      <c r="JJ32" s="279"/>
      <c r="JK32" s="279"/>
      <c r="JL32" s="279"/>
      <c r="JM32" s="279"/>
      <c r="JN32" s="279"/>
      <c r="JO32" s="279"/>
      <c r="JP32" s="279"/>
      <c r="JQ32" s="279"/>
      <c r="JR32" s="279"/>
      <c r="JS32" s="279"/>
      <c r="JT32" s="279"/>
      <c r="JU32" s="279"/>
      <c r="JV32" s="279"/>
      <c r="JW32" s="279"/>
      <c r="JX32" s="279"/>
      <c r="JY32" s="279"/>
      <c r="JZ32" s="279"/>
      <c r="KA32" s="279"/>
      <c r="KB32" s="279"/>
      <c r="KC32" s="279"/>
      <c r="KD32" s="279"/>
      <c r="KE32" s="279"/>
      <c r="KF32" s="279"/>
      <c r="KG32" s="279"/>
      <c r="KH32" s="279"/>
      <c r="KI32" s="279"/>
      <c r="KJ32" s="279"/>
      <c r="KK32" s="279"/>
      <c r="KL32" s="279"/>
      <c r="KM32" s="279"/>
      <c r="KN32" s="279"/>
      <c r="KO32" s="279"/>
      <c r="KP32" s="279"/>
      <c r="KQ32" s="279"/>
      <c r="KR32" s="279"/>
      <c r="KS32" s="279"/>
      <c r="KT32" s="279"/>
      <c r="KU32" s="279"/>
      <c r="KV32" s="279"/>
      <c r="KW32" s="279"/>
      <c r="KX32" s="279"/>
      <c r="KY32" s="279"/>
      <c r="KZ32" s="279"/>
      <c r="LA32" s="279"/>
      <c r="LB32" s="279"/>
      <c r="LC32" s="279"/>
      <c r="LD32" s="279"/>
      <c r="LE32" s="279"/>
      <c r="LF32" s="279"/>
      <c r="LG32" s="279"/>
      <c r="LH32" s="279"/>
      <c r="LI32" s="279"/>
      <c r="LJ32" s="279"/>
      <c r="LK32" s="279"/>
      <c r="LL32" s="279"/>
      <c r="LM32" s="279"/>
      <c r="LN32" s="279"/>
      <c r="LO32" s="279"/>
      <c r="LP32" s="279"/>
      <c r="LQ32" s="279"/>
      <c r="LR32" s="279"/>
      <c r="LS32" s="279"/>
      <c r="LT32" s="279"/>
      <c r="LU32" s="279"/>
      <c r="LV32" s="279"/>
      <c r="LW32" s="279"/>
      <c r="LX32" s="279"/>
      <c r="LY32" s="279"/>
      <c r="LZ32" s="279"/>
      <c r="MA32" s="279"/>
      <c r="MB32" s="279"/>
      <c r="MC32" s="279"/>
      <c r="MD32" s="279"/>
      <c r="ME32" s="279"/>
      <c r="MF32" s="279"/>
      <c r="MG32" s="279"/>
      <c r="MH32" s="279"/>
      <c r="MI32" s="279"/>
      <c r="MJ32" s="279"/>
      <c r="MK32" s="279"/>
      <c r="ML32" s="279"/>
      <c r="MM32" s="279"/>
      <c r="MN32" s="279"/>
      <c r="MO32" s="279"/>
      <c r="MP32" s="279"/>
      <c r="MQ32" s="279"/>
      <c r="MR32" s="279"/>
      <c r="MS32" s="279"/>
      <c r="MT32" s="279"/>
      <c r="MU32" s="279"/>
      <c r="MV32" s="279"/>
      <c r="MW32" s="279"/>
      <c r="MX32" s="279"/>
      <c r="MY32" s="279"/>
      <c r="MZ32" s="279"/>
      <c r="NA32" s="279"/>
      <c r="NB32" s="279"/>
      <c r="NC32" s="279"/>
      <c r="ND32" s="279"/>
      <c r="NE32" s="279"/>
      <c r="NF32" s="279"/>
      <c r="NG32" s="279"/>
      <c r="NH32" s="279"/>
      <c r="NI32" s="279"/>
      <c r="NJ32" s="279"/>
      <c r="NK32" s="279"/>
      <c r="NL32" s="279"/>
      <c r="NM32" s="279"/>
      <c r="NN32" s="279"/>
      <c r="NO32" s="279"/>
      <c r="NP32" s="279"/>
      <c r="NQ32" s="279"/>
      <c r="NR32" s="279"/>
      <c r="NS32" s="279"/>
      <c r="NT32" s="279"/>
      <c r="NU32" s="279"/>
      <c r="NV32" s="279"/>
      <c r="NW32" s="279"/>
      <c r="NX32" s="279"/>
      <c r="NY32" s="279"/>
      <c r="NZ32" s="279"/>
      <c r="OA32" s="279"/>
      <c r="OB32" s="279"/>
      <c r="OC32" s="279"/>
      <c r="OD32" s="279"/>
      <c r="OE32" s="279"/>
      <c r="OF32" s="279"/>
      <c r="OG32" s="279"/>
      <c r="OH32" s="279"/>
      <c r="OI32" s="279"/>
      <c r="OJ32" s="279"/>
      <c r="OK32" s="279"/>
      <c r="OL32" s="279"/>
      <c r="OM32" s="279"/>
      <c r="ON32" s="279"/>
      <c r="OO32" s="279"/>
      <c r="OP32" s="279"/>
      <c r="OQ32" s="279"/>
      <c r="OR32" s="279"/>
      <c r="OS32" s="279"/>
      <c r="OT32" s="279"/>
      <c r="OU32" s="279"/>
      <c r="OV32" s="279"/>
      <c r="OW32" s="279"/>
      <c r="OX32" s="279"/>
      <c r="OY32" s="279"/>
      <c r="OZ32" s="279"/>
      <c r="PA32" s="279"/>
      <c r="PB32" s="279"/>
      <c r="PC32" s="279"/>
      <c r="PD32" s="279"/>
      <c r="PE32" s="279"/>
      <c r="PF32" s="279"/>
      <c r="PG32" s="279"/>
      <c r="PH32" s="279"/>
      <c r="PI32" s="279"/>
      <c r="PJ32" s="279"/>
      <c r="PK32" s="279"/>
      <c r="PL32" s="279"/>
      <c r="PM32" s="279"/>
      <c r="PN32" s="279"/>
      <c r="PO32" s="279"/>
      <c r="PP32" s="279"/>
      <c r="PQ32" s="279"/>
      <c r="PR32" s="279"/>
      <c r="PS32" s="279"/>
      <c r="PT32" s="279"/>
      <c r="PU32" s="279"/>
      <c r="PV32" s="279"/>
      <c r="PW32" s="279"/>
      <c r="PX32" s="279"/>
      <c r="PY32" s="279"/>
      <c r="PZ32" s="279"/>
      <c r="QA32" s="279"/>
      <c r="QB32" s="279"/>
      <c r="QC32" s="279"/>
      <c r="QD32" s="279"/>
      <c r="QE32" s="279"/>
      <c r="QF32" s="279"/>
      <c r="QG32" s="279"/>
      <c r="QH32" s="279"/>
      <c r="QI32" s="279"/>
      <c r="QJ32" s="279"/>
      <c r="QK32" s="279"/>
      <c r="QL32" s="279"/>
      <c r="QM32" s="279"/>
      <c r="QN32" s="279"/>
      <c r="QO32" s="279"/>
      <c r="QP32" s="279"/>
      <c r="QQ32" s="279"/>
      <c r="QR32" s="279"/>
      <c r="QS32" s="279"/>
      <c r="QT32" s="279"/>
      <c r="QU32" s="279"/>
      <c r="QV32" s="279"/>
      <c r="QW32" s="279"/>
      <c r="QX32" s="279"/>
      <c r="QY32" s="279"/>
      <c r="QZ32" s="279"/>
      <c r="RA32" s="279"/>
      <c r="RB32" s="279"/>
      <c r="RC32" s="279"/>
      <c r="RD32" s="279"/>
      <c r="RE32" s="279"/>
      <c r="RF32" s="279"/>
      <c r="RG32" s="279"/>
      <c r="RH32" s="279"/>
      <c r="RI32" s="279"/>
      <c r="RJ32" s="279"/>
      <c r="RK32" s="279"/>
      <c r="RL32" s="279"/>
      <c r="RM32" s="279"/>
      <c r="RN32" s="279"/>
      <c r="RO32" s="279"/>
      <c r="RP32" s="279"/>
      <c r="RQ32" s="279"/>
      <c r="RR32" s="279"/>
      <c r="RS32" s="279"/>
      <c r="RT32" s="279"/>
      <c r="RU32" s="279"/>
      <c r="RV32" s="279"/>
      <c r="RW32" s="279"/>
      <c r="RX32" s="279"/>
      <c r="RY32" s="279"/>
      <c r="RZ32" s="279"/>
      <c r="SA32" s="279"/>
      <c r="SB32" s="279"/>
      <c r="SC32" s="279"/>
      <c r="SD32" s="279"/>
      <c r="SE32" s="279"/>
      <c r="SF32" s="279"/>
      <c r="SG32" s="279"/>
      <c r="SH32" s="279"/>
      <c r="SI32" s="279"/>
      <c r="SJ32" s="279"/>
      <c r="SK32" s="279"/>
      <c r="SL32" s="279"/>
      <c r="SM32" s="279"/>
      <c r="SN32" s="279"/>
      <c r="SO32" s="279"/>
      <c r="SP32" s="279"/>
      <c r="SQ32" s="279"/>
      <c r="SR32" s="279"/>
      <c r="SS32" s="279"/>
      <c r="ST32" s="279"/>
      <c r="SU32" s="279"/>
      <c r="SV32" s="279"/>
      <c r="SW32" s="279"/>
      <c r="SX32" s="279"/>
      <c r="SY32" s="279"/>
      <c r="SZ32" s="279"/>
      <c r="TA32" s="279"/>
      <c r="TB32" s="279"/>
      <c r="TC32" s="279"/>
      <c r="TD32" s="279"/>
      <c r="TE32" s="279"/>
      <c r="TF32" s="279"/>
      <c r="TG32" s="279"/>
      <c r="TH32" s="279"/>
      <c r="TI32" s="279"/>
      <c r="TJ32" s="279"/>
      <c r="TK32" s="279"/>
      <c r="TL32" s="279"/>
      <c r="TM32" s="279"/>
      <c r="TN32" s="279"/>
      <c r="TO32" s="279"/>
      <c r="TP32" s="279"/>
      <c r="TQ32" s="279"/>
      <c r="TR32" s="279"/>
      <c r="TS32" s="279"/>
      <c r="TT32" s="279"/>
      <c r="TU32" s="279"/>
      <c r="TV32" s="279"/>
      <c r="TW32" s="279"/>
      <c r="TX32" s="279"/>
      <c r="TY32" s="279"/>
      <c r="TZ32" s="279"/>
      <c r="UA32" s="279"/>
      <c r="UB32" s="279"/>
      <c r="UC32" s="279"/>
      <c r="UD32" s="279"/>
      <c r="UE32" s="279"/>
      <c r="UF32" s="279"/>
      <c r="UG32" s="279"/>
      <c r="UH32" s="279"/>
      <c r="UI32" s="279"/>
      <c r="UJ32" s="279"/>
      <c r="UK32" s="279"/>
      <c r="UL32" s="279"/>
      <c r="UM32" s="279"/>
      <c r="UN32" s="279"/>
      <c r="UO32" s="279"/>
      <c r="UP32" s="279"/>
      <c r="UQ32" s="279"/>
      <c r="UR32" s="279"/>
      <c r="US32" s="279"/>
      <c r="UT32" s="279"/>
      <c r="UU32" s="279"/>
      <c r="UV32" s="279"/>
      <c r="UW32" s="279"/>
      <c r="UX32" s="279"/>
      <c r="UY32" s="279"/>
      <c r="UZ32" s="279"/>
      <c r="VA32" s="279"/>
      <c r="VB32" s="279"/>
      <c r="VC32" s="279"/>
      <c r="VD32" s="279"/>
      <c r="VE32" s="279"/>
      <c r="VF32" s="279"/>
      <c r="VG32" s="279"/>
      <c r="VH32" s="279"/>
      <c r="VI32" s="279"/>
      <c r="VJ32" s="279"/>
      <c r="VK32" s="279"/>
      <c r="VL32" s="279"/>
      <c r="VM32" s="279"/>
      <c r="VN32" s="279"/>
      <c r="VO32" s="279"/>
      <c r="VP32" s="279"/>
      <c r="VQ32" s="279"/>
      <c r="VR32" s="279"/>
      <c r="VS32" s="279"/>
      <c r="VT32" s="279"/>
      <c r="VU32" s="279"/>
      <c r="VV32" s="279"/>
      <c r="VW32" s="279"/>
      <c r="VX32" s="279"/>
      <c r="VY32" s="279"/>
      <c r="VZ32" s="279"/>
      <c r="WA32" s="279"/>
      <c r="WB32" s="279"/>
      <c r="WC32" s="279"/>
      <c r="WD32" s="279"/>
      <c r="WE32" s="279"/>
      <c r="WF32" s="279"/>
      <c r="WG32" s="279"/>
      <c r="WH32" s="279"/>
      <c r="WI32" s="279"/>
      <c r="WJ32" s="279"/>
      <c r="WK32" s="279"/>
      <c r="WL32" s="279"/>
      <c r="WM32" s="279"/>
      <c r="WN32" s="279"/>
      <c r="WO32" s="279"/>
      <c r="WP32" s="279"/>
      <c r="WQ32" s="279"/>
      <c r="WR32" s="279"/>
      <c r="WS32" s="279"/>
      <c r="WT32" s="279"/>
      <c r="WU32" s="279"/>
      <c r="WV32" s="279"/>
      <c r="WW32" s="279"/>
      <c r="WX32" s="279"/>
      <c r="WY32" s="279"/>
      <c r="WZ32" s="279"/>
      <c r="XA32" s="279"/>
      <c r="XB32" s="279"/>
      <c r="XC32" s="279"/>
      <c r="XD32" s="279"/>
      <c r="XE32" s="279"/>
      <c r="XF32" s="279"/>
      <c r="XG32" s="279"/>
      <c r="XH32" s="279"/>
      <c r="XI32" s="279"/>
      <c r="XJ32" s="279"/>
      <c r="XK32" s="279"/>
      <c r="XL32" s="279"/>
      <c r="XM32" s="279"/>
      <c r="XN32" s="279"/>
      <c r="XO32" s="279"/>
      <c r="XP32" s="279"/>
      <c r="XQ32" s="279"/>
      <c r="XR32" s="279"/>
      <c r="XS32" s="279"/>
      <c r="XT32" s="279"/>
      <c r="XU32" s="279"/>
      <c r="XV32" s="279"/>
      <c r="XW32" s="279"/>
      <c r="XX32" s="279"/>
      <c r="XY32" s="279"/>
      <c r="XZ32" s="279"/>
      <c r="YA32" s="279"/>
      <c r="YB32" s="279"/>
      <c r="YC32" s="279"/>
      <c r="YD32" s="279"/>
      <c r="YE32" s="279"/>
      <c r="YF32" s="279"/>
      <c r="YG32" s="279"/>
      <c r="YH32" s="279"/>
      <c r="YI32" s="279"/>
      <c r="YJ32" s="279"/>
      <c r="YK32" s="279"/>
      <c r="YL32" s="279"/>
      <c r="YM32" s="279"/>
      <c r="YN32" s="279"/>
      <c r="YO32" s="279"/>
      <c r="YP32" s="279"/>
      <c r="YQ32" s="279"/>
      <c r="YR32" s="279"/>
      <c r="YS32" s="279"/>
      <c r="YT32" s="279"/>
      <c r="YU32" s="279"/>
      <c r="YV32" s="279"/>
      <c r="YW32" s="279"/>
      <c r="YX32" s="279"/>
      <c r="YY32" s="279"/>
      <c r="YZ32" s="279"/>
      <c r="ZA32" s="279"/>
      <c r="ZB32" s="279"/>
      <c r="ZC32" s="279"/>
      <c r="ZD32" s="279"/>
      <c r="ZE32" s="279"/>
      <c r="ZF32" s="279"/>
      <c r="ZG32" s="279"/>
      <c r="ZH32" s="279"/>
      <c r="ZI32" s="279"/>
      <c r="ZJ32" s="279"/>
      <c r="ZK32" s="279"/>
      <c r="ZL32" s="279"/>
      <c r="ZM32" s="279"/>
      <c r="ZN32" s="279"/>
      <c r="ZO32" s="279"/>
      <c r="ZP32" s="279"/>
      <c r="ZQ32" s="279"/>
      <c r="ZR32" s="279"/>
      <c r="ZS32" s="279"/>
      <c r="ZT32" s="279"/>
      <c r="ZU32" s="279"/>
      <c r="ZV32" s="279"/>
      <c r="ZW32" s="279"/>
      <c r="ZX32" s="279"/>
      <c r="ZY32" s="279"/>
      <c r="ZZ32" s="279"/>
      <c r="AAA32" s="279"/>
      <c r="AAB32" s="279"/>
      <c r="AAC32" s="279"/>
      <c r="AAD32" s="279"/>
      <c r="AAE32" s="279"/>
      <c r="AAF32" s="279"/>
      <c r="AAG32" s="279"/>
      <c r="AAH32" s="279"/>
      <c r="AAI32" s="279"/>
      <c r="AAJ32" s="279"/>
      <c r="AAK32" s="279"/>
      <c r="AAL32" s="279"/>
      <c r="AAM32" s="279"/>
      <c r="AAN32" s="279"/>
      <c r="AAO32" s="279"/>
      <c r="AAP32" s="279"/>
      <c r="AAQ32" s="279"/>
      <c r="AAR32" s="279"/>
      <c r="AAS32" s="279"/>
      <c r="AAT32" s="279"/>
      <c r="AAU32" s="279"/>
      <c r="AAV32" s="279"/>
      <c r="AAW32" s="279"/>
      <c r="AAX32" s="279"/>
      <c r="AAY32" s="279"/>
      <c r="AAZ32" s="279"/>
      <c r="ABA32" s="279"/>
      <c r="ABB32" s="279"/>
      <c r="ABC32" s="279"/>
      <c r="ABD32" s="279"/>
      <c r="ABE32" s="279"/>
      <c r="ABF32" s="279"/>
      <c r="ABG32" s="279"/>
      <c r="ABH32" s="279"/>
      <c r="ABI32" s="279"/>
      <c r="ABJ32" s="279"/>
      <c r="ABK32" s="279"/>
      <c r="ABL32" s="279"/>
      <c r="ABM32" s="279"/>
      <c r="ABN32" s="279"/>
      <c r="ABO32" s="279"/>
      <c r="ABP32" s="279"/>
      <c r="ABQ32" s="279"/>
      <c r="ABR32" s="279"/>
      <c r="ABS32" s="279"/>
      <c r="ABT32" s="279"/>
      <c r="ABU32" s="279"/>
      <c r="ABV32" s="279"/>
      <c r="ABW32" s="279"/>
      <c r="ABX32" s="279"/>
      <c r="ABY32" s="279"/>
      <c r="ABZ32" s="279"/>
      <c r="ACA32" s="279"/>
      <c r="ACB32" s="279"/>
      <c r="ACC32" s="279"/>
      <c r="ACD32" s="279"/>
      <c r="ACE32" s="279"/>
      <c r="ACF32" s="279"/>
      <c r="ACG32" s="279"/>
      <c r="ACH32" s="279"/>
      <c r="ACI32" s="279"/>
      <c r="ACJ32" s="279"/>
      <c r="ACK32" s="279"/>
      <c r="ACL32" s="279"/>
      <c r="ACM32" s="279"/>
      <c r="ACN32" s="279"/>
      <c r="ACO32" s="279"/>
      <c r="ACP32" s="279"/>
      <c r="ACQ32" s="279"/>
      <c r="ACR32" s="279"/>
      <c r="ACS32" s="279"/>
      <c r="ACT32" s="279"/>
      <c r="ACU32" s="279"/>
      <c r="ACV32" s="279"/>
      <c r="ACW32" s="279"/>
      <c r="ACX32" s="279"/>
      <c r="ACY32" s="279"/>
      <c r="ACZ32" s="279"/>
      <c r="ADA32" s="279"/>
      <c r="ADB32" s="279"/>
      <c r="ADC32" s="279"/>
      <c r="ADD32" s="279"/>
      <c r="ADE32" s="279"/>
      <c r="ADF32" s="279"/>
      <c r="ADG32" s="279"/>
      <c r="ADH32" s="279"/>
      <c r="ADI32" s="279"/>
      <c r="ADJ32" s="279"/>
      <c r="ADK32" s="279"/>
      <c r="ADL32" s="279"/>
      <c r="ADM32" s="279"/>
      <c r="ADN32" s="279"/>
      <c r="ADO32" s="279"/>
      <c r="ADP32" s="279"/>
      <c r="ADQ32" s="279"/>
      <c r="ADR32" s="279"/>
      <c r="ADS32" s="279"/>
      <c r="ADT32" s="279"/>
      <c r="ADU32" s="279"/>
      <c r="ADV32" s="279"/>
      <c r="ADW32" s="279"/>
      <c r="ADX32" s="279"/>
      <c r="ADY32" s="279"/>
      <c r="ADZ32" s="279"/>
      <c r="AEA32" s="279"/>
      <c r="AEB32" s="279"/>
      <c r="AEC32" s="279"/>
      <c r="AED32" s="279"/>
      <c r="AEE32" s="279"/>
      <c r="AEF32" s="279"/>
      <c r="AEG32" s="279"/>
      <c r="AEH32" s="279"/>
      <c r="AEI32" s="279"/>
      <c r="AEJ32" s="279"/>
      <c r="AEK32" s="279"/>
      <c r="AEL32" s="279"/>
      <c r="AEM32" s="279"/>
      <c r="AEN32" s="279"/>
      <c r="AEO32" s="279"/>
      <c r="AEP32" s="279"/>
      <c r="AEQ32" s="279"/>
      <c r="AER32" s="279"/>
      <c r="AES32" s="279"/>
      <c r="AET32" s="279"/>
      <c r="AEU32" s="279"/>
      <c r="AEV32" s="279"/>
      <c r="AEW32" s="279"/>
      <c r="AEX32" s="279"/>
      <c r="AEY32" s="279"/>
      <c r="AEZ32" s="279"/>
      <c r="AFA32" s="279"/>
      <c r="AFB32" s="279"/>
      <c r="AFC32" s="279"/>
      <c r="AFD32" s="279"/>
      <c r="AFE32" s="279"/>
      <c r="AFF32" s="279"/>
      <c r="AFG32" s="279"/>
      <c r="AFH32" s="279"/>
      <c r="AFI32" s="279"/>
      <c r="AFJ32" s="279"/>
      <c r="AFK32" s="279"/>
      <c r="AFL32" s="279"/>
      <c r="AFM32" s="279"/>
      <c r="AFN32" s="279"/>
      <c r="AFO32" s="279"/>
      <c r="AFP32" s="279"/>
      <c r="AFQ32" s="279"/>
      <c r="AFR32" s="279"/>
      <c r="AFS32" s="279"/>
      <c r="AFT32" s="279"/>
      <c r="AFU32" s="279"/>
      <c r="AFV32" s="279"/>
      <c r="AFW32" s="279"/>
      <c r="AFX32" s="279"/>
      <c r="AFY32" s="279"/>
      <c r="AFZ32" s="279"/>
      <c r="AGA32" s="279"/>
      <c r="AGB32" s="279"/>
      <c r="AGC32" s="279"/>
      <c r="AGD32" s="279"/>
      <c r="AGE32" s="279"/>
      <c r="AGF32" s="279"/>
      <c r="AGG32" s="279"/>
      <c r="AGH32" s="279"/>
      <c r="AGI32" s="279"/>
      <c r="AGJ32" s="279"/>
      <c r="AGK32" s="279"/>
      <c r="AGL32" s="279"/>
      <c r="AGM32" s="279"/>
      <c r="AGN32" s="279"/>
      <c r="AGO32" s="279"/>
      <c r="AGP32" s="279"/>
      <c r="AGQ32" s="279"/>
      <c r="AGR32" s="279"/>
      <c r="AGS32" s="279"/>
      <c r="AGT32" s="279"/>
      <c r="AGU32" s="279"/>
      <c r="AGV32" s="279"/>
      <c r="AGW32" s="279"/>
      <c r="AGX32" s="279"/>
      <c r="AGY32" s="279"/>
      <c r="AGZ32" s="279"/>
      <c r="AHA32" s="279"/>
      <c r="AHB32" s="279"/>
      <c r="AHC32" s="279"/>
      <c r="AHD32" s="279"/>
      <c r="AHE32" s="279"/>
      <c r="AHF32" s="279"/>
      <c r="AHG32" s="279"/>
      <c r="AHH32" s="279"/>
      <c r="AHI32" s="279"/>
      <c r="AHJ32" s="279"/>
      <c r="AHK32" s="279"/>
      <c r="AHL32" s="279"/>
      <c r="AHM32" s="279"/>
      <c r="AHN32" s="279"/>
      <c r="AHO32" s="279"/>
      <c r="AHP32" s="279"/>
      <c r="AHQ32" s="279"/>
      <c r="AHR32" s="279"/>
      <c r="AHS32" s="279"/>
      <c r="AHT32" s="279"/>
      <c r="AHU32" s="279"/>
      <c r="AHV32" s="279"/>
      <c r="AHW32" s="279"/>
      <c r="AHX32" s="279"/>
      <c r="AHY32" s="279"/>
      <c r="AHZ32" s="279"/>
      <c r="AIA32" s="279"/>
      <c r="AIB32" s="279"/>
      <c r="AIC32" s="279"/>
      <c r="AID32" s="279"/>
      <c r="AIE32" s="279"/>
      <c r="AIF32" s="279"/>
      <c r="AIG32" s="279"/>
      <c r="AIH32" s="279"/>
      <c r="AII32" s="279"/>
      <c r="AIJ32" s="279"/>
      <c r="AIK32" s="279"/>
      <c r="AIL32" s="279"/>
      <c r="AIM32" s="279"/>
      <c r="AIN32" s="279"/>
      <c r="AIO32" s="279"/>
      <c r="AIP32" s="279"/>
      <c r="AIQ32" s="279"/>
      <c r="AIR32" s="279"/>
      <c r="AIS32" s="279"/>
      <c r="AIT32" s="279"/>
      <c r="AIU32" s="279"/>
      <c r="AIV32" s="279"/>
      <c r="AIW32" s="279"/>
      <c r="AIX32" s="279"/>
      <c r="AIY32" s="279"/>
      <c r="AIZ32" s="279"/>
      <c r="AJA32" s="279"/>
      <c r="AJB32" s="279"/>
      <c r="AJC32" s="279"/>
      <c r="AJD32" s="279"/>
      <c r="AJE32" s="279"/>
      <c r="AJF32" s="279"/>
      <c r="AJG32" s="279"/>
      <c r="AJH32" s="279"/>
      <c r="AJI32" s="279"/>
      <c r="AJJ32" s="279"/>
      <c r="AJK32" s="279"/>
      <c r="AJL32" s="279"/>
      <c r="AJM32" s="279"/>
      <c r="AJN32" s="279"/>
      <c r="AJO32" s="279"/>
      <c r="AJP32" s="279"/>
      <c r="AJQ32" s="279"/>
      <c r="AJR32" s="279"/>
      <c r="AJS32" s="279"/>
      <c r="AJT32" s="279"/>
      <c r="AJU32" s="279"/>
      <c r="AJV32" s="279"/>
      <c r="AJW32" s="279"/>
      <c r="AJX32" s="279"/>
      <c r="AJY32" s="279"/>
      <c r="AJZ32" s="279"/>
      <c r="AKA32" s="279"/>
      <c r="AKB32" s="279"/>
      <c r="AKC32" s="279"/>
      <c r="AKD32" s="279"/>
      <c r="AKE32" s="279"/>
      <c r="AKF32" s="279"/>
      <c r="AKG32" s="279"/>
      <c r="AKH32" s="279"/>
      <c r="AKI32" s="279"/>
      <c r="AKJ32" s="279"/>
      <c r="AKK32" s="279"/>
      <c r="AKL32" s="279"/>
      <c r="AKM32" s="279"/>
      <c r="AKN32" s="279"/>
      <c r="AKO32" s="279"/>
      <c r="AKP32" s="279"/>
      <c r="AKQ32" s="279"/>
      <c r="AKR32" s="279"/>
      <c r="AKS32" s="279"/>
      <c r="AKT32" s="279"/>
      <c r="AKU32" s="279"/>
      <c r="AKV32" s="279"/>
      <c r="AKW32" s="279"/>
      <c r="AKX32" s="279"/>
      <c r="AKY32" s="279"/>
      <c r="AKZ32" s="279"/>
      <c r="ALA32" s="279"/>
      <c r="ALB32" s="279"/>
      <c r="ALC32" s="279"/>
      <c r="ALD32" s="279"/>
      <c r="ALE32" s="279"/>
      <c r="ALF32" s="279"/>
      <c r="ALG32" s="279"/>
      <c r="ALH32" s="279"/>
      <c r="ALI32" s="279"/>
      <c r="ALJ32" s="279"/>
      <c r="ALK32" s="279"/>
      <c r="ALL32" s="279"/>
      <c r="ALM32" s="279"/>
      <c r="ALN32" s="279"/>
      <c r="ALO32" s="279"/>
      <c r="ALP32" s="279"/>
      <c r="ALQ32" s="279"/>
      <c r="ALR32" s="279"/>
      <c r="ALS32" s="279"/>
      <c r="ALT32" s="279"/>
      <c r="ALU32" s="279"/>
      <c r="ALV32" s="279"/>
      <c r="ALW32" s="279"/>
      <c r="ALX32" s="279"/>
      <c r="ALY32" s="279"/>
      <c r="ALZ32" s="279"/>
      <c r="AMA32" s="279"/>
      <c r="AMB32" s="279"/>
      <c r="AMC32" s="279"/>
      <c r="AMD32" s="279"/>
      <c r="AME32" s="279"/>
      <c r="AMF32" s="279"/>
      <c r="AMG32" s="279"/>
      <c r="AMH32" s="279"/>
      <c r="AMI32" s="279"/>
      <c r="AMJ32" s="279"/>
      <c r="AMK32" s="279"/>
      <c r="AML32" s="279"/>
      <c r="AMM32" s="279"/>
      <c r="AMN32" s="279"/>
      <c r="AMO32" s="279"/>
      <c r="AMP32" s="279"/>
      <c r="AMQ32" s="279"/>
      <c r="AMR32" s="279"/>
      <c r="AMS32" s="279"/>
      <c r="AMT32" s="279"/>
      <c r="AMU32" s="279"/>
      <c r="AMV32" s="279"/>
      <c r="AMW32" s="279"/>
      <c r="AMX32" s="279"/>
      <c r="AMY32" s="279"/>
      <c r="AMZ32" s="279"/>
      <c r="ANA32" s="279"/>
      <c r="ANB32" s="279"/>
      <c r="ANC32" s="279"/>
      <c r="AND32" s="279"/>
      <c r="ANE32" s="279"/>
      <c r="ANF32" s="279"/>
      <c r="ANG32" s="279"/>
      <c r="ANH32" s="279"/>
      <c r="ANI32" s="279"/>
      <c r="ANJ32" s="279"/>
      <c r="ANK32" s="279"/>
      <c r="ANL32" s="279"/>
      <c r="ANM32" s="279"/>
      <c r="ANN32" s="279"/>
      <c r="ANO32" s="279"/>
      <c r="ANP32" s="279"/>
      <c r="ANQ32" s="279"/>
      <c r="ANR32" s="279"/>
      <c r="ANS32" s="279"/>
      <c r="ANT32" s="279"/>
      <c r="ANU32" s="279"/>
      <c r="ANV32" s="279"/>
      <c r="ANW32" s="279"/>
      <c r="ANX32" s="279"/>
      <c r="ANY32" s="279"/>
      <c r="ANZ32" s="279"/>
      <c r="AOA32" s="279"/>
      <c r="AOB32" s="279"/>
      <c r="AOC32" s="279"/>
      <c r="AOD32" s="279"/>
      <c r="AOE32" s="279"/>
      <c r="AOF32" s="279"/>
      <c r="AOG32" s="279"/>
      <c r="AOH32" s="279"/>
      <c r="AOI32" s="279"/>
      <c r="AOJ32" s="279"/>
      <c r="AOK32" s="279"/>
      <c r="AOL32" s="279"/>
      <c r="AOM32" s="279"/>
      <c r="AON32" s="279"/>
      <c r="AOO32" s="279"/>
      <c r="AOP32" s="279"/>
      <c r="AOQ32" s="279"/>
      <c r="AOR32" s="279"/>
      <c r="AOS32" s="279"/>
      <c r="AOT32" s="279"/>
      <c r="AOU32" s="279"/>
      <c r="AOV32" s="279"/>
      <c r="AOW32" s="279"/>
      <c r="AOX32" s="279"/>
      <c r="AOY32" s="279"/>
      <c r="AOZ32" s="279"/>
      <c r="APA32" s="279"/>
      <c r="APB32" s="279"/>
      <c r="APC32" s="279"/>
      <c r="APD32" s="279"/>
      <c r="APE32" s="279"/>
      <c r="APF32" s="279"/>
      <c r="APG32" s="279"/>
      <c r="APH32" s="279"/>
      <c r="API32" s="279"/>
      <c r="APJ32" s="279"/>
      <c r="APK32" s="279"/>
      <c r="APL32" s="279"/>
      <c r="APM32" s="279"/>
      <c r="APN32" s="279"/>
      <c r="APO32" s="279"/>
      <c r="APP32" s="279"/>
      <c r="APQ32" s="279"/>
      <c r="APR32" s="279"/>
      <c r="APS32" s="279"/>
      <c r="APT32" s="279"/>
      <c r="APU32" s="279"/>
      <c r="APV32" s="279"/>
      <c r="APW32" s="279"/>
      <c r="APX32" s="279"/>
      <c r="APY32" s="279"/>
      <c r="APZ32" s="279"/>
      <c r="AQA32" s="279"/>
      <c r="AQB32" s="279"/>
      <c r="AQC32" s="279"/>
      <c r="AQD32" s="279"/>
      <c r="AQE32" s="279"/>
      <c r="AQF32" s="279"/>
      <c r="AQG32" s="279"/>
      <c r="AQH32" s="279"/>
      <c r="AQI32" s="279"/>
      <c r="AQJ32" s="279"/>
      <c r="AQK32" s="279"/>
      <c r="AQL32" s="279"/>
      <c r="AQM32" s="279"/>
      <c r="AQN32" s="279"/>
      <c r="AQO32" s="279"/>
      <c r="AQP32" s="279"/>
      <c r="AQQ32" s="279"/>
      <c r="AQR32" s="279"/>
      <c r="AQS32" s="279"/>
      <c r="AQT32" s="279"/>
      <c r="AQU32" s="279"/>
      <c r="AQV32" s="279"/>
      <c r="AQW32" s="279"/>
      <c r="AQX32" s="279"/>
      <c r="AQY32" s="279"/>
      <c r="AQZ32" s="279"/>
      <c r="ARA32" s="279"/>
      <c r="ARB32" s="279"/>
      <c r="ARC32" s="279"/>
      <c r="ARD32" s="279"/>
      <c r="ARE32" s="279"/>
      <c r="ARF32" s="279"/>
      <c r="ARG32" s="279"/>
      <c r="ARH32" s="279"/>
      <c r="ARI32" s="279"/>
      <c r="ARJ32" s="279"/>
      <c r="ARK32" s="279"/>
      <c r="ARL32" s="279"/>
      <c r="ARM32" s="279"/>
      <c r="ARN32" s="279"/>
      <c r="ARO32" s="279"/>
      <c r="ARP32" s="279"/>
      <c r="ARQ32" s="279"/>
      <c r="ARR32" s="279"/>
      <c r="ARS32" s="279"/>
      <c r="ART32" s="279"/>
      <c r="ARU32" s="279"/>
      <c r="ARV32" s="279"/>
      <c r="ARW32" s="279"/>
      <c r="ARX32" s="279"/>
      <c r="ARY32" s="279"/>
      <c r="ARZ32" s="279"/>
      <c r="ASA32" s="279"/>
      <c r="ASB32" s="279"/>
      <c r="ASC32" s="279"/>
      <c r="ASD32" s="279"/>
      <c r="ASE32" s="279"/>
      <c r="ASF32" s="279"/>
      <c r="ASG32" s="279"/>
      <c r="ASH32" s="279"/>
      <c r="ASI32" s="279"/>
      <c r="ASJ32" s="279"/>
      <c r="ASK32" s="279"/>
      <c r="ASL32" s="279"/>
      <c r="ASM32" s="279"/>
      <c r="ASN32" s="279"/>
      <c r="ASO32" s="279"/>
      <c r="ASP32" s="279"/>
      <c r="ASQ32" s="279"/>
      <c r="ASR32" s="279"/>
      <c r="ASS32" s="279"/>
      <c r="AST32" s="279"/>
      <c r="ASU32" s="279"/>
      <c r="ASV32" s="279"/>
      <c r="ASW32" s="279"/>
      <c r="ASX32" s="279"/>
      <c r="ASY32" s="279"/>
      <c r="ASZ32" s="279"/>
      <c r="ATA32" s="279"/>
      <c r="ATB32" s="279"/>
      <c r="ATC32" s="279"/>
      <c r="ATD32" s="279"/>
      <c r="ATE32" s="279"/>
      <c r="ATF32" s="279"/>
      <c r="ATG32" s="279"/>
      <c r="ATH32" s="279"/>
      <c r="ATI32" s="279"/>
      <c r="ATJ32" s="279"/>
      <c r="ATK32" s="279"/>
      <c r="ATL32" s="279"/>
      <c r="ATM32" s="279"/>
      <c r="ATN32" s="279"/>
      <c r="ATO32" s="279"/>
      <c r="ATP32" s="279"/>
      <c r="ATQ32" s="279"/>
      <c r="ATR32" s="279"/>
      <c r="ATS32" s="279"/>
      <c r="ATT32" s="279"/>
      <c r="ATU32" s="279"/>
      <c r="ATV32" s="279"/>
      <c r="ATW32" s="279"/>
      <c r="ATX32" s="279"/>
      <c r="ATY32" s="279"/>
      <c r="ATZ32" s="279"/>
      <c r="AUA32" s="279"/>
      <c r="AUB32" s="279"/>
      <c r="AUC32" s="279"/>
      <c r="AUD32" s="279"/>
      <c r="AUE32" s="279"/>
      <c r="AUF32" s="279"/>
      <c r="AUG32" s="279"/>
      <c r="AUH32" s="279"/>
      <c r="AUI32" s="279"/>
      <c r="AUJ32" s="279"/>
      <c r="AUK32" s="279"/>
      <c r="AUL32" s="279"/>
      <c r="AUM32" s="279"/>
      <c r="AUN32" s="279"/>
      <c r="AUO32" s="279"/>
      <c r="AUP32" s="279"/>
      <c r="AUQ32" s="279"/>
      <c r="AUR32" s="279"/>
      <c r="AUS32" s="279"/>
      <c r="AUT32" s="279"/>
      <c r="AUU32" s="279"/>
      <c r="AUV32" s="279"/>
      <c r="AUW32" s="279"/>
      <c r="AUX32" s="279"/>
      <c r="AUY32" s="279"/>
      <c r="AUZ32" s="279"/>
      <c r="AVA32" s="279"/>
      <c r="AVB32" s="279"/>
      <c r="AVC32" s="279"/>
      <c r="AVD32" s="279"/>
      <c r="AVE32" s="279"/>
      <c r="AVF32" s="279"/>
      <c r="AVG32" s="279"/>
      <c r="AVH32" s="279"/>
      <c r="AVI32" s="279"/>
      <c r="AVJ32" s="279"/>
      <c r="AVK32" s="279"/>
      <c r="AVL32" s="279"/>
      <c r="AVM32" s="279"/>
      <c r="AVN32" s="279"/>
      <c r="AVO32" s="279"/>
      <c r="AVP32" s="279"/>
      <c r="AVQ32" s="279"/>
      <c r="AVR32" s="279"/>
      <c r="AVS32" s="279"/>
      <c r="AVT32" s="279"/>
      <c r="AVU32" s="279"/>
      <c r="AVV32" s="279"/>
      <c r="AVW32" s="279"/>
      <c r="AVX32" s="279"/>
      <c r="AVY32" s="279"/>
      <c r="AVZ32" s="279"/>
      <c r="AWA32" s="279"/>
      <c r="AWB32" s="279"/>
      <c r="AWC32" s="279"/>
      <c r="AWD32" s="279"/>
      <c r="AWE32" s="279"/>
      <c r="AWF32" s="279"/>
      <c r="AWG32" s="279"/>
      <c r="AWH32" s="279"/>
      <c r="AWI32" s="279"/>
      <c r="AWJ32" s="279"/>
      <c r="AWK32" s="279"/>
      <c r="AWL32" s="279"/>
      <c r="AWM32" s="279"/>
      <c r="AWN32" s="279"/>
      <c r="AWO32" s="279"/>
      <c r="AWP32" s="279"/>
      <c r="AWQ32" s="279"/>
      <c r="AWR32" s="279"/>
      <c r="AWS32" s="279"/>
      <c r="AWT32" s="279"/>
      <c r="AWU32" s="279"/>
      <c r="AWV32" s="279"/>
      <c r="AWW32" s="279"/>
      <c r="AWX32" s="279"/>
      <c r="AWY32" s="279"/>
      <c r="AWZ32" s="279"/>
      <c r="AXA32" s="279"/>
      <c r="AXB32" s="279"/>
      <c r="AXC32" s="279"/>
      <c r="AXD32" s="279"/>
      <c r="AXE32" s="279"/>
      <c r="AXF32" s="279"/>
      <c r="AXG32" s="279"/>
      <c r="AXH32" s="279"/>
      <c r="AXI32" s="279"/>
      <c r="AXJ32" s="279"/>
      <c r="AXK32" s="279"/>
      <c r="AXL32" s="279"/>
      <c r="AXM32" s="279"/>
      <c r="AXN32" s="279"/>
      <c r="AXO32" s="279"/>
      <c r="AXP32" s="279"/>
      <c r="AXQ32" s="279"/>
      <c r="AXR32" s="279"/>
      <c r="AXS32" s="279"/>
      <c r="AXT32" s="279"/>
      <c r="AXU32" s="279"/>
      <c r="AXV32" s="279"/>
      <c r="AXW32" s="279"/>
      <c r="AXX32" s="279"/>
      <c r="AXY32" s="279"/>
      <c r="AXZ32" s="279"/>
      <c r="AYA32" s="279"/>
      <c r="AYB32" s="279"/>
      <c r="AYC32" s="279"/>
      <c r="AYD32" s="279"/>
      <c r="AYE32" s="279"/>
      <c r="AYF32" s="279"/>
      <c r="AYG32" s="279"/>
      <c r="AYH32" s="279"/>
      <c r="AYI32" s="279"/>
      <c r="AYJ32" s="279"/>
      <c r="AYK32" s="279"/>
      <c r="AYL32" s="279"/>
      <c r="AYM32" s="279"/>
      <c r="AYN32" s="279"/>
      <c r="AYO32" s="279"/>
      <c r="AYP32" s="279"/>
      <c r="AYQ32" s="279"/>
      <c r="AYR32" s="279"/>
      <c r="AYS32" s="279"/>
      <c r="AYT32" s="279"/>
      <c r="AYU32" s="279"/>
      <c r="AYV32" s="279"/>
      <c r="AYW32" s="279"/>
      <c r="AYX32" s="279"/>
      <c r="AYY32" s="279"/>
      <c r="AYZ32" s="279"/>
      <c r="AZA32" s="279"/>
      <c r="AZB32" s="279"/>
      <c r="AZC32" s="279"/>
      <c r="AZD32" s="279"/>
      <c r="AZE32" s="279"/>
      <c r="AZF32" s="279"/>
      <c r="AZG32" s="279"/>
      <c r="AZH32" s="279"/>
      <c r="AZI32" s="279"/>
      <c r="AZJ32" s="279"/>
      <c r="AZK32" s="279"/>
      <c r="AZL32" s="279"/>
      <c r="AZM32" s="279"/>
      <c r="AZN32" s="279"/>
      <c r="AZO32" s="279"/>
      <c r="AZP32" s="279"/>
      <c r="AZQ32" s="279"/>
      <c r="AZR32" s="279"/>
      <c r="AZS32" s="279"/>
      <c r="AZT32" s="279"/>
      <c r="AZU32" s="279"/>
      <c r="AZV32" s="279"/>
      <c r="AZW32" s="279"/>
      <c r="AZX32" s="279"/>
      <c r="AZY32" s="279"/>
      <c r="AZZ32" s="279"/>
      <c r="BAA32" s="279"/>
      <c r="BAB32" s="279"/>
      <c r="BAC32" s="279"/>
      <c r="BAD32" s="279"/>
      <c r="BAE32" s="279"/>
      <c r="BAF32" s="279"/>
      <c r="BAG32" s="279"/>
      <c r="BAH32" s="279"/>
      <c r="BAI32" s="279"/>
      <c r="BAJ32" s="279"/>
      <c r="BAK32" s="279"/>
      <c r="BAL32" s="279"/>
      <c r="BAM32" s="279"/>
      <c r="BAN32" s="279"/>
      <c r="BAO32" s="279"/>
      <c r="BAP32" s="279"/>
      <c r="BAQ32" s="279"/>
      <c r="BAR32" s="279"/>
      <c r="BAS32" s="279"/>
      <c r="BAT32" s="279"/>
      <c r="BAU32" s="279"/>
      <c r="BAV32" s="279"/>
      <c r="BAW32" s="279"/>
      <c r="BAX32" s="279"/>
      <c r="BAY32" s="279"/>
      <c r="BAZ32" s="279"/>
      <c r="BBA32" s="279"/>
      <c r="BBB32" s="279"/>
      <c r="BBC32" s="279"/>
      <c r="BBD32" s="279"/>
      <c r="BBE32" s="279"/>
      <c r="BBF32" s="279"/>
      <c r="BBG32" s="279"/>
      <c r="BBH32" s="279"/>
      <c r="BBI32" s="279"/>
      <c r="BBJ32" s="279"/>
      <c r="BBK32" s="279"/>
      <c r="BBL32" s="279"/>
      <c r="BBM32" s="279"/>
      <c r="BBN32" s="279"/>
      <c r="BBO32" s="279"/>
      <c r="BBP32" s="279"/>
      <c r="BBQ32" s="279"/>
      <c r="BBR32" s="279"/>
      <c r="BBS32" s="279"/>
      <c r="BBT32" s="279"/>
      <c r="BBU32" s="279"/>
      <c r="BBV32" s="279"/>
      <c r="BBW32" s="279"/>
      <c r="BBX32" s="279"/>
      <c r="BBY32" s="279"/>
      <c r="BBZ32" s="279"/>
      <c r="BCA32" s="279"/>
      <c r="BCB32" s="279"/>
      <c r="BCC32" s="279"/>
      <c r="BCD32" s="279"/>
      <c r="BCE32" s="279"/>
      <c r="BCF32" s="279"/>
      <c r="BCG32" s="279"/>
      <c r="BCH32" s="279"/>
      <c r="BCI32" s="279"/>
      <c r="BCJ32" s="279"/>
      <c r="BCK32" s="279"/>
      <c r="BCL32" s="279"/>
      <c r="BCM32" s="279"/>
      <c r="BCN32" s="279"/>
      <c r="BCO32" s="279"/>
      <c r="BCP32" s="279"/>
      <c r="BCQ32" s="279"/>
      <c r="BCR32" s="279"/>
      <c r="BCS32" s="279"/>
      <c r="BCT32" s="279"/>
      <c r="BCU32" s="279"/>
      <c r="BCV32" s="279"/>
      <c r="BCW32" s="279"/>
      <c r="BCX32" s="279"/>
      <c r="BCY32" s="279"/>
      <c r="BCZ32" s="279"/>
      <c r="BDA32" s="279"/>
      <c r="BDB32" s="279"/>
      <c r="BDC32" s="279"/>
      <c r="BDD32" s="279"/>
      <c r="BDE32" s="279"/>
      <c r="BDF32" s="279"/>
      <c r="BDG32" s="279"/>
      <c r="BDH32" s="279"/>
      <c r="BDI32" s="279"/>
      <c r="BDJ32" s="279"/>
      <c r="BDK32" s="279"/>
      <c r="BDL32" s="279"/>
      <c r="BDM32" s="279"/>
      <c r="BDN32" s="279"/>
      <c r="BDO32" s="279"/>
      <c r="BDP32" s="279"/>
      <c r="BDQ32" s="279"/>
      <c r="BDR32" s="279"/>
      <c r="BDS32" s="279"/>
      <c r="BDT32" s="279"/>
      <c r="BDU32" s="279"/>
      <c r="BDV32" s="279"/>
      <c r="BDW32" s="279"/>
      <c r="BDX32" s="279"/>
      <c r="BDY32" s="279"/>
      <c r="BDZ32" s="279"/>
      <c r="BEA32" s="279"/>
      <c r="BEB32" s="279"/>
      <c r="BEC32" s="279"/>
      <c r="BED32" s="279"/>
      <c r="BEE32" s="279"/>
      <c r="BEF32" s="279"/>
      <c r="BEG32" s="279"/>
      <c r="BEH32" s="279"/>
      <c r="BEI32" s="279"/>
      <c r="BEJ32" s="279"/>
      <c r="BEK32" s="279"/>
      <c r="BEL32" s="279"/>
      <c r="BEM32" s="279"/>
      <c r="BEN32" s="279"/>
      <c r="BEO32" s="279"/>
      <c r="BEP32" s="279"/>
      <c r="BEQ32" s="279"/>
      <c r="BER32" s="279"/>
      <c r="BES32" s="279"/>
      <c r="BET32" s="279"/>
      <c r="BEU32" s="279"/>
      <c r="BEV32" s="279"/>
      <c r="BEW32" s="279"/>
      <c r="BEX32" s="279"/>
      <c r="BEY32" s="279"/>
      <c r="BEZ32" s="279"/>
      <c r="BFA32" s="279"/>
      <c r="BFB32" s="279"/>
      <c r="BFC32" s="279"/>
      <c r="BFD32" s="279"/>
      <c r="BFE32" s="279"/>
      <c r="BFF32" s="279"/>
      <c r="BFG32" s="279"/>
      <c r="BFH32" s="279"/>
      <c r="BFI32" s="279"/>
      <c r="BFJ32" s="279"/>
      <c r="BFK32" s="279"/>
      <c r="BFL32" s="279"/>
      <c r="BFM32" s="279"/>
      <c r="BFN32" s="279"/>
      <c r="BFO32" s="279"/>
      <c r="BFP32" s="279"/>
      <c r="BFQ32" s="279"/>
      <c r="BFR32" s="279"/>
      <c r="BFS32" s="279"/>
      <c r="BFT32" s="279"/>
      <c r="BFU32" s="279"/>
      <c r="BFV32" s="279"/>
      <c r="BFW32" s="279"/>
      <c r="BFX32" s="279"/>
      <c r="BFY32" s="279"/>
      <c r="BFZ32" s="279"/>
      <c r="BGA32" s="279"/>
      <c r="BGB32" s="279"/>
      <c r="BGC32" s="279"/>
      <c r="BGD32" s="279"/>
      <c r="BGE32" s="279"/>
      <c r="BGF32" s="279"/>
      <c r="BGG32" s="279"/>
      <c r="BGH32" s="279"/>
      <c r="BGI32" s="279"/>
      <c r="BGJ32" s="279"/>
      <c r="BGK32" s="279"/>
      <c r="BGL32" s="279"/>
      <c r="BGM32" s="279"/>
      <c r="BGN32" s="279"/>
      <c r="BGO32" s="279"/>
      <c r="BGP32" s="279"/>
      <c r="BGQ32" s="279"/>
      <c r="BGR32" s="279"/>
      <c r="BGS32" s="279"/>
      <c r="BGT32" s="279"/>
      <c r="BGU32" s="279"/>
      <c r="BGV32" s="279"/>
      <c r="BGW32" s="279"/>
      <c r="BGX32" s="279"/>
      <c r="BGY32" s="279"/>
      <c r="BGZ32" s="279"/>
      <c r="BHA32" s="279"/>
      <c r="BHB32" s="279"/>
      <c r="BHC32" s="279"/>
      <c r="BHD32" s="279"/>
      <c r="BHE32" s="279"/>
      <c r="BHF32" s="279"/>
      <c r="BHG32" s="279"/>
      <c r="BHH32" s="279"/>
      <c r="BHI32" s="279"/>
      <c r="BHJ32" s="279"/>
      <c r="BHK32" s="279"/>
      <c r="BHL32" s="279"/>
      <c r="BHM32" s="279"/>
      <c r="BHN32" s="279"/>
      <c r="BHO32" s="279"/>
      <c r="BHP32" s="279"/>
      <c r="BHQ32" s="279"/>
      <c r="BHR32" s="279"/>
      <c r="BHS32" s="279"/>
      <c r="BHT32" s="279"/>
      <c r="BHU32" s="279"/>
      <c r="BHV32" s="279"/>
      <c r="BHW32" s="279"/>
      <c r="BHX32" s="279"/>
      <c r="BHY32" s="279"/>
      <c r="BHZ32" s="279"/>
      <c r="BIA32" s="279"/>
      <c r="BIB32" s="279"/>
      <c r="BIC32" s="279"/>
      <c r="BID32" s="279"/>
      <c r="BIE32" s="279"/>
      <c r="BIF32" s="279"/>
      <c r="BIG32" s="279"/>
      <c r="BIH32" s="279"/>
      <c r="BII32" s="279"/>
      <c r="BIJ32" s="279"/>
      <c r="BIK32" s="279"/>
      <c r="BIL32" s="279"/>
      <c r="BIM32" s="279"/>
      <c r="BIN32" s="279"/>
      <c r="BIO32" s="279"/>
      <c r="BIP32" s="279"/>
      <c r="BIQ32" s="279"/>
      <c r="BIR32" s="279"/>
      <c r="BIS32" s="279"/>
      <c r="BIT32" s="279"/>
      <c r="BIU32" s="279"/>
      <c r="BIV32" s="279"/>
      <c r="BIW32" s="279"/>
      <c r="BIX32" s="279"/>
      <c r="BIY32" s="279"/>
      <c r="BIZ32" s="279"/>
      <c r="BJA32" s="279"/>
      <c r="BJB32" s="279"/>
      <c r="BJC32" s="279"/>
      <c r="BJD32" s="279"/>
      <c r="BJE32" s="279"/>
      <c r="BJF32" s="279"/>
      <c r="BJG32" s="279"/>
      <c r="BJH32" s="279"/>
      <c r="BJI32" s="279"/>
      <c r="BJJ32" s="279"/>
      <c r="BJK32" s="279"/>
      <c r="BJL32" s="279"/>
      <c r="BJM32" s="279"/>
      <c r="BJN32" s="279"/>
      <c r="BJO32" s="279"/>
      <c r="BJP32" s="279"/>
      <c r="BJQ32" s="279"/>
      <c r="BJR32" s="279"/>
      <c r="BJS32" s="279"/>
      <c r="BJT32" s="279"/>
      <c r="BJU32" s="279"/>
      <c r="BJV32" s="279"/>
      <c r="BJW32" s="279"/>
      <c r="BJX32" s="279"/>
      <c r="BJY32" s="279"/>
      <c r="BJZ32" s="279"/>
      <c r="BKA32" s="279"/>
      <c r="BKB32" s="279"/>
      <c r="BKC32" s="279"/>
      <c r="BKD32" s="279"/>
      <c r="BKE32" s="279"/>
      <c r="BKF32" s="279"/>
      <c r="BKG32" s="279"/>
      <c r="BKH32" s="279"/>
      <c r="BKI32" s="279"/>
      <c r="BKJ32" s="279"/>
      <c r="BKK32" s="279"/>
      <c r="BKL32" s="279"/>
      <c r="BKM32" s="279"/>
      <c r="BKN32" s="279"/>
      <c r="BKO32" s="279"/>
      <c r="BKP32" s="279"/>
      <c r="BKQ32" s="279"/>
      <c r="BKR32" s="279"/>
      <c r="BKS32" s="279"/>
      <c r="BKT32" s="279"/>
      <c r="BKU32" s="279"/>
      <c r="BKV32" s="279"/>
      <c r="BKW32" s="279"/>
      <c r="BKX32" s="279"/>
      <c r="BKY32" s="279"/>
      <c r="BKZ32" s="279"/>
      <c r="BLA32" s="279"/>
      <c r="BLB32" s="279"/>
      <c r="BLC32" s="279"/>
      <c r="BLD32" s="279"/>
      <c r="BLE32" s="279"/>
      <c r="BLF32" s="279"/>
      <c r="BLG32" s="279"/>
      <c r="BLH32" s="279"/>
      <c r="BLI32" s="279"/>
      <c r="BLJ32" s="279"/>
      <c r="BLK32" s="279"/>
      <c r="BLL32" s="279"/>
      <c r="BLM32" s="279"/>
      <c r="BLN32" s="279"/>
      <c r="BLO32" s="279"/>
      <c r="BLP32" s="279"/>
      <c r="BLQ32" s="279"/>
      <c r="BLR32" s="279"/>
      <c r="BLS32" s="279"/>
      <c r="BLT32" s="279"/>
      <c r="BLU32" s="279"/>
      <c r="BLV32" s="279"/>
      <c r="BLW32" s="279"/>
      <c r="BLX32" s="279"/>
      <c r="BLY32" s="279"/>
      <c r="BLZ32" s="279"/>
      <c r="BMA32" s="279"/>
      <c r="BMB32" s="279"/>
      <c r="BMC32" s="279"/>
      <c r="BMD32" s="279"/>
      <c r="BME32" s="279"/>
      <c r="BMF32" s="279"/>
      <c r="BMG32" s="279"/>
      <c r="BMH32" s="279"/>
      <c r="BMI32" s="279"/>
      <c r="BMJ32" s="279"/>
      <c r="BMK32" s="279"/>
      <c r="BML32" s="279"/>
      <c r="BMM32" s="279"/>
      <c r="BMN32" s="279"/>
      <c r="BMO32" s="279"/>
      <c r="BMP32" s="279"/>
      <c r="BMQ32" s="279"/>
      <c r="BMR32" s="279"/>
      <c r="BMS32" s="279"/>
      <c r="BMT32" s="279"/>
      <c r="BMU32" s="279"/>
      <c r="BMV32" s="279"/>
      <c r="BMW32" s="279"/>
      <c r="BMX32" s="279"/>
      <c r="BMY32" s="279"/>
      <c r="BMZ32" s="279"/>
      <c r="BNA32" s="279"/>
      <c r="BNB32" s="279"/>
      <c r="BNC32" s="279"/>
      <c r="BND32" s="279"/>
      <c r="BNE32" s="279"/>
      <c r="BNF32" s="279"/>
      <c r="BNG32" s="279"/>
      <c r="BNH32" s="279"/>
      <c r="BNI32" s="279"/>
      <c r="BNJ32" s="279"/>
      <c r="BNK32" s="279"/>
      <c r="BNL32" s="279"/>
      <c r="BNM32" s="279"/>
      <c r="BNN32" s="279"/>
      <c r="BNO32" s="279"/>
      <c r="BNP32" s="279"/>
      <c r="BNQ32" s="279"/>
      <c r="BNR32" s="279"/>
      <c r="BNS32" s="279"/>
      <c r="BNT32" s="279"/>
      <c r="BNU32" s="279"/>
      <c r="BNV32" s="279"/>
      <c r="BNW32" s="279"/>
      <c r="BNX32" s="279"/>
      <c r="BNY32" s="279"/>
      <c r="BNZ32" s="279"/>
      <c r="BOA32" s="279"/>
      <c r="BOB32" s="279"/>
      <c r="BOC32" s="279"/>
      <c r="BOD32" s="279"/>
      <c r="BOE32" s="279"/>
      <c r="BOF32" s="279"/>
      <c r="BOG32" s="279"/>
      <c r="BOH32" s="279"/>
      <c r="BOI32" s="279"/>
      <c r="BOJ32" s="279"/>
      <c r="BOK32" s="279"/>
      <c r="BOL32" s="279"/>
      <c r="BOM32" s="279"/>
      <c r="BON32" s="279"/>
      <c r="BOO32" s="279"/>
      <c r="BOP32" s="279"/>
      <c r="BOQ32" s="279"/>
      <c r="BOR32" s="279"/>
      <c r="BOS32" s="279"/>
      <c r="BOT32" s="279"/>
      <c r="BOU32" s="279"/>
      <c r="BOV32" s="279"/>
      <c r="BOW32" s="279"/>
      <c r="BOX32" s="279"/>
      <c r="BOY32" s="279"/>
      <c r="BOZ32" s="279"/>
      <c r="BPA32" s="279"/>
      <c r="BPB32" s="279"/>
      <c r="BPC32" s="279"/>
      <c r="BPD32" s="279"/>
      <c r="BPE32" s="279"/>
      <c r="BPF32" s="279"/>
      <c r="BPG32" s="279"/>
      <c r="BPH32" s="279"/>
      <c r="BPI32" s="279"/>
      <c r="BPJ32" s="279"/>
      <c r="BPK32" s="279"/>
      <c r="BPL32" s="279"/>
      <c r="BPM32" s="279"/>
      <c r="BPN32" s="279"/>
      <c r="BPO32" s="279"/>
      <c r="BPP32" s="279"/>
      <c r="BPQ32" s="279"/>
      <c r="BPR32" s="279"/>
      <c r="BPS32" s="279"/>
      <c r="BPT32" s="279"/>
      <c r="BPU32" s="279"/>
      <c r="BPV32" s="279"/>
      <c r="BPW32" s="279"/>
      <c r="BPX32" s="279"/>
      <c r="BPY32" s="279"/>
      <c r="BPZ32" s="279"/>
      <c r="BQA32" s="279"/>
      <c r="BQB32" s="279"/>
      <c r="BQC32" s="279"/>
      <c r="BQD32" s="279"/>
      <c r="BQE32" s="279"/>
      <c r="BQF32" s="279"/>
      <c r="BQG32" s="279"/>
      <c r="BQH32" s="279"/>
      <c r="BQI32" s="279"/>
      <c r="BQJ32" s="279"/>
      <c r="BQK32" s="279"/>
      <c r="BQL32" s="279"/>
      <c r="BQM32" s="279"/>
      <c r="BQN32" s="279"/>
      <c r="BQO32" s="279"/>
      <c r="BQP32" s="279"/>
      <c r="BQQ32" s="279"/>
      <c r="BQR32" s="279"/>
      <c r="BQS32" s="279"/>
      <c r="BQT32" s="279"/>
      <c r="BQU32" s="279"/>
      <c r="BQV32" s="279"/>
      <c r="BQW32" s="279"/>
      <c r="BQX32" s="279"/>
      <c r="BQY32" s="279"/>
      <c r="BQZ32" s="279"/>
      <c r="BRA32" s="279"/>
      <c r="BRB32" s="279"/>
      <c r="BRC32" s="279"/>
      <c r="BRD32" s="279"/>
      <c r="BRE32" s="279"/>
      <c r="BRF32" s="279"/>
      <c r="BRG32" s="279"/>
      <c r="BRH32" s="279"/>
      <c r="BRI32" s="279"/>
      <c r="BRJ32" s="279"/>
      <c r="BRK32" s="279"/>
      <c r="BRL32" s="279"/>
      <c r="BRM32" s="279"/>
      <c r="BRN32" s="279"/>
      <c r="BRO32" s="279"/>
      <c r="BRP32" s="279"/>
      <c r="BRQ32" s="279"/>
      <c r="BRR32" s="279"/>
      <c r="BRS32" s="279"/>
      <c r="BRT32" s="279"/>
      <c r="BRU32" s="279"/>
      <c r="BRV32" s="279"/>
      <c r="BRW32" s="279"/>
      <c r="BRX32" s="279"/>
      <c r="BRY32" s="279"/>
      <c r="BRZ32" s="279"/>
      <c r="BSA32" s="279"/>
      <c r="BSB32" s="279"/>
      <c r="BSC32" s="279"/>
      <c r="BSD32" s="279"/>
      <c r="BSE32" s="279"/>
      <c r="BSF32" s="279"/>
      <c r="BSG32" s="279"/>
      <c r="BSH32" s="279"/>
      <c r="BSI32" s="279"/>
      <c r="BSJ32" s="279"/>
      <c r="BSK32" s="279"/>
      <c r="BSL32" s="279"/>
      <c r="BSM32" s="279"/>
      <c r="BSN32" s="279"/>
      <c r="BSO32" s="279"/>
      <c r="BSP32" s="279"/>
      <c r="BSQ32" s="279"/>
      <c r="BSR32" s="279"/>
      <c r="BSS32" s="279"/>
      <c r="BST32" s="279"/>
      <c r="BSU32" s="279"/>
      <c r="BSV32" s="279"/>
      <c r="BSW32" s="279"/>
      <c r="BSX32" s="279"/>
      <c r="BSY32" s="279"/>
      <c r="BSZ32" s="279"/>
      <c r="BTA32" s="279"/>
      <c r="BTB32" s="279"/>
      <c r="BTC32" s="279"/>
      <c r="BTD32" s="279"/>
      <c r="BTE32" s="279"/>
      <c r="BTF32" s="279"/>
      <c r="BTG32" s="279"/>
      <c r="BTH32" s="279"/>
      <c r="BTI32" s="279"/>
      <c r="BTJ32" s="279"/>
      <c r="BTK32" s="279"/>
      <c r="BTL32" s="279"/>
      <c r="BTM32" s="279"/>
      <c r="BTN32" s="279"/>
      <c r="BTO32" s="279"/>
      <c r="BTP32" s="279"/>
      <c r="BTQ32" s="279"/>
      <c r="BTR32" s="279"/>
      <c r="BTS32" s="279"/>
      <c r="BTT32" s="279"/>
      <c r="BTU32" s="279"/>
      <c r="BTV32" s="279"/>
      <c r="BTW32" s="279"/>
      <c r="BTX32" s="279"/>
      <c r="BTY32" s="279"/>
      <c r="BTZ32" s="279"/>
      <c r="BUA32" s="279"/>
      <c r="BUB32" s="279"/>
      <c r="BUC32" s="279"/>
      <c r="BUD32" s="279"/>
      <c r="BUE32" s="279"/>
      <c r="BUF32" s="279"/>
      <c r="BUG32" s="279"/>
      <c r="BUH32" s="279"/>
      <c r="BUI32" s="279"/>
      <c r="BUJ32" s="279"/>
      <c r="BUK32" s="279"/>
      <c r="BUL32" s="279"/>
      <c r="BUM32" s="279"/>
      <c r="BUN32" s="279"/>
      <c r="BUO32" s="279"/>
      <c r="BUP32" s="279"/>
      <c r="BUQ32" s="279"/>
      <c r="BUR32" s="279"/>
      <c r="BUS32" s="279"/>
      <c r="BUT32" s="279"/>
      <c r="BUU32" s="279"/>
      <c r="BUV32" s="279"/>
      <c r="BUW32" s="279"/>
      <c r="BUX32" s="279"/>
      <c r="BUY32" s="279"/>
      <c r="BUZ32" s="279"/>
      <c r="BVA32" s="279"/>
      <c r="BVB32" s="279"/>
      <c r="BVC32" s="279"/>
      <c r="BVD32" s="279"/>
      <c r="BVE32" s="279"/>
      <c r="BVF32" s="279"/>
      <c r="BVG32" s="279"/>
      <c r="BVH32" s="279"/>
      <c r="BVI32" s="279"/>
      <c r="BVJ32" s="279"/>
      <c r="BVK32" s="279"/>
      <c r="BVL32" s="279"/>
      <c r="BVM32" s="279"/>
      <c r="BVN32" s="279"/>
      <c r="BVO32" s="279"/>
      <c r="BVP32" s="279"/>
      <c r="BVQ32" s="279"/>
      <c r="BVR32" s="279"/>
      <c r="BVS32" s="279"/>
      <c r="BVT32" s="279"/>
      <c r="BVU32" s="279"/>
      <c r="BVV32" s="279"/>
      <c r="BVW32" s="279"/>
      <c r="BVX32" s="279"/>
      <c r="BVY32" s="279"/>
      <c r="BVZ32" s="279"/>
      <c r="BWA32" s="279"/>
      <c r="BWB32" s="279"/>
      <c r="BWC32" s="279"/>
      <c r="BWD32" s="279"/>
      <c r="BWE32" s="279"/>
      <c r="BWF32" s="279"/>
      <c r="BWG32" s="279"/>
      <c r="BWH32" s="279"/>
      <c r="BWI32" s="279"/>
      <c r="BWJ32" s="279"/>
      <c r="BWK32" s="279"/>
      <c r="BWL32" s="279"/>
      <c r="BWM32" s="279"/>
      <c r="BWN32" s="279"/>
      <c r="BWO32" s="279"/>
      <c r="BWP32" s="279"/>
      <c r="BWQ32" s="279"/>
      <c r="BWR32" s="279"/>
      <c r="BWS32" s="279"/>
      <c r="BWT32" s="279"/>
      <c r="BWU32" s="279"/>
      <c r="BWV32" s="279"/>
      <c r="BWW32" s="279"/>
      <c r="BWX32" s="279"/>
      <c r="BWY32" s="279"/>
      <c r="BWZ32" s="279"/>
      <c r="BXA32" s="279"/>
      <c r="BXB32" s="279"/>
      <c r="BXC32" s="279"/>
      <c r="BXD32" s="279"/>
      <c r="BXE32" s="279"/>
      <c r="BXF32" s="279"/>
      <c r="BXG32" s="279"/>
      <c r="BXH32" s="279"/>
      <c r="BXI32" s="279"/>
      <c r="BXJ32" s="279"/>
      <c r="BXK32" s="279"/>
      <c r="BXL32" s="279"/>
      <c r="BXM32" s="279"/>
      <c r="BXN32" s="279"/>
      <c r="BXO32" s="279"/>
      <c r="BXP32" s="279"/>
      <c r="BXQ32" s="279"/>
      <c r="BXR32" s="279"/>
      <c r="BXS32" s="279"/>
      <c r="BXT32" s="279"/>
      <c r="BXU32" s="279"/>
      <c r="BXV32" s="279"/>
      <c r="BXW32" s="279"/>
      <c r="BXX32" s="279"/>
      <c r="BXY32" s="279"/>
      <c r="BXZ32" s="279"/>
      <c r="BYA32" s="279"/>
      <c r="BYB32" s="279"/>
      <c r="BYC32" s="279"/>
      <c r="BYD32" s="279"/>
      <c r="BYE32" s="279"/>
      <c r="BYF32" s="279"/>
      <c r="BYG32" s="279"/>
      <c r="BYH32" s="279"/>
      <c r="BYI32" s="279"/>
      <c r="BYJ32" s="279"/>
      <c r="BYK32" s="279"/>
      <c r="BYL32" s="279"/>
      <c r="BYM32" s="279"/>
      <c r="BYN32" s="279"/>
      <c r="BYO32" s="279"/>
      <c r="BYP32" s="279"/>
      <c r="BYQ32" s="279"/>
      <c r="BYR32" s="279"/>
      <c r="BYS32" s="279"/>
      <c r="BYT32" s="279"/>
      <c r="BYU32" s="279"/>
      <c r="BYV32" s="279"/>
      <c r="BYW32" s="279"/>
      <c r="BYX32" s="279"/>
      <c r="BYY32" s="279"/>
      <c r="BYZ32" s="279"/>
      <c r="BZA32" s="279"/>
      <c r="BZB32" s="279"/>
      <c r="BZC32" s="279"/>
      <c r="BZD32" s="279"/>
      <c r="BZE32" s="279"/>
      <c r="BZF32" s="279"/>
      <c r="BZG32" s="279"/>
      <c r="BZH32" s="279"/>
      <c r="BZI32" s="279"/>
      <c r="BZJ32" s="279"/>
      <c r="BZK32" s="279"/>
      <c r="BZL32" s="279"/>
      <c r="BZM32" s="279"/>
      <c r="BZN32" s="279"/>
      <c r="BZO32" s="279"/>
      <c r="BZP32" s="279"/>
      <c r="BZQ32" s="279"/>
      <c r="BZR32" s="279"/>
      <c r="BZS32" s="279"/>
      <c r="BZT32" s="279"/>
      <c r="BZU32" s="279"/>
      <c r="BZV32" s="279"/>
      <c r="BZW32" s="279"/>
      <c r="BZX32" s="279"/>
      <c r="BZY32" s="279"/>
      <c r="BZZ32" s="279"/>
      <c r="CAA32" s="279"/>
      <c r="CAB32" s="279"/>
      <c r="CAC32" s="279"/>
      <c r="CAD32" s="279"/>
      <c r="CAE32" s="279"/>
      <c r="CAF32" s="279"/>
      <c r="CAG32" s="279"/>
      <c r="CAH32" s="279"/>
      <c r="CAI32" s="279"/>
      <c r="CAJ32" s="279"/>
      <c r="CAK32" s="279"/>
      <c r="CAL32" s="279"/>
      <c r="CAM32" s="279"/>
      <c r="CAN32" s="279"/>
      <c r="CAO32" s="279"/>
      <c r="CAP32" s="279"/>
      <c r="CAQ32" s="279"/>
      <c r="CAR32" s="279"/>
      <c r="CAS32" s="279"/>
      <c r="CAT32" s="279"/>
      <c r="CAU32" s="279"/>
      <c r="CAV32" s="279"/>
      <c r="CAW32" s="279"/>
      <c r="CAX32" s="279"/>
      <c r="CAY32" s="279"/>
      <c r="CAZ32" s="279"/>
      <c r="CBA32" s="279"/>
      <c r="CBB32" s="279"/>
      <c r="CBC32" s="279"/>
      <c r="CBD32" s="279"/>
      <c r="CBE32" s="279"/>
      <c r="CBF32" s="279"/>
      <c r="CBG32" s="279"/>
      <c r="CBH32" s="279"/>
      <c r="CBI32" s="279"/>
      <c r="CBJ32" s="279"/>
      <c r="CBK32" s="279"/>
      <c r="CBL32" s="279"/>
      <c r="CBM32" s="279"/>
      <c r="CBN32" s="279"/>
      <c r="CBO32" s="279"/>
      <c r="CBP32" s="279"/>
      <c r="CBQ32" s="279"/>
      <c r="CBR32" s="279"/>
      <c r="CBS32" s="279"/>
      <c r="CBT32" s="279"/>
      <c r="CBU32" s="279"/>
      <c r="CBV32" s="279"/>
      <c r="CBW32" s="279"/>
      <c r="CBX32" s="279"/>
      <c r="CBY32" s="279"/>
      <c r="CBZ32" s="279"/>
      <c r="CCA32" s="279"/>
      <c r="CCB32" s="279"/>
      <c r="CCC32" s="279"/>
      <c r="CCD32" s="279"/>
      <c r="CCE32" s="279"/>
      <c r="CCF32" s="279"/>
      <c r="CCG32" s="279"/>
      <c r="CCH32" s="279"/>
      <c r="CCI32" s="279"/>
      <c r="CCJ32" s="279"/>
      <c r="CCK32" s="279"/>
      <c r="CCL32" s="279"/>
      <c r="CCM32" s="279"/>
      <c r="CCN32" s="279"/>
      <c r="CCO32" s="279"/>
      <c r="CCP32" s="279"/>
      <c r="CCQ32" s="279"/>
      <c r="CCR32" s="279"/>
      <c r="CCS32" s="279"/>
      <c r="CCT32" s="279"/>
      <c r="CCU32" s="279"/>
      <c r="CCV32" s="279"/>
      <c r="CCW32" s="279"/>
      <c r="CCX32" s="279"/>
      <c r="CCY32" s="279"/>
      <c r="CCZ32" s="279"/>
      <c r="CDA32" s="279"/>
      <c r="CDB32" s="279"/>
      <c r="CDC32" s="279"/>
      <c r="CDD32" s="279"/>
      <c r="CDE32" s="279"/>
      <c r="CDF32" s="279"/>
      <c r="CDG32" s="279"/>
      <c r="CDH32" s="279"/>
      <c r="CDI32" s="279"/>
      <c r="CDJ32" s="279"/>
      <c r="CDK32" s="279"/>
      <c r="CDL32" s="279"/>
      <c r="CDM32" s="279"/>
      <c r="CDN32" s="279"/>
      <c r="CDO32" s="279"/>
      <c r="CDP32" s="279"/>
      <c r="CDQ32" s="279"/>
      <c r="CDR32" s="279"/>
      <c r="CDS32" s="279"/>
      <c r="CDT32" s="279"/>
      <c r="CDU32" s="279"/>
      <c r="CDV32" s="279"/>
      <c r="CDW32" s="279"/>
      <c r="CDX32" s="279"/>
      <c r="CDY32" s="279"/>
      <c r="CDZ32" s="279"/>
      <c r="CEA32" s="279"/>
      <c r="CEB32" s="279"/>
      <c r="CEC32" s="279"/>
      <c r="CED32" s="279"/>
      <c r="CEE32" s="279"/>
      <c r="CEF32" s="279"/>
      <c r="CEG32" s="279"/>
      <c r="CEH32" s="279"/>
      <c r="CEI32" s="279"/>
      <c r="CEJ32" s="279"/>
      <c r="CEK32" s="279"/>
      <c r="CEL32" s="279"/>
      <c r="CEM32" s="279"/>
      <c r="CEN32" s="279"/>
      <c r="CEO32" s="279"/>
      <c r="CEP32" s="279"/>
      <c r="CEQ32" s="279"/>
      <c r="CER32" s="279"/>
      <c r="CES32" s="279"/>
      <c r="CET32" s="279"/>
      <c r="CEU32" s="279"/>
      <c r="CEV32" s="279"/>
      <c r="CEW32" s="279"/>
      <c r="CEX32" s="279"/>
      <c r="CEY32" s="279"/>
      <c r="CEZ32" s="279"/>
      <c r="CFA32" s="279"/>
      <c r="CFB32" s="279"/>
      <c r="CFC32" s="279"/>
      <c r="CFD32" s="279"/>
      <c r="CFE32" s="279"/>
      <c r="CFF32" s="279"/>
      <c r="CFG32" s="279"/>
      <c r="CFH32" s="279"/>
      <c r="CFI32" s="279"/>
      <c r="CFJ32" s="279"/>
      <c r="CFK32" s="279"/>
      <c r="CFL32" s="279"/>
      <c r="CFM32" s="279"/>
      <c r="CFN32" s="279"/>
      <c r="CFO32" s="279"/>
      <c r="CFP32" s="279"/>
      <c r="CFQ32" s="279"/>
      <c r="CFR32" s="279"/>
      <c r="CFS32" s="279"/>
      <c r="CFT32" s="279"/>
      <c r="CFU32" s="279"/>
      <c r="CFV32" s="279"/>
      <c r="CFW32" s="279"/>
      <c r="CFX32" s="279"/>
      <c r="CFY32" s="279"/>
      <c r="CFZ32" s="279"/>
      <c r="CGA32" s="279"/>
      <c r="CGB32" s="279"/>
      <c r="CGC32" s="279"/>
      <c r="CGD32" s="279"/>
      <c r="CGE32" s="279"/>
      <c r="CGF32" s="279"/>
      <c r="CGG32" s="279"/>
      <c r="CGH32" s="279"/>
      <c r="CGI32" s="279"/>
      <c r="CGJ32" s="279"/>
      <c r="CGK32" s="279"/>
      <c r="CGL32" s="279"/>
      <c r="CGM32" s="279"/>
      <c r="CGN32" s="279"/>
      <c r="CGO32" s="279"/>
      <c r="CGP32" s="279"/>
      <c r="CGQ32" s="279"/>
      <c r="CGR32" s="279"/>
      <c r="CGS32" s="279"/>
      <c r="CGT32" s="279"/>
      <c r="CGU32" s="279"/>
      <c r="CGV32" s="279"/>
      <c r="CGW32" s="279"/>
      <c r="CGX32" s="279"/>
      <c r="CGY32" s="279"/>
      <c r="CGZ32" s="279"/>
      <c r="CHA32" s="279"/>
      <c r="CHB32" s="279"/>
      <c r="CHC32" s="279"/>
      <c r="CHD32" s="279"/>
      <c r="CHE32" s="279"/>
      <c r="CHF32" s="279"/>
      <c r="CHG32" s="279"/>
      <c r="CHH32" s="279"/>
      <c r="CHI32" s="279"/>
      <c r="CHJ32" s="279"/>
      <c r="CHK32" s="279"/>
      <c r="CHL32" s="279"/>
      <c r="CHM32" s="279"/>
      <c r="CHN32" s="279"/>
      <c r="CHO32" s="279"/>
      <c r="CHP32" s="279"/>
      <c r="CHQ32" s="279"/>
      <c r="CHR32" s="279"/>
      <c r="CHS32" s="279"/>
      <c r="CHT32" s="279"/>
      <c r="CHU32" s="279"/>
      <c r="CHV32" s="279"/>
      <c r="CHW32" s="279"/>
      <c r="CHX32" s="279"/>
      <c r="CHY32" s="279"/>
      <c r="CHZ32" s="279"/>
      <c r="CIA32" s="279"/>
      <c r="CIB32" s="279"/>
      <c r="CIC32" s="279"/>
      <c r="CID32" s="279"/>
      <c r="CIE32" s="279"/>
      <c r="CIF32" s="279"/>
      <c r="CIG32" s="279"/>
      <c r="CIH32" s="279"/>
      <c r="CII32" s="279"/>
      <c r="CIJ32" s="279"/>
      <c r="CIK32" s="279"/>
      <c r="CIL32" s="279"/>
      <c r="CIM32" s="279"/>
      <c r="CIN32" s="279"/>
      <c r="CIO32" s="279"/>
      <c r="CIP32" s="279"/>
      <c r="CIQ32" s="279"/>
      <c r="CIR32" s="279"/>
      <c r="CIS32" s="279"/>
      <c r="CIT32" s="279"/>
      <c r="CIU32" s="279"/>
      <c r="CIV32" s="279"/>
      <c r="CIW32" s="279"/>
      <c r="CIX32" s="279"/>
      <c r="CIY32" s="279"/>
      <c r="CIZ32" s="279"/>
      <c r="CJA32" s="279"/>
      <c r="CJB32" s="279"/>
      <c r="CJC32" s="279"/>
      <c r="CJD32" s="279"/>
      <c r="CJE32" s="279"/>
      <c r="CJF32" s="279"/>
      <c r="CJG32" s="279"/>
      <c r="CJH32" s="279"/>
      <c r="CJI32" s="279"/>
      <c r="CJJ32" s="279"/>
      <c r="CJK32" s="279"/>
      <c r="CJL32" s="279"/>
      <c r="CJM32" s="279"/>
      <c r="CJN32" s="279"/>
      <c r="CJO32" s="279"/>
      <c r="CJP32" s="279"/>
      <c r="CJQ32" s="279"/>
      <c r="CJR32" s="279"/>
      <c r="CJS32" s="279"/>
      <c r="CJT32" s="279"/>
      <c r="CJU32" s="279"/>
      <c r="CJV32" s="279"/>
      <c r="CJW32" s="279"/>
      <c r="CJX32" s="279"/>
      <c r="CJY32" s="279"/>
      <c r="CJZ32" s="279"/>
      <c r="CKA32" s="279"/>
      <c r="CKB32" s="279"/>
      <c r="CKC32" s="279"/>
      <c r="CKD32" s="279"/>
      <c r="CKE32" s="279"/>
      <c r="CKF32" s="279"/>
      <c r="CKG32" s="279"/>
      <c r="CKH32" s="279"/>
      <c r="CKI32" s="279"/>
      <c r="CKJ32" s="279"/>
      <c r="CKK32" s="279"/>
      <c r="CKL32" s="279"/>
      <c r="CKM32" s="279"/>
      <c r="CKN32" s="279"/>
      <c r="CKO32" s="279"/>
      <c r="CKP32" s="279"/>
      <c r="CKQ32" s="279"/>
      <c r="CKR32" s="279"/>
      <c r="CKS32" s="279"/>
      <c r="CKT32" s="279"/>
      <c r="CKU32" s="279"/>
      <c r="CKV32" s="279"/>
      <c r="CKW32" s="279"/>
      <c r="CKX32" s="279"/>
      <c r="CKY32" s="279"/>
      <c r="CKZ32" s="279"/>
      <c r="CLA32" s="279"/>
      <c r="CLB32" s="279"/>
      <c r="CLC32" s="279"/>
      <c r="CLD32" s="279"/>
      <c r="CLE32" s="279"/>
      <c r="CLF32" s="279"/>
      <c r="CLG32" s="279"/>
      <c r="CLH32" s="279"/>
      <c r="CLI32" s="279"/>
      <c r="CLJ32" s="279"/>
      <c r="CLK32" s="279"/>
      <c r="CLL32" s="279"/>
      <c r="CLM32" s="279"/>
      <c r="CLN32" s="279"/>
      <c r="CLO32" s="279"/>
      <c r="CLP32" s="279"/>
      <c r="CLQ32" s="279"/>
      <c r="CLR32" s="279"/>
      <c r="CLS32" s="279"/>
      <c r="CLT32" s="279"/>
      <c r="CLU32" s="279"/>
      <c r="CLV32" s="279"/>
      <c r="CLW32" s="279"/>
      <c r="CLX32" s="279"/>
      <c r="CLY32" s="279"/>
      <c r="CLZ32" s="279"/>
      <c r="CMA32" s="279"/>
      <c r="CMB32" s="279"/>
      <c r="CMC32" s="279"/>
      <c r="CMD32" s="279"/>
      <c r="CME32" s="279"/>
      <c r="CMF32" s="279"/>
      <c r="CMG32" s="279"/>
      <c r="CMH32" s="279"/>
      <c r="CMI32" s="279"/>
      <c r="CMJ32" s="279"/>
      <c r="CMK32" s="279"/>
      <c r="CML32" s="279"/>
      <c r="CMM32" s="279"/>
      <c r="CMN32" s="279"/>
      <c r="CMO32" s="279"/>
      <c r="CMP32" s="279"/>
      <c r="CMQ32" s="279"/>
      <c r="CMR32" s="279"/>
      <c r="CMS32" s="279"/>
      <c r="CMT32" s="279"/>
      <c r="CMU32" s="279"/>
      <c r="CMV32" s="279"/>
      <c r="CMW32" s="279"/>
      <c r="CMX32" s="279"/>
      <c r="CMY32" s="279"/>
      <c r="CMZ32" s="279"/>
      <c r="CNA32" s="279"/>
      <c r="CNB32" s="279"/>
      <c r="CNC32" s="279"/>
      <c r="CND32" s="279"/>
      <c r="CNE32" s="279"/>
      <c r="CNF32" s="279"/>
      <c r="CNG32" s="279"/>
      <c r="CNH32" s="279"/>
      <c r="CNI32" s="279"/>
      <c r="CNJ32" s="279"/>
      <c r="CNK32" s="279"/>
      <c r="CNL32" s="279"/>
      <c r="CNM32" s="279"/>
      <c r="CNN32" s="279"/>
      <c r="CNO32" s="279"/>
      <c r="CNP32" s="279"/>
      <c r="CNQ32" s="279"/>
      <c r="CNR32" s="279"/>
      <c r="CNS32" s="279"/>
      <c r="CNT32" s="279"/>
      <c r="CNU32" s="279"/>
      <c r="CNV32" s="279"/>
      <c r="CNW32" s="279"/>
      <c r="CNX32" s="279"/>
      <c r="CNY32" s="279"/>
      <c r="CNZ32" s="279"/>
      <c r="COA32" s="279"/>
      <c r="COB32" s="279"/>
      <c r="COC32" s="279"/>
      <c r="COD32" s="279"/>
      <c r="COE32" s="279"/>
      <c r="COF32" s="279"/>
      <c r="COG32" s="279"/>
      <c r="COH32" s="279"/>
      <c r="COI32" s="279"/>
      <c r="COJ32" s="279"/>
      <c r="COK32" s="279"/>
      <c r="COL32" s="279"/>
      <c r="COM32" s="279"/>
      <c r="CON32" s="279"/>
      <c r="COO32" s="279"/>
      <c r="COP32" s="279"/>
      <c r="COQ32" s="279"/>
      <c r="COR32" s="279"/>
      <c r="COS32" s="279"/>
      <c r="COT32" s="279"/>
      <c r="COU32" s="279"/>
      <c r="COV32" s="279"/>
      <c r="COW32" s="279"/>
      <c r="COX32" s="279"/>
      <c r="COY32" s="279"/>
      <c r="COZ32" s="279"/>
      <c r="CPA32" s="279"/>
      <c r="CPB32" s="279"/>
      <c r="CPC32" s="279"/>
      <c r="CPD32" s="279"/>
      <c r="CPE32" s="279"/>
      <c r="CPF32" s="279"/>
      <c r="CPG32" s="279"/>
      <c r="CPH32" s="279"/>
      <c r="CPI32" s="279"/>
      <c r="CPJ32" s="279"/>
      <c r="CPK32" s="279"/>
      <c r="CPL32" s="279"/>
      <c r="CPM32" s="279"/>
      <c r="CPN32" s="279"/>
      <c r="CPO32" s="279"/>
      <c r="CPP32" s="279"/>
      <c r="CPQ32" s="279"/>
      <c r="CPR32" s="279"/>
      <c r="CPS32" s="279"/>
      <c r="CPT32" s="279"/>
      <c r="CPU32" s="279"/>
      <c r="CPV32" s="279"/>
      <c r="CPW32" s="279"/>
      <c r="CPX32" s="279"/>
      <c r="CPY32" s="279"/>
      <c r="CPZ32" s="279"/>
      <c r="CQA32" s="279"/>
      <c r="CQB32" s="279"/>
      <c r="CQC32" s="279"/>
      <c r="CQD32" s="279"/>
      <c r="CQE32" s="279"/>
      <c r="CQF32" s="279"/>
      <c r="CQG32" s="279"/>
      <c r="CQH32" s="279"/>
      <c r="CQI32" s="279"/>
      <c r="CQJ32" s="279"/>
      <c r="CQK32" s="279"/>
      <c r="CQL32" s="279"/>
      <c r="CQM32" s="279"/>
      <c r="CQN32" s="279"/>
      <c r="CQO32" s="279"/>
      <c r="CQP32" s="279"/>
      <c r="CQQ32" s="279"/>
      <c r="CQR32" s="279"/>
      <c r="CQS32" s="279"/>
      <c r="CQT32" s="279"/>
      <c r="CQU32" s="279"/>
      <c r="CQV32" s="279"/>
      <c r="CQW32" s="279"/>
      <c r="CQX32" s="279"/>
      <c r="CQY32" s="279"/>
      <c r="CQZ32" s="279"/>
      <c r="CRA32" s="279"/>
      <c r="CRB32" s="279"/>
      <c r="CRC32" s="279"/>
      <c r="CRD32" s="279"/>
      <c r="CRE32" s="279"/>
      <c r="CRF32" s="279"/>
      <c r="CRG32" s="279"/>
      <c r="CRH32" s="279"/>
      <c r="CRI32" s="279"/>
      <c r="CRJ32" s="279"/>
      <c r="CRK32" s="279"/>
      <c r="CRL32" s="279"/>
      <c r="CRM32" s="279"/>
      <c r="CRN32" s="279"/>
      <c r="CRO32" s="279"/>
      <c r="CRP32" s="279"/>
      <c r="CRQ32" s="279"/>
      <c r="CRR32" s="279"/>
      <c r="CRS32" s="279"/>
      <c r="CRT32" s="279"/>
      <c r="CRU32" s="279"/>
      <c r="CRV32" s="279"/>
      <c r="CRW32" s="279"/>
      <c r="CRX32" s="279"/>
      <c r="CRY32" s="279"/>
      <c r="CRZ32" s="279"/>
      <c r="CSA32" s="279"/>
      <c r="CSB32" s="279"/>
      <c r="CSC32" s="279"/>
      <c r="CSD32" s="279"/>
      <c r="CSE32" s="279"/>
      <c r="CSF32" s="279"/>
      <c r="CSG32" s="279"/>
      <c r="CSH32" s="279"/>
      <c r="CSI32" s="279"/>
      <c r="CSJ32" s="279"/>
      <c r="CSK32" s="279"/>
      <c r="CSL32" s="279"/>
      <c r="CSM32" s="279"/>
      <c r="CSN32" s="279"/>
      <c r="CSO32" s="279"/>
      <c r="CSP32" s="279"/>
      <c r="CSQ32" s="279"/>
      <c r="CSR32" s="279"/>
      <c r="CSS32" s="279"/>
      <c r="CST32" s="279"/>
      <c r="CSU32" s="279"/>
      <c r="CSV32" s="279"/>
      <c r="CSW32" s="279"/>
      <c r="CSX32" s="279"/>
      <c r="CSY32" s="279"/>
      <c r="CSZ32" s="279"/>
      <c r="CTA32" s="279"/>
      <c r="CTB32" s="279"/>
      <c r="CTC32" s="279"/>
      <c r="CTD32" s="279"/>
      <c r="CTE32" s="279"/>
      <c r="CTF32" s="279"/>
      <c r="CTG32" s="279"/>
      <c r="CTH32" s="279"/>
      <c r="CTI32" s="279"/>
      <c r="CTJ32" s="279"/>
      <c r="CTK32" s="279"/>
      <c r="CTL32" s="279"/>
      <c r="CTM32" s="279"/>
      <c r="CTN32" s="279"/>
      <c r="CTO32" s="279"/>
      <c r="CTP32" s="279"/>
      <c r="CTQ32" s="279"/>
      <c r="CTR32" s="279"/>
      <c r="CTS32" s="279"/>
      <c r="CTT32" s="279"/>
      <c r="CTU32" s="279"/>
      <c r="CTV32" s="279"/>
      <c r="CTW32" s="279"/>
      <c r="CTX32" s="279"/>
      <c r="CTY32" s="279"/>
      <c r="CTZ32" s="279"/>
      <c r="CUA32" s="279"/>
      <c r="CUB32" s="279"/>
      <c r="CUC32" s="279"/>
      <c r="CUD32" s="279"/>
      <c r="CUE32" s="279"/>
      <c r="CUF32" s="279"/>
      <c r="CUG32" s="279"/>
      <c r="CUH32" s="279"/>
      <c r="CUI32" s="279"/>
      <c r="CUJ32" s="279"/>
      <c r="CUK32" s="279"/>
      <c r="CUL32" s="279"/>
      <c r="CUM32" s="279"/>
      <c r="CUN32" s="279"/>
      <c r="CUO32" s="279"/>
      <c r="CUP32" s="279"/>
      <c r="CUQ32" s="279"/>
      <c r="CUR32" s="279"/>
      <c r="CUS32" s="279"/>
      <c r="CUT32" s="279"/>
      <c r="CUU32" s="279"/>
      <c r="CUV32" s="279"/>
      <c r="CUW32" s="279"/>
      <c r="CUX32" s="279"/>
      <c r="CUY32" s="279"/>
      <c r="CUZ32" s="279"/>
      <c r="CVA32" s="279"/>
      <c r="CVB32" s="279"/>
      <c r="CVC32" s="279"/>
      <c r="CVD32" s="279"/>
      <c r="CVE32" s="279"/>
      <c r="CVF32" s="279"/>
      <c r="CVG32" s="279"/>
      <c r="CVH32" s="279"/>
      <c r="CVI32" s="279"/>
      <c r="CVJ32" s="279"/>
      <c r="CVK32" s="279"/>
      <c r="CVL32" s="279"/>
      <c r="CVM32" s="279"/>
      <c r="CVN32" s="279"/>
      <c r="CVO32" s="279"/>
      <c r="CVP32" s="279"/>
      <c r="CVQ32" s="279"/>
      <c r="CVR32" s="279"/>
      <c r="CVS32" s="279"/>
      <c r="CVT32" s="279"/>
      <c r="CVU32" s="279"/>
      <c r="CVV32" s="279"/>
      <c r="CVW32" s="279"/>
      <c r="CVX32" s="279"/>
      <c r="CVY32" s="279"/>
      <c r="CVZ32" s="279"/>
      <c r="CWA32" s="279"/>
      <c r="CWB32" s="279"/>
      <c r="CWC32" s="279"/>
      <c r="CWD32" s="279"/>
      <c r="CWE32" s="279"/>
      <c r="CWF32" s="279"/>
      <c r="CWG32" s="279"/>
      <c r="CWH32" s="279"/>
      <c r="CWI32" s="279"/>
      <c r="CWJ32" s="279"/>
      <c r="CWK32" s="279"/>
      <c r="CWL32" s="279"/>
      <c r="CWM32" s="279"/>
      <c r="CWN32" s="279"/>
      <c r="CWO32" s="279"/>
      <c r="CWP32" s="279"/>
      <c r="CWQ32" s="279"/>
      <c r="CWR32" s="279"/>
      <c r="CWS32" s="279"/>
      <c r="CWT32" s="279"/>
      <c r="CWU32" s="279"/>
      <c r="CWV32" s="279"/>
      <c r="CWW32" s="279"/>
      <c r="CWX32" s="279"/>
      <c r="CWY32" s="279"/>
      <c r="CWZ32" s="279"/>
      <c r="CXA32" s="279"/>
      <c r="CXB32" s="279"/>
      <c r="CXC32" s="279"/>
      <c r="CXD32" s="279"/>
      <c r="CXE32" s="279"/>
      <c r="CXF32" s="279"/>
      <c r="CXG32" s="279"/>
      <c r="CXH32" s="279"/>
      <c r="CXI32" s="279"/>
      <c r="CXJ32" s="279"/>
      <c r="CXK32" s="279"/>
      <c r="CXL32" s="279"/>
      <c r="CXM32" s="279"/>
      <c r="CXN32" s="279"/>
      <c r="CXO32" s="279"/>
      <c r="CXP32" s="279"/>
      <c r="CXQ32" s="279"/>
      <c r="CXR32" s="279"/>
      <c r="CXS32" s="279"/>
      <c r="CXT32" s="279"/>
      <c r="CXU32" s="279"/>
      <c r="CXV32" s="279"/>
      <c r="CXW32" s="279"/>
      <c r="CXX32" s="279"/>
      <c r="CXY32" s="279"/>
      <c r="CXZ32" s="279"/>
      <c r="CYA32" s="279"/>
      <c r="CYB32" s="279"/>
      <c r="CYC32" s="279"/>
      <c r="CYD32" s="279"/>
      <c r="CYE32" s="279"/>
      <c r="CYF32" s="279"/>
      <c r="CYG32" s="279"/>
      <c r="CYH32" s="279"/>
      <c r="CYI32" s="279"/>
      <c r="CYJ32" s="279"/>
      <c r="CYK32" s="279"/>
      <c r="CYL32" s="279"/>
      <c r="CYM32" s="279"/>
      <c r="CYN32" s="279"/>
      <c r="CYO32" s="279"/>
      <c r="CYP32" s="279"/>
      <c r="CYQ32" s="279"/>
      <c r="CYR32" s="279"/>
      <c r="CYS32" s="279"/>
      <c r="CYT32" s="279"/>
      <c r="CYU32" s="279"/>
      <c r="CYV32" s="279"/>
      <c r="CYW32" s="279"/>
      <c r="CYX32" s="279"/>
      <c r="CYY32" s="279"/>
      <c r="CYZ32" s="279"/>
      <c r="CZA32" s="279"/>
      <c r="CZB32" s="279"/>
      <c r="CZC32" s="279"/>
      <c r="CZD32" s="279"/>
      <c r="CZE32" s="279"/>
      <c r="CZF32" s="279"/>
      <c r="CZG32" s="279"/>
      <c r="CZH32" s="279"/>
      <c r="CZI32" s="279"/>
      <c r="CZJ32" s="279"/>
      <c r="CZK32" s="279"/>
      <c r="CZL32" s="279"/>
      <c r="CZM32" s="279"/>
      <c r="CZN32" s="279"/>
      <c r="CZO32" s="279"/>
      <c r="CZP32" s="279"/>
      <c r="CZQ32" s="279"/>
      <c r="CZR32" s="279"/>
      <c r="CZS32" s="279"/>
      <c r="CZT32" s="279"/>
      <c r="CZU32" s="279"/>
      <c r="CZV32" s="279"/>
      <c r="CZW32" s="279"/>
      <c r="CZX32" s="279"/>
      <c r="CZY32" s="279"/>
      <c r="CZZ32" s="279"/>
      <c r="DAA32" s="279"/>
      <c r="DAB32" s="279"/>
      <c r="DAC32" s="279"/>
      <c r="DAD32" s="279"/>
      <c r="DAE32" s="279"/>
      <c r="DAF32" s="279"/>
      <c r="DAG32" s="279"/>
      <c r="DAH32" s="279"/>
      <c r="DAI32" s="279"/>
      <c r="DAJ32" s="279"/>
      <c r="DAK32" s="279"/>
      <c r="DAL32" s="279"/>
      <c r="DAM32" s="279"/>
      <c r="DAN32" s="279"/>
      <c r="DAO32" s="279"/>
      <c r="DAP32" s="279"/>
      <c r="DAQ32" s="279"/>
      <c r="DAR32" s="279"/>
      <c r="DAS32" s="279"/>
      <c r="DAT32" s="279"/>
      <c r="DAU32" s="279"/>
      <c r="DAV32" s="279"/>
      <c r="DAW32" s="279"/>
      <c r="DAX32" s="279"/>
      <c r="DAY32" s="279"/>
      <c r="DAZ32" s="279"/>
      <c r="DBA32" s="279"/>
      <c r="DBB32" s="279"/>
      <c r="DBC32" s="279"/>
      <c r="DBD32" s="279"/>
      <c r="DBE32" s="279"/>
      <c r="DBF32" s="279"/>
      <c r="DBG32" s="279"/>
      <c r="DBH32" s="279"/>
      <c r="DBI32" s="279"/>
      <c r="DBJ32" s="279"/>
      <c r="DBK32" s="279"/>
      <c r="DBL32" s="279"/>
      <c r="DBM32" s="279"/>
      <c r="DBN32" s="279"/>
      <c r="DBO32" s="279"/>
      <c r="DBP32" s="279"/>
      <c r="DBQ32" s="279"/>
      <c r="DBR32" s="279"/>
      <c r="DBS32" s="279"/>
      <c r="DBT32" s="279"/>
      <c r="DBU32" s="279"/>
      <c r="DBV32" s="279"/>
      <c r="DBW32" s="279"/>
      <c r="DBX32" s="279"/>
      <c r="DBY32" s="279"/>
      <c r="DBZ32" s="279"/>
      <c r="DCA32" s="279"/>
      <c r="DCB32" s="279"/>
      <c r="DCC32" s="279"/>
      <c r="DCD32" s="279"/>
      <c r="DCE32" s="279"/>
      <c r="DCF32" s="279"/>
      <c r="DCG32" s="279"/>
      <c r="DCH32" s="279"/>
      <c r="DCI32" s="279"/>
      <c r="DCJ32" s="279"/>
      <c r="DCK32" s="279"/>
      <c r="DCL32" s="279"/>
      <c r="DCM32" s="279"/>
      <c r="DCN32" s="279"/>
      <c r="DCO32" s="279"/>
      <c r="DCP32" s="279"/>
      <c r="DCQ32" s="279"/>
      <c r="DCR32" s="279"/>
      <c r="DCS32" s="279"/>
      <c r="DCT32" s="279"/>
      <c r="DCU32" s="279"/>
      <c r="DCV32" s="279"/>
      <c r="DCW32" s="279"/>
      <c r="DCX32" s="279"/>
      <c r="DCY32" s="279"/>
      <c r="DCZ32" s="279"/>
      <c r="DDA32" s="279"/>
      <c r="DDB32" s="279"/>
      <c r="DDC32" s="279"/>
      <c r="DDD32" s="279"/>
      <c r="DDE32" s="279"/>
      <c r="DDF32" s="279"/>
      <c r="DDG32" s="279"/>
      <c r="DDH32" s="279"/>
      <c r="DDI32" s="279"/>
      <c r="DDJ32" s="279"/>
      <c r="DDK32" s="279"/>
      <c r="DDL32" s="279"/>
      <c r="DDM32" s="279"/>
      <c r="DDN32" s="279"/>
      <c r="DDO32" s="279"/>
      <c r="DDP32" s="279"/>
      <c r="DDQ32" s="279"/>
      <c r="DDR32" s="279"/>
      <c r="DDS32" s="279"/>
      <c r="DDT32" s="279"/>
      <c r="DDU32" s="279"/>
      <c r="DDV32" s="279"/>
      <c r="DDW32" s="279"/>
      <c r="DDX32" s="279"/>
      <c r="DDY32" s="279"/>
      <c r="DDZ32" s="279"/>
      <c r="DEA32" s="279"/>
      <c r="DEB32" s="279"/>
      <c r="DEC32" s="279"/>
      <c r="DED32" s="279"/>
      <c r="DEE32" s="279"/>
      <c r="DEF32" s="279"/>
      <c r="DEG32" s="279"/>
      <c r="DEH32" s="279"/>
      <c r="DEI32" s="279"/>
      <c r="DEJ32" s="279"/>
      <c r="DEK32" s="279"/>
      <c r="DEL32" s="279"/>
      <c r="DEM32" s="279"/>
      <c r="DEN32" s="279"/>
      <c r="DEO32" s="279"/>
      <c r="DEP32" s="279"/>
      <c r="DEQ32" s="279"/>
      <c r="DER32" s="279"/>
      <c r="DES32" s="279"/>
      <c r="DET32" s="279"/>
      <c r="DEU32" s="279"/>
      <c r="DEV32" s="279"/>
      <c r="DEW32" s="279"/>
      <c r="DEX32" s="279"/>
      <c r="DEY32" s="279"/>
      <c r="DEZ32" s="279"/>
      <c r="DFA32" s="279"/>
      <c r="DFB32" s="279"/>
      <c r="DFC32" s="279"/>
      <c r="DFD32" s="279"/>
      <c r="DFE32" s="279"/>
      <c r="DFF32" s="279"/>
      <c r="DFG32" s="279"/>
      <c r="DFH32" s="279"/>
      <c r="DFI32" s="279"/>
      <c r="DFJ32" s="279"/>
      <c r="DFK32" s="279"/>
      <c r="DFL32" s="279"/>
      <c r="DFM32" s="279"/>
      <c r="DFN32" s="279"/>
      <c r="DFO32" s="279"/>
      <c r="DFP32" s="279"/>
      <c r="DFQ32" s="279"/>
      <c r="DFR32" s="279"/>
      <c r="DFS32" s="279"/>
      <c r="DFT32" s="279"/>
      <c r="DFU32" s="279"/>
      <c r="DFV32" s="279"/>
      <c r="DFW32" s="279"/>
      <c r="DFX32" s="279"/>
      <c r="DFY32" s="279"/>
      <c r="DFZ32" s="279"/>
      <c r="DGA32" s="279"/>
      <c r="DGB32" s="279"/>
      <c r="DGC32" s="279"/>
      <c r="DGD32" s="279"/>
      <c r="DGE32" s="279"/>
      <c r="DGF32" s="279"/>
      <c r="DGG32" s="279"/>
      <c r="DGH32" s="279"/>
      <c r="DGI32" s="279"/>
      <c r="DGJ32" s="279"/>
      <c r="DGK32" s="279"/>
      <c r="DGL32" s="279"/>
      <c r="DGM32" s="279"/>
      <c r="DGN32" s="279"/>
      <c r="DGO32" s="279"/>
      <c r="DGP32" s="279"/>
      <c r="DGQ32" s="279"/>
      <c r="DGR32" s="279"/>
      <c r="DGS32" s="279"/>
      <c r="DGT32" s="279"/>
      <c r="DGU32" s="279"/>
      <c r="DGV32" s="279"/>
      <c r="DGW32" s="279"/>
      <c r="DGX32" s="279"/>
      <c r="DGY32" s="279"/>
      <c r="DGZ32" s="279"/>
      <c r="DHA32" s="279"/>
      <c r="DHB32" s="279"/>
      <c r="DHC32" s="279"/>
      <c r="DHD32" s="279"/>
      <c r="DHE32" s="279"/>
      <c r="DHF32" s="279"/>
      <c r="DHG32" s="279"/>
      <c r="DHH32" s="279"/>
      <c r="DHI32" s="279"/>
      <c r="DHJ32" s="279"/>
      <c r="DHK32" s="279"/>
      <c r="DHL32" s="279"/>
      <c r="DHM32" s="279"/>
      <c r="DHN32" s="279"/>
      <c r="DHO32" s="279"/>
      <c r="DHP32" s="279"/>
      <c r="DHQ32" s="279"/>
      <c r="DHR32" s="279"/>
      <c r="DHS32" s="279"/>
      <c r="DHT32" s="279"/>
      <c r="DHU32" s="279"/>
      <c r="DHV32" s="279"/>
      <c r="DHW32" s="279"/>
      <c r="DHX32" s="279"/>
      <c r="DHY32" s="279"/>
      <c r="DHZ32" s="279"/>
      <c r="DIA32" s="279"/>
      <c r="DIB32" s="279"/>
      <c r="DIC32" s="279"/>
      <c r="DID32" s="279"/>
      <c r="DIE32" s="279"/>
      <c r="DIF32" s="279"/>
      <c r="DIG32" s="279"/>
      <c r="DIH32" s="279"/>
      <c r="DII32" s="279"/>
      <c r="DIJ32" s="279"/>
      <c r="DIK32" s="279"/>
      <c r="DIL32" s="279"/>
      <c r="DIM32" s="279"/>
      <c r="DIN32" s="279"/>
      <c r="DIO32" s="279"/>
      <c r="DIP32" s="279"/>
      <c r="DIQ32" s="279"/>
      <c r="DIR32" s="279"/>
      <c r="DIS32" s="279"/>
      <c r="DIT32" s="279"/>
      <c r="DIU32" s="279"/>
      <c r="DIV32" s="279"/>
      <c r="DIW32" s="279"/>
      <c r="DIX32" s="279"/>
      <c r="DIY32" s="279"/>
      <c r="DIZ32" s="279"/>
      <c r="DJA32" s="279"/>
      <c r="DJB32" s="279"/>
      <c r="DJC32" s="279"/>
      <c r="DJD32" s="279"/>
      <c r="DJE32" s="279"/>
      <c r="DJF32" s="279"/>
      <c r="DJG32" s="279"/>
      <c r="DJH32" s="279"/>
      <c r="DJI32" s="279"/>
      <c r="DJJ32" s="279"/>
      <c r="DJK32" s="279"/>
      <c r="DJL32" s="279"/>
      <c r="DJM32" s="279"/>
      <c r="DJN32" s="279"/>
      <c r="DJO32" s="279"/>
      <c r="DJP32" s="279"/>
      <c r="DJQ32" s="279"/>
      <c r="DJR32" s="279"/>
      <c r="DJS32" s="279"/>
      <c r="DJT32" s="279"/>
      <c r="DJU32" s="279"/>
      <c r="DJV32" s="279"/>
      <c r="DJW32" s="279"/>
      <c r="DJX32" s="279"/>
      <c r="DJY32" s="279"/>
      <c r="DJZ32" s="279"/>
      <c r="DKA32" s="279"/>
      <c r="DKB32" s="279"/>
      <c r="DKC32" s="279"/>
      <c r="DKD32" s="279"/>
      <c r="DKE32" s="279"/>
      <c r="DKF32" s="279"/>
      <c r="DKG32" s="279"/>
      <c r="DKH32" s="279"/>
      <c r="DKI32" s="279"/>
      <c r="DKJ32" s="279"/>
      <c r="DKK32" s="279"/>
      <c r="DKL32" s="279"/>
      <c r="DKM32" s="279"/>
      <c r="DKN32" s="279"/>
      <c r="DKO32" s="279"/>
      <c r="DKP32" s="279"/>
      <c r="DKQ32" s="279"/>
      <c r="DKR32" s="279"/>
      <c r="DKS32" s="279"/>
      <c r="DKT32" s="279"/>
      <c r="DKU32" s="279"/>
      <c r="DKV32" s="279"/>
      <c r="DKW32" s="279"/>
      <c r="DKX32" s="279"/>
      <c r="DKY32" s="279"/>
      <c r="DKZ32" s="279"/>
      <c r="DLA32" s="279"/>
      <c r="DLB32" s="279"/>
      <c r="DLC32" s="279"/>
      <c r="DLD32" s="279"/>
      <c r="DLE32" s="279"/>
      <c r="DLF32" s="279"/>
      <c r="DLG32" s="279"/>
      <c r="DLH32" s="279"/>
      <c r="DLI32" s="279"/>
      <c r="DLJ32" s="279"/>
      <c r="DLK32" s="279"/>
      <c r="DLL32" s="279"/>
      <c r="DLM32" s="279"/>
      <c r="DLN32" s="279"/>
      <c r="DLO32" s="279"/>
      <c r="DLP32" s="279"/>
      <c r="DLQ32" s="279"/>
      <c r="DLR32" s="279"/>
      <c r="DLS32" s="279"/>
      <c r="DLT32" s="279"/>
      <c r="DLU32" s="279"/>
      <c r="DLV32" s="279"/>
      <c r="DLW32" s="279"/>
      <c r="DLX32" s="279"/>
      <c r="DLY32" s="279"/>
      <c r="DLZ32" s="279"/>
      <c r="DMA32" s="279"/>
      <c r="DMB32" s="279"/>
      <c r="DMC32" s="279"/>
      <c r="DMD32" s="279"/>
      <c r="DME32" s="279"/>
      <c r="DMF32" s="279"/>
      <c r="DMG32" s="279"/>
      <c r="DMH32" s="279"/>
      <c r="DMI32" s="279"/>
      <c r="DMJ32" s="279"/>
      <c r="DMK32" s="279"/>
      <c r="DML32" s="279"/>
      <c r="DMM32" s="279"/>
      <c r="DMN32" s="279"/>
      <c r="DMO32" s="279"/>
      <c r="DMP32" s="279"/>
      <c r="DMQ32" s="279"/>
      <c r="DMR32" s="279"/>
      <c r="DMS32" s="279"/>
      <c r="DMT32" s="279"/>
      <c r="DMU32" s="279"/>
      <c r="DMV32" s="279"/>
      <c r="DMW32" s="279"/>
      <c r="DMX32" s="279"/>
      <c r="DMY32" s="279"/>
      <c r="DMZ32" s="279"/>
      <c r="DNA32" s="279"/>
      <c r="DNB32" s="279"/>
      <c r="DNC32" s="279"/>
      <c r="DND32" s="279"/>
      <c r="DNE32" s="279"/>
      <c r="DNF32" s="279"/>
      <c r="DNG32" s="279"/>
      <c r="DNH32" s="279"/>
      <c r="DNI32" s="279"/>
      <c r="DNJ32" s="279"/>
      <c r="DNK32" s="279"/>
      <c r="DNL32" s="279"/>
      <c r="DNM32" s="279"/>
      <c r="DNN32" s="279"/>
      <c r="DNO32" s="279"/>
      <c r="DNP32" s="279"/>
      <c r="DNQ32" s="279"/>
      <c r="DNR32" s="279"/>
      <c r="DNS32" s="279"/>
      <c r="DNT32" s="279"/>
      <c r="DNU32" s="279"/>
      <c r="DNV32" s="279"/>
      <c r="DNW32" s="279"/>
      <c r="DNX32" s="279"/>
      <c r="DNY32" s="279"/>
      <c r="DNZ32" s="279"/>
      <c r="DOA32" s="279"/>
      <c r="DOB32" s="279"/>
      <c r="DOC32" s="279"/>
      <c r="DOD32" s="279"/>
      <c r="DOE32" s="279"/>
      <c r="DOF32" s="279"/>
      <c r="DOG32" s="279"/>
      <c r="DOH32" s="279"/>
      <c r="DOI32" s="279"/>
      <c r="DOJ32" s="279"/>
      <c r="DOK32" s="279"/>
      <c r="DOL32" s="279"/>
      <c r="DOM32" s="279"/>
      <c r="DON32" s="279"/>
      <c r="DOO32" s="279"/>
      <c r="DOP32" s="279"/>
      <c r="DOQ32" s="279"/>
      <c r="DOR32" s="279"/>
      <c r="DOS32" s="279"/>
      <c r="DOT32" s="279"/>
      <c r="DOU32" s="279"/>
      <c r="DOV32" s="279"/>
      <c r="DOW32" s="279"/>
      <c r="DOX32" s="279"/>
      <c r="DOY32" s="279"/>
      <c r="DOZ32" s="279"/>
      <c r="DPA32" s="279"/>
      <c r="DPB32" s="279"/>
      <c r="DPC32" s="279"/>
      <c r="DPD32" s="279"/>
      <c r="DPE32" s="279"/>
      <c r="DPF32" s="279"/>
      <c r="DPG32" s="279"/>
      <c r="DPH32" s="279"/>
      <c r="DPI32" s="279"/>
      <c r="DPJ32" s="279"/>
      <c r="DPK32" s="279"/>
      <c r="DPL32" s="279"/>
      <c r="DPM32" s="279"/>
      <c r="DPN32" s="279"/>
      <c r="DPO32" s="279"/>
      <c r="DPP32" s="279"/>
      <c r="DPQ32" s="279"/>
      <c r="DPR32" s="279"/>
      <c r="DPS32" s="279"/>
      <c r="DPT32" s="279"/>
      <c r="DPU32" s="279"/>
      <c r="DPV32" s="279"/>
      <c r="DPW32" s="279"/>
      <c r="DPX32" s="279"/>
      <c r="DPY32" s="279"/>
      <c r="DPZ32" s="279"/>
      <c r="DQA32" s="279"/>
      <c r="DQB32" s="279"/>
      <c r="DQC32" s="279"/>
      <c r="DQD32" s="279"/>
      <c r="DQE32" s="279"/>
      <c r="DQF32" s="279"/>
      <c r="DQG32" s="279"/>
      <c r="DQH32" s="279"/>
      <c r="DQI32" s="279"/>
      <c r="DQJ32" s="279"/>
      <c r="DQK32" s="279"/>
      <c r="DQL32" s="279"/>
      <c r="DQM32" s="279"/>
      <c r="DQN32" s="279"/>
      <c r="DQO32" s="279"/>
      <c r="DQP32" s="279"/>
      <c r="DQQ32" s="279"/>
      <c r="DQR32" s="279"/>
      <c r="DQS32" s="279"/>
      <c r="DQT32" s="279"/>
      <c r="DQU32" s="279"/>
      <c r="DQV32" s="279"/>
      <c r="DQW32" s="279"/>
      <c r="DQX32" s="279"/>
      <c r="DQY32" s="279"/>
      <c r="DQZ32" s="279"/>
      <c r="DRA32" s="279"/>
      <c r="DRB32" s="279"/>
      <c r="DRC32" s="279"/>
      <c r="DRD32" s="279"/>
      <c r="DRE32" s="279"/>
      <c r="DRF32" s="279"/>
      <c r="DRG32" s="279"/>
      <c r="DRH32" s="279"/>
      <c r="DRI32" s="279"/>
      <c r="DRJ32" s="279"/>
      <c r="DRK32" s="279"/>
      <c r="DRL32" s="279"/>
      <c r="DRM32" s="279"/>
      <c r="DRN32" s="279"/>
      <c r="DRO32" s="279"/>
      <c r="DRP32" s="279"/>
      <c r="DRQ32" s="279"/>
      <c r="DRR32" s="279"/>
      <c r="DRS32" s="279"/>
      <c r="DRT32" s="279"/>
      <c r="DRU32" s="279"/>
      <c r="DRV32" s="279"/>
      <c r="DRW32" s="279"/>
      <c r="DRX32" s="279"/>
      <c r="DRY32" s="279"/>
      <c r="DRZ32" s="279"/>
      <c r="DSA32" s="279"/>
      <c r="DSB32" s="279"/>
      <c r="DSC32" s="279"/>
      <c r="DSD32" s="279"/>
      <c r="DSE32" s="279"/>
      <c r="DSF32" s="279"/>
      <c r="DSG32" s="279"/>
      <c r="DSH32" s="279"/>
      <c r="DSI32" s="279"/>
      <c r="DSJ32" s="279"/>
      <c r="DSK32" s="279"/>
      <c r="DSL32" s="279"/>
      <c r="DSM32" s="279"/>
      <c r="DSN32" s="279"/>
      <c r="DSO32" s="279"/>
      <c r="DSP32" s="279"/>
      <c r="DSQ32" s="279"/>
      <c r="DSR32" s="279"/>
      <c r="DSS32" s="279"/>
      <c r="DST32" s="279"/>
      <c r="DSU32" s="279"/>
      <c r="DSV32" s="279"/>
      <c r="DSW32" s="279"/>
      <c r="DSX32" s="279"/>
      <c r="DSY32" s="279"/>
      <c r="DSZ32" s="279"/>
      <c r="DTA32" s="279"/>
      <c r="DTB32" s="279"/>
      <c r="DTC32" s="279"/>
      <c r="DTD32" s="279"/>
      <c r="DTE32" s="279"/>
      <c r="DTF32" s="279"/>
      <c r="DTG32" s="279"/>
      <c r="DTH32" s="279"/>
      <c r="DTI32" s="279"/>
      <c r="DTJ32" s="279"/>
      <c r="DTK32" s="279"/>
      <c r="DTL32" s="279"/>
      <c r="DTM32" s="279"/>
      <c r="DTN32" s="279"/>
      <c r="DTO32" s="279"/>
      <c r="DTP32" s="279"/>
      <c r="DTQ32" s="279"/>
      <c r="DTR32" s="279"/>
      <c r="DTS32" s="279"/>
      <c r="DTT32" s="279"/>
      <c r="DTU32" s="279"/>
      <c r="DTV32" s="279"/>
      <c r="DTW32" s="279"/>
      <c r="DTX32" s="279"/>
      <c r="DTY32" s="279"/>
      <c r="DTZ32" s="279"/>
      <c r="DUA32" s="279"/>
      <c r="DUB32" s="279"/>
      <c r="DUC32" s="279"/>
      <c r="DUD32" s="279"/>
      <c r="DUE32" s="279"/>
      <c r="DUF32" s="279"/>
      <c r="DUG32" s="279"/>
      <c r="DUH32" s="279"/>
      <c r="DUI32" s="279"/>
      <c r="DUJ32" s="279"/>
      <c r="DUK32" s="279"/>
      <c r="DUL32" s="279"/>
      <c r="DUM32" s="279"/>
      <c r="DUN32" s="279"/>
      <c r="DUO32" s="279"/>
      <c r="DUP32" s="279"/>
      <c r="DUQ32" s="279"/>
      <c r="DUR32" s="279"/>
      <c r="DUS32" s="279"/>
      <c r="DUT32" s="279"/>
      <c r="DUU32" s="279"/>
      <c r="DUV32" s="279"/>
      <c r="DUW32" s="279"/>
      <c r="DUX32" s="279"/>
      <c r="DUY32" s="279"/>
      <c r="DUZ32" s="279"/>
      <c r="DVA32" s="279"/>
      <c r="DVB32" s="279"/>
      <c r="DVC32" s="279"/>
      <c r="DVD32" s="279"/>
      <c r="DVE32" s="279"/>
      <c r="DVF32" s="279"/>
      <c r="DVG32" s="279"/>
      <c r="DVH32" s="279"/>
      <c r="DVI32" s="279"/>
      <c r="DVJ32" s="279"/>
      <c r="DVK32" s="279"/>
      <c r="DVL32" s="279"/>
      <c r="DVM32" s="279"/>
      <c r="DVN32" s="279"/>
      <c r="DVO32" s="279"/>
      <c r="DVP32" s="279"/>
      <c r="DVQ32" s="279"/>
      <c r="DVR32" s="279"/>
      <c r="DVS32" s="279"/>
      <c r="DVT32" s="279"/>
      <c r="DVU32" s="279"/>
      <c r="DVV32" s="279"/>
      <c r="DVW32" s="279"/>
      <c r="DVX32" s="279"/>
      <c r="DVY32" s="279"/>
      <c r="DVZ32" s="279"/>
      <c r="DWA32" s="279"/>
      <c r="DWB32" s="279"/>
      <c r="DWC32" s="279"/>
      <c r="DWD32" s="279"/>
      <c r="DWE32" s="279"/>
      <c r="DWF32" s="279"/>
      <c r="DWG32" s="279"/>
      <c r="DWH32" s="279"/>
      <c r="DWI32" s="279"/>
      <c r="DWJ32" s="279"/>
      <c r="DWK32" s="279"/>
      <c r="DWL32" s="279"/>
      <c r="DWM32" s="279"/>
      <c r="DWN32" s="279"/>
      <c r="DWO32" s="279"/>
      <c r="DWP32" s="279"/>
      <c r="DWQ32" s="279"/>
      <c r="DWR32" s="279"/>
      <c r="DWS32" s="279"/>
      <c r="DWT32" s="279"/>
      <c r="DWU32" s="279"/>
      <c r="DWV32" s="279"/>
      <c r="DWW32" s="279"/>
      <c r="DWX32" s="279"/>
      <c r="DWY32" s="279"/>
      <c r="DWZ32" s="279"/>
      <c r="DXA32" s="279"/>
      <c r="DXB32" s="279"/>
      <c r="DXC32" s="279"/>
      <c r="DXD32" s="279"/>
      <c r="DXE32" s="279"/>
      <c r="DXF32" s="279"/>
      <c r="DXG32" s="279"/>
      <c r="DXH32" s="279"/>
      <c r="DXI32" s="279"/>
      <c r="DXJ32" s="279"/>
      <c r="DXK32" s="279"/>
      <c r="DXL32" s="279"/>
      <c r="DXM32" s="279"/>
      <c r="DXN32" s="279"/>
      <c r="DXO32" s="279"/>
      <c r="DXP32" s="279"/>
      <c r="DXQ32" s="279"/>
      <c r="DXR32" s="279"/>
      <c r="DXS32" s="279"/>
      <c r="DXT32" s="279"/>
      <c r="DXU32" s="279"/>
      <c r="DXV32" s="279"/>
      <c r="DXW32" s="279"/>
      <c r="DXX32" s="279"/>
      <c r="DXY32" s="279"/>
      <c r="DXZ32" s="279"/>
      <c r="DYA32" s="279"/>
      <c r="DYB32" s="279"/>
      <c r="DYC32" s="279"/>
      <c r="DYD32" s="279"/>
      <c r="DYE32" s="279"/>
      <c r="DYF32" s="279"/>
      <c r="DYG32" s="279"/>
      <c r="DYH32" s="279"/>
      <c r="DYI32" s="279"/>
      <c r="DYJ32" s="279"/>
      <c r="DYK32" s="279"/>
      <c r="DYL32" s="279"/>
      <c r="DYM32" s="279"/>
      <c r="DYN32" s="279"/>
      <c r="DYO32" s="279"/>
      <c r="DYP32" s="279"/>
      <c r="DYQ32" s="279"/>
      <c r="DYR32" s="279"/>
      <c r="DYS32" s="279"/>
      <c r="DYT32" s="279"/>
      <c r="DYU32" s="279"/>
      <c r="DYV32" s="279"/>
      <c r="DYW32" s="279"/>
      <c r="DYX32" s="279"/>
      <c r="DYY32" s="279"/>
      <c r="DYZ32" s="279"/>
      <c r="DZA32" s="279"/>
      <c r="DZB32" s="279"/>
      <c r="DZC32" s="279"/>
      <c r="DZD32" s="279"/>
      <c r="DZE32" s="279"/>
      <c r="DZF32" s="279"/>
      <c r="DZG32" s="279"/>
      <c r="DZH32" s="279"/>
      <c r="DZI32" s="279"/>
      <c r="DZJ32" s="279"/>
      <c r="DZK32" s="279"/>
      <c r="DZL32" s="279"/>
      <c r="DZM32" s="279"/>
      <c r="DZN32" s="279"/>
      <c r="DZO32" s="279"/>
      <c r="DZP32" s="279"/>
      <c r="DZQ32" s="279"/>
      <c r="DZR32" s="279"/>
      <c r="DZS32" s="279"/>
      <c r="DZT32" s="279"/>
      <c r="DZU32" s="279"/>
      <c r="DZV32" s="279"/>
      <c r="DZW32" s="279"/>
      <c r="DZX32" s="279"/>
      <c r="DZY32" s="279"/>
      <c r="DZZ32" s="279"/>
      <c r="EAA32" s="279"/>
      <c r="EAB32" s="279"/>
      <c r="EAC32" s="279"/>
      <c r="EAD32" s="279"/>
      <c r="EAE32" s="279"/>
      <c r="EAF32" s="279"/>
      <c r="EAG32" s="279"/>
      <c r="EAH32" s="279"/>
      <c r="EAI32" s="279"/>
      <c r="EAJ32" s="279"/>
      <c r="EAK32" s="279"/>
      <c r="EAL32" s="279"/>
      <c r="EAM32" s="279"/>
      <c r="EAN32" s="279"/>
      <c r="EAO32" s="279"/>
      <c r="EAP32" s="279"/>
      <c r="EAQ32" s="279"/>
      <c r="EAR32" s="279"/>
      <c r="EAS32" s="279"/>
      <c r="EAT32" s="279"/>
      <c r="EAU32" s="279"/>
      <c r="EAV32" s="279"/>
      <c r="EAW32" s="279"/>
      <c r="EAX32" s="279"/>
      <c r="EAY32" s="279"/>
      <c r="EAZ32" s="279"/>
      <c r="EBA32" s="279"/>
      <c r="EBB32" s="279"/>
      <c r="EBC32" s="279"/>
      <c r="EBD32" s="279"/>
      <c r="EBE32" s="279"/>
      <c r="EBF32" s="279"/>
      <c r="EBG32" s="279"/>
      <c r="EBH32" s="279"/>
      <c r="EBI32" s="279"/>
      <c r="EBJ32" s="279"/>
      <c r="EBK32" s="279"/>
      <c r="EBL32" s="279"/>
      <c r="EBM32" s="279"/>
      <c r="EBN32" s="279"/>
      <c r="EBO32" s="279"/>
      <c r="EBP32" s="279"/>
      <c r="EBQ32" s="279"/>
      <c r="EBR32" s="279"/>
      <c r="EBS32" s="279"/>
      <c r="EBT32" s="279"/>
      <c r="EBU32" s="279"/>
      <c r="EBV32" s="279"/>
      <c r="EBW32" s="279"/>
      <c r="EBX32" s="279"/>
      <c r="EBY32" s="279"/>
      <c r="EBZ32" s="279"/>
      <c r="ECA32" s="279"/>
      <c r="ECB32" s="279"/>
      <c r="ECC32" s="279"/>
      <c r="ECD32" s="279"/>
      <c r="ECE32" s="279"/>
      <c r="ECF32" s="279"/>
      <c r="ECG32" s="279"/>
      <c r="ECH32" s="279"/>
      <c r="ECI32" s="279"/>
      <c r="ECJ32" s="279"/>
      <c r="ECK32" s="279"/>
      <c r="ECL32" s="279"/>
      <c r="ECM32" s="279"/>
      <c r="ECN32" s="279"/>
      <c r="ECO32" s="279"/>
      <c r="ECP32" s="279"/>
      <c r="ECQ32" s="279"/>
      <c r="ECR32" s="279"/>
      <c r="ECS32" s="279"/>
      <c r="ECT32" s="279"/>
      <c r="ECU32" s="279"/>
      <c r="ECV32" s="279"/>
      <c r="ECW32" s="279"/>
      <c r="ECX32" s="279"/>
      <c r="ECY32" s="279"/>
      <c r="ECZ32" s="279"/>
      <c r="EDA32" s="279"/>
      <c r="EDB32" s="279"/>
      <c r="EDC32" s="279"/>
      <c r="EDD32" s="279"/>
      <c r="EDE32" s="279"/>
      <c r="EDF32" s="279"/>
      <c r="EDG32" s="279"/>
      <c r="EDH32" s="279"/>
      <c r="EDI32" s="279"/>
      <c r="EDJ32" s="279"/>
      <c r="EDK32" s="279"/>
      <c r="EDL32" s="279"/>
      <c r="EDM32" s="279"/>
      <c r="EDN32" s="279"/>
      <c r="EDO32" s="279"/>
      <c r="EDP32" s="279"/>
      <c r="EDQ32" s="279"/>
      <c r="EDR32" s="279"/>
      <c r="EDS32" s="279"/>
      <c r="EDT32" s="279"/>
      <c r="EDU32" s="279"/>
      <c r="EDV32" s="279"/>
      <c r="EDW32" s="279"/>
      <c r="EDX32" s="279"/>
      <c r="EDY32" s="279"/>
      <c r="EDZ32" s="279"/>
      <c r="EEA32" s="279"/>
      <c r="EEB32" s="279"/>
      <c r="EEC32" s="279"/>
      <c r="EED32" s="279"/>
      <c r="EEE32" s="279"/>
      <c r="EEF32" s="279"/>
      <c r="EEG32" s="279"/>
      <c r="EEH32" s="279"/>
      <c r="EEI32" s="279"/>
      <c r="EEJ32" s="279"/>
      <c r="EEK32" s="279"/>
      <c r="EEL32" s="279"/>
      <c r="EEM32" s="279"/>
      <c r="EEN32" s="279"/>
      <c r="EEO32" s="279"/>
      <c r="EEP32" s="279"/>
      <c r="EEQ32" s="279"/>
      <c r="EER32" s="279"/>
      <c r="EES32" s="279"/>
      <c r="EET32" s="279"/>
      <c r="EEU32" s="279"/>
      <c r="EEV32" s="279"/>
      <c r="EEW32" s="279"/>
      <c r="EEX32" s="279"/>
      <c r="EEY32" s="279"/>
      <c r="EEZ32" s="279"/>
      <c r="EFA32" s="279"/>
      <c r="EFB32" s="279"/>
      <c r="EFC32" s="279"/>
      <c r="EFD32" s="279"/>
      <c r="EFE32" s="279"/>
      <c r="EFF32" s="279"/>
      <c r="EFG32" s="279"/>
      <c r="EFH32" s="279"/>
      <c r="EFI32" s="279"/>
      <c r="EFJ32" s="279"/>
      <c r="EFK32" s="279"/>
      <c r="EFL32" s="279"/>
      <c r="EFM32" s="279"/>
      <c r="EFN32" s="279"/>
      <c r="EFO32" s="279"/>
      <c r="EFP32" s="279"/>
      <c r="EFQ32" s="279"/>
      <c r="EFR32" s="279"/>
      <c r="EFS32" s="279"/>
      <c r="EFT32" s="279"/>
      <c r="EFU32" s="279"/>
      <c r="EFV32" s="279"/>
      <c r="EFW32" s="279"/>
      <c r="EFX32" s="279"/>
      <c r="EFY32" s="279"/>
      <c r="EFZ32" s="279"/>
      <c r="EGA32" s="279"/>
      <c r="EGB32" s="279"/>
      <c r="EGC32" s="279"/>
      <c r="EGD32" s="279"/>
      <c r="EGE32" s="279"/>
      <c r="EGF32" s="279"/>
      <c r="EGG32" s="279"/>
      <c r="EGH32" s="279"/>
      <c r="EGI32" s="279"/>
      <c r="EGJ32" s="279"/>
      <c r="EGK32" s="279"/>
      <c r="EGL32" s="279"/>
      <c r="EGM32" s="279"/>
      <c r="EGN32" s="279"/>
      <c r="EGO32" s="279"/>
      <c r="EGP32" s="279"/>
      <c r="EGQ32" s="279"/>
      <c r="EGR32" s="279"/>
      <c r="EGS32" s="279"/>
      <c r="EGT32" s="279"/>
      <c r="EGU32" s="279"/>
      <c r="EGV32" s="279"/>
      <c r="EGW32" s="279"/>
      <c r="EGX32" s="279"/>
      <c r="EGY32" s="279"/>
      <c r="EGZ32" s="279"/>
      <c r="EHA32" s="279"/>
      <c r="EHB32" s="279"/>
      <c r="EHC32" s="279"/>
      <c r="EHD32" s="279"/>
      <c r="EHE32" s="279"/>
      <c r="EHF32" s="279"/>
      <c r="EHG32" s="279"/>
      <c r="EHH32" s="279"/>
      <c r="EHI32" s="279"/>
      <c r="EHJ32" s="279"/>
      <c r="EHK32" s="279"/>
      <c r="EHL32" s="279"/>
      <c r="EHM32" s="279"/>
      <c r="EHN32" s="279"/>
      <c r="EHO32" s="279"/>
      <c r="EHP32" s="279"/>
      <c r="EHQ32" s="279"/>
      <c r="EHR32" s="279"/>
      <c r="EHS32" s="279"/>
      <c r="EHT32" s="279"/>
      <c r="EHU32" s="279"/>
      <c r="EHV32" s="279"/>
      <c r="EHW32" s="279"/>
      <c r="EHX32" s="279"/>
      <c r="EHY32" s="279"/>
      <c r="EHZ32" s="279"/>
      <c r="EIA32" s="279"/>
      <c r="EIB32" s="279"/>
      <c r="EIC32" s="279"/>
      <c r="EID32" s="279"/>
      <c r="EIE32" s="279"/>
      <c r="EIF32" s="279"/>
      <c r="EIG32" s="279"/>
      <c r="EIH32" s="279"/>
      <c r="EII32" s="279"/>
      <c r="EIJ32" s="279"/>
      <c r="EIK32" s="279"/>
      <c r="EIL32" s="279"/>
      <c r="EIM32" s="279"/>
      <c r="EIN32" s="279"/>
      <c r="EIO32" s="279"/>
      <c r="EIP32" s="279"/>
      <c r="EIQ32" s="279"/>
      <c r="EIR32" s="279"/>
      <c r="EIS32" s="279"/>
      <c r="EIT32" s="279"/>
      <c r="EIU32" s="279"/>
      <c r="EIV32" s="279"/>
      <c r="EIW32" s="279"/>
      <c r="EIX32" s="279"/>
      <c r="EIY32" s="279"/>
      <c r="EIZ32" s="279"/>
      <c r="EJA32" s="279"/>
      <c r="EJB32" s="279"/>
      <c r="EJC32" s="279"/>
      <c r="EJD32" s="279"/>
      <c r="EJE32" s="279"/>
      <c r="EJF32" s="279"/>
      <c r="EJG32" s="279"/>
      <c r="EJH32" s="279"/>
      <c r="EJI32" s="279"/>
      <c r="EJJ32" s="279"/>
      <c r="EJK32" s="279"/>
      <c r="EJL32" s="279"/>
      <c r="EJM32" s="279"/>
      <c r="EJN32" s="279"/>
      <c r="EJO32" s="279"/>
      <c r="EJP32" s="279"/>
      <c r="EJQ32" s="279"/>
      <c r="EJR32" s="279"/>
      <c r="EJS32" s="279"/>
      <c r="EJT32" s="279"/>
      <c r="EJU32" s="279"/>
      <c r="EJV32" s="279"/>
      <c r="EJW32" s="279"/>
      <c r="EJX32" s="279"/>
      <c r="EJY32" s="279"/>
      <c r="EJZ32" s="279"/>
      <c r="EKA32" s="279"/>
      <c r="EKB32" s="279"/>
      <c r="EKC32" s="279"/>
      <c r="EKD32" s="279"/>
      <c r="EKE32" s="279"/>
      <c r="EKF32" s="279"/>
      <c r="EKG32" s="279"/>
      <c r="EKH32" s="279"/>
      <c r="EKI32" s="279"/>
      <c r="EKJ32" s="279"/>
      <c r="EKK32" s="279"/>
      <c r="EKL32" s="279"/>
      <c r="EKM32" s="279"/>
      <c r="EKN32" s="279"/>
      <c r="EKO32" s="279"/>
      <c r="EKP32" s="279"/>
      <c r="EKQ32" s="279"/>
      <c r="EKR32" s="279"/>
      <c r="EKS32" s="279"/>
      <c r="EKT32" s="279"/>
      <c r="EKU32" s="279"/>
      <c r="EKV32" s="279"/>
      <c r="EKW32" s="279"/>
      <c r="EKX32" s="279"/>
      <c r="EKY32" s="279"/>
      <c r="EKZ32" s="279"/>
      <c r="ELA32" s="279"/>
      <c r="ELB32" s="279"/>
      <c r="ELC32" s="279"/>
      <c r="ELD32" s="279"/>
      <c r="ELE32" s="279"/>
      <c r="ELF32" s="279"/>
      <c r="ELG32" s="279"/>
      <c r="ELH32" s="279"/>
      <c r="ELI32" s="279"/>
      <c r="ELJ32" s="279"/>
      <c r="ELK32" s="279"/>
      <c r="ELL32" s="279"/>
      <c r="ELM32" s="279"/>
      <c r="ELN32" s="279"/>
      <c r="ELO32" s="279"/>
      <c r="ELP32" s="279"/>
      <c r="ELQ32" s="279"/>
      <c r="ELR32" s="279"/>
      <c r="ELS32" s="279"/>
      <c r="ELT32" s="279"/>
      <c r="ELU32" s="279"/>
      <c r="ELV32" s="279"/>
      <c r="ELW32" s="279"/>
      <c r="ELX32" s="279"/>
      <c r="ELY32" s="279"/>
      <c r="ELZ32" s="279"/>
      <c r="EMA32" s="279"/>
      <c r="EMB32" s="279"/>
      <c r="EMC32" s="279"/>
      <c r="EMD32" s="279"/>
      <c r="EME32" s="279"/>
      <c r="EMF32" s="279"/>
      <c r="EMG32" s="279"/>
      <c r="EMH32" s="279"/>
      <c r="EMI32" s="279"/>
      <c r="EMJ32" s="279"/>
      <c r="EMK32" s="279"/>
      <c r="EML32" s="279"/>
      <c r="EMM32" s="279"/>
      <c r="EMN32" s="279"/>
      <c r="EMO32" s="279"/>
      <c r="EMP32" s="279"/>
      <c r="EMQ32" s="279"/>
      <c r="EMR32" s="279"/>
      <c r="EMS32" s="279"/>
      <c r="EMT32" s="279"/>
      <c r="EMU32" s="279"/>
      <c r="EMV32" s="279"/>
      <c r="EMW32" s="279"/>
      <c r="EMX32" s="279"/>
      <c r="EMY32" s="279"/>
      <c r="EMZ32" s="279"/>
      <c r="ENA32" s="279"/>
      <c r="ENB32" s="279"/>
      <c r="ENC32" s="279"/>
      <c r="END32" s="279"/>
      <c r="ENE32" s="279"/>
      <c r="ENF32" s="279"/>
      <c r="ENG32" s="279"/>
      <c r="ENH32" s="279"/>
      <c r="ENI32" s="279"/>
      <c r="ENJ32" s="279"/>
      <c r="ENK32" s="279"/>
      <c r="ENL32" s="279"/>
      <c r="ENM32" s="279"/>
      <c r="ENN32" s="279"/>
      <c r="ENO32" s="279"/>
      <c r="ENP32" s="279"/>
      <c r="ENQ32" s="279"/>
      <c r="ENR32" s="279"/>
      <c r="ENS32" s="279"/>
      <c r="ENT32" s="279"/>
      <c r="ENU32" s="279"/>
      <c r="ENV32" s="279"/>
      <c r="ENW32" s="279"/>
      <c r="ENX32" s="279"/>
      <c r="ENY32" s="279"/>
      <c r="ENZ32" s="279"/>
      <c r="EOA32" s="279"/>
      <c r="EOB32" s="279"/>
      <c r="EOC32" s="279"/>
      <c r="EOD32" s="279"/>
      <c r="EOE32" s="279"/>
      <c r="EOF32" s="279"/>
      <c r="EOG32" s="279"/>
      <c r="EOH32" s="279"/>
      <c r="EOI32" s="279"/>
      <c r="EOJ32" s="279"/>
      <c r="EOK32" s="279"/>
      <c r="EOL32" s="279"/>
      <c r="EOM32" s="279"/>
      <c r="EON32" s="279"/>
      <c r="EOO32" s="279"/>
      <c r="EOP32" s="279"/>
      <c r="EOQ32" s="279"/>
      <c r="EOR32" s="279"/>
      <c r="EOS32" s="279"/>
      <c r="EOT32" s="279"/>
      <c r="EOU32" s="279"/>
      <c r="EOV32" s="279"/>
      <c r="EOW32" s="279"/>
      <c r="EOX32" s="279"/>
      <c r="EOY32" s="279"/>
      <c r="EOZ32" s="279"/>
      <c r="EPA32" s="279"/>
      <c r="EPB32" s="279"/>
      <c r="EPC32" s="279"/>
      <c r="EPD32" s="279"/>
      <c r="EPE32" s="279"/>
      <c r="EPF32" s="279"/>
      <c r="EPG32" s="279"/>
      <c r="EPH32" s="279"/>
      <c r="EPI32" s="279"/>
      <c r="EPJ32" s="279"/>
      <c r="EPK32" s="279"/>
      <c r="EPL32" s="279"/>
      <c r="EPM32" s="279"/>
      <c r="EPN32" s="279"/>
      <c r="EPO32" s="279"/>
      <c r="EPP32" s="279"/>
      <c r="EPQ32" s="279"/>
      <c r="EPR32" s="279"/>
      <c r="EPS32" s="279"/>
      <c r="EPT32" s="279"/>
      <c r="EPU32" s="279"/>
      <c r="EPV32" s="279"/>
      <c r="EPW32" s="279"/>
      <c r="EPX32" s="279"/>
      <c r="EPY32" s="279"/>
      <c r="EPZ32" s="279"/>
      <c r="EQA32" s="279"/>
      <c r="EQB32" s="279"/>
      <c r="EQC32" s="279"/>
      <c r="EQD32" s="279"/>
      <c r="EQE32" s="279"/>
      <c r="EQF32" s="279"/>
      <c r="EQG32" s="279"/>
      <c r="EQH32" s="279"/>
      <c r="EQI32" s="279"/>
      <c r="EQJ32" s="279"/>
      <c r="EQK32" s="279"/>
      <c r="EQL32" s="279"/>
      <c r="EQM32" s="279"/>
      <c r="EQN32" s="279"/>
      <c r="EQO32" s="279"/>
      <c r="EQP32" s="279"/>
      <c r="EQQ32" s="279"/>
      <c r="EQR32" s="279"/>
      <c r="EQS32" s="279"/>
      <c r="EQT32" s="279"/>
      <c r="EQU32" s="279"/>
      <c r="EQV32" s="279"/>
      <c r="EQW32" s="279"/>
      <c r="EQX32" s="279"/>
      <c r="EQY32" s="279"/>
      <c r="EQZ32" s="279"/>
      <c r="ERA32" s="279"/>
      <c r="ERB32" s="279"/>
      <c r="ERC32" s="279"/>
      <c r="ERD32" s="279"/>
      <c r="ERE32" s="279"/>
      <c r="ERF32" s="279"/>
      <c r="ERG32" s="279"/>
      <c r="ERH32" s="279"/>
      <c r="ERI32" s="279"/>
      <c r="ERJ32" s="279"/>
      <c r="ERK32" s="279"/>
      <c r="ERL32" s="279"/>
      <c r="ERM32" s="279"/>
      <c r="ERN32" s="279"/>
      <c r="ERO32" s="279"/>
      <c r="ERP32" s="279"/>
      <c r="ERQ32" s="279"/>
      <c r="ERR32" s="279"/>
      <c r="ERS32" s="279"/>
      <c r="ERT32" s="279"/>
      <c r="ERU32" s="279"/>
      <c r="ERV32" s="279"/>
      <c r="ERW32" s="279"/>
      <c r="ERX32" s="279"/>
      <c r="ERY32" s="279"/>
      <c r="ERZ32" s="279"/>
      <c r="ESA32" s="279"/>
      <c r="ESB32" s="279"/>
      <c r="ESC32" s="279"/>
      <c r="ESD32" s="279"/>
      <c r="ESE32" s="279"/>
      <c r="ESF32" s="279"/>
      <c r="ESG32" s="279"/>
      <c r="ESH32" s="279"/>
      <c r="ESI32" s="279"/>
      <c r="ESJ32" s="279"/>
      <c r="ESK32" s="279"/>
      <c r="ESL32" s="279"/>
      <c r="ESM32" s="279"/>
      <c r="ESN32" s="279"/>
      <c r="ESO32" s="279"/>
      <c r="ESP32" s="279"/>
      <c r="ESQ32" s="279"/>
      <c r="ESR32" s="279"/>
      <c r="ESS32" s="279"/>
      <c r="EST32" s="279"/>
      <c r="ESU32" s="279"/>
      <c r="ESV32" s="279"/>
      <c r="ESW32" s="279"/>
      <c r="ESX32" s="279"/>
      <c r="ESY32" s="279"/>
      <c r="ESZ32" s="279"/>
      <c r="ETA32" s="279"/>
      <c r="ETB32" s="279"/>
      <c r="ETC32" s="279"/>
      <c r="ETD32" s="279"/>
      <c r="ETE32" s="279"/>
      <c r="ETF32" s="279"/>
      <c r="ETG32" s="279"/>
      <c r="ETH32" s="279"/>
      <c r="ETI32" s="279"/>
      <c r="ETJ32" s="279"/>
      <c r="ETK32" s="279"/>
      <c r="ETL32" s="279"/>
      <c r="ETM32" s="279"/>
      <c r="ETN32" s="279"/>
      <c r="ETO32" s="279"/>
      <c r="ETP32" s="279"/>
      <c r="ETQ32" s="279"/>
      <c r="ETR32" s="279"/>
      <c r="ETS32" s="279"/>
      <c r="ETT32" s="279"/>
      <c r="ETU32" s="279"/>
      <c r="ETV32" s="279"/>
      <c r="ETW32" s="279"/>
      <c r="ETX32" s="279"/>
      <c r="ETY32" s="279"/>
      <c r="ETZ32" s="279"/>
      <c r="EUA32" s="279"/>
      <c r="EUB32" s="279"/>
      <c r="EUC32" s="279"/>
      <c r="EUD32" s="279"/>
      <c r="EUE32" s="279"/>
      <c r="EUF32" s="279"/>
      <c r="EUG32" s="279"/>
      <c r="EUH32" s="279"/>
      <c r="EUI32" s="279"/>
      <c r="EUJ32" s="279"/>
      <c r="EUK32" s="279"/>
      <c r="EUL32" s="279"/>
      <c r="EUM32" s="279"/>
      <c r="EUN32" s="279"/>
      <c r="EUO32" s="279"/>
      <c r="EUP32" s="279"/>
      <c r="EUQ32" s="279"/>
      <c r="EUR32" s="279"/>
      <c r="EUS32" s="279"/>
      <c r="EUT32" s="279"/>
      <c r="EUU32" s="279"/>
      <c r="EUV32" s="279"/>
      <c r="EUW32" s="279"/>
      <c r="EUX32" s="279"/>
      <c r="EUY32" s="279"/>
      <c r="EUZ32" s="279"/>
      <c r="EVA32" s="279"/>
      <c r="EVB32" s="279"/>
      <c r="EVC32" s="279"/>
      <c r="EVD32" s="279"/>
      <c r="EVE32" s="279"/>
      <c r="EVF32" s="279"/>
      <c r="EVG32" s="279"/>
      <c r="EVH32" s="279"/>
      <c r="EVI32" s="279"/>
      <c r="EVJ32" s="279"/>
      <c r="EVK32" s="279"/>
      <c r="EVL32" s="279"/>
      <c r="EVM32" s="279"/>
      <c r="EVN32" s="279"/>
      <c r="EVO32" s="279"/>
      <c r="EVP32" s="279"/>
      <c r="EVQ32" s="279"/>
      <c r="EVR32" s="279"/>
      <c r="EVS32" s="279"/>
      <c r="EVT32" s="279"/>
      <c r="EVU32" s="279"/>
      <c r="EVV32" s="279"/>
      <c r="EVW32" s="279"/>
      <c r="EVX32" s="279"/>
      <c r="EVY32" s="279"/>
      <c r="EVZ32" s="279"/>
      <c r="EWA32" s="279"/>
      <c r="EWB32" s="279"/>
      <c r="EWC32" s="279"/>
      <c r="EWD32" s="279"/>
      <c r="EWE32" s="279"/>
      <c r="EWF32" s="279"/>
      <c r="EWG32" s="279"/>
      <c r="EWH32" s="279"/>
      <c r="EWI32" s="279"/>
      <c r="EWJ32" s="279"/>
      <c r="EWK32" s="279"/>
      <c r="EWL32" s="279"/>
      <c r="EWM32" s="279"/>
      <c r="EWN32" s="279"/>
      <c r="EWO32" s="279"/>
      <c r="EWP32" s="279"/>
      <c r="EWQ32" s="279"/>
      <c r="EWR32" s="279"/>
      <c r="EWS32" s="279"/>
      <c r="EWT32" s="279"/>
      <c r="EWU32" s="279"/>
      <c r="EWV32" s="279"/>
      <c r="EWW32" s="279"/>
      <c r="EWX32" s="279"/>
      <c r="EWY32" s="279"/>
      <c r="EWZ32" s="279"/>
      <c r="EXA32" s="279"/>
      <c r="EXB32" s="279"/>
      <c r="EXC32" s="279"/>
      <c r="EXD32" s="279"/>
      <c r="EXE32" s="279"/>
      <c r="EXF32" s="279"/>
      <c r="EXG32" s="279"/>
      <c r="EXH32" s="279"/>
      <c r="EXI32" s="279"/>
      <c r="EXJ32" s="279"/>
      <c r="EXK32" s="279"/>
      <c r="EXL32" s="279"/>
      <c r="EXM32" s="279"/>
      <c r="EXN32" s="279"/>
      <c r="EXO32" s="279"/>
      <c r="EXP32" s="279"/>
      <c r="EXQ32" s="279"/>
      <c r="EXR32" s="279"/>
      <c r="EXS32" s="279"/>
      <c r="EXT32" s="279"/>
      <c r="EXU32" s="279"/>
      <c r="EXV32" s="279"/>
      <c r="EXW32" s="279"/>
      <c r="EXX32" s="279"/>
      <c r="EXY32" s="279"/>
      <c r="EXZ32" s="279"/>
      <c r="EYA32" s="279"/>
      <c r="EYB32" s="279"/>
      <c r="EYC32" s="279"/>
      <c r="EYD32" s="279"/>
      <c r="EYE32" s="279"/>
      <c r="EYF32" s="279"/>
      <c r="EYG32" s="279"/>
      <c r="EYH32" s="279"/>
      <c r="EYI32" s="279"/>
      <c r="EYJ32" s="279"/>
      <c r="EYK32" s="279"/>
      <c r="EYL32" s="279"/>
      <c r="EYM32" s="279"/>
      <c r="EYN32" s="279"/>
      <c r="EYO32" s="279"/>
      <c r="EYP32" s="279"/>
      <c r="EYQ32" s="279"/>
      <c r="EYR32" s="279"/>
      <c r="EYS32" s="279"/>
      <c r="EYT32" s="279"/>
      <c r="EYU32" s="279"/>
      <c r="EYV32" s="279"/>
      <c r="EYW32" s="279"/>
      <c r="EYX32" s="279"/>
      <c r="EYY32" s="279"/>
      <c r="EYZ32" s="279"/>
      <c r="EZA32" s="279"/>
      <c r="EZB32" s="279"/>
      <c r="EZC32" s="279"/>
      <c r="EZD32" s="279"/>
      <c r="EZE32" s="279"/>
      <c r="EZF32" s="279"/>
      <c r="EZG32" s="279"/>
      <c r="EZH32" s="279"/>
      <c r="EZI32" s="279"/>
      <c r="EZJ32" s="279"/>
      <c r="EZK32" s="279"/>
      <c r="EZL32" s="279"/>
      <c r="EZM32" s="279"/>
      <c r="EZN32" s="279"/>
      <c r="EZO32" s="279"/>
      <c r="EZP32" s="279"/>
      <c r="EZQ32" s="279"/>
      <c r="EZR32" s="279"/>
      <c r="EZS32" s="279"/>
      <c r="EZT32" s="279"/>
      <c r="EZU32" s="279"/>
      <c r="EZV32" s="279"/>
      <c r="EZW32" s="279"/>
      <c r="EZX32" s="279"/>
      <c r="EZY32" s="279"/>
      <c r="EZZ32" s="279"/>
      <c r="FAA32" s="279"/>
      <c r="FAB32" s="279"/>
      <c r="FAC32" s="279"/>
      <c r="FAD32" s="279"/>
      <c r="FAE32" s="279"/>
      <c r="FAF32" s="279"/>
      <c r="FAG32" s="279"/>
      <c r="FAH32" s="279"/>
      <c r="FAI32" s="279"/>
      <c r="FAJ32" s="279"/>
      <c r="FAK32" s="279"/>
      <c r="FAL32" s="279"/>
      <c r="FAM32" s="279"/>
      <c r="FAN32" s="279"/>
      <c r="FAO32" s="279"/>
      <c r="FAP32" s="279"/>
      <c r="FAQ32" s="279"/>
      <c r="FAR32" s="279"/>
      <c r="FAS32" s="279"/>
      <c r="FAT32" s="279"/>
      <c r="FAU32" s="279"/>
      <c r="FAV32" s="279"/>
      <c r="FAW32" s="279"/>
      <c r="FAX32" s="279"/>
      <c r="FAY32" s="279"/>
      <c r="FAZ32" s="279"/>
      <c r="FBA32" s="279"/>
      <c r="FBB32" s="279"/>
      <c r="FBC32" s="279"/>
      <c r="FBD32" s="279"/>
      <c r="FBE32" s="279"/>
      <c r="FBF32" s="279"/>
      <c r="FBG32" s="279"/>
      <c r="FBH32" s="279"/>
      <c r="FBI32" s="279"/>
      <c r="FBJ32" s="279"/>
      <c r="FBK32" s="279"/>
      <c r="FBL32" s="279"/>
      <c r="FBM32" s="279"/>
      <c r="FBN32" s="279"/>
      <c r="FBO32" s="279"/>
      <c r="FBP32" s="279"/>
      <c r="FBQ32" s="279"/>
      <c r="FBR32" s="279"/>
      <c r="FBS32" s="279"/>
      <c r="FBT32" s="279"/>
      <c r="FBU32" s="279"/>
      <c r="FBV32" s="279"/>
      <c r="FBW32" s="279"/>
      <c r="FBX32" s="279"/>
      <c r="FBY32" s="279"/>
      <c r="FBZ32" s="279"/>
      <c r="FCA32" s="279"/>
      <c r="FCB32" s="279"/>
      <c r="FCC32" s="279"/>
      <c r="FCD32" s="279"/>
      <c r="FCE32" s="279"/>
      <c r="FCF32" s="279"/>
      <c r="FCG32" s="279"/>
      <c r="FCH32" s="279"/>
      <c r="FCI32" s="279"/>
      <c r="FCJ32" s="279"/>
      <c r="FCK32" s="279"/>
      <c r="FCL32" s="279"/>
      <c r="FCM32" s="279"/>
      <c r="FCN32" s="279"/>
      <c r="FCO32" s="279"/>
      <c r="FCP32" s="279"/>
      <c r="FCQ32" s="279"/>
      <c r="FCR32" s="279"/>
      <c r="FCS32" s="279"/>
      <c r="FCT32" s="279"/>
      <c r="FCU32" s="279"/>
      <c r="FCV32" s="279"/>
      <c r="FCW32" s="279"/>
      <c r="FCX32" s="279"/>
      <c r="FCY32" s="279"/>
      <c r="FCZ32" s="279"/>
      <c r="FDA32" s="279"/>
      <c r="FDB32" s="279"/>
      <c r="FDC32" s="279"/>
      <c r="FDD32" s="279"/>
      <c r="FDE32" s="279"/>
      <c r="FDF32" s="279"/>
      <c r="FDG32" s="279"/>
      <c r="FDH32" s="279"/>
      <c r="FDI32" s="279"/>
      <c r="FDJ32" s="279"/>
      <c r="FDK32" s="279"/>
      <c r="FDL32" s="279"/>
      <c r="FDM32" s="279"/>
      <c r="FDN32" s="279"/>
      <c r="FDO32" s="279"/>
      <c r="FDP32" s="279"/>
      <c r="FDQ32" s="279"/>
      <c r="FDR32" s="279"/>
      <c r="FDS32" s="279"/>
      <c r="FDT32" s="279"/>
      <c r="FDU32" s="279"/>
      <c r="FDV32" s="279"/>
      <c r="FDW32" s="279"/>
      <c r="FDX32" s="279"/>
      <c r="FDY32" s="279"/>
      <c r="FDZ32" s="279"/>
      <c r="FEA32" s="279"/>
      <c r="FEB32" s="279"/>
      <c r="FEC32" s="279"/>
      <c r="FED32" s="279"/>
      <c r="FEE32" s="279"/>
      <c r="FEF32" s="279"/>
      <c r="FEG32" s="279"/>
      <c r="FEH32" s="279"/>
      <c r="FEI32" s="279"/>
      <c r="FEJ32" s="279"/>
      <c r="FEK32" s="279"/>
      <c r="FEL32" s="279"/>
      <c r="FEM32" s="279"/>
      <c r="FEN32" s="279"/>
      <c r="FEO32" s="279"/>
      <c r="FEP32" s="279"/>
      <c r="FEQ32" s="279"/>
      <c r="FER32" s="279"/>
      <c r="FES32" s="279"/>
      <c r="FET32" s="279"/>
      <c r="FEU32" s="279"/>
      <c r="FEV32" s="279"/>
      <c r="FEW32" s="279"/>
      <c r="FEX32" s="279"/>
      <c r="FEY32" s="279"/>
      <c r="FEZ32" s="279"/>
      <c r="FFA32" s="279"/>
      <c r="FFB32" s="279"/>
      <c r="FFC32" s="279"/>
      <c r="FFD32" s="279"/>
      <c r="FFE32" s="279"/>
      <c r="FFF32" s="279"/>
      <c r="FFG32" s="279"/>
      <c r="FFH32" s="279"/>
      <c r="FFI32" s="279"/>
      <c r="FFJ32" s="279"/>
      <c r="FFK32" s="279"/>
      <c r="FFL32" s="279"/>
      <c r="FFM32" s="279"/>
      <c r="FFN32" s="279"/>
      <c r="FFO32" s="279"/>
      <c r="FFP32" s="279"/>
      <c r="FFQ32" s="279"/>
      <c r="FFR32" s="279"/>
      <c r="FFS32" s="279"/>
      <c r="FFT32" s="279"/>
      <c r="FFU32" s="279"/>
      <c r="FFV32" s="279"/>
      <c r="FFW32" s="279"/>
      <c r="FFX32" s="279"/>
      <c r="FFY32" s="279"/>
      <c r="FFZ32" s="279"/>
      <c r="FGA32" s="279"/>
      <c r="FGB32" s="279"/>
      <c r="FGC32" s="279"/>
      <c r="FGD32" s="279"/>
      <c r="FGE32" s="279"/>
      <c r="FGF32" s="279"/>
      <c r="FGG32" s="279"/>
      <c r="FGH32" s="279"/>
      <c r="FGI32" s="279"/>
      <c r="FGJ32" s="279"/>
      <c r="FGK32" s="279"/>
      <c r="FGL32" s="279"/>
      <c r="FGM32" s="279"/>
      <c r="FGN32" s="279"/>
      <c r="FGO32" s="279"/>
      <c r="FGP32" s="279"/>
      <c r="FGQ32" s="279"/>
      <c r="FGR32" s="279"/>
      <c r="FGS32" s="279"/>
      <c r="FGT32" s="279"/>
      <c r="FGU32" s="279"/>
      <c r="FGV32" s="279"/>
      <c r="FGW32" s="279"/>
      <c r="FGX32" s="279"/>
      <c r="FGY32" s="279"/>
      <c r="FGZ32" s="279"/>
      <c r="FHA32" s="279"/>
      <c r="FHB32" s="279"/>
      <c r="FHC32" s="279"/>
      <c r="FHD32" s="279"/>
      <c r="FHE32" s="279"/>
      <c r="FHF32" s="279"/>
      <c r="FHG32" s="279"/>
      <c r="FHH32" s="279"/>
      <c r="FHI32" s="279"/>
      <c r="FHJ32" s="279"/>
      <c r="FHK32" s="279"/>
      <c r="FHL32" s="279"/>
      <c r="FHM32" s="279"/>
      <c r="FHN32" s="279"/>
      <c r="FHO32" s="279"/>
      <c r="FHP32" s="279"/>
      <c r="FHQ32" s="279"/>
      <c r="FHR32" s="279"/>
      <c r="FHS32" s="279"/>
      <c r="FHT32" s="279"/>
      <c r="FHU32" s="279"/>
      <c r="FHV32" s="279"/>
      <c r="FHW32" s="279"/>
      <c r="FHX32" s="279"/>
      <c r="FHY32" s="279"/>
      <c r="FHZ32" s="279"/>
      <c r="FIA32" s="279"/>
      <c r="FIB32" s="279"/>
      <c r="FIC32" s="279"/>
      <c r="FID32" s="279"/>
      <c r="FIE32" s="279"/>
      <c r="FIF32" s="279"/>
      <c r="FIG32" s="279"/>
      <c r="FIH32" s="279"/>
      <c r="FII32" s="279"/>
      <c r="FIJ32" s="279"/>
      <c r="FIK32" s="279"/>
      <c r="FIL32" s="279"/>
      <c r="FIM32" s="279"/>
      <c r="FIN32" s="279"/>
      <c r="FIO32" s="279"/>
      <c r="FIP32" s="279"/>
      <c r="FIQ32" s="279"/>
      <c r="FIR32" s="279"/>
      <c r="FIS32" s="279"/>
      <c r="FIT32" s="279"/>
      <c r="FIU32" s="279"/>
      <c r="FIV32" s="279"/>
      <c r="FIW32" s="279"/>
      <c r="FIX32" s="279"/>
      <c r="FIY32" s="279"/>
      <c r="FIZ32" s="279"/>
      <c r="FJA32" s="279"/>
      <c r="FJB32" s="279"/>
      <c r="FJC32" s="279"/>
      <c r="FJD32" s="279"/>
      <c r="FJE32" s="279"/>
      <c r="FJF32" s="279"/>
      <c r="FJG32" s="279"/>
      <c r="FJH32" s="279"/>
      <c r="FJI32" s="279"/>
      <c r="FJJ32" s="279"/>
      <c r="FJK32" s="279"/>
      <c r="FJL32" s="279"/>
      <c r="FJM32" s="279"/>
      <c r="FJN32" s="279"/>
      <c r="FJO32" s="279"/>
      <c r="FJP32" s="279"/>
      <c r="FJQ32" s="279"/>
      <c r="FJR32" s="279"/>
      <c r="FJS32" s="279"/>
      <c r="FJT32" s="279"/>
      <c r="FJU32" s="279"/>
      <c r="FJV32" s="279"/>
      <c r="FJW32" s="279"/>
      <c r="FJX32" s="279"/>
      <c r="FJY32" s="279"/>
      <c r="FJZ32" s="279"/>
      <c r="FKA32" s="279"/>
      <c r="FKB32" s="279"/>
      <c r="FKC32" s="279"/>
      <c r="FKD32" s="279"/>
      <c r="FKE32" s="279"/>
      <c r="FKF32" s="279"/>
      <c r="FKG32" s="279"/>
      <c r="FKH32" s="279"/>
      <c r="FKI32" s="279"/>
      <c r="FKJ32" s="279"/>
      <c r="FKK32" s="279"/>
      <c r="FKL32" s="279"/>
      <c r="FKM32" s="279"/>
      <c r="FKN32" s="279"/>
      <c r="FKO32" s="279"/>
      <c r="FKP32" s="279"/>
      <c r="FKQ32" s="279"/>
      <c r="FKR32" s="279"/>
      <c r="FKS32" s="279"/>
      <c r="FKT32" s="279"/>
      <c r="FKU32" s="279"/>
      <c r="FKV32" s="279"/>
      <c r="FKW32" s="279"/>
      <c r="FKX32" s="279"/>
      <c r="FKY32" s="279"/>
      <c r="FKZ32" s="279"/>
      <c r="FLA32" s="279"/>
      <c r="FLB32" s="279"/>
      <c r="FLC32" s="279"/>
      <c r="FLD32" s="279"/>
      <c r="FLE32" s="279"/>
      <c r="FLF32" s="279"/>
      <c r="FLG32" s="279"/>
      <c r="FLH32" s="279"/>
      <c r="FLI32" s="279"/>
      <c r="FLJ32" s="279"/>
      <c r="FLK32" s="279"/>
      <c r="FLL32" s="279"/>
      <c r="FLM32" s="279"/>
      <c r="FLN32" s="279"/>
      <c r="FLO32" s="279"/>
      <c r="FLP32" s="279"/>
      <c r="FLQ32" s="279"/>
      <c r="FLR32" s="279"/>
      <c r="FLS32" s="279"/>
      <c r="FLT32" s="279"/>
      <c r="FLU32" s="279"/>
      <c r="FLV32" s="279"/>
      <c r="FLW32" s="279"/>
      <c r="FLX32" s="279"/>
      <c r="FLY32" s="279"/>
      <c r="FLZ32" s="279"/>
      <c r="FMA32" s="279"/>
      <c r="FMB32" s="279"/>
      <c r="FMC32" s="279"/>
      <c r="FMD32" s="279"/>
      <c r="FME32" s="279"/>
      <c r="FMF32" s="279"/>
      <c r="FMG32" s="279"/>
      <c r="FMH32" s="279"/>
      <c r="FMI32" s="279"/>
      <c r="FMJ32" s="279"/>
      <c r="FMK32" s="279"/>
      <c r="FML32" s="279"/>
      <c r="FMM32" s="279"/>
      <c r="FMN32" s="279"/>
      <c r="FMO32" s="279"/>
      <c r="FMP32" s="279"/>
      <c r="FMQ32" s="279"/>
      <c r="FMR32" s="279"/>
      <c r="FMS32" s="279"/>
      <c r="FMT32" s="279"/>
      <c r="FMU32" s="279"/>
      <c r="FMV32" s="279"/>
      <c r="FMW32" s="279"/>
      <c r="FMX32" s="279"/>
      <c r="FMY32" s="279"/>
      <c r="FMZ32" s="279"/>
      <c r="FNA32" s="279"/>
      <c r="FNB32" s="279"/>
      <c r="FNC32" s="279"/>
      <c r="FND32" s="279"/>
      <c r="FNE32" s="279"/>
      <c r="FNF32" s="279"/>
      <c r="FNG32" s="279"/>
      <c r="FNH32" s="279"/>
      <c r="FNI32" s="279"/>
      <c r="FNJ32" s="279"/>
      <c r="FNK32" s="279"/>
      <c r="FNL32" s="279"/>
      <c r="FNM32" s="279"/>
      <c r="FNN32" s="279"/>
      <c r="FNO32" s="279"/>
      <c r="FNP32" s="279"/>
      <c r="FNQ32" s="279"/>
      <c r="FNR32" s="279"/>
      <c r="FNS32" s="279"/>
      <c r="FNT32" s="279"/>
      <c r="FNU32" s="279"/>
      <c r="FNV32" s="279"/>
      <c r="FNW32" s="279"/>
      <c r="FNX32" s="279"/>
      <c r="FNY32" s="279"/>
      <c r="FNZ32" s="279"/>
      <c r="FOA32" s="279"/>
      <c r="FOB32" s="279"/>
      <c r="FOC32" s="279"/>
      <c r="FOD32" s="279"/>
      <c r="FOE32" s="279"/>
      <c r="FOF32" s="279"/>
      <c r="FOG32" s="279"/>
      <c r="FOH32" s="279"/>
      <c r="FOI32" s="279"/>
      <c r="FOJ32" s="279"/>
      <c r="FOK32" s="279"/>
      <c r="FOL32" s="279"/>
      <c r="FOM32" s="279"/>
      <c r="FON32" s="279"/>
      <c r="FOO32" s="279"/>
      <c r="FOP32" s="279"/>
      <c r="FOQ32" s="279"/>
      <c r="FOR32" s="279"/>
      <c r="FOS32" s="279"/>
      <c r="FOT32" s="279"/>
      <c r="FOU32" s="279"/>
      <c r="FOV32" s="279"/>
      <c r="FOW32" s="279"/>
      <c r="FOX32" s="279"/>
      <c r="FOY32" s="279"/>
      <c r="FOZ32" s="279"/>
      <c r="FPA32" s="279"/>
      <c r="FPB32" s="279"/>
      <c r="FPC32" s="279"/>
      <c r="FPD32" s="279"/>
      <c r="FPE32" s="279"/>
      <c r="FPF32" s="279"/>
      <c r="FPG32" s="279"/>
      <c r="FPH32" s="279"/>
      <c r="FPI32" s="279"/>
      <c r="FPJ32" s="279"/>
      <c r="FPK32" s="279"/>
      <c r="FPL32" s="279"/>
      <c r="FPM32" s="279"/>
      <c r="FPN32" s="279"/>
      <c r="FPO32" s="279"/>
      <c r="FPP32" s="279"/>
      <c r="FPQ32" s="279"/>
      <c r="FPR32" s="279"/>
      <c r="FPS32" s="279"/>
      <c r="FPT32" s="279"/>
      <c r="FPU32" s="279"/>
      <c r="FPV32" s="279"/>
      <c r="FPW32" s="279"/>
      <c r="FPX32" s="279"/>
      <c r="FPY32" s="279"/>
      <c r="FPZ32" s="279"/>
      <c r="FQA32" s="279"/>
      <c r="FQB32" s="279"/>
      <c r="FQC32" s="279"/>
      <c r="FQD32" s="279"/>
      <c r="FQE32" s="279"/>
      <c r="FQF32" s="279"/>
      <c r="FQG32" s="279"/>
      <c r="FQH32" s="279"/>
      <c r="FQI32" s="279"/>
      <c r="FQJ32" s="279"/>
      <c r="FQK32" s="279"/>
      <c r="FQL32" s="279"/>
      <c r="FQM32" s="279"/>
      <c r="FQN32" s="279"/>
      <c r="FQO32" s="279"/>
      <c r="FQP32" s="279"/>
      <c r="FQQ32" s="279"/>
      <c r="FQR32" s="279"/>
      <c r="FQS32" s="279"/>
      <c r="FQT32" s="279"/>
      <c r="FQU32" s="279"/>
      <c r="FQV32" s="279"/>
      <c r="FQW32" s="279"/>
      <c r="FQX32" s="279"/>
      <c r="FQY32" s="279"/>
      <c r="FQZ32" s="279"/>
      <c r="FRA32" s="279"/>
      <c r="FRB32" s="279"/>
      <c r="FRC32" s="279"/>
      <c r="FRD32" s="279"/>
      <c r="FRE32" s="279"/>
      <c r="FRF32" s="279"/>
      <c r="FRG32" s="279"/>
      <c r="FRH32" s="279"/>
      <c r="FRI32" s="279"/>
      <c r="FRJ32" s="279"/>
      <c r="FRK32" s="279"/>
      <c r="FRL32" s="279"/>
      <c r="FRM32" s="279"/>
      <c r="FRN32" s="279"/>
      <c r="FRO32" s="279"/>
      <c r="FRP32" s="279"/>
      <c r="FRQ32" s="279"/>
      <c r="FRR32" s="279"/>
      <c r="FRS32" s="279"/>
      <c r="FRT32" s="279"/>
      <c r="FRU32" s="279"/>
      <c r="FRV32" s="279"/>
      <c r="FRW32" s="279"/>
      <c r="FRX32" s="279"/>
      <c r="FRY32" s="279"/>
      <c r="FRZ32" s="279"/>
      <c r="FSA32" s="279"/>
      <c r="FSB32" s="279"/>
      <c r="FSC32" s="279"/>
      <c r="FSD32" s="279"/>
      <c r="FSE32" s="279"/>
      <c r="FSF32" s="279"/>
      <c r="FSG32" s="279"/>
      <c r="FSH32" s="279"/>
      <c r="FSI32" s="279"/>
      <c r="FSJ32" s="279"/>
      <c r="FSK32" s="279"/>
      <c r="FSL32" s="279"/>
      <c r="FSM32" s="279"/>
      <c r="FSN32" s="279"/>
      <c r="FSO32" s="279"/>
      <c r="FSP32" s="279"/>
      <c r="FSQ32" s="279"/>
      <c r="FSR32" s="279"/>
      <c r="FSS32" s="279"/>
      <c r="FST32" s="279"/>
      <c r="FSU32" s="279"/>
      <c r="FSV32" s="279"/>
      <c r="FSW32" s="279"/>
      <c r="FSX32" s="279"/>
      <c r="FSY32" s="279"/>
      <c r="FSZ32" s="279"/>
      <c r="FTA32" s="279"/>
      <c r="FTB32" s="279"/>
      <c r="FTC32" s="279"/>
      <c r="FTD32" s="279"/>
      <c r="FTE32" s="279"/>
      <c r="FTF32" s="279"/>
      <c r="FTG32" s="279"/>
      <c r="FTH32" s="279"/>
      <c r="FTI32" s="279"/>
      <c r="FTJ32" s="279"/>
      <c r="FTK32" s="279"/>
      <c r="FTL32" s="279"/>
      <c r="FTM32" s="279"/>
      <c r="FTN32" s="279"/>
      <c r="FTO32" s="279"/>
      <c r="FTP32" s="279"/>
      <c r="FTQ32" s="279"/>
      <c r="FTR32" s="279"/>
      <c r="FTS32" s="279"/>
      <c r="FTT32" s="279"/>
      <c r="FTU32" s="279"/>
      <c r="FTV32" s="279"/>
      <c r="FTW32" s="279"/>
      <c r="FTX32" s="279"/>
      <c r="FTY32" s="279"/>
      <c r="FTZ32" s="279"/>
      <c r="FUA32" s="279"/>
      <c r="FUB32" s="279"/>
      <c r="FUC32" s="279"/>
      <c r="FUD32" s="279"/>
      <c r="FUE32" s="279"/>
      <c r="FUF32" s="279"/>
      <c r="FUG32" s="279"/>
      <c r="FUH32" s="279"/>
      <c r="FUI32" s="279"/>
      <c r="FUJ32" s="279"/>
      <c r="FUK32" s="279"/>
      <c r="FUL32" s="279"/>
      <c r="FUM32" s="279"/>
      <c r="FUN32" s="279"/>
      <c r="FUO32" s="279"/>
      <c r="FUP32" s="279"/>
      <c r="FUQ32" s="279"/>
      <c r="FUR32" s="279"/>
      <c r="FUS32" s="279"/>
      <c r="FUT32" s="279"/>
      <c r="FUU32" s="279"/>
      <c r="FUV32" s="279"/>
      <c r="FUW32" s="279"/>
      <c r="FUX32" s="279"/>
      <c r="FUY32" s="279"/>
      <c r="FUZ32" s="279"/>
      <c r="FVA32" s="279"/>
      <c r="FVB32" s="279"/>
      <c r="FVC32" s="279"/>
      <c r="FVD32" s="279"/>
      <c r="FVE32" s="279"/>
      <c r="FVF32" s="279"/>
      <c r="FVG32" s="279"/>
      <c r="FVH32" s="279"/>
      <c r="FVI32" s="279"/>
      <c r="FVJ32" s="279"/>
      <c r="FVK32" s="279"/>
      <c r="FVL32" s="279"/>
      <c r="FVM32" s="279"/>
      <c r="FVN32" s="279"/>
      <c r="FVO32" s="279"/>
      <c r="FVP32" s="279"/>
      <c r="FVQ32" s="279"/>
      <c r="FVR32" s="279"/>
      <c r="FVS32" s="279"/>
      <c r="FVT32" s="279"/>
      <c r="FVU32" s="279"/>
      <c r="FVV32" s="279"/>
      <c r="FVW32" s="279"/>
      <c r="FVX32" s="279"/>
      <c r="FVY32" s="279"/>
      <c r="FVZ32" s="279"/>
      <c r="FWA32" s="279"/>
      <c r="FWB32" s="279"/>
      <c r="FWC32" s="279"/>
      <c r="FWD32" s="279"/>
      <c r="FWE32" s="279"/>
      <c r="FWF32" s="279"/>
      <c r="FWG32" s="279"/>
      <c r="FWH32" s="279"/>
      <c r="FWI32" s="279"/>
      <c r="FWJ32" s="279"/>
      <c r="FWK32" s="279"/>
      <c r="FWL32" s="279"/>
      <c r="FWM32" s="279"/>
      <c r="FWN32" s="279"/>
      <c r="FWO32" s="279"/>
      <c r="FWP32" s="279"/>
      <c r="FWQ32" s="279"/>
      <c r="FWR32" s="279"/>
      <c r="FWS32" s="279"/>
      <c r="FWT32" s="279"/>
      <c r="FWU32" s="279"/>
      <c r="FWV32" s="279"/>
      <c r="FWW32" s="279"/>
      <c r="FWX32" s="279"/>
      <c r="FWY32" s="279"/>
      <c r="FWZ32" s="279"/>
      <c r="FXA32" s="279"/>
      <c r="FXB32" s="279"/>
      <c r="FXC32" s="279"/>
      <c r="FXD32" s="279"/>
      <c r="FXE32" s="279"/>
      <c r="FXF32" s="279"/>
      <c r="FXG32" s="279"/>
      <c r="FXH32" s="279"/>
      <c r="FXI32" s="279"/>
      <c r="FXJ32" s="279"/>
      <c r="FXK32" s="279"/>
      <c r="FXL32" s="279"/>
      <c r="FXM32" s="279"/>
      <c r="FXN32" s="279"/>
      <c r="FXO32" s="279"/>
      <c r="FXP32" s="279"/>
      <c r="FXQ32" s="279"/>
      <c r="FXR32" s="279"/>
      <c r="FXS32" s="279"/>
      <c r="FXT32" s="279"/>
      <c r="FXU32" s="279"/>
      <c r="FXV32" s="279"/>
      <c r="FXW32" s="279"/>
      <c r="FXX32" s="279"/>
      <c r="FXY32" s="279"/>
      <c r="FXZ32" s="279"/>
      <c r="FYA32" s="279"/>
      <c r="FYB32" s="279"/>
      <c r="FYC32" s="279"/>
      <c r="FYD32" s="279"/>
      <c r="FYE32" s="279"/>
      <c r="FYF32" s="279"/>
      <c r="FYG32" s="279"/>
      <c r="FYH32" s="279"/>
      <c r="FYI32" s="279"/>
      <c r="FYJ32" s="279"/>
      <c r="FYK32" s="279"/>
      <c r="FYL32" s="279"/>
      <c r="FYM32" s="279"/>
      <c r="FYN32" s="279"/>
      <c r="FYO32" s="279"/>
      <c r="FYP32" s="279"/>
      <c r="FYQ32" s="279"/>
      <c r="FYR32" s="279"/>
      <c r="FYS32" s="279"/>
      <c r="FYT32" s="279"/>
      <c r="FYU32" s="279"/>
      <c r="FYV32" s="279"/>
      <c r="FYW32" s="279"/>
      <c r="FYX32" s="279"/>
      <c r="FYY32" s="279"/>
      <c r="FYZ32" s="279"/>
      <c r="FZA32" s="279"/>
      <c r="FZB32" s="279"/>
      <c r="FZC32" s="279"/>
      <c r="FZD32" s="279"/>
      <c r="FZE32" s="279"/>
      <c r="FZF32" s="279"/>
      <c r="FZG32" s="279"/>
      <c r="FZH32" s="279"/>
      <c r="FZI32" s="279"/>
      <c r="FZJ32" s="279"/>
      <c r="FZK32" s="279"/>
      <c r="FZL32" s="279"/>
      <c r="FZM32" s="279"/>
      <c r="FZN32" s="279"/>
      <c r="FZO32" s="279"/>
      <c r="FZP32" s="279"/>
      <c r="FZQ32" s="279"/>
      <c r="FZR32" s="279"/>
      <c r="FZS32" s="279"/>
      <c r="FZT32" s="279"/>
      <c r="FZU32" s="279"/>
      <c r="FZV32" s="279"/>
      <c r="FZW32" s="279"/>
      <c r="FZX32" s="279"/>
      <c r="FZY32" s="279"/>
      <c r="FZZ32" s="279"/>
      <c r="GAA32" s="279"/>
      <c r="GAB32" s="279"/>
      <c r="GAC32" s="279"/>
      <c r="GAD32" s="279"/>
      <c r="GAE32" s="279"/>
      <c r="GAF32" s="279"/>
      <c r="GAG32" s="279"/>
      <c r="GAH32" s="279"/>
      <c r="GAI32" s="279"/>
      <c r="GAJ32" s="279"/>
      <c r="GAK32" s="279"/>
      <c r="GAL32" s="279"/>
      <c r="GAM32" s="279"/>
      <c r="GAN32" s="279"/>
      <c r="GAO32" s="279"/>
      <c r="GAP32" s="279"/>
      <c r="GAQ32" s="279"/>
      <c r="GAR32" s="279"/>
      <c r="GAS32" s="279"/>
      <c r="GAT32" s="279"/>
      <c r="GAU32" s="279"/>
      <c r="GAV32" s="279"/>
      <c r="GAW32" s="279"/>
      <c r="GAX32" s="279"/>
      <c r="GAY32" s="279"/>
      <c r="GAZ32" s="279"/>
      <c r="GBA32" s="279"/>
      <c r="GBB32" s="279"/>
      <c r="GBC32" s="279"/>
      <c r="GBD32" s="279"/>
      <c r="GBE32" s="279"/>
      <c r="GBF32" s="279"/>
      <c r="GBG32" s="279"/>
      <c r="GBH32" s="279"/>
      <c r="GBI32" s="279"/>
      <c r="GBJ32" s="279"/>
      <c r="GBK32" s="279"/>
      <c r="GBL32" s="279"/>
      <c r="GBM32" s="279"/>
      <c r="GBN32" s="279"/>
      <c r="GBO32" s="279"/>
      <c r="GBP32" s="279"/>
      <c r="GBQ32" s="279"/>
      <c r="GBR32" s="279"/>
      <c r="GBS32" s="279"/>
      <c r="GBT32" s="279"/>
      <c r="GBU32" s="279"/>
      <c r="GBV32" s="279"/>
      <c r="GBW32" s="279"/>
      <c r="GBX32" s="279"/>
      <c r="GBY32" s="279"/>
      <c r="GBZ32" s="279"/>
      <c r="GCA32" s="279"/>
      <c r="GCB32" s="279"/>
      <c r="GCC32" s="279"/>
      <c r="GCD32" s="279"/>
      <c r="GCE32" s="279"/>
      <c r="GCF32" s="279"/>
      <c r="GCG32" s="279"/>
      <c r="GCH32" s="279"/>
      <c r="GCI32" s="279"/>
      <c r="GCJ32" s="279"/>
      <c r="GCK32" s="279"/>
      <c r="GCL32" s="279"/>
      <c r="GCM32" s="279"/>
      <c r="GCN32" s="279"/>
      <c r="GCO32" s="279"/>
      <c r="GCP32" s="279"/>
      <c r="GCQ32" s="279"/>
      <c r="GCR32" s="279"/>
      <c r="GCS32" s="279"/>
      <c r="GCT32" s="279"/>
      <c r="GCU32" s="279"/>
      <c r="GCV32" s="279"/>
      <c r="GCW32" s="279"/>
      <c r="GCX32" s="279"/>
      <c r="GCY32" s="279"/>
      <c r="GCZ32" s="279"/>
      <c r="GDA32" s="279"/>
      <c r="GDB32" s="279"/>
      <c r="GDC32" s="279"/>
      <c r="GDD32" s="279"/>
      <c r="GDE32" s="279"/>
      <c r="GDF32" s="279"/>
      <c r="GDG32" s="279"/>
      <c r="GDH32" s="279"/>
      <c r="GDI32" s="279"/>
      <c r="GDJ32" s="279"/>
      <c r="GDK32" s="279"/>
      <c r="GDL32" s="279"/>
      <c r="GDM32" s="279"/>
      <c r="GDN32" s="279"/>
      <c r="GDO32" s="279"/>
      <c r="GDP32" s="279"/>
      <c r="GDQ32" s="279"/>
      <c r="GDR32" s="279"/>
      <c r="GDS32" s="279"/>
      <c r="GDT32" s="279"/>
      <c r="GDU32" s="279"/>
      <c r="GDV32" s="279"/>
      <c r="GDW32" s="279"/>
      <c r="GDX32" s="279"/>
      <c r="GDY32" s="279"/>
      <c r="GDZ32" s="279"/>
      <c r="GEA32" s="279"/>
      <c r="GEB32" s="279"/>
      <c r="GEC32" s="279"/>
      <c r="GED32" s="279"/>
      <c r="GEE32" s="279"/>
      <c r="GEF32" s="279"/>
      <c r="GEG32" s="279"/>
      <c r="GEH32" s="279"/>
      <c r="GEI32" s="279"/>
      <c r="GEJ32" s="279"/>
      <c r="GEK32" s="279"/>
      <c r="GEL32" s="279"/>
      <c r="GEM32" s="279"/>
      <c r="GEN32" s="279"/>
      <c r="GEO32" s="279"/>
      <c r="GEP32" s="279"/>
      <c r="GEQ32" s="279"/>
      <c r="GER32" s="279"/>
      <c r="GES32" s="279"/>
      <c r="GET32" s="279"/>
      <c r="GEU32" s="279"/>
      <c r="GEV32" s="279"/>
      <c r="GEW32" s="279"/>
      <c r="GEX32" s="279"/>
      <c r="GEY32" s="279"/>
      <c r="GEZ32" s="279"/>
      <c r="GFA32" s="279"/>
      <c r="GFB32" s="279"/>
      <c r="GFC32" s="279"/>
      <c r="GFD32" s="279"/>
      <c r="GFE32" s="279"/>
      <c r="GFF32" s="279"/>
      <c r="GFG32" s="279"/>
      <c r="GFH32" s="279"/>
      <c r="GFI32" s="279"/>
      <c r="GFJ32" s="279"/>
      <c r="GFK32" s="279"/>
      <c r="GFL32" s="279"/>
      <c r="GFM32" s="279"/>
      <c r="GFN32" s="279"/>
      <c r="GFO32" s="279"/>
      <c r="GFP32" s="279"/>
      <c r="GFQ32" s="279"/>
      <c r="GFR32" s="279"/>
      <c r="GFS32" s="279"/>
      <c r="GFT32" s="279"/>
      <c r="GFU32" s="279"/>
      <c r="GFV32" s="279"/>
      <c r="GFW32" s="279"/>
      <c r="GFX32" s="279"/>
      <c r="GFY32" s="279"/>
      <c r="GFZ32" s="279"/>
      <c r="GGA32" s="279"/>
      <c r="GGB32" s="279"/>
      <c r="GGC32" s="279"/>
      <c r="GGD32" s="279"/>
      <c r="GGE32" s="279"/>
      <c r="GGF32" s="279"/>
      <c r="GGG32" s="279"/>
      <c r="GGH32" s="279"/>
      <c r="GGI32" s="279"/>
      <c r="GGJ32" s="279"/>
      <c r="GGK32" s="279"/>
      <c r="GGL32" s="279"/>
      <c r="GGM32" s="279"/>
      <c r="GGN32" s="279"/>
      <c r="GGO32" s="279"/>
      <c r="GGP32" s="279"/>
      <c r="GGQ32" s="279"/>
      <c r="GGR32" s="279"/>
      <c r="GGS32" s="279"/>
      <c r="GGT32" s="279"/>
      <c r="GGU32" s="279"/>
      <c r="GGV32" s="279"/>
      <c r="GGW32" s="279"/>
      <c r="GGX32" s="279"/>
      <c r="GGY32" s="279"/>
      <c r="GGZ32" s="279"/>
      <c r="GHA32" s="279"/>
      <c r="GHB32" s="279"/>
      <c r="GHC32" s="279"/>
      <c r="GHD32" s="279"/>
      <c r="GHE32" s="279"/>
      <c r="GHF32" s="279"/>
      <c r="GHG32" s="279"/>
      <c r="GHH32" s="279"/>
      <c r="GHI32" s="279"/>
      <c r="GHJ32" s="279"/>
      <c r="GHK32" s="279"/>
      <c r="GHL32" s="279"/>
      <c r="GHM32" s="279"/>
      <c r="GHN32" s="279"/>
      <c r="GHO32" s="279"/>
      <c r="GHP32" s="279"/>
      <c r="GHQ32" s="279"/>
      <c r="GHR32" s="279"/>
      <c r="GHS32" s="279"/>
      <c r="GHT32" s="279"/>
      <c r="GHU32" s="279"/>
      <c r="GHV32" s="279"/>
      <c r="GHW32" s="279"/>
      <c r="GHX32" s="279"/>
      <c r="GHY32" s="279"/>
      <c r="GHZ32" s="279"/>
      <c r="GIA32" s="279"/>
      <c r="GIB32" s="279"/>
      <c r="GIC32" s="279"/>
      <c r="GID32" s="279"/>
      <c r="GIE32" s="279"/>
      <c r="GIF32" s="279"/>
      <c r="GIG32" s="279"/>
      <c r="GIH32" s="279"/>
      <c r="GII32" s="279"/>
      <c r="GIJ32" s="279"/>
      <c r="GIK32" s="279"/>
      <c r="GIL32" s="279"/>
      <c r="GIM32" s="279"/>
      <c r="GIN32" s="279"/>
      <c r="GIO32" s="279"/>
      <c r="GIP32" s="279"/>
      <c r="GIQ32" s="279"/>
      <c r="GIR32" s="279"/>
      <c r="GIS32" s="279"/>
      <c r="GIT32" s="279"/>
      <c r="GIU32" s="279"/>
      <c r="GIV32" s="279"/>
      <c r="GIW32" s="279"/>
      <c r="GIX32" s="279"/>
      <c r="GIY32" s="279"/>
      <c r="GIZ32" s="279"/>
      <c r="GJA32" s="279"/>
      <c r="GJB32" s="279"/>
      <c r="GJC32" s="279"/>
      <c r="GJD32" s="279"/>
      <c r="GJE32" s="279"/>
      <c r="GJF32" s="279"/>
      <c r="GJG32" s="279"/>
      <c r="GJH32" s="279"/>
      <c r="GJI32" s="279"/>
      <c r="GJJ32" s="279"/>
      <c r="GJK32" s="279"/>
      <c r="GJL32" s="279"/>
      <c r="GJM32" s="279"/>
      <c r="GJN32" s="279"/>
      <c r="GJO32" s="279"/>
      <c r="GJP32" s="279"/>
      <c r="GJQ32" s="279"/>
      <c r="GJR32" s="279"/>
      <c r="GJS32" s="279"/>
      <c r="GJT32" s="279"/>
      <c r="GJU32" s="279"/>
      <c r="GJV32" s="279"/>
      <c r="GJW32" s="279"/>
      <c r="GJX32" s="279"/>
      <c r="GJY32" s="279"/>
      <c r="GJZ32" s="279"/>
      <c r="GKA32" s="279"/>
      <c r="GKB32" s="279"/>
      <c r="GKC32" s="279"/>
      <c r="GKD32" s="279"/>
      <c r="GKE32" s="279"/>
      <c r="GKF32" s="279"/>
      <c r="GKG32" s="279"/>
      <c r="GKH32" s="279"/>
      <c r="GKI32" s="279"/>
      <c r="GKJ32" s="279"/>
      <c r="GKK32" s="279"/>
      <c r="GKL32" s="279"/>
      <c r="GKM32" s="279"/>
      <c r="GKN32" s="279"/>
      <c r="GKO32" s="279"/>
      <c r="GKP32" s="279"/>
      <c r="GKQ32" s="279"/>
      <c r="GKR32" s="279"/>
      <c r="GKS32" s="279"/>
      <c r="GKT32" s="279"/>
      <c r="GKU32" s="279"/>
      <c r="GKV32" s="279"/>
      <c r="GKW32" s="279"/>
      <c r="GKX32" s="279"/>
      <c r="GKY32" s="279"/>
      <c r="GKZ32" s="279"/>
      <c r="GLA32" s="279"/>
      <c r="GLB32" s="279"/>
      <c r="GLC32" s="279"/>
      <c r="GLD32" s="279"/>
      <c r="GLE32" s="279"/>
      <c r="GLF32" s="279"/>
      <c r="GLG32" s="279"/>
      <c r="GLH32" s="279"/>
      <c r="GLI32" s="279"/>
      <c r="GLJ32" s="279"/>
      <c r="GLK32" s="279"/>
      <c r="GLL32" s="279"/>
      <c r="GLM32" s="279"/>
      <c r="GLN32" s="279"/>
      <c r="GLO32" s="279"/>
      <c r="GLP32" s="279"/>
      <c r="GLQ32" s="279"/>
      <c r="GLR32" s="279"/>
      <c r="GLS32" s="279"/>
      <c r="GLT32" s="279"/>
      <c r="GLU32" s="279"/>
      <c r="GLV32" s="279"/>
      <c r="GLW32" s="279"/>
      <c r="GLX32" s="279"/>
      <c r="GLY32" s="279"/>
      <c r="GLZ32" s="279"/>
      <c r="GMA32" s="279"/>
      <c r="GMB32" s="279"/>
      <c r="GMC32" s="279"/>
      <c r="GMD32" s="279"/>
      <c r="GME32" s="279"/>
      <c r="GMF32" s="279"/>
      <c r="GMG32" s="279"/>
      <c r="GMH32" s="279"/>
      <c r="GMI32" s="279"/>
      <c r="GMJ32" s="279"/>
      <c r="GMK32" s="279"/>
      <c r="GML32" s="279"/>
      <c r="GMM32" s="279"/>
      <c r="GMN32" s="279"/>
      <c r="GMO32" s="279"/>
      <c r="GMP32" s="279"/>
      <c r="GMQ32" s="279"/>
      <c r="GMR32" s="279"/>
      <c r="GMS32" s="279"/>
      <c r="GMT32" s="279"/>
      <c r="GMU32" s="279"/>
      <c r="GMV32" s="279"/>
      <c r="GMW32" s="279"/>
      <c r="GMX32" s="279"/>
      <c r="GMY32" s="279"/>
      <c r="GMZ32" s="279"/>
      <c r="GNA32" s="279"/>
      <c r="GNB32" s="279"/>
      <c r="GNC32" s="279"/>
      <c r="GND32" s="279"/>
      <c r="GNE32" s="279"/>
      <c r="GNF32" s="279"/>
      <c r="GNG32" s="279"/>
      <c r="GNH32" s="279"/>
      <c r="GNI32" s="279"/>
      <c r="GNJ32" s="279"/>
      <c r="GNK32" s="279"/>
      <c r="GNL32" s="279"/>
      <c r="GNM32" s="279"/>
      <c r="GNN32" s="279"/>
      <c r="GNO32" s="279"/>
      <c r="GNP32" s="279"/>
      <c r="GNQ32" s="279"/>
      <c r="GNR32" s="279"/>
      <c r="GNS32" s="279"/>
      <c r="GNT32" s="279"/>
      <c r="GNU32" s="279"/>
      <c r="GNV32" s="279"/>
      <c r="GNW32" s="279"/>
      <c r="GNX32" s="279"/>
      <c r="GNY32" s="279"/>
      <c r="GNZ32" s="279"/>
      <c r="GOA32" s="279"/>
      <c r="GOB32" s="279"/>
      <c r="GOC32" s="279"/>
      <c r="GOD32" s="279"/>
      <c r="GOE32" s="279"/>
      <c r="GOF32" s="279"/>
      <c r="GOG32" s="279"/>
      <c r="GOH32" s="279"/>
      <c r="GOI32" s="279"/>
      <c r="GOJ32" s="279"/>
      <c r="GOK32" s="279"/>
      <c r="GOL32" s="279"/>
      <c r="GOM32" s="279"/>
      <c r="GON32" s="279"/>
      <c r="GOO32" s="279"/>
      <c r="GOP32" s="279"/>
      <c r="GOQ32" s="279"/>
      <c r="GOR32" s="279"/>
      <c r="GOS32" s="279"/>
      <c r="GOT32" s="279"/>
      <c r="GOU32" s="279"/>
      <c r="GOV32" s="279"/>
      <c r="GOW32" s="279"/>
      <c r="GOX32" s="279"/>
      <c r="GOY32" s="279"/>
      <c r="GOZ32" s="279"/>
      <c r="GPA32" s="279"/>
      <c r="GPB32" s="279"/>
      <c r="GPC32" s="279"/>
      <c r="GPD32" s="279"/>
      <c r="GPE32" s="279"/>
      <c r="GPF32" s="279"/>
      <c r="GPG32" s="279"/>
      <c r="GPH32" s="279"/>
      <c r="GPI32" s="279"/>
      <c r="GPJ32" s="279"/>
      <c r="GPK32" s="279"/>
      <c r="GPL32" s="279"/>
      <c r="GPM32" s="279"/>
      <c r="GPN32" s="279"/>
      <c r="GPO32" s="279"/>
      <c r="GPP32" s="279"/>
      <c r="GPQ32" s="279"/>
      <c r="GPR32" s="279"/>
      <c r="GPS32" s="279"/>
      <c r="GPT32" s="279"/>
      <c r="GPU32" s="279"/>
      <c r="GPV32" s="279"/>
      <c r="GPW32" s="279"/>
      <c r="GPX32" s="279"/>
      <c r="GPY32" s="279"/>
      <c r="GPZ32" s="279"/>
      <c r="GQA32" s="279"/>
      <c r="GQB32" s="279"/>
      <c r="GQC32" s="279"/>
      <c r="GQD32" s="279"/>
      <c r="GQE32" s="279"/>
      <c r="GQF32" s="279"/>
      <c r="GQG32" s="279"/>
      <c r="GQH32" s="279"/>
      <c r="GQI32" s="279"/>
      <c r="GQJ32" s="279"/>
      <c r="GQK32" s="279"/>
      <c r="GQL32" s="279"/>
      <c r="GQM32" s="279"/>
      <c r="GQN32" s="279"/>
      <c r="GQO32" s="279"/>
      <c r="GQP32" s="279"/>
      <c r="GQQ32" s="279"/>
      <c r="GQR32" s="279"/>
      <c r="GQS32" s="279"/>
      <c r="GQT32" s="279"/>
      <c r="GQU32" s="279"/>
      <c r="GQV32" s="279"/>
      <c r="GQW32" s="279"/>
      <c r="GQX32" s="279"/>
      <c r="GQY32" s="279"/>
      <c r="GQZ32" s="279"/>
      <c r="GRA32" s="279"/>
      <c r="GRB32" s="279"/>
      <c r="GRC32" s="279"/>
      <c r="GRD32" s="279"/>
      <c r="GRE32" s="279"/>
      <c r="GRF32" s="279"/>
      <c r="GRG32" s="279"/>
      <c r="GRH32" s="279"/>
      <c r="GRI32" s="279"/>
      <c r="GRJ32" s="279"/>
      <c r="GRK32" s="279"/>
      <c r="GRL32" s="279"/>
      <c r="GRM32" s="279"/>
      <c r="GRN32" s="279"/>
      <c r="GRO32" s="279"/>
      <c r="GRP32" s="279"/>
      <c r="GRQ32" s="279"/>
      <c r="GRR32" s="279"/>
      <c r="GRS32" s="279"/>
      <c r="GRT32" s="279"/>
      <c r="GRU32" s="279"/>
      <c r="GRV32" s="279"/>
      <c r="GRW32" s="279"/>
      <c r="GRX32" s="279"/>
      <c r="GRY32" s="279"/>
      <c r="GRZ32" s="279"/>
      <c r="GSA32" s="279"/>
      <c r="GSB32" s="279"/>
      <c r="GSC32" s="279"/>
      <c r="GSD32" s="279"/>
      <c r="GSE32" s="279"/>
      <c r="GSF32" s="279"/>
      <c r="GSG32" s="279"/>
      <c r="GSH32" s="279"/>
      <c r="GSI32" s="279"/>
      <c r="GSJ32" s="279"/>
      <c r="GSK32" s="279"/>
      <c r="GSL32" s="279"/>
      <c r="GSM32" s="279"/>
      <c r="GSN32" s="279"/>
      <c r="GSO32" s="279"/>
      <c r="GSP32" s="279"/>
      <c r="GSQ32" s="279"/>
      <c r="GSR32" s="279"/>
      <c r="GSS32" s="279"/>
      <c r="GST32" s="279"/>
      <c r="GSU32" s="279"/>
      <c r="GSV32" s="279"/>
      <c r="GSW32" s="279"/>
      <c r="GSX32" s="279"/>
      <c r="GSY32" s="279"/>
      <c r="GSZ32" s="279"/>
      <c r="GTA32" s="279"/>
      <c r="GTB32" s="279"/>
      <c r="GTC32" s="279"/>
      <c r="GTD32" s="279"/>
      <c r="GTE32" s="279"/>
      <c r="GTF32" s="279"/>
      <c r="GTG32" s="279"/>
      <c r="GTH32" s="279"/>
      <c r="GTI32" s="279"/>
      <c r="GTJ32" s="279"/>
      <c r="GTK32" s="279"/>
      <c r="GTL32" s="279"/>
      <c r="GTM32" s="279"/>
      <c r="GTN32" s="279"/>
      <c r="GTO32" s="279"/>
      <c r="GTP32" s="279"/>
      <c r="GTQ32" s="279"/>
      <c r="GTR32" s="279"/>
      <c r="GTS32" s="279"/>
      <c r="GTT32" s="279"/>
      <c r="GTU32" s="279"/>
      <c r="GTV32" s="279"/>
      <c r="GTW32" s="279"/>
      <c r="GTX32" s="279"/>
      <c r="GTY32" s="279"/>
      <c r="GTZ32" s="279"/>
      <c r="GUA32" s="279"/>
      <c r="GUB32" s="279"/>
      <c r="GUC32" s="279"/>
      <c r="GUD32" s="279"/>
      <c r="GUE32" s="279"/>
      <c r="GUF32" s="279"/>
      <c r="GUG32" s="279"/>
      <c r="GUH32" s="279"/>
      <c r="GUI32" s="279"/>
      <c r="GUJ32" s="279"/>
      <c r="GUK32" s="279"/>
      <c r="GUL32" s="279"/>
      <c r="GUM32" s="279"/>
      <c r="GUN32" s="279"/>
      <c r="GUO32" s="279"/>
      <c r="GUP32" s="279"/>
      <c r="GUQ32" s="279"/>
      <c r="GUR32" s="279"/>
      <c r="GUS32" s="279"/>
      <c r="GUT32" s="279"/>
      <c r="GUU32" s="279"/>
      <c r="GUV32" s="279"/>
      <c r="GUW32" s="279"/>
      <c r="GUX32" s="279"/>
      <c r="GUY32" s="279"/>
      <c r="GUZ32" s="279"/>
      <c r="GVA32" s="279"/>
      <c r="GVB32" s="279"/>
      <c r="GVC32" s="279"/>
      <c r="GVD32" s="279"/>
      <c r="GVE32" s="279"/>
      <c r="GVF32" s="279"/>
      <c r="GVG32" s="279"/>
      <c r="GVH32" s="279"/>
      <c r="GVI32" s="279"/>
      <c r="GVJ32" s="279"/>
      <c r="GVK32" s="279"/>
      <c r="GVL32" s="279"/>
      <c r="GVM32" s="279"/>
      <c r="GVN32" s="279"/>
      <c r="GVO32" s="279"/>
      <c r="GVP32" s="279"/>
      <c r="GVQ32" s="279"/>
      <c r="GVR32" s="279"/>
      <c r="GVS32" s="279"/>
      <c r="GVT32" s="279"/>
      <c r="GVU32" s="279"/>
      <c r="GVV32" s="279"/>
      <c r="GVW32" s="279"/>
      <c r="GVX32" s="279"/>
      <c r="GVY32" s="279"/>
      <c r="GVZ32" s="279"/>
      <c r="GWA32" s="279"/>
      <c r="GWB32" s="279"/>
      <c r="GWC32" s="279"/>
      <c r="GWD32" s="279"/>
      <c r="GWE32" s="279"/>
      <c r="GWF32" s="279"/>
      <c r="GWG32" s="279"/>
      <c r="GWH32" s="279"/>
      <c r="GWI32" s="279"/>
      <c r="GWJ32" s="279"/>
      <c r="GWK32" s="279"/>
      <c r="GWL32" s="279"/>
      <c r="GWM32" s="279"/>
      <c r="GWN32" s="279"/>
      <c r="GWO32" s="279"/>
      <c r="GWP32" s="279"/>
      <c r="GWQ32" s="279"/>
      <c r="GWR32" s="279"/>
      <c r="GWS32" s="279"/>
      <c r="GWT32" s="279"/>
      <c r="GWU32" s="279"/>
      <c r="GWV32" s="279"/>
      <c r="GWW32" s="279"/>
      <c r="GWX32" s="279"/>
      <c r="GWY32" s="279"/>
      <c r="GWZ32" s="279"/>
      <c r="GXA32" s="279"/>
      <c r="GXB32" s="279"/>
      <c r="GXC32" s="279"/>
      <c r="GXD32" s="279"/>
      <c r="GXE32" s="279"/>
      <c r="GXF32" s="279"/>
      <c r="GXG32" s="279"/>
      <c r="GXH32" s="279"/>
      <c r="GXI32" s="279"/>
      <c r="GXJ32" s="279"/>
      <c r="GXK32" s="279"/>
      <c r="GXL32" s="279"/>
      <c r="GXM32" s="279"/>
      <c r="GXN32" s="279"/>
      <c r="GXO32" s="279"/>
      <c r="GXP32" s="279"/>
      <c r="GXQ32" s="279"/>
      <c r="GXR32" s="279"/>
      <c r="GXS32" s="279"/>
      <c r="GXT32" s="279"/>
      <c r="GXU32" s="279"/>
      <c r="GXV32" s="279"/>
      <c r="GXW32" s="279"/>
      <c r="GXX32" s="279"/>
      <c r="GXY32" s="279"/>
      <c r="GXZ32" s="279"/>
      <c r="GYA32" s="279"/>
      <c r="GYB32" s="279"/>
      <c r="GYC32" s="279"/>
      <c r="GYD32" s="279"/>
      <c r="GYE32" s="279"/>
      <c r="GYF32" s="279"/>
      <c r="GYG32" s="279"/>
      <c r="GYH32" s="279"/>
      <c r="GYI32" s="279"/>
      <c r="GYJ32" s="279"/>
      <c r="GYK32" s="279"/>
      <c r="GYL32" s="279"/>
      <c r="GYM32" s="279"/>
      <c r="GYN32" s="279"/>
      <c r="GYO32" s="279"/>
      <c r="GYP32" s="279"/>
      <c r="GYQ32" s="279"/>
      <c r="GYR32" s="279"/>
      <c r="GYS32" s="279"/>
      <c r="GYT32" s="279"/>
      <c r="GYU32" s="279"/>
      <c r="GYV32" s="279"/>
      <c r="GYW32" s="279"/>
      <c r="GYX32" s="279"/>
      <c r="GYY32" s="279"/>
      <c r="GYZ32" s="279"/>
      <c r="GZA32" s="279"/>
      <c r="GZB32" s="279"/>
      <c r="GZC32" s="279"/>
      <c r="GZD32" s="279"/>
      <c r="GZE32" s="279"/>
      <c r="GZF32" s="279"/>
      <c r="GZG32" s="279"/>
      <c r="GZH32" s="279"/>
      <c r="GZI32" s="279"/>
      <c r="GZJ32" s="279"/>
      <c r="GZK32" s="279"/>
      <c r="GZL32" s="279"/>
      <c r="GZM32" s="279"/>
      <c r="GZN32" s="279"/>
      <c r="GZO32" s="279"/>
      <c r="GZP32" s="279"/>
      <c r="GZQ32" s="279"/>
      <c r="GZR32" s="279"/>
      <c r="GZS32" s="279"/>
      <c r="GZT32" s="279"/>
      <c r="GZU32" s="279"/>
      <c r="GZV32" s="279"/>
      <c r="GZW32" s="279"/>
      <c r="GZX32" s="279"/>
      <c r="GZY32" s="279"/>
      <c r="GZZ32" s="279"/>
      <c r="HAA32" s="279"/>
      <c r="HAB32" s="279"/>
      <c r="HAC32" s="279"/>
      <c r="HAD32" s="279"/>
      <c r="HAE32" s="279"/>
      <c r="HAF32" s="279"/>
      <c r="HAG32" s="279"/>
      <c r="HAH32" s="279"/>
      <c r="HAI32" s="279"/>
      <c r="HAJ32" s="279"/>
      <c r="HAK32" s="279"/>
      <c r="HAL32" s="279"/>
      <c r="HAM32" s="279"/>
      <c r="HAN32" s="279"/>
      <c r="HAO32" s="279"/>
      <c r="HAP32" s="279"/>
      <c r="HAQ32" s="279"/>
      <c r="HAR32" s="279"/>
      <c r="HAS32" s="279"/>
      <c r="HAT32" s="279"/>
      <c r="HAU32" s="279"/>
      <c r="HAV32" s="279"/>
      <c r="HAW32" s="279"/>
      <c r="HAX32" s="279"/>
      <c r="HAY32" s="279"/>
      <c r="HAZ32" s="279"/>
      <c r="HBA32" s="279"/>
      <c r="HBB32" s="279"/>
      <c r="HBC32" s="279"/>
      <c r="HBD32" s="279"/>
      <c r="HBE32" s="279"/>
      <c r="HBF32" s="279"/>
      <c r="HBG32" s="279"/>
      <c r="HBH32" s="279"/>
      <c r="HBI32" s="279"/>
      <c r="HBJ32" s="279"/>
      <c r="HBK32" s="279"/>
      <c r="HBL32" s="279"/>
      <c r="HBM32" s="279"/>
      <c r="HBN32" s="279"/>
      <c r="HBO32" s="279"/>
      <c r="HBP32" s="279"/>
      <c r="HBQ32" s="279"/>
      <c r="HBR32" s="279"/>
      <c r="HBS32" s="279"/>
      <c r="HBT32" s="279"/>
      <c r="HBU32" s="279"/>
      <c r="HBV32" s="279"/>
      <c r="HBW32" s="279"/>
      <c r="HBX32" s="279"/>
      <c r="HBY32" s="279"/>
      <c r="HBZ32" s="279"/>
      <c r="HCA32" s="279"/>
      <c r="HCB32" s="279"/>
      <c r="HCC32" s="279"/>
      <c r="HCD32" s="279"/>
      <c r="HCE32" s="279"/>
      <c r="HCF32" s="279"/>
      <c r="HCG32" s="279"/>
      <c r="HCH32" s="279"/>
      <c r="HCI32" s="279"/>
      <c r="HCJ32" s="279"/>
      <c r="HCK32" s="279"/>
      <c r="HCL32" s="279"/>
      <c r="HCM32" s="279"/>
      <c r="HCN32" s="279"/>
      <c r="HCO32" s="279"/>
      <c r="HCP32" s="279"/>
      <c r="HCQ32" s="279"/>
      <c r="HCR32" s="279"/>
      <c r="HCS32" s="279"/>
      <c r="HCT32" s="279"/>
      <c r="HCU32" s="279"/>
      <c r="HCV32" s="279"/>
      <c r="HCW32" s="279"/>
      <c r="HCX32" s="279"/>
      <c r="HCY32" s="279"/>
      <c r="HCZ32" s="279"/>
      <c r="HDA32" s="279"/>
      <c r="HDB32" s="279"/>
      <c r="HDC32" s="279"/>
      <c r="HDD32" s="279"/>
      <c r="HDE32" s="279"/>
      <c r="HDF32" s="279"/>
      <c r="HDG32" s="279"/>
      <c r="HDH32" s="279"/>
      <c r="HDI32" s="279"/>
      <c r="HDJ32" s="279"/>
      <c r="HDK32" s="279"/>
      <c r="HDL32" s="279"/>
      <c r="HDM32" s="279"/>
      <c r="HDN32" s="279"/>
      <c r="HDO32" s="279"/>
      <c r="HDP32" s="279"/>
      <c r="HDQ32" s="279"/>
      <c r="HDR32" s="279"/>
      <c r="HDS32" s="279"/>
      <c r="HDT32" s="279"/>
      <c r="HDU32" s="279"/>
      <c r="HDV32" s="279"/>
      <c r="HDW32" s="279"/>
      <c r="HDX32" s="279"/>
      <c r="HDY32" s="279"/>
      <c r="HDZ32" s="279"/>
      <c r="HEA32" s="279"/>
      <c r="HEB32" s="279"/>
      <c r="HEC32" s="279"/>
      <c r="HED32" s="279"/>
      <c r="HEE32" s="279"/>
      <c r="HEF32" s="279"/>
      <c r="HEG32" s="279"/>
      <c r="HEH32" s="279"/>
      <c r="HEI32" s="279"/>
      <c r="HEJ32" s="279"/>
      <c r="HEK32" s="279"/>
      <c r="HEL32" s="279"/>
      <c r="HEM32" s="279"/>
      <c r="HEN32" s="279"/>
      <c r="HEO32" s="279"/>
      <c r="HEP32" s="279"/>
      <c r="HEQ32" s="279"/>
      <c r="HER32" s="279"/>
      <c r="HES32" s="279"/>
      <c r="HET32" s="279"/>
      <c r="HEU32" s="279"/>
      <c r="HEV32" s="279"/>
      <c r="HEW32" s="279"/>
      <c r="HEX32" s="279"/>
      <c r="HEY32" s="279"/>
      <c r="HEZ32" s="279"/>
      <c r="HFA32" s="279"/>
      <c r="HFB32" s="279"/>
      <c r="HFC32" s="279"/>
      <c r="HFD32" s="279"/>
      <c r="HFE32" s="279"/>
      <c r="HFF32" s="279"/>
      <c r="HFG32" s="279"/>
      <c r="HFH32" s="279"/>
      <c r="HFI32" s="279"/>
      <c r="HFJ32" s="279"/>
      <c r="HFK32" s="279"/>
      <c r="HFL32" s="279"/>
      <c r="HFM32" s="279"/>
      <c r="HFN32" s="279"/>
      <c r="HFO32" s="279"/>
      <c r="HFP32" s="279"/>
      <c r="HFQ32" s="279"/>
      <c r="HFR32" s="279"/>
      <c r="HFS32" s="279"/>
      <c r="HFT32" s="279"/>
      <c r="HFU32" s="279"/>
      <c r="HFV32" s="279"/>
      <c r="HFW32" s="279"/>
      <c r="HFX32" s="279"/>
      <c r="HFY32" s="279"/>
      <c r="HFZ32" s="279"/>
      <c r="HGA32" s="279"/>
      <c r="HGB32" s="279"/>
      <c r="HGC32" s="279"/>
      <c r="HGD32" s="279"/>
      <c r="HGE32" s="279"/>
      <c r="HGF32" s="279"/>
      <c r="HGG32" s="279"/>
      <c r="HGH32" s="279"/>
      <c r="HGI32" s="279"/>
      <c r="HGJ32" s="279"/>
      <c r="HGK32" s="279"/>
      <c r="HGL32" s="279"/>
      <c r="HGM32" s="279"/>
      <c r="HGN32" s="279"/>
      <c r="HGO32" s="279"/>
      <c r="HGP32" s="279"/>
      <c r="HGQ32" s="279"/>
      <c r="HGR32" s="279"/>
      <c r="HGS32" s="279"/>
      <c r="HGT32" s="279"/>
      <c r="HGU32" s="279"/>
      <c r="HGV32" s="279"/>
      <c r="HGW32" s="279"/>
      <c r="HGX32" s="279"/>
      <c r="HGY32" s="279"/>
      <c r="HGZ32" s="279"/>
      <c r="HHA32" s="279"/>
      <c r="HHB32" s="279"/>
      <c r="HHC32" s="279"/>
      <c r="HHD32" s="279"/>
      <c r="HHE32" s="279"/>
      <c r="HHF32" s="279"/>
      <c r="HHG32" s="279"/>
      <c r="HHH32" s="279"/>
      <c r="HHI32" s="279"/>
      <c r="HHJ32" s="279"/>
      <c r="HHK32" s="279"/>
      <c r="HHL32" s="279"/>
      <c r="HHM32" s="279"/>
      <c r="HHN32" s="279"/>
      <c r="HHO32" s="279"/>
      <c r="HHP32" s="279"/>
      <c r="HHQ32" s="279"/>
      <c r="HHR32" s="279"/>
      <c r="HHS32" s="279"/>
      <c r="HHT32" s="279"/>
      <c r="HHU32" s="279"/>
      <c r="HHV32" s="279"/>
      <c r="HHW32" s="279"/>
      <c r="HHX32" s="279"/>
      <c r="HHY32" s="279"/>
      <c r="HHZ32" s="279"/>
      <c r="HIA32" s="279"/>
      <c r="HIB32" s="279"/>
      <c r="HIC32" s="279"/>
      <c r="HID32" s="279"/>
      <c r="HIE32" s="279"/>
      <c r="HIF32" s="279"/>
      <c r="HIG32" s="279"/>
      <c r="HIH32" s="279"/>
      <c r="HII32" s="279"/>
      <c r="HIJ32" s="279"/>
      <c r="HIK32" s="279"/>
      <c r="HIL32" s="279"/>
      <c r="HIM32" s="279"/>
      <c r="HIN32" s="279"/>
      <c r="HIO32" s="279"/>
      <c r="HIP32" s="279"/>
      <c r="HIQ32" s="279"/>
      <c r="HIR32" s="279"/>
      <c r="HIS32" s="279"/>
      <c r="HIT32" s="279"/>
      <c r="HIU32" s="279"/>
      <c r="HIV32" s="279"/>
      <c r="HIW32" s="279"/>
      <c r="HIX32" s="279"/>
      <c r="HIY32" s="279"/>
      <c r="HIZ32" s="279"/>
      <c r="HJA32" s="279"/>
      <c r="HJB32" s="279"/>
      <c r="HJC32" s="279"/>
      <c r="HJD32" s="279"/>
      <c r="HJE32" s="279"/>
      <c r="HJF32" s="279"/>
      <c r="HJG32" s="279"/>
      <c r="HJH32" s="279"/>
      <c r="HJI32" s="279"/>
      <c r="HJJ32" s="279"/>
      <c r="HJK32" s="279"/>
      <c r="HJL32" s="279"/>
      <c r="HJM32" s="279"/>
      <c r="HJN32" s="279"/>
      <c r="HJO32" s="279"/>
      <c r="HJP32" s="279"/>
      <c r="HJQ32" s="279"/>
      <c r="HJR32" s="279"/>
      <c r="HJS32" s="279"/>
      <c r="HJT32" s="279"/>
      <c r="HJU32" s="279"/>
      <c r="HJV32" s="279"/>
      <c r="HJW32" s="279"/>
      <c r="HJX32" s="279"/>
      <c r="HJY32" s="279"/>
      <c r="HJZ32" s="279"/>
      <c r="HKA32" s="279"/>
      <c r="HKB32" s="279"/>
      <c r="HKC32" s="279"/>
      <c r="HKD32" s="279"/>
      <c r="HKE32" s="279"/>
      <c r="HKF32" s="279"/>
      <c r="HKG32" s="279"/>
      <c r="HKH32" s="279"/>
      <c r="HKI32" s="279"/>
      <c r="HKJ32" s="279"/>
      <c r="HKK32" s="279"/>
      <c r="HKL32" s="279"/>
      <c r="HKM32" s="279"/>
      <c r="HKN32" s="279"/>
      <c r="HKO32" s="279"/>
      <c r="HKP32" s="279"/>
      <c r="HKQ32" s="279"/>
      <c r="HKR32" s="279"/>
      <c r="HKS32" s="279"/>
      <c r="HKT32" s="279"/>
      <c r="HKU32" s="279"/>
      <c r="HKV32" s="279"/>
      <c r="HKW32" s="279"/>
      <c r="HKX32" s="279"/>
      <c r="HKY32" s="279"/>
      <c r="HKZ32" s="279"/>
      <c r="HLA32" s="279"/>
      <c r="HLB32" s="279"/>
      <c r="HLC32" s="279"/>
      <c r="HLD32" s="279"/>
      <c r="HLE32" s="279"/>
      <c r="HLF32" s="279"/>
      <c r="HLG32" s="279"/>
      <c r="HLH32" s="279"/>
      <c r="HLI32" s="279"/>
      <c r="HLJ32" s="279"/>
      <c r="HLK32" s="279"/>
      <c r="HLL32" s="279"/>
      <c r="HLM32" s="279"/>
      <c r="HLN32" s="279"/>
      <c r="HLO32" s="279"/>
      <c r="HLP32" s="279"/>
      <c r="HLQ32" s="279"/>
      <c r="HLR32" s="279"/>
      <c r="HLS32" s="279"/>
      <c r="HLT32" s="279"/>
      <c r="HLU32" s="279"/>
      <c r="HLV32" s="279"/>
      <c r="HLW32" s="279"/>
      <c r="HLX32" s="279"/>
      <c r="HLY32" s="279"/>
      <c r="HLZ32" s="279"/>
      <c r="HMA32" s="279"/>
      <c r="HMB32" s="279"/>
      <c r="HMC32" s="279"/>
      <c r="HMD32" s="279"/>
      <c r="HME32" s="279"/>
      <c r="HMF32" s="279"/>
      <c r="HMG32" s="279"/>
      <c r="HMH32" s="279"/>
      <c r="HMI32" s="279"/>
      <c r="HMJ32" s="279"/>
      <c r="HMK32" s="279"/>
      <c r="HML32" s="279"/>
      <c r="HMM32" s="279"/>
      <c r="HMN32" s="279"/>
      <c r="HMO32" s="279"/>
      <c r="HMP32" s="279"/>
      <c r="HMQ32" s="279"/>
      <c r="HMR32" s="279"/>
      <c r="HMS32" s="279"/>
      <c r="HMT32" s="279"/>
      <c r="HMU32" s="279"/>
      <c r="HMV32" s="279"/>
      <c r="HMW32" s="279"/>
      <c r="HMX32" s="279"/>
      <c r="HMY32" s="279"/>
      <c r="HMZ32" s="279"/>
      <c r="HNA32" s="279"/>
      <c r="HNB32" s="279"/>
      <c r="HNC32" s="279"/>
      <c r="HND32" s="279"/>
      <c r="HNE32" s="279"/>
      <c r="HNF32" s="279"/>
      <c r="HNG32" s="279"/>
      <c r="HNH32" s="279"/>
      <c r="HNI32" s="279"/>
      <c r="HNJ32" s="279"/>
      <c r="HNK32" s="279"/>
      <c r="HNL32" s="279"/>
      <c r="HNM32" s="279"/>
      <c r="HNN32" s="279"/>
      <c r="HNO32" s="279"/>
      <c r="HNP32" s="279"/>
      <c r="HNQ32" s="279"/>
      <c r="HNR32" s="279"/>
      <c r="HNS32" s="279"/>
      <c r="HNT32" s="279"/>
      <c r="HNU32" s="279"/>
      <c r="HNV32" s="279"/>
      <c r="HNW32" s="279"/>
      <c r="HNX32" s="279"/>
      <c r="HNY32" s="279"/>
      <c r="HNZ32" s="279"/>
      <c r="HOA32" s="279"/>
      <c r="HOB32" s="279"/>
      <c r="HOC32" s="279"/>
      <c r="HOD32" s="279"/>
      <c r="HOE32" s="279"/>
      <c r="HOF32" s="279"/>
      <c r="HOG32" s="279"/>
      <c r="HOH32" s="279"/>
      <c r="HOI32" s="279"/>
      <c r="HOJ32" s="279"/>
      <c r="HOK32" s="279"/>
      <c r="HOL32" s="279"/>
      <c r="HOM32" s="279"/>
      <c r="HON32" s="279"/>
      <c r="HOO32" s="279"/>
      <c r="HOP32" s="279"/>
      <c r="HOQ32" s="279"/>
      <c r="HOR32" s="279"/>
      <c r="HOS32" s="279"/>
      <c r="HOT32" s="279"/>
      <c r="HOU32" s="279"/>
      <c r="HOV32" s="279"/>
      <c r="HOW32" s="279"/>
      <c r="HOX32" s="279"/>
      <c r="HOY32" s="279"/>
      <c r="HOZ32" s="279"/>
      <c r="HPA32" s="279"/>
      <c r="HPB32" s="279"/>
      <c r="HPC32" s="279"/>
      <c r="HPD32" s="279"/>
      <c r="HPE32" s="279"/>
      <c r="HPF32" s="279"/>
      <c r="HPG32" s="279"/>
      <c r="HPH32" s="279"/>
      <c r="HPI32" s="279"/>
      <c r="HPJ32" s="279"/>
      <c r="HPK32" s="279"/>
      <c r="HPL32" s="279"/>
      <c r="HPM32" s="279"/>
      <c r="HPN32" s="279"/>
      <c r="HPO32" s="279"/>
      <c r="HPP32" s="279"/>
      <c r="HPQ32" s="279"/>
      <c r="HPR32" s="279"/>
      <c r="HPS32" s="279"/>
      <c r="HPT32" s="279"/>
      <c r="HPU32" s="279"/>
      <c r="HPV32" s="279"/>
      <c r="HPW32" s="279"/>
      <c r="HPX32" s="279"/>
      <c r="HPY32" s="279"/>
      <c r="HPZ32" s="279"/>
      <c r="HQA32" s="279"/>
      <c r="HQB32" s="279"/>
      <c r="HQC32" s="279"/>
      <c r="HQD32" s="279"/>
      <c r="HQE32" s="279"/>
      <c r="HQF32" s="279"/>
      <c r="HQG32" s="279"/>
      <c r="HQH32" s="279"/>
      <c r="HQI32" s="279"/>
      <c r="HQJ32" s="279"/>
      <c r="HQK32" s="279"/>
      <c r="HQL32" s="279"/>
      <c r="HQM32" s="279"/>
      <c r="HQN32" s="279"/>
      <c r="HQO32" s="279"/>
      <c r="HQP32" s="279"/>
      <c r="HQQ32" s="279"/>
      <c r="HQR32" s="279"/>
      <c r="HQS32" s="279"/>
      <c r="HQT32" s="279"/>
      <c r="HQU32" s="279"/>
      <c r="HQV32" s="279"/>
      <c r="HQW32" s="279"/>
      <c r="HQX32" s="279"/>
      <c r="HQY32" s="279"/>
      <c r="HQZ32" s="279"/>
      <c r="HRA32" s="279"/>
      <c r="HRB32" s="279"/>
      <c r="HRC32" s="279"/>
      <c r="HRD32" s="279"/>
      <c r="HRE32" s="279"/>
      <c r="HRF32" s="279"/>
      <c r="HRG32" s="279"/>
      <c r="HRH32" s="279"/>
      <c r="HRI32" s="279"/>
      <c r="HRJ32" s="279"/>
      <c r="HRK32" s="279"/>
      <c r="HRL32" s="279"/>
      <c r="HRM32" s="279"/>
      <c r="HRN32" s="279"/>
      <c r="HRO32" s="279"/>
      <c r="HRP32" s="279"/>
      <c r="HRQ32" s="279"/>
      <c r="HRR32" s="279"/>
      <c r="HRS32" s="279"/>
      <c r="HRT32" s="279"/>
      <c r="HRU32" s="279"/>
      <c r="HRV32" s="279"/>
      <c r="HRW32" s="279"/>
      <c r="HRX32" s="279"/>
      <c r="HRY32" s="279"/>
      <c r="HRZ32" s="279"/>
      <c r="HSA32" s="279"/>
      <c r="HSB32" s="279"/>
      <c r="HSC32" s="279"/>
      <c r="HSD32" s="279"/>
      <c r="HSE32" s="279"/>
      <c r="HSF32" s="279"/>
      <c r="HSG32" s="279"/>
      <c r="HSH32" s="279"/>
      <c r="HSI32" s="279"/>
      <c r="HSJ32" s="279"/>
      <c r="HSK32" s="279"/>
      <c r="HSL32" s="279"/>
      <c r="HSM32" s="279"/>
      <c r="HSN32" s="279"/>
      <c r="HSO32" s="279"/>
      <c r="HSP32" s="279"/>
      <c r="HSQ32" s="279"/>
      <c r="HSR32" s="279"/>
      <c r="HSS32" s="279"/>
      <c r="HST32" s="279"/>
      <c r="HSU32" s="279"/>
      <c r="HSV32" s="279"/>
      <c r="HSW32" s="279"/>
      <c r="HSX32" s="279"/>
      <c r="HSY32" s="279"/>
      <c r="HSZ32" s="279"/>
      <c r="HTA32" s="279"/>
      <c r="HTB32" s="279"/>
      <c r="HTC32" s="279"/>
      <c r="HTD32" s="279"/>
      <c r="HTE32" s="279"/>
      <c r="HTF32" s="279"/>
      <c r="HTG32" s="279"/>
      <c r="HTH32" s="279"/>
      <c r="HTI32" s="279"/>
      <c r="HTJ32" s="279"/>
      <c r="HTK32" s="279"/>
      <c r="HTL32" s="279"/>
      <c r="HTM32" s="279"/>
      <c r="HTN32" s="279"/>
      <c r="HTO32" s="279"/>
      <c r="HTP32" s="279"/>
      <c r="HTQ32" s="279"/>
      <c r="HTR32" s="279"/>
      <c r="HTS32" s="279"/>
      <c r="HTT32" s="279"/>
      <c r="HTU32" s="279"/>
      <c r="HTV32" s="279"/>
      <c r="HTW32" s="279"/>
      <c r="HTX32" s="279"/>
      <c r="HTY32" s="279"/>
      <c r="HTZ32" s="279"/>
      <c r="HUA32" s="279"/>
      <c r="HUB32" s="279"/>
      <c r="HUC32" s="279"/>
      <c r="HUD32" s="279"/>
      <c r="HUE32" s="279"/>
      <c r="HUF32" s="279"/>
      <c r="HUG32" s="279"/>
      <c r="HUH32" s="279"/>
      <c r="HUI32" s="279"/>
      <c r="HUJ32" s="279"/>
      <c r="HUK32" s="279"/>
      <c r="HUL32" s="279"/>
      <c r="HUM32" s="279"/>
      <c r="HUN32" s="279"/>
      <c r="HUO32" s="279"/>
      <c r="HUP32" s="279"/>
      <c r="HUQ32" s="279"/>
      <c r="HUR32" s="279"/>
      <c r="HUS32" s="279"/>
      <c r="HUT32" s="279"/>
      <c r="HUU32" s="279"/>
      <c r="HUV32" s="279"/>
      <c r="HUW32" s="279"/>
      <c r="HUX32" s="279"/>
      <c r="HUY32" s="279"/>
      <c r="HUZ32" s="279"/>
      <c r="HVA32" s="279"/>
      <c r="HVB32" s="279"/>
      <c r="HVC32" s="279"/>
      <c r="HVD32" s="279"/>
      <c r="HVE32" s="279"/>
      <c r="HVF32" s="279"/>
      <c r="HVG32" s="279"/>
      <c r="HVH32" s="279"/>
      <c r="HVI32" s="279"/>
      <c r="HVJ32" s="279"/>
      <c r="HVK32" s="279"/>
      <c r="HVL32" s="279"/>
      <c r="HVM32" s="279"/>
      <c r="HVN32" s="279"/>
      <c r="HVO32" s="279"/>
      <c r="HVP32" s="279"/>
      <c r="HVQ32" s="279"/>
      <c r="HVR32" s="279"/>
      <c r="HVS32" s="279"/>
      <c r="HVT32" s="279"/>
      <c r="HVU32" s="279"/>
      <c r="HVV32" s="279"/>
      <c r="HVW32" s="279"/>
      <c r="HVX32" s="279"/>
      <c r="HVY32" s="279"/>
      <c r="HVZ32" s="279"/>
      <c r="HWA32" s="279"/>
      <c r="HWB32" s="279"/>
      <c r="HWC32" s="279"/>
      <c r="HWD32" s="279"/>
      <c r="HWE32" s="279"/>
      <c r="HWF32" s="279"/>
      <c r="HWG32" s="279"/>
      <c r="HWH32" s="279"/>
      <c r="HWI32" s="279"/>
      <c r="HWJ32" s="279"/>
      <c r="HWK32" s="279"/>
      <c r="HWL32" s="279"/>
      <c r="HWM32" s="279"/>
      <c r="HWN32" s="279"/>
      <c r="HWO32" s="279"/>
      <c r="HWP32" s="279"/>
      <c r="HWQ32" s="279"/>
      <c r="HWR32" s="279"/>
      <c r="HWS32" s="279"/>
      <c r="HWT32" s="279"/>
      <c r="HWU32" s="279"/>
      <c r="HWV32" s="279"/>
      <c r="HWW32" s="279"/>
      <c r="HWX32" s="279"/>
      <c r="HWY32" s="279"/>
      <c r="HWZ32" s="279"/>
      <c r="HXA32" s="279"/>
      <c r="HXB32" s="279"/>
      <c r="HXC32" s="279"/>
      <c r="HXD32" s="279"/>
      <c r="HXE32" s="279"/>
      <c r="HXF32" s="279"/>
      <c r="HXG32" s="279"/>
      <c r="HXH32" s="279"/>
      <c r="HXI32" s="279"/>
      <c r="HXJ32" s="279"/>
      <c r="HXK32" s="279"/>
      <c r="HXL32" s="279"/>
      <c r="HXM32" s="279"/>
      <c r="HXN32" s="279"/>
      <c r="HXO32" s="279"/>
      <c r="HXP32" s="279"/>
      <c r="HXQ32" s="279"/>
      <c r="HXR32" s="279"/>
      <c r="HXS32" s="279"/>
      <c r="HXT32" s="279"/>
      <c r="HXU32" s="279"/>
      <c r="HXV32" s="279"/>
      <c r="HXW32" s="279"/>
      <c r="HXX32" s="279"/>
      <c r="HXY32" s="279"/>
      <c r="HXZ32" s="279"/>
      <c r="HYA32" s="279"/>
      <c r="HYB32" s="279"/>
      <c r="HYC32" s="279"/>
      <c r="HYD32" s="279"/>
      <c r="HYE32" s="279"/>
      <c r="HYF32" s="279"/>
      <c r="HYG32" s="279"/>
      <c r="HYH32" s="279"/>
      <c r="HYI32" s="279"/>
      <c r="HYJ32" s="279"/>
      <c r="HYK32" s="279"/>
      <c r="HYL32" s="279"/>
      <c r="HYM32" s="279"/>
      <c r="HYN32" s="279"/>
      <c r="HYO32" s="279"/>
      <c r="HYP32" s="279"/>
      <c r="HYQ32" s="279"/>
      <c r="HYR32" s="279"/>
      <c r="HYS32" s="279"/>
      <c r="HYT32" s="279"/>
      <c r="HYU32" s="279"/>
      <c r="HYV32" s="279"/>
      <c r="HYW32" s="279"/>
      <c r="HYX32" s="279"/>
      <c r="HYY32" s="279"/>
      <c r="HYZ32" s="279"/>
      <c r="HZA32" s="279"/>
      <c r="HZB32" s="279"/>
      <c r="HZC32" s="279"/>
      <c r="HZD32" s="279"/>
      <c r="HZE32" s="279"/>
      <c r="HZF32" s="279"/>
      <c r="HZG32" s="279"/>
      <c r="HZH32" s="279"/>
      <c r="HZI32" s="279"/>
      <c r="HZJ32" s="279"/>
      <c r="HZK32" s="279"/>
      <c r="HZL32" s="279"/>
      <c r="HZM32" s="279"/>
      <c r="HZN32" s="279"/>
      <c r="HZO32" s="279"/>
      <c r="HZP32" s="279"/>
      <c r="HZQ32" s="279"/>
      <c r="HZR32" s="279"/>
      <c r="HZS32" s="279"/>
      <c r="HZT32" s="279"/>
      <c r="HZU32" s="279"/>
      <c r="HZV32" s="279"/>
      <c r="HZW32" s="279"/>
      <c r="HZX32" s="279"/>
      <c r="HZY32" s="279"/>
      <c r="HZZ32" s="279"/>
      <c r="IAA32" s="279"/>
      <c r="IAB32" s="279"/>
      <c r="IAC32" s="279"/>
      <c r="IAD32" s="279"/>
      <c r="IAE32" s="279"/>
      <c r="IAF32" s="279"/>
      <c r="IAG32" s="279"/>
      <c r="IAH32" s="279"/>
      <c r="IAI32" s="279"/>
      <c r="IAJ32" s="279"/>
      <c r="IAK32" s="279"/>
      <c r="IAL32" s="279"/>
      <c r="IAM32" s="279"/>
      <c r="IAN32" s="279"/>
      <c r="IAO32" s="279"/>
      <c r="IAP32" s="279"/>
      <c r="IAQ32" s="279"/>
      <c r="IAR32" s="279"/>
      <c r="IAS32" s="279"/>
      <c r="IAT32" s="279"/>
      <c r="IAU32" s="279"/>
      <c r="IAV32" s="279"/>
      <c r="IAW32" s="279"/>
      <c r="IAX32" s="279"/>
      <c r="IAY32" s="279"/>
      <c r="IAZ32" s="279"/>
      <c r="IBA32" s="279"/>
      <c r="IBB32" s="279"/>
      <c r="IBC32" s="279"/>
      <c r="IBD32" s="279"/>
      <c r="IBE32" s="279"/>
      <c r="IBF32" s="279"/>
      <c r="IBG32" s="279"/>
      <c r="IBH32" s="279"/>
      <c r="IBI32" s="279"/>
      <c r="IBJ32" s="279"/>
      <c r="IBK32" s="279"/>
      <c r="IBL32" s="279"/>
      <c r="IBM32" s="279"/>
      <c r="IBN32" s="279"/>
      <c r="IBO32" s="279"/>
      <c r="IBP32" s="279"/>
      <c r="IBQ32" s="279"/>
      <c r="IBR32" s="279"/>
      <c r="IBS32" s="279"/>
      <c r="IBT32" s="279"/>
      <c r="IBU32" s="279"/>
      <c r="IBV32" s="279"/>
      <c r="IBW32" s="279"/>
      <c r="IBX32" s="279"/>
      <c r="IBY32" s="279"/>
      <c r="IBZ32" s="279"/>
      <c r="ICA32" s="279"/>
      <c r="ICB32" s="279"/>
      <c r="ICC32" s="279"/>
      <c r="ICD32" s="279"/>
      <c r="ICE32" s="279"/>
      <c r="ICF32" s="279"/>
      <c r="ICG32" s="279"/>
      <c r="ICH32" s="279"/>
      <c r="ICI32" s="279"/>
      <c r="ICJ32" s="279"/>
      <c r="ICK32" s="279"/>
      <c r="ICL32" s="279"/>
      <c r="ICM32" s="279"/>
      <c r="ICN32" s="279"/>
      <c r="ICO32" s="279"/>
      <c r="ICP32" s="279"/>
      <c r="ICQ32" s="279"/>
      <c r="ICR32" s="279"/>
      <c r="ICS32" s="279"/>
      <c r="ICT32" s="279"/>
      <c r="ICU32" s="279"/>
      <c r="ICV32" s="279"/>
      <c r="ICW32" s="279"/>
      <c r="ICX32" s="279"/>
      <c r="ICY32" s="279"/>
      <c r="ICZ32" s="279"/>
      <c r="IDA32" s="279"/>
      <c r="IDB32" s="279"/>
      <c r="IDC32" s="279"/>
      <c r="IDD32" s="279"/>
      <c r="IDE32" s="279"/>
      <c r="IDF32" s="279"/>
      <c r="IDG32" s="279"/>
      <c r="IDH32" s="279"/>
      <c r="IDI32" s="279"/>
      <c r="IDJ32" s="279"/>
      <c r="IDK32" s="279"/>
      <c r="IDL32" s="279"/>
      <c r="IDM32" s="279"/>
      <c r="IDN32" s="279"/>
      <c r="IDO32" s="279"/>
      <c r="IDP32" s="279"/>
      <c r="IDQ32" s="279"/>
      <c r="IDR32" s="279"/>
      <c r="IDS32" s="279"/>
      <c r="IDT32" s="279"/>
      <c r="IDU32" s="279"/>
      <c r="IDV32" s="279"/>
      <c r="IDW32" s="279"/>
      <c r="IDX32" s="279"/>
      <c r="IDY32" s="279"/>
      <c r="IDZ32" s="279"/>
      <c r="IEA32" s="279"/>
      <c r="IEB32" s="279"/>
      <c r="IEC32" s="279"/>
      <c r="IED32" s="279"/>
      <c r="IEE32" s="279"/>
      <c r="IEF32" s="279"/>
      <c r="IEG32" s="279"/>
      <c r="IEH32" s="279"/>
      <c r="IEI32" s="279"/>
      <c r="IEJ32" s="279"/>
      <c r="IEK32" s="279"/>
      <c r="IEL32" s="279"/>
      <c r="IEM32" s="279"/>
      <c r="IEN32" s="279"/>
      <c r="IEO32" s="279"/>
      <c r="IEP32" s="279"/>
      <c r="IEQ32" s="279"/>
      <c r="IER32" s="279"/>
      <c r="IES32" s="279"/>
      <c r="IET32" s="279"/>
      <c r="IEU32" s="279"/>
      <c r="IEV32" s="279"/>
      <c r="IEW32" s="279"/>
      <c r="IEX32" s="279"/>
      <c r="IEY32" s="279"/>
      <c r="IEZ32" s="279"/>
      <c r="IFA32" s="279"/>
      <c r="IFB32" s="279"/>
      <c r="IFC32" s="279"/>
      <c r="IFD32" s="279"/>
      <c r="IFE32" s="279"/>
      <c r="IFF32" s="279"/>
      <c r="IFG32" s="279"/>
      <c r="IFH32" s="279"/>
      <c r="IFI32" s="279"/>
      <c r="IFJ32" s="279"/>
      <c r="IFK32" s="279"/>
      <c r="IFL32" s="279"/>
      <c r="IFM32" s="279"/>
      <c r="IFN32" s="279"/>
      <c r="IFO32" s="279"/>
      <c r="IFP32" s="279"/>
      <c r="IFQ32" s="279"/>
      <c r="IFR32" s="279"/>
      <c r="IFS32" s="279"/>
      <c r="IFT32" s="279"/>
      <c r="IFU32" s="279"/>
      <c r="IFV32" s="279"/>
      <c r="IFW32" s="279"/>
      <c r="IFX32" s="279"/>
      <c r="IFY32" s="279"/>
      <c r="IFZ32" s="279"/>
      <c r="IGA32" s="279"/>
      <c r="IGB32" s="279"/>
      <c r="IGC32" s="279"/>
      <c r="IGD32" s="279"/>
      <c r="IGE32" s="279"/>
      <c r="IGF32" s="279"/>
      <c r="IGG32" s="279"/>
      <c r="IGH32" s="279"/>
      <c r="IGI32" s="279"/>
      <c r="IGJ32" s="279"/>
      <c r="IGK32" s="279"/>
      <c r="IGL32" s="279"/>
      <c r="IGM32" s="279"/>
      <c r="IGN32" s="279"/>
      <c r="IGO32" s="279"/>
      <c r="IGP32" s="279"/>
      <c r="IGQ32" s="279"/>
      <c r="IGR32" s="279"/>
      <c r="IGS32" s="279"/>
      <c r="IGT32" s="279"/>
      <c r="IGU32" s="279"/>
      <c r="IGV32" s="279"/>
      <c r="IGW32" s="279"/>
      <c r="IGX32" s="279"/>
      <c r="IGY32" s="279"/>
      <c r="IGZ32" s="279"/>
      <c r="IHA32" s="279"/>
      <c r="IHB32" s="279"/>
      <c r="IHC32" s="279"/>
      <c r="IHD32" s="279"/>
      <c r="IHE32" s="279"/>
      <c r="IHF32" s="279"/>
      <c r="IHG32" s="279"/>
      <c r="IHH32" s="279"/>
      <c r="IHI32" s="279"/>
      <c r="IHJ32" s="279"/>
      <c r="IHK32" s="279"/>
      <c r="IHL32" s="279"/>
      <c r="IHM32" s="279"/>
      <c r="IHN32" s="279"/>
      <c r="IHO32" s="279"/>
      <c r="IHP32" s="279"/>
      <c r="IHQ32" s="279"/>
      <c r="IHR32" s="279"/>
      <c r="IHS32" s="279"/>
      <c r="IHT32" s="279"/>
      <c r="IHU32" s="279"/>
      <c r="IHV32" s="279"/>
      <c r="IHW32" s="279"/>
      <c r="IHX32" s="279"/>
      <c r="IHY32" s="279"/>
      <c r="IHZ32" s="279"/>
      <c r="IIA32" s="279"/>
      <c r="IIB32" s="279"/>
      <c r="IIC32" s="279"/>
      <c r="IID32" s="279"/>
      <c r="IIE32" s="279"/>
      <c r="IIF32" s="279"/>
      <c r="IIG32" s="279"/>
      <c r="IIH32" s="279"/>
      <c r="III32" s="279"/>
      <c r="IIJ32" s="279"/>
      <c r="IIK32" s="279"/>
      <c r="IIL32" s="279"/>
      <c r="IIM32" s="279"/>
      <c r="IIN32" s="279"/>
      <c r="IIO32" s="279"/>
      <c r="IIP32" s="279"/>
      <c r="IIQ32" s="279"/>
      <c r="IIR32" s="279"/>
      <c r="IIS32" s="279"/>
      <c r="IIT32" s="279"/>
      <c r="IIU32" s="279"/>
      <c r="IIV32" s="279"/>
      <c r="IIW32" s="279"/>
      <c r="IIX32" s="279"/>
      <c r="IIY32" s="279"/>
      <c r="IIZ32" s="279"/>
      <c r="IJA32" s="279"/>
      <c r="IJB32" s="279"/>
      <c r="IJC32" s="279"/>
      <c r="IJD32" s="279"/>
      <c r="IJE32" s="279"/>
      <c r="IJF32" s="279"/>
      <c r="IJG32" s="279"/>
      <c r="IJH32" s="279"/>
      <c r="IJI32" s="279"/>
      <c r="IJJ32" s="279"/>
      <c r="IJK32" s="279"/>
      <c r="IJL32" s="279"/>
      <c r="IJM32" s="279"/>
      <c r="IJN32" s="279"/>
      <c r="IJO32" s="279"/>
      <c r="IJP32" s="279"/>
      <c r="IJQ32" s="279"/>
      <c r="IJR32" s="279"/>
      <c r="IJS32" s="279"/>
      <c r="IJT32" s="279"/>
      <c r="IJU32" s="279"/>
      <c r="IJV32" s="279"/>
      <c r="IJW32" s="279"/>
      <c r="IJX32" s="279"/>
      <c r="IJY32" s="279"/>
      <c r="IJZ32" s="279"/>
      <c r="IKA32" s="279"/>
      <c r="IKB32" s="279"/>
      <c r="IKC32" s="279"/>
      <c r="IKD32" s="279"/>
      <c r="IKE32" s="279"/>
      <c r="IKF32" s="279"/>
      <c r="IKG32" s="279"/>
      <c r="IKH32" s="279"/>
      <c r="IKI32" s="279"/>
      <c r="IKJ32" s="279"/>
      <c r="IKK32" s="279"/>
      <c r="IKL32" s="279"/>
      <c r="IKM32" s="279"/>
      <c r="IKN32" s="279"/>
      <c r="IKO32" s="279"/>
      <c r="IKP32" s="279"/>
      <c r="IKQ32" s="279"/>
      <c r="IKR32" s="279"/>
      <c r="IKS32" s="279"/>
      <c r="IKT32" s="279"/>
      <c r="IKU32" s="279"/>
      <c r="IKV32" s="279"/>
      <c r="IKW32" s="279"/>
      <c r="IKX32" s="279"/>
      <c r="IKY32" s="279"/>
      <c r="IKZ32" s="279"/>
      <c r="ILA32" s="279"/>
      <c r="ILB32" s="279"/>
      <c r="ILC32" s="279"/>
      <c r="ILD32" s="279"/>
      <c r="ILE32" s="279"/>
      <c r="ILF32" s="279"/>
      <c r="ILG32" s="279"/>
      <c r="ILH32" s="279"/>
      <c r="ILI32" s="279"/>
      <c r="ILJ32" s="279"/>
      <c r="ILK32" s="279"/>
      <c r="ILL32" s="279"/>
      <c r="ILM32" s="279"/>
      <c r="ILN32" s="279"/>
      <c r="ILO32" s="279"/>
      <c r="ILP32" s="279"/>
      <c r="ILQ32" s="279"/>
      <c r="ILR32" s="279"/>
      <c r="ILS32" s="279"/>
      <c r="ILT32" s="279"/>
      <c r="ILU32" s="279"/>
      <c r="ILV32" s="279"/>
      <c r="ILW32" s="279"/>
      <c r="ILX32" s="279"/>
      <c r="ILY32" s="279"/>
      <c r="ILZ32" s="279"/>
      <c r="IMA32" s="279"/>
      <c r="IMB32" s="279"/>
      <c r="IMC32" s="279"/>
      <c r="IMD32" s="279"/>
      <c r="IME32" s="279"/>
      <c r="IMF32" s="279"/>
      <c r="IMG32" s="279"/>
      <c r="IMH32" s="279"/>
      <c r="IMI32" s="279"/>
      <c r="IMJ32" s="279"/>
      <c r="IMK32" s="279"/>
      <c r="IML32" s="279"/>
      <c r="IMM32" s="279"/>
      <c r="IMN32" s="279"/>
      <c r="IMO32" s="279"/>
      <c r="IMP32" s="279"/>
      <c r="IMQ32" s="279"/>
      <c r="IMR32" s="279"/>
      <c r="IMS32" s="279"/>
      <c r="IMT32" s="279"/>
      <c r="IMU32" s="279"/>
      <c r="IMV32" s="279"/>
      <c r="IMW32" s="279"/>
      <c r="IMX32" s="279"/>
      <c r="IMY32" s="279"/>
      <c r="IMZ32" s="279"/>
      <c r="INA32" s="279"/>
      <c r="INB32" s="279"/>
      <c r="INC32" s="279"/>
      <c r="IND32" s="279"/>
      <c r="INE32" s="279"/>
      <c r="INF32" s="279"/>
      <c r="ING32" s="279"/>
      <c r="INH32" s="279"/>
      <c r="INI32" s="279"/>
      <c r="INJ32" s="279"/>
      <c r="INK32" s="279"/>
      <c r="INL32" s="279"/>
      <c r="INM32" s="279"/>
      <c r="INN32" s="279"/>
      <c r="INO32" s="279"/>
      <c r="INP32" s="279"/>
      <c r="INQ32" s="279"/>
      <c r="INR32" s="279"/>
      <c r="INS32" s="279"/>
      <c r="INT32" s="279"/>
      <c r="INU32" s="279"/>
      <c r="INV32" s="279"/>
      <c r="INW32" s="279"/>
      <c r="INX32" s="279"/>
      <c r="INY32" s="279"/>
      <c r="INZ32" s="279"/>
      <c r="IOA32" s="279"/>
      <c r="IOB32" s="279"/>
      <c r="IOC32" s="279"/>
      <c r="IOD32" s="279"/>
      <c r="IOE32" s="279"/>
      <c r="IOF32" s="279"/>
      <c r="IOG32" s="279"/>
      <c r="IOH32" s="279"/>
      <c r="IOI32" s="279"/>
      <c r="IOJ32" s="279"/>
      <c r="IOK32" s="279"/>
      <c r="IOL32" s="279"/>
      <c r="IOM32" s="279"/>
      <c r="ION32" s="279"/>
      <c r="IOO32" s="279"/>
      <c r="IOP32" s="279"/>
      <c r="IOQ32" s="279"/>
      <c r="IOR32" s="279"/>
      <c r="IOS32" s="279"/>
      <c r="IOT32" s="279"/>
      <c r="IOU32" s="279"/>
      <c r="IOV32" s="279"/>
      <c r="IOW32" s="279"/>
      <c r="IOX32" s="279"/>
      <c r="IOY32" s="279"/>
      <c r="IOZ32" s="279"/>
      <c r="IPA32" s="279"/>
      <c r="IPB32" s="279"/>
      <c r="IPC32" s="279"/>
      <c r="IPD32" s="279"/>
      <c r="IPE32" s="279"/>
      <c r="IPF32" s="279"/>
      <c r="IPG32" s="279"/>
      <c r="IPH32" s="279"/>
      <c r="IPI32" s="279"/>
      <c r="IPJ32" s="279"/>
      <c r="IPK32" s="279"/>
      <c r="IPL32" s="279"/>
      <c r="IPM32" s="279"/>
      <c r="IPN32" s="279"/>
      <c r="IPO32" s="279"/>
      <c r="IPP32" s="279"/>
      <c r="IPQ32" s="279"/>
      <c r="IPR32" s="279"/>
      <c r="IPS32" s="279"/>
      <c r="IPT32" s="279"/>
      <c r="IPU32" s="279"/>
      <c r="IPV32" s="279"/>
      <c r="IPW32" s="279"/>
      <c r="IPX32" s="279"/>
      <c r="IPY32" s="279"/>
      <c r="IPZ32" s="279"/>
      <c r="IQA32" s="279"/>
      <c r="IQB32" s="279"/>
      <c r="IQC32" s="279"/>
      <c r="IQD32" s="279"/>
      <c r="IQE32" s="279"/>
      <c r="IQF32" s="279"/>
      <c r="IQG32" s="279"/>
      <c r="IQH32" s="279"/>
      <c r="IQI32" s="279"/>
      <c r="IQJ32" s="279"/>
      <c r="IQK32" s="279"/>
      <c r="IQL32" s="279"/>
      <c r="IQM32" s="279"/>
      <c r="IQN32" s="279"/>
      <c r="IQO32" s="279"/>
      <c r="IQP32" s="279"/>
      <c r="IQQ32" s="279"/>
      <c r="IQR32" s="279"/>
      <c r="IQS32" s="279"/>
      <c r="IQT32" s="279"/>
      <c r="IQU32" s="279"/>
      <c r="IQV32" s="279"/>
      <c r="IQW32" s="279"/>
      <c r="IQX32" s="279"/>
      <c r="IQY32" s="279"/>
      <c r="IQZ32" s="279"/>
      <c r="IRA32" s="279"/>
      <c r="IRB32" s="279"/>
      <c r="IRC32" s="279"/>
      <c r="IRD32" s="279"/>
      <c r="IRE32" s="279"/>
      <c r="IRF32" s="279"/>
      <c r="IRG32" s="279"/>
      <c r="IRH32" s="279"/>
      <c r="IRI32" s="279"/>
      <c r="IRJ32" s="279"/>
      <c r="IRK32" s="279"/>
      <c r="IRL32" s="279"/>
      <c r="IRM32" s="279"/>
      <c r="IRN32" s="279"/>
      <c r="IRO32" s="279"/>
      <c r="IRP32" s="279"/>
      <c r="IRQ32" s="279"/>
      <c r="IRR32" s="279"/>
      <c r="IRS32" s="279"/>
      <c r="IRT32" s="279"/>
      <c r="IRU32" s="279"/>
      <c r="IRV32" s="279"/>
      <c r="IRW32" s="279"/>
      <c r="IRX32" s="279"/>
      <c r="IRY32" s="279"/>
      <c r="IRZ32" s="279"/>
      <c r="ISA32" s="279"/>
      <c r="ISB32" s="279"/>
      <c r="ISC32" s="279"/>
      <c r="ISD32" s="279"/>
      <c r="ISE32" s="279"/>
      <c r="ISF32" s="279"/>
      <c r="ISG32" s="279"/>
      <c r="ISH32" s="279"/>
      <c r="ISI32" s="279"/>
      <c r="ISJ32" s="279"/>
      <c r="ISK32" s="279"/>
      <c r="ISL32" s="279"/>
      <c r="ISM32" s="279"/>
      <c r="ISN32" s="279"/>
      <c r="ISO32" s="279"/>
      <c r="ISP32" s="279"/>
      <c r="ISQ32" s="279"/>
      <c r="ISR32" s="279"/>
      <c r="ISS32" s="279"/>
      <c r="IST32" s="279"/>
      <c r="ISU32" s="279"/>
      <c r="ISV32" s="279"/>
      <c r="ISW32" s="279"/>
      <c r="ISX32" s="279"/>
      <c r="ISY32" s="279"/>
      <c r="ISZ32" s="279"/>
      <c r="ITA32" s="279"/>
      <c r="ITB32" s="279"/>
      <c r="ITC32" s="279"/>
      <c r="ITD32" s="279"/>
      <c r="ITE32" s="279"/>
      <c r="ITF32" s="279"/>
      <c r="ITG32" s="279"/>
      <c r="ITH32" s="279"/>
      <c r="ITI32" s="279"/>
      <c r="ITJ32" s="279"/>
      <c r="ITK32" s="279"/>
      <c r="ITL32" s="279"/>
      <c r="ITM32" s="279"/>
      <c r="ITN32" s="279"/>
      <c r="ITO32" s="279"/>
      <c r="ITP32" s="279"/>
      <c r="ITQ32" s="279"/>
      <c r="ITR32" s="279"/>
      <c r="ITS32" s="279"/>
      <c r="ITT32" s="279"/>
      <c r="ITU32" s="279"/>
      <c r="ITV32" s="279"/>
      <c r="ITW32" s="279"/>
      <c r="ITX32" s="279"/>
      <c r="ITY32" s="279"/>
      <c r="ITZ32" s="279"/>
      <c r="IUA32" s="279"/>
      <c r="IUB32" s="279"/>
      <c r="IUC32" s="279"/>
      <c r="IUD32" s="279"/>
      <c r="IUE32" s="279"/>
      <c r="IUF32" s="279"/>
      <c r="IUG32" s="279"/>
      <c r="IUH32" s="279"/>
      <c r="IUI32" s="279"/>
      <c r="IUJ32" s="279"/>
      <c r="IUK32" s="279"/>
      <c r="IUL32" s="279"/>
      <c r="IUM32" s="279"/>
      <c r="IUN32" s="279"/>
      <c r="IUO32" s="279"/>
      <c r="IUP32" s="279"/>
      <c r="IUQ32" s="279"/>
      <c r="IUR32" s="279"/>
      <c r="IUS32" s="279"/>
      <c r="IUT32" s="279"/>
      <c r="IUU32" s="279"/>
      <c r="IUV32" s="279"/>
      <c r="IUW32" s="279"/>
      <c r="IUX32" s="279"/>
      <c r="IUY32" s="279"/>
      <c r="IUZ32" s="279"/>
      <c r="IVA32" s="279"/>
      <c r="IVB32" s="279"/>
      <c r="IVC32" s="279"/>
      <c r="IVD32" s="279"/>
      <c r="IVE32" s="279"/>
      <c r="IVF32" s="279"/>
      <c r="IVG32" s="279"/>
      <c r="IVH32" s="279"/>
      <c r="IVI32" s="279"/>
      <c r="IVJ32" s="279"/>
      <c r="IVK32" s="279"/>
      <c r="IVL32" s="279"/>
      <c r="IVM32" s="279"/>
      <c r="IVN32" s="279"/>
      <c r="IVO32" s="279"/>
      <c r="IVP32" s="279"/>
      <c r="IVQ32" s="279"/>
      <c r="IVR32" s="279"/>
      <c r="IVS32" s="279"/>
      <c r="IVT32" s="279"/>
      <c r="IVU32" s="279"/>
      <c r="IVV32" s="279"/>
      <c r="IVW32" s="279"/>
      <c r="IVX32" s="279"/>
      <c r="IVY32" s="279"/>
      <c r="IVZ32" s="279"/>
      <c r="IWA32" s="279"/>
      <c r="IWB32" s="279"/>
      <c r="IWC32" s="279"/>
      <c r="IWD32" s="279"/>
      <c r="IWE32" s="279"/>
      <c r="IWF32" s="279"/>
      <c r="IWG32" s="279"/>
      <c r="IWH32" s="279"/>
      <c r="IWI32" s="279"/>
      <c r="IWJ32" s="279"/>
      <c r="IWK32" s="279"/>
      <c r="IWL32" s="279"/>
      <c r="IWM32" s="279"/>
      <c r="IWN32" s="279"/>
      <c r="IWO32" s="279"/>
      <c r="IWP32" s="279"/>
      <c r="IWQ32" s="279"/>
      <c r="IWR32" s="279"/>
      <c r="IWS32" s="279"/>
      <c r="IWT32" s="279"/>
      <c r="IWU32" s="279"/>
      <c r="IWV32" s="279"/>
      <c r="IWW32" s="279"/>
      <c r="IWX32" s="279"/>
      <c r="IWY32" s="279"/>
      <c r="IWZ32" s="279"/>
      <c r="IXA32" s="279"/>
      <c r="IXB32" s="279"/>
      <c r="IXC32" s="279"/>
      <c r="IXD32" s="279"/>
      <c r="IXE32" s="279"/>
      <c r="IXF32" s="279"/>
      <c r="IXG32" s="279"/>
      <c r="IXH32" s="279"/>
      <c r="IXI32" s="279"/>
      <c r="IXJ32" s="279"/>
      <c r="IXK32" s="279"/>
      <c r="IXL32" s="279"/>
      <c r="IXM32" s="279"/>
      <c r="IXN32" s="279"/>
      <c r="IXO32" s="279"/>
      <c r="IXP32" s="279"/>
      <c r="IXQ32" s="279"/>
      <c r="IXR32" s="279"/>
      <c r="IXS32" s="279"/>
      <c r="IXT32" s="279"/>
      <c r="IXU32" s="279"/>
      <c r="IXV32" s="279"/>
      <c r="IXW32" s="279"/>
      <c r="IXX32" s="279"/>
      <c r="IXY32" s="279"/>
      <c r="IXZ32" s="279"/>
      <c r="IYA32" s="279"/>
      <c r="IYB32" s="279"/>
      <c r="IYC32" s="279"/>
      <c r="IYD32" s="279"/>
      <c r="IYE32" s="279"/>
      <c r="IYF32" s="279"/>
      <c r="IYG32" s="279"/>
      <c r="IYH32" s="279"/>
      <c r="IYI32" s="279"/>
      <c r="IYJ32" s="279"/>
      <c r="IYK32" s="279"/>
      <c r="IYL32" s="279"/>
      <c r="IYM32" s="279"/>
      <c r="IYN32" s="279"/>
      <c r="IYO32" s="279"/>
      <c r="IYP32" s="279"/>
      <c r="IYQ32" s="279"/>
      <c r="IYR32" s="279"/>
      <c r="IYS32" s="279"/>
      <c r="IYT32" s="279"/>
      <c r="IYU32" s="279"/>
      <c r="IYV32" s="279"/>
      <c r="IYW32" s="279"/>
      <c r="IYX32" s="279"/>
      <c r="IYY32" s="279"/>
      <c r="IYZ32" s="279"/>
      <c r="IZA32" s="279"/>
      <c r="IZB32" s="279"/>
      <c r="IZC32" s="279"/>
      <c r="IZD32" s="279"/>
      <c r="IZE32" s="279"/>
      <c r="IZF32" s="279"/>
      <c r="IZG32" s="279"/>
      <c r="IZH32" s="279"/>
      <c r="IZI32" s="279"/>
      <c r="IZJ32" s="279"/>
      <c r="IZK32" s="279"/>
      <c r="IZL32" s="279"/>
      <c r="IZM32" s="279"/>
      <c r="IZN32" s="279"/>
      <c r="IZO32" s="279"/>
      <c r="IZP32" s="279"/>
      <c r="IZQ32" s="279"/>
      <c r="IZR32" s="279"/>
      <c r="IZS32" s="279"/>
      <c r="IZT32" s="279"/>
      <c r="IZU32" s="279"/>
      <c r="IZV32" s="279"/>
      <c r="IZW32" s="279"/>
      <c r="IZX32" s="279"/>
      <c r="IZY32" s="279"/>
      <c r="IZZ32" s="279"/>
      <c r="JAA32" s="279"/>
      <c r="JAB32" s="279"/>
      <c r="JAC32" s="279"/>
      <c r="JAD32" s="279"/>
      <c r="JAE32" s="279"/>
      <c r="JAF32" s="279"/>
      <c r="JAG32" s="279"/>
      <c r="JAH32" s="279"/>
      <c r="JAI32" s="279"/>
      <c r="JAJ32" s="279"/>
      <c r="JAK32" s="279"/>
      <c r="JAL32" s="279"/>
      <c r="JAM32" s="279"/>
      <c r="JAN32" s="279"/>
      <c r="JAO32" s="279"/>
      <c r="JAP32" s="279"/>
      <c r="JAQ32" s="279"/>
      <c r="JAR32" s="279"/>
      <c r="JAS32" s="279"/>
      <c r="JAT32" s="279"/>
      <c r="JAU32" s="279"/>
      <c r="JAV32" s="279"/>
      <c r="JAW32" s="279"/>
      <c r="JAX32" s="279"/>
      <c r="JAY32" s="279"/>
      <c r="JAZ32" s="279"/>
      <c r="JBA32" s="279"/>
      <c r="JBB32" s="279"/>
      <c r="JBC32" s="279"/>
      <c r="JBD32" s="279"/>
      <c r="JBE32" s="279"/>
      <c r="JBF32" s="279"/>
      <c r="JBG32" s="279"/>
      <c r="JBH32" s="279"/>
      <c r="JBI32" s="279"/>
      <c r="JBJ32" s="279"/>
      <c r="JBK32" s="279"/>
      <c r="JBL32" s="279"/>
      <c r="JBM32" s="279"/>
      <c r="JBN32" s="279"/>
      <c r="JBO32" s="279"/>
      <c r="JBP32" s="279"/>
      <c r="JBQ32" s="279"/>
      <c r="JBR32" s="279"/>
      <c r="JBS32" s="279"/>
      <c r="JBT32" s="279"/>
      <c r="JBU32" s="279"/>
      <c r="JBV32" s="279"/>
      <c r="JBW32" s="279"/>
      <c r="JBX32" s="279"/>
      <c r="JBY32" s="279"/>
      <c r="JBZ32" s="279"/>
      <c r="JCA32" s="279"/>
      <c r="JCB32" s="279"/>
      <c r="JCC32" s="279"/>
      <c r="JCD32" s="279"/>
      <c r="JCE32" s="279"/>
      <c r="JCF32" s="279"/>
      <c r="JCG32" s="279"/>
      <c r="JCH32" s="279"/>
      <c r="JCI32" s="279"/>
      <c r="JCJ32" s="279"/>
      <c r="JCK32" s="279"/>
      <c r="JCL32" s="279"/>
      <c r="JCM32" s="279"/>
      <c r="JCN32" s="279"/>
      <c r="JCO32" s="279"/>
      <c r="JCP32" s="279"/>
      <c r="JCQ32" s="279"/>
      <c r="JCR32" s="279"/>
      <c r="JCS32" s="279"/>
      <c r="JCT32" s="279"/>
      <c r="JCU32" s="279"/>
      <c r="JCV32" s="279"/>
      <c r="JCW32" s="279"/>
      <c r="JCX32" s="279"/>
      <c r="JCY32" s="279"/>
      <c r="JCZ32" s="279"/>
      <c r="JDA32" s="279"/>
      <c r="JDB32" s="279"/>
      <c r="JDC32" s="279"/>
      <c r="JDD32" s="279"/>
      <c r="JDE32" s="279"/>
      <c r="JDF32" s="279"/>
      <c r="JDG32" s="279"/>
      <c r="JDH32" s="279"/>
      <c r="JDI32" s="279"/>
      <c r="JDJ32" s="279"/>
      <c r="JDK32" s="279"/>
      <c r="JDL32" s="279"/>
      <c r="JDM32" s="279"/>
      <c r="JDN32" s="279"/>
      <c r="JDO32" s="279"/>
      <c r="JDP32" s="279"/>
      <c r="JDQ32" s="279"/>
      <c r="JDR32" s="279"/>
      <c r="JDS32" s="279"/>
      <c r="JDT32" s="279"/>
      <c r="JDU32" s="279"/>
      <c r="JDV32" s="279"/>
      <c r="JDW32" s="279"/>
      <c r="JDX32" s="279"/>
      <c r="JDY32" s="279"/>
      <c r="JDZ32" s="279"/>
      <c r="JEA32" s="279"/>
      <c r="JEB32" s="279"/>
      <c r="JEC32" s="279"/>
      <c r="JED32" s="279"/>
      <c r="JEE32" s="279"/>
      <c r="JEF32" s="279"/>
      <c r="JEG32" s="279"/>
      <c r="JEH32" s="279"/>
      <c r="JEI32" s="279"/>
      <c r="JEJ32" s="279"/>
      <c r="JEK32" s="279"/>
      <c r="JEL32" s="279"/>
      <c r="JEM32" s="279"/>
      <c r="JEN32" s="279"/>
      <c r="JEO32" s="279"/>
      <c r="JEP32" s="279"/>
      <c r="JEQ32" s="279"/>
      <c r="JER32" s="279"/>
      <c r="JES32" s="279"/>
      <c r="JET32" s="279"/>
      <c r="JEU32" s="279"/>
      <c r="JEV32" s="279"/>
      <c r="JEW32" s="279"/>
      <c r="JEX32" s="279"/>
      <c r="JEY32" s="279"/>
      <c r="JEZ32" s="279"/>
      <c r="JFA32" s="279"/>
      <c r="JFB32" s="279"/>
      <c r="JFC32" s="279"/>
      <c r="JFD32" s="279"/>
      <c r="JFE32" s="279"/>
      <c r="JFF32" s="279"/>
      <c r="JFG32" s="279"/>
      <c r="JFH32" s="279"/>
      <c r="JFI32" s="279"/>
      <c r="JFJ32" s="279"/>
      <c r="JFK32" s="279"/>
      <c r="JFL32" s="279"/>
      <c r="JFM32" s="279"/>
      <c r="JFN32" s="279"/>
      <c r="JFO32" s="279"/>
      <c r="JFP32" s="279"/>
      <c r="JFQ32" s="279"/>
      <c r="JFR32" s="279"/>
      <c r="JFS32" s="279"/>
      <c r="JFT32" s="279"/>
      <c r="JFU32" s="279"/>
      <c r="JFV32" s="279"/>
      <c r="JFW32" s="279"/>
      <c r="JFX32" s="279"/>
      <c r="JFY32" s="279"/>
      <c r="JFZ32" s="279"/>
      <c r="JGA32" s="279"/>
      <c r="JGB32" s="279"/>
      <c r="JGC32" s="279"/>
      <c r="JGD32" s="279"/>
      <c r="JGE32" s="279"/>
      <c r="JGF32" s="279"/>
      <c r="JGG32" s="279"/>
      <c r="JGH32" s="279"/>
      <c r="JGI32" s="279"/>
      <c r="JGJ32" s="279"/>
      <c r="JGK32" s="279"/>
      <c r="JGL32" s="279"/>
      <c r="JGM32" s="279"/>
      <c r="JGN32" s="279"/>
      <c r="JGO32" s="279"/>
      <c r="JGP32" s="279"/>
      <c r="JGQ32" s="279"/>
      <c r="JGR32" s="279"/>
      <c r="JGS32" s="279"/>
      <c r="JGT32" s="279"/>
      <c r="JGU32" s="279"/>
      <c r="JGV32" s="279"/>
      <c r="JGW32" s="279"/>
      <c r="JGX32" s="279"/>
      <c r="JGY32" s="279"/>
      <c r="JGZ32" s="279"/>
      <c r="JHA32" s="279"/>
      <c r="JHB32" s="279"/>
      <c r="JHC32" s="279"/>
      <c r="JHD32" s="279"/>
      <c r="JHE32" s="279"/>
      <c r="JHF32" s="279"/>
      <c r="JHG32" s="279"/>
      <c r="JHH32" s="279"/>
      <c r="JHI32" s="279"/>
      <c r="JHJ32" s="279"/>
      <c r="JHK32" s="279"/>
      <c r="JHL32" s="279"/>
      <c r="JHM32" s="279"/>
      <c r="JHN32" s="279"/>
      <c r="JHO32" s="279"/>
      <c r="JHP32" s="279"/>
      <c r="JHQ32" s="279"/>
      <c r="JHR32" s="279"/>
      <c r="JHS32" s="279"/>
      <c r="JHT32" s="279"/>
      <c r="JHU32" s="279"/>
      <c r="JHV32" s="279"/>
      <c r="JHW32" s="279"/>
      <c r="JHX32" s="279"/>
      <c r="JHY32" s="279"/>
      <c r="JHZ32" s="279"/>
      <c r="JIA32" s="279"/>
      <c r="JIB32" s="279"/>
      <c r="JIC32" s="279"/>
      <c r="JID32" s="279"/>
      <c r="JIE32" s="279"/>
      <c r="JIF32" s="279"/>
      <c r="JIG32" s="279"/>
      <c r="JIH32" s="279"/>
      <c r="JII32" s="279"/>
      <c r="JIJ32" s="279"/>
      <c r="JIK32" s="279"/>
      <c r="JIL32" s="279"/>
      <c r="JIM32" s="279"/>
      <c r="JIN32" s="279"/>
      <c r="JIO32" s="279"/>
      <c r="JIP32" s="279"/>
      <c r="JIQ32" s="279"/>
      <c r="JIR32" s="279"/>
      <c r="JIS32" s="279"/>
      <c r="JIT32" s="279"/>
      <c r="JIU32" s="279"/>
      <c r="JIV32" s="279"/>
      <c r="JIW32" s="279"/>
      <c r="JIX32" s="279"/>
      <c r="JIY32" s="279"/>
      <c r="JIZ32" s="279"/>
      <c r="JJA32" s="279"/>
      <c r="JJB32" s="279"/>
      <c r="JJC32" s="279"/>
      <c r="JJD32" s="279"/>
      <c r="JJE32" s="279"/>
      <c r="JJF32" s="279"/>
      <c r="JJG32" s="279"/>
      <c r="JJH32" s="279"/>
      <c r="JJI32" s="279"/>
      <c r="JJJ32" s="279"/>
      <c r="JJK32" s="279"/>
      <c r="JJL32" s="279"/>
      <c r="JJM32" s="279"/>
      <c r="JJN32" s="279"/>
      <c r="JJO32" s="279"/>
      <c r="JJP32" s="279"/>
      <c r="JJQ32" s="279"/>
      <c r="JJR32" s="279"/>
      <c r="JJS32" s="279"/>
      <c r="JJT32" s="279"/>
      <c r="JJU32" s="279"/>
      <c r="JJV32" s="279"/>
      <c r="JJW32" s="279"/>
      <c r="JJX32" s="279"/>
      <c r="JJY32" s="279"/>
      <c r="JJZ32" s="279"/>
      <c r="JKA32" s="279"/>
      <c r="JKB32" s="279"/>
      <c r="JKC32" s="279"/>
      <c r="JKD32" s="279"/>
      <c r="JKE32" s="279"/>
      <c r="JKF32" s="279"/>
      <c r="JKG32" s="279"/>
      <c r="JKH32" s="279"/>
      <c r="JKI32" s="279"/>
      <c r="JKJ32" s="279"/>
      <c r="JKK32" s="279"/>
      <c r="JKL32" s="279"/>
      <c r="JKM32" s="279"/>
      <c r="JKN32" s="279"/>
      <c r="JKO32" s="279"/>
      <c r="JKP32" s="279"/>
      <c r="JKQ32" s="279"/>
      <c r="JKR32" s="279"/>
      <c r="JKS32" s="279"/>
      <c r="JKT32" s="279"/>
      <c r="JKU32" s="279"/>
      <c r="JKV32" s="279"/>
      <c r="JKW32" s="279"/>
      <c r="JKX32" s="279"/>
      <c r="JKY32" s="279"/>
      <c r="JKZ32" s="279"/>
      <c r="JLA32" s="279"/>
      <c r="JLB32" s="279"/>
      <c r="JLC32" s="279"/>
      <c r="JLD32" s="279"/>
      <c r="JLE32" s="279"/>
      <c r="JLF32" s="279"/>
      <c r="JLG32" s="279"/>
      <c r="JLH32" s="279"/>
      <c r="JLI32" s="279"/>
      <c r="JLJ32" s="279"/>
      <c r="JLK32" s="279"/>
      <c r="JLL32" s="279"/>
      <c r="JLM32" s="279"/>
      <c r="JLN32" s="279"/>
      <c r="JLO32" s="279"/>
      <c r="JLP32" s="279"/>
      <c r="JLQ32" s="279"/>
      <c r="JLR32" s="279"/>
      <c r="JLS32" s="279"/>
      <c r="JLT32" s="279"/>
      <c r="JLU32" s="279"/>
      <c r="JLV32" s="279"/>
      <c r="JLW32" s="279"/>
      <c r="JLX32" s="279"/>
      <c r="JLY32" s="279"/>
      <c r="JLZ32" s="279"/>
      <c r="JMA32" s="279"/>
      <c r="JMB32" s="279"/>
      <c r="JMC32" s="279"/>
      <c r="JMD32" s="279"/>
      <c r="JME32" s="279"/>
      <c r="JMF32" s="279"/>
      <c r="JMG32" s="279"/>
      <c r="JMH32" s="279"/>
      <c r="JMI32" s="279"/>
      <c r="JMJ32" s="279"/>
      <c r="JMK32" s="279"/>
      <c r="JML32" s="279"/>
      <c r="JMM32" s="279"/>
      <c r="JMN32" s="279"/>
      <c r="JMO32" s="279"/>
      <c r="JMP32" s="279"/>
      <c r="JMQ32" s="279"/>
      <c r="JMR32" s="279"/>
      <c r="JMS32" s="279"/>
      <c r="JMT32" s="279"/>
      <c r="JMU32" s="279"/>
      <c r="JMV32" s="279"/>
      <c r="JMW32" s="279"/>
      <c r="JMX32" s="279"/>
      <c r="JMY32" s="279"/>
      <c r="JMZ32" s="279"/>
      <c r="JNA32" s="279"/>
      <c r="JNB32" s="279"/>
      <c r="JNC32" s="279"/>
      <c r="JND32" s="279"/>
      <c r="JNE32" s="279"/>
      <c r="JNF32" s="279"/>
      <c r="JNG32" s="279"/>
      <c r="JNH32" s="279"/>
      <c r="JNI32" s="279"/>
      <c r="JNJ32" s="279"/>
      <c r="JNK32" s="279"/>
      <c r="JNL32" s="279"/>
      <c r="JNM32" s="279"/>
      <c r="JNN32" s="279"/>
      <c r="JNO32" s="279"/>
      <c r="JNP32" s="279"/>
      <c r="JNQ32" s="279"/>
      <c r="JNR32" s="279"/>
      <c r="JNS32" s="279"/>
      <c r="JNT32" s="279"/>
      <c r="JNU32" s="279"/>
      <c r="JNV32" s="279"/>
      <c r="JNW32" s="279"/>
      <c r="JNX32" s="279"/>
      <c r="JNY32" s="279"/>
      <c r="JNZ32" s="279"/>
      <c r="JOA32" s="279"/>
      <c r="JOB32" s="279"/>
      <c r="JOC32" s="279"/>
      <c r="JOD32" s="279"/>
      <c r="JOE32" s="279"/>
      <c r="JOF32" s="279"/>
      <c r="JOG32" s="279"/>
      <c r="JOH32" s="279"/>
      <c r="JOI32" s="279"/>
      <c r="JOJ32" s="279"/>
      <c r="JOK32" s="279"/>
      <c r="JOL32" s="279"/>
      <c r="JOM32" s="279"/>
      <c r="JON32" s="279"/>
      <c r="JOO32" s="279"/>
      <c r="JOP32" s="279"/>
      <c r="JOQ32" s="279"/>
      <c r="JOR32" s="279"/>
      <c r="JOS32" s="279"/>
      <c r="JOT32" s="279"/>
      <c r="JOU32" s="279"/>
      <c r="JOV32" s="279"/>
      <c r="JOW32" s="279"/>
      <c r="JOX32" s="279"/>
      <c r="JOY32" s="279"/>
      <c r="JOZ32" s="279"/>
      <c r="JPA32" s="279"/>
      <c r="JPB32" s="279"/>
      <c r="JPC32" s="279"/>
      <c r="JPD32" s="279"/>
      <c r="JPE32" s="279"/>
      <c r="JPF32" s="279"/>
      <c r="JPG32" s="279"/>
      <c r="JPH32" s="279"/>
      <c r="JPI32" s="279"/>
      <c r="JPJ32" s="279"/>
      <c r="JPK32" s="279"/>
      <c r="JPL32" s="279"/>
      <c r="JPM32" s="279"/>
      <c r="JPN32" s="279"/>
      <c r="JPO32" s="279"/>
      <c r="JPP32" s="279"/>
      <c r="JPQ32" s="279"/>
      <c r="JPR32" s="279"/>
      <c r="JPS32" s="279"/>
      <c r="JPT32" s="279"/>
      <c r="JPU32" s="279"/>
      <c r="JPV32" s="279"/>
      <c r="JPW32" s="279"/>
      <c r="JPX32" s="279"/>
      <c r="JPY32" s="279"/>
      <c r="JPZ32" s="279"/>
      <c r="JQA32" s="279"/>
      <c r="JQB32" s="279"/>
      <c r="JQC32" s="279"/>
      <c r="JQD32" s="279"/>
      <c r="JQE32" s="279"/>
      <c r="JQF32" s="279"/>
      <c r="JQG32" s="279"/>
      <c r="JQH32" s="279"/>
      <c r="JQI32" s="279"/>
      <c r="JQJ32" s="279"/>
      <c r="JQK32" s="279"/>
      <c r="JQL32" s="279"/>
      <c r="JQM32" s="279"/>
      <c r="JQN32" s="279"/>
      <c r="JQO32" s="279"/>
      <c r="JQP32" s="279"/>
      <c r="JQQ32" s="279"/>
      <c r="JQR32" s="279"/>
      <c r="JQS32" s="279"/>
      <c r="JQT32" s="279"/>
      <c r="JQU32" s="279"/>
      <c r="JQV32" s="279"/>
      <c r="JQW32" s="279"/>
      <c r="JQX32" s="279"/>
      <c r="JQY32" s="279"/>
      <c r="JQZ32" s="279"/>
      <c r="JRA32" s="279"/>
      <c r="JRB32" s="279"/>
      <c r="JRC32" s="279"/>
      <c r="JRD32" s="279"/>
      <c r="JRE32" s="279"/>
      <c r="JRF32" s="279"/>
      <c r="JRG32" s="279"/>
      <c r="JRH32" s="279"/>
      <c r="JRI32" s="279"/>
      <c r="JRJ32" s="279"/>
      <c r="JRK32" s="279"/>
      <c r="JRL32" s="279"/>
      <c r="JRM32" s="279"/>
      <c r="JRN32" s="279"/>
      <c r="JRO32" s="279"/>
      <c r="JRP32" s="279"/>
      <c r="JRQ32" s="279"/>
      <c r="JRR32" s="279"/>
      <c r="JRS32" s="279"/>
      <c r="JRT32" s="279"/>
      <c r="JRU32" s="279"/>
      <c r="JRV32" s="279"/>
      <c r="JRW32" s="279"/>
      <c r="JRX32" s="279"/>
      <c r="JRY32" s="279"/>
      <c r="JRZ32" s="279"/>
      <c r="JSA32" s="279"/>
      <c r="JSB32" s="279"/>
      <c r="JSC32" s="279"/>
      <c r="JSD32" s="279"/>
      <c r="JSE32" s="279"/>
      <c r="JSF32" s="279"/>
      <c r="JSG32" s="279"/>
      <c r="JSH32" s="279"/>
      <c r="JSI32" s="279"/>
      <c r="JSJ32" s="279"/>
      <c r="JSK32" s="279"/>
      <c r="JSL32" s="279"/>
      <c r="JSM32" s="279"/>
      <c r="JSN32" s="279"/>
      <c r="JSO32" s="279"/>
      <c r="JSP32" s="279"/>
      <c r="JSQ32" s="279"/>
      <c r="JSR32" s="279"/>
      <c r="JSS32" s="279"/>
      <c r="JST32" s="279"/>
      <c r="JSU32" s="279"/>
      <c r="JSV32" s="279"/>
      <c r="JSW32" s="279"/>
      <c r="JSX32" s="279"/>
      <c r="JSY32" s="279"/>
      <c r="JSZ32" s="279"/>
      <c r="JTA32" s="279"/>
      <c r="JTB32" s="279"/>
      <c r="JTC32" s="279"/>
      <c r="JTD32" s="279"/>
      <c r="JTE32" s="279"/>
      <c r="JTF32" s="279"/>
      <c r="JTG32" s="279"/>
      <c r="JTH32" s="279"/>
      <c r="JTI32" s="279"/>
      <c r="JTJ32" s="279"/>
      <c r="JTK32" s="279"/>
      <c r="JTL32" s="279"/>
      <c r="JTM32" s="279"/>
      <c r="JTN32" s="279"/>
      <c r="JTO32" s="279"/>
      <c r="JTP32" s="279"/>
      <c r="JTQ32" s="279"/>
      <c r="JTR32" s="279"/>
      <c r="JTS32" s="279"/>
      <c r="JTT32" s="279"/>
      <c r="JTU32" s="279"/>
      <c r="JTV32" s="279"/>
      <c r="JTW32" s="279"/>
      <c r="JTX32" s="279"/>
      <c r="JTY32" s="279"/>
      <c r="JTZ32" s="279"/>
      <c r="JUA32" s="279"/>
      <c r="JUB32" s="279"/>
      <c r="JUC32" s="279"/>
      <c r="JUD32" s="279"/>
      <c r="JUE32" s="279"/>
      <c r="JUF32" s="279"/>
      <c r="JUG32" s="279"/>
      <c r="JUH32" s="279"/>
      <c r="JUI32" s="279"/>
      <c r="JUJ32" s="279"/>
      <c r="JUK32" s="279"/>
      <c r="JUL32" s="279"/>
      <c r="JUM32" s="279"/>
      <c r="JUN32" s="279"/>
      <c r="JUO32" s="279"/>
      <c r="JUP32" s="279"/>
      <c r="JUQ32" s="279"/>
      <c r="JUR32" s="279"/>
      <c r="JUS32" s="279"/>
      <c r="JUT32" s="279"/>
      <c r="JUU32" s="279"/>
      <c r="JUV32" s="279"/>
      <c r="JUW32" s="279"/>
      <c r="JUX32" s="279"/>
      <c r="JUY32" s="279"/>
      <c r="JUZ32" s="279"/>
      <c r="JVA32" s="279"/>
      <c r="JVB32" s="279"/>
      <c r="JVC32" s="279"/>
      <c r="JVD32" s="279"/>
      <c r="JVE32" s="279"/>
      <c r="JVF32" s="279"/>
      <c r="JVG32" s="279"/>
      <c r="JVH32" s="279"/>
      <c r="JVI32" s="279"/>
      <c r="JVJ32" s="279"/>
      <c r="JVK32" s="279"/>
      <c r="JVL32" s="279"/>
      <c r="JVM32" s="279"/>
      <c r="JVN32" s="279"/>
      <c r="JVO32" s="279"/>
      <c r="JVP32" s="279"/>
      <c r="JVQ32" s="279"/>
      <c r="JVR32" s="279"/>
      <c r="JVS32" s="279"/>
      <c r="JVT32" s="279"/>
      <c r="JVU32" s="279"/>
      <c r="JVV32" s="279"/>
      <c r="JVW32" s="279"/>
      <c r="JVX32" s="279"/>
      <c r="JVY32" s="279"/>
      <c r="JVZ32" s="279"/>
      <c r="JWA32" s="279"/>
      <c r="JWB32" s="279"/>
      <c r="JWC32" s="279"/>
      <c r="JWD32" s="279"/>
      <c r="JWE32" s="279"/>
      <c r="JWF32" s="279"/>
      <c r="JWG32" s="279"/>
      <c r="JWH32" s="279"/>
      <c r="JWI32" s="279"/>
      <c r="JWJ32" s="279"/>
      <c r="JWK32" s="279"/>
      <c r="JWL32" s="279"/>
      <c r="JWM32" s="279"/>
      <c r="JWN32" s="279"/>
      <c r="JWO32" s="279"/>
      <c r="JWP32" s="279"/>
      <c r="JWQ32" s="279"/>
      <c r="JWR32" s="279"/>
      <c r="JWS32" s="279"/>
      <c r="JWT32" s="279"/>
      <c r="JWU32" s="279"/>
      <c r="JWV32" s="279"/>
      <c r="JWW32" s="279"/>
      <c r="JWX32" s="279"/>
      <c r="JWY32" s="279"/>
      <c r="JWZ32" s="279"/>
      <c r="JXA32" s="279"/>
      <c r="JXB32" s="279"/>
      <c r="JXC32" s="279"/>
      <c r="JXD32" s="279"/>
      <c r="JXE32" s="279"/>
      <c r="JXF32" s="279"/>
      <c r="JXG32" s="279"/>
      <c r="JXH32" s="279"/>
      <c r="JXI32" s="279"/>
      <c r="JXJ32" s="279"/>
      <c r="JXK32" s="279"/>
      <c r="JXL32" s="279"/>
      <c r="JXM32" s="279"/>
      <c r="JXN32" s="279"/>
      <c r="JXO32" s="279"/>
      <c r="JXP32" s="279"/>
      <c r="JXQ32" s="279"/>
      <c r="JXR32" s="279"/>
      <c r="JXS32" s="279"/>
      <c r="JXT32" s="279"/>
      <c r="JXU32" s="279"/>
      <c r="JXV32" s="279"/>
      <c r="JXW32" s="279"/>
      <c r="JXX32" s="279"/>
      <c r="JXY32" s="279"/>
      <c r="JXZ32" s="279"/>
      <c r="JYA32" s="279"/>
      <c r="JYB32" s="279"/>
      <c r="JYC32" s="279"/>
      <c r="JYD32" s="279"/>
      <c r="JYE32" s="279"/>
      <c r="JYF32" s="279"/>
      <c r="JYG32" s="279"/>
      <c r="JYH32" s="279"/>
      <c r="JYI32" s="279"/>
      <c r="JYJ32" s="279"/>
      <c r="JYK32" s="279"/>
      <c r="JYL32" s="279"/>
      <c r="JYM32" s="279"/>
      <c r="JYN32" s="279"/>
      <c r="JYO32" s="279"/>
      <c r="JYP32" s="279"/>
      <c r="JYQ32" s="279"/>
      <c r="JYR32" s="279"/>
      <c r="JYS32" s="279"/>
      <c r="JYT32" s="279"/>
      <c r="JYU32" s="279"/>
      <c r="JYV32" s="279"/>
      <c r="JYW32" s="279"/>
      <c r="JYX32" s="279"/>
      <c r="JYY32" s="279"/>
      <c r="JYZ32" s="279"/>
      <c r="JZA32" s="279"/>
      <c r="JZB32" s="279"/>
      <c r="JZC32" s="279"/>
      <c r="JZD32" s="279"/>
      <c r="JZE32" s="279"/>
      <c r="JZF32" s="279"/>
      <c r="JZG32" s="279"/>
      <c r="JZH32" s="279"/>
      <c r="JZI32" s="279"/>
      <c r="JZJ32" s="279"/>
      <c r="JZK32" s="279"/>
      <c r="JZL32" s="279"/>
      <c r="JZM32" s="279"/>
      <c r="JZN32" s="279"/>
      <c r="JZO32" s="279"/>
      <c r="JZP32" s="279"/>
      <c r="JZQ32" s="279"/>
      <c r="JZR32" s="279"/>
      <c r="JZS32" s="279"/>
      <c r="JZT32" s="279"/>
      <c r="JZU32" s="279"/>
      <c r="JZV32" s="279"/>
      <c r="JZW32" s="279"/>
      <c r="JZX32" s="279"/>
      <c r="JZY32" s="279"/>
      <c r="JZZ32" s="279"/>
      <c r="KAA32" s="279"/>
      <c r="KAB32" s="279"/>
      <c r="KAC32" s="279"/>
      <c r="KAD32" s="279"/>
      <c r="KAE32" s="279"/>
      <c r="KAF32" s="279"/>
      <c r="KAG32" s="279"/>
      <c r="KAH32" s="279"/>
      <c r="KAI32" s="279"/>
      <c r="KAJ32" s="279"/>
      <c r="KAK32" s="279"/>
      <c r="KAL32" s="279"/>
      <c r="KAM32" s="279"/>
      <c r="KAN32" s="279"/>
      <c r="KAO32" s="279"/>
      <c r="KAP32" s="279"/>
      <c r="KAQ32" s="279"/>
      <c r="KAR32" s="279"/>
      <c r="KAS32" s="279"/>
      <c r="KAT32" s="279"/>
      <c r="KAU32" s="279"/>
      <c r="KAV32" s="279"/>
      <c r="KAW32" s="279"/>
      <c r="KAX32" s="279"/>
      <c r="KAY32" s="279"/>
      <c r="KAZ32" s="279"/>
      <c r="KBA32" s="279"/>
      <c r="KBB32" s="279"/>
      <c r="KBC32" s="279"/>
      <c r="KBD32" s="279"/>
      <c r="KBE32" s="279"/>
      <c r="KBF32" s="279"/>
      <c r="KBG32" s="279"/>
      <c r="KBH32" s="279"/>
      <c r="KBI32" s="279"/>
      <c r="KBJ32" s="279"/>
      <c r="KBK32" s="279"/>
      <c r="KBL32" s="279"/>
      <c r="KBM32" s="279"/>
      <c r="KBN32" s="279"/>
      <c r="KBO32" s="279"/>
      <c r="KBP32" s="279"/>
      <c r="KBQ32" s="279"/>
      <c r="KBR32" s="279"/>
      <c r="KBS32" s="279"/>
      <c r="KBT32" s="279"/>
      <c r="KBU32" s="279"/>
      <c r="KBV32" s="279"/>
      <c r="KBW32" s="279"/>
      <c r="KBX32" s="279"/>
      <c r="KBY32" s="279"/>
      <c r="KBZ32" s="279"/>
      <c r="KCA32" s="279"/>
      <c r="KCB32" s="279"/>
      <c r="KCC32" s="279"/>
      <c r="KCD32" s="279"/>
      <c r="KCE32" s="279"/>
      <c r="KCF32" s="279"/>
      <c r="KCG32" s="279"/>
      <c r="KCH32" s="279"/>
      <c r="KCI32" s="279"/>
      <c r="KCJ32" s="279"/>
      <c r="KCK32" s="279"/>
      <c r="KCL32" s="279"/>
      <c r="KCM32" s="279"/>
      <c r="KCN32" s="279"/>
      <c r="KCO32" s="279"/>
      <c r="KCP32" s="279"/>
      <c r="KCQ32" s="279"/>
      <c r="KCR32" s="279"/>
      <c r="KCS32" s="279"/>
      <c r="KCT32" s="279"/>
      <c r="KCU32" s="279"/>
      <c r="KCV32" s="279"/>
      <c r="KCW32" s="279"/>
      <c r="KCX32" s="279"/>
      <c r="KCY32" s="279"/>
      <c r="KCZ32" s="279"/>
      <c r="KDA32" s="279"/>
      <c r="KDB32" s="279"/>
      <c r="KDC32" s="279"/>
      <c r="KDD32" s="279"/>
      <c r="KDE32" s="279"/>
      <c r="KDF32" s="279"/>
      <c r="KDG32" s="279"/>
      <c r="KDH32" s="279"/>
      <c r="KDI32" s="279"/>
      <c r="KDJ32" s="279"/>
      <c r="KDK32" s="279"/>
      <c r="KDL32" s="279"/>
      <c r="KDM32" s="279"/>
      <c r="KDN32" s="279"/>
      <c r="KDO32" s="279"/>
      <c r="KDP32" s="279"/>
      <c r="KDQ32" s="279"/>
      <c r="KDR32" s="279"/>
      <c r="KDS32" s="279"/>
      <c r="KDT32" s="279"/>
      <c r="KDU32" s="279"/>
      <c r="KDV32" s="279"/>
      <c r="KDW32" s="279"/>
      <c r="KDX32" s="279"/>
      <c r="KDY32" s="279"/>
      <c r="KDZ32" s="279"/>
      <c r="KEA32" s="279"/>
      <c r="KEB32" s="279"/>
      <c r="KEC32" s="279"/>
      <c r="KED32" s="279"/>
      <c r="KEE32" s="279"/>
      <c r="KEF32" s="279"/>
      <c r="KEG32" s="279"/>
      <c r="KEH32" s="279"/>
      <c r="KEI32" s="279"/>
      <c r="KEJ32" s="279"/>
      <c r="KEK32" s="279"/>
      <c r="KEL32" s="279"/>
      <c r="KEM32" s="279"/>
      <c r="KEN32" s="279"/>
      <c r="KEO32" s="279"/>
      <c r="KEP32" s="279"/>
      <c r="KEQ32" s="279"/>
      <c r="KER32" s="279"/>
      <c r="KES32" s="279"/>
      <c r="KET32" s="279"/>
      <c r="KEU32" s="279"/>
      <c r="KEV32" s="279"/>
      <c r="KEW32" s="279"/>
      <c r="KEX32" s="279"/>
      <c r="KEY32" s="279"/>
      <c r="KEZ32" s="279"/>
      <c r="KFA32" s="279"/>
      <c r="KFB32" s="279"/>
      <c r="KFC32" s="279"/>
      <c r="KFD32" s="279"/>
      <c r="KFE32" s="279"/>
      <c r="KFF32" s="279"/>
      <c r="KFG32" s="279"/>
      <c r="KFH32" s="279"/>
      <c r="KFI32" s="279"/>
      <c r="KFJ32" s="279"/>
      <c r="KFK32" s="279"/>
      <c r="KFL32" s="279"/>
      <c r="KFM32" s="279"/>
      <c r="KFN32" s="279"/>
      <c r="KFO32" s="279"/>
      <c r="KFP32" s="279"/>
      <c r="KFQ32" s="279"/>
      <c r="KFR32" s="279"/>
      <c r="KFS32" s="279"/>
      <c r="KFT32" s="279"/>
      <c r="KFU32" s="279"/>
      <c r="KFV32" s="279"/>
      <c r="KFW32" s="279"/>
      <c r="KFX32" s="279"/>
      <c r="KFY32" s="279"/>
      <c r="KFZ32" s="279"/>
      <c r="KGA32" s="279"/>
      <c r="KGB32" s="279"/>
      <c r="KGC32" s="279"/>
      <c r="KGD32" s="279"/>
      <c r="KGE32" s="279"/>
      <c r="KGF32" s="279"/>
      <c r="KGG32" s="279"/>
      <c r="KGH32" s="279"/>
      <c r="KGI32" s="279"/>
      <c r="KGJ32" s="279"/>
      <c r="KGK32" s="279"/>
      <c r="KGL32" s="279"/>
      <c r="KGM32" s="279"/>
      <c r="KGN32" s="279"/>
      <c r="KGO32" s="279"/>
      <c r="KGP32" s="279"/>
      <c r="KGQ32" s="279"/>
      <c r="KGR32" s="279"/>
      <c r="KGS32" s="279"/>
      <c r="KGT32" s="279"/>
      <c r="KGU32" s="279"/>
      <c r="KGV32" s="279"/>
      <c r="KGW32" s="279"/>
      <c r="KGX32" s="279"/>
      <c r="KGY32" s="279"/>
      <c r="KGZ32" s="279"/>
      <c r="KHA32" s="279"/>
      <c r="KHB32" s="279"/>
      <c r="KHC32" s="279"/>
      <c r="KHD32" s="279"/>
      <c r="KHE32" s="279"/>
      <c r="KHF32" s="279"/>
      <c r="KHG32" s="279"/>
      <c r="KHH32" s="279"/>
      <c r="KHI32" s="279"/>
      <c r="KHJ32" s="279"/>
      <c r="KHK32" s="279"/>
      <c r="KHL32" s="279"/>
      <c r="KHM32" s="279"/>
      <c r="KHN32" s="279"/>
      <c r="KHO32" s="279"/>
      <c r="KHP32" s="279"/>
      <c r="KHQ32" s="279"/>
      <c r="KHR32" s="279"/>
      <c r="KHS32" s="279"/>
      <c r="KHT32" s="279"/>
      <c r="KHU32" s="279"/>
      <c r="KHV32" s="279"/>
      <c r="KHW32" s="279"/>
      <c r="KHX32" s="279"/>
      <c r="KHY32" s="279"/>
      <c r="KHZ32" s="279"/>
      <c r="KIA32" s="279"/>
      <c r="KIB32" s="279"/>
      <c r="KIC32" s="279"/>
      <c r="KID32" s="279"/>
      <c r="KIE32" s="279"/>
      <c r="KIF32" s="279"/>
      <c r="KIG32" s="279"/>
      <c r="KIH32" s="279"/>
      <c r="KII32" s="279"/>
      <c r="KIJ32" s="279"/>
      <c r="KIK32" s="279"/>
      <c r="KIL32" s="279"/>
      <c r="KIM32" s="279"/>
      <c r="KIN32" s="279"/>
      <c r="KIO32" s="279"/>
      <c r="KIP32" s="279"/>
      <c r="KIQ32" s="279"/>
      <c r="KIR32" s="279"/>
      <c r="KIS32" s="279"/>
      <c r="KIT32" s="279"/>
      <c r="KIU32" s="279"/>
      <c r="KIV32" s="279"/>
      <c r="KIW32" s="279"/>
      <c r="KIX32" s="279"/>
      <c r="KIY32" s="279"/>
      <c r="KIZ32" s="279"/>
      <c r="KJA32" s="279"/>
      <c r="KJB32" s="279"/>
      <c r="KJC32" s="279"/>
      <c r="KJD32" s="279"/>
      <c r="KJE32" s="279"/>
      <c r="KJF32" s="279"/>
      <c r="KJG32" s="279"/>
      <c r="KJH32" s="279"/>
      <c r="KJI32" s="279"/>
      <c r="KJJ32" s="279"/>
      <c r="KJK32" s="279"/>
      <c r="KJL32" s="279"/>
      <c r="KJM32" s="279"/>
      <c r="KJN32" s="279"/>
      <c r="KJO32" s="279"/>
      <c r="KJP32" s="279"/>
      <c r="KJQ32" s="279"/>
      <c r="KJR32" s="279"/>
      <c r="KJS32" s="279"/>
      <c r="KJT32" s="279"/>
      <c r="KJU32" s="279"/>
      <c r="KJV32" s="279"/>
      <c r="KJW32" s="279"/>
      <c r="KJX32" s="279"/>
      <c r="KJY32" s="279"/>
      <c r="KJZ32" s="279"/>
      <c r="KKA32" s="279"/>
      <c r="KKB32" s="279"/>
      <c r="KKC32" s="279"/>
      <c r="KKD32" s="279"/>
      <c r="KKE32" s="279"/>
      <c r="KKF32" s="279"/>
      <c r="KKG32" s="279"/>
      <c r="KKH32" s="279"/>
      <c r="KKI32" s="279"/>
      <c r="KKJ32" s="279"/>
      <c r="KKK32" s="279"/>
      <c r="KKL32" s="279"/>
      <c r="KKM32" s="279"/>
      <c r="KKN32" s="279"/>
      <c r="KKO32" s="279"/>
      <c r="KKP32" s="279"/>
      <c r="KKQ32" s="279"/>
      <c r="KKR32" s="279"/>
      <c r="KKS32" s="279"/>
      <c r="KKT32" s="279"/>
      <c r="KKU32" s="279"/>
      <c r="KKV32" s="279"/>
      <c r="KKW32" s="279"/>
      <c r="KKX32" s="279"/>
      <c r="KKY32" s="279"/>
      <c r="KKZ32" s="279"/>
      <c r="KLA32" s="279"/>
      <c r="KLB32" s="279"/>
      <c r="KLC32" s="279"/>
      <c r="KLD32" s="279"/>
      <c r="KLE32" s="279"/>
      <c r="KLF32" s="279"/>
      <c r="KLG32" s="279"/>
      <c r="KLH32" s="279"/>
      <c r="KLI32" s="279"/>
      <c r="KLJ32" s="279"/>
      <c r="KLK32" s="279"/>
      <c r="KLL32" s="279"/>
      <c r="KLM32" s="279"/>
      <c r="KLN32" s="279"/>
      <c r="KLO32" s="279"/>
      <c r="KLP32" s="279"/>
      <c r="KLQ32" s="279"/>
      <c r="KLR32" s="279"/>
      <c r="KLS32" s="279"/>
      <c r="KLT32" s="279"/>
      <c r="KLU32" s="279"/>
      <c r="KLV32" s="279"/>
      <c r="KLW32" s="279"/>
      <c r="KLX32" s="279"/>
      <c r="KLY32" s="279"/>
      <c r="KLZ32" s="279"/>
      <c r="KMA32" s="279"/>
      <c r="KMB32" s="279"/>
      <c r="KMC32" s="279"/>
      <c r="KMD32" s="279"/>
      <c r="KME32" s="279"/>
      <c r="KMF32" s="279"/>
      <c r="KMG32" s="279"/>
      <c r="KMH32" s="279"/>
      <c r="KMI32" s="279"/>
      <c r="KMJ32" s="279"/>
      <c r="KMK32" s="279"/>
      <c r="KML32" s="279"/>
      <c r="KMM32" s="279"/>
      <c r="KMN32" s="279"/>
      <c r="KMO32" s="279"/>
      <c r="KMP32" s="279"/>
      <c r="KMQ32" s="279"/>
      <c r="KMR32" s="279"/>
      <c r="KMS32" s="279"/>
      <c r="KMT32" s="279"/>
      <c r="KMU32" s="279"/>
      <c r="KMV32" s="279"/>
      <c r="KMW32" s="279"/>
      <c r="KMX32" s="279"/>
      <c r="KMY32" s="279"/>
      <c r="KMZ32" s="279"/>
      <c r="KNA32" s="279"/>
      <c r="KNB32" s="279"/>
      <c r="KNC32" s="279"/>
      <c r="KND32" s="279"/>
      <c r="KNE32" s="279"/>
      <c r="KNF32" s="279"/>
      <c r="KNG32" s="279"/>
      <c r="KNH32" s="279"/>
      <c r="KNI32" s="279"/>
      <c r="KNJ32" s="279"/>
      <c r="KNK32" s="279"/>
      <c r="KNL32" s="279"/>
      <c r="KNM32" s="279"/>
      <c r="KNN32" s="279"/>
      <c r="KNO32" s="279"/>
      <c r="KNP32" s="279"/>
      <c r="KNQ32" s="279"/>
      <c r="KNR32" s="279"/>
      <c r="KNS32" s="279"/>
      <c r="KNT32" s="279"/>
      <c r="KNU32" s="279"/>
      <c r="KNV32" s="279"/>
      <c r="KNW32" s="279"/>
      <c r="KNX32" s="279"/>
      <c r="KNY32" s="279"/>
      <c r="KNZ32" s="279"/>
      <c r="KOA32" s="279"/>
      <c r="KOB32" s="279"/>
      <c r="KOC32" s="279"/>
      <c r="KOD32" s="279"/>
      <c r="KOE32" s="279"/>
      <c r="KOF32" s="279"/>
      <c r="KOG32" s="279"/>
      <c r="KOH32" s="279"/>
      <c r="KOI32" s="279"/>
      <c r="KOJ32" s="279"/>
      <c r="KOK32" s="279"/>
      <c r="KOL32" s="279"/>
      <c r="KOM32" s="279"/>
      <c r="KON32" s="279"/>
      <c r="KOO32" s="279"/>
      <c r="KOP32" s="279"/>
      <c r="KOQ32" s="279"/>
      <c r="KOR32" s="279"/>
      <c r="KOS32" s="279"/>
      <c r="KOT32" s="279"/>
      <c r="KOU32" s="279"/>
      <c r="KOV32" s="279"/>
      <c r="KOW32" s="279"/>
      <c r="KOX32" s="279"/>
      <c r="KOY32" s="279"/>
      <c r="KOZ32" s="279"/>
      <c r="KPA32" s="279"/>
      <c r="KPB32" s="279"/>
      <c r="KPC32" s="279"/>
      <c r="KPD32" s="279"/>
      <c r="KPE32" s="279"/>
      <c r="KPF32" s="279"/>
      <c r="KPG32" s="279"/>
      <c r="KPH32" s="279"/>
      <c r="KPI32" s="279"/>
      <c r="KPJ32" s="279"/>
      <c r="KPK32" s="279"/>
      <c r="KPL32" s="279"/>
      <c r="KPM32" s="279"/>
      <c r="KPN32" s="279"/>
      <c r="KPO32" s="279"/>
      <c r="KPP32" s="279"/>
      <c r="KPQ32" s="279"/>
      <c r="KPR32" s="279"/>
      <c r="KPS32" s="279"/>
      <c r="KPT32" s="279"/>
      <c r="KPU32" s="279"/>
      <c r="KPV32" s="279"/>
      <c r="KPW32" s="279"/>
      <c r="KPX32" s="279"/>
      <c r="KPY32" s="279"/>
      <c r="KPZ32" s="279"/>
      <c r="KQA32" s="279"/>
      <c r="KQB32" s="279"/>
      <c r="KQC32" s="279"/>
      <c r="KQD32" s="279"/>
      <c r="KQE32" s="279"/>
      <c r="KQF32" s="279"/>
      <c r="KQG32" s="279"/>
      <c r="KQH32" s="279"/>
      <c r="KQI32" s="279"/>
      <c r="KQJ32" s="279"/>
      <c r="KQK32" s="279"/>
      <c r="KQL32" s="279"/>
      <c r="KQM32" s="279"/>
      <c r="KQN32" s="279"/>
      <c r="KQO32" s="279"/>
      <c r="KQP32" s="279"/>
      <c r="KQQ32" s="279"/>
      <c r="KQR32" s="279"/>
      <c r="KQS32" s="279"/>
      <c r="KQT32" s="279"/>
      <c r="KQU32" s="279"/>
      <c r="KQV32" s="279"/>
      <c r="KQW32" s="279"/>
      <c r="KQX32" s="279"/>
      <c r="KQY32" s="279"/>
      <c r="KQZ32" s="279"/>
      <c r="KRA32" s="279"/>
      <c r="KRB32" s="279"/>
      <c r="KRC32" s="279"/>
      <c r="KRD32" s="279"/>
      <c r="KRE32" s="279"/>
      <c r="KRF32" s="279"/>
      <c r="KRG32" s="279"/>
      <c r="KRH32" s="279"/>
      <c r="KRI32" s="279"/>
      <c r="KRJ32" s="279"/>
      <c r="KRK32" s="279"/>
      <c r="KRL32" s="279"/>
      <c r="KRM32" s="279"/>
      <c r="KRN32" s="279"/>
      <c r="KRO32" s="279"/>
      <c r="KRP32" s="279"/>
      <c r="KRQ32" s="279"/>
      <c r="KRR32" s="279"/>
      <c r="KRS32" s="279"/>
      <c r="KRT32" s="279"/>
      <c r="KRU32" s="279"/>
      <c r="KRV32" s="279"/>
      <c r="KRW32" s="279"/>
      <c r="KRX32" s="279"/>
      <c r="KRY32" s="279"/>
      <c r="KRZ32" s="279"/>
      <c r="KSA32" s="279"/>
      <c r="KSB32" s="279"/>
      <c r="KSC32" s="279"/>
      <c r="KSD32" s="279"/>
      <c r="KSE32" s="279"/>
      <c r="KSF32" s="279"/>
      <c r="KSG32" s="279"/>
      <c r="KSH32" s="279"/>
      <c r="KSI32" s="279"/>
      <c r="KSJ32" s="279"/>
      <c r="KSK32" s="279"/>
      <c r="KSL32" s="279"/>
      <c r="KSM32" s="279"/>
      <c r="KSN32" s="279"/>
      <c r="KSO32" s="279"/>
      <c r="KSP32" s="279"/>
      <c r="KSQ32" s="279"/>
      <c r="KSR32" s="279"/>
      <c r="KSS32" s="279"/>
      <c r="KST32" s="279"/>
      <c r="KSU32" s="279"/>
      <c r="KSV32" s="279"/>
      <c r="KSW32" s="279"/>
      <c r="KSX32" s="279"/>
      <c r="KSY32" s="279"/>
      <c r="KSZ32" s="279"/>
      <c r="KTA32" s="279"/>
      <c r="KTB32" s="279"/>
      <c r="KTC32" s="279"/>
      <c r="KTD32" s="279"/>
      <c r="KTE32" s="279"/>
      <c r="KTF32" s="279"/>
      <c r="KTG32" s="279"/>
      <c r="KTH32" s="279"/>
      <c r="KTI32" s="279"/>
      <c r="KTJ32" s="279"/>
      <c r="KTK32" s="279"/>
      <c r="KTL32" s="279"/>
      <c r="KTM32" s="279"/>
      <c r="KTN32" s="279"/>
      <c r="KTO32" s="279"/>
      <c r="KTP32" s="279"/>
      <c r="KTQ32" s="279"/>
      <c r="KTR32" s="279"/>
      <c r="KTS32" s="279"/>
      <c r="KTT32" s="279"/>
      <c r="KTU32" s="279"/>
      <c r="KTV32" s="279"/>
      <c r="KTW32" s="279"/>
      <c r="KTX32" s="279"/>
      <c r="KTY32" s="279"/>
      <c r="KTZ32" s="279"/>
      <c r="KUA32" s="279"/>
      <c r="KUB32" s="279"/>
      <c r="KUC32" s="279"/>
      <c r="KUD32" s="279"/>
      <c r="KUE32" s="279"/>
      <c r="KUF32" s="279"/>
      <c r="KUG32" s="279"/>
      <c r="KUH32" s="279"/>
      <c r="KUI32" s="279"/>
      <c r="KUJ32" s="279"/>
      <c r="KUK32" s="279"/>
      <c r="KUL32" s="279"/>
      <c r="KUM32" s="279"/>
      <c r="KUN32" s="279"/>
      <c r="KUO32" s="279"/>
      <c r="KUP32" s="279"/>
      <c r="KUQ32" s="279"/>
      <c r="KUR32" s="279"/>
      <c r="KUS32" s="279"/>
      <c r="KUT32" s="279"/>
      <c r="KUU32" s="279"/>
      <c r="KUV32" s="279"/>
      <c r="KUW32" s="279"/>
      <c r="KUX32" s="279"/>
      <c r="KUY32" s="279"/>
      <c r="KUZ32" s="279"/>
      <c r="KVA32" s="279"/>
      <c r="KVB32" s="279"/>
      <c r="KVC32" s="279"/>
      <c r="KVD32" s="279"/>
      <c r="KVE32" s="279"/>
      <c r="KVF32" s="279"/>
      <c r="KVG32" s="279"/>
      <c r="KVH32" s="279"/>
      <c r="KVI32" s="279"/>
      <c r="KVJ32" s="279"/>
      <c r="KVK32" s="279"/>
      <c r="KVL32" s="279"/>
      <c r="KVM32" s="279"/>
      <c r="KVN32" s="279"/>
      <c r="KVO32" s="279"/>
      <c r="KVP32" s="279"/>
      <c r="KVQ32" s="279"/>
      <c r="KVR32" s="279"/>
      <c r="KVS32" s="279"/>
      <c r="KVT32" s="279"/>
      <c r="KVU32" s="279"/>
      <c r="KVV32" s="279"/>
      <c r="KVW32" s="279"/>
      <c r="KVX32" s="279"/>
      <c r="KVY32" s="279"/>
      <c r="KVZ32" s="279"/>
      <c r="KWA32" s="279"/>
      <c r="KWB32" s="279"/>
      <c r="KWC32" s="279"/>
      <c r="KWD32" s="279"/>
      <c r="KWE32" s="279"/>
      <c r="KWF32" s="279"/>
      <c r="KWG32" s="279"/>
      <c r="KWH32" s="279"/>
      <c r="KWI32" s="279"/>
      <c r="KWJ32" s="279"/>
      <c r="KWK32" s="279"/>
      <c r="KWL32" s="279"/>
      <c r="KWM32" s="279"/>
      <c r="KWN32" s="279"/>
      <c r="KWO32" s="279"/>
      <c r="KWP32" s="279"/>
      <c r="KWQ32" s="279"/>
      <c r="KWR32" s="279"/>
      <c r="KWS32" s="279"/>
      <c r="KWT32" s="279"/>
      <c r="KWU32" s="279"/>
      <c r="KWV32" s="279"/>
      <c r="KWW32" s="279"/>
      <c r="KWX32" s="279"/>
      <c r="KWY32" s="279"/>
      <c r="KWZ32" s="279"/>
      <c r="KXA32" s="279"/>
      <c r="KXB32" s="279"/>
      <c r="KXC32" s="279"/>
      <c r="KXD32" s="279"/>
      <c r="KXE32" s="279"/>
      <c r="KXF32" s="279"/>
      <c r="KXG32" s="279"/>
      <c r="KXH32" s="279"/>
      <c r="KXI32" s="279"/>
      <c r="KXJ32" s="279"/>
      <c r="KXK32" s="279"/>
      <c r="KXL32" s="279"/>
      <c r="KXM32" s="279"/>
      <c r="KXN32" s="279"/>
      <c r="KXO32" s="279"/>
      <c r="KXP32" s="279"/>
      <c r="KXQ32" s="279"/>
      <c r="KXR32" s="279"/>
      <c r="KXS32" s="279"/>
      <c r="KXT32" s="279"/>
      <c r="KXU32" s="279"/>
      <c r="KXV32" s="279"/>
      <c r="KXW32" s="279"/>
      <c r="KXX32" s="279"/>
      <c r="KXY32" s="279"/>
      <c r="KXZ32" s="279"/>
      <c r="KYA32" s="279"/>
      <c r="KYB32" s="279"/>
      <c r="KYC32" s="279"/>
      <c r="KYD32" s="279"/>
      <c r="KYE32" s="279"/>
      <c r="KYF32" s="279"/>
      <c r="KYG32" s="279"/>
      <c r="KYH32" s="279"/>
      <c r="KYI32" s="279"/>
      <c r="KYJ32" s="279"/>
      <c r="KYK32" s="279"/>
      <c r="KYL32" s="279"/>
      <c r="KYM32" s="279"/>
      <c r="KYN32" s="279"/>
      <c r="KYO32" s="279"/>
      <c r="KYP32" s="279"/>
      <c r="KYQ32" s="279"/>
      <c r="KYR32" s="279"/>
      <c r="KYS32" s="279"/>
      <c r="KYT32" s="279"/>
      <c r="KYU32" s="279"/>
      <c r="KYV32" s="279"/>
      <c r="KYW32" s="279"/>
      <c r="KYX32" s="279"/>
      <c r="KYY32" s="279"/>
      <c r="KYZ32" s="279"/>
      <c r="KZA32" s="279"/>
      <c r="KZB32" s="279"/>
      <c r="KZC32" s="279"/>
      <c r="KZD32" s="279"/>
      <c r="KZE32" s="279"/>
      <c r="KZF32" s="279"/>
      <c r="KZG32" s="279"/>
      <c r="KZH32" s="279"/>
      <c r="KZI32" s="279"/>
      <c r="KZJ32" s="279"/>
      <c r="KZK32" s="279"/>
      <c r="KZL32" s="279"/>
      <c r="KZM32" s="279"/>
      <c r="KZN32" s="279"/>
      <c r="KZO32" s="279"/>
      <c r="KZP32" s="279"/>
      <c r="KZQ32" s="279"/>
      <c r="KZR32" s="279"/>
      <c r="KZS32" s="279"/>
      <c r="KZT32" s="279"/>
      <c r="KZU32" s="279"/>
      <c r="KZV32" s="279"/>
      <c r="KZW32" s="279"/>
      <c r="KZX32" s="279"/>
      <c r="KZY32" s="279"/>
      <c r="KZZ32" s="279"/>
      <c r="LAA32" s="279"/>
      <c r="LAB32" s="279"/>
      <c r="LAC32" s="279"/>
      <c r="LAD32" s="279"/>
      <c r="LAE32" s="279"/>
      <c r="LAF32" s="279"/>
      <c r="LAG32" s="279"/>
      <c r="LAH32" s="279"/>
      <c r="LAI32" s="279"/>
      <c r="LAJ32" s="279"/>
      <c r="LAK32" s="279"/>
      <c r="LAL32" s="279"/>
      <c r="LAM32" s="279"/>
      <c r="LAN32" s="279"/>
      <c r="LAO32" s="279"/>
      <c r="LAP32" s="279"/>
      <c r="LAQ32" s="279"/>
      <c r="LAR32" s="279"/>
      <c r="LAS32" s="279"/>
      <c r="LAT32" s="279"/>
      <c r="LAU32" s="279"/>
      <c r="LAV32" s="279"/>
      <c r="LAW32" s="279"/>
      <c r="LAX32" s="279"/>
      <c r="LAY32" s="279"/>
      <c r="LAZ32" s="279"/>
      <c r="LBA32" s="279"/>
      <c r="LBB32" s="279"/>
      <c r="LBC32" s="279"/>
      <c r="LBD32" s="279"/>
      <c r="LBE32" s="279"/>
      <c r="LBF32" s="279"/>
      <c r="LBG32" s="279"/>
      <c r="LBH32" s="279"/>
      <c r="LBI32" s="279"/>
      <c r="LBJ32" s="279"/>
      <c r="LBK32" s="279"/>
      <c r="LBL32" s="279"/>
      <c r="LBM32" s="279"/>
      <c r="LBN32" s="279"/>
      <c r="LBO32" s="279"/>
      <c r="LBP32" s="279"/>
      <c r="LBQ32" s="279"/>
      <c r="LBR32" s="279"/>
      <c r="LBS32" s="279"/>
      <c r="LBT32" s="279"/>
      <c r="LBU32" s="279"/>
      <c r="LBV32" s="279"/>
      <c r="LBW32" s="279"/>
      <c r="LBX32" s="279"/>
      <c r="LBY32" s="279"/>
      <c r="LBZ32" s="279"/>
      <c r="LCA32" s="279"/>
      <c r="LCB32" s="279"/>
      <c r="LCC32" s="279"/>
      <c r="LCD32" s="279"/>
      <c r="LCE32" s="279"/>
      <c r="LCF32" s="279"/>
      <c r="LCG32" s="279"/>
      <c r="LCH32" s="279"/>
      <c r="LCI32" s="279"/>
      <c r="LCJ32" s="279"/>
      <c r="LCK32" s="279"/>
      <c r="LCL32" s="279"/>
      <c r="LCM32" s="279"/>
      <c r="LCN32" s="279"/>
      <c r="LCO32" s="279"/>
      <c r="LCP32" s="279"/>
      <c r="LCQ32" s="279"/>
      <c r="LCR32" s="279"/>
      <c r="LCS32" s="279"/>
      <c r="LCT32" s="279"/>
      <c r="LCU32" s="279"/>
      <c r="LCV32" s="279"/>
      <c r="LCW32" s="279"/>
      <c r="LCX32" s="279"/>
      <c r="LCY32" s="279"/>
      <c r="LCZ32" s="279"/>
      <c r="LDA32" s="279"/>
      <c r="LDB32" s="279"/>
      <c r="LDC32" s="279"/>
      <c r="LDD32" s="279"/>
      <c r="LDE32" s="279"/>
      <c r="LDF32" s="279"/>
      <c r="LDG32" s="279"/>
      <c r="LDH32" s="279"/>
      <c r="LDI32" s="279"/>
      <c r="LDJ32" s="279"/>
      <c r="LDK32" s="279"/>
      <c r="LDL32" s="279"/>
      <c r="LDM32" s="279"/>
      <c r="LDN32" s="279"/>
      <c r="LDO32" s="279"/>
      <c r="LDP32" s="279"/>
      <c r="LDQ32" s="279"/>
      <c r="LDR32" s="279"/>
      <c r="LDS32" s="279"/>
      <c r="LDT32" s="279"/>
      <c r="LDU32" s="279"/>
      <c r="LDV32" s="279"/>
      <c r="LDW32" s="279"/>
      <c r="LDX32" s="279"/>
      <c r="LDY32" s="279"/>
      <c r="LDZ32" s="279"/>
      <c r="LEA32" s="279"/>
      <c r="LEB32" s="279"/>
      <c r="LEC32" s="279"/>
      <c r="LED32" s="279"/>
      <c r="LEE32" s="279"/>
      <c r="LEF32" s="279"/>
      <c r="LEG32" s="279"/>
      <c r="LEH32" s="279"/>
      <c r="LEI32" s="279"/>
      <c r="LEJ32" s="279"/>
      <c r="LEK32" s="279"/>
      <c r="LEL32" s="279"/>
      <c r="LEM32" s="279"/>
      <c r="LEN32" s="279"/>
      <c r="LEO32" s="279"/>
      <c r="LEP32" s="279"/>
      <c r="LEQ32" s="279"/>
      <c r="LER32" s="279"/>
      <c r="LES32" s="279"/>
      <c r="LET32" s="279"/>
      <c r="LEU32" s="279"/>
      <c r="LEV32" s="279"/>
      <c r="LEW32" s="279"/>
      <c r="LEX32" s="279"/>
      <c r="LEY32" s="279"/>
      <c r="LEZ32" s="279"/>
      <c r="LFA32" s="279"/>
      <c r="LFB32" s="279"/>
      <c r="LFC32" s="279"/>
      <c r="LFD32" s="279"/>
      <c r="LFE32" s="279"/>
      <c r="LFF32" s="279"/>
      <c r="LFG32" s="279"/>
      <c r="LFH32" s="279"/>
      <c r="LFI32" s="279"/>
      <c r="LFJ32" s="279"/>
      <c r="LFK32" s="279"/>
      <c r="LFL32" s="279"/>
      <c r="LFM32" s="279"/>
      <c r="LFN32" s="279"/>
      <c r="LFO32" s="279"/>
      <c r="LFP32" s="279"/>
      <c r="LFQ32" s="279"/>
      <c r="LFR32" s="279"/>
      <c r="LFS32" s="279"/>
      <c r="LFT32" s="279"/>
      <c r="LFU32" s="279"/>
      <c r="LFV32" s="279"/>
      <c r="LFW32" s="279"/>
      <c r="LFX32" s="279"/>
      <c r="LFY32" s="279"/>
      <c r="LFZ32" s="279"/>
      <c r="LGA32" s="279"/>
      <c r="LGB32" s="279"/>
      <c r="LGC32" s="279"/>
      <c r="LGD32" s="279"/>
      <c r="LGE32" s="279"/>
      <c r="LGF32" s="279"/>
      <c r="LGG32" s="279"/>
      <c r="LGH32" s="279"/>
      <c r="LGI32" s="279"/>
      <c r="LGJ32" s="279"/>
      <c r="LGK32" s="279"/>
      <c r="LGL32" s="279"/>
      <c r="LGM32" s="279"/>
      <c r="LGN32" s="279"/>
      <c r="LGO32" s="279"/>
      <c r="LGP32" s="279"/>
      <c r="LGQ32" s="279"/>
      <c r="LGR32" s="279"/>
      <c r="LGS32" s="279"/>
      <c r="LGT32" s="279"/>
      <c r="LGU32" s="279"/>
      <c r="LGV32" s="279"/>
      <c r="LGW32" s="279"/>
      <c r="LGX32" s="279"/>
      <c r="LGY32" s="279"/>
      <c r="LGZ32" s="279"/>
      <c r="LHA32" s="279"/>
      <c r="LHB32" s="279"/>
      <c r="LHC32" s="279"/>
      <c r="LHD32" s="279"/>
      <c r="LHE32" s="279"/>
      <c r="LHF32" s="279"/>
      <c r="LHG32" s="279"/>
      <c r="LHH32" s="279"/>
      <c r="LHI32" s="279"/>
      <c r="LHJ32" s="279"/>
      <c r="LHK32" s="279"/>
      <c r="LHL32" s="279"/>
      <c r="LHM32" s="279"/>
      <c r="LHN32" s="279"/>
      <c r="LHO32" s="279"/>
      <c r="LHP32" s="279"/>
      <c r="LHQ32" s="279"/>
      <c r="LHR32" s="279"/>
      <c r="LHS32" s="279"/>
      <c r="LHT32" s="279"/>
      <c r="LHU32" s="279"/>
      <c r="LHV32" s="279"/>
      <c r="LHW32" s="279"/>
      <c r="LHX32" s="279"/>
      <c r="LHY32" s="279"/>
      <c r="LHZ32" s="279"/>
      <c r="LIA32" s="279"/>
      <c r="LIB32" s="279"/>
      <c r="LIC32" s="279"/>
      <c r="LID32" s="279"/>
      <c r="LIE32" s="279"/>
      <c r="LIF32" s="279"/>
      <c r="LIG32" s="279"/>
      <c r="LIH32" s="279"/>
      <c r="LII32" s="279"/>
      <c r="LIJ32" s="279"/>
      <c r="LIK32" s="279"/>
      <c r="LIL32" s="279"/>
      <c r="LIM32" s="279"/>
      <c r="LIN32" s="279"/>
      <c r="LIO32" s="279"/>
      <c r="LIP32" s="279"/>
      <c r="LIQ32" s="279"/>
      <c r="LIR32" s="279"/>
      <c r="LIS32" s="279"/>
      <c r="LIT32" s="279"/>
      <c r="LIU32" s="279"/>
      <c r="LIV32" s="279"/>
      <c r="LIW32" s="279"/>
      <c r="LIX32" s="279"/>
      <c r="LIY32" s="279"/>
      <c r="LIZ32" s="279"/>
      <c r="LJA32" s="279"/>
      <c r="LJB32" s="279"/>
      <c r="LJC32" s="279"/>
      <c r="LJD32" s="279"/>
      <c r="LJE32" s="279"/>
      <c r="LJF32" s="279"/>
      <c r="LJG32" s="279"/>
      <c r="LJH32" s="279"/>
      <c r="LJI32" s="279"/>
      <c r="LJJ32" s="279"/>
      <c r="LJK32" s="279"/>
      <c r="LJL32" s="279"/>
      <c r="LJM32" s="279"/>
      <c r="LJN32" s="279"/>
      <c r="LJO32" s="279"/>
      <c r="LJP32" s="279"/>
      <c r="LJQ32" s="279"/>
      <c r="LJR32" s="279"/>
      <c r="LJS32" s="279"/>
      <c r="LJT32" s="279"/>
      <c r="LJU32" s="279"/>
      <c r="LJV32" s="279"/>
      <c r="LJW32" s="279"/>
      <c r="LJX32" s="279"/>
      <c r="LJY32" s="279"/>
      <c r="LJZ32" s="279"/>
      <c r="LKA32" s="279"/>
      <c r="LKB32" s="279"/>
      <c r="LKC32" s="279"/>
      <c r="LKD32" s="279"/>
      <c r="LKE32" s="279"/>
      <c r="LKF32" s="279"/>
      <c r="LKG32" s="279"/>
      <c r="LKH32" s="279"/>
      <c r="LKI32" s="279"/>
      <c r="LKJ32" s="279"/>
      <c r="LKK32" s="279"/>
      <c r="LKL32" s="279"/>
      <c r="LKM32" s="279"/>
      <c r="LKN32" s="279"/>
      <c r="LKO32" s="279"/>
      <c r="LKP32" s="279"/>
      <c r="LKQ32" s="279"/>
      <c r="LKR32" s="279"/>
      <c r="LKS32" s="279"/>
      <c r="LKT32" s="279"/>
      <c r="LKU32" s="279"/>
      <c r="LKV32" s="279"/>
      <c r="LKW32" s="279"/>
      <c r="LKX32" s="279"/>
      <c r="LKY32" s="279"/>
      <c r="LKZ32" s="279"/>
      <c r="LLA32" s="279"/>
      <c r="LLB32" s="279"/>
      <c r="LLC32" s="279"/>
      <c r="LLD32" s="279"/>
      <c r="LLE32" s="279"/>
      <c r="LLF32" s="279"/>
      <c r="LLG32" s="279"/>
      <c r="LLH32" s="279"/>
      <c r="LLI32" s="279"/>
      <c r="LLJ32" s="279"/>
      <c r="LLK32" s="279"/>
      <c r="LLL32" s="279"/>
      <c r="LLM32" s="279"/>
      <c r="LLN32" s="279"/>
      <c r="LLO32" s="279"/>
      <c r="LLP32" s="279"/>
      <c r="LLQ32" s="279"/>
      <c r="LLR32" s="279"/>
      <c r="LLS32" s="279"/>
      <c r="LLT32" s="279"/>
      <c r="LLU32" s="279"/>
      <c r="LLV32" s="279"/>
      <c r="LLW32" s="279"/>
      <c r="LLX32" s="279"/>
      <c r="LLY32" s="279"/>
      <c r="LLZ32" s="279"/>
      <c r="LMA32" s="279"/>
      <c r="LMB32" s="279"/>
      <c r="LMC32" s="279"/>
      <c r="LMD32" s="279"/>
      <c r="LME32" s="279"/>
      <c r="LMF32" s="279"/>
      <c r="LMG32" s="279"/>
      <c r="LMH32" s="279"/>
      <c r="LMI32" s="279"/>
      <c r="LMJ32" s="279"/>
      <c r="LMK32" s="279"/>
      <c r="LML32" s="279"/>
      <c r="LMM32" s="279"/>
      <c r="LMN32" s="279"/>
      <c r="LMO32" s="279"/>
      <c r="LMP32" s="279"/>
      <c r="LMQ32" s="279"/>
      <c r="LMR32" s="279"/>
      <c r="LMS32" s="279"/>
      <c r="LMT32" s="279"/>
      <c r="LMU32" s="279"/>
      <c r="LMV32" s="279"/>
      <c r="LMW32" s="279"/>
      <c r="LMX32" s="279"/>
      <c r="LMY32" s="279"/>
      <c r="LMZ32" s="279"/>
      <c r="LNA32" s="279"/>
      <c r="LNB32" s="279"/>
      <c r="LNC32" s="279"/>
      <c r="LND32" s="279"/>
      <c r="LNE32" s="279"/>
      <c r="LNF32" s="279"/>
      <c r="LNG32" s="279"/>
      <c r="LNH32" s="279"/>
      <c r="LNI32" s="279"/>
      <c r="LNJ32" s="279"/>
      <c r="LNK32" s="279"/>
      <c r="LNL32" s="279"/>
      <c r="LNM32" s="279"/>
      <c r="LNN32" s="279"/>
      <c r="LNO32" s="279"/>
      <c r="LNP32" s="279"/>
      <c r="LNQ32" s="279"/>
      <c r="LNR32" s="279"/>
      <c r="LNS32" s="279"/>
      <c r="LNT32" s="279"/>
      <c r="LNU32" s="279"/>
      <c r="LNV32" s="279"/>
      <c r="LNW32" s="279"/>
      <c r="LNX32" s="279"/>
      <c r="LNY32" s="279"/>
      <c r="LNZ32" s="279"/>
      <c r="LOA32" s="279"/>
      <c r="LOB32" s="279"/>
      <c r="LOC32" s="279"/>
      <c r="LOD32" s="279"/>
      <c r="LOE32" s="279"/>
      <c r="LOF32" s="279"/>
      <c r="LOG32" s="279"/>
      <c r="LOH32" s="279"/>
      <c r="LOI32" s="279"/>
      <c r="LOJ32" s="279"/>
      <c r="LOK32" s="279"/>
      <c r="LOL32" s="279"/>
      <c r="LOM32" s="279"/>
      <c r="LON32" s="279"/>
      <c r="LOO32" s="279"/>
      <c r="LOP32" s="279"/>
      <c r="LOQ32" s="279"/>
      <c r="LOR32" s="279"/>
      <c r="LOS32" s="279"/>
      <c r="LOT32" s="279"/>
      <c r="LOU32" s="279"/>
      <c r="LOV32" s="279"/>
      <c r="LOW32" s="279"/>
      <c r="LOX32" s="279"/>
      <c r="LOY32" s="279"/>
      <c r="LOZ32" s="279"/>
      <c r="LPA32" s="279"/>
      <c r="LPB32" s="279"/>
      <c r="LPC32" s="279"/>
      <c r="LPD32" s="279"/>
      <c r="LPE32" s="279"/>
      <c r="LPF32" s="279"/>
      <c r="LPG32" s="279"/>
      <c r="LPH32" s="279"/>
      <c r="LPI32" s="279"/>
      <c r="LPJ32" s="279"/>
      <c r="LPK32" s="279"/>
      <c r="LPL32" s="279"/>
      <c r="LPM32" s="279"/>
      <c r="LPN32" s="279"/>
      <c r="LPO32" s="279"/>
      <c r="LPP32" s="279"/>
      <c r="LPQ32" s="279"/>
      <c r="LPR32" s="279"/>
      <c r="LPS32" s="279"/>
      <c r="LPT32" s="279"/>
      <c r="LPU32" s="279"/>
      <c r="LPV32" s="279"/>
      <c r="LPW32" s="279"/>
      <c r="LPX32" s="279"/>
      <c r="LPY32" s="279"/>
      <c r="LPZ32" s="279"/>
      <c r="LQA32" s="279"/>
      <c r="LQB32" s="279"/>
      <c r="LQC32" s="279"/>
      <c r="LQD32" s="279"/>
      <c r="LQE32" s="279"/>
      <c r="LQF32" s="279"/>
      <c r="LQG32" s="279"/>
      <c r="LQH32" s="279"/>
      <c r="LQI32" s="279"/>
      <c r="LQJ32" s="279"/>
      <c r="LQK32" s="279"/>
      <c r="LQL32" s="279"/>
      <c r="LQM32" s="279"/>
      <c r="LQN32" s="279"/>
      <c r="LQO32" s="279"/>
      <c r="LQP32" s="279"/>
      <c r="LQQ32" s="279"/>
      <c r="LQR32" s="279"/>
      <c r="LQS32" s="279"/>
      <c r="LQT32" s="279"/>
      <c r="LQU32" s="279"/>
      <c r="LQV32" s="279"/>
      <c r="LQW32" s="279"/>
      <c r="LQX32" s="279"/>
      <c r="LQY32" s="279"/>
      <c r="LQZ32" s="279"/>
      <c r="LRA32" s="279"/>
      <c r="LRB32" s="279"/>
      <c r="LRC32" s="279"/>
      <c r="LRD32" s="279"/>
      <c r="LRE32" s="279"/>
      <c r="LRF32" s="279"/>
      <c r="LRG32" s="279"/>
      <c r="LRH32" s="279"/>
      <c r="LRI32" s="279"/>
      <c r="LRJ32" s="279"/>
      <c r="LRK32" s="279"/>
      <c r="LRL32" s="279"/>
      <c r="LRM32" s="279"/>
      <c r="LRN32" s="279"/>
      <c r="LRO32" s="279"/>
      <c r="LRP32" s="279"/>
      <c r="LRQ32" s="279"/>
      <c r="LRR32" s="279"/>
      <c r="LRS32" s="279"/>
      <c r="LRT32" s="279"/>
      <c r="LRU32" s="279"/>
      <c r="LRV32" s="279"/>
      <c r="LRW32" s="279"/>
      <c r="LRX32" s="279"/>
      <c r="LRY32" s="279"/>
      <c r="LRZ32" s="279"/>
      <c r="LSA32" s="279"/>
      <c r="LSB32" s="279"/>
      <c r="LSC32" s="279"/>
      <c r="LSD32" s="279"/>
      <c r="LSE32" s="279"/>
      <c r="LSF32" s="279"/>
      <c r="LSG32" s="279"/>
      <c r="LSH32" s="279"/>
      <c r="LSI32" s="279"/>
      <c r="LSJ32" s="279"/>
      <c r="LSK32" s="279"/>
      <c r="LSL32" s="279"/>
      <c r="LSM32" s="279"/>
      <c r="LSN32" s="279"/>
      <c r="LSO32" s="279"/>
      <c r="LSP32" s="279"/>
      <c r="LSQ32" s="279"/>
      <c r="LSR32" s="279"/>
      <c r="LSS32" s="279"/>
      <c r="LST32" s="279"/>
      <c r="LSU32" s="279"/>
      <c r="LSV32" s="279"/>
      <c r="LSW32" s="279"/>
      <c r="LSX32" s="279"/>
      <c r="LSY32" s="279"/>
      <c r="LSZ32" s="279"/>
      <c r="LTA32" s="279"/>
      <c r="LTB32" s="279"/>
      <c r="LTC32" s="279"/>
      <c r="LTD32" s="279"/>
      <c r="LTE32" s="279"/>
      <c r="LTF32" s="279"/>
      <c r="LTG32" s="279"/>
      <c r="LTH32" s="279"/>
      <c r="LTI32" s="279"/>
      <c r="LTJ32" s="279"/>
      <c r="LTK32" s="279"/>
      <c r="LTL32" s="279"/>
      <c r="LTM32" s="279"/>
      <c r="LTN32" s="279"/>
      <c r="LTO32" s="279"/>
      <c r="LTP32" s="279"/>
      <c r="LTQ32" s="279"/>
      <c r="LTR32" s="279"/>
      <c r="LTS32" s="279"/>
      <c r="LTT32" s="279"/>
      <c r="LTU32" s="279"/>
      <c r="LTV32" s="279"/>
      <c r="LTW32" s="279"/>
      <c r="LTX32" s="279"/>
      <c r="LTY32" s="279"/>
      <c r="LTZ32" s="279"/>
      <c r="LUA32" s="279"/>
      <c r="LUB32" s="279"/>
      <c r="LUC32" s="279"/>
      <c r="LUD32" s="279"/>
      <c r="LUE32" s="279"/>
      <c r="LUF32" s="279"/>
      <c r="LUG32" s="279"/>
      <c r="LUH32" s="279"/>
      <c r="LUI32" s="279"/>
      <c r="LUJ32" s="279"/>
      <c r="LUK32" s="279"/>
      <c r="LUL32" s="279"/>
      <c r="LUM32" s="279"/>
      <c r="LUN32" s="279"/>
      <c r="LUO32" s="279"/>
      <c r="LUP32" s="279"/>
      <c r="LUQ32" s="279"/>
      <c r="LUR32" s="279"/>
      <c r="LUS32" s="279"/>
      <c r="LUT32" s="279"/>
      <c r="LUU32" s="279"/>
      <c r="LUV32" s="279"/>
      <c r="LUW32" s="279"/>
      <c r="LUX32" s="279"/>
      <c r="LUY32" s="279"/>
      <c r="LUZ32" s="279"/>
      <c r="LVA32" s="279"/>
      <c r="LVB32" s="279"/>
      <c r="LVC32" s="279"/>
      <c r="LVD32" s="279"/>
      <c r="LVE32" s="279"/>
      <c r="LVF32" s="279"/>
      <c r="LVG32" s="279"/>
      <c r="LVH32" s="279"/>
      <c r="LVI32" s="279"/>
      <c r="LVJ32" s="279"/>
      <c r="LVK32" s="279"/>
      <c r="LVL32" s="279"/>
      <c r="LVM32" s="279"/>
      <c r="LVN32" s="279"/>
      <c r="LVO32" s="279"/>
      <c r="LVP32" s="279"/>
      <c r="LVQ32" s="279"/>
      <c r="LVR32" s="279"/>
      <c r="LVS32" s="279"/>
      <c r="LVT32" s="279"/>
      <c r="LVU32" s="279"/>
      <c r="LVV32" s="279"/>
      <c r="LVW32" s="279"/>
      <c r="LVX32" s="279"/>
      <c r="LVY32" s="279"/>
      <c r="LVZ32" s="279"/>
      <c r="LWA32" s="279"/>
      <c r="LWB32" s="279"/>
      <c r="LWC32" s="279"/>
      <c r="LWD32" s="279"/>
      <c r="LWE32" s="279"/>
      <c r="LWF32" s="279"/>
      <c r="LWG32" s="279"/>
      <c r="LWH32" s="279"/>
      <c r="LWI32" s="279"/>
      <c r="LWJ32" s="279"/>
      <c r="LWK32" s="279"/>
      <c r="LWL32" s="279"/>
      <c r="LWM32" s="279"/>
      <c r="LWN32" s="279"/>
      <c r="LWO32" s="279"/>
      <c r="LWP32" s="279"/>
      <c r="LWQ32" s="279"/>
      <c r="LWR32" s="279"/>
      <c r="LWS32" s="279"/>
      <c r="LWT32" s="279"/>
      <c r="LWU32" s="279"/>
      <c r="LWV32" s="279"/>
      <c r="LWW32" s="279"/>
      <c r="LWX32" s="279"/>
      <c r="LWY32" s="279"/>
      <c r="LWZ32" s="279"/>
      <c r="LXA32" s="279"/>
      <c r="LXB32" s="279"/>
      <c r="LXC32" s="279"/>
      <c r="LXD32" s="279"/>
      <c r="LXE32" s="279"/>
      <c r="LXF32" s="279"/>
      <c r="LXG32" s="279"/>
      <c r="LXH32" s="279"/>
      <c r="LXI32" s="279"/>
      <c r="LXJ32" s="279"/>
      <c r="LXK32" s="279"/>
      <c r="LXL32" s="279"/>
      <c r="LXM32" s="279"/>
      <c r="LXN32" s="279"/>
      <c r="LXO32" s="279"/>
      <c r="LXP32" s="279"/>
      <c r="LXQ32" s="279"/>
      <c r="LXR32" s="279"/>
      <c r="LXS32" s="279"/>
      <c r="LXT32" s="279"/>
      <c r="LXU32" s="279"/>
      <c r="LXV32" s="279"/>
      <c r="LXW32" s="279"/>
      <c r="LXX32" s="279"/>
      <c r="LXY32" s="279"/>
      <c r="LXZ32" s="279"/>
      <c r="LYA32" s="279"/>
      <c r="LYB32" s="279"/>
      <c r="LYC32" s="279"/>
      <c r="LYD32" s="279"/>
      <c r="LYE32" s="279"/>
      <c r="LYF32" s="279"/>
      <c r="LYG32" s="279"/>
      <c r="LYH32" s="279"/>
      <c r="LYI32" s="279"/>
      <c r="LYJ32" s="279"/>
      <c r="LYK32" s="279"/>
      <c r="LYL32" s="279"/>
      <c r="LYM32" s="279"/>
      <c r="LYN32" s="279"/>
      <c r="LYO32" s="279"/>
      <c r="LYP32" s="279"/>
      <c r="LYQ32" s="279"/>
      <c r="LYR32" s="279"/>
      <c r="LYS32" s="279"/>
      <c r="LYT32" s="279"/>
      <c r="LYU32" s="279"/>
      <c r="LYV32" s="279"/>
      <c r="LYW32" s="279"/>
      <c r="LYX32" s="279"/>
      <c r="LYY32" s="279"/>
      <c r="LYZ32" s="279"/>
      <c r="LZA32" s="279"/>
      <c r="LZB32" s="279"/>
      <c r="LZC32" s="279"/>
      <c r="LZD32" s="279"/>
      <c r="LZE32" s="279"/>
      <c r="LZF32" s="279"/>
      <c r="LZG32" s="279"/>
      <c r="LZH32" s="279"/>
      <c r="LZI32" s="279"/>
      <c r="LZJ32" s="279"/>
      <c r="LZK32" s="279"/>
      <c r="LZL32" s="279"/>
      <c r="LZM32" s="279"/>
      <c r="LZN32" s="279"/>
      <c r="LZO32" s="279"/>
      <c r="LZP32" s="279"/>
      <c r="LZQ32" s="279"/>
      <c r="LZR32" s="279"/>
      <c r="LZS32" s="279"/>
      <c r="LZT32" s="279"/>
      <c r="LZU32" s="279"/>
      <c r="LZV32" s="279"/>
      <c r="LZW32" s="279"/>
      <c r="LZX32" s="279"/>
      <c r="LZY32" s="279"/>
      <c r="LZZ32" s="279"/>
      <c r="MAA32" s="279"/>
      <c r="MAB32" s="279"/>
      <c r="MAC32" s="279"/>
      <c r="MAD32" s="279"/>
      <c r="MAE32" s="279"/>
      <c r="MAF32" s="279"/>
      <c r="MAG32" s="279"/>
      <c r="MAH32" s="279"/>
      <c r="MAI32" s="279"/>
      <c r="MAJ32" s="279"/>
      <c r="MAK32" s="279"/>
      <c r="MAL32" s="279"/>
      <c r="MAM32" s="279"/>
      <c r="MAN32" s="279"/>
      <c r="MAO32" s="279"/>
      <c r="MAP32" s="279"/>
      <c r="MAQ32" s="279"/>
      <c r="MAR32" s="279"/>
      <c r="MAS32" s="279"/>
      <c r="MAT32" s="279"/>
      <c r="MAU32" s="279"/>
      <c r="MAV32" s="279"/>
      <c r="MAW32" s="279"/>
      <c r="MAX32" s="279"/>
      <c r="MAY32" s="279"/>
      <c r="MAZ32" s="279"/>
      <c r="MBA32" s="279"/>
      <c r="MBB32" s="279"/>
      <c r="MBC32" s="279"/>
      <c r="MBD32" s="279"/>
      <c r="MBE32" s="279"/>
      <c r="MBF32" s="279"/>
      <c r="MBG32" s="279"/>
      <c r="MBH32" s="279"/>
      <c r="MBI32" s="279"/>
      <c r="MBJ32" s="279"/>
      <c r="MBK32" s="279"/>
      <c r="MBL32" s="279"/>
      <c r="MBM32" s="279"/>
      <c r="MBN32" s="279"/>
      <c r="MBO32" s="279"/>
      <c r="MBP32" s="279"/>
      <c r="MBQ32" s="279"/>
      <c r="MBR32" s="279"/>
      <c r="MBS32" s="279"/>
      <c r="MBT32" s="279"/>
      <c r="MBU32" s="279"/>
      <c r="MBV32" s="279"/>
      <c r="MBW32" s="279"/>
      <c r="MBX32" s="279"/>
      <c r="MBY32" s="279"/>
      <c r="MBZ32" s="279"/>
      <c r="MCA32" s="279"/>
      <c r="MCB32" s="279"/>
      <c r="MCC32" s="279"/>
      <c r="MCD32" s="279"/>
      <c r="MCE32" s="279"/>
      <c r="MCF32" s="279"/>
      <c r="MCG32" s="279"/>
      <c r="MCH32" s="279"/>
      <c r="MCI32" s="279"/>
      <c r="MCJ32" s="279"/>
      <c r="MCK32" s="279"/>
      <c r="MCL32" s="279"/>
      <c r="MCM32" s="279"/>
      <c r="MCN32" s="279"/>
      <c r="MCO32" s="279"/>
      <c r="MCP32" s="279"/>
      <c r="MCQ32" s="279"/>
      <c r="MCR32" s="279"/>
      <c r="MCS32" s="279"/>
      <c r="MCT32" s="279"/>
      <c r="MCU32" s="279"/>
      <c r="MCV32" s="279"/>
      <c r="MCW32" s="279"/>
      <c r="MCX32" s="279"/>
      <c r="MCY32" s="279"/>
      <c r="MCZ32" s="279"/>
      <c r="MDA32" s="279"/>
      <c r="MDB32" s="279"/>
      <c r="MDC32" s="279"/>
      <c r="MDD32" s="279"/>
      <c r="MDE32" s="279"/>
      <c r="MDF32" s="279"/>
      <c r="MDG32" s="279"/>
      <c r="MDH32" s="279"/>
      <c r="MDI32" s="279"/>
      <c r="MDJ32" s="279"/>
      <c r="MDK32" s="279"/>
      <c r="MDL32" s="279"/>
      <c r="MDM32" s="279"/>
      <c r="MDN32" s="279"/>
      <c r="MDO32" s="279"/>
      <c r="MDP32" s="279"/>
      <c r="MDQ32" s="279"/>
      <c r="MDR32" s="279"/>
      <c r="MDS32" s="279"/>
      <c r="MDT32" s="279"/>
      <c r="MDU32" s="279"/>
      <c r="MDV32" s="279"/>
      <c r="MDW32" s="279"/>
      <c r="MDX32" s="279"/>
      <c r="MDY32" s="279"/>
      <c r="MDZ32" s="279"/>
      <c r="MEA32" s="279"/>
      <c r="MEB32" s="279"/>
      <c r="MEC32" s="279"/>
      <c r="MED32" s="279"/>
      <c r="MEE32" s="279"/>
      <c r="MEF32" s="279"/>
      <c r="MEG32" s="279"/>
      <c r="MEH32" s="279"/>
      <c r="MEI32" s="279"/>
      <c r="MEJ32" s="279"/>
      <c r="MEK32" s="279"/>
      <c r="MEL32" s="279"/>
      <c r="MEM32" s="279"/>
      <c r="MEN32" s="279"/>
      <c r="MEO32" s="279"/>
      <c r="MEP32" s="279"/>
      <c r="MEQ32" s="279"/>
      <c r="MER32" s="279"/>
      <c r="MES32" s="279"/>
      <c r="MET32" s="279"/>
      <c r="MEU32" s="279"/>
      <c r="MEV32" s="279"/>
      <c r="MEW32" s="279"/>
      <c r="MEX32" s="279"/>
      <c r="MEY32" s="279"/>
      <c r="MEZ32" s="279"/>
      <c r="MFA32" s="279"/>
      <c r="MFB32" s="279"/>
      <c r="MFC32" s="279"/>
      <c r="MFD32" s="279"/>
      <c r="MFE32" s="279"/>
      <c r="MFF32" s="279"/>
      <c r="MFG32" s="279"/>
      <c r="MFH32" s="279"/>
      <c r="MFI32" s="279"/>
      <c r="MFJ32" s="279"/>
      <c r="MFK32" s="279"/>
      <c r="MFL32" s="279"/>
      <c r="MFM32" s="279"/>
      <c r="MFN32" s="279"/>
      <c r="MFO32" s="279"/>
      <c r="MFP32" s="279"/>
      <c r="MFQ32" s="279"/>
      <c r="MFR32" s="279"/>
      <c r="MFS32" s="279"/>
      <c r="MFT32" s="279"/>
      <c r="MFU32" s="279"/>
      <c r="MFV32" s="279"/>
      <c r="MFW32" s="279"/>
      <c r="MFX32" s="279"/>
      <c r="MFY32" s="279"/>
      <c r="MFZ32" s="279"/>
      <c r="MGA32" s="279"/>
      <c r="MGB32" s="279"/>
      <c r="MGC32" s="279"/>
      <c r="MGD32" s="279"/>
      <c r="MGE32" s="279"/>
      <c r="MGF32" s="279"/>
      <c r="MGG32" s="279"/>
      <c r="MGH32" s="279"/>
      <c r="MGI32" s="279"/>
      <c r="MGJ32" s="279"/>
      <c r="MGK32" s="279"/>
      <c r="MGL32" s="279"/>
      <c r="MGM32" s="279"/>
      <c r="MGN32" s="279"/>
      <c r="MGO32" s="279"/>
      <c r="MGP32" s="279"/>
      <c r="MGQ32" s="279"/>
      <c r="MGR32" s="279"/>
      <c r="MGS32" s="279"/>
      <c r="MGT32" s="279"/>
      <c r="MGU32" s="279"/>
      <c r="MGV32" s="279"/>
      <c r="MGW32" s="279"/>
      <c r="MGX32" s="279"/>
      <c r="MGY32" s="279"/>
      <c r="MGZ32" s="279"/>
      <c r="MHA32" s="279"/>
      <c r="MHB32" s="279"/>
      <c r="MHC32" s="279"/>
      <c r="MHD32" s="279"/>
      <c r="MHE32" s="279"/>
      <c r="MHF32" s="279"/>
      <c r="MHG32" s="279"/>
      <c r="MHH32" s="279"/>
      <c r="MHI32" s="279"/>
      <c r="MHJ32" s="279"/>
      <c r="MHK32" s="279"/>
      <c r="MHL32" s="279"/>
      <c r="MHM32" s="279"/>
      <c r="MHN32" s="279"/>
      <c r="MHO32" s="279"/>
      <c r="MHP32" s="279"/>
      <c r="MHQ32" s="279"/>
      <c r="MHR32" s="279"/>
      <c r="MHS32" s="279"/>
      <c r="MHT32" s="279"/>
      <c r="MHU32" s="279"/>
      <c r="MHV32" s="279"/>
      <c r="MHW32" s="279"/>
      <c r="MHX32" s="279"/>
      <c r="MHY32" s="279"/>
      <c r="MHZ32" s="279"/>
      <c r="MIA32" s="279"/>
      <c r="MIB32" s="279"/>
      <c r="MIC32" s="279"/>
      <c r="MID32" s="279"/>
      <c r="MIE32" s="279"/>
      <c r="MIF32" s="279"/>
      <c r="MIG32" s="279"/>
      <c r="MIH32" s="279"/>
      <c r="MII32" s="279"/>
      <c r="MIJ32" s="279"/>
      <c r="MIK32" s="279"/>
      <c r="MIL32" s="279"/>
      <c r="MIM32" s="279"/>
      <c r="MIN32" s="279"/>
      <c r="MIO32" s="279"/>
      <c r="MIP32" s="279"/>
      <c r="MIQ32" s="279"/>
      <c r="MIR32" s="279"/>
      <c r="MIS32" s="279"/>
      <c r="MIT32" s="279"/>
      <c r="MIU32" s="279"/>
      <c r="MIV32" s="279"/>
      <c r="MIW32" s="279"/>
      <c r="MIX32" s="279"/>
      <c r="MIY32" s="279"/>
      <c r="MIZ32" s="279"/>
      <c r="MJA32" s="279"/>
      <c r="MJB32" s="279"/>
      <c r="MJC32" s="279"/>
      <c r="MJD32" s="279"/>
      <c r="MJE32" s="279"/>
      <c r="MJF32" s="279"/>
      <c r="MJG32" s="279"/>
      <c r="MJH32" s="279"/>
      <c r="MJI32" s="279"/>
      <c r="MJJ32" s="279"/>
      <c r="MJK32" s="279"/>
      <c r="MJL32" s="279"/>
      <c r="MJM32" s="279"/>
      <c r="MJN32" s="279"/>
      <c r="MJO32" s="279"/>
      <c r="MJP32" s="279"/>
      <c r="MJQ32" s="279"/>
      <c r="MJR32" s="279"/>
      <c r="MJS32" s="279"/>
      <c r="MJT32" s="279"/>
      <c r="MJU32" s="279"/>
      <c r="MJV32" s="279"/>
      <c r="MJW32" s="279"/>
      <c r="MJX32" s="279"/>
      <c r="MJY32" s="279"/>
      <c r="MJZ32" s="279"/>
      <c r="MKA32" s="279"/>
      <c r="MKB32" s="279"/>
      <c r="MKC32" s="279"/>
      <c r="MKD32" s="279"/>
      <c r="MKE32" s="279"/>
      <c r="MKF32" s="279"/>
      <c r="MKG32" s="279"/>
      <c r="MKH32" s="279"/>
      <c r="MKI32" s="279"/>
      <c r="MKJ32" s="279"/>
      <c r="MKK32" s="279"/>
      <c r="MKL32" s="279"/>
      <c r="MKM32" s="279"/>
      <c r="MKN32" s="279"/>
      <c r="MKO32" s="279"/>
      <c r="MKP32" s="279"/>
      <c r="MKQ32" s="279"/>
      <c r="MKR32" s="279"/>
      <c r="MKS32" s="279"/>
      <c r="MKT32" s="279"/>
      <c r="MKU32" s="279"/>
      <c r="MKV32" s="279"/>
      <c r="MKW32" s="279"/>
      <c r="MKX32" s="279"/>
      <c r="MKY32" s="279"/>
      <c r="MKZ32" s="279"/>
      <c r="MLA32" s="279"/>
      <c r="MLB32" s="279"/>
      <c r="MLC32" s="279"/>
      <c r="MLD32" s="279"/>
      <c r="MLE32" s="279"/>
      <c r="MLF32" s="279"/>
      <c r="MLG32" s="279"/>
      <c r="MLH32" s="279"/>
      <c r="MLI32" s="279"/>
      <c r="MLJ32" s="279"/>
      <c r="MLK32" s="279"/>
      <c r="MLL32" s="279"/>
      <c r="MLM32" s="279"/>
      <c r="MLN32" s="279"/>
      <c r="MLO32" s="279"/>
      <c r="MLP32" s="279"/>
      <c r="MLQ32" s="279"/>
      <c r="MLR32" s="279"/>
      <c r="MLS32" s="279"/>
      <c r="MLT32" s="279"/>
      <c r="MLU32" s="279"/>
      <c r="MLV32" s="279"/>
      <c r="MLW32" s="279"/>
      <c r="MLX32" s="279"/>
      <c r="MLY32" s="279"/>
      <c r="MLZ32" s="279"/>
      <c r="MMA32" s="279"/>
      <c r="MMB32" s="279"/>
      <c r="MMC32" s="279"/>
      <c r="MMD32" s="279"/>
      <c r="MME32" s="279"/>
      <c r="MMF32" s="279"/>
      <c r="MMG32" s="279"/>
      <c r="MMH32" s="279"/>
      <c r="MMI32" s="279"/>
      <c r="MMJ32" s="279"/>
      <c r="MMK32" s="279"/>
      <c r="MML32" s="279"/>
      <c r="MMM32" s="279"/>
      <c r="MMN32" s="279"/>
      <c r="MMO32" s="279"/>
      <c r="MMP32" s="279"/>
      <c r="MMQ32" s="279"/>
      <c r="MMR32" s="279"/>
      <c r="MMS32" s="279"/>
      <c r="MMT32" s="279"/>
      <c r="MMU32" s="279"/>
      <c r="MMV32" s="279"/>
      <c r="MMW32" s="279"/>
      <c r="MMX32" s="279"/>
      <c r="MMY32" s="279"/>
      <c r="MMZ32" s="279"/>
      <c r="MNA32" s="279"/>
      <c r="MNB32" s="279"/>
      <c r="MNC32" s="279"/>
      <c r="MND32" s="279"/>
      <c r="MNE32" s="279"/>
      <c r="MNF32" s="279"/>
      <c r="MNG32" s="279"/>
      <c r="MNH32" s="279"/>
      <c r="MNI32" s="279"/>
      <c r="MNJ32" s="279"/>
      <c r="MNK32" s="279"/>
      <c r="MNL32" s="279"/>
      <c r="MNM32" s="279"/>
      <c r="MNN32" s="279"/>
      <c r="MNO32" s="279"/>
      <c r="MNP32" s="279"/>
      <c r="MNQ32" s="279"/>
      <c r="MNR32" s="279"/>
      <c r="MNS32" s="279"/>
      <c r="MNT32" s="279"/>
      <c r="MNU32" s="279"/>
      <c r="MNV32" s="279"/>
      <c r="MNW32" s="279"/>
      <c r="MNX32" s="279"/>
      <c r="MNY32" s="279"/>
      <c r="MNZ32" s="279"/>
      <c r="MOA32" s="279"/>
      <c r="MOB32" s="279"/>
      <c r="MOC32" s="279"/>
      <c r="MOD32" s="279"/>
      <c r="MOE32" s="279"/>
      <c r="MOF32" s="279"/>
      <c r="MOG32" s="279"/>
      <c r="MOH32" s="279"/>
      <c r="MOI32" s="279"/>
      <c r="MOJ32" s="279"/>
      <c r="MOK32" s="279"/>
      <c r="MOL32" s="279"/>
      <c r="MOM32" s="279"/>
      <c r="MON32" s="279"/>
      <c r="MOO32" s="279"/>
      <c r="MOP32" s="279"/>
      <c r="MOQ32" s="279"/>
      <c r="MOR32" s="279"/>
      <c r="MOS32" s="279"/>
      <c r="MOT32" s="279"/>
      <c r="MOU32" s="279"/>
      <c r="MOV32" s="279"/>
      <c r="MOW32" s="279"/>
      <c r="MOX32" s="279"/>
      <c r="MOY32" s="279"/>
      <c r="MOZ32" s="279"/>
      <c r="MPA32" s="279"/>
      <c r="MPB32" s="279"/>
      <c r="MPC32" s="279"/>
      <c r="MPD32" s="279"/>
      <c r="MPE32" s="279"/>
      <c r="MPF32" s="279"/>
      <c r="MPG32" s="279"/>
      <c r="MPH32" s="279"/>
      <c r="MPI32" s="279"/>
      <c r="MPJ32" s="279"/>
      <c r="MPK32" s="279"/>
      <c r="MPL32" s="279"/>
      <c r="MPM32" s="279"/>
      <c r="MPN32" s="279"/>
      <c r="MPO32" s="279"/>
      <c r="MPP32" s="279"/>
      <c r="MPQ32" s="279"/>
      <c r="MPR32" s="279"/>
      <c r="MPS32" s="279"/>
      <c r="MPT32" s="279"/>
      <c r="MPU32" s="279"/>
      <c r="MPV32" s="279"/>
      <c r="MPW32" s="279"/>
      <c r="MPX32" s="279"/>
      <c r="MPY32" s="279"/>
      <c r="MPZ32" s="279"/>
      <c r="MQA32" s="279"/>
      <c r="MQB32" s="279"/>
      <c r="MQC32" s="279"/>
      <c r="MQD32" s="279"/>
      <c r="MQE32" s="279"/>
      <c r="MQF32" s="279"/>
      <c r="MQG32" s="279"/>
      <c r="MQH32" s="279"/>
      <c r="MQI32" s="279"/>
      <c r="MQJ32" s="279"/>
      <c r="MQK32" s="279"/>
      <c r="MQL32" s="279"/>
      <c r="MQM32" s="279"/>
      <c r="MQN32" s="279"/>
      <c r="MQO32" s="279"/>
      <c r="MQP32" s="279"/>
      <c r="MQQ32" s="279"/>
      <c r="MQR32" s="279"/>
      <c r="MQS32" s="279"/>
      <c r="MQT32" s="279"/>
      <c r="MQU32" s="279"/>
      <c r="MQV32" s="279"/>
      <c r="MQW32" s="279"/>
      <c r="MQX32" s="279"/>
      <c r="MQY32" s="279"/>
      <c r="MQZ32" s="279"/>
      <c r="MRA32" s="279"/>
      <c r="MRB32" s="279"/>
      <c r="MRC32" s="279"/>
      <c r="MRD32" s="279"/>
      <c r="MRE32" s="279"/>
      <c r="MRF32" s="279"/>
      <c r="MRG32" s="279"/>
      <c r="MRH32" s="279"/>
      <c r="MRI32" s="279"/>
      <c r="MRJ32" s="279"/>
      <c r="MRK32" s="279"/>
      <c r="MRL32" s="279"/>
      <c r="MRM32" s="279"/>
      <c r="MRN32" s="279"/>
      <c r="MRO32" s="279"/>
      <c r="MRP32" s="279"/>
      <c r="MRQ32" s="279"/>
      <c r="MRR32" s="279"/>
      <c r="MRS32" s="279"/>
      <c r="MRT32" s="279"/>
      <c r="MRU32" s="279"/>
      <c r="MRV32" s="279"/>
      <c r="MRW32" s="279"/>
      <c r="MRX32" s="279"/>
      <c r="MRY32" s="279"/>
      <c r="MRZ32" s="279"/>
      <c r="MSA32" s="279"/>
      <c r="MSB32" s="279"/>
      <c r="MSC32" s="279"/>
      <c r="MSD32" s="279"/>
      <c r="MSE32" s="279"/>
      <c r="MSF32" s="279"/>
      <c r="MSG32" s="279"/>
      <c r="MSH32" s="279"/>
      <c r="MSI32" s="279"/>
      <c r="MSJ32" s="279"/>
      <c r="MSK32" s="279"/>
      <c r="MSL32" s="279"/>
      <c r="MSM32" s="279"/>
      <c r="MSN32" s="279"/>
      <c r="MSO32" s="279"/>
      <c r="MSP32" s="279"/>
      <c r="MSQ32" s="279"/>
      <c r="MSR32" s="279"/>
      <c r="MSS32" s="279"/>
      <c r="MST32" s="279"/>
      <c r="MSU32" s="279"/>
      <c r="MSV32" s="279"/>
      <c r="MSW32" s="279"/>
      <c r="MSX32" s="279"/>
      <c r="MSY32" s="279"/>
      <c r="MSZ32" s="279"/>
      <c r="MTA32" s="279"/>
      <c r="MTB32" s="279"/>
      <c r="MTC32" s="279"/>
      <c r="MTD32" s="279"/>
      <c r="MTE32" s="279"/>
      <c r="MTF32" s="279"/>
      <c r="MTG32" s="279"/>
      <c r="MTH32" s="279"/>
      <c r="MTI32" s="279"/>
      <c r="MTJ32" s="279"/>
      <c r="MTK32" s="279"/>
      <c r="MTL32" s="279"/>
      <c r="MTM32" s="279"/>
      <c r="MTN32" s="279"/>
      <c r="MTO32" s="279"/>
      <c r="MTP32" s="279"/>
      <c r="MTQ32" s="279"/>
      <c r="MTR32" s="279"/>
      <c r="MTS32" s="279"/>
      <c r="MTT32" s="279"/>
      <c r="MTU32" s="279"/>
      <c r="MTV32" s="279"/>
      <c r="MTW32" s="279"/>
      <c r="MTX32" s="279"/>
      <c r="MTY32" s="279"/>
      <c r="MTZ32" s="279"/>
      <c r="MUA32" s="279"/>
      <c r="MUB32" s="279"/>
      <c r="MUC32" s="279"/>
      <c r="MUD32" s="279"/>
      <c r="MUE32" s="279"/>
      <c r="MUF32" s="279"/>
      <c r="MUG32" s="279"/>
      <c r="MUH32" s="279"/>
      <c r="MUI32" s="279"/>
      <c r="MUJ32" s="279"/>
      <c r="MUK32" s="279"/>
      <c r="MUL32" s="279"/>
      <c r="MUM32" s="279"/>
      <c r="MUN32" s="279"/>
      <c r="MUO32" s="279"/>
      <c r="MUP32" s="279"/>
      <c r="MUQ32" s="279"/>
      <c r="MUR32" s="279"/>
      <c r="MUS32" s="279"/>
      <c r="MUT32" s="279"/>
      <c r="MUU32" s="279"/>
      <c r="MUV32" s="279"/>
      <c r="MUW32" s="279"/>
      <c r="MUX32" s="279"/>
      <c r="MUY32" s="279"/>
      <c r="MUZ32" s="279"/>
      <c r="MVA32" s="279"/>
      <c r="MVB32" s="279"/>
      <c r="MVC32" s="279"/>
      <c r="MVD32" s="279"/>
      <c r="MVE32" s="279"/>
      <c r="MVF32" s="279"/>
      <c r="MVG32" s="279"/>
      <c r="MVH32" s="279"/>
      <c r="MVI32" s="279"/>
      <c r="MVJ32" s="279"/>
      <c r="MVK32" s="279"/>
      <c r="MVL32" s="279"/>
      <c r="MVM32" s="279"/>
      <c r="MVN32" s="279"/>
      <c r="MVO32" s="279"/>
      <c r="MVP32" s="279"/>
      <c r="MVQ32" s="279"/>
      <c r="MVR32" s="279"/>
      <c r="MVS32" s="279"/>
      <c r="MVT32" s="279"/>
      <c r="MVU32" s="279"/>
      <c r="MVV32" s="279"/>
      <c r="MVW32" s="279"/>
      <c r="MVX32" s="279"/>
      <c r="MVY32" s="279"/>
      <c r="MVZ32" s="279"/>
      <c r="MWA32" s="279"/>
      <c r="MWB32" s="279"/>
      <c r="MWC32" s="279"/>
      <c r="MWD32" s="279"/>
      <c r="MWE32" s="279"/>
      <c r="MWF32" s="279"/>
      <c r="MWG32" s="279"/>
      <c r="MWH32" s="279"/>
      <c r="MWI32" s="279"/>
      <c r="MWJ32" s="279"/>
      <c r="MWK32" s="279"/>
      <c r="MWL32" s="279"/>
      <c r="MWM32" s="279"/>
      <c r="MWN32" s="279"/>
      <c r="MWO32" s="279"/>
      <c r="MWP32" s="279"/>
      <c r="MWQ32" s="279"/>
      <c r="MWR32" s="279"/>
      <c r="MWS32" s="279"/>
      <c r="MWT32" s="279"/>
      <c r="MWU32" s="279"/>
      <c r="MWV32" s="279"/>
      <c r="MWW32" s="279"/>
      <c r="MWX32" s="279"/>
      <c r="MWY32" s="279"/>
      <c r="MWZ32" s="279"/>
      <c r="MXA32" s="279"/>
      <c r="MXB32" s="279"/>
      <c r="MXC32" s="279"/>
      <c r="MXD32" s="279"/>
      <c r="MXE32" s="279"/>
      <c r="MXF32" s="279"/>
      <c r="MXG32" s="279"/>
      <c r="MXH32" s="279"/>
      <c r="MXI32" s="279"/>
      <c r="MXJ32" s="279"/>
      <c r="MXK32" s="279"/>
      <c r="MXL32" s="279"/>
      <c r="MXM32" s="279"/>
      <c r="MXN32" s="279"/>
      <c r="MXO32" s="279"/>
      <c r="MXP32" s="279"/>
      <c r="MXQ32" s="279"/>
      <c r="MXR32" s="279"/>
      <c r="MXS32" s="279"/>
      <c r="MXT32" s="279"/>
      <c r="MXU32" s="279"/>
      <c r="MXV32" s="279"/>
      <c r="MXW32" s="279"/>
      <c r="MXX32" s="279"/>
      <c r="MXY32" s="279"/>
      <c r="MXZ32" s="279"/>
      <c r="MYA32" s="279"/>
      <c r="MYB32" s="279"/>
      <c r="MYC32" s="279"/>
      <c r="MYD32" s="279"/>
      <c r="MYE32" s="279"/>
      <c r="MYF32" s="279"/>
      <c r="MYG32" s="279"/>
      <c r="MYH32" s="279"/>
      <c r="MYI32" s="279"/>
      <c r="MYJ32" s="279"/>
      <c r="MYK32" s="279"/>
      <c r="MYL32" s="279"/>
      <c r="MYM32" s="279"/>
      <c r="MYN32" s="279"/>
      <c r="MYO32" s="279"/>
      <c r="MYP32" s="279"/>
      <c r="MYQ32" s="279"/>
      <c r="MYR32" s="279"/>
      <c r="MYS32" s="279"/>
      <c r="MYT32" s="279"/>
      <c r="MYU32" s="279"/>
      <c r="MYV32" s="279"/>
      <c r="MYW32" s="279"/>
      <c r="MYX32" s="279"/>
      <c r="MYY32" s="279"/>
      <c r="MYZ32" s="279"/>
      <c r="MZA32" s="279"/>
      <c r="MZB32" s="279"/>
      <c r="MZC32" s="279"/>
      <c r="MZD32" s="279"/>
      <c r="MZE32" s="279"/>
      <c r="MZF32" s="279"/>
      <c r="MZG32" s="279"/>
      <c r="MZH32" s="279"/>
      <c r="MZI32" s="279"/>
      <c r="MZJ32" s="279"/>
      <c r="MZK32" s="279"/>
      <c r="MZL32" s="279"/>
      <c r="MZM32" s="279"/>
      <c r="MZN32" s="279"/>
      <c r="MZO32" s="279"/>
      <c r="MZP32" s="279"/>
      <c r="MZQ32" s="279"/>
      <c r="MZR32" s="279"/>
      <c r="MZS32" s="279"/>
      <c r="MZT32" s="279"/>
      <c r="MZU32" s="279"/>
      <c r="MZV32" s="279"/>
      <c r="MZW32" s="279"/>
      <c r="MZX32" s="279"/>
      <c r="MZY32" s="279"/>
      <c r="MZZ32" s="279"/>
      <c r="NAA32" s="279"/>
      <c r="NAB32" s="279"/>
      <c r="NAC32" s="279"/>
      <c r="NAD32" s="279"/>
      <c r="NAE32" s="279"/>
      <c r="NAF32" s="279"/>
      <c r="NAG32" s="279"/>
      <c r="NAH32" s="279"/>
      <c r="NAI32" s="279"/>
      <c r="NAJ32" s="279"/>
      <c r="NAK32" s="279"/>
      <c r="NAL32" s="279"/>
      <c r="NAM32" s="279"/>
      <c r="NAN32" s="279"/>
      <c r="NAO32" s="279"/>
      <c r="NAP32" s="279"/>
      <c r="NAQ32" s="279"/>
      <c r="NAR32" s="279"/>
      <c r="NAS32" s="279"/>
      <c r="NAT32" s="279"/>
      <c r="NAU32" s="279"/>
      <c r="NAV32" s="279"/>
      <c r="NAW32" s="279"/>
      <c r="NAX32" s="279"/>
      <c r="NAY32" s="279"/>
      <c r="NAZ32" s="279"/>
      <c r="NBA32" s="279"/>
      <c r="NBB32" s="279"/>
      <c r="NBC32" s="279"/>
      <c r="NBD32" s="279"/>
      <c r="NBE32" s="279"/>
      <c r="NBF32" s="279"/>
      <c r="NBG32" s="279"/>
      <c r="NBH32" s="279"/>
      <c r="NBI32" s="279"/>
      <c r="NBJ32" s="279"/>
      <c r="NBK32" s="279"/>
      <c r="NBL32" s="279"/>
      <c r="NBM32" s="279"/>
      <c r="NBN32" s="279"/>
      <c r="NBO32" s="279"/>
      <c r="NBP32" s="279"/>
      <c r="NBQ32" s="279"/>
      <c r="NBR32" s="279"/>
      <c r="NBS32" s="279"/>
      <c r="NBT32" s="279"/>
      <c r="NBU32" s="279"/>
      <c r="NBV32" s="279"/>
      <c r="NBW32" s="279"/>
      <c r="NBX32" s="279"/>
      <c r="NBY32" s="279"/>
      <c r="NBZ32" s="279"/>
      <c r="NCA32" s="279"/>
      <c r="NCB32" s="279"/>
      <c r="NCC32" s="279"/>
      <c r="NCD32" s="279"/>
      <c r="NCE32" s="279"/>
      <c r="NCF32" s="279"/>
      <c r="NCG32" s="279"/>
      <c r="NCH32" s="279"/>
      <c r="NCI32" s="279"/>
      <c r="NCJ32" s="279"/>
      <c r="NCK32" s="279"/>
      <c r="NCL32" s="279"/>
      <c r="NCM32" s="279"/>
      <c r="NCN32" s="279"/>
      <c r="NCO32" s="279"/>
      <c r="NCP32" s="279"/>
      <c r="NCQ32" s="279"/>
      <c r="NCR32" s="279"/>
      <c r="NCS32" s="279"/>
      <c r="NCT32" s="279"/>
      <c r="NCU32" s="279"/>
      <c r="NCV32" s="279"/>
      <c r="NCW32" s="279"/>
      <c r="NCX32" s="279"/>
      <c r="NCY32" s="279"/>
      <c r="NCZ32" s="279"/>
      <c r="NDA32" s="279"/>
      <c r="NDB32" s="279"/>
      <c r="NDC32" s="279"/>
      <c r="NDD32" s="279"/>
      <c r="NDE32" s="279"/>
      <c r="NDF32" s="279"/>
      <c r="NDG32" s="279"/>
      <c r="NDH32" s="279"/>
      <c r="NDI32" s="279"/>
      <c r="NDJ32" s="279"/>
      <c r="NDK32" s="279"/>
      <c r="NDL32" s="279"/>
      <c r="NDM32" s="279"/>
      <c r="NDN32" s="279"/>
      <c r="NDO32" s="279"/>
      <c r="NDP32" s="279"/>
      <c r="NDQ32" s="279"/>
      <c r="NDR32" s="279"/>
      <c r="NDS32" s="279"/>
      <c r="NDT32" s="279"/>
      <c r="NDU32" s="279"/>
      <c r="NDV32" s="279"/>
      <c r="NDW32" s="279"/>
      <c r="NDX32" s="279"/>
      <c r="NDY32" s="279"/>
      <c r="NDZ32" s="279"/>
      <c r="NEA32" s="279"/>
      <c r="NEB32" s="279"/>
      <c r="NEC32" s="279"/>
      <c r="NED32" s="279"/>
      <c r="NEE32" s="279"/>
      <c r="NEF32" s="279"/>
      <c r="NEG32" s="279"/>
      <c r="NEH32" s="279"/>
      <c r="NEI32" s="279"/>
      <c r="NEJ32" s="279"/>
      <c r="NEK32" s="279"/>
      <c r="NEL32" s="279"/>
      <c r="NEM32" s="279"/>
      <c r="NEN32" s="279"/>
      <c r="NEO32" s="279"/>
      <c r="NEP32" s="279"/>
      <c r="NEQ32" s="279"/>
      <c r="NER32" s="279"/>
      <c r="NES32" s="279"/>
      <c r="NET32" s="279"/>
      <c r="NEU32" s="279"/>
      <c r="NEV32" s="279"/>
      <c r="NEW32" s="279"/>
      <c r="NEX32" s="279"/>
      <c r="NEY32" s="279"/>
      <c r="NEZ32" s="279"/>
      <c r="NFA32" s="279"/>
      <c r="NFB32" s="279"/>
      <c r="NFC32" s="279"/>
      <c r="NFD32" s="279"/>
      <c r="NFE32" s="279"/>
      <c r="NFF32" s="279"/>
      <c r="NFG32" s="279"/>
      <c r="NFH32" s="279"/>
      <c r="NFI32" s="279"/>
      <c r="NFJ32" s="279"/>
      <c r="NFK32" s="279"/>
      <c r="NFL32" s="279"/>
      <c r="NFM32" s="279"/>
      <c r="NFN32" s="279"/>
      <c r="NFO32" s="279"/>
      <c r="NFP32" s="279"/>
      <c r="NFQ32" s="279"/>
      <c r="NFR32" s="279"/>
      <c r="NFS32" s="279"/>
      <c r="NFT32" s="279"/>
      <c r="NFU32" s="279"/>
      <c r="NFV32" s="279"/>
      <c r="NFW32" s="279"/>
      <c r="NFX32" s="279"/>
      <c r="NFY32" s="279"/>
      <c r="NFZ32" s="279"/>
      <c r="NGA32" s="279"/>
      <c r="NGB32" s="279"/>
      <c r="NGC32" s="279"/>
      <c r="NGD32" s="279"/>
      <c r="NGE32" s="279"/>
      <c r="NGF32" s="279"/>
      <c r="NGG32" s="279"/>
      <c r="NGH32" s="279"/>
      <c r="NGI32" s="279"/>
      <c r="NGJ32" s="279"/>
      <c r="NGK32" s="279"/>
      <c r="NGL32" s="279"/>
      <c r="NGM32" s="279"/>
      <c r="NGN32" s="279"/>
      <c r="NGO32" s="279"/>
      <c r="NGP32" s="279"/>
      <c r="NGQ32" s="279"/>
      <c r="NGR32" s="279"/>
      <c r="NGS32" s="279"/>
      <c r="NGT32" s="279"/>
      <c r="NGU32" s="279"/>
      <c r="NGV32" s="279"/>
      <c r="NGW32" s="279"/>
      <c r="NGX32" s="279"/>
      <c r="NGY32" s="279"/>
      <c r="NGZ32" s="279"/>
      <c r="NHA32" s="279"/>
      <c r="NHB32" s="279"/>
      <c r="NHC32" s="279"/>
      <c r="NHD32" s="279"/>
      <c r="NHE32" s="279"/>
      <c r="NHF32" s="279"/>
      <c r="NHG32" s="279"/>
      <c r="NHH32" s="279"/>
      <c r="NHI32" s="279"/>
      <c r="NHJ32" s="279"/>
      <c r="NHK32" s="279"/>
      <c r="NHL32" s="279"/>
      <c r="NHM32" s="279"/>
      <c r="NHN32" s="279"/>
      <c r="NHO32" s="279"/>
      <c r="NHP32" s="279"/>
      <c r="NHQ32" s="279"/>
      <c r="NHR32" s="279"/>
      <c r="NHS32" s="279"/>
      <c r="NHT32" s="279"/>
      <c r="NHU32" s="279"/>
      <c r="NHV32" s="279"/>
      <c r="NHW32" s="279"/>
      <c r="NHX32" s="279"/>
      <c r="NHY32" s="279"/>
      <c r="NHZ32" s="279"/>
      <c r="NIA32" s="279"/>
      <c r="NIB32" s="279"/>
      <c r="NIC32" s="279"/>
      <c r="NID32" s="279"/>
      <c r="NIE32" s="279"/>
      <c r="NIF32" s="279"/>
      <c r="NIG32" s="279"/>
      <c r="NIH32" s="279"/>
      <c r="NII32" s="279"/>
      <c r="NIJ32" s="279"/>
      <c r="NIK32" s="279"/>
      <c r="NIL32" s="279"/>
      <c r="NIM32" s="279"/>
      <c r="NIN32" s="279"/>
      <c r="NIO32" s="279"/>
      <c r="NIP32" s="279"/>
      <c r="NIQ32" s="279"/>
      <c r="NIR32" s="279"/>
      <c r="NIS32" s="279"/>
      <c r="NIT32" s="279"/>
      <c r="NIU32" s="279"/>
      <c r="NIV32" s="279"/>
      <c r="NIW32" s="279"/>
      <c r="NIX32" s="279"/>
      <c r="NIY32" s="279"/>
      <c r="NIZ32" s="279"/>
      <c r="NJA32" s="279"/>
      <c r="NJB32" s="279"/>
      <c r="NJC32" s="279"/>
      <c r="NJD32" s="279"/>
      <c r="NJE32" s="279"/>
      <c r="NJF32" s="279"/>
      <c r="NJG32" s="279"/>
      <c r="NJH32" s="279"/>
      <c r="NJI32" s="279"/>
      <c r="NJJ32" s="279"/>
      <c r="NJK32" s="279"/>
      <c r="NJL32" s="279"/>
      <c r="NJM32" s="279"/>
      <c r="NJN32" s="279"/>
      <c r="NJO32" s="279"/>
      <c r="NJP32" s="279"/>
      <c r="NJQ32" s="279"/>
      <c r="NJR32" s="279"/>
      <c r="NJS32" s="279"/>
      <c r="NJT32" s="279"/>
      <c r="NJU32" s="279"/>
      <c r="NJV32" s="279"/>
      <c r="NJW32" s="279"/>
      <c r="NJX32" s="279"/>
      <c r="NJY32" s="279"/>
      <c r="NJZ32" s="279"/>
      <c r="NKA32" s="279"/>
      <c r="NKB32" s="279"/>
      <c r="NKC32" s="279"/>
      <c r="NKD32" s="279"/>
      <c r="NKE32" s="279"/>
      <c r="NKF32" s="279"/>
      <c r="NKG32" s="279"/>
      <c r="NKH32" s="279"/>
      <c r="NKI32" s="279"/>
      <c r="NKJ32" s="279"/>
      <c r="NKK32" s="279"/>
      <c r="NKL32" s="279"/>
      <c r="NKM32" s="279"/>
      <c r="NKN32" s="279"/>
      <c r="NKO32" s="279"/>
      <c r="NKP32" s="279"/>
      <c r="NKQ32" s="279"/>
      <c r="NKR32" s="279"/>
      <c r="NKS32" s="279"/>
      <c r="NKT32" s="279"/>
      <c r="NKU32" s="279"/>
      <c r="NKV32" s="279"/>
      <c r="NKW32" s="279"/>
      <c r="NKX32" s="279"/>
      <c r="NKY32" s="279"/>
      <c r="NKZ32" s="279"/>
      <c r="NLA32" s="279"/>
      <c r="NLB32" s="279"/>
      <c r="NLC32" s="279"/>
      <c r="NLD32" s="279"/>
      <c r="NLE32" s="279"/>
      <c r="NLF32" s="279"/>
      <c r="NLG32" s="279"/>
      <c r="NLH32" s="279"/>
      <c r="NLI32" s="279"/>
      <c r="NLJ32" s="279"/>
      <c r="NLK32" s="279"/>
      <c r="NLL32" s="279"/>
      <c r="NLM32" s="279"/>
      <c r="NLN32" s="279"/>
      <c r="NLO32" s="279"/>
      <c r="NLP32" s="279"/>
      <c r="NLQ32" s="279"/>
      <c r="NLR32" s="279"/>
      <c r="NLS32" s="279"/>
      <c r="NLT32" s="279"/>
      <c r="NLU32" s="279"/>
      <c r="NLV32" s="279"/>
      <c r="NLW32" s="279"/>
      <c r="NLX32" s="279"/>
      <c r="NLY32" s="279"/>
      <c r="NLZ32" s="279"/>
      <c r="NMA32" s="279"/>
      <c r="NMB32" s="279"/>
      <c r="NMC32" s="279"/>
      <c r="NMD32" s="279"/>
      <c r="NME32" s="279"/>
      <c r="NMF32" s="279"/>
      <c r="NMG32" s="279"/>
      <c r="NMH32" s="279"/>
      <c r="NMI32" s="279"/>
      <c r="NMJ32" s="279"/>
      <c r="NMK32" s="279"/>
      <c r="NML32" s="279"/>
      <c r="NMM32" s="279"/>
      <c r="NMN32" s="279"/>
      <c r="NMO32" s="279"/>
      <c r="NMP32" s="279"/>
      <c r="NMQ32" s="279"/>
      <c r="NMR32" s="279"/>
      <c r="NMS32" s="279"/>
      <c r="NMT32" s="279"/>
      <c r="NMU32" s="279"/>
      <c r="NMV32" s="279"/>
      <c r="NMW32" s="279"/>
      <c r="NMX32" s="279"/>
      <c r="NMY32" s="279"/>
      <c r="NMZ32" s="279"/>
      <c r="NNA32" s="279"/>
      <c r="NNB32" s="279"/>
      <c r="NNC32" s="279"/>
      <c r="NND32" s="279"/>
      <c r="NNE32" s="279"/>
      <c r="NNF32" s="279"/>
      <c r="NNG32" s="279"/>
      <c r="NNH32" s="279"/>
      <c r="NNI32" s="279"/>
      <c r="NNJ32" s="279"/>
      <c r="NNK32" s="279"/>
      <c r="NNL32" s="279"/>
      <c r="NNM32" s="279"/>
      <c r="NNN32" s="279"/>
      <c r="NNO32" s="279"/>
      <c r="NNP32" s="279"/>
      <c r="NNQ32" s="279"/>
      <c r="NNR32" s="279"/>
      <c r="NNS32" s="279"/>
      <c r="NNT32" s="279"/>
      <c r="NNU32" s="279"/>
      <c r="NNV32" s="279"/>
      <c r="NNW32" s="279"/>
      <c r="NNX32" s="279"/>
      <c r="NNY32" s="279"/>
      <c r="NNZ32" s="279"/>
      <c r="NOA32" s="279"/>
      <c r="NOB32" s="279"/>
      <c r="NOC32" s="279"/>
      <c r="NOD32" s="279"/>
      <c r="NOE32" s="279"/>
      <c r="NOF32" s="279"/>
      <c r="NOG32" s="279"/>
      <c r="NOH32" s="279"/>
      <c r="NOI32" s="279"/>
      <c r="NOJ32" s="279"/>
      <c r="NOK32" s="279"/>
      <c r="NOL32" s="279"/>
      <c r="NOM32" s="279"/>
      <c r="NON32" s="279"/>
      <c r="NOO32" s="279"/>
      <c r="NOP32" s="279"/>
      <c r="NOQ32" s="279"/>
      <c r="NOR32" s="279"/>
      <c r="NOS32" s="279"/>
      <c r="NOT32" s="279"/>
      <c r="NOU32" s="279"/>
      <c r="NOV32" s="279"/>
      <c r="NOW32" s="279"/>
      <c r="NOX32" s="279"/>
      <c r="NOY32" s="279"/>
      <c r="NOZ32" s="279"/>
      <c r="NPA32" s="279"/>
      <c r="NPB32" s="279"/>
      <c r="NPC32" s="279"/>
      <c r="NPD32" s="279"/>
      <c r="NPE32" s="279"/>
      <c r="NPF32" s="279"/>
      <c r="NPG32" s="279"/>
      <c r="NPH32" s="279"/>
      <c r="NPI32" s="279"/>
      <c r="NPJ32" s="279"/>
      <c r="NPK32" s="279"/>
      <c r="NPL32" s="279"/>
      <c r="NPM32" s="279"/>
      <c r="NPN32" s="279"/>
      <c r="NPO32" s="279"/>
      <c r="NPP32" s="279"/>
      <c r="NPQ32" s="279"/>
      <c r="NPR32" s="279"/>
      <c r="NPS32" s="279"/>
      <c r="NPT32" s="279"/>
      <c r="NPU32" s="279"/>
      <c r="NPV32" s="279"/>
      <c r="NPW32" s="279"/>
      <c r="NPX32" s="279"/>
      <c r="NPY32" s="279"/>
      <c r="NPZ32" s="279"/>
      <c r="NQA32" s="279"/>
      <c r="NQB32" s="279"/>
      <c r="NQC32" s="279"/>
      <c r="NQD32" s="279"/>
      <c r="NQE32" s="279"/>
      <c r="NQF32" s="279"/>
      <c r="NQG32" s="279"/>
      <c r="NQH32" s="279"/>
      <c r="NQI32" s="279"/>
      <c r="NQJ32" s="279"/>
      <c r="NQK32" s="279"/>
      <c r="NQL32" s="279"/>
      <c r="NQM32" s="279"/>
      <c r="NQN32" s="279"/>
      <c r="NQO32" s="279"/>
      <c r="NQP32" s="279"/>
      <c r="NQQ32" s="279"/>
      <c r="NQR32" s="279"/>
      <c r="NQS32" s="279"/>
      <c r="NQT32" s="279"/>
      <c r="NQU32" s="279"/>
      <c r="NQV32" s="279"/>
      <c r="NQW32" s="279"/>
      <c r="NQX32" s="279"/>
      <c r="NQY32" s="279"/>
      <c r="NQZ32" s="279"/>
      <c r="NRA32" s="279"/>
      <c r="NRB32" s="279"/>
      <c r="NRC32" s="279"/>
      <c r="NRD32" s="279"/>
      <c r="NRE32" s="279"/>
      <c r="NRF32" s="279"/>
      <c r="NRG32" s="279"/>
      <c r="NRH32" s="279"/>
      <c r="NRI32" s="279"/>
      <c r="NRJ32" s="279"/>
      <c r="NRK32" s="279"/>
      <c r="NRL32" s="279"/>
      <c r="NRM32" s="279"/>
      <c r="NRN32" s="279"/>
      <c r="NRO32" s="279"/>
      <c r="NRP32" s="279"/>
      <c r="NRQ32" s="279"/>
      <c r="NRR32" s="279"/>
      <c r="NRS32" s="279"/>
      <c r="NRT32" s="279"/>
      <c r="NRU32" s="279"/>
      <c r="NRV32" s="279"/>
      <c r="NRW32" s="279"/>
      <c r="NRX32" s="279"/>
      <c r="NRY32" s="279"/>
      <c r="NRZ32" s="279"/>
      <c r="NSA32" s="279"/>
      <c r="NSB32" s="279"/>
      <c r="NSC32" s="279"/>
      <c r="NSD32" s="279"/>
      <c r="NSE32" s="279"/>
      <c r="NSF32" s="279"/>
      <c r="NSG32" s="279"/>
      <c r="NSH32" s="279"/>
      <c r="NSI32" s="279"/>
      <c r="NSJ32" s="279"/>
      <c r="NSK32" s="279"/>
      <c r="NSL32" s="279"/>
      <c r="NSM32" s="279"/>
      <c r="NSN32" s="279"/>
      <c r="NSO32" s="279"/>
      <c r="NSP32" s="279"/>
      <c r="NSQ32" s="279"/>
      <c r="NSR32" s="279"/>
      <c r="NSS32" s="279"/>
      <c r="NST32" s="279"/>
      <c r="NSU32" s="279"/>
      <c r="NSV32" s="279"/>
      <c r="NSW32" s="279"/>
      <c r="NSX32" s="279"/>
      <c r="NSY32" s="279"/>
      <c r="NSZ32" s="279"/>
      <c r="NTA32" s="279"/>
      <c r="NTB32" s="279"/>
      <c r="NTC32" s="279"/>
      <c r="NTD32" s="279"/>
      <c r="NTE32" s="279"/>
      <c r="NTF32" s="279"/>
      <c r="NTG32" s="279"/>
      <c r="NTH32" s="279"/>
      <c r="NTI32" s="279"/>
      <c r="NTJ32" s="279"/>
      <c r="NTK32" s="279"/>
      <c r="NTL32" s="279"/>
      <c r="NTM32" s="279"/>
      <c r="NTN32" s="279"/>
      <c r="NTO32" s="279"/>
      <c r="NTP32" s="279"/>
      <c r="NTQ32" s="279"/>
      <c r="NTR32" s="279"/>
      <c r="NTS32" s="279"/>
      <c r="NTT32" s="279"/>
      <c r="NTU32" s="279"/>
      <c r="NTV32" s="279"/>
      <c r="NTW32" s="279"/>
      <c r="NTX32" s="279"/>
      <c r="NTY32" s="279"/>
      <c r="NTZ32" s="279"/>
      <c r="NUA32" s="279"/>
      <c r="NUB32" s="279"/>
      <c r="NUC32" s="279"/>
      <c r="NUD32" s="279"/>
      <c r="NUE32" s="279"/>
      <c r="NUF32" s="279"/>
      <c r="NUG32" s="279"/>
      <c r="NUH32" s="279"/>
      <c r="NUI32" s="279"/>
      <c r="NUJ32" s="279"/>
      <c r="NUK32" s="279"/>
      <c r="NUL32" s="279"/>
      <c r="NUM32" s="279"/>
      <c r="NUN32" s="279"/>
      <c r="NUO32" s="279"/>
      <c r="NUP32" s="279"/>
      <c r="NUQ32" s="279"/>
      <c r="NUR32" s="279"/>
      <c r="NUS32" s="279"/>
      <c r="NUT32" s="279"/>
      <c r="NUU32" s="279"/>
      <c r="NUV32" s="279"/>
      <c r="NUW32" s="279"/>
      <c r="NUX32" s="279"/>
      <c r="NUY32" s="279"/>
      <c r="NUZ32" s="279"/>
      <c r="NVA32" s="279"/>
      <c r="NVB32" s="279"/>
      <c r="NVC32" s="279"/>
      <c r="NVD32" s="279"/>
      <c r="NVE32" s="279"/>
      <c r="NVF32" s="279"/>
      <c r="NVG32" s="279"/>
      <c r="NVH32" s="279"/>
      <c r="NVI32" s="279"/>
      <c r="NVJ32" s="279"/>
      <c r="NVK32" s="279"/>
      <c r="NVL32" s="279"/>
      <c r="NVM32" s="279"/>
      <c r="NVN32" s="279"/>
      <c r="NVO32" s="279"/>
      <c r="NVP32" s="279"/>
      <c r="NVQ32" s="279"/>
      <c r="NVR32" s="279"/>
      <c r="NVS32" s="279"/>
      <c r="NVT32" s="279"/>
      <c r="NVU32" s="279"/>
      <c r="NVV32" s="279"/>
      <c r="NVW32" s="279"/>
      <c r="NVX32" s="279"/>
      <c r="NVY32" s="279"/>
      <c r="NVZ32" s="279"/>
      <c r="NWA32" s="279"/>
      <c r="NWB32" s="279"/>
      <c r="NWC32" s="279"/>
      <c r="NWD32" s="279"/>
      <c r="NWE32" s="279"/>
      <c r="NWF32" s="279"/>
      <c r="NWG32" s="279"/>
      <c r="NWH32" s="279"/>
      <c r="NWI32" s="279"/>
      <c r="NWJ32" s="279"/>
      <c r="NWK32" s="279"/>
      <c r="NWL32" s="279"/>
      <c r="NWM32" s="279"/>
      <c r="NWN32" s="279"/>
      <c r="NWO32" s="279"/>
      <c r="NWP32" s="279"/>
      <c r="NWQ32" s="279"/>
      <c r="NWR32" s="279"/>
      <c r="NWS32" s="279"/>
      <c r="NWT32" s="279"/>
      <c r="NWU32" s="279"/>
      <c r="NWV32" s="279"/>
      <c r="NWW32" s="279"/>
      <c r="NWX32" s="279"/>
      <c r="NWY32" s="279"/>
      <c r="NWZ32" s="279"/>
      <c r="NXA32" s="279"/>
      <c r="NXB32" s="279"/>
      <c r="NXC32" s="279"/>
      <c r="NXD32" s="279"/>
      <c r="NXE32" s="279"/>
      <c r="NXF32" s="279"/>
      <c r="NXG32" s="279"/>
      <c r="NXH32" s="279"/>
      <c r="NXI32" s="279"/>
      <c r="NXJ32" s="279"/>
      <c r="NXK32" s="279"/>
      <c r="NXL32" s="279"/>
      <c r="NXM32" s="279"/>
      <c r="NXN32" s="279"/>
      <c r="NXO32" s="279"/>
      <c r="NXP32" s="279"/>
      <c r="NXQ32" s="279"/>
      <c r="NXR32" s="279"/>
      <c r="NXS32" s="279"/>
      <c r="NXT32" s="279"/>
      <c r="NXU32" s="279"/>
      <c r="NXV32" s="279"/>
      <c r="NXW32" s="279"/>
      <c r="NXX32" s="279"/>
      <c r="NXY32" s="279"/>
      <c r="NXZ32" s="279"/>
      <c r="NYA32" s="279"/>
      <c r="NYB32" s="279"/>
      <c r="NYC32" s="279"/>
      <c r="NYD32" s="279"/>
      <c r="NYE32" s="279"/>
      <c r="NYF32" s="279"/>
      <c r="NYG32" s="279"/>
      <c r="NYH32" s="279"/>
      <c r="NYI32" s="279"/>
      <c r="NYJ32" s="279"/>
      <c r="NYK32" s="279"/>
      <c r="NYL32" s="279"/>
      <c r="NYM32" s="279"/>
      <c r="NYN32" s="279"/>
      <c r="NYO32" s="279"/>
      <c r="NYP32" s="279"/>
      <c r="NYQ32" s="279"/>
      <c r="NYR32" s="279"/>
      <c r="NYS32" s="279"/>
      <c r="NYT32" s="279"/>
      <c r="NYU32" s="279"/>
      <c r="NYV32" s="279"/>
      <c r="NYW32" s="279"/>
      <c r="NYX32" s="279"/>
      <c r="NYY32" s="279"/>
      <c r="NYZ32" s="279"/>
      <c r="NZA32" s="279"/>
      <c r="NZB32" s="279"/>
      <c r="NZC32" s="279"/>
      <c r="NZD32" s="279"/>
      <c r="NZE32" s="279"/>
      <c r="NZF32" s="279"/>
      <c r="NZG32" s="279"/>
      <c r="NZH32" s="279"/>
      <c r="NZI32" s="279"/>
      <c r="NZJ32" s="279"/>
      <c r="NZK32" s="279"/>
      <c r="NZL32" s="279"/>
      <c r="NZM32" s="279"/>
      <c r="NZN32" s="279"/>
      <c r="NZO32" s="279"/>
      <c r="NZP32" s="279"/>
      <c r="NZQ32" s="279"/>
      <c r="NZR32" s="279"/>
      <c r="NZS32" s="279"/>
      <c r="NZT32" s="279"/>
      <c r="NZU32" s="279"/>
      <c r="NZV32" s="279"/>
      <c r="NZW32" s="279"/>
      <c r="NZX32" s="279"/>
      <c r="NZY32" s="279"/>
      <c r="NZZ32" s="279"/>
      <c r="OAA32" s="279"/>
      <c r="OAB32" s="279"/>
      <c r="OAC32" s="279"/>
      <c r="OAD32" s="279"/>
      <c r="OAE32" s="279"/>
      <c r="OAF32" s="279"/>
      <c r="OAG32" s="279"/>
      <c r="OAH32" s="279"/>
      <c r="OAI32" s="279"/>
      <c r="OAJ32" s="279"/>
      <c r="OAK32" s="279"/>
      <c r="OAL32" s="279"/>
      <c r="OAM32" s="279"/>
      <c r="OAN32" s="279"/>
      <c r="OAO32" s="279"/>
      <c r="OAP32" s="279"/>
      <c r="OAQ32" s="279"/>
      <c r="OAR32" s="279"/>
      <c r="OAS32" s="279"/>
      <c r="OAT32" s="279"/>
      <c r="OAU32" s="279"/>
      <c r="OAV32" s="279"/>
      <c r="OAW32" s="279"/>
      <c r="OAX32" s="279"/>
      <c r="OAY32" s="279"/>
      <c r="OAZ32" s="279"/>
      <c r="OBA32" s="279"/>
      <c r="OBB32" s="279"/>
      <c r="OBC32" s="279"/>
      <c r="OBD32" s="279"/>
      <c r="OBE32" s="279"/>
      <c r="OBF32" s="279"/>
      <c r="OBG32" s="279"/>
      <c r="OBH32" s="279"/>
      <c r="OBI32" s="279"/>
      <c r="OBJ32" s="279"/>
      <c r="OBK32" s="279"/>
      <c r="OBL32" s="279"/>
      <c r="OBM32" s="279"/>
      <c r="OBN32" s="279"/>
      <c r="OBO32" s="279"/>
      <c r="OBP32" s="279"/>
      <c r="OBQ32" s="279"/>
      <c r="OBR32" s="279"/>
      <c r="OBS32" s="279"/>
      <c r="OBT32" s="279"/>
      <c r="OBU32" s="279"/>
      <c r="OBV32" s="279"/>
      <c r="OBW32" s="279"/>
      <c r="OBX32" s="279"/>
      <c r="OBY32" s="279"/>
      <c r="OBZ32" s="279"/>
      <c r="OCA32" s="279"/>
      <c r="OCB32" s="279"/>
      <c r="OCC32" s="279"/>
      <c r="OCD32" s="279"/>
      <c r="OCE32" s="279"/>
      <c r="OCF32" s="279"/>
      <c r="OCG32" s="279"/>
      <c r="OCH32" s="279"/>
      <c r="OCI32" s="279"/>
      <c r="OCJ32" s="279"/>
      <c r="OCK32" s="279"/>
      <c r="OCL32" s="279"/>
      <c r="OCM32" s="279"/>
      <c r="OCN32" s="279"/>
      <c r="OCO32" s="279"/>
      <c r="OCP32" s="279"/>
      <c r="OCQ32" s="279"/>
      <c r="OCR32" s="279"/>
      <c r="OCS32" s="279"/>
      <c r="OCT32" s="279"/>
      <c r="OCU32" s="279"/>
      <c r="OCV32" s="279"/>
      <c r="OCW32" s="279"/>
      <c r="OCX32" s="279"/>
      <c r="OCY32" s="279"/>
      <c r="OCZ32" s="279"/>
      <c r="ODA32" s="279"/>
      <c r="ODB32" s="279"/>
      <c r="ODC32" s="279"/>
      <c r="ODD32" s="279"/>
      <c r="ODE32" s="279"/>
      <c r="ODF32" s="279"/>
      <c r="ODG32" s="279"/>
      <c r="ODH32" s="279"/>
      <c r="ODI32" s="279"/>
      <c r="ODJ32" s="279"/>
      <c r="ODK32" s="279"/>
      <c r="ODL32" s="279"/>
      <c r="ODM32" s="279"/>
      <c r="ODN32" s="279"/>
      <c r="ODO32" s="279"/>
      <c r="ODP32" s="279"/>
      <c r="ODQ32" s="279"/>
      <c r="ODR32" s="279"/>
      <c r="ODS32" s="279"/>
      <c r="ODT32" s="279"/>
      <c r="ODU32" s="279"/>
      <c r="ODV32" s="279"/>
      <c r="ODW32" s="279"/>
      <c r="ODX32" s="279"/>
      <c r="ODY32" s="279"/>
      <c r="ODZ32" s="279"/>
      <c r="OEA32" s="279"/>
      <c r="OEB32" s="279"/>
      <c r="OEC32" s="279"/>
      <c r="OED32" s="279"/>
      <c r="OEE32" s="279"/>
      <c r="OEF32" s="279"/>
      <c r="OEG32" s="279"/>
      <c r="OEH32" s="279"/>
      <c r="OEI32" s="279"/>
      <c r="OEJ32" s="279"/>
      <c r="OEK32" s="279"/>
      <c r="OEL32" s="279"/>
      <c r="OEM32" s="279"/>
      <c r="OEN32" s="279"/>
      <c r="OEO32" s="279"/>
      <c r="OEP32" s="279"/>
      <c r="OEQ32" s="279"/>
      <c r="OER32" s="279"/>
      <c r="OES32" s="279"/>
      <c r="OET32" s="279"/>
      <c r="OEU32" s="279"/>
      <c r="OEV32" s="279"/>
      <c r="OEW32" s="279"/>
      <c r="OEX32" s="279"/>
      <c r="OEY32" s="279"/>
      <c r="OEZ32" s="279"/>
      <c r="OFA32" s="279"/>
      <c r="OFB32" s="279"/>
      <c r="OFC32" s="279"/>
      <c r="OFD32" s="279"/>
      <c r="OFE32" s="279"/>
      <c r="OFF32" s="279"/>
      <c r="OFG32" s="279"/>
      <c r="OFH32" s="279"/>
      <c r="OFI32" s="279"/>
      <c r="OFJ32" s="279"/>
      <c r="OFK32" s="279"/>
      <c r="OFL32" s="279"/>
      <c r="OFM32" s="279"/>
      <c r="OFN32" s="279"/>
      <c r="OFO32" s="279"/>
      <c r="OFP32" s="279"/>
      <c r="OFQ32" s="279"/>
      <c r="OFR32" s="279"/>
      <c r="OFS32" s="279"/>
      <c r="OFT32" s="279"/>
      <c r="OFU32" s="279"/>
      <c r="OFV32" s="279"/>
      <c r="OFW32" s="279"/>
      <c r="OFX32" s="279"/>
      <c r="OFY32" s="279"/>
      <c r="OFZ32" s="279"/>
      <c r="OGA32" s="279"/>
      <c r="OGB32" s="279"/>
      <c r="OGC32" s="279"/>
      <c r="OGD32" s="279"/>
      <c r="OGE32" s="279"/>
      <c r="OGF32" s="279"/>
      <c r="OGG32" s="279"/>
      <c r="OGH32" s="279"/>
      <c r="OGI32" s="279"/>
      <c r="OGJ32" s="279"/>
      <c r="OGK32" s="279"/>
      <c r="OGL32" s="279"/>
      <c r="OGM32" s="279"/>
      <c r="OGN32" s="279"/>
      <c r="OGO32" s="279"/>
      <c r="OGP32" s="279"/>
      <c r="OGQ32" s="279"/>
      <c r="OGR32" s="279"/>
      <c r="OGS32" s="279"/>
      <c r="OGT32" s="279"/>
      <c r="OGU32" s="279"/>
      <c r="OGV32" s="279"/>
      <c r="OGW32" s="279"/>
      <c r="OGX32" s="279"/>
      <c r="OGY32" s="279"/>
      <c r="OGZ32" s="279"/>
      <c r="OHA32" s="279"/>
      <c r="OHB32" s="279"/>
      <c r="OHC32" s="279"/>
      <c r="OHD32" s="279"/>
      <c r="OHE32" s="279"/>
      <c r="OHF32" s="279"/>
      <c r="OHG32" s="279"/>
      <c r="OHH32" s="279"/>
      <c r="OHI32" s="279"/>
      <c r="OHJ32" s="279"/>
      <c r="OHK32" s="279"/>
      <c r="OHL32" s="279"/>
      <c r="OHM32" s="279"/>
      <c r="OHN32" s="279"/>
      <c r="OHO32" s="279"/>
      <c r="OHP32" s="279"/>
      <c r="OHQ32" s="279"/>
      <c r="OHR32" s="279"/>
      <c r="OHS32" s="279"/>
      <c r="OHT32" s="279"/>
      <c r="OHU32" s="279"/>
      <c r="OHV32" s="279"/>
      <c r="OHW32" s="279"/>
      <c r="OHX32" s="279"/>
      <c r="OHY32" s="279"/>
      <c r="OHZ32" s="279"/>
      <c r="OIA32" s="279"/>
      <c r="OIB32" s="279"/>
      <c r="OIC32" s="279"/>
      <c r="OID32" s="279"/>
      <c r="OIE32" s="279"/>
      <c r="OIF32" s="279"/>
      <c r="OIG32" s="279"/>
      <c r="OIH32" s="279"/>
      <c r="OII32" s="279"/>
      <c r="OIJ32" s="279"/>
      <c r="OIK32" s="279"/>
      <c r="OIL32" s="279"/>
      <c r="OIM32" s="279"/>
      <c r="OIN32" s="279"/>
      <c r="OIO32" s="279"/>
      <c r="OIP32" s="279"/>
      <c r="OIQ32" s="279"/>
      <c r="OIR32" s="279"/>
      <c r="OIS32" s="279"/>
      <c r="OIT32" s="279"/>
      <c r="OIU32" s="279"/>
      <c r="OIV32" s="279"/>
      <c r="OIW32" s="279"/>
      <c r="OIX32" s="279"/>
      <c r="OIY32" s="279"/>
      <c r="OIZ32" s="279"/>
      <c r="OJA32" s="279"/>
      <c r="OJB32" s="279"/>
      <c r="OJC32" s="279"/>
      <c r="OJD32" s="279"/>
      <c r="OJE32" s="279"/>
      <c r="OJF32" s="279"/>
      <c r="OJG32" s="279"/>
      <c r="OJH32" s="279"/>
      <c r="OJI32" s="279"/>
      <c r="OJJ32" s="279"/>
      <c r="OJK32" s="279"/>
      <c r="OJL32" s="279"/>
      <c r="OJM32" s="279"/>
      <c r="OJN32" s="279"/>
      <c r="OJO32" s="279"/>
      <c r="OJP32" s="279"/>
      <c r="OJQ32" s="279"/>
      <c r="OJR32" s="279"/>
      <c r="OJS32" s="279"/>
      <c r="OJT32" s="279"/>
      <c r="OJU32" s="279"/>
      <c r="OJV32" s="279"/>
      <c r="OJW32" s="279"/>
      <c r="OJX32" s="279"/>
      <c r="OJY32" s="279"/>
      <c r="OJZ32" s="279"/>
      <c r="OKA32" s="279"/>
      <c r="OKB32" s="279"/>
      <c r="OKC32" s="279"/>
      <c r="OKD32" s="279"/>
      <c r="OKE32" s="279"/>
      <c r="OKF32" s="279"/>
      <c r="OKG32" s="279"/>
      <c r="OKH32" s="279"/>
      <c r="OKI32" s="279"/>
      <c r="OKJ32" s="279"/>
      <c r="OKK32" s="279"/>
      <c r="OKL32" s="279"/>
      <c r="OKM32" s="279"/>
      <c r="OKN32" s="279"/>
      <c r="OKO32" s="279"/>
      <c r="OKP32" s="279"/>
      <c r="OKQ32" s="279"/>
      <c r="OKR32" s="279"/>
      <c r="OKS32" s="279"/>
      <c r="OKT32" s="279"/>
      <c r="OKU32" s="279"/>
      <c r="OKV32" s="279"/>
      <c r="OKW32" s="279"/>
      <c r="OKX32" s="279"/>
      <c r="OKY32" s="279"/>
      <c r="OKZ32" s="279"/>
      <c r="OLA32" s="279"/>
      <c r="OLB32" s="279"/>
      <c r="OLC32" s="279"/>
      <c r="OLD32" s="279"/>
      <c r="OLE32" s="279"/>
      <c r="OLF32" s="279"/>
      <c r="OLG32" s="279"/>
      <c r="OLH32" s="279"/>
      <c r="OLI32" s="279"/>
      <c r="OLJ32" s="279"/>
      <c r="OLK32" s="279"/>
      <c r="OLL32" s="279"/>
      <c r="OLM32" s="279"/>
      <c r="OLN32" s="279"/>
      <c r="OLO32" s="279"/>
      <c r="OLP32" s="279"/>
      <c r="OLQ32" s="279"/>
      <c r="OLR32" s="279"/>
      <c r="OLS32" s="279"/>
      <c r="OLT32" s="279"/>
      <c r="OLU32" s="279"/>
      <c r="OLV32" s="279"/>
      <c r="OLW32" s="279"/>
      <c r="OLX32" s="279"/>
      <c r="OLY32" s="279"/>
      <c r="OLZ32" s="279"/>
      <c r="OMA32" s="279"/>
      <c r="OMB32" s="279"/>
      <c r="OMC32" s="279"/>
      <c r="OMD32" s="279"/>
      <c r="OME32" s="279"/>
      <c r="OMF32" s="279"/>
      <c r="OMG32" s="279"/>
      <c r="OMH32" s="279"/>
      <c r="OMI32" s="279"/>
      <c r="OMJ32" s="279"/>
      <c r="OMK32" s="279"/>
      <c r="OML32" s="279"/>
      <c r="OMM32" s="279"/>
      <c r="OMN32" s="279"/>
      <c r="OMO32" s="279"/>
      <c r="OMP32" s="279"/>
      <c r="OMQ32" s="279"/>
      <c r="OMR32" s="279"/>
      <c r="OMS32" s="279"/>
      <c r="OMT32" s="279"/>
      <c r="OMU32" s="279"/>
      <c r="OMV32" s="279"/>
      <c r="OMW32" s="279"/>
      <c r="OMX32" s="279"/>
      <c r="OMY32" s="279"/>
      <c r="OMZ32" s="279"/>
      <c r="ONA32" s="279"/>
      <c r="ONB32" s="279"/>
      <c r="ONC32" s="279"/>
      <c r="OND32" s="279"/>
      <c r="ONE32" s="279"/>
      <c r="ONF32" s="279"/>
      <c r="ONG32" s="279"/>
      <c r="ONH32" s="279"/>
      <c r="ONI32" s="279"/>
      <c r="ONJ32" s="279"/>
      <c r="ONK32" s="279"/>
      <c r="ONL32" s="279"/>
      <c r="ONM32" s="279"/>
      <c r="ONN32" s="279"/>
      <c r="ONO32" s="279"/>
      <c r="ONP32" s="279"/>
      <c r="ONQ32" s="279"/>
      <c r="ONR32" s="279"/>
      <c r="ONS32" s="279"/>
      <c r="ONT32" s="279"/>
      <c r="ONU32" s="279"/>
      <c r="ONV32" s="279"/>
      <c r="ONW32" s="279"/>
      <c r="ONX32" s="279"/>
      <c r="ONY32" s="279"/>
      <c r="ONZ32" s="279"/>
      <c r="OOA32" s="279"/>
      <c r="OOB32" s="279"/>
      <c r="OOC32" s="279"/>
      <c r="OOD32" s="279"/>
      <c r="OOE32" s="279"/>
      <c r="OOF32" s="279"/>
      <c r="OOG32" s="279"/>
      <c r="OOH32" s="279"/>
      <c r="OOI32" s="279"/>
      <c r="OOJ32" s="279"/>
      <c r="OOK32" s="279"/>
      <c r="OOL32" s="279"/>
      <c r="OOM32" s="279"/>
      <c r="OON32" s="279"/>
      <c r="OOO32" s="279"/>
      <c r="OOP32" s="279"/>
      <c r="OOQ32" s="279"/>
      <c r="OOR32" s="279"/>
      <c r="OOS32" s="279"/>
      <c r="OOT32" s="279"/>
      <c r="OOU32" s="279"/>
      <c r="OOV32" s="279"/>
      <c r="OOW32" s="279"/>
      <c r="OOX32" s="279"/>
      <c r="OOY32" s="279"/>
      <c r="OOZ32" s="279"/>
      <c r="OPA32" s="279"/>
      <c r="OPB32" s="279"/>
      <c r="OPC32" s="279"/>
      <c r="OPD32" s="279"/>
      <c r="OPE32" s="279"/>
      <c r="OPF32" s="279"/>
      <c r="OPG32" s="279"/>
      <c r="OPH32" s="279"/>
      <c r="OPI32" s="279"/>
      <c r="OPJ32" s="279"/>
      <c r="OPK32" s="279"/>
      <c r="OPL32" s="279"/>
      <c r="OPM32" s="279"/>
      <c r="OPN32" s="279"/>
      <c r="OPO32" s="279"/>
      <c r="OPP32" s="279"/>
      <c r="OPQ32" s="279"/>
      <c r="OPR32" s="279"/>
      <c r="OPS32" s="279"/>
      <c r="OPT32" s="279"/>
      <c r="OPU32" s="279"/>
      <c r="OPV32" s="279"/>
      <c r="OPW32" s="279"/>
      <c r="OPX32" s="279"/>
      <c r="OPY32" s="279"/>
      <c r="OPZ32" s="279"/>
      <c r="OQA32" s="279"/>
      <c r="OQB32" s="279"/>
      <c r="OQC32" s="279"/>
      <c r="OQD32" s="279"/>
      <c r="OQE32" s="279"/>
      <c r="OQF32" s="279"/>
      <c r="OQG32" s="279"/>
      <c r="OQH32" s="279"/>
      <c r="OQI32" s="279"/>
      <c r="OQJ32" s="279"/>
      <c r="OQK32" s="279"/>
      <c r="OQL32" s="279"/>
      <c r="OQM32" s="279"/>
      <c r="OQN32" s="279"/>
      <c r="OQO32" s="279"/>
      <c r="OQP32" s="279"/>
      <c r="OQQ32" s="279"/>
      <c r="OQR32" s="279"/>
      <c r="OQS32" s="279"/>
      <c r="OQT32" s="279"/>
      <c r="OQU32" s="279"/>
      <c r="OQV32" s="279"/>
      <c r="OQW32" s="279"/>
      <c r="OQX32" s="279"/>
      <c r="OQY32" s="279"/>
      <c r="OQZ32" s="279"/>
      <c r="ORA32" s="279"/>
      <c r="ORB32" s="279"/>
      <c r="ORC32" s="279"/>
      <c r="ORD32" s="279"/>
      <c r="ORE32" s="279"/>
      <c r="ORF32" s="279"/>
      <c r="ORG32" s="279"/>
      <c r="ORH32" s="279"/>
      <c r="ORI32" s="279"/>
      <c r="ORJ32" s="279"/>
      <c r="ORK32" s="279"/>
      <c r="ORL32" s="279"/>
      <c r="ORM32" s="279"/>
      <c r="ORN32" s="279"/>
      <c r="ORO32" s="279"/>
      <c r="ORP32" s="279"/>
      <c r="ORQ32" s="279"/>
      <c r="ORR32" s="279"/>
      <c r="ORS32" s="279"/>
      <c r="ORT32" s="279"/>
      <c r="ORU32" s="279"/>
      <c r="ORV32" s="279"/>
      <c r="ORW32" s="279"/>
      <c r="ORX32" s="279"/>
      <c r="ORY32" s="279"/>
      <c r="ORZ32" s="279"/>
      <c r="OSA32" s="279"/>
      <c r="OSB32" s="279"/>
      <c r="OSC32" s="279"/>
      <c r="OSD32" s="279"/>
      <c r="OSE32" s="279"/>
      <c r="OSF32" s="279"/>
      <c r="OSG32" s="279"/>
      <c r="OSH32" s="279"/>
      <c r="OSI32" s="279"/>
      <c r="OSJ32" s="279"/>
      <c r="OSK32" s="279"/>
      <c r="OSL32" s="279"/>
      <c r="OSM32" s="279"/>
      <c r="OSN32" s="279"/>
      <c r="OSO32" s="279"/>
      <c r="OSP32" s="279"/>
      <c r="OSQ32" s="279"/>
      <c r="OSR32" s="279"/>
      <c r="OSS32" s="279"/>
      <c r="OST32" s="279"/>
      <c r="OSU32" s="279"/>
      <c r="OSV32" s="279"/>
      <c r="OSW32" s="279"/>
      <c r="OSX32" s="279"/>
      <c r="OSY32" s="279"/>
      <c r="OSZ32" s="279"/>
      <c r="OTA32" s="279"/>
      <c r="OTB32" s="279"/>
      <c r="OTC32" s="279"/>
      <c r="OTD32" s="279"/>
      <c r="OTE32" s="279"/>
      <c r="OTF32" s="279"/>
      <c r="OTG32" s="279"/>
      <c r="OTH32" s="279"/>
      <c r="OTI32" s="279"/>
      <c r="OTJ32" s="279"/>
      <c r="OTK32" s="279"/>
      <c r="OTL32" s="279"/>
      <c r="OTM32" s="279"/>
      <c r="OTN32" s="279"/>
      <c r="OTO32" s="279"/>
      <c r="OTP32" s="279"/>
      <c r="OTQ32" s="279"/>
      <c r="OTR32" s="279"/>
      <c r="OTS32" s="279"/>
      <c r="OTT32" s="279"/>
      <c r="OTU32" s="279"/>
      <c r="OTV32" s="279"/>
      <c r="OTW32" s="279"/>
      <c r="OTX32" s="279"/>
      <c r="OTY32" s="279"/>
      <c r="OTZ32" s="279"/>
      <c r="OUA32" s="279"/>
      <c r="OUB32" s="279"/>
      <c r="OUC32" s="279"/>
      <c r="OUD32" s="279"/>
      <c r="OUE32" s="279"/>
      <c r="OUF32" s="279"/>
      <c r="OUG32" s="279"/>
      <c r="OUH32" s="279"/>
      <c r="OUI32" s="279"/>
      <c r="OUJ32" s="279"/>
      <c r="OUK32" s="279"/>
      <c r="OUL32" s="279"/>
      <c r="OUM32" s="279"/>
      <c r="OUN32" s="279"/>
      <c r="OUO32" s="279"/>
      <c r="OUP32" s="279"/>
      <c r="OUQ32" s="279"/>
      <c r="OUR32" s="279"/>
      <c r="OUS32" s="279"/>
      <c r="OUT32" s="279"/>
      <c r="OUU32" s="279"/>
      <c r="OUV32" s="279"/>
      <c r="OUW32" s="279"/>
      <c r="OUX32" s="279"/>
      <c r="OUY32" s="279"/>
      <c r="OUZ32" s="279"/>
      <c r="OVA32" s="279"/>
      <c r="OVB32" s="279"/>
      <c r="OVC32" s="279"/>
      <c r="OVD32" s="279"/>
      <c r="OVE32" s="279"/>
      <c r="OVF32" s="279"/>
      <c r="OVG32" s="279"/>
      <c r="OVH32" s="279"/>
      <c r="OVI32" s="279"/>
      <c r="OVJ32" s="279"/>
      <c r="OVK32" s="279"/>
      <c r="OVL32" s="279"/>
      <c r="OVM32" s="279"/>
      <c r="OVN32" s="279"/>
      <c r="OVO32" s="279"/>
      <c r="OVP32" s="279"/>
      <c r="OVQ32" s="279"/>
      <c r="OVR32" s="279"/>
      <c r="OVS32" s="279"/>
      <c r="OVT32" s="279"/>
      <c r="OVU32" s="279"/>
      <c r="OVV32" s="279"/>
      <c r="OVW32" s="279"/>
      <c r="OVX32" s="279"/>
      <c r="OVY32" s="279"/>
      <c r="OVZ32" s="279"/>
      <c r="OWA32" s="279"/>
      <c r="OWB32" s="279"/>
      <c r="OWC32" s="279"/>
      <c r="OWD32" s="279"/>
      <c r="OWE32" s="279"/>
      <c r="OWF32" s="279"/>
      <c r="OWG32" s="279"/>
      <c r="OWH32" s="279"/>
      <c r="OWI32" s="279"/>
      <c r="OWJ32" s="279"/>
      <c r="OWK32" s="279"/>
      <c r="OWL32" s="279"/>
      <c r="OWM32" s="279"/>
      <c r="OWN32" s="279"/>
      <c r="OWO32" s="279"/>
      <c r="OWP32" s="279"/>
      <c r="OWQ32" s="279"/>
      <c r="OWR32" s="279"/>
      <c r="OWS32" s="279"/>
      <c r="OWT32" s="279"/>
      <c r="OWU32" s="279"/>
      <c r="OWV32" s="279"/>
      <c r="OWW32" s="279"/>
      <c r="OWX32" s="279"/>
      <c r="OWY32" s="279"/>
      <c r="OWZ32" s="279"/>
      <c r="OXA32" s="279"/>
      <c r="OXB32" s="279"/>
      <c r="OXC32" s="279"/>
      <c r="OXD32" s="279"/>
      <c r="OXE32" s="279"/>
      <c r="OXF32" s="279"/>
      <c r="OXG32" s="279"/>
      <c r="OXH32" s="279"/>
      <c r="OXI32" s="279"/>
      <c r="OXJ32" s="279"/>
      <c r="OXK32" s="279"/>
      <c r="OXL32" s="279"/>
      <c r="OXM32" s="279"/>
      <c r="OXN32" s="279"/>
      <c r="OXO32" s="279"/>
      <c r="OXP32" s="279"/>
      <c r="OXQ32" s="279"/>
      <c r="OXR32" s="279"/>
      <c r="OXS32" s="279"/>
      <c r="OXT32" s="279"/>
      <c r="OXU32" s="279"/>
      <c r="OXV32" s="279"/>
      <c r="OXW32" s="279"/>
      <c r="OXX32" s="279"/>
      <c r="OXY32" s="279"/>
      <c r="OXZ32" s="279"/>
      <c r="OYA32" s="279"/>
      <c r="OYB32" s="279"/>
      <c r="OYC32" s="279"/>
      <c r="OYD32" s="279"/>
      <c r="OYE32" s="279"/>
      <c r="OYF32" s="279"/>
      <c r="OYG32" s="279"/>
      <c r="OYH32" s="279"/>
      <c r="OYI32" s="279"/>
      <c r="OYJ32" s="279"/>
      <c r="OYK32" s="279"/>
      <c r="OYL32" s="279"/>
      <c r="OYM32" s="279"/>
      <c r="OYN32" s="279"/>
      <c r="OYO32" s="279"/>
      <c r="OYP32" s="279"/>
      <c r="OYQ32" s="279"/>
      <c r="OYR32" s="279"/>
      <c r="OYS32" s="279"/>
      <c r="OYT32" s="279"/>
      <c r="OYU32" s="279"/>
      <c r="OYV32" s="279"/>
      <c r="OYW32" s="279"/>
      <c r="OYX32" s="279"/>
      <c r="OYY32" s="279"/>
      <c r="OYZ32" s="279"/>
      <c r="OZA32" s="279"/>
      <c r="OZB32" s="279"/>
      <c r="OZC32" s="279"/>
      <c r="OZD32" s="279"/>
      <c r="OZE32" s="279"/>
      <c r="OZF32" s="279"/>
      <c r="OZG32" s="279"/>
      <c r="OZH32" s="279"/>
      <c r="OZI32" s="279"/>
      <c r="OZJ32" s="279"/>
      <c r="OZK32" s="279"/>
      <c r="OZL32" s="279"/>
      <c r="OZM32" s="279"/>
      <c r="OZN32" s="279"/>
      <c r="OZO32" s="279"/>
      <c r="OZP32" s="279"/>
      <c r="OZQ32" s="279"/>
      <c r="OZR32" s="279"/>
      <c r="OZS32" s="279"/>
      <c r="OZT32" s="279"/>
      <c r="OZU32" s="279"/>
      <c r="OZV32" s="279"/>
      <c r="OZW32" s="279"/>
      <c r="OZX32" s="279"/>
      <c r="OZY32" s="279"/>
      <c r="OZZ32" s="279"/>
      <c r="PAA32" s="279"/>
      <c r="PAB32" s="279"/>
      <c r="PAC32" s="279"/>
      <c r="PAD32" s="279"/>
      <c r="PAE32" s="279"/>
      <c r="PAF32" s="279"/>
      <c r="PAG32" s="279"/>
      <c r="PAH32" s="279"/>
      <c r="PAI32" s="279"/>
      <c r="PAJ32" s="279"/>
      <c r="PAK32" s="279"/>
      <c r="PAL32" s="279"/>
      <c r="PAM32" s="279"/>
      <c r="PAN32" s="279"/>
      <c r="PAO32" s="279"/>
      <c r="PAP32" s="279"/>
      <c r="PAQ32" s="279"/>
      <c r="PAR32" s="279"/>
      <c r="PAS32" s="279"/>
      <c r="PAT32" s="279"/>
      <c r="PAU32" s="279"/>
      <c r="PAV32" s="279"/>
      <c r="PAW32" s="279"/>
      <c r="PAX32" s="279"/>
      <c r="PAY32" s="279"/>
      <c r="PAZ32" s="279"/>
      <c r="PBA32" s="279"/>
      <c r="PBB32" s="279"/>
      <c r="PBC32" s="279"/>
      <c r="PBD32" s="279"/>
      <c r="PBE32" s="279"/>
      <c r="PBF32" s="279"/>
      <c r="PBG32" s="279"/>
      <c r="PBH32" s="279"/>
      <c r="PBI32" s="279"/>
      <c r="PBJ32" s="279"/>
      <c r="PBK32" s="279"/>
      <c r="PBL32" s="279"/>
      <c r="PBM32" s="279"/>
      <c r="PBN32" s="279"/>
      <c r="PBO32" s="279"/>
      <c r="PBP32" s="279"/>
      <c r="PBQ32" s="279"/>
      <c r="PBR32" s="279"/>
      <c r="PBS32" s="279"/>
      <c r="PBT32" s="279"/>
      <c r="PBU32" s="279"/>
      <c r="PBV32" s="279"/>
      <c r="PBW32" s="279"/>
      <c r="PBX32" s="279"/>
      <c r="PBY32" s="279"/>
      <c r="PBZ32" s="279"/>
      <c r="PCA32" s="279"/>
      <c r="PCB32" s="279"/>
      <c r="PCC32" s="279"/>
      <c r="PCD32" s="279"/>
      <c r="PCE32" s="279"/>
      <c r="PCF32" s="279"/>
      <c r="PCG32" s="279"/>
      <c r="PCH32" s="279"/>
      <c r="PCI32" s="279"/>
      <c r="PCJ32" s="279"/>
      <c r="PCK32" s="279"/>
      <c r="PCL32" s="279"/>
      <c r="PCM32" s="279"/>
      <c r="PCN32" s="279"/>
      <c r="PCO32" s="279"/>
      <c r="PCP32" s="279"/>
      <c r="PCQ32" s="279"/>
      <c r="PCR32" s="279"/>
      <c r="PCS32" s="279"/>
      <c r="PCT32" s="279"/>
      <c r="PCU32" s="279"/>
      <c r="PCV32" s="279"/>
      <c r="PCW32" s="279"/>
      <c r="PCX32" s="279"/>
      <c r="PCY32" s="279"/>
      <c r="PCZ32" s="279"/>
      <c r="PDA32" s="279"/>
      <c r="PDB32" s="279"/>
      <c r="PDC32" s="279"/>
      <c r="PDD32" s="279"/>
      <c r="PDE32" s="279"/>
      <c r="PDF32" s="279"/>
      <c r="PDG32" s="279"/>
      <c r="PDH32" s="279"/>
      <c r="PDI32" s="279"/>
      <c r="PDJ32" s="279"/>
      <c r="PDK32" s="279"/>
      <c r="PDL32" s="279"/>
      <c r="PDM32" s="279"/>
      <c r="PDN32" s="279"/>
      <c r="PDO32" s="279"/>
      <c r="PDP32" s="279"/>
      <c r="PDQ32" s="279"/>
      <c r="PDR32" s="279"/>
      <c r="PDS32" s="279"/>
      <c r="PDT32" s="279"/>
      <c r="PDU32" s="279"/>
      <c r="PDV32" s="279"/>
      <c r="PDW32" s="279"/>
      <c r="PDX32" s="279"/>
      <c r="PDY32" s="279"/>
      <c r="PDZ32" s="279"/>
      <c r="PEA32" s="279"/>
      <c r="PEB32" s="279"/>
      <c r="PEC32" s="279"/>
      <c r="PED32" s="279"/>
      <c r="PEE32" s="279"/>
      <c r="PEF32" s="279"/>
      <c r="PEG32" s="279"/>
      <c r="PEH32" s="279"/>
      <c r="PEI32" s="279"/>
      <c r="PEJ32" s="279"/>
      <c r="PEK32" s="279"/>
      <c r="PEL32" s="279"/>
      <c r="PEM32" s="279"/>
      <c r="PEN32" s="279"/>
      <c r="PEO32" s="279"/>
      <c r="PEP32" s="279"/>
      <c r="PEQ32" s="279"/>
      <c r="PER32" s="279"/>
      <c r="PES32" s="279"/>
      <c r="PET32" s="279"/>
      <c r="PEU32" s="279"/>
      <c r="PEV32" s="279"/>
      <c r="PEW32" s="279"/>
      <c r="PEX32" s="279"/>
      <c r="PEY32" s="279"/>
      <c r="PEZ32" s="279"/>
      <c r="PFA32" s="279"/>
      <c r="PFB32" s="279"/>
      <c r="PFC32" s="279"/>
      <c r="PFD32" s="279"/>
      <c r="PFE32" s="279"/>
      <c r="PFF32" s="279"/>
      <c r="PFG32" s="279"/>
      <c r="PFH32" s="279"/>
      <c r="PFI32" s="279"/>
      <c r="PFJ32" s="279"/>
      <c r="PFK32" s="279"/>
      <c r="PFL32" s="279"/>
      <c r="PFM32" s="279"/>
      <c r="PFN32" s="279"/>
      <c r="PFO32" s="279"/>
      <c r="PFP32" s="279"/>
      <c r="PFQ32" s="279"/>
      <c r="PFR32" s="279"/>
      <c r="PFS32" s="279"/>
      <c r="PFT32" s="279"/>
      <c r="PFU32" s="279"/>
      <c r="PFV32" s="279"/>
      <c r="PFW32" s="279"/>
      <c r="PFX32" s="279"/>
      <c r="PFY32" s="279"/>
      <c r="PFZ32" s="279"/>
      <c r="PGA32" s="279"/>
      <c r="PGB32" s="279"/>
      <c r="PGC32" s="279"/>
      <c r="PGD32" s="279"/>
      <c r="PGE32" s="279"/>
      <c r="PGF32" s="279"/>
      <c r="PGG32" s="279"/>
      <c r="PGH32" s="279"/>
      <c r="PGI32" s="279"/>
      <c r="PGJ32" s="279"/>
      <c r="PGK32" s="279"/>
      <c r="PGL32" s="279"/>
      <c r="PGM32" s="279"/>
      <c r="PGN32" s="279"/>
      <c r="PGO32" s="279"/>
      <c r="PGP32" s="279"/>
      <c r="PGQ32" s="279"/>
      <c r="PGR32" s="279"/>
      <c r="PGS32" s="279"/>
      <c r="PGT32" s="279"/>
      <c r="PGU32" s="279"/>
      <c r="PGV32" s="279"/>
      <c r="PGW32" s="279"/>
      <c r="PGX32" s="279"/>
      <c r="PGY32" s="279"/>
      <c r="PGZ32" s="279"/>
      <c r="PHA32" s="279"/>
      <c r="PHB32" s="279"/>
      <c r="PHC32" s="279"/>
      <c r="PHD32" s="279"/>
      <c r="PHE32" s="279"/>
      <c r="PHF32" s="279"/>
      <c r="PHG32" s="279"/>
      <c r="PHH32" s="279"/>
      <c r="PHI32" s="279"/>
      <c r="PHJ32" s="279"/>
      <c r="PHK32" s="279"/>
      <c r="PHL32" s="279"/>
      <c r="PHM32" s="279"/>
      <c r="PHN32" s="279"/>
      <c r="PHO32" s="279"/>
      <c r="PHP32" s="279"/>
      <c r="PHQ32" s="279"/>
      <c r="PHR32" s="279"/>
      <c r="PHS32" s="279"/>
      <c r="PHT32" s="279"/>
      <c r="PHU32" s="279"/>
      <c r="PHV32" s="279"/>
      <c r="PHW32" s="279"/>
      <c r="PHX32" s="279"/>
      <c r="PHY32" s="279"/>
      <c r="PHZ32" s="279"/>
      <c r="PIA32" s="279"/>
      <c r="PIB32" s="279"/>
      <c r="PIC32" s="279"/>
      <c r="PID32" s="279"/>
      <c r="PIE32" s="279"/>
      <c r="PIF32" s="279"/>
      <c r="PIG32" s="279"/>
      <c r="PIH32" s="279"/>
      <c r="PII32" s="279"/>
      <c r="PIJ32" s="279"/>
      <c r="PIK32" s="279"/>
      <c r="PIL32" s="279"/>
      <c r="PIM32" s="279"/>
      <c r="PIN32" s="279"/>
      <c r="PIO32" s="279"/>
      <c r="PIP32" s="279"/>
      <c r="PIQ32" s="279"/>
      <c r="PIR32" s="279"/>
      <c r="PIS32" s="279"/>
      <c r="PIT32" s="279"/>
      <c r="PIU32" s="279"/>
      <c r="PIV32" s="279"/>
      <c r="PIW32" s="279"/>
      <c r="PIX32" s="279"/>
      <c r="PIY32" s="279"/>
      <c r="PIZ32" s="279"/>
      <c r="PJA32" s="279"/>
      <c r="PJB32" s="279"/>
      <c r="PJC32" s="279"/>
      <c r="PJD32" s="279"/>
      <c r="PJE32" s="279"/>
      <c r="PJF32" s="279"/>
      <c r="PJG32" s="279"/>
      <c r="PJH32" s="279"/>
      <c r="PJI32" s="279"/>
      <c r="PJJ32" s="279"/>
      <c r="PJK32" s="279"/>
      <c r="PJL32" s="279"/>
      <c r="PJM32" s="279"/>
      <c r="PJN32" s="279"/>
      <c r="PJO32" s="279"/>
      <c r="PJP32" s="279"/>
      <c r="PJQ32" s="279"/>
      <c r="PJR32" s="279"/>
      <c r="PJS32" s="279"/>
      <c r="PJT32" s="279"/>
      <c r="PJU32" s="279"/>
      <c r="PJV32" s="279"/>
      <c r="PJW32" s="279"/>
      <c r="PJX32" s="279"/>
      <c r="PJY32" s="279"/>
      <c r="PJZ32" s="279"/>
      <c r="PKA32" s="279"/>
      <c r="PKB32" s="279"/>
      <c r="PKC32" s="279"/>
      <c r="PKD32" s="279"/>
      <c r="PKE32" s="279"/>
      <c r="PKF32" s="279"/>
      <c r="PKG32" s="279"/>
      <c r="PKH32" s="279"/>
      <c r="PKI32" s="279"/>
      <c r="PKJ32" s="279"/>
      <c r="PKK32" s="279"/>
      <c r="PKL32" s="279"/>
      <c r="PKM32" s="279"/>
      <c r="PKN32" s="279"/>
      <c r="PKO32" s="279"/>
      <c r="PKP32" s="279"/>
      <c r="PKQ32" s="279"/>
      <c r="PKR32" s="279"/>
      <c r="PKS32" s="279"/>
      <c r="PKT32" s="279"/>
      <c r="PKU32" s="279"/>
      <c r="PKV32" s="279"/>
      <c r="PKW32" s="279"/>
      <c r="PKX32" s="279"/>
      <c r="PKY32" s="279"/>
      <c r="PKZ32" s="279"/>
      <c r="PLA32" s="279"/>
      <c r="PLB32" s="279"/>
      <c r="PLC32" s="279"/>
      <c r="PLD32" s="279"/>
      <c r="PLE32" s="279"/>
      <c r="PLF32" s="279"/>
      <c r="PLG32" s="279"/>
      <c r="PLH32" s="279"/>
      <c r="PLI32" s="279"/>
      <c r="PLJ32" s="279"/>
      <c r="PLK32" s="279"/>
      <c r="PLL32" s="279"/>
      <c r="PLM32" s="279"/>
      <c r="PLN32" s="279"/>
      <c r="PLO32" s="279"/>
      <c r="PLP32" s="279"/>
      <c r="PLQ32" s="279"/>
      <c r="PLR32" s="279"/>
      <c r="PLS32" s="279"/>
      <c r="PLT32" s="279"/>
      <c r="PLU32" s="279"/>
      <c r="PLV32" s="279"/>
      <c r="PLW32" s="279"/>
      <c r="PLX32" s="279"/>
      <c r="PLY32" s="279"/>
      <c r="PLZ32" s="279"/>
      <c r="PMA32" s="279"/>
      <c r="PMB32" s="279"/>
      <c r="PMC32" s="279"/>
      <c r="PMD32" s="279"/>
      <c r="PME32" s="279"/>
      <c r="PMF32" s="279"/>
      <c r="PMG32" s="279"/>
      <c r="PMH32" s="279"/>
      <c r="PMI32" s="279"/>
      <c r="PMJ32" s="279"/>
      <c r="PMK32" s="279"/>
      <c r="PML32" s="279"/>
      <c r="PMM32" s="279"/>
      <c r="PMN32" s="279"/>
      <c r="PMO32" s="279"/>
      <c r="PMP32" s="279"/>
      <c r="PMQ32" s="279"/>
      <c r="PMR32" s="279"/>
      <c r="PMS32" s="279"/>
      <c r="PMT32" s="279"/>
      <c r="PMU32" s="279"/>
      <c r="PMV32" s="279"/>
      <c r="PMW32" s="279"/>
      <c r="PMX32" s="279"/>
      <c r="PMY32" s="279"/>
      <c r="PMZ32" s="279"/>
      <c r="PNA32" s="279"/>
      <c r="PNB32" s="279"/>
      <c r="PNC32" s="279"/>
      <c r="PND32" s="279"/>
      <c r="PNE32" s="279"/>
      <c r="PNF32" s="279"/>
      <c r="PNG32" s="279"/>
      <c r="PNH32" s="279"/>
      <c r="PNI32" s="279"/>
      <c r="PNJ32" s="279"/>
      <c r="PNK32" s="279"/>
      <c r="PNL32" s="279"/>
      <c r="PNM32" s="279"/>
      <c r="PNN32" s="279"/>
      <c r="PNO32" s="279"/>
      <c r="PNP32" s="279"/>
      <c r="PNQ32" s="279"/>
      <c r="PNR32" s="279"/>
      <c r="PNS32" s="279"/>
      <c r="PNT32" s="279"/>
      <c r="PNU32" s="279"/>
      <c r="PNV32" s="279"/>
      <c r="PNW32" s="279"/>
      <c r="PNX32" s="279"/>
      <c r="PNY32" s="279"/>
      <c r="PNZ32" s="279"/>
      <c r="POA32" s="279"/>
      <c r="POB32" s="279"/>
      <c r="POC32" s="279"/>
      <c r="POD32" s="279"/>
      <c r="POE32" s="279"/>
      <c r="POF32" s="279"/>
      <c r="POG32" s="279"/>
      <c r="POH32" s="279"/>
      <c r="POI32" s="279"/>
      <c r="POJ32" s="279"/>
      <c r="POK32" s="279"/>
      <c r="POL32" s="279"/>
      <c r="POM32" s="279"/>
      <c r="PON32" s="279"/>
      <c r="POO32" s="279"/>
      <c r="POP32" s="279"/>
      <c r="POQ32" s="279"/>
      <c r="POR32" s="279"/>
      <c r="POS32" s="279"/>
      <c r="POT32" s="279"/>
      <c r="POU32" s="279"/>
      <c r="POV32" s="279"/>
      <c r="POW32" s="279"/>
      <c r="POX32" s="279"/>
      <c r="POY32" s="279"/>
      <c r="POZ32" s="279"/>
      <c r="PPA32" s="279"/>
      <c r="PPB32" s="279"/>
      <c r="PPC32" s="279"/>
      <c r="PPD32" s="279"/>
      <c r="PPE32" s="279"/>
      <c r="PPF32" s="279"/>
      <c r="PPG32" s="279"/>
      <c r="PPH32" s="279"/>
      <c r="PPI32" s="279"/>
      <c r="PPJ32" s="279"/>
      <c r="PPK32" s="279"/>
      <c r="PPL32" s="279"/>
      <c r="PPM32" s="279"/>
      <c r="PPN32" s="279"/>
      <c r="PPO32" s="279"/>
      <c r="PPP32" s="279"/>
      <c r="PPQ32" s="279"/>
      <c r="PPR32" s="279"/>
      <c r="PPS32" s="279"/>
      <c r="PPT32" s="279"/>
      <c r="PPU32" s="279"/>
      <c r="PPV32" s="279"/>
      <c r="PPW32" s="279"/>
      <c r="PPX32" s="279"/>
      <c r="PPY32" s="279"/>
      <c r="PPZ32" s="279"/>
      <c r="PQA32" s="279"/>
      <c r="PQB32" s="279"/>
      <c r="PQC32" s="279"/>
      <c r="PQD32" s="279"/>
      <c r="PQE32" s="279"/>
      <c r="PQF32" s="279"/>
      <c r="PQG32" s="279"/>
      <c r="PQH32" s="279"/>
      <c r="PQI32" s="279"/>
      <c r="PQJ32" s="279"/>
      <c r="PQK32" s="279"/>
      <c r="PQL32" s="279"/>
      <c r="PQM32" s="279"/>
      <c r="PQN32" s="279"/>
      <c r="PQO32" s="279"/>
      <c r="PQP32" s="279"/>
      <c r="PQQ32" s="279"/>
      <c r="PQR32" s="279"/>
      <c r="PQS32" s="279"/>
      <c r="PQT32" s="279"/>
      <c r="PQU32" s="279"/>
      <c r="PQV32" s="279"/>
      <c r="PQW32" s="279"/>
      <c r="PQX32" s="279"/>
      <c r="PQY32" s="279"/>
      <c r="PQZ32" s="279"/>
      <c r="PRA32" s="279"/>
      <c r="PRB32" s="279"/>
      <c r="PRC32" s="279"/>
      <c r="PRD32" s="279"/>
      <c r="PRE32" s="279"/>
      <c r="PRF32" s="279"/>
      <c r="PRG32" s="279"/>
      <c r="PRH32" s="279"/>
      <c r="PRI32" s="279"/>
      <c r="PRJ32" s="279"/>
      <c r="PRK32" s="279"/>
      <c r="PRL32" s="279"/>
      <c r="PRM32" s="279"/>
      <c r="PRN32" s="279"/>
      <c r="PRO32" s="279"/>
      <c r="PRP32" s="279"/>
      <c r="PRQ32" s="279"/>
      <c r="PRR32" s="279"/>
      <c r="PRS32" s="279"/>
      <c r="PRT32" s="279"/>
      <c r="PRU32" s="279"/>
      <c r="PRV32" s="279"/>
      <c r="PRW32" s="279"/>
      <c r="PRX32" s="279"/>
      <c r="PRY32" s="279"/>
      <c r="PRZ32" s="279"/>
      <c r="PSA32" s="279"/>
      <c r="PSB32" s="279"/>
      <c r="PSC32" s="279"/>
      <c r="PSD32" s="279"/>
      <c r="PSE32" s="279"/>
      <c r="PSF32" s="279"/>
      <c r="PSG32" s="279"/>
      <c r="PSH32" s="279"/>
      <c r="PSI32" s="279"/>
      <c r="PSJ32" s="279"/>
      <c r="PSK32" s="279"/>
      <c r="PSL32" s="279"/>
      <c r="PSM32" s="279"/>
      <c r="PSN32" s="279"/>
      <c r="PSO32" s="279"/>
      <c r="PSP32" s="279"/>
      <c r="PSQ32" s="279"/>
      <c r="PSR32" s="279"/>
      <c r="PSS32" s="279"/>
      <c r="PST32" s="279"/>
      <c r="PSU32" s="279"/>
      <c r="PSV32" s="279"/>
      <c r="PSW32" s="279"/>
      <c r="PSX32" s="279"/>
      <c r="PSY32" s="279"/>
      <c r="PSZ32" s="279"/>
      <c r="PTA32" s="279"/>
      <c r="PTB32" s="279"/>
      <c r="PTC32" s="279"/>
      <c r="PTD32" s="279"/>
      <c r="PTE32" s="279"/>
      <c r="PTF32" s="279"/>
      <c r="PTG32" s="279"/>
      <c r="PTH32" s="279"/>
      <c r="PTI32" s="279"/>
      <c r="PTJ32" s="279"/>
      <c r="PTK32" s="279"/>
      <c r="PTL32" s="279"/>
      <c r="PTM32" s="279"/>
      <c r="PTN32" s="279"/>
      <c r="PTO32" s="279"/>
      <c r="PTP32" s="279"/>
      <c r="PTQ32" s="279"/>
      <c r="PTR32" s="279"/>
      <c r="PTS32" s="279"/>
      <c r="PTT32" s="279"/>
      <c r="PTU32" s="279"/>
      <c r="PTV32" s="279"/>
      <c r="PTW32" s="279"/>
      <c r="PTX32" s="279"/>
      <c r="PTY32" s="279"/>
      <c r="PTZ32" s="279"/>
      <c r="PUA32" s="279"/>
      <c r="PUB32" s="279"/>
      <c r="PUC32" s="279"/>
      <c r="PUD32" s="279"/>
      <c r="PUE32" s="279"/>
      <c r="PUF32" s="279"/>
      <c r="PUG32" s="279"/>
      <c r="PUH32" s="279"/>
      <c r="PUI32" s="279"/>
      <c r="PUJ32" s="279"/>
      <c r="PUK32" s="279"/>
      <c r="PUL32" s="279"/>
      <c r="PUM32" s="279"/>
      <c r="PUN32" s="279"/>
      <c r="PUO32" s="279"/>
      <c r="PUP32" s="279"/>
      <c r="PUQ32" s="279"/>
      <c r="PUR32" s="279"/>
      <c r="PUS32" s="279"/>
      <c r="PUT32" s="279"/>
      <c r="PUU32" s="279"/>
      <c r="PUV32" s="279"/>
      <c r="PUW32" s="279"/>
      <c r="PUX32" s="279"/>
      <c r="PUY32" s="279"/>
      <c r="PUZ32" s="279"/>
      <c r="PVA32" s="279"/>
      <c r="PVB32" s="279"/>
      <c r="PVC32" s="279"/>
      <c r="PVD32" s="279"/>
      <c r="PVE32" s="279"/>
      <c r="PVF32" s="279"/>
      <c r="PVG32" s="279"/>
      <c r="PVH32" s="279"/>
      <c r="PVI32" s="279"/>
      <c r="PVJ32" s="279"/>
      <c r="PVK32" s="279"/>
      <c r="PVL32" s="279"/>
      <c r="PVM32" s="279"/>
      <c r="PVN32" s="279"/>
      <c r="PVO32" s="279"/>
      <c r="PVP32" s="279"/>
      <c r="PVQ32" s="279"/>
      <c r="PVR32" s="279"/>
      <c r="PVS32" s="279"/>
      <c r="PVT32" s="279"/>
      <c r="PVU32" s="279"/>
      <c r="PVV32" s="279"/>
      <c r="PVW32" s="279"/>
      <c r="PVX32" s="279"/>
      <c r="PVY32" s="279"/>
      <c r="PVZ32" s="279"/>
      <c r="PWA32" s="279"/>
      <c r="PWB32" s="279"/>
      <c r="PWC32" s="279"/>
      <c r="PWD32" s="279"/>
      <c r="PWE32" s="279"/>
      <c r="PWF32" s="279"/>
      <c r="PWG32" s="279"/>
      <c r="PWH32" s="279"/>
      <c r="PWI32" s="279"/>
      <c r="PWJ32" s="279"/>
      <c r="PWK32" s="279"/>
      <c r="PWL32" s="279"/>
      <c r="PWM32" s="279"/>
      <c r="PWN32" s="279"/>
      <c r="PWO32" s="279"/>
      <c r="PWP32" s="279"/>
      <c r="PWQ32" s="279"/>
      <c r="PWR32" s="279"/>
      <c r="PWS32" s="279"/>
      <c r="PWT32" s="279"/>
      <c r="PWU32" s="279"/>
      <c r="PWV32" s="279"/>
      <c r="PWW32" s="279"/>
      <c r="PWX32" s="279"/>
      <c r="PWY32" s="279"/>
      <c r="PWZ32" s="279"/>
      <c r="PXA32" s="279"/>
      <c r="PXB32" s="279"/>
      <c r="PXC32" s="279"/>
      <c r="PXD32" s="279"/>
      <c r="PXE32" s="279"/>
      <c r="PXF32" s="279"/>
      <c r="PXG32" s="279"/>
      <c r="PXH32" s="279"/>
      <c r="PXI32" s="279"/>
      <c r="PXJ32" s="279"/>
      <c r="PXK32" s="279"/>
      <c r="PXL32" s="279"/>
      <c r="PXM32" s="279"/>
      <c r="PXN32" s="279"/>
      <c r="PXO32" s="279"/>
      <c r="PXP32" s="279"/>
      <c r="PXQ32" s="279"/>
      <c r="PXR32" s="279"/>
      <c r="PXS32" s="279"/>
      <c r="PXT32" s="279"/>
      <c r="PXU32" s="279"/>
      <c r="PXV32" s="279"/>
      <c r="PXW32" s="279"/>
      <c r="PXX32" s="279"/>
      <c r="PXY32" s="279"/>
      <c r="PXZ32" s="279"/>
      <c r="PYA32" s="279"/>
      <c r="PYB32" s="279"/>
      <c r="PYC32" s="279"/>
      <c r="PYD32" s="279"/>
      <c r="PYE32" s="279"/>
      <c r="PYF32" s="279"/>
      <c r="PYG32" s="279"/>
      <c r="PYH32" s="279"/>
      <c r="PYI32" s="279"/>
      <c r="PYJ32" s="279"/>
      <c r="PYK32" s="279"/>
      <c r="PYL32" s="279"/>
      <c r="PYM32" s="279"/>
      <c r="PYN32" s="279"/>
      <c r="PYO32" s="279"/>
      <c r="PYP32" s="279"/>
      <c r="PYQ32" s="279"/>
      <c r="PYR32" s="279"/>
      <c r="PYS32" s="279"/>
      <c r="PYT32" s="279"/>
      <c r="PYU32" s="279"/>
      <c r="PYV32" s="279"/>
      <c r="PYW32" s="279"/>
      <c r="PYX32" s="279"/>
      <c r="PYY32" s="279"/>
      <c r="PYZ32" s="279"/>
      <c r="PZA32" s="279"/>
      <c r="PZB32" s="279"/>
      <c r="PZC32" s="279"/>
      <c r="PZD32" s="279"/>
      <c r="PZE32" s="279"/>
      <c r="PZF32" s="279"/>
      <c r="PZG32" s="279"/>
      <c r="PZH32" s="279"/>
      <c r="PZI32" s="279"/>
      <c r="PZJ32" s="279"/>
      <c r="PZK32" s="279"/>
      <c r="PZL32" s="279"/>
      <c r="PZM32" s="279"/>
      <c r="PZN32" s="279"/>
      <c r="PZO32" s="279"/>
      <c r="PZP32" s="279"/>
      <c r="PZQ32" s="279"/>
      <c r="PZR32" s="279"/>
      <c r="PZS32" s="279"/>
      <c r="PZT32" s="279"/>
      <c r="PZU32" s="279"/>
      <c r="PZV32" s="279"/>
      <c r="PZW32" s="279"/>
      <c r="PZX32" s="279"/>
      <c r="PZY32" s="279"/>
      <c r="PZZ32" s="279"/>
      <c r="QAA32" s="279"/>
      <c r="QAB32" s="279"/>
      <c r="QAC32" s="279"/>
      <c r="QAD32" s="279"/>
      <c r="QAE32" s="279"/>
      <c r="QAF32" s="279"/>
      <c r="QAG32" s="279"/>
      <c r="QAH32" s="279"/>
      <c r="QAI32" s="279"/>
      <c r="QAJ32" s="279"/>
      <c r="QAK32" s="279"/>
      <c r="QAL32" s="279"/>
      <c r="QAM32" s="279"/>
      <c r="QAN32" s="279"/>
      <c r="QAO32" s="279"/>
      <c r="QAP32" s="279"/>
      <c r="QAQ32" s="279"/>
      <c r="QAR32" s="279"/>
      <c r="QAS32" s="279"/>
      <c r="QAT32" s="279"/>
      <c r="QAU32" s="279"/>
      <c r="QAV32" s="279"/>
      <c r="QAW32" s="279"/>
      <c r="QAX32" s="279"/>
      <c r="QAY32" s="279"/>
      <c r="QAZ32" s="279"/>
      <c r="QBA32" s="279"/>
      <c r="QBB32" s="279"/>
      <c r="QBC32" s="279"/>
      <c r="QBD32" s="279"/>
      <c r="QBE32" s="279"/>
      <c r="QBF32" s="279"/>
      <c r="QBG32" s="279"/>
      <c r="QBH32" s="279"/>
      <c r="QBI32" s="279"/>
      <c r="QBJ32" s="279"/>
      <c r="QBK32" s="279"/>
      <c r="QBL32" s="279"/>
      <c r="QBM32" s="279"/>
      <c r="QBN32" s="279"/>
      <c r="QBO32" s="279"/>
      <c r="QBP32" s="279"/>
      <c r="QBQ32" s="279"/>
      <c r="QBR32" s="279"/>
      <c r="QBS32" s="279"/>
      <c r="QBT32" s="279"/>
      <c r="QBU32" s="279"/>
      <c r="QBV32" s="279"/>
      <c r="QBW32" s="279"/>
      <c r="QBX32" s="279"/>
      <c r="QBY32" s="279"/>
      <c r="QBZ32" s="279"/>
      <c r="QCA32" s="279"/>
      <c r="QCB32" s="279"/>
      <c r="QCC32" s="279"/>
      <c r="QCD32" s="279"/>
      <c r="QCE32" s="279"/>
      <c r="QCF32" s="279"/>
      <c r="QCG32" s="279"/>
      <c r="QCH32" s="279"/>
      <c r="QCI32" s="279"/>
      <c r="QCJ32" s="279"/>
      <c r="QCK32" s="279"/>
      <c r="QCL32" s="279"/>
      <c r="QCM32" s="279"/>
      <c r="QCN32" s="279"/>
      <c r="QCO32" s="279"/>
      <c r="QCP32" s="279"/>
      <c r="QCQ32" s="279"/>
      <c r="QCR32" s="279"/>
      <c r="QCS32" s="279"/>
      <c r="QCT32" s="279"/>
      <c r="QCU32" s="279"/>
      <c r="QCV32" s="279"/>
      <c r="QCW32" s="279"/>
      <c r="QCX32" s="279"/>
      <c r="QCY32" s="279"/>
      <c r="QCZ32" s="279"/>
      <c r="QDA32" s="279"/>
      <c r="QDB32" s="279"/>
      <c r="QDC32" s="279"/>
      <c r="QDD32" s="279"/>
      <c r="QDE32" s="279"/>
      <c r="QDF32" s="279"/>
      <c r="QDG32" s="279"/>
      <c r="QDH32" s="279"/>
      <c r="QDI32" s="279"/>
      <c r="QDJ32" s="279"/>
      <c r="QDK32" s="279"/>
      <c r="QDL32" s="279"/>
      <c r="QDM32" s="279"/>
      <c r="QDN32" s="279"/>
      <c r="QDO32" s="279"/>
      <c r="QDP32" s="279"/>
      <c r="QDQ32" s="279"/>
      <c r="QDR32" s="279"/>
      <c r="QDS32" s="279"/>
      <c r="QDT32" s="279"/>
      <c r="QDU32" s="279"/>
      <c r="QDV32" s="279"/>
      <c r="QDW32" s="279"/>
      <c r="QDX32" s="279"/>
      <c r="QDY32" s="279"/>
      <c r="QDZ32" s="279"/>
      <c r="QEA32" s="279"/>
      <c r="QEB32" s="279"/>
      <c r="QEC32" s="279"/>
      <c r="QED32" s="279"/>
      <c r="QEE32" s="279"/>
      <c r="QEF32" s="279"/>
      <c r="QEG32" s="279"/>
      <c r="QEH32" s="279"/>
      <c r="QEI32" s="279"/>
      <c r="QEJ32" s="279"/>
      <c r="QEK32" s="279"/>
      <c r="QEL32" s="279"/>
      <c r="QEM32" s="279"/>
      <c r="QEN32" s="279"/>
      <c r="QEO32" s="279"/>
      <c r="QEP32" s="279"/>
      <c r="QEQ32" s="279"/>
      <c r="QER32" s="279"/>
      <c r="QES32" s="279"/>
      <c r="QET32" s="279"/>
      <c r="QEU32" s="279"/>
      <c r="QEV32" s="279"/>
      <c r="QEW32" s="279"/>
      <c r="QEX32" s="279"/>
      <c r="QEY32" s="279"/>
      <c r="QEZ32" s="279"/>
      <c r="QFA32" s="279"/>
      <c r="QFB32" s="279"/>
      <c r="QFC32" s="279"/>
      <c r="QFD32" s="279"/>
      <c r="QFE32" s="279"/>
      <c r="QFF32" s="279"/>
      <c r="QFG32" s="279"/>
      <c r="QFH32" s="279"/>
      <c r="QFI32" s="279"/>
      <c r="QFJ32" s="279"/>
      <c r="QFK32" s="279"/>
      <c r="QFL32" s="279"/>
      <c r="QFM32" s="279"/>
      <c r="QFN32" s="279"/>
      <c r="QFO32" s="279"/>
      <c r="QFP32" s="279"/>
      <c r="QFQ32" s="279"/>
      <c r="QFR32" s="279"/>
      <c r="QFS32" s="279"/>
      <c r="QFT32" s="279"/>
      <c r="QFU32" s="279"/>
      <c r="QFV32" s="279"/>
      <c r="QFW32" s="279"/>
      <c r="QFX32" s="279"/>
      <c r="QFY32" s="279"/>
      <c r="QFZ32" s="279"/>
      <c r="QGA32" s="279"/>
      <c r="QGB32" s="279"/>
      <c r="QGC32" s="279"/>
      <c r="QGD32" s="279"/>
      <c r="QGE32" s="279"/>
      <c r="QGF32" s="279"/>
      <c r="QGG32" s="279"/>
      <c r="QGH32" s="279"/>
      <c r="QGI32" s="279"/>
      <c r="QGJ32" s="279"/>
      <c r="QGK32" s="279"/>
      <c r="QGL32" s="279"/>
      <c r="QGM32" s="279"/>
      <c r="QGN32" s="279"/>
      <c r="QGO32" s="279"/>
      <c r="QGP32" s="279"/>
      <c r="QGQ32" s="279"/>
      <c r="QGR32" s="279"/>
      <c r="QGS32" s="279"/>
      <c r="QGT32" s="279"/>
      <c r="QGU32" s="279"/>
      <c r="QGV32" s="279"/>
      <c r="QGW32" s="279"/>
      <c r="QGX32" s="279"/>
      <c r="QGY32" s="279"/>
      <c r="QGZ32" s="279"/>
      <c r="QHA32" s="279"/>
      <c r="QHB32" s="279"/>
      <c r="QHC32" s="279"/>
      <c r="QHD32" s="279"/>
      <c r="QHE32" s="279"/>
      <c r="QHF32" s="279"/>
      <c r="QHG32" s="279"/>
      <c r="QHH32" s="279"/>
      <c r="QHI32" s="279"/>
      <c r="QHJ32" s="279"/>
      <c r="QHK32" s="279"/>
      <c r="QHL32" s="279"/>
      <c r="QHM32" s="279"/>
      <c r="QHN32" s="279"/>
      <c r="QHO32" s="279"/>
      <c r="QHP32" s="279"/>
      <c r="QHQ32" s="279"/>
      <c r="QHR32" s="279"/>
      <c r="QHS32" s="279"/>
      <c r="QHT32" s="279"/>
      <c r="QHU32" s="279"/>
      <c r="QHV32" s="279"/>
      <c r="QHW32" s="279"/>
      <c r="QHX32" s="279"/>
      <c r="QHY32" s="279"/>
      <c r="QHZ32" s="279"/>
      <c r="QIA32" s="279"/>
      <c r="QIB32" s="279"/>
      <c r="QIC32" s="279"/>
      <c r="QID32" s="279"/>
      <c r="QIE32" s="279"/>
      <c r="QIF32" s="279"/>
      <c r="QIG32" s="279"/>
      <c r="QIH32" s="279"/>
      <c r="QII32" s="279"/>
      <c r="QIJ32" s="279"/>
      <c r="QIK32" s="279"/>
      <c r="QIL32" s="279"/>
      <c r="QIM32" s="279"/>
      <c r="QIN32" s="279"/>
      <c r="QIO32" s="279"/>
      <c r="QIP32" s="279"/>
      <c r="QIQ32" s="279"/>
      <c r="QIR32" s="279"/>
      <c r="QIS32" s="279"/>
      <c r="QIT32" s="279"/>
      <c r="QIU32" s="279"/>
      <c r="QIV32" s="279"/>
      <c r="QIW32" s="279"/>
      <c r="QIX32" s="279"/>
      <c r="QIY32" s="279"/>
      <c r="QIZ32" s="279"/>
      <c r="QJA32" s="279"/>
      <c r="QJB32" s="279"/>
      <c r="QJC32" s="279"/>
      <c r="QJD32" s="279"/>
      <c r="QJE32" s="279"/>
      <c r="QJF32" s="279"/>
      <c r="QJG32" s="279"/>
      <c r="QJH32" s="279"/>
      <c r="QJI32" s="279"/>
      <c r="QJJ32" s="279"/>
      <c r="QJK32" s="279"/>
      <c r="QJL32" s="279"/>
      <c r="QJM32" s="279"/>
      <c r="QJN32" s="279"/>
      <c r="QJO32" s="279"/>
      <c r="QJP32" s="279"/>
      <c r="QJQ32" s="279"/>
      <c r="QJR32" s="279"/>
      <c r="QJS32" s="279"/>
      <c r="QJT32" s="279"/>
      <c r="QJU32" s="279"/>
      <c r="QJV32" s="279"/>
      <c r="QJW32" s="279"/>
      <c r="QJX32" s="279"/>
      <c r="QJY32" s="279"/>
      <c r="QJZ32" s="279"/>
      <c r="QKA32" s="279"/>
      <c r="QKB32" s="279"/>
      <c r="QKC32" s="279"/>
      <c r="QKD32" s="279"/>
      <c r="QKE32" s="279"/>
      <c r="QKF32" s="279"/>
      <c r="QKG32" s="279"/>
      <c r="QKH32" s="279"/>
      <c r="QKI32" s="279"/>
      <c r="QKJ32" s="279"/>
      <c r="QKK32" s="279"/>
      <c r="QKL32" s="279"/>
      <c r="QKM32" s="279"/>
      <c r="QKN32" s="279"/>
      <c r="QKO32" s="279"/>
      <c r="QKP32" s="279"/>
      <c r="QKQ32" s="279"/>
      <c r="QKR32" s="279"/>
      <c r="QKS32" s="279"/>
      <c r="QKT32" s="279"/>
      <c r="QKU32" s="279"/>
      <c r="QKV32" s="279"/>
      <c r="QKW32" s="279"/>
      <c r="QKX32" s="279"/>
      <c r="QKY32" s="279"/>
      <c r="QKZ32" s="279"/>
      <c r="QLA32" s="279"/>
      <c r="QLB32" s="279"/>
      <c r="QLC32" s="279"/>
      <c r="QLD32" s="279"/>
      <c r="QLE32" s="279"/>
      <c r="QLF32" s="279"/>
      <c r="QLG32" s="279"/>
      <c r="QLH32" s="279"/>
      <c r="QLI32" s="279"/>
      <c r="QLJ32" s="279"/>
      <c r="QLK32" s="279"/>
      <c r="QLL32" s="279"/>
      <c r="QLM32" s="279"/>
      <c r="QLN32" s="279"/>
      <c r="QLO32" s="279"/>
      <c r="QLP32" s="279"/>
      <c r="QLQ32" s="279"/>
      <c r="QLR32" s="279"/>
      <c r="QLS32" s="279"/>
      <c r="QLT32" s="279"/>
      <c r="QLU32" s="279"/>
      <c r="QLV32" s="279"/>
      <c r="QLW32" s="279"/>
      <c r="QLX32" s="279"/>
      <c r="QLY32" s="279"/>
      <c r="QLZ32" s="279"/>
      <c r="QMA32" s="279"/>
      <c r="QMB32" s="279"/>
      <c r="QMC32" s="279"/>
      <c r="QMD32" s="279"/>
      <c r="QME32" s="279"/>
      <c r="QMF32" s="279"/>
      <c r="QMG32" s="279"/>
      <c r="QMH32" s="279"/>
      <c r="QMI32" s="279"/>
      <c r="QMJ32" s="279"/>
      <c r="QMK32" s="279"/>
      <c r="QML32" s="279"/>
      <c r="QMM32" s="279"/>
      <c r="QMN32" s="279"/>
      <c r="QMO32" s="279"/>
      <c r="QMP32" s="279"/>
      <c r="QMQ32" s="279"/>
      <c r="QMR32" s="279"/>
      <c r="QMS32" s="279"/>
      <c r="QMT32" s="279"/>
      <c r="QMU32" s="279"/>
      <c r="QMV32" s="279"/>
      <c r="QMW32" s="279"/>
      <c r="QMX32" s="279"/>
      <c r="QMY32" s="279"/>
      <c r="QMZ32" s="279"/>
      <c r="QNA32" s="279"/>
      <c r="QNB32" s="279"/>
      <c r="QNC32" s="279"/>
      <c r="QND32" s="279"/>
      <c r="QNE32" s="279"/>
      <c r="QNF32" s="279"/>
      <c r="QNG32" s="279"/>
      <c r="QNH32" s="279"/>
      <c r="QNI32" s="279"/>
      <c r="QNJ32" s="279"/>
      <c r="QNK32" s="279"/>
      <c r="QNL32" s="279"/>
      <c r="QNM32" s="279"/>
      <c r="QNN32" s="279"/>
      <c r="QNO32" s="279"/>
      <c r="QNP32" s="279"/>
      <c r="QNQ32" s="279"/>
      <c r="QNR32" s="279"/>
      <c r="QNS32" s="279"/>
      <c r="QNT32" s="279"/>
      <c r="QNU32" s="279"/>
      <c r="QNV32" s="279"/>
      <c r="QNW32" s="279"/>
      <c r="QNX32" s="279"/>
      <c r="QNY32" s="279"/>
      <c r="QNZ32" s="279"/>
      <c r="QOA32" s="279"/>
      <c r="QOB32" s="279"/>
      <c r="QOC32" s="279"/>
      <c r="QOD32" s="279"/>
      <c r="QOE32" s="279"/>
      <c r="QOF32" s="279"/>
      <c r="QOG32" s="279"/>
      <c r="QOH32" s="279"/>
      <c r="QOI32" s="279"/>
      <c r="QOJ32" s="279"/>
      <c r="QOK32" s="279"/>
      <c r="QOL32" s="279"/>
      <c r="QOM32" s="279"/>
      <c r="QON32" s="279"/>
      <c r="QOO32" s="279"/>
      <c r="QOP32" s="279"/>
      <c r="QOQ32" s="279"/>
      <c r="QOR32" s="279"/>
      <c r="QOS32" s="279"/>
      <c r="QOT32" s="279"/>
      <c r="QOU32" s="279"/>
      <c r="QOV32" s="279"/>
      <c r="QOW32" s="279"/>
      <c r="QOX32" s="279"/>
      <c r="QOY32" s="279"/>
      <c r="QOZ32" s="279"/>
      <c r="QPA32" s="279"/>
      <c r="QPB32" s="279"/>
      <c r="QPC32" s="279"/>
      <c r="QPD32" s="279"/>
      <c r="QPE32" s="279"/>
      <c r="QPF32" s="279"/>
      <c r="QPG32" s="279"/>
      <c r="QPH32" s="279"/>
      <c r="QPI32" s="279"/>
      <c r="QPJ32" s="279"/>
      <c r="QPK32" s="279"/>
      <c r="QPL32" s="279"/>
      <c r="QPM32" s="279"/>
      <c r="QPN32" s="279"/>
      <c r="QPO32" s="279"/>
      <c r="QPP32" s="279"/>
      <c r="QPQ32" s="279"/>
      <c r="QPR32" s="279"/>
      <c r="QPS32" s="279"/>
      <c r="QPT32" s="279"/>
      <c r="QPU32" s="279"/>
      <c r="QPV32" s="279"/>
      <c r="QPW32" s="279"/>
      <c r="QPX32" s="279"/>
      <c r="QPY32" s="279"/>
      <c r="QPZ32" s="279"/>
      <c r="QQA32" s="279"/>
      <c r="QQB32" s="279"/>
      <c r="QQC32" s="279"/>
      <c r="QQD32" s="279"/>
      <c r="QQE32" s="279"/>
      <c r="QQF32" s="279"/>
      <c r="QQG32" s="279"/>
      <c r="QQH32" s="279"/>
      <c r="QQI32" s="279"/>
      <c r="QQJ32" s="279"/>
      <c r="QQK32" s="279"/>
      <c r="QQL32" s="279"/>
      <c r="QQM32" s="279"/>
      <c r="QQN32" s="279"/>
      <c r="QQO32" s="279"/>
      <c r="QQP32" s="279"/>
      <c r="QQQ32" s="279"/>
      <c r="QQR32" s="279"/>
      <c r="QQS32" s="279"/>
      <c r="QQT32" s="279"/>
      <c r="QQU32" s="279"/>
      <c r="QQV32" s="279"/>
      <c r="QQW32" s="279"/>
      <c r="QQX32" s="279"/>
      <c r="QQY32" s="279"/>
      <c r="QQZ32" s="279"/>
      <c r="QRA32" s="279"/>
      <c r="QRB32" s="279"/>
      <c r="QRC32" s="279"/>
      <c r="QRD32" s="279"/>
      <c r="QRE32" s="279"/>
      <c r="QRF32" s="279"/>
      <c r="QRG32" s="279"/>
      <c r="QRH32" s="279"/>
      <c r="QRI32" s="279"/>
      <c r="QRJ32" s="279"/>
      <c r="QRK32" s="279"/>
      <c r="QRL32" s="279"/>
      <c r="QRM32" s="279"/>
      <c r="QRN32" s="279"/>
      <c r="QRO32" s="279"/>
      <c r="QRP32" s="279"/>
      <c r="QRQ32" s="279"/>
      <c r="QRR32" s="279"/>
      <c r="QRS32" s="279"/>
      <c r="QRT32" s="279"/>
      <c r="QRU32" s="279"/>
      <c r="QRV32" s="279"/>
      <c r="QRW32" s="279"/>
      <c r="QRX32" s="279"/>
      <c r="QRY32" s="279"/>
      <c r="QRZ32" s="279"/>
      <c r="QSA32" s="279"/>
      <c r="QSB32" s="279"/>
      <c r="QSC32" s="279"/>
      <c r="QSD32" s="279"/>
      <c r="QSE32" s="279"/>
      <c r="QSF32" s="279"/>
      <c r="QSG32" s="279"/>
      <c r="QSH32" s="279"/>
      <c r="QSI32" s="279"/>
      <c r="QSJ32" s="279"/>
      <c r="QSK32" s="279"/>
      <c r="QSL32" s="279"/>
      <c r="QSM32" s="279"/>
      <c r="QSN32" s="279"/>
      <c r="QSO32" s="279"/>
      <c r="QSP32" s="279"/>
      <c r="QSQ32" s="279"/>
      <c r="QSR32" s="279"/>
      <c r="QSS32" s="279"/>
      <c r="QST32" s="279"/>
      <c r="QSU32" s="279"/>
      <c r="QSV32" s="279"/>
      <c r="QSW32" s="279"/>
      <c r="QSX32" s="279"/>
      <c r="QSY32" s="279"/>
      <c r="QSZ32" s="279"/>
      <c r="QTA32" s="279"/>
      <c r="QTB32" s="279"/>
      <c r="QTC32" s="279"/>
      <c r="QTD32" s="279"/>
      <c r="QTE32" s="279"/>
      <c r="QTF32" s="279"/>
      <c r="QTG32" s="279"/>
      <c r="QTH32" s="279"/>
      <c r="QTI32" s="279"/>
      <c r="QTJ32" s="279"/>
      <c r="QTK32" s="279"/>
      <c r="QTL32" s="279"/>
      <c r="QTM32" s="279"/>
      <c r="QTN32" s="279"/>
      <c r="QTO32" s="279"/>
      <c r="QTP32" s="279"/>
      <c r="QTQ32" s="279"/>
      <c r="QTR32" s="279"/>
      <c r="QTS32" s="279"/>
      <c r="QTT32" s="279"/>
      <c r="QTU32" s="279"/>
      <c r="QTV32" s="279"/>
      <c r="QTW32" s="279"/>
      <c r="QTX32" s="279"/>
      <c r="QTY32" s="279"/>
      <c r="QTZ32" s="279"/>
      <c r="QUA32" s="279"/>
      <c r="QUB32" s="279"/>
      <c r="QUC32" s="279"/>
      <c r="QUD32" s="279"/>
      <c r="QUE32" s="279"/>
      <c r="QUF32" s="279"/>
      <c r="QUG32" s="279"/>
      <c r="QUH32" s="279"/>
      <c r="QUI32" s="279"/>
      <c r="QUJ32" s="279"/>
      <c r="QUK32" s="279"/>
      <c r="QUL32" s="279"/>
      <c r="QUM32" s="279"/>
      <c r="QUN32" s="279"/>
      <c r="QUO32" s="279"/>
      <c r="QUP32" s="279"/>
      <c r="QUQ32" s="279"/>
      <c r="QUR32" s="279"/>
      <c r="QUS32" s="279"/>
      <c r="QUT32" s="279"/>
      <c r="QUU32" s="279"/>
      <c r="QUV32" s="279"/>
      <c r="QUW32" s="279"/>
      <c r="QUX32" s="279"/>
      <c r="QUY32" s="279"/>
      <c r="QUZ32" s="279"/>
      <c r="QVA32" s="279"/>
      <c r="QVB32" s="279"/>
      <c r="QVC32" s="279"/>
      <c r="QVD32" s="279"/>
      <c r="QVE32" s="279"/>
      <c r="QVF32" s="279"/>
      <c r="QVG32" s="279"/>
      <c r="QVH32" s="279"/>
      <c r="QVI32" s="279"/>
      <c r="QVJ32" s="279"/>
      <c r="QVK32" s="279"/>
      <c r="QVL32" s="279"/>
      <c r="QVM32" s="279"/>
      <c r="QVN32" s="279"/>
      <c r="QVO32" s="279"/>
      <c r="QVP32" s="279"/>
      <c r="QVQ32" s="279"/>
      <c r="QVR32" s="279"/>
      <c r="QVS32" s="279"/>
      <c r="QVT32" s="279"/>
      <c r="QVU32" s="279"/>
      <c r="QVV32" s="279"/>
      <c r="QVW32" s="279"/>
      <c r="QVX32" s="279"/>
      <c r="QVY32" s="279"/>
      <c r="QVZ32" s="279"/>
      <c r="QWA32" s="279"/>
      <c r="QWB32" s="279"/>
      <c r="QWC32" s="279"/>
      <c r="QWD32" s="279"/>
      <c r="QWE32" s="279"/>
      <c r="QWF32" s="279"/>
      <c r="QWG32" s="279"/>
      <c r="QWH32" s="279"/>
      <c r="QWI32" s="279"/>
      <c r="QWJ32" s="279"/>
      <c r="QWK32" s="279"/>
      <c r="QWL32" s="279"/>
      <c r="QWM32" s="279"/>
      <c r="QWN32" s="279"/>
      <c r="QWO32" s="279"/>
      <c r="QWP32" s="279"/>
      <c r="QWQ32" s="279"/>
      <c r="QWR32" s="279"/>
      <c r="QWS32" s="279"/>
      <c r="QWT32" s="279"/>
      <c r="QWU32" s="279"/>
      <c r="QWV32" s="279"/>
      <c r="QWW32" s="279"/>
      <c r="QWX32" s="279"/>
      <c r="QWY32" s="279"/>
      <c r="QWZ32" s="279"/>
      <c r="QXA32" s="279"/>
      <c r="QXB32" s="279"/>
      <c r="QXC32" s="279"/>
      <c r="QXD32" s="279"/>
      <c r="QXE32" s="279"/>
      <c r="QXF32" s="279"/>
      <c r="QXG32" s="279"/>
      <c r="QXH32" s="279"/>
      <c r="QXI32" s="279"/>
      <c r="QXJ32" s="279"/>
      <c r="QXK32" s="279"/>
      <c r="QXL32" s="279"/>
      <c r="QXM32" s="279"/>
      <c r="QXN32" s="279"/>
      <c r="QXO32" s="279"/>
      <c r="QXP32" s="279"/>
      <c r="QXQ32" s="279"/>
      <c r="QXR32" s="279"/>
      <c r="QXS32" s="279"/>
      <c r="QXT32" s="279"/>
      <c r="QXU32" s="279"/>
      <c r="QXV32" s="279"/>
      <c r="QXW32" s="279"/>
      <c r="QXX32" s="279"/>
      <c r="QXY32" s="279"/>
      <c r="QXZ32" s="279"/>
      <c r="QYA32" s="279"/>
      <c r="QYB32" s="279"/>
      <c r="QYC32" s="279"/>
      <c r="QYD32" s="279"/>
      <c r="QYE32" s="279"/>
      <c r="QYF32" s="279"/>
      <c r="QYG32" s="279"/>
      <c r="QYH32" s="279"/>
      <c r="QYI32" s="279"/>
      <c r="QYJ32" s="279"/>
      <c r="QYK32" s="279"/>
      <c r="QYL32" s="279"/>
      <c r="QYM32" s="279"/>
      <c r="QYN32" s="279"/>
      <c r="QYO32" s="279"/>
      <c r="QYP32" s="279"/>
      <c r="QYQ32" s="279"/>
      <c r="QYR32" s="279"/>
      <c r="QYS32" s="279"/>
      <c r="QYT32" s="279"/>
      <c r="QYU32" s="279"/>
      <c r="QYV32" s="279"/>
      <c r="QYW32" s="279"/>
      <c r="QYX32" s="279"/>
      <c r="QYY32" s="279"/>
      <c r="QYZ32" s="279"/>
      <c r="QZA32" s="279"/>
      <c r="QZB32" s="279"/>
      <c r="QZC32" s="279"/>
      <c r="QZD32" s="279"/>
      <c r="QZE32" s="279"/>
      <c r="QZF32" s="279"/>
      <c r="QZG32" s="279"/>
      <c r="QZH32" s="279"/>
      <c r="QZI32" s="279"/>
      <c r="QZJ32" s="279"/>
      <c r="QZK32" s="279"/>
      <c r="QZL32" s="279"/>
      <c r="QZM32" s="279"/>
      <c r="QZN32" s="279"/>
      <c r="QZO32" s="279"/>
      <c r="QZP32" s="279"/>
      <c r="QZQ32" s="279"/>
      <c r="QZR32" s="279"/>
      <c r="QZS32" s="279"/>
      <c r="QZT32" s="279"/>
      <c r="QZU32" s="279"/>
      <c r="QZV32" s="279"/>
      <c r="QZW32" s="279"/>
      <c r="QZX32" s="279"/>
      <c r="QZY32" s="279"/>
      <c r="QZZ32" s="279"/>
      <c r="RAA32" s="279"/>
      <c r="RAB32" s="279"/>
      <c r="RAC32" s="279"/>
      <c r="RAD32" s="279"/>
      <c r="RAE32" s="279"/>
      <c r="RAF32" s="279"/>
      <c r="RAG32" s="279"/>
      <c r="RAH32" s="279"/>
      <c r="RAI32" s="279"/>
      <c r="RAJ32" s="279"/>
      <c r="RAK32" s="279"/>
      <c r="RAL32" s="279"/>
      <c r="RAM32" s="279"/>
      <c r="RAN32" s="279"/>
      <c r="RAO32" s="279"/>
      <c r="RAP32" s="279"/>
      <c r="RAQ32" s="279"/>
      <c r="RAR32" s="279"/>
      <c r="RAS32" s="279"/>
      <c r="RAT32" s="279"/>
      <c r="RAU32" s="279"/>
      <c r="RAV32" s="279"/>
      <c r="RAW32" s="279"/>
      <c r="RAX32" s="279"/>
      <c r="RAY32" s="279"/>
      <c r="RAZ32" s="279"/>
      <c r="RBA32" s="279"/>
      <c r="RBB32" s="279"/>
      <c r="RBC32" s="279"/>
      <c r="RBD32" s="279"/>
      <c r="RBE32" s="279"/>
      <c r="RBF32" s="279"/>
      <c r="RBG32" s="279"/>
      <c r="RBH32" s="279"/>
      <c r="RBI32" s="279"/>
      <c r="RBJ32" s="279"/>
      <c r="RBK32" s="279"/>
      <c r="RBL32" s="279"/>
      <c r="RBM32" s="279"/>
      <c r="RBN32" s="279"/>
      <c r="RBO32" s="279"/>
      <c r="RBP32" s="279"/>
      <c r="RBQ32" s="279"/>
      <c r="RBR32" s="279"/>
      <c r="RBS32" s="279"/>
      <c r="RBT32" s="279"/>
      <c r="RBU32" s="279"/>
      <c r="RBV32" s="279"/>
      <c r="RBW32" s="279"/>
      <c r="RBX32" s="279"/>
      <c r="RBY32" s="279"/>
      <c r="RBZ32" s="279"/>
      <c r="RCA32" s="279"/>
      <c r="RCB32" s="279"/>
      <c r="RCC32" s="279"/>
      <c r="RCD32" s="279"/>
      <c r="RCE32" s="279"/>
      <c r="RCF32" s="279"/>
      <c r="RCG32" s="279"/>
      <c r="RCH32" s="279"/>
      <c r="RCI32" s="279"/>
      <c r="RCJ32" s="279"/>
      <c r="RCK32" s="279"/>
      <c r="RCL32" s="279"/>
      <c r="RCM32" s="279"/>
      <c r="RCN32" s="279"/>
      <c r="RCO32" s="279"/>
      <c r="RCP32" s="279"/>
      <c r="RCQ32" s="279"/>
      <c r="RCR32" s="279"/>
      <c r="RCS32" s="279"/>
      <c r="RCT32" s="279"/>
      <c r="RCU32" s="279"/>
      <c r="RCV32" s="279"/>
      <c r="RCW32" s="279"/>
      <c r="RCX32" s="279"/>
      <c r="RCY32" s="279"/>
      <c r="RCZ32" s="279"/>
      <c r="RDA32" s="279"/>
      <c r="RDB32" s="279"/>
      <c r="RDC32" s="279"/>
      <c r="RDD32" s="279"/>
      <c r="RDE32" s="279"/>
      <c r="RDF32" s="279"/>
      <c r="RDG32" s="279"/>
      <c r="RDH32" s="279"/>
      <c r="RDI32" s="279"/>
      <c r="RDJ32" s="279"/>
      <c r="RDK32" s="279"/>
      <c r="RDL32" s="279"/>
      <c r="RDM32" s="279"/>
      <c r="RDN32" s="279"/>
      <c r="RDO32" s="279"/>
      <c r="RDP32" s="279"/>
      <c r="RDQ32" s="279"/>
      <c r="RDR32" s="279"/>
      <c r="RDS32" s="279"/>
      <c r="RDT32" s="279"/>
      <c r="RDU32" s="279"/>
      <c r="RDV32" s="279"/>
      <c r="RDW32" s="279"/>
      <c r="RDX32" s="279"/>
      <c r="RDY32" s="279"/>
      <c r="RDZ32" s="279"/>
      <c r="REA32" s="279"/>
      <c r="REB32" s="279"/>
      <c r="REC32" s="279"/>
      <c r="RED32" s="279"/>
      <c r="REE32" s="279"/>
      <c r="REF32" s="279"/>
      <c r="REG32" s="279"/>
      <c r="REH32" s="279"/>
      <c r="REI32" s="279"/>
      <c r="REJ32" s="279"/>
      <c r="REK32" s="279"/>
      <c r="REL32" s="279"/>
      <c r="REM32" s="279"/>
      <c r="REN32" s="279"/>
      <c r="REO32" s="279"/>
      <c r="REP32" s="279"/>
      <c r="REQ32" s="279"/>
      <c r="RER32" s="279"/>
      <c r="RES32" s="279"/>
      <c r="RET32" s="279"/>
      <c r="REU32" s="279"/>
      <c r="REV32" s="279"/>
      <c r="REW32" s="279"/>
      <c r="REX32" s="279"/>
      <c r="REY32" s="279"/>
      <c r="REZ32" s="279"/>
      <c r="RFA32" s="279"/>
      <c r="RFB32" s="279"/>
      <c r="RFC32" s="279"/>
      <c r="RFD32" s="279"/>
      <c r="RFE32" s="279"/>
      <c r="RFF32" s="279"/>
      <c r="RFG32" s="279"/>
      <c r="RFH32" s="279"/>
      <c r="RFI32" s="279"/>
      <c r="RFJ32" s="279"/>
      <c r="RFK32" s="279"/>
      <c r="RFL32" s="279"/>
      <c r="RFM32" s="279"/>
      <c r="RFN32" s="279"/>
      <c r="RFO32" s="279"/>
      <c r="RFP32" s="279"/>
      <c r="RFQ32" s="279"/>
      <c r="RFR32" s="279"/>
      <c r="RFS32" s="279"/>
      <c r="RFT32" s="279"/>
      <c r="RFU32" s="279"/>
      <c r="RFV32" s="279"/>
      <c r="RFW32" s="279"/>
      <c r="RFX32" s="279"/>
      <c r="RFY32" s="279"/>
      <c r="RFZ32" s="279"/>
      <c r="RGA32" s="279"/>
      <c r="RGB32" s="279"/>
      <c r="RGC32" s="279"/>
      <c r="RGD32" s="279"/>
      <c r="RGE32" s="279"/>
      <c r="RGF32" s="279"/>
      <c r="RGG32" s="279"/>
      <c r="RGH32" s="279"/>
      <c r="RGI32" s="279"/>
      <c r="RGJ32" s="279"/>
      <c r="RGK32" s="279"/>
      <c r="RGL32" s="279"/>
      <c r="RGM32" s="279"/>
      <c r="RGN32" s="279"/>
      <c r="RGO32" s="279"/>
      <c r="RGP32" s="279"/>
      <c r="RGQ32" s="279"/>
      <c r="RGR32" s="279"/>
      <c r="RGS32" s="279"/>
      <c r="RGT32" s="279"/>
      <c r="RGU32" s="279"/>
      <c r="RGV32" s="279"/>
      <c r="RGW32" s="279"/>
      <c r="RGX32" s="279"/>
      <c r="RGY32" s="279"/>
      <c r="RGZ32" s="279"/>
      <c r="RHA32" s="279"/>
      <c r="RHB32" s="279"/>
      <c r="RHC32" s="279"/>
      <c r="RHD32" s="279"/>
      <c r="RHE32" s="279"/>
      <c r="RHF32" s="279"/>
      <c r="RHG32" s="279"/>
      <c r="RHH32" s="279"/>
      <c r="RHI32" s="279"/>
      <c r="RHJ32" s="279"/>
      <c r="RHK32" s="279"/>
      <c r="RHL32" s="279"/>
      <c r="RHM32" s="279"/>
      <c r="RHN32" s="279"/>
      <c r="RHO32" s="279"/>
      <c r="RHP32" s="279"/>
      <c r="RHQ32" s="279"/>
      <c r="RHR32" s="279"/>
      <c r="RHS32" s="279"/>
      <c r="RHT32" s="279"/>
      <c r="RHU32" s="279"/>
      <c r="RHV32" s="279"/>
      <c r="RHW32" s="279"/>
      <c r="RHX32" s="279"/>
      <c r="RHY32" s="279"/>
      <c r="RHZ32" s="279"/>
      <c r="RIA32" s="279"/>
      <c r="RIB32" s="279"/>
      <c r="RIC32" s="279"/>
      <c r="RID32" s="279"/>
      <c r="RIE32" s="279"/>
      <c r="RIF32" s="279"/>
      <c r="RIG32" s="279"/>
      <c r="RIH32" s="279"/>
      <c r="RII32" s="279"/>
      <c r="RIJ32" s="279"/>
      <c r="RIK32" s="279"/>
      <c r="RIL32" s="279"/>
      <c r="RIM32" s="279"/>
      <c r="RIN32" s="279"/>
      <c r="RIO32" s="279"/>
      <c r="RIP32" s="279"/>
      <c r="RIQ32" s="279"/>
      <c r="RIR32" s="279"/>
      <c r="RIS32" s="279"/>
      <c r="RIT32" s="279"/>
      <c r="RIU32" s="279"/>
      <c r="RIV32" s="279"/>
      <c r="RIW32" s="279"/>
      <c r="RIX32" s="279"/>
      <c r="RIY32" s="279"/>
      <c r="RIZ32" s="279"/>
      <c r="RJA32" s="279"/>
      <c r="RJB32" s="279"/>
      <c r="RJC32" s="279"/>
      <c r="RJD32" s="279"/>
      <c r="RJE32" s="279"/>
      <c r="RJF32" s="279"/>
      <c r="RJG32" s="279"/>
      <c r="RJH32" s="279"/>
      <c r="RJI32" s="279"/>
      <c r="RJJ32" s="279"/>
      <c r="RJK32" s="279"/>
      <c r="RJL32" s="279"/>
      <c r="RJM32" s="279"/>
      <c r="RJN32" s="279"/>
      <c r="RJO32" s="279"/>
      <c r="RJP32" s="279"/>
      <c r="RJQ32" s="279"/>
      <c r="RJR32" s="279"/>
      <c r="RJS32" s="279"/>
      <c r="RJT32" s="279"/>
      <c r="RJU32" s="279"/>
      <c r="RJV32" s="279"/>
      <c r="RJW32" s="279"/>
      <c r="RJX32" s="279"/>
      <c r="RJY32" s="279"/>
      <c r="RJZ32" s="279"/>
      <c r="RKA32" s="279"/>
      <c r="RKB32" s="279"/>
      <c r="RKC32" s="279"/>
      <c r="RKD32" s="279"/>
      <c r="RKE32" s="279"/>
      <c r="RKF32" s="279"/>
      <c r="RKG32" s="279"/>
      <c r="RKH32" s="279"/>
      <c r="RKI32" s="279"/>
      <c r="RKJ32" s="279"/>
      <c r="RKK32" s="279"/>
      <c r="RKL32" s="279"/>
      <c r="RKM32" s="279"/>
      <c r="RKN32" s="279"/>
      <c r="RKO32" s="279"/>
      <c r="RKP32" s="279"/>
      <c r="RKQ32" s="279"/>
      <c r="RKR32" s="279"/>
      <c r="RKS32" s="279"/>
      <c r="RKT32" s="279"/>
      <c r="RKU32" s="279"/>
      <c r="RKV32" s="279"/>
      <c r="RKW32" s="279"/>
      <c r="RKX32" s="279"/>
      <c r="RKY32" s="279"/>
      <c r="RKZ32" s="279"/>
      <c r="RLA32" s="279"/>
      <c r="RLB32" s="279"/>
      <c r="RLC32" s="279"/>
      <c r="RLD32" s="279"/>
      <c r="RLE32" s="279"/>
      <c r="RLF32" s="279"/>
      <c r="RLG32" s="279"/>
      <c r="RLH32" s="279"/>
      <c r="RLI32" s="279"/>
      <c r="RLJ32" s="279"/>
      <c r="RLK32" s="279"/>
      <c r="RLL32" s="279"/>
      <c r="RLM32" s="279"/>
      <c r="RLN32" s="279"/>
      <c r="RLO32" s="279"/>
      <c r="RLP32" s="279"/>
      <c r="RLQ32" s="279"/>
      <c r="RLR32" s="279"/>
      <c r="RLS32" s="279"/>
      <c r="RLT32" s="279"/>
      <c r="RLU32" s="279"/>
      <c r="RLV32" s="279"/>
      <c r="RLW32" s="279"/>
      <c r="RLX32" s="279"/>
      <c r="RLY32" s="279"/>
      <c r="RLZ32" s="279"/>
      <c r="RMA32" s="279"/>
      <c r="RMB32" s="279"/>
      <c r="RMC32" s="279"/>
      <c r="RMD32" s="279"/>
      <c r="RME32" s="279"/>
      <c r="RMF32" s="279"/>
      <c r="RMG32" s="279"/>
      <c r="RMH32" s="279"/>
      <c r="RMI32" s="279"/>
      <c r="RMJ32" s="279"/>
      <c r="RMK32" s="279"/>
      <c r="RML32" s="279"/>
      <c r="RMM32" s="279"/>
      <c r="RMN32" s="279"/>
      <c r="RMO32" s="279"/>
      <c r="RMP32" s="279"/>
      <c r="RMQ32" s="279"/>
      <c r="RMR32" s="279"/>
      <c r="RMS32" s="279"/>
      <c r="RMT32" s="279"/>
      <c r="RMU32" s="279"/>
      <c r="RMV32" s="279"/>
      <c r="RMW32" s="279"/>
      <c r="RMX32" s="279"/>
      <c r="RMY32" s="279"/>
      <c r="RMZ32" s="279"/>
      <c r="RNA32" s="279"/>
      <c r="RNB32" s="279"/>
      <c r="RNC32" s="279"/>
      <c r="RND32" s="279"/>
      <c r="RNE32" s="279"/>
      <c r="RNF32" s="279"/>
      <c r="RNG32" s="279"/>
      <c r="RNH32" s="279"/>
      <c r="RNI32" s="279"/>
      <c r="RNJ32" s="279"/>
      <c r="RNK32" s="279"/>
      <c r="RNL32" s="279"/>
      <c r="RNM32" s="279"/>
      <c r="RNN32" s="279"/>
      <c r="RNO32" s="279"/>
      <c r="RNP32" s="279"/>
      <c r="RNQ32" s="279"/>
      <c r="RNR32" s="279"/>
      <c r="RNS32" s="279"/>
      <c r="RNT32" s="279"/>
      <c r="RNU32" s="279"/>
      <c r="RNV32" s="279"/>
      <c r="RNW32" s="279"/>
      <c r="RNX32" s="279"/>
      <c r="RNY32" s="279"/>
      <c r="RNZ32" s="279"/>
      <c r="ROA32" s="279"/>
      <c r="ROB32" s="279"/>
      <c r="ROC32" s="279"/>
      <c r="ROD32" s="279"/>
      <c r="ROE32" s="279"/>
      <c r="ROF32" s="279"/>
      <c r="ROG32" s="279"/>
      <c r="ROH32" s="279"/>
      <c r="ROI32" s="279"/>
      <c r="ROJ32" s="279"/>
      <c r="ROK32" s="279"/>
      <c r="ROL32" s="279"/>
      <c r="ROM32" s="279"/>
      <c r="RON32" s="279"/>
      <c r="ROO32" s="279"/>
      <c r="ROP32" s="279"/>
      <c r="ROQ32" s="279"/>
      <c r="ROR32" s="279"/>
      <c r="ROS32" s="279"/>
      <c r="ROT32" s="279"/>
      <c r="ROU32" s="279"/>
      <c r="ROV32" s="279"/>
      <c r="ROW32" s="279"/>
      <c r="ROX32" s="279"/>
      <c r="ROY32" s="279"/>
      <c r="ROZ32" s="279"/>
      <c r="RPA32" s="279"/>
      <c r="RPB32" s="279"/>
      <c r="RPC32" s="279"/>
      <c r="RPD32" s="279"/>
      <c r="RPE32" s="279"/>
      <c r="RPF32" s="279"/>
      <c r="RPG32" s="279"/>
      <c r="RPH32" s="279"/>
      <c r="RPI32" s="279"/>
      <c r="RPJ32" s="279"/>
      <c r="RPK32" s="279"/>
      <c r="RPL32" s="279"/>
      <c r="RPM32" s="279"/>
      <c r="RPN32" s="279"/>
      <c r="RPO32" s="279"/>
      <c r="RPP32" s="279"/>
      <c r="RPQ32" s="279"/>
      <c r="RPR32" s="279"/>
      <c r="RPS32" s="279"/>
      <c r="RPT32" s="279"/>
      <c r="RPU32" s="279"/>
      <c r="RPV32" s="279"/>
      <c r="RPW32" s="279"/>
      <c r="RPX32" s="279"/>
      <c r="RPY32" s="279"/>
      <c r="RPZ32" s="279"/>
      <c r="RQA32" s="279"/>
      <c r="RQB32" s="279"/>
      <c r="RQC32" s="279"/>
      <c r="RQD32" s="279"/>
      <c r="RQE32" s="279"/>
      <c r="RQF32" s="279"/>
      <c r="RQG32" s="279"/>
      <c r="RQH32" s="279"/>
      <c r="RQI32" s="279"/>
      <c r="RQJ32" s="279"/>
      <c r="RQK32" s="279"/>
      <c r="RQL32" s="279"/>
      <c r="RQM32" s="279"/>
      <c r="RQN32" s="279"/>
      <c r="RQO32" s="279"/>
      <c r="RQP32" s="279"/>
      <c r="RQQ32" s="279"/>
      <c r="RQR32" s="279"/>
      <c r="RQS32" s="279"/>
      <c r="RQT32" s="279"/>
      <c r="RQU32" s="279"/>
      <c r="RQV32" s="279"/>
      <c r="RQW32" s="279"/>
      <c r="RQX32" s="279"/>
      <c r="RQY32" s="279"/>
      <c r="RQZ32" s="279"/>
      <c r="RRA32" s="279"/>
      <c r="RRB32" s="279"/>
      <c r="RRC32" s="279"/>
      <c r="RRD32" s="279"/>
      <c r="RRE32" s="279"/>
      <c r="RRF32" s="279"/>
      <c r="RRG32" s="279"/>
      <c r="RRH32" s="279"/>
      <c r="RRI32" s="279"/>
      <c r="RRJ32" s="279"/>
      <c r="RRK32" s="279"/>
      <c r="RRL32" s="279"/>
      <c r="RRM32" s="279"/>
      <c r="RRN32" s="279"/>
      <c r="RRO32" s="279"/>
      <c r="RRP32" s="279"/>
      <c r="RRQ32" s="279"/>
      <c r="RRR32" s="279"/>
      <c r="RRS32" s="279"/>
      <c r="RRT32" s="279"/>
      <c r="RRU32" s="279"/>
      <c r="RRV32" s="279"/>
      <c r="RRW32" s="279"/>
      <c r="RRX32" s="279"/>
      <c r="RRY32" s="279"/>
      <c r="RRZ32" s="279"/>
      <c r="RSA32" s="279"/>
      <c r="RSB32" s="279"/>
      <c r="RSC32" s="279"/>
      <c r="RSD32" s="279"/>
      <c r="RSE32" s="279"/>
      <c r="RSF32" s="279"/>
      <c r="RSG32" s="279"/>
      <c r="RSH32" s="279"/>
      <c r="RSI32" s="279"/>
      <c r="RSJ32" s="279"/>
      <c r="RSK32" s="279"/>
      <c r="RSL32" s="279"/>
      <c r="RSM32" s="279"/>
      <c r="RSN32" s="279"/>
      <c r="RSO32" s="279"/>
      <c r="RSP32" s="279"/>
      <c r="RSQ32" s="279"/>
      <c r="RSR32" s="279"/>
      <c r="RSS32" s="279"/>
      <c r="RST32" s="279"/>
      <c r="RSU32" s="279"/>
      <c r="RSV32" s="279"/>
      <c r="RSW32" s="279"/>
      <c r="RSX32" s="279"/>
      <c r="RSY32" s="279"/>
      <c r="RSZ32" s="279"/>
      <c r="RTA32" s="279"/>
      <c r="RTB32" s="279"/>
      <c r="RTC32" s="279"/>
      <c r="RTD32" s="279"/>
      <c r="RTE32" s="279"/>
      <c r="RTF32" s="279"/>
      <c r="RTG32" s="279"/>
      <c r="RTH32" s="279"/>
      <c r="RTI32" s="279"/>
      <c r="RTJ32" s="279"/>
      <c r="RTK32" s="279"/>
      <c r="RTL32" s="279"/>
      <c r="RTM32" s="279"/>
      <c r="RTN32" s="279"/>
      <c r="RTO32" s="279"/>
      <c r="RTP32" s="279"/>
      <c r="RTQ32" s="279"/>
      <c r="RTR32" s="279"/>
      <c r="RTS32" s="279"/>
      <c r="RTT32" s="279"/>
      <c r="RTU32" s="279"/>
      <c r="RTV32" s="279"/>
      <c r="RTW32" s="279"/>
      <c r="RTX32" s="279"/>
      <c r="RTY32" s="279"/>
      <c r="RTZ32" s="279"/>
      <c r="RUA32" s="279"/>
      <c r="RUB32" s="279"/>
      <c r="RUC32" s="279"/>
      <c r="RUD32" s="279"/>
      <c r="RUE32" s="279"/>
      <c r="RUF32" s="279"/>
      <c r="RUG32" s="279"/>
      <c r="RUH32" s="279"/>
      <c r="RUI32" s="279"/>
      <c r="RUJ32" s="279"/>
      <c r="RUK32" s="279"/>
      <c r="RUL32" s="279"/>
      <c r="RUM32" s="279"/>
      <c r="RUN32" s="279"/>
      <c r="RUO32" s="279"/>
      <c r="RUP32" s="279"/>
      <c r="RUQ32" s="279"/>
      <c r="RUR32" s="279"/>
      <c r="RUS32" s="279"/>
      <c r="RUT32" s="279"/>
      <c r="RUU32" s="279"/>
      <c r="RUV32" s="279"/>
      <c r="RUW32" s="279"/>
      <c r="RUX32" s="279"/>
      <c r="RUY32" s="279"/>
      <c r="RUZ32" s="279"/>
      <c r="RVA32" s="279"/>
      <c r="RVB32" s="279"/>
      <c r="RVC32" s="279"/>
      <c r="RVD32" s="279"/>
      <c r="RVE32" s="279"/>
      <c r="RVF32" s="279"/>
      <c r="RVG32" s="279"/>
      <c r="RVH32" s="279"/>
      <c r="RVI32" s="279"/>
      <c r="RVJ32" s="279"/>
      <c r="RVK32" s="279"/>
      <c r="RVL32" s="279"/>
      <c r="RVM32" s="279"/>
      <c r="RVN32" s="279"/>
      <c r="RVO32" s="279"/>
      <c r="RVP32" s="279"/>
      <c r="RVQ32" s="279"/>
      <c r="RVR32" s="279"/>
      <c r="RVS32" s="279"/>
      <c r="RVT32" s="279"/>
      <c r="RVU32" s="279"/>
      <c r="RVV32" s="279"/>
      <c r="RVW32" s="279"/>
      <c r="RVX32" s="279"/>
      <c r="RVY32" s="279"/>
      <c r="RVZ32" s="279"/>
      <c r="RWA32" s="279"/>
      <c r="RWB32" s="279"/>
      <c r="RWC32" s="279"/>
      <c r="RWD32" s="279"/>
      <c r="RWE32" s="279"/>
      <c r="RWF32" s="279"/>
      <c r="RWG32" s="279"/>
      <c r="RWH32" s="279"/>
      <c r="RWI32" s="279"/>
      <c r="RWJ32" s="279"/>
      <c r="RWK32" s="279"/>
      <c r="RWL32" s="279"/>
      <c r="RWM32" s="279"/>
      <c r="RWN32" s="279"/>
      <c r="RWO32" s="279"/>
      <c r="RWP32" s="279"/>
      <c r="RWQ32" s="279"/>
      <c r="RWR32" s="279"/>
      <c r="RWS32" s="279"/>
      <c r="RWT32" s="279"/>
      <c r="RWU32" s="279"/>
      <c r="RWV32" s="279"/>
      <c r="RWW32" s="279"/>
      <c r="RWX32" s="279"/>
      <c r="RWY32" s="279"/>
      <c r="RWZ32" s="279"/>
      <c r="RXA32" s="279"/>
      <c r="RXB32" s="279"/>
      <c r="RXC32" s="279"/>
      <c r="RXD32" s="279"/>
      <c r="RXE32" s="279"/>
      <c r="RXF32" s="279"/>
      <c r="RXG32" s="279"/>
      <c r="RXH32" s="279"/>
      <c r="RXI32" s="279"/>
      <c r="RXJ32" s="279"/>
      <c r="RXK32" s="279"/>
      <c r="RXL32" s="279"/>
      <c r="RXM32" s="279"/>
      <c r="RXN32" s="279"/>
      <c r="RXO32" s="279"/>
      <c r="RXP32" s="279"/>
      <c r="RXQ32" s="279"/>
      <c r="RXR32" s="279"/>
      <c r="RXS32" s="279"/>
      <c r="RXT32" s="279"/>
      <c r="RXU32" s="279"/>
      <c r="RXV32" s="279"/>
      <c r="RXW32" s="279"/>
      <c r="RXX32" s="279"/>
      <c r="RXY32" s="279"/>
      <c r="RXZ32" s="279"/>
      <c r="RYA32" s="279"/>
      <c r="RYB32" s="279"/>
      <c r="RYC32" s="279"/>
      <c r="RYD32" s="279"/>
      <c r="RYE32" s="279"/>
      <c r="RYF32" s="279"/>
      <c r="RYG32" s="279"/>
      <c r="RYH32" s="279"/>
      <c r="RYI32" s="279"/>
      <c r="RYJ32" s="279"/>
      <c r="RYK32" s="279"/>
      <c r="RYL32" s="279"/>
      <c r="RYM32" s="279"/>
      <c r="RYN32" s="279"/>
      <c r="RYO32" s="279"/>
      <c r="RYP32" s="279"/>
      <c r="RYQ32" s="279"/>
      <c r="RYR32" s="279"/>
      <c r="RYS32" s="279"/>
      <c r="RYT32" s="279"/>
      <c r="RYU32" s="279"/>
      <c r="RYV32" s="279"/>
      <c r="RYW32" s="279"/>
      <c r="RYX32" s="279"/>
      <c r="RYY32" s="279"/>
      <c r="RYZ32" s="279"/>
      <c r="RZA32" s="279"/>
      <c r="RZB32" s="279"/>
      <c r="RZC32" s="279"/>
      <c r="RZD32" s="279"/>
      <c r="RZE32" s="279"/>
      <c r="RZF32" s="279"/>
      <c r="RZG32" s="279"/>
      <c r="RZH32" s="279"/>
      <c r="RZI32" s="279"/>
      <c r="RZJ32" s="279"/>
      <c r="RZK32" s="279"/>
      <c r="RZL32" s="279"/>
      <c r="RZM32" s="279"/>
      <c r="RZN32" s="279"/>
      <c r="RZO32" s="279"/>
      <c r="RZP32" s="279"/>
      <c r="RZQ32" s="279"/>
      <c r="RZR32" s="279"/>
      <c r="RZS32" s="279"/>
      <c r="RZT32" s="279"/>
      <c r="RZU32" s="279"/>
      <c r="RZV32" s="279"/>
      <c r="RZW32" s="279"/>
      <c r="RZX32" s="279"/>
      <c r="RZY32" s="279"/>
      <c r="RZZ32" s="279"/>
      <c r="SAA32" s="279"/>
      <c r="SAB32" s="279"/>
      <c r="SAC32" s="279"/>
      <c r="SAD32" s="279"/>
      <c r="SAE32" s="279"/>
      <c r="SAF32" s="279"/>
      <c r="SAG32" s="279"/>
      <c r="SAH32" s="279"/>
      <c r="SAI32" s="279"/>
      <c r="SAJ32" s="279"/>
      <c r="SAK32" s="279"/>
      <c r="SAL32" s="279"/>
      <c r="SAM32" s="279"/>
      <c r="SAN32" s="279"/>
      <c r="SAO32" s="279"/>
      <c r="SAP32" s="279"/>
      <c r="SAQ32" s="279"/>
      <c r="SAR32" s="279"/>
      <c r="SAS32" s="279"/>
      <c r="SAT32" s="279"/>
      <c r="SAU32" s="279"/>
      <c r="SAV32" s="279"/>
      <c r="SAW32" s="279"/>
      <c r="SAX32" s="279"/>
      <c r="SAY32" s="279"/>
      <c r="SAZ32" s="279"/>
      <c r="SBA32" s="279"/>
      <c r="SBB32" s="279"/>
      <c r="SBC32" s="279"/>
      <c r="SBD32" s="279"/>
      <c r="SBE32" s="279"/>
      <c r="SBF32" s="279"/>
      <c r="SBG32" s="279"/>
      <c r="SBH32" s="279"/>
      <c r="SBI32" s="279"/>
      <c r="SBJ32" s="279"/>
      <c r="SBK32" s="279"/>
      <c r="SBL32" s="279"/>
      <c r="SBM32" s="279"/>
      <c r="SBN32" s="279"/>
      <c r="SBO32" s="279"/>
      <c r="SBP32" s="279"/>
      <c r="SBQ32" s="279"/>
      <c r="SBR32" s="279"/>
      <c r="SBS32" s="279"/>
      <c r="SBT32" s="279"/>
      <c r="SBU32" s="279"/>
      <c r="SBV32" s="279"/>
      <c r="SBW32" s="279"/>
      <c r="SBX32" s="279"/>
      <c r="SBY32" s="279"/>
      <c r="SBZ32" s="279"/>
      <c r="SCA32" s="279"/>
      <c r="SCB32" s="279"/>
      <c r="SCC32" s="279"/>
      <c r="SCD32" s="279"/>
      <c r="SCE32" s="279"/>
      <c r="SCF32" s="279"/>
      <c r="SCG32" s="279"/>
      <c r="SCH32" s="279"/>
      <c r="SCI32" s="279"/>
      <c r="SCJ32" s="279"/>
      <c r="SCK32" s="279"/>
      <c r="SCL32" s="279"/>
      <c r="SCM32" s="279"/>
      <c r="SCN32" s="279"/>
      <c r="SCO32" s="279"/>
      <c r="SCP32" s="279"/>
      <c r="SCQ32" s="279"/>
      <c r="SCR32" s="279"/>
      <c r="SCS32" s="279"/>
      <c r="SCT32" s="279"/>
      <c r="SCU32" s="279"/>
      <c r="SCV32" s="279"/>
      <c r="SCW32" s="279"/>
      <c r="SCX32" s="279"/>
      <c r="SCY32" s="279"/>
      <c r="SCZ32" s="279"/>
      <c r="SDA32" s="279"/>
      <c r="SDB32" s="279"/>
      <c r="SDC32" s="279"/>
      <c r="SDD32" s="279"/>
      <c r="SDE32" s="279"/>
      <c r="SDF32" s="279"/>
      <c r="SDG32" s="279"/>
      <c r="SDH32" s="279"/>
      <c r="SDI32" s="279"/>
      <c r="SDJ32" s="279"/>
      <c r="SDK32" s="279"/>
      <c r="SDL32" s="279"/>
      <c r="SDM32" s="279"/>
      <c r="SDN32" s="279"/>
      <c r="SDO32" s="279"/>
      <c r="SDP32" s="279"/>
      <c r="SDQ32" s="279"/>
      <c r="SDR32" s="279"/>
      <c r="SDS32" s="279"/>
      <c r="SDT32" s="279"/>
      <c r="SDU32" s="279"/>
      <c r="SDV32" s="279"/>
      <c r="SDW32" s="279"/>
      <c r="SDX32" s="279"/>
      <c r="SDY32" s="279"/>
      <c r="SDZ32" s="279"/>
      <c r="SEA32" s="279"/>
      <c r="SEB32" s="279"/>
      <c r="SEC32" s="279"/>
      <c r="SED32" s="279"/>
      <c r="SEE32" s="279"/>
      <c r="SEF32" s="279"/>
      <c r="SEG32" s="279"/>
      <c r="SEH32" s="279"/>
      <c r="SEI32" s="279"/>
      <c r="SEJ32" s="279"/>
      <c r="SEK32" s="279"/>
      <c r="SEL32" s="279"/>
      <c r="SEM32" s="279"/>
      <c r="SEN32" s="279"/>
      <c r="SEO32" s="279"/>
      <c r="SEP32" s="279"/>
      <c r="SEQ32" s="279"/>
      <c r="SER32" s="279"/>
      <c r="SES32" s="279"/>
      <c r="SET32" s="279"/>
      <c r="SEU32" s="279"/>
      <c r="SEV32" s="279"/>
      <c r="SEW32" s="279"/>
      <c r="SEX32" s="279"/>
      <c r="SEY32" s="279"/>
      <c r="SEZ32" s="279"/>
      <c r="SFA32" s="279"/>
      <c r="SFB32" s="279"/>
      <c r="SFC32" s="279"/>
      <c r="SFD32" s="279"/>
      <c r="SFE32" s="279"/>
      <c r="SFF32" s="279"/>
      <c r="SFG32" s="279"/>
      <c r="SFH32" s="279"/>
      <c r="SFI32" s="279"/>
      <c r="SFJ32" s="279"/>
      <c r="SFK32" s="279"/>
      <c r="SFL32" s="279"/>
      <c r="SFM32" s="279"/>
      <c r="SFN32" s="279"/>
      <c r="SFO32" s="279"/>
      <c r="SFP32" s="279"/>
      <c r="SFQ32" s="279"/>
      <c r="SFR32" s="279"/>
      <c r="SFS32" s="279"/>
      <c r="SFT32" s="279"/>
      <c r="SFU32" s="279"/>
      <c r="SFV32" s="279"/>
      <c r="SFW32" s="279"/>
      <c r="SFX32" s="279"/>
      <c r="SFY32" s="279"/>
      <c r="SFZ32" s="279"/>
      <c r="SGA32" s="279"/>
      <c r="SGB32" s="279"/>
      <c r="SGC32" s="279"/>
      <c r="SGD32" s="279"/>
      <c r="SGE32" s="279"/>
      <c r="SGF32" s="279"/>
      <c r="SGG32" s="279"/>
      <c r="SGH32" s="279"/>
      <c r="SGI32" s="279"/>
      <c r="SGJ32" s="279"/>
      <c r="SGK32" s="279"/>
      <c r="SGL32" s="279"/>
      <c r="SGM32" s="279"/>
      <c r="SGN32" s="279"/>
      <c r="SGO32" s="279"/>
      <c r="SGP32" s="279"/>
      <c r="SGQ32" s="279"/>
      <c r="SGR32" s="279"/>
      <c r="SGS32" s="279"/>
      <c r="SGT32" s="279"/>
      <c r="SGU32" s="279"/>
      <c r="SGV32" s="279"/>
      <c r="SGW32" s="279"/>
      <c r="SGX32" s="279"/>
      <c r="SGY32" s="279"/>
      <c r="SGZ32" s="279"/>
      <c r="SHA32" s="279"/>
      <c r="SHB32" s="279"/>
      <c r="SHC32" s="279"/>
      <c r="SHD32" s="279"/>
      <c r="SHE32" s="279"/>
      <c r="SHF32" s="279"/>
      <c r="SHG32" s="279"/>
      <c r="SHH32" s="279"/>
      <c r="SHI32" s="279"/>
      <c r="SHJ32" s="279"/>
      <c r="SHK32" s="279"/>
      <c r="SHL32" s="279"/>
      <c r="SHM32" s="279"/>
      <c r="SHN32" s="279"/>
      <c r="SHO32" s="279"/>
      <c r="SHP32" s="279"/>
      <c r="SHQ32" s="279"/>
      <c r="SHR32" s="279"/>
      <c r="SHS32" s="279"/>
      <c r="SHT32" s="279"/>
      <c r="SHU32" s="279"/>
      <c r="SHV32" s="279"/>
      <c r="SHW32" s="279"/>
      <c r="SHX32" s="279"/>
      <c r="SHY32" s="279"/>
      <c r="SHZ32" s="279"/>
      <c r="SIA32" s="279"/>
      <c r="SIB32" s="279"/>
      <c r="SIC32" s="279"/>
      <c r="SID32" s="279"/>
      <c r="SIE32" s="279"/>
      <c r="SIF32" s="279"/>
      <c r="SIG32" s="279"/>
      <c r="SIH32" s="279"/>
      <c r="SII32" s="279"/>
      <c r="SIJ32" s="279"/>
      <c r="SIK32" s="279"/>
      <c r="SIL32" s="279"/>
      <c r="SIM32" s="279"/>
      <c r="SIN32" s="279"/>
      <c r="SIO32" s="279"/>
      <c r="SIP32" s="279"/>
      <c r="SIQ32" s="279"/>
      <c r="SIR32" s="279"/>
      <c r="SIS32" s="279"/>
      <c r="SIT32" s="279"/>
      <c r="SIU32" s="279"/>
      <c r="SIV32" s="279"/>
      <c r="SIW32" s="279"/>
      <c r="SIX32" s="279"/>
      <c r="SIY32" s="279"/>
      <c r="SIZ32" s="279"/>
      <c r="SJA32" s="279"/>
      <c r="SJB32" s="279"/>
      <c r="SJC32" s="279"/>
      <c r="SJD32" s="279"/>
      <c r="SJE32" s="279"/>
      <c r="SJF32" s="279"/>
      <c r="SJG32" s="279"/>
      <c r="SJH32" s="279"/>
      <c r="SJI32" s="279"/>
      <c r="SJJ32" s="279"/>
      <c r="SJK32" s="279"/>
      <c r="SJL32" s="279"/>
      <c r="SJM32" s="279"/>
      <c r="SJN32" s="279"/>
      <c r="SJO32" s="279"/>
      <c r="SJP32" s="279"/>
      <c r="SJQ32" s="279"/>
      <c r="SJR32" s="279"/>
      <c r="SJS32" s="279"/>
      <c r="SJT32" s="279"/>
      <c r="SJU32" s="279"/>
      <c r="SJV32" s="279"/>
      <c r="SJW32" s="279"/>
      <c r="SJX32" s="279"/>
      <c r="SJY32" s="279"/>
      <c r="SJZ32" s="279"/>
      <c r="SKA32" s="279"/>
      <c r="SKB32" s="279"/>
      <c r="SKC32" s="279"/>
      <c r="SKD32" s="279"/>
      <c r="SKE32" s="279"/>
      <c r="SKF32" s="279"/>
      <c r="SKG32" s="279"/>
      <c r="SKH32" s="279"/>
      <c r="SKI32" s="279"/>
      <c r="SKJ32" s="279"/>
      <c r="SKK32" s="279"/>
      <c r="SKL32" s="279"/>
      <c r="SKM32" s="279"/>
      <c r="SKN32" s="279"/>
      <c r="SKO32" s="279"/>
      <c r="SKP32" s="279"/>
      <c r="SKQ32" s="279"/>
      <c r="SKR32" s="279"/>
      <c r="SKS32" s="279"/>
      <c r="SKT32" s="279"/>
      <c r="SKU32" s="279"/>
      <c r="SKV32" s="279"/>
      <c r="SKW32" s="279"/>
      <c r="SKX32" s="279"/>
      <c r="SKY32" s="279"/>
      <c r="SKZ32" s="279"/>
      <c r="SLA32" s="279"/>
      <c r="SLB32" s="279"/>
      <c r="SLC32" s="279"/>
      <c r="SLD32" s="279"/>
      <c r="SLE32" s="279"/>
      <c r="SLF32" s="279"/>
      <c r="SLG32" s="279"/>
      <c r="SLH32" s="279"/>
      <c r="SLI32" s="279"/>
      <c r="SLJ32" s="279"/>
      <c r="SLK32" s="279"/>
      <c r="SLL32" s="279"/>
      <c r="SLM32" s="279"/>
      <c r="SLN32" s="279"/>
      <c r="SLO32" s="279"/>
      <c r="SLP32" s="279"/>
      <c r="SLQ32" s="279"/>
      <c r="SLR32" s="279"/>
      <c r="SLS32" s="279"/>
      <c r="SLT32" s="279"/>
      <c r="SLU32" s="279"/>
      <c r="SLV32" s="279"/>
      <c r="SLW32" s="279"/>
      <c r="SLX32" s="279"/>
      <c r="SLY32" s="279"/>
      <c r="SLZ32" s="279"/>
      <c r="SMA32" s="279"/>
      <c r="SMB32" s="279"/>
      <c r="SMC32" s="279"/>
      <c r="SMD32" s="279"/>
      <c r="SME32" s="279"/>
      <c r="SMF32" s="279"/>
      <c r="SMG32" s="279"/>
      <c r="SMH32" s="279"/>
      <c r="SMI32" s="279"/>
      <c r="SMJ32" s="279"/>
      <c r="SMK32" s="279"/>
      <c r="SML32" s="279"/>
      <c r="SMM32" s="279"/>
      <c r="SMN32" s="279"/>
      <c r="SMO32" s="279"/>
      <c r="SMP32" s="279"/>
      <c r="SMQ32" s="279"/>
      <c r="SMR32" s="279"/>
      <c r="SMS32" s="279"/>
      <c r="SMT32" s="279"/>
      <c r="SMU32" s="279"/>
      <c r="SMV32" s="279"/>
      <c r="SMW32" s="279"/>
      <c r="SMX32" s="279"/>
      <c r="SMY32" s="279"/>
      <c r="SMZ32" s="279"/>
      <c r="SNA32" s="279"/>
      <c r="SNB32" s="279"/>
      <c r="SNC32" s="279"/>
      <c r="SND32" s="279"/>
      <c r="SNE32" s="279"/>
      <c r="SNF32" s="279"/>
      <c r="SNG32" s="279"/>
      <c r="SNH32" s="279"/>
      <c r="SNI32" s="279"/>
      <c r="SNJ32" s="279"/>
      <c r="SNK32" s="279"/>
      <c r="SNL32" s="279"/>
      <c r="SNM32" s="279"/>
      <c r="SNN32" s="279"/>
      <c r="SNO32" s="279"/>
      <c r="SNP32" s="279"/>
      <c r="SNQ32" s="279"/>
      <c r="SNR32" s="279"/>
      <c r="SNS32" s="279"/>
      <c r="SNT32" s="279"/>
      <c r="SNU32" s="279"/>
      <c r="SNV32" s="279"/>
      <c r="SNW32" s="279"/>
      <c r="SNX32" s="279"/>
      <c r="SNY32" s="279"/>
      <c r="SNZ32" s="279"/>
      <c r="SOA32" s="279"/>
      <c r="SOB32" s="279"/>
      <c r="SOC32" s="279"/>
      <c r="SOD32" s="279"/>
      <c r="SOE32" s="279"/>
      <c r="SOF32" s="279"/>
      <c r="SOG32" s="279"/>
      <c r="SOH32" s="279"/>
      <c r="SOI32" s="279"/>
      <c r="SOJ32" s="279"/>
      <c r="SOK32" s="279"/>
      <c r="SOL32" s="279"/>
      <c r="SOM32" s="279"/>
      <c r="SON32" s="279"/>
      <c r="SOO32" s="279"/>
      <c r="SOP32" s="279"/>
      <c r="SOQ32" s="279"/>
      <c r="SOR32" s="279"/>
      <c r="SOS32" s="279"/>
      <c r="SOT32" s="279"/>
      <c r="SOU32" s="279"/>
      <c r="SOV32" s="279"/>
      <c r="SOW32" s="279"/>
      <c r="SOX32" s="279"/>
      <c r="SOY32" s="279"/>
      <c r="SOZ32" s="279"/>
      <c r="SPA32" s="279"/>
      <c r="SPB32" s="279"/>
      <c r="SPC32" s="279"/>
      <c r="SPD32" s="279"/>
      <c r="SPE32" s="279"/>
      <c r="SPF32" s="279"/>
      <c r="SPG32" s="279"/>
      <c r="SPH32" s="279"/>
      <c r="SPI32" s="279"/>
      <c r="SPJ32" s="279"/>
      <c r="SPK32" s="279"/>
      <c r="SPL32" s="279"/>
      <c r="SPM32" s="279"/>
      <c r="SPN32" s="279"/>
      <c r="SPO32" s="279"/>
      <c r="SPP32" s="279"/>
      <c r="SPQ32" s="279"/>
      <c r="SPR32" s="279"/>
      <c r="SPS32" s="279"/>
      <c r="SPT32" s="279"/>
      <c r="SPU32" s="279"/>
      <c r="SPV32" s="279"/>
      <c r="SPW32" s="279"/>
      <c r="SPX32" s="279"/>
      <c r="SPY32" s="279"/>
      <c r="SPZ32" s="279"/>
      <c r="SQA32" s="279"/>
      <c r="SQB32" s="279"/>
      <c r="SQC32" s="279"/>
      <c r="SQD32" s="279"/>
      <c r="SQE32" s="279"/>
      <c r="SQF32" s="279"/>
      <c r="SQG32" s="279"/>
      <c r="SQH32" s="279"/>
      <c r="SQI32" s="279"/>
      <c r="SQJ32" s="279"/>
      <c r="SQK32" s="279"/>
      <c r="SQL32" s="279"/>
      <c r="SQM32" s="279"/>
      <c r="SQN32" s="279"/>
      <c r="SQO32" s="279"/>
      <c r="SQP32" s="279"/>
      <c r="SQQ32" s="279"/>
      <c r="SQR32" s="279"/>
      <c r="SQS32" s="279"/>
      <c r="SQT32" s="279"/>
      <c r="SQU32" s="279"/>
      <c r="SQV32" s="279"/>
      <c r="SQW32" s="279"/>
      <c r="SQX32" s="279"/>
      <c r="SQY32" s="279"/>
      <c r="SQZ32" s="279"/>
      <c r="SRA32" s="279"/>
      <c r="SRB32" s="279"/>
      <c r="SRC32" s="279"/>
      <c r="SRD32" s="279"/>
      <c r="SRE32" s="279"/>
      <c r="SRF32" s="279"/>
      <c r="SRG32" s="279"/>
      <c r="SRH32" s="279"/>
      <c r="SRI32" s="279"/>
      <c r="SRJ32" s="279"/>
      <c r="SRK32" s="279"/>
      <c r="SRL32" s="279"/>
      <c r="SRM32" s="279"/>
      <c r="SRN32" s="279"/>
      <c r="SRO32" s="279"/>
      <c r="SRP32" s="279"/>
      <c r="SRQ32" s="279"/>
      <c r="SRR32" s="279"/>
      <c r="SRS32" s="279"/>
      <c r="SRT32" s="279"/>
      <c r="SRU32" s="279"/>
      <c r="SRV32" s="279"/>
      <c r="SRW32" s="279"/>
      <c r="SRX32" s="279"/>
      <c r="SRY32" s="279"/>
      <c r="SRZ32" s="279"/>
      <c r="SSA32" s="279"/>
      <c r="SSB32" s="279"/>
      <c r="SSC32" s="279"/>
      <c r="SSD32" s="279"/>
      <c r="SSE32" s="279"/>
      <c r="SSF32" s="279"/>
      <c r="SSG32" s="279"/>
      <c r="SSH32" s="279"/>
      <c r="SSI32" s="279"/>
      <c r="SSJ32" s="279"/>
      <c r="SSK32" s="279"/>
      <c r="SSL32" s="279"/>
      <c r="SSM32" s="279"/>
      <c r="SSN32" s="279"/>
      <c r="SSO32" s="279"/>
      <c r="SSP32" s="279"/>
      <c r="SSQ32" s="279"/>
      <c r="SSR32" s="279"/>
      <c r="SSS32" s="279"/>
      <c r="SST32" s="279"/>
      <c r="SSU32" s="279"/>
      <c r="SSV32" s="279"/>
      <c r="SSW32" s="279"/>
      <c r="SSX32" s="279"/>
      <c r="SSY32" s="279"/>
      <c r="SSZ32" s="279"/>
      <c r="STA32" s="279"/>
      <c r="STB32" s="279"/>
      <c r="STC32" s="279"/>
      <c r="STD32" s="279"/>
      <c r="STE32" s="279"/>
      <c r="STF32" s="279"/>
      <c r="STG32" s="279"/>
      <c r="STH32" s="279"/>
      <c r="STI32" s="279"/>
      <c r="STJ32" s="279"/>
      <c r="STK32" s="279"/>
      <c r="STL32" s="279"/>
      <c r="STM32" s="279"/>
      <c r="STN32" s="279"/>
      <c r="STO32" s="279"/>
      <c r="STP32" s="279"/>
      <c r="STQ32" s="279"/>
      <c r="STR32" s="279"/>
      <c r="STS32" s="279"/>
      <c r="STT32" s="279"/>
      <c r="STU32" s="279"/>
      <c r="STV32" s="279"/>
      <c r="STW32" s="279"/>
      <c r="STX32" s="279"/>
      <c r="STY32" s="279"/>
      <c r="STZ32" s="279"/>
      <c r="SUA32" s="279"/>
      <c r="SUB32" s="279"/>
      <c r="SUC32" s="279"/>
      <c r="SUD32" s="279"/>
      <c r="SUE32" s="279"/>
      <c r="SUF32" s="279"/>
      <c r="SUG32" s="279"/>
      <c r="SUH32" s="279"/>
      <c r="SUI32" s="279"/>
      <c r="SUJ32" s="279"/>
      <c r="SUK32" s="279"/>
      <c r="SUL32" s="279"/>
      <c r="SUM32" s="279"/>
      <c r="SUN32" s="279"/>
      <c r="SUO32" s="279"/>
      <c r="SUP32" s="279"/>
      <c r="SUQ32" s="279"/>
      <c r="SUR32" s="279"/>
      <c r="SUS32" s="279"/>
      <c r="SUT32" s="279"/>
      <c r="SUU32" s="279"/>
      <c r="SUV32" s="279"/>
      <c r="SUW32" s="279"/>
      <c r="SUX32" s="279"/>
      <c r="SUY32" s="279"/>
      <c r="SUZ32" s="279"/>
      <c r="SVA32" s="279"/>
      <c r="SVB32" s="279"/>
      <c r="SVC32" s="279"/>
      <c r="SVD32" s="279"/>
      <c r="SVE32" s="279"/>
      <c r="SVF32" s="279"/>
      <c r="SVG32" s="279"/>
      <c r="SVH32" s="279"/>
      <c r="SVI32" s="279"/>
      <c r="SVJ32" s="279"/>
      <c r="SVK32" s="279"/>
      <c r="SVL32" s="279"/>
      <c r="SVM32" s="279"/>
      <c r="SVN32" s="279"/>
      <c r="SVO32" s="279"/>
      <c r="SVP32" s="279"/>
      <c r="SVQ32" s="279"/>
      <c r="SVR32" s="279"/>
      <c r="SVS32" s="279"/>
      <c r="SVT32" s="279"/>
      <c r="SVU32" s="279"/>
      <c r="SVV32" s="279"/>
      <c r="SVW32" s="279"/>
      <c r="SVX32" s="279"/>
      <c r="SVY32" s="279"/>
      <c r="SVZ32" s="279"/>
      <c r="SWA32" s="279"/>
      <c r="SWB32" s="279"/>
      <c r="SWC32" s="279"/>
      <c r="SWD32" s="279"/>
      <c r="SWE32" s="279"/>
      <c r="SWF32" s="279"/>
      <c r="SWG32" s="279"/>
      <c r="SWH32" s="279"/>
      <c r="SWI32" s="279"/>
      <c r="SWJ32" s="279"/>
      <c r="SWK32" s="279"/>
      <c r="SWL32" s="279"/>
      <c r="SWM32" s="279"/>
      <c r="SWN32" s="279"/>
      <c r="SWO32" s="279"/>
      <c r="SWP32" s="279"/>
      <c r="SWQ32" s="279"/>
      <c r="SWR32" s="279"/>
      <c r="SWS32" s="279"/>
      <c r="SWT32" s="279"/>
      <c r="SWU32" s="279"/>
      <c r="SWV32" s="279"/>
      <c r="SWW32" s="279"/>
      <c r="SWX32" s="279"/>
      <c r="SWY32" s="279"/>
      <c r="SWZ32" s="279"/>
      <c r="SXA32" s="279"/>
      <c r="SXB32" s="279"/>
      <c r="SXC32" s="279"/>
      <c r="SXD32" s="279"/>
      <c r="SXE32" s="279"/>
      <c r="SXF32" s="279"/>
      <c r="SXG32" s="279"/>
      <c r="SXH32" s="279"/>
      <c r="SXI32" s="279"/>
      <c r="SXJ32" s="279"/>
      <c r="SXK32" s="279"/>
      <c r="SXL32" s="279"/>
      <c r="SXM32" s="279"/>
      <c r="SXN32" s="279"/>
      <c r="SXO32" s="279"/>
      <c r="SXP32" s="279"/>
      <c r="SXQ32" s="279"/>
      <c r="SXR32" s="279"/>
      <c r="SXS32" s="279"/>
      <c r="SXT32" s="279"/>
      <c r="SXU32" s="279"/>
      <c r="SXV32" s="279"/>
      <c r="SXW32" s="279"/>
      <c r="SXX32" s="279"/>
      <c r="SXY32" s="279"/>
      <c r="SXZ32" s="279"/>
      <c r="SYA32" s="279"/>
      <c r="SYB32" s="279"/>
      <c r="SYC32" s="279"/>
      <c r="SYD32" s="279"/>
      <c r="SYE32" s="279"/>
      <c r="SYF32" s="279"/>
      <c r="SYG32" s="279"/>
      <c r="SYH32" s="279"/>
      <c r="SYI32" s="279"/>
      <c r="SYJ32" s="279"/>
      <c r="SYK32" s="279"/>
      <c r="SYL32" s="279"/>
      <c r="SYM32" s="279"/>
      <c r="SYN32" s="279"/>
      <c r="SYO32" s="279"/>
      <c r="SYP32" s="279"/>
      <c r="SYQ32" s="279"/>
      <c r="SYR32" s="279"/>
      <c r="SYS32" s="279"/>
      <c r="SYT32" s="279"/>
      <c r="SYU32" s="279"/>
      <c r="SYV32" s="279"/>
      <c r="SYW32" s="279"/>
      <c r="SYX32" s="279"/>
      <c r="SYY32" s="279"/>
      <c r="SYZ32" s="279"/>
      <c r="SZA32" s="279"/>
      <c r="SZB32" s="279"/>
      <c r="SZC32" s="279"/>
      <c r="SZD32" s="279"/>
      <c r="SZE32" s="279"/>
      <c r="SZF32" s="279"/>
      <c r="SZG32" s="279"/>
      <c r="SZH32" s="279"/>
      <c r="SZI32" s="279"/>
      <c r="SZJ32" s="279"/>
      <c r="SZK32" s="279"/>
      <c r="SZL32" s="279"/>
      <c r="SZM32" s="279"/>
      <c r="SZN32" s="279"/>
      <c r="SZO32" s="279"/>
      <c r="SZP32" s="279"/>
      <c r="SZQ32" s="279"/>
      <c r="SZR32" s="279"/>
      <c r="SZS32" s="279"/>
      <c r="SZT32" s="279"/>
      <c r="SZU32" s="279"/>
      <c r="SZV32" s="279"/>
      <c r="SZW32" s="279"/>
      <c r="SZX32" s="279"/>
      <c r="SZY32" s="279"/>
      <c r="SZZ32" s="279"/>
      <c r="TAA32" s="279"/>
      <c r="TAB32" s="279"/>
      <c r="TAC32" s="279"/>
      <c r="TAD32" s="279"/>
      <c r="TAE32" s="279"/>
      <c r="TAF32" s="279"/>
      <c r="TAG32" s="279"/>
      <c r="TAH32" s="279"/>
      <c r="TAI32" s="279"/>
      <c r="TAJ32" s="279"/>
      <c r="TAK32" s="279"/>
      <c r="TAL32" s="279"/>
      <c r="TAM32" s="279"/>
      <c r="TAN32" s="279"/>
      <c r="TAO32" s="279"/>
      <c r="TAP32" s="279"/>
      <c r="TAQ32" s="279"/>
      <c r="TAR32" s="279"/>
      <c r="TAS32" s="279"/>
      <c r="TAT32" s="279"/>
      <c r="TAU32" s="279"/>
      <c r="TAV32" s="279"/>
      <c r="TAW32" s="279"/>
      <c r="TAX32" s="279"/>
      <c r="TAY32" s="279"/>
      <c r="TAZ32" s="279"/>
      <c r="TBA32" s="279"/>
      <c r="TBB32" s="279"/>
      <c r="TBC32" s="279"/>
      <c r="TBD32" s="279"/>
      <c r="TBE32" s="279"/>
      <c r="TBF32" s="279"/>
      <c r="TBG32" s="279"/>
      <c r="TBH32" s="279"/>
      <c r="TBI32" s="279"/>
      <c r="TBJ32" s="279"/>
      <c r="TBK32" s="279"/>
      <c r="TBL32" s="279"/>
      <c r="TBM32" s="279"/>
      <c r="TBN32" s="279"/>
      <c r="TBO32" s="279"/>
      <c r="TBP32" s="279"/>
      <c r="TBQ32" s="279"/>
      <c r="TBR32" s="279"/>
      <c r="TBS32" s="279"/>
      <c r="TBT32" s="279"/>
      <c r="TBU32" s="279"/>
      <c r="TBV32" s="279"/>
      <c r="TBW32" s="279"/>
      <c r="TBX32" s="279"/>
      <c r="TBY32" s="279"/>
      <c r="TBZ32" s="279"/>
      <c r="TCA32" s="279"/>
      <c r="TCB32" s="279"/>
      <c r="TCC32" s="279"/>
      <c r="TCD32" s="279"/>
      <c r="TCE32" s="279"/>
      <c r="TCF32" s="279"/>
      <c r="TCG32" s="279"/>
      <c r="TCH32" s="279"/>
      <c r="TCI32" s="279"/>
      <c r="TCJ32" s="279"/>
      <c r="TCK32" s="279"/>
      <c r="TCL32" s="279"/>
      <c r="TCM32" s="279"/>
      <c r="TCN32" s="279"/>
      <c r="TCO32" s="279"/>
      <c r="TCP32" s="279"/>
      <c r="TCQ32" s="279"/>
      <c r="TCR32" s="279"/>
      <c r="TCS32" s="279"/>
      <c r="TCT32" s="279"/>
      <c r="TCU32" s="279"/>
      <c r="TCV32" s="279"/>
      <c r="TCW32" s="279"/>
      <c r="TCX32" s="279"/>
      <c r="TCY32" s="279"/>
      <c r="TCZ32" s="279"/>
      <c r="TDA32" s="279"/>
      <c r="TDB32" s="279"/>
      <c r="TDC32" s="279"/>
      <c r="TDD32" s="279"/>
      <c r="TDE32" s="279"/>
      <c r="TDF32" s="279"/>
      <c r="TDG32" s="279"/>
      <c r="TDH32" s="279"/>
      <c r="TDI32" s="279"/>
      <c r="TDJ32" s="279"/>
      <c r="TDK32" s="279"/>
      <c r="TDL32" s="279"/>
      <c r="TDM32" s="279"/>
      <c r="TDN32" s="279"/>
      <c r="TDO32" s="279"/>
      <c r="TDP32" s="279"/>
      <c r="TDQ32" s="279"/>
      <c r="TDR32" s="279"/>
      <c r="TDS32" s="279"/>
      <c r="TDT32" s="279"/>
      <c r="TDU32" s="279"/>
      <c r="TDV32" s="279"/>
      <c r="TDW32" s="279"/>
      <c r="TDX32" s="279"/>
      <c r="TDY32" s="279"/>
      <c r="TDZ32" s="279"/>
      <c r="TEA32" s="279"/>
      <c r="TEB32" s="279"/>
      <c r="TEC32" s="279"/>
      <c r="TED32" s="279"/>
      <c r="TEE32" s="279"/>
      <c r="TEF32" s="279"/>
      <c r="TEG32" s="279"/>
      <c r="TEH32" s="279"/>
      <c r="TEI32" s="279"/>
      <c r="TEJ32" s="279"/>
      <c r="TEK32" s="279"/>
      <c r="TEL32" s="279"/>
      <c r="TEM32" s="279"/>
      <c r="TEN32" s="279"/>
      <c r="TEO32" s="279"/>
      <c r="TEP32" s="279"/>
      <c r="TEQ32" s="279"/>
      <c r="TER32" s="279"/>
      <c r="TES32" s="279"/>
      <c r="TET32" s="279"/>
      <c r="TEU32" s="279"/>
      <c r="TEV32" s="279"/>
      <c r="TEW32" s="279"/>
      <c r="TEX32" s="279"/>
      <c r="TEY32" s="279"/>
      <c r="TEZ32" s="279"/>
      <c r="TFA32" s="279"/>
      <c r="TFB32" s="279"/>
      <c r="TFC32" s="279"/>
      <c r="TFD32" s="279"/>
      <c r="TFE32" s="279"/>
      <c r="TFF32" s="279"/>
      <c r="TFG32" s="279"/>
      <c r="TFH32" s="279"/>
      <c r="TFI32" s="279"/>
      <c r="TFJ32" s="279"/>
      <c r="TFK32" s="279"/>
      <c r="TFL32" s="279"/>
      <c r="TFM32" s="279"/>
      <c r="TFN32" s="279"/>
      <c r="TFO32" s="279"/>
      <c r="TFP32" s="279"/>
      <c r="TFQ32" s="279"/>
      <c r="TFR32" s="279"/>
      <c r="TFS32" s="279"/>
      <c r="TFT32" s="279"/>
      <c r="TFU32" s="279"/>
      <c r="TFV32" s="279"/>
      <c r="TFW32" s="279"/>
      <c r="TFX32" s="279"/>
      <c r="TFY32" s="279"/>
      <c r="TFZ32" s="279"/>
      <c r="TGA32" s="279"/>
      <c r="TGB32" s="279"/>
      <c r="TGC32" s="279"/>
      <c r="TGD32" s="279"/>
      <c r="TGE32" s="279"/>
      <c r="TGF32" s="279"/>
      <c r="TGG32" s="279"/>
      <c r="TGH32" s="279"/>
      <c r="TGI32" s="279"/>
      <c r="TGJ32" s="279"/>
      <c r="TGK32" s="279"/>
      <c r="TGL32" s="279"/>
      <c r="TGM32" s="279"/>
      <c r="TGN32" s="279"/>
      <c r="TGO32" s="279"/>
      <c r="TGP32" s="279"/>
      <c r="TGQ32" s="279"/>
      <c r="TGR32" s="279"/>
      <c r="TGS32" s="279"/>
      <c r="TGT32" s="279"/>
      <c r="TGU32" s="279"/>
      <c r="TGV32" s="279"/>
      <c r="TGW32" s="279"/>
      <c r="TGX32" s="279"/>
      <c r="TGY32" s="279"/>
      <c r="TGZ32" s="279"/>
      <c r="THA32" s="279"/>
      <c r="THB32" s="279"/>
      <c r="THC32" s="279"/>
      <c r="THD32" s="279"/>
      <c r="THE32" s="279"/>
      <c r="THF32" s="279"/>
      <c r="THG32" s="279"/>
      <c r="THH32" s="279"/>
      <c r="THI32" s="279"/>
      <c r="THJ32" s="279"/>
      <c r="THK32" s="279"/>
      <c r="THL32" s="279"/>
      <c r="THM32" s="279"/>
      <c r="THN32" s="279"/>
      <c r="THO32" s="279"/>
      <c r="THP32" s="279"/>
      <c r="THQ32" s="279"/>
      <c r="THR32" s="279"/>
      <c r="THS32" s="279"/>
      <c r="THT32" s="279"/>
      <c r="THU32" s="279"/>
      <c r="THV32" s="279"/>
      <c r="THW32" s="279"/>
      <c r="THX32" s="279"/>
      <c r="THY32" s="279"/>
      <c r="THZ32" s="279"/>
      <c r="TIA32" s="279"/>
      <c r="TIB32" s="279"/>
      <c r="TIC32" s="279"/>
      <c r="TID32" s="279"/>
      <c r="TIE32" s="279"/>
      <c r="TIF32" s="279"/>
      <c r="TIG32" s="279"/>
      <c r="TIH32" s="279"/>
      <c r="TII32" s="279"/>
      <c r="TIJ32" s="279"/>
      <c r="TIK32" s="279"/>
      <c r="TIL32" s="279"/>
      <c r="TIM32" s="279"/>
      <c r="TIN32" s="279"/>
      <c r="TIO32" s="279"/>
      <c r="TIP32" s="279"/>
      <c r="TIQ32" s="279"/>
      <c r="TIR32" s="279"/>
      <c r="TIS32" s="279"/>
      <c r="TIT32" s="279"/>
      <c r="TIU32" s="279"/>
      <c r="TIV32" s="279"/>
      <c r="TIW32" s="279"/>
      <c r="TIX32" s="279"/>
      <c r="TIY32" s="279"/>
      <c r="TIZ32" s="279"/>
      <c r="TJA32" s="279"/>
      <c r="TJB32" s="279"/>
      <c r="TJC32" s="279"/>
      <c r="TJD32" s="279"/>
      <c r="TJE32" s="279"/>
      <c r="TJF32" s="279"/>
      <c r="TJG32" s="279"/>
      <c r="TJH32" s="279"/>
      <c r="TJI32" s="279"/>
      <c r="TJJ32" s="279"/>
      <c r="TJK32" s="279"/>
      <c r="TJL32" s="279"/>
      <c r="TJM32" s="279"/>
      <c r="TJN32" s="279"/>
      <c r="TJO32" s="279"/>
      <c r="TJP32" s="279"/>
      <c r="TJQ32" s="279"/>
      <c r="TJR32" s="279"/>
      <c r="TJS32" s="279"/>
      <c r="TJT32" s="279"/>
      <c r="TJU32" s="279"/>
      <c r="TJV32" s="279"/>
      <c r="TJW32" s="279"/>
      <c r="TJX32" s="279"/>
      <c r="TJY32" s="279"/>
      <c r="TJZ32" s="279"/>
      <c r="TKA32" s="279"/>
      <c r="TKB32" s="279"/>
      <c r="TKC32" s="279"/>
      <c r="TKD32" s="279"/>
      <c r="TKE32" s="279"/>
      <c r="TKF32" s="279"/>
      <c r="TKG32" s="279"/>
      <c r="TKH32" s="279"/>
      <c r="TKI32" s="279"/>
      <c r="TKJ32" s="279"/>
      <c r="TKK32" s="279"/>
      <c r="TKL32" s="279"/>
      <c r="TKM32" s="279"/>
      <c r="TKN32" s="279"/>
      <c r="TKO32" s="279"/>
      <c r="TKP32" s="279"/>
      <c r="TKQ32" s="279"/>
      <c r="TKR32" s="279"/>
      <c r="TKS32" s="279"/>
      <c r="TKT32" s="279"/>
      <c r="TKU32" s="279"/>
      <c r="TKV32" s="279"/>
      <c r="TKW32" s="279"/>
      <c r="TKX32" s="279"/>
      <c r="TKY32" s="279"/>
      <c r="TKZ32" s="279"/>
      <c r="TLA32" s="279"/>
      <c r="TLB32" s="279"/>
      <c r="TLC32" s="279"/>
      <c r="TLD32" s="279"/>
      <c r="TLE32" s="279"/>
      <c r="TLF32" s="279"/>
      <c r="TLG32" s="279"/>
      <c r="TLH32" s="279"/>
      <c r="TLI32" s="279"/>
      <c r="TLJ32" s="279"/>
      <c r="TLK32" s="279"/>
      <c r="TLL32" s="279"/>
      <c r="TLM32" s="279"/>
      <c r="TLN32" s="279"/>
      <c r="TLO32" s="279"/>
      <c r="TLP32" s="279"/>
      <c r="TLQ32" s="279"/>
      <c r="TLR32" s="279"/>
      <c r="TLS32" s="279"/>
      <c r="TLT32" s="279"/>
      <c r="TLU32" s="279"/>
      <c r="TLV32" s="279"/>
      <c r="TLW32" s="279"/>
      <c r="TLX32" s="279"/>
      <c r="TLY32" s="279"/>
      <c r="TLZ32" s="279"/>
      <c r="TMA32" s="279"/>
      <c r="TMB32" s="279"/>
      <c r="TMC32" s="279"/>
      <c r="TMD32" s="279"/>
      <c r="TME32" s="279"/>
      <c r="TMF32" s="279"/>
      <c r="TMG32" s="279"/>
      <c r="TMH32" s="279"/>
      <c r="TMI32" s="279"/>
      <c r="TMJ32" s="279"/>
      <c r="TMK32" s="279"/>
      <c r="TML32" s="279"/>
      <c r="TMM32" s="279"/>
      <c r="TMN32" s="279"/>
      <c r="TMO32" s="279"/>
      <c r="TMP32" s="279"/>
      <c r="TMQ32" s="279"/>
      <c r="TMR32" s="279"/>
      <c r="TMS32" s="279"/>
      <c r="TMT32" s="279"/>
      <c r="TMU32" s="279"/>
      <c r="TMV32" s="279"/>
      <c r="TMW32" s="279"/>
      <c r="TMX32" s="279"/>
      <c r="TMY32" s="279"/>
      <c r="TMZ32" s="279"/>
      <c r="TNA32" s="279"/>
      <c r="TNB32" s="279"/>
      <c r="TNC32" s="279"/>
      <c r="TND32" s="279"/>
      <c r="TNE32" s="279"/>
      <c r="TNF32" s="279"/>
      <c r="TNG32" s="279"/>
      <c r="TNH32" s="279"/>
      <c r="TNI32" s="279"/>
      <c r="TNJ32" s="279"/>
      <c r="TNK32" s="279"/>
      <c r="TNL32" s="279"/>
      <c r="TNM32" s="279"/>
      <c r="TNN32" s="279"/>
      <c r="TNO32" s="279"/>
      <c r="TNP32" s="279"/>
      <c r="TNQ32" s="279"/>
      <c r="TNR32" s="279"/>
      <c r="TNS32" s="279"/>
      <c r="TNT32" s="279"/>
      <c r="TNU32" s="279"/>
      <c r="TNV32" s="279"/>
      <c r="TNW32" s="279"/>
      <c r="TNX32" s="279"/>
      <c r="TNY32" s="279"/>
      <c r="TNZ32" s="279"/>
      <c r="TOA32" s="279"/>
      <c r="TOB32" s="279"/>
      <c r="TOC32" s="279"/>
      <c r="TOD32" s="279"/>
      <c r="TOE32" s="279"/>
      <c r="TOF32" s="279"/>
      <c r="TOG32" s="279"/>
      <c r="TOH32" s="279"/>
      <c r="TOI32" s="279"/>
      <c r="TOJ32" s="279"/>
      <c r="TOK32" s="279"/>
      <c r="TOL32" s="279"/>
      <c r="TOM32" s="279"/>
      <c r="TON32" s="279"/>
      <c r="TOO32" s="279"/>
      <c r="TOP32" s="279"/>
      <c r="TOQ32" s="279"/>
      <c r="TOR32" s="279"/>
      <c r="TOS32" s="279"/>
      <c r="TOT32" s="279"/>
      <c r="TOU32" s="279"/>
      <c r="TOV32" s="279"/>
      <c r="TOW32" s="279"/>
      <c r="TOX32" s="279"/>
      <c r="TOY32" s="279"/>
      <c r="TOZ32" s="279"/>
      <c r="TPA32" s="279"/>
      <c r="TPB32" s="279"/>
      <c r="TPC32" s="279"/>
      <c r="TPD32" s="279"/>
      <c r="TPE32" s="279"/>
      <c r="TPF32" s="279"/>
      <c r="TPG32" s="279"/>
      <c r="TPH32" s="279"/>
      <c r="TPI32" s="279"/>
      <c r="TPJ32" s="279"/>
      <c r="TPK32" s="279"/>
      <c r="TPL32" s="279"/>
      <c r="TPM32" s="279"/>
      <c r="TPN32" s="279"/>
      <c r="TPO32" s="279"/>
      <c r="TPP32" s="279"/>
      <c r="TPQ32" s="279"/>
      <c r="TPR32" s="279"/>
      <c r="TPS32" s="279"/>
      <c r="TPT32" s="279"/>
      <c r="TPU32" s="279"/>
      <c r="TPV32" s="279"/>
      <c r="TPW32" s="279"/>
      <c r="TPX32" s="279"/>
      <c r="TPY32" s="279"/>
      <c r="TPZ32" s="279"/>
      <c r="TQA32" s="279"/>
      <c r="TQB32" s="279"/>
      <c r="TQC32" s="279"/>
      <c r="TQD32" s="279"/>
      <c r="TQE32" s="279"/>
      <c r="TQF32" s="279"/>
      <c r="TQG32" s="279"/>
      <c r="TQH32" s="279"/>
      <c r="TQI32" s="279"/>
      <c r="TQJ32" s="279"/>
      <c r="TQK32" s="279"/>
      <c r="TQL32" s="279"/>
      <c r="TQM32" s="279"/>
      <c r="TQN32" s="279"/>
      <c r="TQO32" s="279"/>
      <c r="TQP32" s="279"/>
      <c r="TQQ32" s="279"/>
      <c r="TQR32" s="279"/>
      <c r="TQS32" s="279"/>
      <c r="TQT32" s="279"/>
      <c r="TQU32" s="279"/>
      <c r="TQV32" s="279"/>
      <c r="TQW32" s="279"/>
      <c r="TQX32" s="279"/>
      <c r="TQY32" s="279"/>
      <c r="TQZ32" s="279"/>
      <c r="TRA32" s="279"/>
      <c r="TRB32" s="279"/>
      <c r="TRC32" s="279"/>
      <c r="TRD32" s="279"/>
      <c r="TRE32" s="279"/>
      <c r="TRF32" s="279"/>
      <c r="TRG32" s="279"/>
      <c r="TRH32" s="279"/>
      <c r="TRI32" s="279"/>
      <c r="TRJ32" s="279"/>
      <c r="TRK32" s="279"/>
      <c r="TRL32" s="279"/>
      <c r="TRM32" s="279"/>
      <c r="TRN32" s="279"/>
      <c r="TRO32" s="279"/>
      <c r="TRP32" s="279"/>
      <c r="TRQ32" s="279"/>
      <c r="TRR32" s="279"/>
      <c r="TRS32" s="279"/>
      <c r="TRT32" s="279"/>
      <c r="TRU32" s="279"/>
      <c r="TRV32" s="279"/>
      <c r="TRW32" s="279"/>
      <c r="TRX32" s="279"/>
      <c r="TRY32" s="279"/>
      <c r="TRZ32" s="279"/>
      <c r="TSA32" s="279"/>
      <c r="TSB32" s="279"/>
      <c r="TSC32" s="279"/>
      <c r="TSD32" s="279"/>
      <c r="TSE32" s="279"/>
      <c r="TSF32" s="279"/>
      <c r="TSG32" s="279"/>
      <c r="TSH32" s="279"/>
      <c r="TSI32" s="279"/>
      <c r="TSJ32" s="279"/>
      <c r="TSK32" s="279"/>
      <c r="TSL32" s="279"/>
      <c r="TSM32" s="279"/>
      <c r="TSN32" s="279"/>
      <c r="TSO32" s="279"/>
      <c r="TSP32" s="279"/>
      <c r="TSQ32" s="279"/>
      <c r="TSR32" s="279"/>
      <c r="TSS32" s="279"/>
      <c r="TST32" s="279"/>
      <c r="TSU32" s="279"/>
      <c r="TSV32" s="279"/>
      <c r="TSW32" s="279"/>
      <c r="TSX32" s="279"/>
      <c r="TSY32" s="279"/>
      <c r="TSZ32" s="279"/>
      <c r="TTA32" s="279"/>
      <c r="TTB32" s="279"/>
      <c r="TTC32" s="279"/>
      <c r="TTD32" s="279"/>
      <c r="TTE32" s="279"/>
      <c r="TTF32" s="279"/>
      <c r="TTG32" s="279"/>
      <c r="TTH32" s="279"/>
      <c r="TTI32" s="279"/>
      <c r="TTJ32" s="279"/>
      <c r="TTK32" s="279"/>
      <c r="TTL32" s="279"/>
      <c r="TTM32" s="279"/>
      <c r="TTN32" s="279"/>
      <c r="TTO32" s="279"/>
      <c r="TTP32" s="279"/>
      <c r="TTQ32" s="279"/>
      <c r="TTR32" s="279"/>
      <c r="TTS32" s="279"/>
      <c r="TTT32" s="279"/>
      <c r="TTU32" s="279"/>
      <c r="TTV32" s="279"/>
      <c r="TTW32" s="279"/>
      <c r="TTX32" s="279"/>
      <c r="TTY32" s="279"/>
      <c r="TTZ32" s="279"/>
      <c r="TUA32" s="279"/>
      <c r="TUB32" s="279"/>
      <c r="TUC32" s="279"/>
      <c r="TUD32" s="279"/>
      <c r="TUE32" s="279"/>
      <c r="TUF32" s="279"/>
      <c r="TUG32" s="279"/>
      <c r="TUH32" s="279"/>
      <c r="TUI32" s="279"/>
      <c r="TUJ32" s="279"/>
      <c r="TUK32" s="279"/>
      <c r="TUL32" s="279"/>
      <c r="TUM32" s="279"/>
      <c r="TUN32" s="279"/>
      <c r="TUO32" s="279"/>
      <c r="TUP32" s="279"/>
      <c r="TUQ32" s="279"/>
      <c r="TUR32" s="279"/>
      <c r="TUS32" s="279"/>
      <c r="TUT32" s="279"/>
      <c r="TUU32" s="279"/>
      <c r="TUV32" s="279"/>
      <c r="TUW32" s="279"/>
      <c r="TUX32" s="279"/>
      <c r="TUY32" s="279"/>
      <c r="TUZ32" s="279"/>
      <c r="TVA32" s="279"/>
      <c r="TVB32" s="279"/>
      <c r="TVC32" s="279"/>
      <c r="TVD32" s="279"/>
      <c r="TVE32" s="279"/>
      <c r="TVF32" s="279"/>
      <c r="TVG32" s="279"/>
      <c r="TVH32" s="279"/>
      <c r="TVI32" s="279"/>
      <c r="TVJ32" s="279"/>
      <c r="TVK32" s="279"/>
      <c r="TVL32" s="279"/>
      <c r="TVM32" s="279"/>
      <c r="TVN32" s="279"/>
      <c r="TVO32" s="279"/>
      <c r="TVP32" s="279"/>
      <c r="TVQ32" s="279"/>
      <c r="TVR32" s="279"/>
      <c r="TVS32" s="279"/>
      <c r="TVT32" s="279"/>
      <c r="TVU32" s="279"/>
      <c r="TVV32" s="279"/>
      <c r="TVW32" s="279"/>
      <c r="TVX32" s="279"/>
      <c r="TVY32" s="279"/>
      <c r="TVZ32" s="279"/>
      <c r="TWA32" s="279"/>
      <c r="TWB32" s="279"/>
      <c r="TWC32" s="279"/>
      <c r="TWD32" s="279"/>
      <c r="TWE32" s="279"/>
      <c r="TWF32" s="279"/>
      <c r="TWG32" s="279"/>
      <c r="TWH32" s="279"/>
      <c r="TWI32" s="279"/>
      <c r="TWJ32" s="279"/>
      <c r="TWK32" s="279"/>
      <c r="TWL32" s="279"/>
      <c r="TWM32" s="279"/>
      <c r="TWN32" s="279"/>
      <c r="TWO32" s="279"/>
      <c r="TWP32" s="279"/>
      <c r="TWQ32" s="279"/>
      <c r="TWR32" s="279"/>
      <c r="TWS32" s="279"/>
      <c r="TWT32" s="279"/>
      <c r="TWU32" s="279"/>
      <c r="TWV32" s="279"/>
      <c r="TWW32" s="279"/>
      <c r="TWX32" s="279"/>
      <c r="TWY32" s="279"/>
      <c r="TWZ32" s="279"/>
      <c r="TXA32" s="279"/>
      <c r="TXB32" s="279"/>
      <c r="TXC32" s="279"/>
      <c r="TXD32" s="279"/>
      <c r="TXE32" s="279"/>
      <c r="TXF32" s="279"/>
      <c r="TXG32" s="279"/>
      <c r="TXH32" s="279"/>
      <c r="TXI32" s="279"/>
      <c r="TXJ32" s="279"/>
      <c r="TXK32" s="279"/>
      <c r="TXL32" s="279"/>
      <c r="TXM32" s="279"/>
      <c r="TXN32" s="279"/>
      <c r="TXO32" s="279"/>
      <c r="TXP32" s="279"/>
      <c r="TXQ32" s="279"/>
      <c r="TXR32" s="279"/>
      <c r="TXS32" s="279"/>
      <c r="TXT32" s="279"/>
      <c r="TXU32" s="279"/>
      <c r="TXV32" s="279"/>
      <c r="TXW32" s="279"/>
      <c r="TXX32" s="279"/>
      <c r="TXY32" s="279"/>
      <c r="TXZ32" s="279"/>
      <c r="TYA32" s="279"/>
      <c r="TYB32" s="279"/>
      <c r="TYC32" s="279"/>
      <c r="TYD32" s="279"/>
      <c r="TYE32" s="279"/>
      <c r="TYF32" s="279"/>
      <c r="TYG32" s="279"/>
      <c r="TYH32" s="279"/>
      <c r="TYI32" s="279"/>
      <c r="TYJ32" s="279"/>
      <c r="TYK32" s="279"/>
      <c r="TYL32" s="279"/>
      <c r="TYM32" s="279"/>
      <c r="TYN32" s="279"/>
      <c r="TYO32" s="279"/>
      <c r="TYP32" s="279"/>
      <c r="TYQ32" s="279"/>
      <c r="TYR32" s="279"/>
      <c r="TYS32" s="279"/>
      <c r="TYT32" s="279"/>
      <c r="TYU32" s="279"/>
      <c r="TYV32" s="279"/>
      <c r="TYW32" s="279"/>
      <c r="TYX32" s="279"/>
      <c r="TYY32" s="279"/>
      <c r="TYZ32" s="279"/>
      <c r="TZA32" s="279"/>
      <c r="TZB32" s="279"/>
      <c r="TZC32" s="279"/>
      <c r="TZD32" s="279"/>
      <c r="TZE32" s="279"/>
      <c r="TZF32" s="279"/>
      <c r="TZG32" s="279"/>
      <c r="TZH32" s="279"/>
      <c r="TZI32" s="279"/>
      <c r="TZJ32" s="279"/>
      <c r="TZK32" s="279"/>
      <c r="TZL32" s="279"/>
      <c r="TZM32" s="279"/>
      <c r="TZN32" s="279"/>
      <c r="TZO32" s="279"/>
      <c r="TZP32" s="279"/>
      <c r="TZQ32" s="279"/>
      <c r="TZR32" s="279"/>
      <c r="TZS32" s="279"/>
      <c r="TZT32" s="279"/>
      <c r="TZU32" s="279"/>
      <c r="TZV32" s="279"/>
      <c r="TZW32" s="279"/>
      <c r="TZX32" s="279"/>
      <c r="TZY32" s="279"/>
      <c r="TZZ32" s="279"/>
      <c r="UAA32" s="279"/>
      <c r="UAB32" s="279"/>
      <c r="UAC32" s="279"/>
      <c r="UAD32" s="279"/>
      <c r="UAE32" s="279"/>
      <c r="UAF32" s="279"/>
      <c r="UAG32" s="279"/>
      <c r="UAH32" s="279"/>
      <c r="UAI32" s="279"/>
      <c r="UAJ32" s="279"/>
      <c r="UAK32" s="279"/>
      <c r="UAL32" s="279"/>
      <c r="UAM32" s="279"/>
      <c r="UAN32" s="279"/>
      <c r="UAO32" s="279"/>
      <c r="UAP32" s="279"/>
      <c r="UAQ32" s="279"/>
      <c r="UAR32" s="279"/>
      <c r="UAS32" s="279"/>
      <c r="UAT32" s="279"/>
      <c r="UAU32" s="279"/>
      <c r="UAV32" s="279"/>
      <c r="UAW32" s="279"/>
      <c r="UAX32" s="279"/>
      <c r="UAY32" s="279"/>
      <c r="UAZ32" s="279"/>
      <c r="UBA32" s="279"/>
      <c r="UBB32" s="279"/>
      <c r="UBC32" s="279"/>
      <c r="UBD32" s="279"/>
      <c r="UBE32" s="279"/>
      <c r="UBF32" s="279"/>
      <c r="UBG32" s="279"/>
      <c r="UBH32" s="279"/>
      <c r="UBI32" s="279"/>
      <c r="UBJ32" s="279"/>
      <c r="UBK32" s="279"/>
      <c r="UBL32" s="279"/>
      <c r="UBM32" s="279"/>
      <c r="UBN32" s="279"/>
      <c r="UBO32" s="279"/>
      <c r="UBP32" s="279"/>
      <c r="UBQ32" s="279"/>
      <c r="UBR32" s="279"/>
      <c r="UBS32" s="279"/>
      <c r="UBT32" s="279"/>
      <c r="UBU32" s="279"/>
      <c r="UBV32" s="279"/>
      <c r="UBW32" s="279"/>
      <c r="UBX32" s="279"/>
      <c r="UBY32" s="279"/>
      <c r="UBZ32" s="279"/>
      <c r="UCA32" s="279"/>
      <c r="UCB32" s="279"/>
      <c r="UCC32" s="279"/>
      <c r="UCD32" s="279"/>
      <c r="UCE32" s="279"/>
      <c r="UCF32" s="279"/>
      <c r="UCG32" s="279"/>
      <c r="UCH32" s="279"/>
      <c r="UCI32" s="279"/>
      <c r="UCJ32" s="279"/>
      <c r="UCK32" s="279"/>
      <c r="UCL32" s="279"/>
      <c r="UCM32" s="279"/>
      <c r="UCN32" s="279"/>
      <c r="UCO32" s="279"/>
      <c r="UCP32" s="279"/>
      <c r="UCQ32" s="279"/>
      <c r="UCR32" s="279"/>
      <c r="UCS32" s="279"/>
      <c r="UCT32" s="279"/>
      <c r="UCU32" s="279"/>
      <c r="UCV32" s="279"/>
      <c r="UCW32" s="279"/>
      <c r="UCX32" s="279"/>
      <c r="UCY32" s="279"/>
      <c r="UCZ32" s="279"/>
      <c r="UDA32" s="279"/>
      <c r="UDB32" s="279"/>
      <c r="UDC32" s="279"/>
      <c r="UDD32" s="279"/>
      <c r="UDE32" s="279"/>
      <c r="UDF32" s="279"/>
      <c r="UDG32" s="279"/>
      <c r="UDH32" s="279"/>
      <c r="UDI32" s="279"/>
      <c r="UDJ32" s="279"/>
      <c r="UDK32" s="279"/>
      <c r="UDL32" s="279"/>
      <c r="UDM32" s="279"/>
      <c r="UDN32" s="279"/>
      <c r="UDO32" s="279"/>
      <c r="UDP32" s="279"/>
      <c r="UDQ32" s="279"/>
      <c r="UDR32" s="279"/>
      <c r="UDS32" s="279"/>
      <c r="UDT32" s="279"/>
      <c r="UDU32" s="279"/>
      <c r="UDV32" s="279"/>
      <c r="UDW32" s="279"/>
      <c r="UDX32" s="279"/>
      <c r="UDY32" s="279"/>
      <c r="UDZ32" s="279"/>
      <c r="UEA32" s="279"/>
      <c r="UEB32" s="279"/>
      <c r="UEC32" s="279"/>
      <c r="UED32" s="279"/>
      <c r="UEE32" s="279"/>
      <c r="UEF32" s="279"/>
      <c r="UEG32" s="279"/>
      <c r="UEH32" s="279"/>
      <c r="UEI32" s="279"/>
      <c r="UEJ32" s="279"/>
      <c r="UEK32" s="279"/>
      <c r="UEL32" s="279"/>
      <c r="UEM32" s="279"/>
      <c r="UEN32" s="279"/>
      <c r="UEO32" s="279"/>
      <c r="UEP32" s="279"/>
      <c r="UEQ32" s="279"/>
      <c r="UER32" s="279"/>
      <c r="UES32" s="279"/>
      <c r="UET32" s="279"/>
      <c r="UEU32" s="279"/>
      <c r="UEV32" s="279"/>
      <c r="UEW32" s="279"/>
      <c r="UEX32" s="279"/>
      <c r="UEY32" s="279"/>
      <c r="UEZ32" s="279"/>
      <c r="UFA32" s="279"/>
      <c r="UFB32" s="279"/>
      <c r="UFC32" s="279"/>
      <c r="UFD32" s="279"/>
      <c r="UFE32" s="279"/>
      <c r="UFF32" s="279"/>
      <c r="UFG32" s="279"/>
      <c r="UFH32" s="279"/>
      <c r="UFI32" s="279"/>
      <c r="UFJ32" s="279"/>
      <c r="UFK32" s="279"/>
      <c r="UFL32" s="279"/>
      <c r="UFM32" s="279"/>
      <c r="UFN32" s="279"/>
      <c r="UFO32" s="279"/>
      <c r="UFP32" s="279"/>
      <c r="UFQ32" s="279"/>
      <c r="UFR32" s="279"/>
      <c r="UFS32" s="279"/>
      <c r="UFT32" s="279"/>
      <c r="UFU32" s="279"/>
      <c r="UFV32" s="279"/>
      <c r="UFW32" s="279"/>
      <c r="UFX32" s="279"/>
      <c r="UFY32" s="279"/>
      <c r="UFZ32" s="279"/>
      <c r="UGA32" s="279"/>
      <c r="UGB32" s="279"/>
      <c r="UGC32" s="279"/>
      <c r="UGD32" s="279"/>
      <c r="UGE32" s="279"/>
      <c r="UGF32" s="279"/>
      <c r="UGG32" s="279"/>
      <c r="UGH32" s="279"/>
      <c r="UGI32" s="279"/>
      <c r="UGJ32" s="279"/>
      <c r="UGK32" s="279"/>
      <c r="UGL32" s="279"/>
      <c r="UGM32" s="279"/>
      <c r="UGN32" s="279"/>
      <c r="UGO32" s="279"/>
      <c r="UGP32" s="279"/>
      <c r="UGQ32" s="279"/>
      <c r="UGR32" s="279"/>
      <c r="UGS32" s="279"/>
      <c r="UGT32" s="279"/>
      <c r="UGU32" s="279"/>
      <c r="UGV32" s="279"/>
      <c r="UGW32" s="279"/>
      <c r="UGX32" s="279"/>
      <c r="UGY32" s="279"/>
      <c r="UGZ32" s="279"/>
      <c r="UHA32" s="279"/>
      <c r="UHB32" s="279"/>
      <c r="UHC32" s="279"/>
      <c r="UHD32" s="279"/>
      <c r="UHE32" s="279"/>
      <c r="UHF32" s="279"/>
      <c r="UHG32" s="279"/>
      <c r="UHH32" s="279"/>
      <c r="UHI32" s="279"/>
      <c r="UHJ32" s="279"/>
      <c r="UHK32" s="279"/>
      <c r="UHL32" s="279"/>
      <c r="UHM32" s="279"/>
      <c r="UHN32" s="279"/>
      <c r="UHO32" s="279"/>
      <c r="UHP32" s="279"/>
      <c r="UHQ32" s="279"/>
      <c r="UHR32" s="279"/>
      <c r="UHS32" s="279"/>
      <c r="UHT32" s="279"/>
      <c r="UHU32" s="279"/>
      <c r="UHV32" s="279"/>
      <c r="UHW32" s="279"/>
      <c r="UHX32" s="279"/>
      <c r="UHY32" s="279"/>
      <c r="UHZ32" s="279"/>
      <c r="UIA32" s="279"/>
      <c r="UIB32" s="279"/>
      <c r="UIC32" s="279"/>
      <c r="UID32" s="279"/>
      <c r="UIE32" s="279"/>
      <c r="UIF32" s="279"/>
      <c r="UIG32" s="279"/>
      <c r="UIH32" s="279"/>
      <c r="UII32" s="279"/>
      <c r="UIJ32" s="279"/>
      <c r="UIK32" s="279"/>
      <c r="UIL32" s="279"/>
      <c r="UIM32" s="279"/>
      <c r="UIN32" s="279"/>
      <c r="UIO32" s="279"/>
      <c r="UIP32" s="279"/>
      <c r="UIQ32" s="279"/>
      <c r="UIR32" s="279"/>
      <c r="UIS32" s="279"/>
      <c r="UIT32" s="279"/>
      <c r="UIU32" s="279"/>
      <c r="UIV32" s="279"/>
      <c r="UIW32" s="279"/>
      <c r="UIX32" s="279"/>
      <c r="UIY32" s="279"/>
      <c r="UIZ32" s="279"/>
      <c r="UJA32" s="279"/>
      <c r="UJB32" s="279"/>
      <c r="UJC32" s="279"/>
      <c r="UJD32" s="279"/>
      <c r="UJE32" s="279"/>
      <c r="UJF32" s="279"/>
      <c r="UJG32" s="279"/>
      <c r="UJH32" s="279"/>
      <c r="UJI32" s="279"/>
      <c r="UJJ32" s="279"/>
      <c r="UJK32" s="279"/>
      <c r="UJL32" s="279"/>
      <c r="UJM32" s="279"/>
      <c r="UJN32" s="279"/>
      <c r="UJO32" s="279"/>
      <c r="UJP32" s="279"/>
      <c r="UJQ32" s="279"/>
      <c r="UJR32" s="279"/>
      <c r="UJS32" s="279"/>
      <c r="UJT32" s="279"/>
      <c r="UJU32" s="279"/>
      <c r="UJV32" s="279"/>
      <c r="UJW32" s="279"/>
      <c r="UJX32" s="279"/>
      <c r="UJY32" s="279"/>
      <c r="UJZ32" s="279"/>
      <c r="UKA32" s="279"/>
      <c r="UKB32" s="279"/>
      <c r="UKC32" s="279"/>
      <c r="UKD32" s="279"/>
      <c r="UKE32" s="279"/>
      <c r="UKF32" s="279"/>
      <c r="UKG32" s="279"/>
      <c r="UKH32" s="279"/>
      <c r="UKI32" s="279"/>
      <c r="UKJ32" s="279"/>
      <c r="UKK32" s="279"/>
      <c r="UKL32" s="279"/>
      <c r="UKM32" s="279"/>
      <c r="UKN32" s="279"/>
      <c r="UKO32" s="279"/>
      <c r="UKP32" s="279"/>
      <c r="UKQ32" s="279"/>
      <c r="UKR32" s="279"/>
      <c r="UKS32" s="279"/>
      <c r="UKT32" s="279"/>
      <c r="UKU32" s="279"/>
      <c r="UKV32" s="279"/>
      <c r="UKW32" s="279"/>
      <c r="UKX32" s="279"/>
      <c r="UKY32" s="279"/>
      <c r="UKZ32" s="279"/>
      <c r="ULA32" s="279"/>
      <c r="ULB32" s="279"/>
      <c r="ULC32" s="279"/>
      <c r="ULD32" s="279"/>
      <c r="ULE32" s="279"/>
      <c r="ULF32" s="279"/>
      <c r="ULG32" s="279"/>
      <c r="ULH32" s="279"/>
      <c r="ULI32" s="279"/>
      <c r="ULJ32" s="279"/>
      <c r="ULK32" s="279"/>
      <c r="ULL32" s="279"/>
      <c r="ULM32" s="279"/>
      <c r="ULN32" s="279"/>
      <c r="ULO32" s="279"/>
      <c r="ULP32" s="279"/>
      <c r="ULQ32" s="279"/>
      <c r="ULR32" s="279"/>
      <c r="ULS32" s="279"/>
      <c r="ULT32" s="279"/>
      <c r="ULU32" s="279"/>
      <c r="ULV32" s="279"/>
      <c r="ULW32" s="279"/>
      <c r="ULX32" s="279"/>
      <c r="ULY32" s="279"/>
      <c r="ULZ32" s="279"/>
      <c r="UMA32" s="279"/>
      <c r="UMB32" s="279"/>
      <c r="UMC32" s="279"/>
      <c r="UMD32" s="279"/>
      <c r="UME32" s="279"/>
      <c r="UMF32" s="279"/>
      <c r="UMG32" s="279"/>
      <c r="UMH32" s="279"/>
      <c r="UMI32" s="279"/>
      <c r="UMJ32" s="279"/>
      <c r="UMK32" s="279"/>
      <c r="UML32" s="279"/>
      <c r="UMM32" s="279"/>
      <c r="UMN32" s="279"/>
      <c r="UMO32" s="279"/>
      <c r="UMP32" s="279"/>
      <c r="UMQ32" s="279"/>
      <c r="UMR32" s="279"/>
      <c r="UMS32" s="279"/>
      <c r="UMT32" s="279"/>
      <c r="UMU32" s="279"/>
      <c r="UMV32" s="279"/>
      <c r="UMW32" s="279"/>
      <c r="UMX32" s="279"/>
      <c r="UMY32" s="279"/>
      <c r="UMZ32" s="279"/>
      <c r="UNA32" s="279"/>
      <c r="UNB32" s="279"/>
      <c r="UNC32" s="279"/>
      <c r="UND32" s="279"/>
      <c r="UNE32" s="279"/>
      <c r="UNF32" s="279"/>
      <c r="UNG32" s="279"/>
      <c r="UNH32" s="279"/>
      <c r="UNI32" s="279"/>
      <c r="UNJ32" s="279"/>
      <c r="UNK32" s="279"/>
      <c r="UNL32" s="279"/>
      <c r="UNM32" s="279"/>
      <c r="UNN32" s="279"/>
      <c r="UNO32" s="279"/>
      <c r="UNP32" s="279"/>
      <c r="UNQ32" s="279"/>
      <c r="UNR32" s="279"/>
      <c r="UNS32" s="279"/>
      <c r="UNT32" s="279"/>
      <c r="UNU32" s="279"/>
      <c r="UNV32" s="279"/>
      <c r="UNW32" s="279"/>
      <c r="UNX32" s="279"/>
      <c r="UNY32" s="279"/>
      <c r="UNZ32" s="279"/>
      <c r="UOA32" s="279"/>
      <c r="UOB32" s="279"/>
      <c r="UOC32" s="279"/>
      <c r="UOD32" s="279"/>
      <c r="UOE32" s="279"/>
      <c r="UOF32" s="279"/>
      <c r="UOG32" s="279"/>
      <c r="UOH32" s="279"/>
      <c r="UOI32" s="279"/>
      <c r="UOJ32" s="279"/>
      <c r="UOK32" s="279"/>
      <c r="UOL32" s="279"/>
      <c r="UOM32" s="279"/>
      <c r="UON32" s="279"/>
      <c r="UOO32" s="279"/>
      <c r="UOP32" s="279"/>
      <c r="UOQ32" s="279"/>
      <c r="UOR32" s="279"/>
      <c r="UOS32" s="279"/>
      <c r="UOT32" s="279"/>
      <c r="UOU32" s="279"/>
      <c r="UOV32" s="279"/>
      <c r="UOW32" s="279"/>
      <c r="UOX32" s="279"/>
      <c r="UOY32" s="279"/>
      <c r="UOZ32" s="279"/>
      <c r="UPA32" s="279"/>
      <c r="UPB32" s="279"/>
      <c r="UPC32" s="279"/>
      <c r="UPD32" s="279"/>
      <c r="UPE32" s="279"/>
      <c r="UPF32" s="279"/>
      <c r="UPG32" s="279"/>
      <c r="UPH32" s="279"/>
      <c r="UPI32" s="279"/>
      <c r="UPJ32" s="279"/>
      <c r="UPK32" s="279"/>
      <c r="UPL32" s="279"/>
      <c r="UPM32" s="279"/>
      <c r="UPN32" s="279"/>
      <c r="UPO32" s="279"/>
      <c r="UPP32" s="279"/>
      <c r="UPQ32" s="279"/>
      <c r="UPR32" s="279"/>
      <c r="UPS32" s="279"/>
      <c r="UPT32" s="279"/>
      <c r="UPU32" s="279"/>
      <c r="UPV32" s="279"/>
      <c r="UPW32" s="279"/>
      <c r="UPX32" s="279"/>
      <c r="UPY32" s="279"/>
      <c r="UPZ32" s="279"/>
      <c r="UQA32" s="279"/>
      <c r="UQB32" s="279"/>
      <c r="UQC32" s="279"/>
      <c r="UQD32" s="279"/>
      <c r="UQE32" s="279"/>
      <c r="UQF32" s="279"/>
      <c r="UQG32" s="279"/>
      <c r="UQH32" s="279"/>
      <c r="UQI32" s="279"/>
      <c r="UQJ32" s="279"/>
      <c r="UQK32" s="279"/>
      <c r="UQL32" s="279"/>
      <c r="UQM32" s="279"/>
      <c r="UQN32" s="279"/>
      <c r="UQO32" s="279"/>
      <c r="UQP32" s="279"/>
      <c r="UQQ32" s="279"/>
      <c r="UQR32" s="279"/>
      <c r="UQS32" s="279"/>
      <c r="UQT32" s="279"/>
      <c r="UQU32" s="279"/>
      <c r="UQV32" s="279"/>
      <c r="UQW32" s="279"/>
      <c r="UQX32" s="279"/>
      <c r="UQY32" s="279"/>
      <c r="UQZ32" s="279"/>
      <c r="URA32" s="279"/>
      <c r="URB32" s="279"/>
      <c r="URC32" s="279"/>
      <c r="URD32" s="279"/>
      <c r="URE32" s="279"/>
      <c r="URF32" s="279"/>
      <c r="URG32" s="279"/>
      <c r="URH32" s="279"/>
      <c r="URI32" s="279"/>
      <c r="URJ32" s="279"/>
      <c r="URK32" s="279"/>
      <c r="URL32" s="279"/>
      <c r="URM32" s="279"/>
      <c r="URN32" s="279"/>
      <c r="URO32" s="279"/>
      <c r="URP32" s="279"/>
      <c r="URQ32" s="279"/>
      <c r="URR32" s="279"/>
      <c r="URS32" s="279"/>
      <c r="URT32" s="279"/>
      <c r="URU32" s="279"/>
      <c r="URV32" s="279"/>
      <c r="URW32" s="279"/>
      <c r="URX32" s="279"/>
      <c r="URY32" s="279"/>
      <c r="URZ32" s="279"/>
      <c r="USA32" s="279"/>
      <c r="USB32" s="279"/>
      <c r="USC32" s="279"/>
      <c r="USD32" s="279"/>
      <c r="USE32" s="279"/>
      <c r="USF32" s="279"/>
      <c r="USG32" s="279"/>
      <c r="USH32" s="279"/>
      <c r="USI32" s="279"/>
      <c r="USJ32" s="279"/>
      <c r="USK32" s="279"/>
      <c r="USL32" s="279"/>
      <c r="USM32" s="279"/>
      <c r="USN32" s="279"/>
      <c r="USO32" s="279"/>
      <c r="USP32" s="279"/>
      <c r="USQ32" s="279"/>
      <c r="USR32" s="279"/>
      <c r="USS32" s="279"/>
      <c r="UST32" s="279"/>
      <c r="USU32" s="279"/>
      <c r="USV32" s="279"/>
      <c r="USW32" s="279"/>
      <c r="USX32" s="279"/>
      <c r="USY32" s="279"/>
      <c r="USZ32" s="279"/>
      <c r="UTA32" s="279"/>
      <c r="UTB32" s="279"/>
      <c r="UTC32" s="279"/>
      <c r="UTD32" s="279"/>
      <c r="UTE32" s="279"/>
      <c r="UTF32" s="279"/>
      <c r="UTG32" s="279"/>
      <c r="UTH32" s="279"/>
      <c r="UTI32" s="279"/>
      <c r="UTJ32" s="279"/>
      <c r="UTK32" s="279"/>
      <c r="UTL32" s="279"/>
      <c r="UTM32" s="279"/>
      <c r="UTN32" s="279"/>
      <c r="UTO32" s="279"/>
      <c r="UTP32" s="279"/>
      <c r="UTQ32" s="279"/>
      <c r="UTR32" s="279"/>
      <c r="UTS32" s="279"/>
      <c r="UTT32" s="279"/>
      <c r="UTU32" s="279"/>
      <c r="UTV32" s="279"/>
      <c r="UTW32" s="279"/>
      <c r="UTX32" s="279"/>
      <c r="UTY32" s="279"/>
      <c r="UTZ32" s="279"/>
      <c r="UUA32" s="279"/>
      <c r="UUB32" s="279"/>
      <c r="UUC32" s="279"/>
      <c r="UUD32" s="279"/>
      <c r="UUE32" s="279"/>
      <c r="UUF32" s="279"/>
      <c r="UUG32" s="279"/>
      <c r="UUH32" s="279"/>
      <c r="UUI32" s="279"/>
      <c r="UUJ32" s="279"/>
      <c r="UUK32" s="279"/>
      <c r="UUL32" s="279"/>
      <c r="UUM32" s="279"/>
      <c r="UUN32" s="279"/>
      <c r="UUO32" s="279"/>
      <c r="UUP32" s="279"/>
      <c r="UUQ32" s="279"/>
      <c r="UUR32" s="279"/>
      <c r="UUS32" s="279"/>
      <c r="UUT32" s="279"/>
      <c r="UUU32" s="279"/>
      <c r="UUV32" s="279"/>
      <c r="UUW32" s="279"/>
      <c r="UUX32" s="279"/>
      <c r="UUY32" s="279"/>
      <c r="UUZ32" s="279"/>
      <c r="UVA32" s="279"/>
      <c r="UVB32" s="279"/>
      <c r="UVC32" s="279"/>
      <c r="UVD32" s="279"/>
      <c r="UVE32" s="279"/>
      <c r="UVF32" s="279"/>
      <c r="UVG32" s="279"/>
      <c r="UVH32" s="279"/>
      <c r="UVI32" s="279"/>
      <c r="UVJ32" s="279"/>
      <c r="UVK32" s="279"/>
      <c r="UVL32" s="279"/>
      <c r="UVM32" s="279"/>
      <c r="UVN32" s="279"/>
      <c r="UVO32" s="279"/>
      <c r="UVP32" s="279"/>
      <c r="UVQ32" s="279"/>
      <c r="UVR32" s="279"/>
      <c r="UVS32" s="279"/>
      <c r="UVT32" s="279"/>
      <c r="UVU32" s="279"/>
      <c r="UVV32" s="279"/>
      <c r="UVW32" s="279"/>
      <c r="UVX32" s="279"/>
      <c r="UVY32" s="279"/>
      <c r="UVZ32" s="279"/>
      <c r="UWA32" s="279"/>
      <c r="UWB32" s="279"/>
      <c r="UWC32" s="279"/>
      <c r="UWD32" s="279"/>
      <c r="UWE32" s="279"/>
      <c r="UWF32" s="279"/>
      <c r="UWG32" s="279"/>
      <c r="UWH32" s="279"/>
      <c r="UWI32" s="279"/>
      <c r="UWJ32" s="279"/>
      <c r="UWK32" s="279"/>
      <c r="UWL32" s="279"/>
      <c r="UWM32" s="279"/>
      <c r="UWN32" s="279"/>
      <c r="UWO32" s="279"/>
      <c r="UWP32" s="279"/>
      <c r="UWQ32" s="279"/>
      <c r="UWR32" s="279"/>
      <c r="UWS32" s="279"/>
      <c r="UWT32" s="279"/>
      <c r="UWU32" s="279"/>
      <c r="UWV32" s="279"/>
      <c r="UWW32" s="279"/>
      <c r="UWX32" s="279"/>
      <c r="UWY32" s="279"/>
      <c r="UWZ32" s="279"/>
      <c r="UXA32" s="279"/>
      <c r="UXB32" s="279"/>
      <c r="UXC32" s="279"/>
      <c r="UXD32" s="279"/>
      <c r="UXE32" s="279"/>
      <c r="UXF32" s="279"/>
      <c r="UXG32" s="279"/>
      <c r="UXH32" s="279"/>
      <c r="UXI32" s="279"/>
      <c r="UXJ32" s="279"/>
      <c r="UXK32" s="279"/>
      <c r="UXL32" s="279"/>
      <c r="UXM32" s="279"/>
      <c r="UXN32" s="279"/>
      <c r="UXO32" s="279"/>
      <c r="UXP32" s="279"/>
      <c r="UXQ32" s="279"/>
      <c r="UXR32" s="279"/>
      <c r="UXS32" s="279"/>
      <c r="UXT32" s="279"/>
      <c r="UXU32" s="279"/>
      <c r="UXV32" s="279"/>
      <c r="UXW32" s="279"/>
      <c r="UXX32" s="279"/>
      <c r="UXY32" s="279"/>
      <c r="UXZ32" s="279"/>
      <c r="UYA32" s="279"/>
      <c r="UYB32" s="279"/>
      <c r="UYC32" s="279"/>
      <c r="UYD32" s="279"/>
      <c r="UYE32" s="279"/>
      <c r="UYF32" s="279"/>
      <c r="UYG32" s="279"/>
      <c r="UYH32" s="279"/>
      <c r="UYI32" s="279"/>
      <c r="UYJ32" s="279"/>
      <c r="UYK32" s="279"/>
      <c r="UYL32" s="279"/>
      <c r="UYM32" s="279"/>
      <c r="UYN32" s="279"/>
      <c r="UYO32" s="279"/>
      <c r="UYP32" s="279"/>
      <c r="UYQ32" s="279"/>
      <c r="UYR32" s="279"/>
      <c r="UYS32" s="279"/>
      <c r="UYT32" s="279"/>
      <c r="UYU32" s="279"/>
      <c r="UYV32" s="279"/>
      <c r="UYW32" s="279"/>
      <c r="UYX32" s="279"/>
      <c r="UYY32" s="279"/>
      <c r="UYZ32" s="279"/>
      <c r="UZA32" s="279"/>
      <c r="UZB32" s="279"/>
      <c r="UZC32" s="279"/>
      <c r="UZD32" s="279"/>
      <c r="UZE32" s="279"/>
      <c r="UZF32" s="279"/>
      <c r="UZG32" s="279"/>
      <c r="UZH32" s="279"/>
      <c r="UZI32" s="279"/>
      <c r="UZJ32" s="279"/>
      <c r="UZK32" s="279"/>
      <c r="UZL32" s="279"/>
      <c r="UZM32" s="279"/>
      <c r="UZN32" s="279"/>
      <c r="UZO32" s="279"/>
      <c r="UZP32" s="279"/>
      <c r="UZQ32" s="279"/>
      <c r="UZR32" s="279"/>
      <c r="UZS32" s="279"/>
      <c r="UZT32" s="279"/>
      <c r="UZU32" s="279"/>
      <c r="UZV32" s="279"/>
      <c r="UZW32" s="279"/>
      <c r="UZX32" s="279"/>
      <c r="UZY32" s="279"/>
      <c r="UZZ32" s="279"/>
      <c r="VAA32" s="279"/>
      <c r="VAB32" s="279"/>
      <c r="VAC32" s="279"/>
      <c r="VAD32" s="279"/>
      <c r="VAE32" s="279"/>
      <c r="VAF32" s="279"/>
      <c r="VAG32" s="279"/>
      <c r="VAH32" s="279"/>
      <c r="VAI32" s="279"/>
      <c r="VAJ32" s="279"/>
      <c r="VAK32" s="279"/>
      <c r="VAL32" s="279"/>
      <c r="VAM32" s="279"/>
      <c r="VAN32" s="279"/>
      <c r="VAO32" s="279"/>
      <c r="VAP32" s="279"/>
      <c r="VAQ32" s="279"/>
      <c r="VAR32" s="279"/>
      <c r="VAS32" s="279"/>
      <c r="VAT32" s="279"/>
      <c r="VAU32" s="279"/>
      <c r="VAV32" s="279"/>
      <c r="VAW32" s="279"/>
      <c r="VAX32" s="279"/>
      <c r="VAY32" s="279"/>
      <c r="VAZ32" s="279"/>
      <c r="VBA32" s="279"/>
      <c r="VBB32" s="279"/>
      <c r="VBC32" s="279"/>
      <c r="VBD32" s="279"/>
      <c r="VBE32" s="279"/>
      <c r="VBF32" s="279"/>
      <c r="VBG32" s="279"/>
      <c r="VBH32" s="279"/>
      <c r="VBI32" s="279"/>
      <c r="VBJ32" s="279"/>
      <c r="VBK32" s="279"/>
      <c r="VBL32" s="279"/>
      <c r="VBM32" s="279"/>
      <c r="VBN32" s="279"/>
      <c r="VBO32" s="279"/>
      <c r="VBP32" s="279"/>
      <c r="VBQ32" s="279"/>
      <c r="VBR32" s="279"/>
      <c r="VBS32" s="279"/>
      <c r="VBT32" s="279"/>
      <c r="VBU32" s="279"/>
      <c r="VBV32" s="279"/>
      <c r="VBW32" s="279"/>
      <c r="VBX32" s="279"/>
      <c r="VBY32" s="279"/>
      <c r="VBZ32" s="279"/>
      <c r="VCA32" s="279"/>
      <c r="VCB32" s="279"/>
      <c r="VCC32" s="279"/>
      <c r="VCD32" s="279"/>
      <c r="VCE32" s="279"/>
      <c r="VCF32" s="279"/>
      <c r="VCG32" s="279"/>
      <c r="VCH32" s="279"/>
      <c r="VCI32" s="279"/>
      <c r="VCJ32" s="279"/>
      <c r="VCK32" s="279"/>
      <c r="VCL32" s="279"/>
      <c r="VCM32" s="279"/>
      <c r="VCN32" s="279"/>
      <c r="VCO32" s="279"/>
      <c r="VCP32" s="279"/>
      <c r="VCQ32" s="279"/>
      <c r="VCR32" s="279"/>
      <c r="VCS32" s="279"/>
      <c r="VCT32" s="279"/>
      <c r="VCU32" s="279"/>
      <c r="VCV32" s="279"/>
      <c r="VCW32" s="279"/>
      <c r="VCX32" s="279"/>
      <c r="VCY32" s="279"/>
      <c r="VCZ32" s="279"/>
      <c r="VDA32" s="279"/>
      <c r="VDB32" s="279"/>
      <c r="VDC32" s="279"/>
      <c r="VDD32" s="279"/>
      <c r="VDE32" s="279"/>
      <c r="VDF32" s="279"/>
      <c r="VDG32" s="279"/>
      <c r="VDH32" s="279"/>
      <c r="VDI32" s="279"/>
      <c r="VDJ32" s="279"/>
      <c r="VDK32" s="279"/>
      <c r="VDL32" s="279"/>
      <c r="VDM32" s="279"/>
      <c r="VDN32" s="279"/>
      <c r="VDO32" s="279"/>
      <c r="VDP32" s="279"/>
      <c r="VDQ32" s="279"/>
      <c r="VDR32" s="279"/>
      <c r="VDS32" s="279"/>
      <c r="VDT32" s="279"/>
      <c r="VDU32" s="279"/>
      <c r="VDV32" s="279"/>
      <c r="VDW32" s="279"/>
      <c r="VDX32" s="279"/>
      <c r="VDY32" s="279"/>
      <c r="VDZ32" s="279"/>
      <c r="VEA32" s="279"/>
      <c r="VEB32" s="279"/>
      <c r="VEC32" s="279"/>
      <c r="VED32" s="279"/>
      <c r="VEE32" s="279"/>
      <c r="VEF32" s="279"/>
      <c r="VEG32" s="279"/>
      <c r="VEH32" s="279"/>
      <c r="VEI32" s="279"/>
      <c r="VEJ32" s="279"/>
      <c r="VEK32" s="279"/>
      <c r="VEL32" s="279"/>
      <c r="VEM32" s="279"/>
      <c r="VEN32" s="279"/>
      <c r="VEO32" s="279"/>
      <c r="VEP32" s="279"/>
      <c r="VEQ32" s="279"/>
      <c r="VER32" s="279"/>
      <c r="VES32" s="279"/>
      <c r="VET32" s="279"/>
      <c r="VEU32" s="279"/>
      <c r="VEV32" s="279"/>
      <c r="VEW32" s="279"/>
      <c r="VEX32" s="279"/>
      <c r="VEY32" s="279"/>
      <c r="VEZ32" s="279"/>
      <c r="VFA32" s="279"/>
      <c r="VFB32" s="279"/>
      <c r="VFC32" s="279"/>
      <c r="VFD32" s="279"/>
      <c r="VFE32" s="279"/>
      <c r="VFF32" s="279"/>
      <c r="VFG32" s="279"/>
      <c r="VFH32" s="279"/>
      <c r="VFI32" s="279"/>
      <c r="VFJ32" s="279"/>
      <c r="VFK32" s="279"/>
      <c r="VFL32" s="279"/>
      <c r="VFM32" s="279"/>
      <c r="VFN32" s="279"/>
      <c r="VFO32" s="279"/>
      <c r="VFP32" s="279"/>
      <c r="VFQ32" s="279"/>
      <c r="VFR32" s="279"/>
      <c r="VFS32" s="279"/>
      <c r="VFT32" s="279"/>
      <c r="VFU32" s="279"/>
      <c r="VFV32" s="279"/>
      <c r="VFW32" s="279"/>
      <c r="VFX32" s="279"/>
      <c r="VFY32" s="279"/>
      <c r="VFZ32" s="279"/>
      <c r="VGA32" s="279"/>
      <c r="VGB32" s="279"/>
      <c r="VGC32" s="279"/>
      <c r="VGD32" s="279"/>
      <c r="VGE32" s="279"/>
      <c r="VGF32" s="279"/>
      <c r="VGG32" s="279"/>
      <c r="VGH32" s="279"/>
      <c r="VGI32" s="279"/>
      <c r="VGJ32" s="279"/>
      <c r="VGK32" s="279"/>
      <c r="VGL32" s="279"/>
      <c r="VGM32" s="279"/>
      <c r="VGN32" s="279"/>
      <c r="VGO32" s="279"/>
      <c r="VGP32" s="279"/>
      <c r="VGQ32" s="279"/>
      <c r="VGR32" s="279"/>
      <c r="VGS32" s="279"/>
      <c r="VGT32" s="279"/>
      <c r="VGU32" s="279"/>
      <c r="VGV32" s="279"/>
      <c r="VGW32" s="279"/>
      <c r="VGX32" s="279"/>
      <c r="VGY32" s="279"/>
      <c r="VGZ32" s="279"/>
      <c r="VHA32" s="279"/>
      <c r="VHB32" s="279"/>
      <c r="VHC32" s="279"/>
      <c r="VHD32" s="279"/>
      <c r="VHE32" s="279"/>
      <c r="VHF32" s="279"/>
      <c r="VHG32" s="279"/>
      <c r="VHH32" s="279"/>
      <c r="VHI32" s="279"/>
      <c r="VHJ32" s="279"/>
      <c r="VHK32" s="279"/>
      <c r="VHL32" s="279"/>
      <c r="VHM32" s="279"/>
      <c r="VHN32" s="279"/>
      <c r="VHO32" s="279"/>
      <c r="VHP32" s="279"/>
      <c r="VHQ32" s="279"/>
      <c r="VHR32" s="279"/>
      <c r="VHS32" s="279"/>
      <c r="VHT32" s="279"/>
      <c r="VHU32" s="279"/>
      <c r="VHV32" s="279"/>
      <c r="VHW32" s="279"/>
      <c r="VHX32" s="279"/>
      <c r="VHY32" s="279"/>
      <c r="VHZ32" s="279"/>
      <c r="VIA32" s="279"/>
      <c r="VIB32" s="279"/>
      <c r="VIC32" s="279"/>
      <c r="VID32" s="279"/>
      <c r="VIE32" s="279"/>
      <c r="VIF32" s="279"/>
      <c r="VIG32" s="279"/>
      <c r="VIH32" s="279"/>
      <c r="VII32" s="279"/>
      <c r="VIJ32" s="279"/>
      <c r="VIK32" s="279"/>
      <c r="VIL32" s="279"/>
      <c r="VIM32" s="279"/>
      <c r="VIN32" s="279"/>
      <c r="VIO32" s="279"/>
      <c r="VIP32" s="279"/>
      <c r="VIQ32" s="279"/>
      <c r="VIR32" s="279"/>
      <c r="VIS32" s="279"/>
      <c r="VIT32" s="279"/>
      <c r="VIU32" s="279"/>
      <c r="VIV32" s="279"/>
      <c r="VIW32" s="279"/>
      <c r="VIX32" s="279"/>
      <c r="VIY32" s="279"/>
      <c r="VIZ32" s="279"/>
      <c r="VJA32" s="279"/>
      <c r="VJB32" s="279"/>
      <c r="VJC32" s="279"/>
      <c r="VJD32" s="279"/>
      <c r="VJE32" s="279"/>
      <c r="VJF32" s="279"/>
      <c r="VJG32" s="279"/>
      <c r="VJH32" s="279"/>
      <c r="VJI32" s="279"/>
      <c r="VJJ32" s="279"/>
      <c r="VJK32" s="279"/>
      <c r="VJL32" s="279"/>
      <c r="VJM32" s="279"/>
      <c r="VJN32" s="279"/>
      <c r="VJO32" s="279"/>
      <c r="VJP32" s="279"/>
      <c r="VJQ32" s="279"/>
      <c r="VJR32" s="279"/>
      <c r="VJS32" s="279"/>
      <c r="VJT32" s="279"/>
      <c r="VJU32" s="279"/>
      <c r="VJV32" s="279"/>
      <c r="VJW32" s="279"/>
      <c r="VJX32" s="279"/>
      <c r="VJY32" s="279"/>
      <c r="VJZ32" s="279"/>
      <c r="VKA32" s="279"/>
      <c r="VKB32" s="279"/>
      <c r="VKC32" s="279"/>
      <c r="VKD32" s="279"/>
      <c r="VKE32" s="279"/>
      <c r="VKF32" s="279"/>
      <c r="VKG32" s="279"/>
      <c r="VKH32" s="279"/>
      <c r="VKI32" s="279"/>
      <c r="VKJ32" s="279"/>
      <c r="VKK32" s="279"/>
      <c r="VKL32" s="279"/>
      <c r="VKM32" s="279"/>
      <c r="VKN32" s="279"/>
      <c r="VKO32" s="279"/>
      <c r="VKP32" s="279"/>
      <c r="VKQ32" s="279"/>
      <c r="VKR32" s="279"/>
      <c r="VKS32" s="279"/>
      <c r="VKT32" s="279"/>
      <c r="VKU32" s="279"/>
      <c r="VKV32" s="279"/>
      <c r="VKW32" s="279"/>
      <c r="VKX32" s="279"/>
      <c r="VKY32" s="279"/>
      <c r="VKZ32" s="279"/>
      <c r="VLA32" s="279"/>
      <c r="VLB32" s="279"/>
      <c r="VLC32" s="279"/>
      <c r="VLD32" s="279"/>
      <c r="VLE32" s="279"/>
      <c r="VLF32" s="279"/>
      <c r="VLG32" s="279"/>
      <c r="VLH32" s="279"/>
      <c r="VLI32" s="279"/>
      <c r="VLJ32" s="279"/>
      <c r="VLK32" s="279"/>
      <c r="VLL32" s="279"/>
      <c r="VLM32" s="279"/>
      <c r="VLN32" s="279"/>
      <c r="VLO32" s="279"/>
      <c r="VLP32" s="279"/>
      <c r="VLQ32" s="279"/>
      <c r="VLR32" s="279"/>
      <c r="VLS32" s="279"/>
      <c r="VLT32" s="279"/>
      <c r="VLU32" s="279"/>
      <c r="VLV32" s="279"/>
      <c r="VLW32" s="279"/>
      <c r="VLX32" s="279"/>
      <c r="VLY32" s="279"/>
      <c r="VLZ32" s="279"/>
      <c r="VMA32" s="279"/>
      <c r="VMB32" s="279"/>
      <c r="VMC32" s="279"/>
      <c r="VMD32" s="279"/>
      <c r="VME32" s="279"/>
      <c r="VMF32" s="279"/>
      <c r="VMG32" s="279"/>
      <c r="VMH32" s="279"/>
      <c r="VMI32" s="279"/>
      <c r="VMJ32" s="279"/>
      <c r="VMK32" s="279"/>
      <c r="VML32" s="279"/>
      <c r="VMM32" s="279"/>
      <c r="VMN32" s="279"/>
      <c r="VMO32" s="279"/>
      <c r="VMP32" s="279"/>
      <c r="VMQ32" s="279"/>
      <c r="VMR32" s="279"/>
      <c r="VMS32" s="279"/>
      <c r="VMT32" s="279"/>
      <c r="VMU32" s="279"/>
      <c r="VMV32" s="279"/>
      <c r="VMW32" s="279"/>
      <c r="VMX32" s="279"/>
      <c r="VMY32" s="279"/>
      <c r="VMZ32" s="279"/>
      <c r="VNA32" s="279"/>
      <c r="VNB32" s="279"/>
      <c r="VNC32" s="279"/>
      <c r="VND32" s="279"/>
      <c r="VNE32" s="279"/>
      <c r="VNF32" s="279"/>
      <c r="VNG32" s="279"/>
      <c r="VNH32" s="279"/>
      <c r="VNI32" s="279"/>
      <c r="VNJ32" s="279"/>
      <c r="VNK32" s="279"/>
      <c r="VNL32" s="279"/>
      <c r="VNM32" s="279"/>
      <c r="VNN32" s="279"/>
      <c r="VNO32" s="279"/>
      <c r="VNP32" s="279"/>
      <c r="VNQ32" s="279"/>
      <c r="VNR32" s="279"/>
      <c r="VNS32" s="279"/>
      <c r="VNT32" s="279"/>
      <c r="VNU32" s="279"/>
      <c r="VNV32" s="279"/>
      <c r="VNW32" s="279"/>
      <c r="VNX32" s="279"/>
      <c r="VNY32" s="279"/>
      <c r="VNZ32" s="279"/>
      <c r="VOA32" s="279"/>
      <c r="VOB32" s="279"/>
      <c r="VOC32" s="279"/>
      <c r="VOD32" s="279"/>
      <c r="VOE32" s="279"/>
      <c r="VOF32" s="279"/>
      <c r="VOG32" s="279"/>
      <c r="VOH32" s="279"/>
      <c r="VOI32" s="279"/>
      <c r="VOJ32" s="279"/>
      <c r="VOK32" s="279"/>
      <c r="VOL32" s="279"/>
      <c r="VOM32" s="279"/>
      <c r="VON32" s="279"/>
      <c r="VOO32" s="279"/>
      <c r="VOP32" s="279"/>
      <c r="VOQ32" s="279"/>
      <c r="VOR32" s="279"/>
      <c r="VOS32" s="279"/>
      <c r="VOT32" s="279"/>
      <c r="VOU32" s="279"/>
      <c r="VOV32" s="279"/>
      <c r="VOW32" s="279"/>
      <c r="VOX32" s="279"/>
      <c r="VOY32" s="279"/>
      <c r="VOZ32" s="279"/>
      <c r="VPA32" s="279"/>
      <c r="VPB32" s="279"/>
      <c r="VPC32" s="279"/>
      <c r="VPD32" s="279"/>
      <c r="VPE32" s="279"/>
      <c r="VPF32" s="279"/>
      <c r="VPG32" s="279"/>
      <c r="VPH32" s="279"/>
      <c r="VPI32" s="279"/>
      <c r="VPJ32" s="279"/>
      <c r="VPK32" s="279"/>
      <c r="VPL32" s="279"/>
      <c r="VPM32" s="279"/>
      <c r="VPN32" s="279"/>
      <c r="VPO32" s="279"/>
      <c r="VPP32" s="279"/>
      <c r="VPQ32" s="279"/>
      <c r="VPR32" s="279"/>
      <c r="VPS32" s="279"/>
      <c r="VPT32" s="279"/>
      <c r="VPU32" s="279"/>
      <c r="VPV32" s="279"/>
      <c r="VPW32" s="279"/>
      <c r="VPX32" s="279"/>
      <c r="VPY32" s="279"/>
      <c r="VPZ32" s="279"/>
      <c r="VQA32" s="279"/>
      <c r="VQB32" s="279"/>
      <c r="VQC32" s="279"/>
      <c r="VQD32" s="279"/>
      <c r="VQE32" s="279"/>
      <c r="VQF32" s="279"/>
      <c r="VQG32" s="279"/>
      <c r="VQH32" s="279"/>
      <c r="VQI32" s="279"/>
      <c r="VQJ32" s="279"/>
      <c r="VQK32" s="279"/>
      <c r="VQL32" s="279"/>
      <c r="VQM32" s="279"/>
      <c r="VQN32" s="279"/>
      <c r="VQO32" s="279"/>
      <c r="VQP32" s="279"/>
      <c r="VQQ32" s="279"/>
      <c r="VQR32" s="279"/>
      <c r="VQS32" s="279"/>
      <c r="VQT32" s="279"/>
      <c r="VQU32" s="279"/>
      <c r="VQV32" s="279"/>
      <c r="VQW32" s="279"/>
      <c r="VQX32" s="279"/>
      <c r="VQY32" s="279"/>
      <c r="VQZ32" s="279"/>
      <c r="VRA32" s="279"/>
      <c r="VRB32" s="279"/>
      <c r="VRC32" s="279"/>
      <c r="VRD32" s="279"/>
      <c r="VRE32" s="279"/>
      <c r="VRF32" s="279"/>
      <c r="VRG32" s="279"/>
      <c r="VRH32" s="279"/>
      <c r="VRI32" s="279"/>
      <c r="VRJ32" s="279"/>
      <c r="VRK32" s="279"/>
      <c r="VRL32" s="279"/>
      <c r="VRM32" s="279"/>
      <c r="VRN32" s="279"/>
      <c r="VRO32" s="279"/>
      <c r="VRP32" s="279"/>
      <c r="VRQ32" s="279"/>
      <c r="VRR32" s="279"/>
      <c r="VRS32" s="279"/>
      <c r="VRT32" s="279"/>
      <c r="VRU32" s="279"/>
      <c r="VRV32" s="279"/>
      <c r="VRW32" s="279"/>
      <c r="VRX32" s="279"/>
      <c r="VRY32" s="279"/>
      <c r="VRZ32" s="279"/>
      <c r="VSA32" s="279"/>
      <c r="VSB32" s="279"/>
      <c r="VSC32" s="279"/>
      <c r="VSD32" s="279"/>
      <c r="VSE32" s="279"/>
      <c r="VSF32" s="279"/>
      <c r="VSG32" s="279"/>
      <c r="VSH32" s="279"/>
      <c r="VSI32" s="279"/>
      <c r="VSJ32" s="279"/>
      <c r="VSK32" s="279"/>
      <c r="VSL32" s="279"/>
      <c r="VSM32" s="279"/>
      <c r="VSN32" s="279"/>
      <c r="VSO32" s="279"/>
      <c r="VSP32" s="279"/>
      <c r="VSQ32" s="279"/>
      <c r="VSR32" s="279"/>
      <c r="VSS32" s="279"/>
      <c r="VST32" s="279"/>
      <c r="VSU32" s="279"/>
      <c r="VSV32" s="279"/>
      <c r="VSW32" s="279"/>
      <c r="VSX32" s="279"/>
      <c r="VSY32" s="279"/>
      <c r="VSZ32" s="279"/>
      <c r="VTA32" s="279"/>
      <c r="VTB32" s="279"/>
      <c r="VTC32" s="279"/>
      <c r="VTD32" s="279"/>
      <c r="VTE32" s="279"/>
      <c r="VTF32" s="279"/>
      <c r="VTG32" s="279"/>
      <c r="VTH32" s="279"/>
      <c r="VTI32" s="279"/>
      <c r="VTJ32" s="279"/>
      <c r="VTK32" s="279"/>
      <c r="VTL32" s="279"/>
      <c r="VTM32" s="279"/>
      <c r="VTN32" s="279"/>
      <c r="VTO32" s="279"/>
      <c r="VTP32" s="279"/>
      <c r="VTQ32" s="279"/>
      <c r="VTR32" s="279"/>
      <c r="VTS32" s="279"/>
      <c r="VTT32" s="279"/>
      <c r="VTU32" s="279"/>
      <c r="VTV32" s="279"/>
      <c r="VTW32" s="279"/>
      <c r="VTX32" s="279"/>
      <c r="VTY32" s="279"/>
      <c r="VTZ32" s="279"/>
      <c r="VUA32" s="279"/>
      <c r="VUB32" s="279"/>
      <c r="VUC32" s="279"/>
      <c r="VUD32" s="279"/>
      <c r="VUE32" s="279"/>
      <c r="VUF32" s="279"/>
      <c r="VUG32" s="279"/>
      <c r="VUH32" s="279"/>
      <c r="VUI32" s="279"/>
      <c r="VUJ32" s="279"/>
      <c r="VUK32" s="279"/>
      <c r="VUL32" s="279"/>
      <c r="VUM32" s="279"/>
      <c r="VUN32" s="279"/>
      <c r="VUO32" s="279"/>
      <c r="VUP32" s="279"/>
      <c r="VUQ32" s="279"/>
      <c r="VUR32" s="279"/>
      <c r="VUS32" s="279"/>
      <c r="VUT32" s="279"/>
      <c r="VUU32" s="279"/>
      <c r="VUV32" s="279"/>
      <c r="VUW32" s="279"/>
      <c r="VUX32" s="279"/>
      <c r="VUY32" s="279"/>
      <c r="VUZ32" s="279"/>
      <c r="VVA32" s="279"/>
      <c r="VVB32" s="279"/>
      <c r="VVC32" s="279"/>
      <c r="VVD32" s="279"/>
      <c r="VVE32" s="279"/>
      <c r="VVF32" s="279"/>
      <c r="VVG32" s="279"/>
      <c r="VVH32" s="279"/>
      <c r="VVI32" s="279"/>
      <c r="VVJ32" s="279"/>
      <c r="VVK32" s="279"/>
      <c r="VVL32" s="279"/>
      <c r="VVM32" s="279"/>
      <c r="VVN32" s="279"/>
      <c r="VVO32" s="279"/>
      <c r="VVP32" s="279"/>
      <c r="VVQ32" s="279"/>
      <c r="VVR32" s="279"/>
      <c r="VVS32" s="279"/>
      <c r="VVT32" s="279"/>
      <c r="VVU32" s="279"/>
      <c r="VVV32" s="279"/>
      <c r="VVW32" s="279"/>
      <c r="VVX32" s="279"/>
      <c r="VVY32" s="279"/>
      <c r="VVZ32" s="279"/>
      <c r="VWA32" s="279"/>
      <c r="VWB32" s="279"/>
      <c r="VWC32" s="279"/>
      <c r="VWD32" s="279"/>
      <c r="VWE32" s="279"/>
      <c r="VWF32" s="279"/>
      <c r="VWG32" s="279"/>
      <c r="VWH32" s="279"/>
      <c r="VWI32" s="279"/>
      <c r="VWJ32" s="279"/>
      <c r="VWK32" s="279"/>
      <c r="VWL32" s="279"/>
      <c r="VWM32" s="279"/>
      <c r="VWN32" s="279"/>
      <c r="VWO32" s="279"/>
      <c r="VWP32" s="279"/>
      <c r="VWQ32" s="279"/>
      <c r="VWR32" s="279"/>
      <c r="VWS32" s="279"/>
      <c r="VWT32" s="279"/>
      <c r="VWU32" s="279"/>
      <c r="VWV32" s="279"/>
      <c r="VWW32" s="279"/>
      <c r="VWX32" s="279"/>
      <c r="VWY32" s="279"/>
      <c r="VWZ32" s="279"/>
      <c r="VXA32" s="279"/>
      <c r="VXB32" s="279"/>
      <c r="VXC32" s="279"/>
      <c r="VXD32" s="279"/>
      <c r="VXE32" s="279"/>
      <c r="VXF32" s="279"/>
      <c r="VXG32" s="279"/>
      <c r="VXH32" s="279"/>
      <c r="VXI32" s="279"/>
      <c r="VXJ32" s="279"/>
      <c r="VXK32" s="279"/>
      <c r="VXL32" s="279"/>
      <c r="VXM32" s="279"/>
      <c r="VXN32" s="279"/>
      <c r="VXO32" s="279"/>
      <c r="VXP32" s="279"/>
      <c r="VXQ32" s="279"/>
      <c r="VXR32" s="279"/>
      <c r="VXS32" s="279"/>
      <c r="VXT32" s="279"/>
      <c r="VXU32" s="279"/>
      <c r="VXV32" s="279"/>
      <c r="VXW32" s="279"/>
      <c r="VXX32" s="279"/>
      <c r="VXY32" s="279"/>
      <c r="VXZ32" s="279"/>
      <c r="VYA32" s="279"/>
      <c r="VYB32" s="279"/>
      <c r="VYC32" s="279"/>
      <c r="VYD32" s="279"/>
      <c r="VYE32" s="279"/>
      <c r="VYF32" s="279"/>
      <c r="VYG32" s="279"/>
      <c r="VYH32" s="279"/>
      <c r="VYI32" s="279"/>
      <c r="VYJ32" s="279"/>
      <c r="VYK32" s="279"/>
      <c r="VYL32" s="279"/>
      <c r="VYM32" s="279"/>
      <c r="VYN32" s="279"/>
      <c r="VYO32" s="279"/>
      <c r="VYP32" s="279"/>
      <c r="VYQ32" s="279"/>
      <c r="VYR32" s="279"/>
      <c r="VYS32" s="279"/>
      <c r="VYT32" s="279"/>
      <c r="VYU32" s="279"/>
      <c r="VYV32" s="279"/>
      <c r="VYW32" s="279"/>
      <c r="VYX32" s="279"/>
      <c r="VYY32" s="279"/>
      <c r="VYZ32" s="279"/>
      <c r="VZA32" s="279"/>
      <c r="VZB32" s="279"/>
      <c r="VZC32" s="279"/>
      <c r="VZD32" s="279"/>
      <c r="VZE32" s="279"/>
      <c r="VZF32" s="279"/>
      <c r="VZG32" s="279"/>
      <c r="VZH32" s="279"/>
      <c r="VZI32" s="279"/>
      <c r="VZJ32" s="279"/>
      <c r="VZK32" s="279"/>
      <c r="VZL32" s="279"/>
      <c r="VZM32" s="279"/>
      <c r="VZN32" s="279"/>
      <c r="VZO32" s="279"/>
      <c r="VZP32" s="279"/>
      <c r="VZQ32" s="279"/>
      <c r="VZR32" s="279"/>
      <c r="VZS32" s="279"/>
      <c r="VZT32" s="279"/>
      <c r="VZU32" s="279"/>
      <c r="VZV32" s="279"/>
      <c r="VZW32" s="279"/>
      <c r="VZX32" s="279"/>
      <c r="VZY32" s="279"/>
      <c r="VZZ32" s="279"/>
      <c r="WAA32" s="279"/>
      <c r="WAB32" s="279"/>
      <c r="WAC32" s="279"/>
      <c r="WAD32" s="279"/>
      <c r="WAE32" s="279"/>
      <c r="WAF32" s="279"/>
      <c r="WAG32" s="279"/>
      <c r="WAH32" s="279"/>
      <c r="WAI32" s="279"/>
      <c r="WAJ32" s="279"/>
      <c r="WAK32" s="279"/>
      <c r="WAL32" s="279"/>
      <c r="WAM32" s="279"/>
      <c r="WAN32" s="279"/>
      <c r="WAO32" s="279"/>
      <c r="WAP32" s="279"/>
      <c r="WAQ32" s="279"/>
      <c r="WAR32" s="279"/>
      <c r="WAS32" s="279"/>
      <c r="WAT32" s="279"/>
      <c r="WAU32" s="279"/>
      <c r="WAV32" s="279"/>
      <c r="WAW32" s="279"/>
      <c r="WAX32" s="279"/>
      <c r="WAY32" s="279"/>
      <c r="WAZ32" s="279"/>
      <c r="WBA32" s="279"/>
      <c r="WBB32" s="279"/>
      <c r="WBC32" s="279"/>
      <c r="WBD32" s="279"/>
      <c r="WBE32" s="279"/>
      <c r="WBF32" s="279"/>
      <c r="WBG32" s="279"/>
      <c r="WBH32" s="279"/>
      <c r="WBI32" s="279"/>
      <c r="WBJ32" s="279"/>
      <c r="WBK32" s="279"/>
      <c r="WBL32" s="279"/>
      <c r="WBM32" s="279"/>
      <c r="WBN32" s="279"/>
      <c r="WBO32" s="279"/>
      <c r="WBP32" s="279"/>
      <c r="WBQ32" s="279"/>
      <c r="WBR32" s="279"/>
      <c r="WBS32" s="279"/>
      <c r="WBT32" s="279"/>
      <c r="WBU32" s="279"/>
      <c r="WBV32" s="279"/>
      <c r="WBW32" s="279"/>
      <c r="WBX32" s="279"/>
      <c r="WBY32" s="279"/>
      <c r="WBZ32" s="279"/>
      <c r="WCA32" s="279"/>
      <c r="WCB32" s="279"/>
      <c r="WCC32" s="279"/>
      <c r="WCD32" s="279"/>
      <c r="WCE32" s="279"/>
      <c r="WCF32" s="279"/>
      <c r="WCG32" s="279"/>
      <c r="WCH32" s="279"/>
      <c r="WCI32" s="279"/>
      <c r="WCJ32" s="279"/>
      <c r="WCK32" s="279"/>
      <c r="WCL32" s="279"/>
      <c r="WCM32" s="279"/>
      <c r="WCN32" s="279"/>
      <c r="WCO32" s="279"/>
      <c r="WCP32" s="279"/>
      <c r="WCQ32" s="279"/>
      <c r="WCR32" s="279"/>
      <c r="WCS32" s="279"/>
      <c r="WCT32" s="279"/>
      <c r="WCU32" s="279"/>
      <c r="WCV32" s="279"/>
      <c r="WCW32" s="279"/>
      <c r="WCX32" s="279"/>
      <c r="WCY32" s="279"/>
      <c r="WCZ32" s="279"/>
      <c r="WDA32" s="279"/>
      <c r="WDB32" s="279"/>
      <c r="WDC32" s="279"/>
      <c r="WDD32" s="279"/>
      <c r="WDE32" s="279"/>
      <c r="WDF32" s="279"/>
      <c r="WDG32" s="279"/>
      <c r="WDH32" s="279"/>
      <c r="WDI32" s="279"/>
      <c r="WDJ32" s="279"/>
      <c r="WDK32" s="279"/>
      <c r="WDL32" s="279"/>
      <c r="WDM32" s="279"/>
      <c r="WDN32" s="279"/>
      <c r="WDO32" s="279"/>
      <c r="WDP32" s="279"/>
      <c r="WDQ32" s="279"/>
      <c r="WDR32" s="279"/>
      <c r="WDS32" s="279"/>
      <c r="WDT32" s="279"/>
      <c r="WDU32" s="279"/>
      <c r="WDV32" s="279"/>
      <c r="WDW32" s="279"/>
      <c r="WDX32" s="279"/>
      <c r="WDY32" s="279"/>
      <c r="WDZ32" s="279"/>
      <c r="WEA32" s="279"/>
      <c r="WEB32" s="279"/>
      <c r="WEC32" s="279"/>
      <c r="WED32" s="279"/>
      <c r="WEE32" s="279"/>
      <c r="WEF32" s="279"/>
      <c r="WEG32" s="279"/>
      <c r="WEH32" s="279"/>
      <c r="WEI32" s="279"/>
      <c r="WEJ32" s="279"/>
      <c r="WEK32" s="279"/>
      <c r="WEL32" s="279"/>
      <c r="WEM32" s="279"/>
      <c r="WEN32" s="279"/>
      <c r="WEO32" s="279"/>
      <c r="WEP32" s="279"/>
      <c r="WEQ32" s="279"/>
      <c r="WER32" s="279"/>
      <c r="WES32" s="279"/>
      <c r="WET32" s="279"/>
      <c r="WEU32" s="279"/>
      <c r="WEV32" s="279"/>
      <c r="WEW32" s="279"/>
      <c r="WEX32" s="279"/>
      <c r="WEY32" s="279"/>
      <c r="WEZ32" s="279"/>
      <c r="WFA32" s="279"/>
      <c r="WFB32" s="279"/>
      <c r="WFC32" s="279"/>
      <c r="WFD32" s="279"/>
      <c r="WFE32" s="279"/>
      <c r="WFF32" s="279"/>
      <c r="WFG32" s="279"/>
      <c r="WFH32" s="279"/>
      <c r="WFI32" s="279"/>
      <c r="WFJ32" s="279"/>
      <c r="WFK32" s="279"/>
      <c r="WFL32" s="279"/>
      <c r="WFM32" s="279"/>
      <c r="WFN32" s="279"/>
      <c r="WFO32" s="279"/>
      <c r="WFP32" s="279"/>
      <c r="WFQ32" s="279"/>
      <c r="WFR32" s="279"/>
      <c r="WFS32" s="279"/>
      <c r="WFT32" s="279"/>
      <c r="WFU32" s="279"/>
      <c r="WFV32" s="279"/>
      <c r="WFW32" s="279"/>
      <c r="WFX32" s="279"/>
      <c r="WFY32" s="279"/>
      <c r="WFZ32" s="279"/>
      <c r="WGA32" s="279"/>
      <c r="WGB32" s="279"/>
      <c r="WGC32" s="279"/>
      <c r="WGD32" s="279"/>
      <c r="WGE32" s="279"/>
      <c r="WGF32" s="279"/>
      <c r="WGG32" s="279"/>
      <c r="WGH32" s="279"/>
      <c r="WGI32" s="279"/>
      <c r="WGJ32" s="279"/>
      <c r="WGK32" s="279"/>
      <c r="WGL32" s="279"/>
      <c r="WGM32" s="279"/>
      <c r="WGN32" s="279"/>
      <c r="WGO32" s="279"/>
      <c r="WGP32" s="279"/>
      <c r="WGQ32" s="279"/>
      <c r="WGR32" s="279"/>
      <c r="WGS32" s="279"/>
      <c r="WGT32" s="279"/>
      <c r="WGU32" s="279"/>
      <c r="WGV32" s="279"/>
      <c r="WGW32" s="279"/>
      <c r="WGX32" s="279"/>
      <c r="WGY32" s="279"/>
      <c r="WGZ32" s="279"/>
      <c r="WHA32" s="279"/>
      <c r="WHB32" s="279"/>
      <c r="WHC32" s="279"/>
      <c r="WHD32" s="279"/>
      <c r="WHE32" s="279"/>
      <c r="WHF32" s="279"/>
      <c r="WHG32" s="279"/>
      <c r="WHH32" s="279"/>
      <c r="WHI32" s="279"/>
      <c r="WHJ32" s="279"/>
      <c r="WHK32" s="279"/>
      <c r="WHL32" s="279"/>
      <c r="WHM32" s="279"/>
      <c r="WHN32" s="279"/>
      <c r="WHO32" s="279"/>
      <c r="WHP32" s="279"/>
      <c r="WHQ32" s="279"/>
      <c r="WHR32" s="279"/>
      <c r="WHS32" s="279"/>
      <c r="WHT32" s="279"/>
      <c r="WHU32" s="279"/>
      <c r="WHV32" s="279"/>
      <c r="WHW32" s="279"/>
      <c r="WHX32" s="279"/>
      <c r="WHY32" s="279"/>
      <c r="WHZ32" s="279"/>
      <c r="WIA32" s="279"/>
      <c r="WIB32" s="279"/>
      <c r="WIC32" s="279"/>
      <c r="WID32" s="279"/>
      <c r="WIE32" s="279"/>
      <c r="WIF32" s="279"/>
      <c r="WIG32" s="279"/>
      <c r="WIH32" s="279"/>
      <c r="WII32" s="279"/>
      <c r="WIJ32" s="279"/>
      <c r="WIK32" s="279"/>
      <c r="WIL32" s="279"/>
      <c r="WIM32" s="279"/>
      <c r="WIN32" s="279"/>
      <c r="WIO32" s="279"/>
      <c r="WIP32" s="279"/>
      <c r="WIQ32" s="279"/>
      <c r="WIR32" s="279"/>
      <c r="WIS32" s="279"/>
      <c r="WIT32" s="279"/>
      <c r="WIU32" s="279"/>
      <c r="WIV32" s="279"/>
      <c r="WIW32" s="279"/>
      <c r="WIX32" s="279"/>
      <c r="WIY32" s="279"/>
      <c r="WIZ32" s="279"/>
      <c r="WJA32" s="279"/>
      <c r="WJB32" s="279"/>
      <c r="WJC32" s="279"/>
      <c r="WJD32" s="279"/>
      <c r="WJE32" s="279"/>
      <c r="WJF32" s="279"/>
      <c r="WJG32" s="279"/>
      <c r="WJH32" s="279"/>
      <c r="WJI32" s="279"/>
      <c r="WJJ32" s="279"/>
      <c r="WJK32" s="279"/>
      <c r="WJL32" s="279"/>
      <c r="WJM32" s="279"/>
      <c r="WJN32" s="279"/>
      <c r="WJO32" s="279"/>
      <c r="WJP32" s="279"/>
      <c r="WJQ32" s="279"/>
      <c r="WJR32" s="279"/>
      <c r="WJS32" s="279"/>
      <c r="WJT32" s="279"/>
      <c r="WJU32" s="279"/>
      <c r="WJV32" s="279"/>
      <c r="WJW32" s="279"/>
      <c r="WJX32" s="279"/>
      <c r="WJY32" s="279"/>
      <c r="WJZ32" s="279"/>
      <c r="WKA32" s="279"/>
      <c r="WKB32" s="279"/>
      <c r="WKC32" s="279"/>
      <c r="WKD32" s="279"/>
      <c r="WKE32" s="279"/>
      <c r="WKF32" s="279"/>
      <c r="WKG32" s="279"/>
      <c r="WKH32" s="279"/>
      <c r="WKI32" s="279"/>
      <c r="WKJ32" s="279"/>
      <c r="WKK32" s="279"/>
      <c r="WKL32" s="279"/>
      <c r="WKM32" s="279"/>
      <c r="WKN32" s="279"/>
      <c r="WKO32" s="279"/>
      <c r="WKP32" s="279"/>
      <c r="WKQ32" s="279"/>
      <c r="WKR32" s="279"/>
      <c r="WKS32" s="279"/>
      <c r="WKT32" s="279"/>
      <c r="WKU32" s="279"/>
      <c r="WKV32" s="279"/>
      <c r="WKW32" s="279"/>
      <c r="WKX32" s="279"/>
      <c r="WKY32" s="279"/>
      <c r="WKZ32" s="279"/>
      <c r="WLA32" s="279"/>
      <c r="WLB32" s="279"/>
      <c r="WLC32" s="279"/>
      <c r="WLD32" s="279"/>
      <c r="WLE32" s="279"/>
      <c r="WLF32" s="279"/>
      <c r="WLG32" s="279"/>
      <c r="WLH32" s="279"/>
      <c r="WLI32" s="279"/>
      <c r="WLJ32" s="279"/>
      <c r="WLK32" s="279"/>
      <c r="WLL32" s="279"/>
      <c r="WLM32" s="279"/>
      <c r="WLN32" s="279"/>
      <c r="WLO32" s="279"/>
      <c r="WLP32" s="279"/>
      <c r="WLQ32" s="279"/>
      <c r="WLR32" s="279"/>
      <c r="WLS32" s="279"/>
      <c r="WLT32" s="279"/>
      <c r="WLU32" s="279"/>
      <c r="WLV32" s="279"/>
      <c r="WLW32" s="279"/>
      <c r="WLX32" s="279"/>
      <c r="WLY32" s="279"/>
      <c r="WLZ32" s="279"/>
      <c r="WMA32" s="279"/>
      <c r="WMB32" s="279"/>
      <c r="WMC32" s="279"/>
      <c r="WMD32" s="279"/>
      <c r="WME32" s="279"/>
      <c r="WMF32" s="279"/>
      <c r="WMG32" s="279"/>
      <c r="WMH32" s="279"/>
      <c r="WMI32" s="279"/>
      <c r="WMJ32" s="279"/>
      <c r="WMK32" s="279"/>
      <c r="WML32" s="279"/>
      <c r="WMM32" s="279"/>
      <c r="WMN32" s="279"/>
      <c r="WMO32" s="279"/>
      <c r="WMP32" s="279"/>
      <c r="WMQ32" s="279"/>
      <c r="WMR32" s="279"/>
      <c r="WMS32" s="279"/>
      <c r="WMT32" s="279"/>
      <c r="WMU32" s="279"/>
      <c r="WMV32" s="279"/>
      <c r="WMW32" s="279"/>
      <c r="WMX32" s="279"/>
      <c r="WMY32" s="279"/>
      <c r="WMZ32" s="279"/>
      <c r="WNA32" s="279"/>
      <c r="WNB32" s="279"/>
      <c r="WNC32" s="279"/>
      <c r="WND32" s="279"/>
      <c r="WNE32" s="279"/>
      <c r="WNF32" s="279"/>
      <c r="WNG32" s="279"/>
      <c r="WNH32" s="279"/>
      <c r="WNI32" s="279"/>
      <c r="WNJ32" s="279"/>
      <c r="WNK32" s="279"/>
      <c r="WNL32" s="279"/>
      <c r="WNM32" s="279"/>
      <c r="WNN32" s="279"/>
      <c r="WNO32" s="279"/>
      <c r="WNP32" s="279"/>
      <c r="WNQ32" s="279"/>
      <c r="WNR32" s="279"/>
      <c r="WNS32" s="279"/>
      <c r="WNT32" s="279"/>
      <c r="WNU32" s="279"/>
      <c r="WNV32" s="279"/>
      <c r="WNW32" s="279"/>
      <c r="WNX32" s="279"/>
      <c r="WNY32" s="279"/>
      <c r="WNZ32" s="279"/>
      <c r="WOA32" s="279"/>
      <c r="WOB32" s="279"/>
      <c r="WOC32" s="279"/>
      <c r="WOD32" s="279"/>
      <c r="WOE32" s="279"/>
      <c r="WOF32" s="279"/>
      <c r="WOG32" s="279"/>
      <c r="WOH32" s="279"/>
      <c r="WOI32" s="279"/>
      <c r="WOJ32" s="279"/>
      <c r="WOK32" s="279"/>
      <c r="WOL32" s="279"/>
      <c r="WOM32" s="279"/>
      <c r="WON32" s="279"/>
      <c r="WOO32" s="279"/>
      <c r="WOP32" s="279"/>
      <c r="WOQ32" s="279"/>
      <c r="WOR32" s="279"/>
      <c r="WOS32" s="279"/>
      <c r="WOT32" s="279"/>
      <c r="WOU32" s="279"/>
      <c r="WOV32" s="279"/>
      <c r="WOW32" s="279"/>
      <c r="WOX32" s="279"/>
      <c r="WOY32" s="279"/>
      <c r="WOZ32" s="279"/>
      <c r="WPA32" s="279"/>
      <c r="WPB32" s="279"/>
      <c r="WPC32" s="279"/>
      <c r="WPD32" s="279"/>
      <c r="WPE32" s="279"/>
      <c r="WPF32" s="279"/>
      <c r="WPG32" s="279"/>
      <c r="WPH32" s="279"/>
      <c r="WPI32" s="279"/>
      <c r="WPJ32" s="279"/>
      <c r="WPK32" s="279"/>
      <c r="WPL32" s="279"/>
      <c r="WPM32" s="279"/>
      <c r="WPN32" s="279"/>
      <c r="WPO32" s="279"/>
      <c r="WPP32" s="279"/>
      <c r="WPQ32" s="279"/>
      <c r="WPR32" s="279"/>
      <c r="WPS32" s="279"/>
      <c r="WPT32" s="279"/>
      <c r="WPU32" s="279"/>
      <c r="WPV32" s="279"/>
      <c r="WPW32" s="279"/>
      <c r="WPX32" s="279"/>
      <c r="WPY32" s="279"/>
      <c r="WPZ32" s="279"/>
      <c r="WQA32" s="279"/>
      <c r="WQB32" s="279"/>
      <c r="WQC32" s="279"/>
      <c r="WQD32" s="279"/>
      <c r="WQE32" s="279"/>
      <c r="WQF32" s="279"/>
      <c r="WQG32" s="279"/>
      <c r="WQH32" s="279"/>
      <c r="WQI32" s="279"/>
      <c r="WQJ32" s="279"/>
      <c r="WQK32" s="279"/>
      <c r="WQL32" s="279"/>
      <c r="WQM32" s="279"/>
      <c r="WQN32" s="279"/>
      <c r="WQO32" s="279"/>
      <c r="WQP32" s="279"/>
      <c r="WQQ32" s="279"/>
      <c r="WQR32" s="279"/>
      <c r="WQS32" s="279"/>
      <c r="WQT32" s="279"/>
      <c r="WQU32" s="279"/>
      <c r="WQV32" s="279"/>
      <c r="WQW32" s="279"/>
      <c r="WQX32" s="279"/>
      <c r="WQY32" s="279"/>
      <c r="WQZ32" s="279"/>
      <c r="WRA32" s="279"/>
      <c r="WRB32" s="279"/>
      <c r="WRC32" s="279"/>
      <c r="WRD32" s="279"/>
      <c r="WRE32" s="279"/>
      <c r="WRF32" s="279"/>
      <c r="WRG32" s="279"/>
      <c r="WRH32" s="279"/>
      <c r="WRI32" s="279"/>
      <c r="WRJ32" s="279"/>
      <c r="WRK32" s="279"/>
      <c r="WRL32" s="279"/>
      <c r="WRM32" s="279"/>
      <c r="WRN32" s="279"/>
      <c r="WRO32" s="279"/>
      <c r="WRP32" s="279"/>
      <c r="WRQ32" s="279"/>
      <c r="WRR32" s="279"/>
      <c r="WRS32" s="279"/>
      <c r="WRT32" s="279"/>
      <c r="WRU32" s="279"/>
      <c r="WRV32" s="279"/>
      <c r="WRW32" s="279"/>
      <c r="WRX32" s="279"/>
      <c r="WRY32" s="279"/>
      <c r="WRZ32" s="279"/>
      <c r="WSA32" s="279"/>
      <c r="WSB32" s="279"/>
      <c r="WSC32" s="279"/>
      <c r="WSD32" s="279"/>
      <c r="WSE32" s="279"/>
      <c r="WSF32" s="279"/>
      <c r="WSG32" s="279"/>
      <c r="WSH32" s="279"/>
      <c r="WSI32" s="279"/>
      <c r="WSJ32" s="279"/>
      <c r="WSK32" s="279"/>
      <c r="WSL32" s="279"/>
      <c r="WSM32" s="279"/>
      <c r="WSN32" s="279"/>
      <c r="WSO32" s="279"/>
      <c r="WSP32" s="279"/>
      <c r="WSQ32" s="279"/>
      <c r="WSR32" s="279"/>
      <c r="WSS32" s="279"/>
      <c r="WST32" s="279"/>
      <c r="WSU32" s="279"/>
      <c r="WSV32" s="279"/>
      <c r="WSW32" s="279"/>
      <c r="WSX32" s="279"/>
      <c r="WSY32" s="279"/>
      <c r="WSZ32" s="279"/>
      <c r="WTA32" s="279"/>
      <c r="WTB32" s="279"/>
      <c r="WTC32" s="279"/>
      <c r="WTD32" s="279"/>
      <c r="WTE32" s="279"/>
      <c r="WTF32" s="279"/>
      <c r="WTG32" s="279"/>
      <c r="WTH32" s="279"/>
      <c r="WTI32" s="279"/>
      <c r="WTJ32" s="279"/>
      <c r="WTK32" s="279"/>
      <c r="WTL32" s="279"/>
      <c r="WTM32" s="279"/>
      <c r="WTN32" s="279"/>
      <c r="WTO32" s="279"/>
      <c r="WTP32" s="279"/>
      <c r="WTQ32" s="279"/>
      <c r="WTR32" s="279"/>
      <c r="WTS32" s="279"/>
      <c r="WTT32" s="279"/>
      <c r="WTU32" s="279"/>
      <c r="WTV32" s="279"/>
      <c r="WTW32" s="279"/>
      <c r="WTX32" s="279"/>
      <c r="WTY32" s="279"/>
      <c r="WTZ32" s="279"/>
      <c r="WUA32" s="279"/>
      <c r="WUB32" s="279"/>
      <c r="WUC32" s="279"/>
      <c r="WUD32" s="279"/>
      <c r="WUE32" s="279"/>
      <c r="WUF32" s="279"/>
      <c r="WUG32" s="279"/>
      <c r="WUH32" s="279"/>
      <c r="WUI32" s="279"/>
      <c r="WUJ32" s="279"/>
      <c r="WUK32" s="279"/>
      <c r="WUL32" s="279"/>
      <c r="WUM32" s="279"/>
      <c r="WUN32" s="279"/>
      <c r="WUO32" s="279"/>
      <c r="WUP32" s="279"/>
      <c r="WUQ32" s="279"/>
      <c r="WUR32" s="279"/>
      <c r="WUS32" s="279"/>
      <c r="WUT32" s="279"/>
      <c r="WUU32" s="279"/>
      <c r="WUV32" s="279"/>
      <c r="WUW32" s="279"/>
      <c r="WUX32" s="279"/>
      <c r="WUY32" s="279"/>
      <c r="WUZ32" s="279"/>
      <c r="WVA32" s="279"/>
      <c r="WVB32" s="279"/>
      <c r="WVC32" s="279"/>
      <c r="WVD32" s="279"/>
      <c r="WVE32" s="279"/>
      <c r="WVF32" s="279"/>
      <c r="WVG32" s="279"/>
      <c r="WVH32" s="279"/>
      <c r="WVI32" s="279"/>
      <c r="WVJ32" s="279"/>
      <c r="WVK32" s="279"/>
      <c r="WVL32" s="279"/>
      <c r="WVM32" s="279"/>
      <c r="WVN32" s="279"/>
      <c r="WVO32" s="279"/>
      <c r="WVP32" s="279"/>
      <c r="WVQ32" s="279"/>
      <c r="WVR32" s="279"/>
      <c r="WVS32" s="279"/>
      <c r="WVT32" s="279"/>
      <c r="WVU32" s="279"/>
      <c r="WVV32" s="279"/>
      <c r="WVW32" s="279"/>
      <c r="WVX32" s="279"/>
      <c r="WVY32" s="279"/>
      <c r="WVZ32" s="279"/>
      <c r="WWA32" s="279"/>
      <c r="WWB32" s="279"/>
      <c r="WWC32" s="279"/>
      <c r="WWD32" s="279"/>
      <c r="WWE32" s="279"/>
      <c r="WWF32" s="279"/>
      <c r="WWG32" s="279"/>
      <c r="WWH32" s="279"/>
      <c r="WWI32" s="279"/>
      <c r="WWJ32" s="279"/>
      <c r="WWK32" s="279"/>
      <c r="WWL32" s="279"/>
      <c r="WWM32" s="279"/>
      <c r="WWN32" s="279"/>
      <c r="WWO32" s="279"/>
      <c r="WWP32" s="279"/>
      <c r="WWQ32" s="279"/>
      <c r="WWR32" s="279"/>
      <c r="WWS32" s="279"/>
      <c r="WWT32" s="279"/>
      <c r="WWU32" s="279"/>
      <c r="WWV32" s="279"/>
      <c r="WWW32" s="279"/>
      <c r="WWX32" s="279"/>
      <c r="WWY32" s="279"/>
      <c r="WWZ32" s="279"/>
      <c r="WXA32" s="279"/>
      <c r="WXB32" s="279"/>
      <c r="WXC32" s="279"/>
      <c r="WXD32" s="279"/>
      <c r="WXE32" s="279"/>
      <c r="WXF32" s="279"/>
      <c r="WXG32" s="279"/>
      <c r="WXH32" s="279"/>
      <c r="WXI32" s="279"/>
      <c r="WXJ32" s="279"/>
      <c r="WXK32" s="279"/>
      <c r="WXL32" s="279"/>
      <c r="WXM32" s="279"/>
      <c r="WXN32" s="279"/>
      <c r="WXO32" s="279"/>
      <c r="WXP32" s="279"/>
      <c r="WXQ32" s="279"/>
      <c r="WXR32" s="279"/>
      <c r="WXS32" s="279"/>
      <c r="WXT32" s="279"/>
      <c r="WXU32" s="279"/>
      <c r="WXV32" s="279"/>
      <c r="WXW32" s="279"/>
      <c r="WXX32" s="279"/>
      <c r="WXY32" s="279"/>
      <c r="WXZ32" s="279"/>
      <c r="WYA32" s="279"/>
      <c r="WYB32" s="279"/>
      <c r="WYC32" s="279"/>
      <c r="WYD32" s="279"/>
      <c r="WYE32" s="279"/>
      <c r="WYF32" s="279"/>
      <c r="WYG32" s="279"/>
      <c r="WYH32" s="279"/>
      <c r="WYI32" s="279"/>
      <c r="WYJ32" s="279"/>
      <c r="WYK32" s="279"/>
      <c r="WYL32" s="279"/>
      <c r="WYM32" s="279"/>
      <c r="WYN32" s="279"/>
      <c r="WYO32" s="279"/>
      <c r="WYP32" s="279"/>
      <c r="WYQ32" s="279"/>
      <c r="WYR32" s="279"/>
      <c r="WYS32" s="279"/>
      <c r="WYT32" s="279"/>
      <c r="WYU32" s="279"/>
      <c r="WYV32" s="279"/>
      <c r="WYW32" s="279"/>
      <c r="WYX32" s="279"/>
      <c r="WYY32" s="279"/>
      <c r="WYZ32" s="279"/>
      <c r="WZA32" s="279"/>
      <c r="WZB32" s="279"/>
      <c r="WZC32" s="279"/>
      <c r="WZD32" s="279"/>
      <c r="WZE32" s="279"/>
      <c r="WZF32" s="279"/>
      <c r="WZG32" s="279"/>
      <c r="WZH32" s="279"/>
      <c r="WZI32" s="279"/>
      <c r="WZJ32" s="279"/>
      <c r="WZK32" s="279"/>
      <c r="WZL32" s="279"/>
      <c r="WZM32" s="279"/>
      <c r="WZN32" s="279"/>
      <c r="WZO32" s="279"/>
      <c r="WZP32" s="279"/>
      <c r="WZQ32" s="279"/>
      <c r="WZR32" s="279"/>
      <c r="WZS32" s="279"/>
      <c r="WZT32" s="279"/>
      <c r="WZU32" s="279"/>
      <c r="WZV32" s="279"/>
      <c r="WZW32" s="279"/>
      <c r="WZX32" s="279"/>
      <c r="WZY32" s="279"/>
      <c r="WZZ32" s="279"/>
      <c r="XAA32" s="279"/>
      <c r="XAB32" s="279"/>
      <c r="XAC32" s="279"/>
      <c r="XAD32" s="279"/>
      <c r="XAE32" s="279"/>
      <c r="XAF32" s="279"/>
      <c r="XAG32" s="279"/>
      <c r="XAH32" s="279"/>
      <c r="XAI32" s="279"/>
      <c r="XAJ32" s="279"/>
      <c r="XAK32" s="279"/>
      <c r="XAL32" s="279"/>
      <c r="XAM32" s="279"/>
      <c r="XAN32" s="279"/>
      <c r="XAO32" s="279"/>
      <c r="XAP32" s="279"/>
      <c r="XAQ32" s="279"/>
      <c r="XAR32" s="279"/>
      <c r="XAS32" s="279"/>
      <c r="XAT32" s="279"/>
      <c r="XAU32" s="279"/>
      <c r="XAV32" s="279"/>
      <c r="XAW32" s="279"/>
      <c r="XAX32" s="279"/>
      <c r="XAY32" s="279"/>
      <c r="XAZ32" s="279"/>
      <c r="XBA32" s="279"/>
      <c r="XBB32" s="279"/>
      <c r="XBC32" s="279"/>
      <c r="XBD32" s="279"/>
      <c r="XBE32" s="279"/>
      <c r="XBF32" s="279"/>
      <c r="XBG32" s="279"/>
      <c r="XBH32" s="279"/>
      <c r="XBI32" s="279"/>
      <c r="XBJ32" s="279"/>
      <c r="XBK32" s="279"/>
      <c r="XBL32" s="279"/>
      <c r="XBM32" s="279"/>
      <c r="XBN32" s="279"/>
      <c r="XBO32" s="279"/>
      <c r="XBP32" s="279"/>
      <c r="XBQ32" s="279"/>
      <c r="XBR32" s="279"/>
      <c r="XBS32" s="279"/>
      <c r="XBT32" s="279"/>
      <c r="XBU32" s="279"/>
      <c r="XBV32" s="279"/>
      <c r="XBW32" s="279"/>
      <c r="XBX32" s="279"/>
      <c r="XBY32" s="279"/>
      <c r="XBZ32" s="279"/>
      <c r="XCA32" s="279"/>
      <c r="XCB32" s="279"/>
      <c r="XCC32" s="279"/>
      <c r="XCD32" s="279"/>
      <c r="XCE32" s="279"/>
      <c r="XCF32" s="279"/>
      <c r="XCG32" s="279"/>
      <c r="XCH32" s="279"/>
      <c r="XCI32" s="279"/>
      <c r="XCJ32" s="279"/>
      <c r="XCK32" s="279"/>
      <c r="XCL32" s="279"/>
      <c r="XCM32" s="279"/>
      <c r="XCN32" s="279"/>
      <c r="XCO32" s="279"/>
      <c r="XCP32" s="279"/>
      <c r="XCQ32" s="279"/>
      <c r="XCR32" s="279"/>
      <c r="XCS32" s="279"/>
      <c r="XCT32" s="279"/>
      <c r="XCU32" s="279"/>
      <c r="XCV32" s="279"/>
      <c r="XCW32" s="279"/>
      <c r="XCX32" s="279"/>
      <c r="XCY32" s="279"/>
      <c r="XCZ32" s="279"/>
      <c r="XDA32" s="279"/>
      <c r="XDB32" s="279"/>
      <c r="XDC32" s="279"/>
      <c r="XDD32" s="279"/>
      <c r="XDE32" s="279"/>
      <c r="XDF32" s="279"/>
      <c r="XDG32" s="279"/>
      <c r="XDH32" s="279"/>
      <c r="XDI32" s="279"/>
      <c r="XDJ32" s="279"/>
      <c r="XDK32" s="279"/>
      <c r="XDL32" s="279"/>
      <c r="XDM32" s="279"/>
      <c r="XDN32" s="279"/>
      <c r="XDO32" s="279"/>
      <c r="XDP32" s="279"/>
      <c r="XDQ32" s="279"/>
      <c r="XDR32" s="279"/>
      <c r="XDS32" s="279"/>
      <c r="XDT32" s="279"/>
      <c r="XDU32" s="279"/>
      <c r="XDV32" s="279"/>
      <c r="XDW32" s="279"/>
      <c r="XDX32" s="279"/>
      <c r="XDY32" s="279"/>
      <c r="XDZ32" s="279"/>
      <c r="XEA32" s="279"/>
      <c r="XEB32" s="279"/>
      <c r="XEC32" s="279"/>
      <c r="XED32" s="279"/>
      <c r="XEE32" s="279"/>
      <c r="XEF32" s="279"/>
      <c r="XEG32" s="279"/>
      <c r="XEH32" s="279"/>
      <c r="XEI32" s="279"/>
      <c r="XEJ32" s="279"/>
      <c r="XEK32" s="279"/>
      <c r="XEL32" s="279"/>
      <c r="XEM32" s="279"/>
      <c r="XEN32" s="279"/>
      <c r="XEO32" s="279"/>
      <c r="XEP32" s="279"/>
      <c r="XEQ32" s="279"/>
      <c r="XER32" s="279"/>
      <c r="XES32" s="279"/>
      <c r="XET32" s="279"/>
      <c r="XEU32" s="279"/>
      <c r="XEV32" s="279"/>
      <c r="XEW32" s="279"/>
      <c r="XEX32" s="279"/>
      <c r="XEY32" s="279"/>
      <c r="XEZ32" s="279"/>
      <c r="XFA32" s="279"/>
      <c r="XFB32" s="279"/>
      <c r="XFC32" s="279"/>
      <c r="XFD32" s="279"/>
    </row>
    <row r="34" spans="2:14" x14ac:dyDescent="0.25">
      <c r="B34" s="101"/>
      <c r="C34" s="101"/>
      <c r="D34" s="101"/>
      <c r="E34" s="101"/>
      <c r="F34" s="101"/>
      <c r="G34" s="101"/>
      <c r="H34" s="101"/>
      <c r="I34" s="101"/>
      <c r="J34" s="101"/>
      <c r="K34" s="101"/>
      <c r="L34" s="101"/>
      <c r="M34" s="101"/>
      <c r="N34" s="101"/>
    </row>
    <row r="35" spans="2:14" x14ac:dyDescent="0.25">
      <c r="B35" s="101"/>
      <c r="C35" s="101"/>
      <c r="D35" s="101"/>
      <c r="E35" s="101"/>
      <c r="F35" s="101"/>
      <c r="G35" s="101"/>
      <c r="H35" s="101"/>
      <c r="I35" s="101"/>
      <c r="J35" s="101"/>
      <c r="K35" s="101"/>
      <c r="L35" s="101"/>
      <c r="M35" s="101"/>
      <c r="N35" s="101"/>
    </row>
    <row r="36" spans="2:14" x14ac:dyDescent="0.25">
      <c r="B36" s="101"/>
      <c r="C36" s="101"/>
      <c r="D36" s="101"/>
      <c r="E36" s="101"/>
      <c r="F36" s="101"/>
      <c r="G36" s="101"/>
      <c r="H36" s="101"/>
      <c r="I36" s="101"/>
      <c r="J36" s="101"/>
      <c r="K36" s="101"/>
      <c r="L36" s="101"/>
      <c r="M36" s="101"/>
      <c r="N36" s="101"/>
    </row>
    <row r="37" spans="2:14" x14ac:dyDescent="0.25">
      <c r="B37" s="101"/>
      <c r="C37" s="101"/>
      <c r="D37" s="101"/>
      <c r="E37" s="101"/>
      <c r="F37" s="101"/>
      <c r="G37" s="101"/>
      <c r="H37" s="101"/>
      <c r="I37" s="101"/>
      <c r="J37" s="101"/>
      <c r="K37" s="101"/>
      <c r="L37" s="101"/>
      <c r="M37" s="101"/>
      <c r="N37" s="101"/>
    </row>
    <row r="38" spans="2:14" x14ac:dyDescent="0.25">
      <c r="B38" s="101"/>
      <c r="C38" s="101"/>
      <c r="D38" s="101"/>
      <c r="E38" s="101"/>
      <c r="F38" s="101"/>
      <c r="G38" s="101"/>
      <c r="H38" s="101"/>
      <c r="I38" s="101"/>
      <c r="J38" s="101"/>
      <c r="K38" s="101"/>
      <c r="L38" s="101"/>
      <c r="M38" s="101"/>
      <c r="N38" s="101"/>
    </row>
    <row r="39" spans="2:14" x14ac:dyDescent="0.25">
      <c r="B39" s="101"/>
      <c r="C39" s="101"/>
      <c r="D39" s="101"/>
      <c r="E39" s="101"/>
      <c r="F39" s="101"/>
      <c r="G39" s="101"/>
      <c r="H39" s="101"/>
      <c r="I39" s="101"/>
      <c r="J39" s="101"/>
      <c r="K39" s="101"/>
      <c r="L39" s="101"/>
      <c r="M39" s="101"/>
      <c r="N39" s="101"/>
    </row>
    <row r="40" spans="2:14" x14ac:dyDescent="0.25">
      <c r="B40" s="101"/>
      <c r="C40" s="101"/>
      <c r="D40" s="101"/>
      <c r="E40" s="101"/>
      <c r="F40" s="101"/>
      <c r="G40" s="101"/>
      <c r="H40" s="101"/>
      <c r="I40" s="101"/>
      <c r="J40" s="101"/>
      <c r="K40" s="101"/>
      <c r="L40" s="101"/>
      <c r="M40" s="101"/>
      <c r="N40" s="101"/>
    </row>
    <row r="41" spans="2:14" x14ac:dyDescent="0.25">
      <c r="B41" s="101"/>
      <c r="C41" s="101"/>
      <c r="D41" s="101"/>
      <c r="E41" s="101"/>
      <c r="F41" s="101"/>
      <c r="G41" s="101"/>
      <c r="H41" s="101"/>
      <c r="I41" s="101"/>
      <c r="J41" s="101"/>
      <c r="K41" s="101"/>
      <c r="L41" s="101"/>
      <c r="M41" s="101"/>
      <c r="N41" s="101"/>
    </row>
    <row r="42" spans="2:14" x14ac:dyDescent="0.25">
      <c r="B42" s="101"/>
      <c r="C42" s="101"/>
      <c r="D42" s="101"/>
      <c r="E42" s="101"/>
      <c r="F42" s="101"/>
      <c r="G42" s="101"/>
      <c r="H42" s="101"/>
      <c r="I42" s="101"/>
      <c r="J42" s="101"/>
      <c r="K42" s="101"/>
      <c r="L42" s="101"/>
      <c r="M42" s="101"/>
      <c r="N42" s="101"/>
    </row>
    <row r="43" spans="2:14" x14ac:dyDescent="0.25">
      <c r="B43" s="101"/>
      <c r="C43" s="101"/>
      <c r="D43" s="101"/>
      <c r="E43" s="101"/>
      <c r="F43" s="101"/>
      <c r="G43" s="101"/>
      <c r="H43" s="101"/>
      <c r="I43" s="101"/>
      <c r="J43" s="101"/>
      <c r="K43" s="101"/>
      <c r="L43" s="101"/>
      <c r="M43" s="101"/>
      <c r="N43" s="101"/>
    </row>
    <row r="44" spans="2:14" x14ac:dyDescent="0.25">
      <c r="B44" s="101"/>
      <c r="C44" s="101"/>
      <c r="D44" s="101"/>
      <c r="E44" s="101"/>
      <c r="F44" s="101"/>
      <c r="G44" s="101"/>
      <c r="H44" s="101"/>
      <c r="I44" s="101"/>
      <c r="J44" s="101"/>
      <c r="K44" s="101"/>
      <c r="L44" s="101"/>
      <c r="M44" s="101"/>
      <c r="N44" s="101"/>
    </row>
    <row r="45" spans="2:14" x14ac:dyDescent="0.25">
      <c r="B45" s="101"/>
      <c r="C45" s="101"/>
      <c r="D45" s="101"/>
      <c r="E45" s="101"/>
      <c r="F45" s="101"/>
      <c r="G45" s="101"/>
      <c r="H45" s="101"/>
      <c r="I45" s="101"/>
      <c r="J45" s="101"/>
      <c r="K45" s="101"/>
      <c r="L45" s="101"/>
      <c r="M45" s="101"/>
      <c r="N45" s="101"/>
    </row>
    <row r="46" spans="2:14" x14ac:dyDescent="0.25">
      <c r="B46" s="101"/>
      <c r="C46" s="101"/>
      <c r="D46" s="101"/>
      <c r="E46" s="101"/>
      <c r="F46" s="101"/>
      <c r="G46" s="101"/>
      <c r="H46" s="101"/>
      <c r="I46" s="101"/>
      <c r="J46" s="101"/>
      <c r="K46" s="101"/>
      <c r="L46" s="101"/>
      <c r="M46" s="101"/>
      <c r="N46" s="101"/>
    </row>
    <row r="47" spans="2:14" x14ac:dyDescent="0.25">
      <c r="B47" s="101"/>
      <c r="C47" s="101"/>
      <c r="D47" s="101"/>
      <c r="E47" s="101"/>
      <c r="F47" s="101"/>
      <c r="G47" s="101"/>
      <c r="H47" s="101"/>
      <c r="I47" s="101"/>
      <c r="J47" s="101"/>
      <c r="K47" s="101"/>
      <c r="L47" s="101"/>
      <c r="M47" s="101"/>
      <c r="N47" s="101"/>
    </row>
    <row r="48" spans="2:14" x14ac:dyDescent="0.25">
      <c r="B48" s="101"/>
      <c r="C48" s="101"/>
      <c r="D48" s="101"/>
      <c r="E48" s="101"/>
      <c r="F48" s="101"/>
      <c r="G48" s="101"/>
      <c r="H48" s="101"/>
      <c r="I48" s="101"/>
      <c r="J48" s="101"/>
      <c r="K48" s="101"/>
      <c r="L48" s="101"/>
      <c r="M48" s="101"/>
      <c r="N48" s="101"/>
    </row>
    <row r="49" spans="2:14" x14ac:dyDescent="0.25">
      <c r="B49" s="101"/>
      <c r="C49" s="101"/>
      <c r="D49" s="101"/>
      <c r="E49" s="101"/>
      <c r="F49" s="101"/>
      <c r="G49" s="101"/>
      <c r="H49" s="101"/>
      <c r="I49" s="101"/>
      <c r="J49" s="101"/>
      <c r="K49" s="101"/>
      <c r="L49" s="101"/>
      <c r="M49" s="101"/>
      <c r="N49" s="101"/>
    </row>
    <row r="50" spans="2:14" x14ac:dyDescent="0.25">
      <c r="B50" s="101"/>
      <c r="C50" s="101"/>
      <c r="D50" s="101"/>
      <c r="E50" s="101"/>
      <c r="F50" s="101"/>
      <c r="G50" s="101"/>
      <c r="H50" s="101"/>
      <c r="I50" s="101"/>
      <c r="J50" s="101"/>
      <c r="K50" s="101"/>
      <c r="L50" s="101"/>
      <c r="M50" s="101"/>
      <c r="N50" s="101"/>
    </row>
    <row r="51" spans="2:14" x14ac:dyDescent="0.25">
      <c r="B51" s="101"/>
      <c r="C51" s="101"/>
      <c r="D51" s="101"/>
      <c r="E51" s="101"/>
      <c r="F51" s="101"/>
      <c r="G51" s="101"/>
      <c r="H51" s="101"/>
      <c r="I51" s="101"/>
      <c r="J51" s="101"/>
      <c r="K51" s="101"/>
      <c r="L51" s="101"/>
      <c r="M51" s="101"/>
      <c r="N51" s="101"/>
    </row>
    <row r="61" spans="2:14" x14ac:dyDescent="0.25">
      <c r="D61" s="23"/>
      <c r="E61" s="241"/>
    </row>
    <row r="62" spans="2:14" x14ac:dyDescent="0.25">
      <c r="D62" s="7"/>
    </row>
    <row r="63" spans="2:14" ht="30" x14ac:dyDescent="0.25">
      <c r="D63" s="2"/>
      <c r="E63" s="352" t="str">
        <f>"Base year 
("&amp;S36_base&amp;")"</f>
        <v>Base year 
()</v>
      </c>
      <c r="F63" s="352" t="str">
        <f>"Target year 
("&amp;S36_target&amp;")"</f>
        <v>Target year 
()</v>
      </c>
      <c r="G63" s="352" t="str">
        <f>"% Reduction 
("&amp;S36_base&amp;"-"&amp;S36_target&amp;")"</f>
        <v>% Reduction 
(-)</v>
      </c>
    </row>
    <row r="64" spans="2:14" ht="30" customHeight="1" thickBot="1" x14ac:dyDescent="0.3">
      <c r="B64" s="353"/>
      <c r="C64" s="353"/>
      <c r="D64" s="364" t="str">
        <f>E15&amp;" carbon intensity"&amp;" (tCO2e/FTE)"</f>
        <v>Example Company carbon intensity (tCO2e/FTE)</v>
      </c>
      <c r="E64" s="354" t="str">
        <f>IFERROR(ROUND(INDEX(Calculations!E141:AN150,8,MATCH(S3_base,Calculations!E141:AN141,0)),2),"")</f>
        <v/>
      </c>
      <c r="F64" s="354" t="str">
        <f>IFERROR(ROUND(INDEX(Calculations!E141:AN150,8,MATCH(S3_target,Calculations!E141:AN141,0)),2),"")</f>
        <v/>
      </c>
      <c r="G64" s="355" t="str">
        <f>IFERROR((F64/E64)-1,"")</f>
        <v/>
      </c>
    </row>
    <row r="65" spans="2:7" ht="30.75" thickTop="1" x14ac:dyDescent="0.25">
      <c r="E65" s="352" t="str">
        <f>"Base year 
("&amp;S36_base&amp;")"</f>
        <v>Base year 
()</v>
      </c>
      <c r="F65" s="352" t="str">
        <f>"Target year 
("&amp;S36_target&amp;")"</f>
        <v>Target year 
()</v>
      </c>
      <c r="G65" s="352" t="str">
        <f>"% Reduction 
("&amp;S36_base&amp;"-"&amp;S36_target&amp;")"</f>
        <v>% Reduction 
(-)</v>
      </c>
    </row>
    <row r="66" spans="2:7" ht="30" customHeight="1" thickBot="1" x14ac:dyDescent="0.3">
      <c r="B66" s="353"/>
      <c r="C66" s="353"/>
      <c r="D66" s="364" t="str">
        <f>E15&amp;" carbon emissions"&amp;" (tCO2e)"</f>
        <v>Example Company carbon emissions (tCO2e)</v>
      </c>
      <c r="E66" s="354">
        <f>S3_Emissions</f>
        <v>0</v>
      </c>
      <c r="F66" s="354" t="str">
        <f>IFERROR(ROUND(INDEX(Calculations!E141:AN150,5,MATCH(S3_target,Calculations!E141:AN141,0)),2),"")</f>
        <v/>
      </c>
      <c r="G66" s="387" t="str">
        <f>IFERROR((F66/E66)-1,"")</f>
        <v/>
      </c>
    </row>
    <row r="67" spans="2:7" ht="15.75" thickTop="1" x14ac:dyDescent="0.25"/>
  </sheetData>
  <sheetProtection algorithmName="SHA-512" hashValue="YxeD2hFr16oHu6IDn/m3egd6tLSEAB6obDrpKtVeJTArEi5P18ljUyM4zDtRiw90HBtVdg2vSVKlRUJNkoOWwQ==" saltValue="eO0NIVA9CB/QunSMigkkHQ==" spinCount="100000" sheet="1" objects="1" scenarios="1"/>
  <protectedRanges>
    <protectedRange sqref="E15:F18 E24 E29:E30" name="S3_lock"/>
  </protectedRanges>
  <mergeCells count="8">
    <mergeCell ref="E18:F18"/>
    <mergeCell ref="B10:M11"/>
    <mergeCell ref="C24:D24"/>
    <mergeCell ref="A1:M1"/>
    <mergeCell ref="O1:W1"/>
    <mergeCell ref="E15:F15"/>
    <mergeCell ref="E16:F16"/>
    <mergeCell ref="E17:F17"/>
  </mergeCells>
  <conditionalFormatting sqref="D64">
    <cfRule type="expression" dxfId="165" priority="18">
      <formula>ISTEXT($D$16)=FALSE</formula>
    </cfRule>
  </conditionalFormatting>
  <conditionalFormatting sqref="C64">
    <cfRule type="expression" dxfId="164" priority="16">
      <formula>ISTEXT($D$16)=FALSE</formula>
    </cfRule>
  </conditionalFormatting>
  <conditionalFormatting sqref="B64">
    <cfRule type="expression" dxfId="163" priority="14">
      <formula>ISTEXT($D$16)=FALSE</formula>
    </cfRule>
  </conditionalFormatting>
  <conditionalFormatting sqref="D66">
    <cfRule type="expression" dxfId="162" priority="6">
      <formula>ISTEXT($D$16)=FALSE</formula>
    </cfRule>
  </conditionalFormatting>
  <conditionalFormatting sqref="C66">
    <cfRule type="expression" dxfId="161" priority="4">
      <formula>ISTEXT($D$16)=FALSE</formula>
    </cfRule>
  </conditionalFormatting>
  <conditionalFormatting sqref="B66">
    <cfRule type="expression" dxfId="160" priority="2">
      <formula>ISTEXT($D$16)=FALSE</formula>
    </cfRule>
  </conditionalFormatting>
  <dataValidations disablePrompts="1" count="1">
    <dataValidation allowBlank="1" showInputMessage="1" showErrorMessage="1" promptTitle="FTE" prompt="Please enter your company workforce expressed as Full Time Equivalent" sqref="E29" xr:uid="{00000000-0002-0000-0400-000000000000}"/>
  </dataValidations>
  <pageMargins left="0.7" right="0.7" top="0.75" bottom="0.75" header="0.3" footer="0.3"/>
  <pageSetup orientation="portrait" horizontalDpi="90" verticalDpi="90" r:id="rId1"/>
  <customProperties>
    <customPr name="SSC_SHEET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24" id="{CCCA89FD-B5B0-44AB-8A1D-4362E3B06DBA}">
            <xm:f>$E$18=Catalogues!$AI$3</xm:f>
            <x14:dxf>
              <fill>
                <patternFill patternType="lightUp">
                  <fgColor theme="0" tint="-0.24994659260841701"/>
                </patternFill>
              </fill>
            </x14:dxf>
          </x14:cfRule>
          <xm:sqref>B22:N23 F24:N24 R24 B25:N26 B31:N31 B29:D30 F29:N30 R29:R30 B33:N51 B24:C24 B28:N28 E61:E62</xm:sqref>
        </x14:conditionalFormatting>
        <x14:conditionalFormatting xmlns:xm="http://schemas.microsoft.com/office/excel/2006/main">
          <x14:cfRule type="expression" priority="22" id="{A1870480-3200-4ACD-9109-2342009D865A}">
            <xm:f>$E$18=Catalogues!$AI$3</xm:f>
            <x14:dxf>
              <fill>
                <patternFill patternType="lightUp">
                  <fgColor theme="0" tint="-0.24994659260841701"/>
                </patternFill>
              </fill>
            </x14:dxf>
          </x14:cfRule>
          <xm:sqref>D61:D62</xm:sqref>
        </x14:conditionalFormatting>
        <x14:conditionalFormatting xmlns:xm="http://schemas.microsoft.com/office/excel/2006/main">
          <x14:cfRule type="expression" priority="21" id="{8451EA13-EAB6-402A-97A7-9898413C30C5}">
            <xm:f>$E$18=Catalogues!$AI$3</xm:f>
            <x14:dxf>
              <fill>
                <patternFill patternType="lightUp">
                  <fgColor theme="0" tint="-0.24994659260841701"/>
                </patternFill>
              </fill>
            </x14:dxf>
          </x14:cfRule>
          <xm:sqref>B52:N57</xm:sqref>
        </x14:conditionalFormatting>
        <x14:conditionalFormatting xmlns:xm="http://schemas.microsoft.com/office/excel/2006/main">
          <x14:cfRule type="expression" priority="20" id="{7F9E01BA-EE02-48A6-B00E-C373ECD8C400}">
            <xm:f>$E$18=Catalogues!$AI$3</xm:f>
            <x14:dxf>
              <fill>
                <patternFill patternType="lightUp">
                  <fgColor theme="0" tint="-0.24994659260841701"/>
                </patternFill>
              </fill>
            </x14:dxf>
          </x14:cfRule>
          <xm:sqref>E24</xm:sqref>
        </x14:conditionalFormatting>
        <x14:conditionalFormatting xmlns:xm="http://schemas.microsoft.com/office/excel/2006/main">
          <x14:cfRule type="expression" priority="19" id="{FBDC0137-6662-4BF2-9A43-6FD262A9E4D7}">
            <xm:f>$E$18=Catalogues!$AI$3</xm:f>
            <x14:dxf>
              <fill>
                <patternFill patternType="lightUp">
                  <fgColor theme="0" tint="-0.24994659260841701"/>
                </patternFill>
              </fill>
            </x14:dxf>
          </x14:cfRule>
          <xm:sqref>E29:E30</xm:sqref>
        </x14:conditionalFormatting>
        <x14:conditionalFormatting xmlns:xm="http://schemas.microsoft.com/office/excel/2006/main">
          <x14:cfRule type="expression" priority="17" id="{7CEBF427-0475-48D3-9F53-0D6A6A4585D6}">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D64</xm:sqref>
        </x14:conditionalFormatting>
        <x14:conditionalFormatting xmlns:xm="http://schemas.microsoft.com/office/excel/2006/main">
          <x14:cfRule type="expression" priority="15" id="{0DF91CB8-E841-42C1-B786-0B31B74E8A76}">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C64</xm:sqref>
        </x14:conditionalFormatting>
        <x14:conditionalFormatting xmlns:xm="http://schemas.microsoft.com/office/excel/2006/main">
          <x14:cfRule type="expression" priority="13" id="{D10238ED-4A3C-4ED2-979E-6224D6BB39C0}">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B64</xm:sqref>
        </x14:conditionalFormatting>
        <x14:conditionalFormatting xmlns:xm="http://schemas.microsoft.com/office/excel/2006/main">
          <x14:cfRule type="expression" priority="5" id="{2DE86759-B4C4-4C9E-80FC-FB67F21C2799}">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D66</xm:sqref>
        </x14:conditionalFormatting>
        <x14:conditionalFormatting xmlns:xm="http://schemas.microsoft.com/office/excel/2006/main">
          <x14:cfRule type="expression" priority="3" id="{64189947-3981-4CBD-AFF5-E96A1B17D914}">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C66</xm:sqref>
        </x14:conditionalFormatting>
        <x14:conditionalFormatting xmlns:xm="http://schemas.microsoft.com/office/excel/2006/main">
          <x14:cfRule type="expression" priority="1" id="{07F1CF11-3063-4AFD-8A1A-3E3F6F522484}">
            <xm:f>$D$14='\Users\solazheng\Library\Containers\com.microsoft.Excel\Data\Documents\Users\Fernando Rangel\Google Drive\SBT Tool\[SBTi-tool _v1.2.1 _unlocked version.xlsx]Lists'!#REF!</xm:f>
            <x14:dxf>
              <font>
                <color theme="0" tint="-0.24994659260841701"/>
              </font>
              <fill>
                <patternFill>
                  <bgColor theme="0" tint="-0.24994659260841701"/>
                </patternFill>
              </fill>
              <border>
                <left/>
                <right/>
                <top/>
                <bottom/>
                <vertical/>
                <horizontal/>
              </border>
            </x14:dxf>
          </x14:cfRule>
          <xm:sqref>B66</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errorTitle="Invalid Target Year" error="Targets must cover a minimum of 5 years and a maximum of 15 years from the date the target is submitted to the SBTi for validation." promptTitle="Input a target year" prompt="Targets must cover a minimum of 5 years and a maximum of 15 years from the date the target is submitted to the SBTi for validation." xr:uid="{00000000-0002-0000-0400-000001000000}">
          <x14:formula1>
            <xm:f>Catalogues!$Z$2:$Z$28</xm:f>
          </x14:formula1>
          <xm:sqref>E17:F17</xm:sqref>
        </x14:dataValidation>
        <x14:dataValidation type="list" allowBlank="1" showInputMessage="1" errorTitle="Invalid Target Year" error="Target year date should be between 5-15 years after the current year" xr:uid="{00000000-0002-0000-0400-000002000000}">
          <x14:formula1>
            <xm:f>Catalogues!$AI$2:$AI$2</xm:f>
          </x14:formula1>
          <xm:sqref>E18:F18</xm:sqref>
        </x14:dataValidation>
        <x14:dataValidation type="list" allowBlank="1" showInputMessage="1" showErrorMessage="1" errorTitle="Invalid base year" error="Please choose a base year that is 2018 or sooner. A base year should be chosen as the year with the most recent complete GHG inventory available " promptTitle="Input a target base year" prompt="This should be the most recent year in which a full GHG inventory was completed " xr:uid="{00000000-0002-0000-0400-000003000000}">
          <x14:formula1>
            <xm:f>Catalogues!$Y$2:$Y$5</xm:f>
          </x14:formula1>
          <xm:sqref>E16:F16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C00000"/>
  </sheetPr>
  <dimension ref="A1:N86"/>
  <sheetViews>
    <sheetView showGridLines="0" zoomScale="90" zoomScaleNormal="90" workbookViewId="0">
      <selection activeCell="B10" sqref="B10:M11"/>
    </sheetView>
  </sheetViews>
  <sheetFormatPr defaultColWidth="0" defaultRowHeight="15" x14ac:dyDescent="0.25"/>
  <cols>
    <col min="1" max="1" width="10.42578125" customWidth="1"/>
    <col min="2" max="3" width="4.42578125" customWidth="1"/>
    <col min="4" max="4" width="3.85546875" customWidth="1"/>
    <col min="5" max="5" width="30.42578125" customWidth="1"/>
    <col min="6" max="6" width="30.42578125" style="1" customWidth="1"/>
    <col min="7" max="7" width="1.42578125" customWidth="1"/>
    <col min="8" max="9" width="20.42578125" customWidth="1"/>
    <col min="10" max="10" width="1.140625" customWidth="1"/>
    <col min="11" max="13" width="20.42578125" customWidth="1"/>
    <col min="14" max="14" width="8.85546875" customWidth="1"/>
    <col min="15" max="16384" width="8.85546875" hidden="1"/>
  </cols>
  <sheetData>
    <row r="1" spans="1:13" s="101" customFormat="1" x14ac:dyDescent="0.25">
      <c r="A1" s="575"/>
      <c r="B1" s="575"/>
      <c r="C1" s="575"/>
      <c r="D1" s="575"/>
      <c r="E1" s="575"/>
      <c r="F1" s="575"/>
      <c r="G1" s="575"/>
      <c r="H1" s="575"/>
      <c r="I1" s="575"/>
      <c r="J1" s="575"/>
      <c r="K1" s="575"/>
      <c r="L1" s="575"/>
      <c r="M1" s="575"/>
    </row>
    <row r="2" spans="1:13" ht="7.35" customHeight="1" x14ac:dyDescent="0.25"/>
    <row r="3" spans="1:13" ht="15.75" thickBot="1" x14ac:dyDescent="0.3"/>
    <row r="4" spans="1:13" ht="16.5" thickBot="1" x14ac:dyDescent="0.3">
      <c r="E4" s="15" t="str">
        <f>Intro!$D$4</f>
        <v>SBT Aviation Tool</v>
      </c>
      <c r="G4" s="16"/>
      <c r="H4" s="16"/>
      <c r="I4" s="16"/>
      <c r="K4" s="28" t="s">
        <v>30</v>
      </c>
      <c r="L4" s="13" t="s">
        <v>29</v>
      </c>
    </row>
    <row r="5" spans="1:13" ht="16.5" thickBot="1" x14ac:dyDescent="0.3">
      <c r="E5" s="273" t="str">
        <f>Intro!$D$5</f>
        <v>Sectoral Decarbonization Approach - Aviation Sector</v>
      </c>
      <c r="K5" s="367" t="s">
        <v>31</v>
      </c>
      <c r="L5" s="100" t="s">
        <v>32</v>
      </c>
    </row>
    <row r="6" spans="1:13" ht="15.75" x14ac:dyDescent="0.25">
      <c r="E6" s="273" t="str">
        <f>Intro!$D$6</f>
        <v>Version 1.1</v>
      </c>
    </row>
    <row r="7" spans="1:13" s="17" customFormat="1" ht="15.75" thickBot="1" x14ac:dyDescent="0.3">
      <c r="F7" s="24"/>
    </row>
    <row r="9" spans="1:13" ht="18" customHeight="1" thickBot="1" x14ac:dyDescent="0.3">
      <c r="B9" s="376" t="s">
        <v>617</v>
      </c>
      <c r="C9" s="371"/>
      <c r="D9" s="375" t="s">
        <v>616</v>
      </c>
      <c r="E9" s="370"/>
      <c r="F9" s="25"/>
      <c r="G9" s="5"/>
      <c r="H9" s="5"/>
      <c r="I9" s="5"/>
      <c r="J9" s="5"/>
      <c r="K9" s="5"/>
      <c r="L9" s="5"/>
      <c r="M9" s="5"/>
    </row>
    <row r="10" spans="1:13" ht="18" customHeight="1" thickTop="1" x14ac:dyDescent="0.25">
      <c r="B10" s="583" t="s">
        <v>611</v>
      </c>
      <c r="C10" s="583"/>
      <c r="D10" s="583"/>
      <c r="E10" s="583"/>
      <c r="F10" s="583"/>
      <c r="G10" s="583"/>
      <c r="H10" s="583"/>
      <c r="I10" s="583"/>
      <c r="J10" s="583"/>
      <c r="K10" s="583"/>
      <c r="L10" s="583"/>
      <c r="M10" s="583"/>
    </row>
    <row r="11" spans="1:13" ht="27.95" customHeight="1" x14ac:dyDescent="0.25">
      <c r="B11" s="583"/>
      <c r="C11" s="583"/>
      <c r="D11" s="583"/>
      <c r="E11" s="583"/>
      <c r="F11" s="583"/>
      <c r="G11" s="583"/>
      <c r="H11" s="583"/>
      <c r="I11" s="583"/>
      <c r="J11" s="583"/>
      <c r="K11" s="583"/>
      <c r="L11" s="583"/>
      <c r="M11" s="583"/>
    </row>
    <row r="12" spans="1:13" ht="30" customHeight="1" x14ac:dyDescent="0.25"/>
    <row r="13" spans="1:13" ht="24" thickBot="1" x14ac:dyDescent="0.3">
      <c r="B13" s="368">
        <v>1</v>
      </c>
      <c r="C13" s="371"/>
      <c r="D13" s="369" t="s">
        <v>618</v>
      </c>
      <c r="E13" s="370"/>
      <c r="F13" s="25"/>
      <c r="G13" s="5"/>
      <c r="H13" s="5"/>
      <c r="I13" s="5"/>
      <c r="J13" s="5"/>
      <c r="K13" s="5"/>
      <c r="L13" s="5"/>
      <c r="M13" s="5"/>
    </row>
    <row r="14" spans="1:13" ht="15.75" thickTop="1" x14ac:dyDescent="0.25"/>
    <row r="15" spans="1:13" ht="15.75" thickBot="1" x14ac:dyDescent="0.3"/>
    <row r="16" spans="1:13" ht="26.25" customHeight="1" thickBot="1" x14ac:dyDescent="0.3">
      <c r="E16" s="343" t="s">
        <v>7</v>
      </c>
      <c r="F16" s="372" t="s">
        <v>527</v>
      </c>
    </row>
    <row r="17" spans="2:13" ht="26.25" customHeight="1" thickBot="1" x14ac:dyDescent="0.3">
      <c r="E17" s="343" t="s">
        <v>21</v>
      </c>
      <c r="F17" s="345">
        <v>71.5</v>
      </c>
    </row>
    <row r="18" spans="2:13" ht="26.25" customHeight="1" thickBot="1" x14ac:dyDescent="0.3">
      <c r="E18" s="343" t="s">
        <v>22</v>
      </c>
      <c r="F18" s="345">
        <v>89.7</v>
      </c>
    </row>
    <row r="21" spans="2:13" ht="24" thickBot="1" x14ac:dyDescent="0.3">
      <c r="B21" s="368">
        <v>1</v>
      </c>
      <c r="C21" s="371" t="s">
        <v>98</v>
      </c>
      <c r="D21" s="369" t="s">
        <v>33</v>
      </c>
      <c r="E21" s="370"/>
      <c r="F21" s="25"/>
      <c r="G21" s="5"/>
      <c r="H21" s="5"/>
      <c r="I21" s="5"/>
      <c r="J21" s="5"/>
      <c r="K21" s="5"/>
      <c r="L21" s="5"/>
      <c r="M21" s="5"/>
    </row>
    <row r="22" spans="2:13" ht="15.75" thickTop="1" x14ac:dyDescent="0.25">
      <c r="D22" s="9"/>
      <c r="E22" s="2"/>
      <c r="F22" s="10"/>
      <c r="G22" s="2"/>
      <c r="H22" s="11"/>
      <c r="I22" s="11"/>
      <c r="J22" s="11"/>
      <c r="K22" s="11"/>
      <c r="L22" s="11"/>
      <c r="M22" s="2"/>
    </row>
    <row r="23" spans="2:13" x14ac:dyDescent="0.25">
      <c r="D23" s="12"/>
      <c r="E23" s="12"/>
      <c r="F23" s="26"/>
      <c r="G23" s="1"/>
      <c r="H23" s="582" t="s">
        <v>510</v>
      </c>
      <c r="I23" s="582"/>
      <c r="J23" s="4"/>
      <c r="K23" s="582" t="s">
        <v>5</v>
      </c>
      <c r="L23" s="582"/>
    </row>
    <row r="24" spans="2:13" ht="23.45" customHeight="1" x14ac:dyDescent="0.25">
      <c r="E24" s="8"/>
      <c r="H24" s="14" t="s">
        <v>3</v>
      </c>
      <c r="I24" s="18" t="s">
        <v>8</v>
      </c>
      <c r="J24" s="14"/>
      <c r="K24" s="14" t="s">
        <v>3</v>
      </c>
      <c r="L24" s="18" t="s">
        <v>8</v>
      </c>
    </row>
    <row r="25" spans="2:13" ht="15.75" thickBot="1" x14ac:dyDescent="0.3"/>
    <row r="26" spans="2:13" ht="52.5" customHeight="1" thickBot="1" x14ac:dyDescent="0.3">
      <c r="E26" s="97" t="str">
        <f>" Fossil Jet Fuel Consumption, "&amp;CHAR(10)&amp;F16</f>
        <v xml:space="preserve"> Fossil Jet Fuel Consumption, 
Imperial Gallons per year (GPY)</v>
      </c>
      <c r="F26" s="109">
        <f>H26+K26</f>
        <v>832</v>
      </c>
      <c r="G26" s="110"/>
      <c r="H26" s="98">
        <v>832</v>
      </c>
      <c r="I26" s="221"/>
      <c r="J26" s="110"/>
      <c r="K26" s="98"/>
      <c r="L26" s="221"/>
    </row>
    <row r="27" spans="2:13" ht="15.75" thickBot="1" x14ac:dyDescent="0.3">
      <c r="F27" s="111"/>
      <c r="G27" s="110"/>
      <c r="H27" s="110"/>
      <c r="I27" s="110"/>
      <c r="J27" s="110"/>
      <c r="K27" s="110"/>
      <c r="L27" s="110"/>
    </row>
    <row r="28" spans="2:13" ht="30" customHeight="1" thickBot="1" x14ac:dyDescent="0.3">
      <c r="E28" s="102" t="str">
        <f>" Fossil WTW Emissions 
(tCO2e)"</f>
        <v xml:space="preserve"> Fossil WTW Emissions 
(tCO2e)</v>
      </c>
      <c r="F28" s="109">
        <f>(F26*INDEX(Fuel_CO₂[], MATCH($F$16, Fuel_CO₂[Jet Fuel Units],0),5))/1000000</f>
        <v>11.498637102950399</v>
      </c>
      <c r="G28" s="112"/>
      <c r="H28" s="109">
        <f>(H26*INDEX(Fuel_CO₂[], MATCH($F$16, Fuel_CO₂[Jet Fuel Units],0),5))/1000000</f>
        <v>11.498637102950399</v>
      </c>
      <c r="I28" s="109">
        <f>H28*I26</f>
        <v>0</v>
      </c>
      <c r="J28" s="110"/>
      <c r="K28" s="109">
        <f>(K26*INDEX(Fuel_CO₂[], MATCH($F$16, Fuel_CO₂[Jet Fuel Units],0),5))/1000000</f>
        <v>0</v>
      </c>
      <c r="L28" s="109">
        <f>K28*L26</f>
        <v>0</v>
      </c>
    </row>
    <row r="31" spans="2:13" ht="24" thickBot="1" x14ac:dyDescent="0.3">
      <c r="B31" s="368">
        <v>1</v>
      </c>
      <c r="C31" s="371" t="s">
        <v>99</v>
      </c>
      <c r="D31" s="369" t="s">
        <v>34</v>
      </c>
      <c r="E31" s="5"/>
      <c r="F31" s="25"/>
      <c r="G31" s="5"/>
      <c r="H31" s="5"/>
      <c r="I31" s="5"/>
      <c r="J31" s="5"/>
      <c r="K31" s="5"/>
      <c r="L31" s="5"/>
      <c r="M31" s="5"/>
    </row>
    <row r="32" spans="2:13" ht="15.75" thickTop="1" x14ac:dyDescent="0.25"/>
    <row r="34" spans="5:12" ht="45.75" thickBot="1" x14ac:dyDescent="0.3">
      <c r="F34" s="14" t="s">
        <v>36</v>
      </c>
      <c r="G34" s="19"/>
      <c r="H34" s="268" t="str">
        <f>"Volume Consumed "&amp;F16</f>
        <v>Volume Consumed Imperial Gallons per year (GPY)</v>
      </c>
      <c r="I34" s="14" t="s">
        <v>530</v>
      </c>
    </row>
    <row r="35" spans="5:12" ht="15.75" thickBot="1" x14ac:dyDescent="0.3">
      <c r="E35" s="7" t="s">
        <v>3</v>
      </c>
      <c r="H35" s="36">
        <f>SUM(H36:H55)</f>
        <v>0</v>
      </c>
      <c r="I35" s="108">
        <f>IFERROR(SUM(I36:I55),0)</f>
        <v>0</v>
      </c>
      <c r="L35">
        <f>+F64/Catalogues!I12</f>
        <v>3.0258775039999999E-3</v>
      </c>
    </row>
    <row r="36" spans="5:12" x14ac:dyDescent="0.25">
      <c r="E36" s="38" t="s">
        <v>35</v>
      </c>
      <c r="F36" s="373"/>
      <c r="G36" s="39"/>
      <c r="H36" s="41"/>
      <c r="I36" s="107" t="str" cm="1">
        <f t="array" ref="I36">IF(F36="", IF(H36&gt;0, "Please choose a feedstock type", ""),((INDEX(SAF[], MATCH($F36, SAF[Name], 0),INDEX(Fuel_CO₂[], MATCH($F$16, Fuel_CO₂[Jet Fuel Units],0),2)+7))*H36/1000000))</f>
        <v/>
      </c>
    </row>
    <row r="37" spans="5:12" x14ac:dyDescent="0.25">
      <c r="E37" s="38" t="s">
        <v>72</v>
      </c>
      <c r="F37" s="373"/>
      <c r="G37" s="39"/>
      <c r="H37" s="41"/>
      <c r="I37" s="107" t="str" cm="1">
        <f t="array" ref="I37">IF(F37="", IF(H37&gt;0, "Please choose a feedstock type", ""),((INDEX(SAF[], MATCH($F37, SAF[Name], 0),INDEX(Fuel_CO₂[], MATCH($F$16, Fuel_CO₂[Jet Fuel Units],0),2)+7))*H37/1000000))</f>
        <v/>
      </c>
    </row>
    <row r="38" spans="5:12" x14ac:dyDescent="0.25">
      <c r="E38" s="38" t="s">
        <v>73</v>
      </c>
      <c r="F38" s="373"/>
      <c r="G38" s="39"/>
      <c r="H38" s="41"/>
      <c r="I38" s="107" t="str" cm="1">
        <f t="array" ref="I38">IF(F38="", IF(H38&gt;0, "Please choose a feedstock type", ""),((INDEX(SAF[], MATCH($F38, SAF[Name], 0),INDEX(Fuel_CO₂[], MATCH($F$16, Fuel_CO₂[Jet Fuel Units],0),2)+7))*H38/1000000))</f>
        <v/>
      </c>
    </row>
    <row r="39" spans="5:12" hidden="1" x14ac:dyDescent="0.25">
      <c r="E39" s="38" t="s">
        <v>74</v>
      </c>
      <c r="F39" s="40"/>
      <c r="G39" s="39"/>
      <c r="H39" s="41"/>
      <c r="I39" s="107" t="str" cm="1">
        <f t="array" ref="I39">IF(F39="", IF(H39&gt;0, "Please choose a feedstock type", ""),((INDEX(SAF[], MATCH($F39, SAF[Name], 0),INDEX(Fuel_CO₂[], MATCH($F$16, Fuel_CO₂[Jet Fuel Units],0),2)+7))*H39/1000000))</f>
        <v/>
      </c>
    </row>
    <row r="40" spans="5:12" hidden="1" x14ac:dyDescent="0.25">
      <c r="E40" s="38" t="s">
        <v>75</v>
      </c>
      <c r="F40" s="40"/>
      <c r="G40" s="39"/>
      <c r="H40" s="41"/>
      <c r="I40" s="107" t="str" cm="1">
        <f t="array" ref="I40">IF(F40="", IF(H40&gt;0, "Please choose a feedstock type", ""),((INDEX(SAF[], MATCH($F40, SAF[Name], 0),INDEX(Fuel_CO₂[], MATCH($F$16, Fuel_CO₂[Jet Fuel Units],0),2)+7))*H40/1000000))</f>
        <v/>
      </c>
    </row>
    <row r="41" spans="5:12" hidden="1" x14ac:dyDescent="0.25">
      <c r="E41" s="38" t="s">
        <v>76</v>
      </c>
      <c r="F41" s="40"/>
      <c r="G41" s="39"/>
      <c r="H41" s="41"/>
      <c r="I41" s="107" t="str" cm="1">
        <f t="array" ref="I41">IF(F41="", IF(H41&gt;0, "Please choose a feedstock type", ""),((INDEX(SAF[], MATCH($F41, SAF[Name], 0),INDEX(Fuel_CO₂[], MATCH($F$16, Fuel_CO₂[Jet Fuel Units],0),2)+7))*H41/1000000))</f>
        <v/>
      </c>
    </row>
    <row r="42" spans="5:12" hidden="1" x14ac:dyDescent="0.25">
      <c r="E42" s="38" t="s">
        <v>77</v>
      </c>
      <c r="F42" s="40"/>
      <c r="G42" s="39"/>
      <c r="H42" s="41"/>
      <c r="I42" s="107" t="str" cm="1">
        <f t="array" ref="I42">IF(F42="", IF(H42&gt;0, "Please choose a feedstock type", ""),((INDEX(SAF[], MATCH($F42, SAF[Name], 0),INDEX(Fuel_CO₂[], MATCH($F$16, Fuel_CO₂[Jet Fuel Units],0),2)+7))*H42/1000000))</f>
        <v/>
      </c>
    </row>
    <row r="43" spans="5:12" hidden="1" x14ac:dyDescent="0.25">
      <c r="E43" s="38" t="s">
        <v>78</v>
      </c>
      <c r="F43" s="40"/>
      <c r="G43" s="39"/>
      <c r="H43" s="41"/>
      <c r="I43" s="107" t="str" cm="1">
        <f t="array" ref="I43">IF(F43="", IF(H43&gt;0, "Please choose a feedstock type", ""),((INDEX(SAF[], MATCH($F43, SAF[Name], 0),INDEX(Fuel_CO₂[], MATCH($F$16, Fuel_CO₂[Jet Fuel Units],0),2)+7))*H43/1000000))</f>
        <v/>
      </c>
    </row>
    <row r="44" spans="5:12" hidden="1" x14ac:dyDescent="0.25">
      <c r="E44" s="38" t="s">
        <v>79</v>
      </c>
      <c r="F44" s="40"/>
      <c r="G44" s="39"/>
      <c r="H44" s="41"/>
      <c r="I44" s="107" t="str" cm="1">
        <f t="array" ref="I44">IF(F44="", IF(H44&gt;0, "Please choose a feedstock type", ""),((INDEX(SAF[], MATCH($F44, SAF[Name], 0),INDEX(Fuel_CO₂[], MATCH($F$16, Fuel_CO₂[Jet Fuel Units],0),2)+7))*H44/1000000))</f>
        <v/>
      </c>
    </row>
    <row r="45" spans="5:12" hidden="1" x14ac:dyDescent="0.25">
      <c r="E45" s="38" t="s">
        <v>80</v>
      </c>
      <c r="F45" s="40"/>
      <c r="G45" s="39"/>
      <c r="H45" s="41"/>
      <c r="I45" s="107" t="str" cm="1">
        <f t="array" ref="I45">IF(F45="", IF(H45&gt;0, "Please choose a feedstock type", ""),((INDEX(SAF[], MATCH($F45, SAF[Name], 0),INDEX(Fuel_CO₂[], MATCH($F$16, Fuel_CO₂[Jet Fuel Units],0),2)+7))*H45/1000000))</f>
        <v/>
      </c>
    </row>
    <row r="46" spans="5:12" hidden="1" x14ac:dyDescent="0.25">
      <c r="E46" s="38" t="s">
        <v>81</v>
      </c>
      <c r="F46" s="40"/>
      <c r="G46" s="39"/>
      <c r="H46" s="41"/>
      <c r="I46" s="107" t="str" cm="1">
        <f t="array" ref="I46">IF(F46="", IF(H46&gt;0, "Please choose a feedstock type", ""),((INDEX(SAF[], MATCH($F46, SAF[Name], 0),INDEX(Fuel_CO₂[], MATCH($F$16, Fuel_CO₂[Jet Fuel Units],0),2)+7))*H46/1000000))</f>
        <v/>
      </c>
    </row>
    <row r="47" spans="5:12" hidden="1" x14ac:dyDescent="0.25">
      <c r="E47" s="38" t="s">
        <v>82</v>
      </c>
      <c r="F47" s="40"/>
      <c r="G47" s="39"/>
      <c r="H47" s="41"/>
      <c r="I47" s="107" t="str" cm="1">
        <f t="array" ref="I47">IF(F47="", IF(H47&gt;0, "Please choose a feedstock type", ""),((INDEX(SAF[], MATCH($F47, SAF[Name], 0),INDEX(Fuel_CO₂[], MATCH($F$16, Fuel_CO₂[Jet Fuel Units],0),2)+7))*H47/1000000))</f>
        <v/>
      </c>
    </row>
    <row r="48" spans="5:12" hidden="1" x14ac:dyDescent="0.25">
      <c r="E48" s="38" t="s">
        <v>83</v>
      </c>
      <c r="F48" s="40"/>
      <c r="G48" s="39"/>
      <c r="H48" s="41"/>
      <c r="I48" s="107" t="str" cm="1">
        <f t="array" ref="I48">IF(F48="", IF(H48&gt;0, "Please choose a feedstock type", ""),((INDEX(SAF[], MATCH($F48, SAF[Name], 0),INDEX(Fuel_CO₂[], MATCH($F$16, Fuel_CO₂[Jet Fuel Units],0),2)+7))*H48/1000000))</f>
        <v/>
      </c>
    </row>
    <row r="49" spans="2:13" hidden="1" x14ac:dyDescent="0.25">
      <c r="E49" s="38" t="s">
        <v>84</v>
      </c>
      <c r="F49" s="40"/>
      <c r="G49" s="39"/>
      <c r="H49" s="41"/>
      <c r="I49" s="107" t="str" cm="1">
        <f t="array" ref="I49">IF(F49="", IF(H49&gt;0, "Please choose a feedstock type", ""),((INDEX(SAF[], MATCH($F49, SAF[Name], 0),INDEX(Fuel_CO₂[], MATCH($F$16, Fuel_CO₂[Jet Fuel Units],0),2)+7))*H49/1000000))</f>
        <v/>
      </c>
    </row>
    <row r="50" spans="2:13" hidden="1" x14ac:dyDescent="0.25">
      <c r="E50" s="38" t="s">
        <v>85</v>
      </c>
      <c r="F50" s="40"/>
      <c r="G50" s="39"/>
      <c r="H50" s="41"/>
      <c r="I50" s="107" t="str" cm="1">
        <f t="array" ref="I50">IF(F50="", IF(H50&gt;0, "Please choose a feedstock type", ""),((INDEX(SAF[], MATCH($F50, SAF[Name], 0),INDEX(Fuel_CO₂[], MATCH($F$16, Fuel_CO₂[Jet Fuel Units],0),2)+7))*H50/1000000))</f>
        <v/>
      </c>
    </row>
    <row r="51" spans="2:13" hidden="1" x14ac:dyDescent="0.25">
      <c r="E51" s="38" t="s">
        <v>86</v>
      </c>
      <c r="F51" s="40"/>
      <c r="G51" s="39"/>
      <c r="H51" s="41"/>
      <c r="I51" s="107" t="str" cm="1">
        <f t="array" ref="I51">IF(F51="", IF(H51&gt;0, "Please choose a feedstock type", ""),((INDEX(SAF[], MATCH($F51, SAF[Name], 0),INDEX(Fuel_CO₂[], MATCH($F$16, Fuel_CO₂[Jet Fuel Units],0),2)+7))*H51/1000000))</f>
        <v/>
      </c>
    </row>
    <row r="52" spans="2:13" hidden="1" x14ac:dyDescent="0.25">
      <c r="E52" s="38" t="s">
        <v>87</v>
      </c>
      <c r="F52" s="40"/>
      <c r="G52" s="39"/>
      <c r="H52" s="41"/>
      <c r="I52" s="107" t="str" cm="1">
        <f t="array" ref="I52">IF(F52="", IF(H52&gt;0, "Please choose a feedstock type", ""),((INDEX(SAF[], MATCH($F52, SAF[Name], 0),INDEX(Fuel_CO₂[], MATCH($F$16, Fuel_CO₂[Jet Fuel Units],0),2)+7))*H52/1000000))</f>
        <v/>
      </c>
    </row>
    <row r="53" spans="2:13" hidden="1" x14ac:dyDescent="0.25">
      <c r="E53" s="38" t="s">
        <v>88</v>
      </c>
      <c r="F53" s="40"/>
      <c r="G53" s="39"/>
      <c r="H53" s="41"/>
      <c r="I53" s="107" t="str" cm="1">
        <f t="array" ref="I53">IF(F53="", IF(H53&gt;0, "Please choose a feedstock type", ""),((INDEX(SAF[], MATCH($F53, SAF[Name], 0),INDEX(Fuel_CO₂[], MATCH($F$16, Fuel_CO₂[Jet Fuel Units],0),2)+7))*H53/1000000))</f>
        <v/>
      </c>
    </row>
    <row r="54" spans="2:13" hidden="1" x14ac:dyDescent="0.25">
      <c r="E54" s="38" t="s">
        <v>89</v>
      </c>
      <c r="F54" s="40"/>
      <c r="G54" s="39"/>
      <c r="H54" s="41"/>
      <c r="I54" s="107" t="str" cm="1">
        <f t="array" ref="I54">IF(F54="", IF(H54&gt;0, "Please choose a feedstock type", ""),((INDEX(SAF[], MATCH($F54, SAF[Name], 0),INDEX(Fuel_CO₂[], MATCH($F$16, Fuel_CO₂[Jet Fuel Units],0),2)+7))*H54/1000000))</f>
        <v/>
      </c>
    </row>
    <row r="55" spans="2:13" hidden="1" x14ac:dyDescent="0.25">
      <c r="E55" s="38" t="s">
        <v>90</v>
      </c>
      <c r="F55" s="40"/>
      <c r="G55" s="39"/>
      <c r="H55" s="41"/>
      <c r="I55" s="107" t="str" cm="1">
        <f t="array" ref="I55">IF(F55="", IF(H55&gt;0, "Please choose a feedstock type", ""),((INDEX(SAF[], MATCH($F55, SAF[Name], 0),INDEX(Fuel_CO₂[], MATCH($F$16, Fuel_CO₂[Jet Fuel Units],0),2)+7))*H55/1000000))</f>
        <v/>
      </c>
    </row>
    <row r="56" spans="2:13" collapsed="1" x14ac:dyDescent="0.25"/>
    <row r="58" spans="2:13" ht="24" thickBot="1" x14ac:dyDescent="0.3">
      <c r="B58" s="368">
        <v>1</v>
      </c>
      <c r="C58" s="371" t="s">
        <v>28</v>
      </c>
      <c r="D58" s="369" t="s">
        <v>97</v>
      </c>
      <c r="E58" s="5"/>
      <c r="F58" s="25"/>
      <c r="G58" s="5"/>
      <c r="H58" s="5"/>
      <c r="I58" s="5"/>
      <c r="J58" s="5"/>
      <c r="K58" s="5"/>
      <c r="L58" s="5"/>
      <c r="M58" s="5"/>
    </row>
    <row r="59" spans="2:13" ht="15.75" thickTop="1" x14ac:dyDescent="0.25"/>
    <row r="61" spans="2:13" x14ac:dyDescent="0.25">
      <c r="H61" s="582" t="s">
        <v>510</v>
      </c>
      <c r="I61" s="582"/>
      <c r="J61" s="4"/>
      <c r="K61" s="582" t="s">
        <v>5</v>
      </c>
      <c r="L61" s="582"/>
    </row>
    <row r="62" spans="2:13" x14ac:dyDescent="0.25">
      <c r="H62" s="14" t="s">
        <v>3</v>
      </c>
      <c r="I62" s="18" t="s">
        <v>8</v>
      </c>
      <c r="J62" s="14"/>
      <c r="K62" s="14" t="s">
        <v>3</v>
      </c>
      <c r="L62" s="18" t="s">
        <v>8</v>
      </c>
    </row>
    <row r="63" spans="2:13" ht="15.75" thickBot="1" x14ac:dyDescent="0.3"/>
    <row r="64" spans="2:13" ht="15.75" thickBot="1" x14ac:dyDescent="0.3">
      <c r="E64" s="23" t="s">
        <v>91</v>
      </c>
      <c r="F64" s="109">
        <f>F28</f>
        <v>11.498637102950399</v>
      </c>
      <c r="G64" s="110"/>
      <c r="H64" s="109">
        <f>H28</f>
        <v>11.498637102950399</v>
      </c>
      <c r="I64" s="109">
        <f>I28</f>
        <v>0</v>
      </c>
      <c r="J64" s="110"/>
      <c r="K64" s="109">
        <f>K28</f>
        <v>0</v>
      </c>
      <c r="L64" s="109">
        <f>L28</f>
        <v>0</v>
      </c>
    </row>
    <row r="65" spans="2:13" ht="15.75" thickBot="1" x14ac:dyDescent="0.3">
      <c r="E65" s="23" t="s">
        <v>92</v>
      </c>
      <c r="F65" s="109">
        <f>IFERROR(H65+K65,0)</f>
        <v>0</v>
      </c>
      <c r="G65" s="110"/>
      <c r="H65" s="109">
        <f>IFERROR($I$35*(H64/$F$64),0)</f>
        <v>0</v>
      </c>
      <c r="I65" s="109">
        <f>IF(I64&gt;0, H65*(I64/H64), 0)</f>
        <v>0</v>
      </c>
      <c r="J65" s="110"/>
      <c r="K65" s="109">
        <f>IFERROR($I$35*(K64/$F$64),0)</f>
        <v>0</v>
      </c>
      <c r="L65" s="109">
        <f>IF(L64&gt;0, K65*(L64/K64), 0)</f>
        <v>0</v>
      </c>
    </row>
    <row r="66" spans="2:13" ht="28.5" customHeight="1" thickBot="1" x14ac:dyDescent="0.3">
      <c r="E66" s="102" t="s">
        <v>634</v>
      </c>
      <c r="F66" s="113">
        <f>SUM(F64:F65)</f>
        <v>11.498637102950399</v>
      </c>
      <c r="G66" s="114"/>
      <c r="H66" s="113">
        <f>IFERROR(SUM(H64:H65),"")</f>
        <v>11.498637102950399</v>
      </c>
      <c r="I66" s="113">
        <f>SUM(I64:I65)</f>
        <v>0</v>
      </c>
      <c r="J66" s="114"/>
      <c r="K66" s="113">
        <f>SUM(K64:K65)</f>
        <v>0</v>
      </c>
      <c r="L66" s="113">
        <f>SUM(L64:L65)</f>
        <v>0</v>
      </c>
    </row>
    <row r="72" spans="2:13" ht="24" thickBot="1" x14ac:dyDescent="0.3">
      <c r="B72" s="368">
        <v>2</v>
      </c>
      <c r="C72" s="371"/>
      <c r="D72" s="369" t="s">
        <v>613</v>
      </c>
      <c r="E72" s="5"/>
      <c r="F72" s="25"/>
      <c r="G72" s="5"/>
      <c r="H72" s="5"/>
      <c r="I72" s="5"/>
      <c r="J72" s="5"/>
      <c r="K72" s="5"/>
      <c r="L72" s="5"/>
      <c r="M72" s="5"/>
    </row>
    <row r="73" spans="2:13" ht="15.75" thickTop="1" x14ac:dyDescent="0.25"/>
    <row r="75" spans="2:13" x14ac:dyDescent="0.25">
      <c r="H75" s="582" t="s">
        <v>510</v>
      </c>
      <c r="I75" s="582"/>
      <c r="J75" s="4"/>
      <c r="K75" s="582" t="s">
        <v>5</v>
      </c>
      <c r="L75" s="582"/>
    </row>
    <row r="76" spans="2:13" x14ac:dyDescent="0.25">
      <c r="H76" s="14" t="s">
        <v>3</v>
      </c>
      <c r="I76" s="18" t="s">
        <v>8</v>
      </c>
      <c r="J76" s="14"/>
      <c r="K76" s="14" t="s">
        <v>3</v>
      </c>
      <c r="L76" s="18" t="s">
        <v>8</v>
      </c>
    </row>
    <row r="77" spans="2:13" ht="15.75" thickBot="1" x14ac:dyDescent="0.3">
      <c r="E77" s="23" t="s">
        <v>102</v>
      </c>
    </row>
    <row r="78" spans="2:13" ht="15.75" thickBot="1" x14ac:dyDescent="0.3">
      <c r="E78" s="7" t="s">
        <v>95</v>
      </c>
      <c r="F78" s="109">
        <f>H78+K78</f>
        <v>0</v>
      </c>
      <c r="G78" s="110"/>
      <c r="H78" s="98"/>
      <c r="I78" s="221"/>
      <c r="J78" s="110"/>
      <c r="K78" s="98"/>
      <c r="L78" s="221"/>
    </row>
    <row r="79" spans="2:13" ht="15.75" thickBot="1" x14ac:dyDescent="0.3">
      <c r="E79" s="7" t="s">
        <v>96</v>
      </c>
      <c r="F79" s="109">
        <f>H79+K79</f>
        <v>0</v>
      </c>
      <c r="G79" s="110"/>
      <c r="H79" s="98"/>
      <c r="I79" s="221"/>
      <c r="J79" s="110"/>
      <c r="K79" s="98"/>
      <c r="L79" s="221"/>
    </row>
    <row r="80" spans="2:13" ht="15.75" thickBot="1" x14ac:dyDescent="0.3">
      <c r="E80" s="7"/>
      <c r="F80" s="111"/>
      <c r="G80" s="110"/>
      <c r="H80" s="110"/>
      <c r="I80" s="110"/>
      <c r="J80" s="110"/>
      <c r="K80" s="110"/>
      <c r="L80" s="110"/>
    </row>
    <row r="81" spans="4:12" ht="15.75" thickBot="1" x14ac:dyDescent="0.3">
      <c r="E81" s="7" t="s">
        <v>100</v>
      </c>
      <c r="F81" s="109">
        <f>H81+K81</f>
        <v>0</v>
      </c>
      <c r="G81" s="110"/>
      <c r="H81" s="98"/>
      <c r="I81" s="221"/>
      <c r="J81" s="110"/>
      <c r="K81" s="98"/>
      <c r="L81" s="221"/>
    </row>
    <row r="82" spans="4:12" ht="15.75" thickBot="1" x14ac:dyDescent="0.3">
      <c r="E82" s="7" t="s">
        <v>101</v>
      </c>
      <c r="F82" s="109">
        <f>H82+K82</f>
        <v>0</v>
      </c>
      <c r="G82" s="110"/>
      <c r="H82" s="98"/>
      <c r="I82" s="221"/>
      <c r="J82" s="110"/>
      <c r="K82" s="98"/>
      <c r="L82" s="221"/>
    </row>
    <row r="83" spans="4:12" ht="15.75" thickBot="1" x14ac:dyDescent="0.3">
      <c r="E83" s="7"/>
      <c r="F83" s="111"/>
      <c r="G83" s="110"/>
      <c r="H83" s="110"/>
      <c r="I83" s="110"/>
      <c r="J83" s="110"/>
      <c r="K83" s="110"/>
      <c r="L83" s="110"/>
    </row>
    <row r="84" spans="4:12" ht="15.75" thickBot="1" x14ac:dyDescent="0.3">
      <c r="E84" s="7" t="s">
        <v>97</v>
      </c>
      <c r="F84" s="113">
        <f>F79+F78</f>
        <v>0</v>
      </c>
      <c r="G84" s="114"/>
      <c r="H84" s="113">
        <f>H79+H78</f>
        <v>0</v>
      </c>
      <c r="I84" s="113">
        <f>(I79*H79)+(I78*H78)</f>
        <v>0</v>
      </c>
      <c r="J84" s="114"/>
      <c r="K84" s="113">
        <f>K79+K78</f>
        <v>0</v>
      </c>
      <c r="L84" s="113">
        <f>L79+L78</f>
        <v>0</v>
      </c>
    </row>
    <row r="86" spans="4:12" x14ac:dyDescent="0.25">
      <c r="D86" t="s">
        <v>614</v>
      </c>
      <c r="E86" s="374" t="s">
        <v>615</v>
      </c>
    </row>
  </sheetData>
  <protectedRanges>
    <protectedRange sqref="F16 H26:I26 K26:L26 H78:I79 H81:I82 K78:L79 K81:L82" name="Calculator_1"/>
    <protectedRange sqref="F36:F55 H36:H55" name="Calculator2"/>
  </protectedRanges>
  <mergeCells count="8">
    <mergeCell ref="H75:I75"/>
    <mergeCell ref="K75:L75"/>
    <mergeCell ref="A1:M1"/>
    <mergeCell ref="H23:I23"/>
    <mergeCell ref="K23:L23"/>
    <mergeCell ref="H61:I61"/>
    <mergeCell ref="K61:L61"/>
    <mergeCell ref="B10:M11"/>
  </mergeCells>
  <phoneticPr fontId="9" type="noConversion"/>
  <dataValidations count="3">
    <dataValidation type="custom" allowBlank="1" showInputMessage="1" showErrorMessage="1" errorTitle="Value should not exceed total " sqref="I64:I65 L64:L65" xr:uid="{00000000-0002-0000-0500-000000000000}">
      <formula1>IF(H64=0,I64&gt;=H64,I64&lt;=H64)</formula1>
    </dataValidation>
    <dataValidation type="decimal" allowBlank="1" showInputMessage="1" errorTitle="Value should not exceed total " sqref="L26 I78:I79 L78:L79 I26" xr:uid="{00000000-0002-0000-0500-000001000000}">
      <formula1>0</formula1>
      <formula2>1</formula2>
    </dataValidation>
    <dataValidation type="decimal" allowBlank="1" showInputMessage="1" showErrorMessage="1" errorTitle="Value should not exceed total " sqref="I81:I82 L81:L82" xr:uid="{00000000-0002-0000-0500-000002000000}">
      <formula1>0</formula1>
      <formula2>1</formula2>
    </dataValidation>
  </dataValidations>
  <pageMargins left="0.7" right="0.7" top="0.75" bottom="0.75" header="0.3" footer="0.3"/>
  <pageSetup orientation="portrait" horizontalDpi="90" verticalDpi="90" r:id="rId1"/>
  <customProperties>
    <customPr name="SSC_SHEET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SAF!$C$2:$C$32</xm:f>
          </x14:formula1>
          <xm:sqref>F36:F55</xm:sqref>
        </x14:dataValidation>
        <x14:dataValidation type="list" allowBlank="1" showInputMessage="1" showErrorMessage="1" xr:uid="{00000000-0002-0000-0500-000004000000}">
          <x14:formula1>
            <xm:f>Catalogues!$A$2:$A$7</xm:f>
          </x14:formula1>
          <xm:sqref>F16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0" tint="-0.499984740745262"/>
  </sheetPr>
  <dimension ref="A1:CR90"/>
  <sheetViews>
    <sheetView showGridLines="0" topLeftCell="A12" zoomScale="70" zoomScaleNormal="70" workbookViewId="0">
      <selection activeCell="C13" sqref="C13"/>
    </sheetView>
  </sheetViews>
  <sheetFormatPr defaultColWidth="10.7109375" defaultRowHeight="15.75" zeroHeight="1" outlineLevelRow="1" outlineLevelCol="1" x14ac:dyDescent="0.25"/>
  <cols>
    <col min="1" max="1" width="11.42578125" style="50" customWidth="1"/>
    <col min="2" max="4" width="26.42578125" style="50" customWidth="1"/>
    <col min="5" max="5" width="10.7109375" style="50"/>
    <col min="6" max="9" width="0" style="50" hidden="1" customWidth="1" outlineLevel="1"/>
    <col min="10" max="10" width="10.7109375" style="50" collapsed="1"/>
    <col min="11" max="14" width="0" style="50" hidden="1" customWidth="1" outlineLevel="1"/>
    <col min="15" max="15" width="10.7109375" style="50" collapsed="1"/>
    <col min="16" max="19" width="0" style="50" hidden="1" customWidth="1" outlineLevel="1"/>
    <col min="20" max="20" width="10.7109375" style="50" collapsed="1"/>
    <col min="21" max="24" width="0" style="50" hidden="1" customWidth="1" outlineLevel="1"/>
    <col min="25" max="25" width="10.7109375" style="50" collapsed="1"/>
    <col min="26" max="29" width="0" style="50" hidden="1" customWidth="1" outlineLevel="1"/>
    <col min="30" max="30" width="10.7109375" style="50" collapsed="1"/>
    <col min="31" max="34" width="0" style="50" hidden="1" customWidth="1" outlineLevel="1"/>
    <col min="35" max="35" width="10.7109375" style="50" collapsed="1"/>
    <col min="36" max="39" width="0" style="50" hidden="1" customWidth="1" outlineLevel="1"/>
    <col min="40" max="40" width="10.7109375" style="50" collapsed="1"/>
    <col min="41" max="44" width="0" style="50" hidden="1" customWidth="1" outlineLevel="1"/>
    <col min="45" max="45" width="10.7109375" style="50" collapsed="1"/>
    <col min="46" max="49" width="0" style="50" hidden="1" customWidth="1" outlineLevel="1"/>
    <col min="50" max="50" width="10.7109375" style="50" collapsed="1"/>
    <col min="51" max="54" width="0" style="50" hidden="1" customWidth="1" outlineLevel="1"/>
    <col min="55" max="55" width="10.7109375" style="50" collapsed="1"/>
    <col min="56" max="59" width="0" style="50" hidden="1" customWidth="1" outlineLevel="1"/>
    <col min="60" max="60" width="10.7109375" style="50" collapsed="1"/>
    <col min="61" max="64" width="0" style="50" hidden="1" customWidth="1" outlineLevel="1"/>
    <col min="65" max="65" width="10.7109375" style="50" collapsed="1"/>
    <col min="66" max="69" width="0" style="50" hidden="1" customWidth="1" outlineLevel="1"/>
    <col min="70" max="70" width="10.7109375" style="50" collapsed="1"/>
    <col min="71" max="74" width="0" style="50" hidden="1" customWidth="1" outlineLevel="1"/>
    <col min="75" max="75" width="10.7109375" style="50" collapsed="1"/>
    <col min="76" max="79" width="0" style="50" hidden="1" customWidth="1" outlineLevel="1"/>
    <col min="80" max="80" width="10.7109375" style="50" collapsed="1"/>
    <col min="81" max="84" width="0" style="50" hidden="1" customWidth="1" outlineLevel="1"/>
    <col min="85" max="85" width="10.7109375" style="50" collapsed="1"/>
    <col min="86" max="89" width="0" style="50" hidden="1" customWidth="1" outlineLevel="1"/>
    <col min="90" max="90" width="10.7109375" style="50" collapsed="1"/>
    <col min="91" max="16384" width="10.7109375" style="50"/>
  </cols>
  <sheetData>
    <row r="1" spans="1:96" hidden="1" x14ac:dyDescent="0.25">
      <c r="Y1" s="51"/>
      <c r="AD1" s="51"/>
    </row>
    <row r="2" spans="1:96" hidden="1" outlineLevel="1" x14ac:dyDescent="0.25">
      <c r="B2" s="52" t="s">
        <v>108</v>
      </c>
      <c r="C2" s="66" t="s">
        <v>109</v>
      </c>
      <c r="D2" s="66"/>
      <c r="O2" s="53"/>
      <c r="Y2" s="51"/>
      <c r="AD2" s="54"/>
    </row>
    <row r="3" spans="1:96" hidden="1" outlineLevel="1" x14ac:dyDescent="0.25">
      <c r="B3" s="50" t="s">
        <v>110</v>
      </c>
      <c r="C3" s="55">
        <v>1158.1281717227396</v>
      </c>
      <c r="D3" s="55"/>
      <c r="Y3" s="51"/>
    </row>
    <row r="4" spans="1:96" hidden="1" outlineLevel="1" x14ac:dyDescent="0.25">
      <c r="B4" s="50" t="s">
        <v>111</v>
      </c>
      <c r="C4" s="55">
        <v>597.20717029178104</v>
      </c>
      <c r="D4" s="55"/>
      <c r="Y4" s="51"/>
    </row>
    <row r="5" spans="1:96" hidden="1" outlineLevel="1" x14ac:dyDescent="0.25">
      <c r="B5" s="50" t="s">
        <v>112</v>
      </c>
      <c r="C5" s="55">
        <v>659.12510670618258</v>
      </c>
      <c r="D5" s="55"/>
      <c r="AD5" s="56"/>
      <c r="AI5" s="57"/>
    </row>
    <row r="6" spans="1:96" hidden="1" outlineLevel="1" x14ac:dyDescent="0.25">
      <c r="B6" s="50" t="s">
        <v>113</v>
      </c>
      <c r="C6" s="55">
        <v>1295.7826433277648</v>
      </c>
      <c r="D6" s="55"/>
      <c r="E6" s="58"/>
      <c r="T6" s="59"/>
    </row>
    <row r="7" spans="1:96" hidden="1" outlineLevel="1" x14ac:dyDescent="0.25">
      <c r="B7" s="50" t="s">
        <v>114</v>
      </c>
      <c r="C7" s="55">
        <v>1013.6736175084782</v>
      </c>
      <c r="D7" s="55"/>
      <c r="E7" s="58"/>
      <c r="T7" s="59"/>
      <c r="AN7" s="52"/>
    </row>
    <row r="8" spans="1:96" hidden="1" outlineLevel="1" x14ac:dyDescent="0.25">
      <c r="B8" s="50" t="s">
        <v>115</v>
      </c>
      <c r="C8" s="55">
        <v>1090.3064813813328</v>
      </c>
      <c r="D8" s="55"/>
      <c r="E8" s="58"/>
      <c r="F8" s="59"/>
      <c r="G8" s="59"/>
      <c r="H8" s="59"/>
      <c r="I8" s="59"/>
      <c r="J8" s="59"/>
      <c r="K8" s="59"/>
      <c r="L8" s="59"/>
      <c r="M8" s="59"/>
      <c r="N8" s="59"/>
      <c r="P8" s="59"/>
      <c r="Q8" s="59"/>
      <c r="R8" s="59"/>
      <c r="S8" s="59"/>
      <c r="U8" s="59"/>
      <c r="V8" s="59"/>
      <c r="W8" s="59"/>
      <c r="X8" s="59"/>
      <c r="Z8" s="59"/>
      <c r="AA8" s="59"/>
      <c r="AB8" s="59"/>
      <c r="AC8" s="59"/>
      <c r="AE8" s="59"/>
      <c r="AF8" s="59"/>
      <c r="AG8" s="59"/>
      <c r="AH8" s="59"/>
      <c r="AJ8" s="59"/>
      <c r="AK8" s="59"/>
      <c r="AL8" s="59"/>
      <c r="AM8" s="59"/>
      <c r="AN8" s="60"/>
      <c r="AO8" s="59"/>
      <c r="AP8" s="59"/>
      <c r="AQ8" s="59"/>
      <c r="AR8" s="59"/>
      <c r="AT8" s="59"/>
      <c r="AU8" s="59"/>
      <c r="AV8" s="59"/>
      <c r="AW8" s="59"/>
      <c r="AY8" s="59"/>
      <c r="AZ8" s="59"/>
      <c r="BA8" s="59"/>
      <c r="BB8" s="59"/>
      <c r="BD8" s="59"/>
      <c r="BE8" s="59"/>
      <c r="BF8" s="59"/>
      <c r="BG8" s="59"/>
      <c r="BI8" s="59"/>
      <c r="BJ8" s="59"/>
      <c r="BK8" s="59"/>
      <c r="BL8" s="59"/>
      <c r="BN8" s="59"/>
      <c r="BO8" s="59"/>
      <c r="BP8" s="59"/>
      <c r="BQ8" s="59"/>
      <c r="BS8" s="59"/>
      <c r="BT8" s="59"/>
      <c r="BU8" s="59"/>
      <c r="BV8" s="59"/>
      <c r="BX8" s="59"/>
      <c r="BY8" s="59"/>
      <c r="BZ8" s="59"/>
      <c r="CA8" s="59"/>
      <c r="CC8" s="59"/>
      <c r="CD8" s="59"/>
      <c r="CE8" s="59"/>
      <c r="CF8" s="59"/>
      <c r="CH8" s="59"/>
      <c r="CI8" s="59"/>
      <c r="CJ8" s="59"/>
      <c r="CK8" s="59"/>
    </row>
    <row r="9" spans="1:96" hidden="1" outlineLevel="1" x14ac:dyDescent="0.25">
      <c r="B9" s="50" t="s">
        <v>116</v>
      </c>
      <c r="C9" s="55">
        <v>646.67368053184259</v>
      </c>
      <c r="D9" s="55"/>
      <c r="E9" s="61"/>
      <c r="F9" s="59"/>
      <c r="G9" s="59"/>
      <c r="H9" s="59"/>
      <c r="I9" s="59"/>
      <c r="J9" s="59"/>
      <c r="K9" s="59"/>
      <c r="L9" s="59"/>
      <c r="M9" s="59"/>
      <c r="N9" s="59"/>
      <c r="P9" s="59"/>
      <c r="Q9" s="59"/>
      <c r="R9" s="59"/>
      <c r="S9" s="59"/>
      <c r="U9" s="59"/>
      <c r="V9" s="59"/>
      <c r="W9" s="59"/>
      <c r="X9" s="59"/>
      <c r="Z9" s="59"/>
      <c r="AA9" s="59"/>
      <c r="AB9" s="59"/>
      <c r="AC9" s="59"/>
      <c r="AE9" s="59"/>
      <c r="AF9" s="59"/>
      <c r="AG9" s="59"/>
      <c r="AH9" s="59"/>
      <c r="AJ9" s="59"/>
      <c r="AK9" s="59"/>
      <c r="AL9" s="59"/>
      <c r="AM9" s="59"/>
      <c r="AN9" s="60"/>
      <c r="AO9" s="59"/>
      <c r="AP9" s="59"/>
      <c r="AQ9" s="59"/>
      <c r="AR9" s="59"/>
      <c r="AT9" s="59"/>
      <c r="AU9" s="59"/>
      <c r="AV9" s="59"/>
      <c r="AW9" s="59"/>
      <c r="AY9" s="59"/>
      <c r="AZ9" s="59"/>
      <c r="BA9" s="59"/>
      <c r="BB9" s="59"/>
      <c r="BD9" s="59"/>
      <c r="BE9" s="59"/>
      <c r="BF9" s="59"/>
      <c r="BG9" s="59"/>
      <c r="BI9" s="59"/>
      <c r="BJ9" s="59"/>
      <c r="BK9" s="59"/>
      <c r="BL9" s="59"/>
      <c r="BN9" s="59"/>
      <c r="BO9" s="59"/>
      <c r="BP9" s="59"/>
      <c r="BQ9" s="59"/>
      <c r="BS9" s="59"/>
      <c r="BT9" s="59"/>
      <c r="BU9" s="59"/>
      <c r="BV9" s="59"/>
      <c r="BX9" s="59"/>
      <c r="BY9" s="59"/>
      <c r="BZ9" s="59"/>
      <c r="CA9" s="59"/>
      <c r="CC9" s="59"/>
      <c r="CD9" s="59"/>
      <c r="CE9" s="59"/>
      <c r="CF9" s="59"/>
      <c r="CH9" s="59"/>
      <c r="CI9" s="59"/>
      <c r="CJ9" s="59"/>
      <c r="CK9" s="59"/>
    </row>
    <row r="10" spans="1:96" hidden="1" outlineLevel="1" x14ac:dyDescent="0.25">
      <c r="AN10" s="62"/>
    </row>
    <row r="11" spans="1:96" hidden="1" collapsed="1" x14ac:dyDescent="0.25">
      <c r="E11" s="50">
        <v>2015</v>
      </c>
      <c r="F11" s="50">
        <v>2016</v>
      </c>
      <c r="G11" s="50">
        <v>2017</v>
      </c>
      <c r="H11" s="50">
        <v>2018</v>
      </c>
      <c r="I11" s="50">
        <f>+H11+1</f>
        <v>2019</v>
      </c>
      <c r="J11" s="50">
        <f t="shared" ref="J11:AN11" si="0">+I11+1</f>
        <v>2020</v>
      </c>
      <c r="K11" s="50">
        <f t="shared" si="0"/>
        <v>2021</v>
      </c>
      <c r="L11" s="50">
        <f t="shared" si="0"/>
        <v>2022</v>
      </c>
      <c r="M11" s="50">
        <f t="shared" si="0"/>
        <v>2023</v>
      </c>
      <c r="N11" s="50">
        <f t="shared" si="0"/>
        <v>2024</v>
      </c>
      <c r="O11" s="50">
        <f t="shared" si="0"/>
        <v>2025</v>
      </c>
      <c r="P11" s="50">
        <f t="shared" si="0"/>
        <v>2026</v>
      </c>
      <c r="Q11" s="50">
        <f t="shared" si="0"/>
        <v>2027</v>
      </c>
      <c r="R11" s="50">
        <f t="shared" si="0"/>
        <v>2028</v>
      </c>
      <c r="S11" s="50">
        <f t="shared" si="0"/>
        <v>2029</v>
      </c>
      <c r="T11" s="50">
        <f t="shared" si="0"/>
        <v>2030</v>
      </c>
      <c r="U11" s="50">
        <f t="shared" si="0"/>
        <v>2031</v>
      </c>
      <c r="V11" s="50">
        <f t="shared" si="0"/>
        <v>2032</v>
      </c>
      <c r="W11" s="50">
        <f t="shared" si="0"/>
        <v>2033</v>
      </c>
      <c r="X11" s="50">
        <f t="shared" si="0"/>
        <v>2034</v>
      </c>
      <c r="Y11" s="50">
        <f t="shared" si="0"/>
        <v>2035</v>
      </c>
      <c r="Z11" s="50">
        <f t="shared" si="0"/>
        <v>2036</v>
      </c>
      <c r="AA11" s="50">
        <f t="shared" si="0"/>
        <v>2037</v>
      </c>
      <c r="AB11" s="50">
        <f t="shared" si="0"/>
        <v>2038</v>
      </c>
      <c r="AC11" s="50">
        <f t="shared" si="0"/>
        <v>2039</v>
      </c>
      <c r="AD11" s="50">
        <f t="shared" si="0"/>
        <v>2040</v>
      </c>
      <c r="AE11" s="50">
        <f t="shared" si="0"/>
        <v>2041</v>
      </c>
      <c r="AF11" s="50">
        <f t="shared" si="0"/>
        <v>2042</v>
      </c>
      <c r="AG11" s="50">
        <f t="shared" si="0"/>
        <v>2043</v>
      </c>
      <c r="AH11" s="50">
        <f t="shared" si="0"/>
        <v>2044</v>
      </c>
      <c r="AI11" s="50">
        <f t="shared" si="0"/>
        <v>2045</v>
      </c>
      <c r="AJ11" s="50">
        <f t="shared" si="0"/>
        <v>2046</v>
      </c>
      <c r="AK11" s="50">
        <f t="shared" si="0"/>
        <v>2047</v>
      </c>
      <c r="AL11" s="50">
        <f t="shared" si="0"/>
        <v>2048</v>
      </c>
      <c r="AM11" s="50">
        <f t="shared" si="0"/>
        <v>2049</v>
      </c>
      <c r="AN11" s="50">
        <f t="shared" si="0"/>
        <v>2050</v>
      </c>
    </row>
    <row r="12" spans="1:96" s="83" customFormat="1" x14ac:dyDescent="0.25">
      <c r="A12" s="83" t="s">
        <v>162</v>
      </c>
      <c r="B12" s="83" t="s">
        <v>164</v>
      </c>
      <c r="C12" s="83" t="s">
        <v>163</v>
      </c>
      <c r="D12" s="83" t="s">
        <v>6</v>
      </c>
      <c r="E12" s="85" t="s">
        <v>168</v>
      </c>
      <c r="F12" s="85" t="s">
        <v>169</v>
      </c>
      <c r="G12" s="85" t="s">
        <v>170</v>
      </c>
      <c r="H12" s="85" t="s">
        <v>171</v>
      </c>
      <c r="I12" s="85" t="s">
        <v>172</v>
      </c>
      <c r="J12" s="85" t="s">
        <v>173</v>
      </c>
      <c r="K12" s="85" t="s">
        <v>174</v>
      </c>
      <c r="L12" s="85" t="s">
        <v>175</v>
      </c>
      <c r="M12" s="85" t="s">
        <v>176</v>
      </c>
      <c r="N12" s="85" t="s">
        <v>177</v>
      </c>
      <c r="O12" s="85" t="s">
        <v>178</v>
      </c>
      <c r="P12" s="85" t="s">
        <v>179</v>
      </c>
      <c r="Q12" s="85" t="s">
        <v>180</v>
      </c>
      <c r="R12" s="85" t="s">
        <v>181</v>
      </c>
      <c r="S12" s="85" t="s">
        <v>182</v>
      </c>
      <c r="T12" s="85" t="s">
        <v>183</v>
      </c>
      <c r="U12" s="85" t="s">
        <v>184</v>
      </c>
      <c r="V12" s="85" t="s">
        <v>185</v>
      </c>
      <c r="W12" s="85" t="s">
        <v>186</v>
      </c>
      <c r="X12" s="85" t="s">
        <v>187</v>
      </c>
      <c r="Y12" s="85" t="s">
        <v>188</v>
      </c>
      <c r="Z12" s="85" t="s">
        <v>189</v>
      </c>
      <c r="AA12" s="85" t="s">
        <v>190</v>
      </c>
      <c r="AB12" s="85" t="s">
        <v>191</v>
      </c>
      <c r="AC12" s="85" t="s">
        <v>192</v>
      </c>
      <c r="AD12" s="85" t="s">
        <v>193</v>
      </c>
      <c r="AE12" s="85" t="s">
        <v>194</v>
      </c>
      <c r="AF12" s="85" t="s">
        <v>195</v>
      </c>
      <c r="AG12" s="85" t="s">
        <v>196</v>
      </c>
      <c r="AH12" s="85" t="s">
        <v>197</v>
      </c>
      <c r="AI12" s="85" t="s">
        <v>198</v>
      </c>
      <c r="AJ12" s="85" t="s">
        <v>199</v>
      </c>
      <c r="AK12" s="85" t="s">
        <v>200</v>
      </c>
      <c r="AL12" s="85" t="s">
        <v>201</v>
      </c>
      <c r="AM12" s="85" t="s">
        <v>202</v>
      </c>
      <c r="AN12" s="85" t="s">
        <v>203</v>
      </c>
      <c r="AO12" s="85" t="s">
        <v>204</v>
      </c>
      <c r="AP12" s="85" t="s">
        <v>205</v>
      </c>
      <c r="AQ12" s="85" t="s">
        <v>206</v>
      </c>
      <c r="AR12" s="85" t="s">
        <v>207</v>
      </c>
      <c r="AS12" s="85" t="s">
        <v>208</v>
      </c>
      <c r="AT12" s="85" t="s">
        <v>209</v>
      </c>
      <c r="AU12" s="85" t="s">
        <v>210</v>
      </c>
      <c r="AV12" s="85" t="s">
        <v>211</v>
      </c>
      <c r="AW12" s="85" t="s">
        <v>212</v>
      </c>
      <c r="AX12" s="85" t="s">
        <v>213</v>
      </c>
      <c r="AY12" s="85" t="s">
        <v>214</v>
      </c>
      <c r="AZ12" s="85" t="s">
        <v>215</v>
      </c>
      <c r="BA12" s="85" t="s">
        <v>216</v>
      </c>
      <c r="BB12" s="85" t="s">
        <v>217</v>
      </c>
      <c r="BC12" s="85" t="s">
        <v>218</v>
      </c>
      <c r="BD12" s="85" t="s">
        <v>219</v>
      </c>
      <c r="BE12" s="85" t="s">
        <v>220</v>
      </c>
      <c r="BF12" s="85" t="s">
        <v>221</v>
      </c>
      <c r="BG12" s="85" t="s">
        <v>222</v>
      </c>
      <c r="BH12" s="85" t="s">
        <v>223</v>
      </c>
      <c r="BI12" s="85" t="s">
        <v>224</v>
      </c>
      <c r="BJ12" s="85" t="s">
        <v>225</v>
      </c>
      <c r="BK12" s="85" t="s">
        <v>226</v>
      </c>
      <c r="BL12" s="85" t="s">
        <v>227</v>
      </c>
      <c r="BM12" s="85" t="s">
        <v>228</v>
      </c>
      <c r="BN12" s="85" t="s">
        <v>229</v>
      </c>
      <c r="BO12" s="85" t="s">
        <v>230</v>
      </c>
      <c r="BP12" s="85" t="s">
        <v>231</v>
      </c>
      <c r="BQ12" s="85" t="s">
        <v>232</v>
      </c>
      <c r="BR12" s="85" t="s">
        <v>233</v>
      </c>
      <c r="BS12" s="85" t="s">
        <v>234</v>
      </c>
      <c r="BT12" s="85" t="s">
        <v>235</v>
      </c>
      <c r="BU12" s="85" t="s">
        <v>236</v>
      </c>
      <c r="BV12" s="85" t="s">
        <v>237</v>
      </c>
      <c r="BW12" s="85" t="s">
        <v>238</v>
      </c>
      <c r="BX12" s="85" t="s">
        <v>239</v>
      </c>
      <c r="BY12" s="85" t="s">
        <v>240</v>
      </c>
      <c r="BZ12" s="85" t="s">
        <v>241</v>
      </c>
      <c r="CA12" s="85" t="s">
        <v>242</v>
      </c>
      <c r="CB12" s="85" t="s">
        <v>243</v>
      </c>
      <c r="CC12" s="85" t="s">
        <v>244</v>
      </c>
      <c r="CD12" s="85" t="s">
        <v>245</v>
      </c>
      <c r="CE12" s="85" t="s">
        <v>246</v>
      </c>
      <c r="CF12" s="85" t="s">
        <v>247</v>
      </c>
      <c r="CG12" s="85" t="s">
        <v>248</v>
      </c>
      <c r="CH12" s="85" t="s">
        <v>249</v>
      </c>
      <c r="CI12" s="85" t="s">
        <v>250</v>
      </c>
      <c r="CJ12" s="85" t="s">
        <v>251</v>
      </c>
      <c r="CK12" s="85" t="s">
        <v>252</v>
      </c>
      <c r="CL12" s="85" t="s">
        <v>253</v>
      </c>
    </row>
    <row r="13" spans="1:96" s="84" customFormat="1" x14ac:dyDescent="0.25">
      <c r="A13" s="84" t="s">
        <v>117</v>
      </c>
      <c r="B13" s="84" t="s">
        <v>160</v>
      </c>
      <c r="C13" s="84" t="s">
        <v>161</v>
      </c>
      <c r="D13" s="84" t="s">
        <v>102</v>
      </c>
      <c r="E13" s="327">
        <v>984.59460676408798</v>
      </c>
      <c r="F13" s="327">
        <f t="shared" ref="F13" si="1">(E13-((E13-J13)/5))</f>
        <v>981.47927965009683</v>
      </c>
      <c r="G13" s="327">
        <f t="shared" ref="G13" si="2">(F13-((E13-J13)/5))</f>
        <v>978.36395253610567</v>
      </c>
      <c r="H13" s="327">
        <f t="shared" ref="H13" si="3">(G13-((E13-J13)/5))</f>
        <v>975.24862542211451</v>
      </c>
      <c r="I13" s="327">
        <f t="shared" ref="I13" si="4">(H13-((E13-J13)/5))</f>
        <v>972.13329830812336</v>
      </c>
      <c r="J13" s="328">
        <v>969.01797119413197</v>
      </c>
      <c r="K13" s="328">
        <f t="shared" ref="K13" si="5">(J13-((J13-O13)/5))</f>
        <v>956.70606556764938</v>
      </c>
      <c r="L13" s="328">
        <f t="shared" ref="L13" si="6">(K13-((J13-O13)/5))</f>
        <v>944.39415994116678</v>
      </c>
      <c r="M13" s="328">
        <f t="shared" ref="M13" si="7">(L13-((J13-O13)/5))</f>
        <v>932.08225431468418</v>
      </c>
      <c r="N13" s="328">
        <f t="shared" ref="N13" si="8">(M13-((J13-O13)/5))</f>
        <v>919.77034868820158</v>
      </c>
      <c r="O13" s="328">
        <v>907.45844306171875</v>
      </c>
      <c r="P13" s="328">
        <f t="shared" ref="P13" si="9">(O13-((O13-T13)/5))</f>
        <v>885.84013104270525</v>
      </c>
      <c r="Q13" s="328">
        <f t="shared" ref="Q13" si="10">(P13-((O13-T13)/5))</f>
        <v>864.22181902369175</v>
      </c>
      <c r="R13" s="328">
        <f t="shared" ref="R13" si="11">(Q13-((O13-T13)/5))</f>
        <v>842.60350700467825</v>
      </c>
      <c r="S13" s="328">
        <f t="shared" ref="S13" si="12">(R13-((O13-T13)/5))</f>
        <v>820.98519498566475</v>
      </c>
      <c r="T13" s="328">
        <v>799.36688296665147</v>
      </c>
      <c r="U13" s="328">
        <f t="shared" ref="U13" si="13">(T13-((T13-Y13)/5))</f>
        <v>781.85903783807737</v>
      </c>
      <c r="V13" s="328">
        <f t="shared" ref="V13" si="14">(U13-((T13-Y13)/5))</f>
        <v>764.35119270950327</v>
      </c>
      <c r="W13" s="328">
        <f t="shared" ref="W13" si="15">(V13-((T13-Y13)/5))</f>
        <v>746.84334758092916</v>
      </c>
      <c r="X13" s="328">
        <f t="shared" ref="X13" si="16">(W13-((T13-Y13)/5))</f>
        <v>729.33550245235506</v>
      </c>
      <c r="Y13" s="328">
        <v>711.82765732378118</v>
      </c>
      <c r="Z13" s="328">
        <f t="shared" ref="Z13" si="17">(Y13-((Y13-AD13)/5))</f>
        <v>694.78511141185095</v>
      </c>
      <c r="AA13" s="328">
        <f t="shared" ref="AA13" si="18">(Z13-((Y13-AD13)/5))</f>
        <v>677.74256549992072</v>
      </c>
      <c r="AB13" s="328">
        <f t="shared" ref="AB13" si="19">(AA13-((Y13-AD13)/5))</f>
        <v>660.70001958799048</v>
      </c>
      <c r="AC13" s="328">
        <f t="shared" ref="AC13" si="20">(AB13-((Y13-AD13)/5))</f>
        <v>643.65747367606025</v>
      </c>
      <c r="AD13" s="328">
        <v>626.6149277641299</v>
      </c>
      <c r="AE13" s="328">
        <f t="shared" ref="AE13" si="21">(AD13-((AD13-AI13)/5))</f>
        <v>605.88943322138721</v>
      </c>
      <c r="AF13" s="328">
        <f t="shared" ref="AF13" si="22">(AE13-((AD13-AI13)/5))</f>
        <v>585.16393867864451</v>
      </c>
      <c r="AG13" s="328">
        <f t="shared" ref="AG13" si="23">(AF13-((AD13-AI13)/5))</f>
        <v>564.43844413590182</v>
      </c>
      <c r="AH13" s="328">
        <f t="shared" ref="AH13" si="24">(AG13-((AD13-AI13)/5))</f>
        <v>543.71294959315912</v>
      </c>
      <c r="AI13" s="328">
        <v>522.98745505041654</v>
      </c>
      <c r="AJ13" s="328">
        <f t="shared" ref="AJ13" si="25">(AI13-((AI13-AN13)/5))</f>
        <v>506.04270668391308</v>
      </c>
      <c r="AK13" s="328">
        <f t="shared" ref="AK13" si="26">(AJ13-((AI13-AN13)/5))</f>
        <v>489.09795831740962</v>
      </c>
      <c r="AL13" s="328">
        <f t="shared" ref="AL13" si="27">(AK13-((AI13-AN13)/5))</f>
        <v>472.15320995090616</v>
      </c>
      <c r="AM13" s="328">
        <f t="shared" ref="AM13" si="28">(AL13-((AI13-AN13)/5))</f>
        <v>455.2084615844027</v>
      </c>
      <c r="AN13" s="328">
        <v>438.26371321789929</v>
      </c>
      <c r="AO13" s="328">
        <f t="shared" ref="AO13" si="29">(AN13-((AN13-AS13)/5))</f>
        <v>422.12769736091292</v>
      </c>
      <c r="AP13" s="328">
        <f t="shared" ref="AP13" si="30">(AO13-((AN13-AS13)/5))</f>
        <v>405.99168150392654</v>
      </c>
      <c r="AQ13" s="328">
        <f t="shared" ref="AQ13" si="31">(AP13-((AN13-AS13)/5))</f>
        <v>389.85566564694017</v>
      </c>
      <c r="AR13" s="328">
        <f t="shared" ref="AR13" si="32">(AQ13-((AN13-AS13)/5))</f>
        <v>373.71964978995379</v>
      </c>
      <c r="AS13" s="328">
        <v>357.58363393296742</v>
      </c>
      <c r="AT13" s="328">
        <f t="shared" ref="AT13" si="33">(AS13-((AS13-AX13)/5))</f>
        <v>347.51736058005156</v>
      </c>
      <c r="AU13" s="328">
        <f t="shared" ref="AU13" si="34">(AT13-((AS13-AX13)/5))</f>
        <v>337.4510872271357</v>
      </c>
      <c r="AV13" s="328">
        <f t="shared" ref="AV13" si="35">(AU13-((AS13-AX13)/5))</f>
        <v>327.38481387421984</v>
      </c>
      <c r="AW13" s="328">
        <f t="shared" ref="AW13" si="36">(AV13-((AS13-AX13)/5))</f>
        <v>317.31854052130399</v>
      </c>
      <c r="AX13" s="328">
        <v>307.25226716838813</v>
      </c>
      <c r="AY13" s="328">
        <f t="shared" ref="AY13" si="37">(AX13-((AX13-BC13)/5))</f>
        <v>304.16422752503934</v>
      </c>
      <c r="AZ13" s="328">
        <f t="shared" ref="AZ13" si="38">(AY13-((AX13-BC13)/5))</f>
        <v>301.07618788169054</v>
      </c>
      <c r="BA13" s="328">
        <f t="shared" ref="BA13" si="39">(AZ13-((AX13-BC13)/5))</f>
        <v>297.98814823834175</v>
      </c>
      <c r="BB13" s="328">
        <f t="shared" ref="BB13" si="40">(BA13-((AX13-BC13)/5))</f>
        <v>294.90010859499296</v>
      </c>
      <c r="BC13" s="328">
        <v>291.81206895164405</v>
      </c>
      <c r="BD13" s="328">
        <f t="shared" ref="BD13" si="41">(BC13-((BC13-BH13)/5))</f>
        <v>289.33375031396929</v>
      </c>
      <c r="BE13" s="328">
        <f t="shared" ref="BE13" si="42">(BD13-((BC13-BH13)/5))</f>
        <v>286.85543167629453</v>
      </c>
      <c r="BF13" s="328">
        <f t="shared" ref="BF13" si="43">(BE13-((BC13-BH13)/5))</f>
        <v>284.37711303861977</v>
      </c>
      <c r="BG13" s="328">
        <f t="shared" ref="BG13" si="44">(BF13-((BC13-BH13)/5))</f>
        <v>281.89879440094501</v>
      </c>
      <c r="BH13" s="328">
        <v>279.42047576327036</v>
      </c>
      <c r="BI13" s="328">
        <f t="shared" ref="BI13" si="45">(BH13-((BH13-BM13)/5))</f>
        <v>277.48838035497215</v>
      </c>
      <c r="BJ13" s="328">
        <f t="shared" ref="BJ13" si="46">(BI13-((BH13-BM13)/5))</f>
        <v>275.55628494667394</v>
      </c>
      <c r="BK13" s="328">
        <f t="shared" ref="BK13" si="47">(BJ13-((BH13-BM13)/5))</f>
        <v>273.62418953837573</v>
      </c>
      <c r="BL13" s="328">
        <f t="shared" ref="BL13" si="48">(BK13-((BH13-BM13)/5))</f>
        <v>271.69209413007752</v>
      </c>
      <c r="BM13" s="328">
        <v>269.75999872177931</v>
      </c>
      <c r="BN13" s="328">
        <f t="shared" ref="BN13" si="49">(BM13-((BM13-BR13)/5))</f>
        <v>257.0924650036111</v>
      </c>
      <c r="BO13" s="328">
        <f t="shared" ref="BO13" si="50">(BN13-((BM13-BR13)/5))</f>
        <v>244.42493128544285</v>
      </c>
      <c r="BP13" s="328">
        <f t="shared" ref="BP13" si="51">(BO13-((BM13-BR13)/5))</f>
        <v>231.75739756727461</v>
      </c>
      <c r="BQ13" s="328">
        <f t="shared" ref="BQ13" si="52">(BP13-((BM13-BR13)/5))</f>
        <v>219.08986384910637</v>
      </c>
      <c r="BR13" s="328">
        <v>206.42233013093812</v>
      </c>
      <c r="BS13" s="328">
        <f t="shared" ref="BS13" si="53">(BR13-((BR13-BW13)/5))</f>
        <v>209.86752525416256</v>
      </c>
      <c r="BT13" s="328">
        <f t="shared" ref="BT13" si="54">(BS13-((BR13-BW13)/5))</f>
        <v>213.312720377387</v>
      </c>
      <c r="BU13" s="328">
        <f t="shared" ref="BU13" si="55">(BT13-((BR13-BW13)/5))</f>
        <v>216.75791550061143</v>
      </c>
      <c r="BV13" s="328">
        <f t="shared" ref="BV13" si="56">(BU13-((BR13-BW13)/5))</f>
        <v>220.20311062383587</v>
      </c>
      <c r="BW13" s="328">
        <v>223.64830574706036</v>
      </c>
      <c r="BX13" s="328">
        <f t="shared" ref="BX13" si="57">(BW13-((BW13-CB13)/5))</f>
        <v>224.89139941020261</v>
      </c>
      <c r="BY13" s="328">
        <f t="shared" ref="BY13" si="58">(BX13-((BW13-CB13)/5))</f>
        <v>226.13449307334486</v>
      </c>
      <c r="BZ13" s="328">
        <f t="shared" ref="BZ13" si="59">(BY13-((BW13-CB13)/5))</f>
        <v>227.3775867364871</v>
      </c>
      <c r="CA13" s="328">
        <f t="shared" ref="CA13" si="60">(BZ13-((BW13-CB13)/5))</f>
        <v>228.62068039962935</v>
      </c>
      <c r="CB13" s="328">
        <v>229.86377406277154</v>
      </c>
      <c r="CC13" s="328">
        <f t="shared" ref="CC13" si="61">(CB13-((CB13-CG13)/5))</f>
        <v>231.46290768509752</v>
      </c>
      <c r="CD13" s="328">
        <f t="shared" ref="CD13" si="62">(CC13-((CB13-CG13)/5))</f>
        <v>233.0620413074235</v>
      </c>
      <c r="CE13" s="328">
        <f t="shared" ref="CE13" si="63">(CD13-((CB13-CG13)/5))</f>
        <v>234.66117492974948</v>
      </c>
      <c r="CF13" s="328">
        <f t="shared" ref="CF13" si="64">(CE13-((CB13-CG13)/5))</f>
        <v>236.26030855207546</v>
      </c>
      <c r="CG13" s="328">
        <v>237.85944217440147</v>
      </c>
      <c r="CH13" s="328">
        <f t="shared" ref="CH13" si="65">(CG13-((CG13-CL13)/5))</f>
        <v>239.85692405555088</v>
      </c>
      <c r="CI13" s="328">
        <f t="shared" ref="CI13" si="66">(CH13-((CG13-CL13)/5))</f>
        <v>241.85440593670029</v>
      </c>
      <c r="CJ13" s="328">
        <f t="shared" ref="CJ13" si="67">(CI13-((CG13-CL13)/5))</f>
        <v>243.8518878178497</v>
      </c>
      <c r="CK13" s="328">
        <f t="shared" ref="CK13" si="68">(CJ13-((CG13-CL13)/5))</f>
        <v>245.84936969899911</v>
      </c>
      <c r="CL13" s="328">
        <v>247.8468515801485</v>
      </c>
    </row>
    <row r="14" spans="1:96" x14ac:dyDescent="0.25">
      <c r="A14" s="50" t="s">
        <v>159</v>
      </c>
      <c r="B14" s="50" t="s">
        <v>152</v>
      </c>
      <c r="C14" s="50" t="s">
        <v>153</v>
      </c>
      <c r="D14" s="50" t="s">
        <v>102</v>
      </c>
      <c r="E14" s="329">
        <f>(J14/$J$19)*$E$13</f>
        <v>8.4550689720156402</v>
      </c>
      <c r="F14" s="329">
        <f t="shared" ref="F14" si="69">(E14-((E14-J14)/5))</f>
        <v>8.4283165345777036</v>
      </c>
      <c r="G14" s="329">
        <f t="shared" ref="G14" si="70">(F14-((E14-J14)/5))</f>
        <v>8.4015640971397669</v>
      </c>
      <c r="H14" s="329">
        <f t="shared" ref="H14" si="71">(G14-((E14-J14)/5))</f>
        <v>8.3748116597018303</v>
      </c>
      <c r="I14" s="329">
        <f t="shared" ref="I14" si="72">(H14-((E14-J14)/5))</f>
        <v>8.3480592222638936</v>
      </c>
      <c r="J14" s="55">
        <v>8.3213067848259588</v>
      </c>
      <c r="K14" s="55">
        <f t="shared" ref="K14" si="73">(J14-((J14-O14)/5))</f>
        <v>8.186007159798292</v>
      </c>
      <c r="L14" s="55">
        <f t="shared" ref="L14" si="74">(K14-((J14-O14)/5))</f>
        <v>8.0507075347706252</v>
      </c>
      <c r="M14" s="55">
        <f t="shared" ref="M14" si="75">(L14-((J14-O14)/5))</f>
        <v>7.9154079097429584</v>
      </c>
      <c r="N14" s="55">
        <f t="shared" ref="N14" si="76">(M14-((J14-O14)/5))</f>
        <v>7.7801082847152916</v>
      </c>
      <c r="O14" s="55">
        <v>7.6448086596876239</v>
      </c>
      <c r="P14" s="55">
        <f t="shared" ref="P14" si="77">(O14-((O14-T14)/5))</f>
        <v>7.4371309826752983</v>
      </c>
      <c r="Q14" s="55">
        <f t="shared" ref="Q14" si="78">(P14-((O14-T14)/5))</f>
        <v>7.2294533056629726</v>
      </c>
      <c r="R14" s="55">
        <f t="shared" ref="R14" si="79">(Q14-((O14-T14)/5))</f>
        <v>7.021775628650647</v>
      </c>
      <c r="S14" s="55">
        <f t="shared" ref="S14" si="80">(R14-((O14-T14)/5))</f>
        <v>6.8140979516383213</v>
      </c>
      <c r="T14" s="55">
        <v>6.6064202746259948</v>
      </c>
      <c r="U14" s="55">
        <f t="shared" ref="U14" si="81">(T14-((T14-Y14)/5))</f>
        <v>6.4394000112468799</v>
      </c>
      <c r="V14" s="55">
        <f t="shared" ref="V14" si="82">(U14-((T14-Y14)/5))</f>
        <v>6.272379747867765</v>
      </c>
      <c r="W14" s="55">
        <f t="shared" ref="W14" si="83">(V14-((T14-Y14)/5))</f>
        <v>6.1053594844886501</v>
      </c>
      <c r="X14" s="55">
        <f t="shared" ref="X14" si="84">(W14-((T14-Y14)/5))</f>
        <v>5.9383392211095352</v>
      </c>
      <c r="Y14" s="55">
        <v>5.7713189577304203</v>
      </c>
      <c r="Z14" s="55">
        <f t="shared" ref="Z14" si="85">(Y14-((Y14-AD14)/5))</f>
        <v>5.6138622675059455</v>
      </c>
      <c r="AA14" s="55">
        <f t="shared" ref="AA14" si="86">(Z14-((Y14-AD14)/5))</f>
        <v>5.4564055772814708</v>
      </c>
      <c r="AB14" s="55">
        <f t="shared" ref="AB14" si="87">(AA14-((Y14-AD14)/5))</f>
        <v>5.2989488870569961</v>
      </c>
      <c r="AC14" s="55">
        <f t="shared" ref="AC14" si="88">(AB14-((Y14-AD14)/5))</f>
        <v>5.1414921968325213</v>
      </c>
      <c r="AD14" s="55">
        <v>4.9840355066080457</v>
      </c>
      <c r="AE14" s="55">
        <f t="shared" ref="AE14" si="89">(AD14-((AD14-AI14)/5))</f>
        <v>4.8034006657203605</v>
      </c>
      <c r="AF14" s="55">
        <f t="shared" ref="AF14" si="90">(AE14-((AD14-AI14)/5))</f>
        <v>4.6227658248326753</v>
      </c>
      <c r="AG14" s="55">
        <f t="shared" ref="AG14" si="91">(AF14-((AD14-AI14)/5))</f>
        <v>4.4421309839449901</v>
      </c>
      <c r="AH14" s="55">
        <f t="shared" ref="AH14" si="92">(AG14-((AD14-AI14)/5))</f>
        <v>4.2614961430573048</v>
      </c>
      <c r="AI14" s="55">
        <v>4.0808613021696196</v>
      </c>
      <c r="AJ14" s="55">
        <f t="shared" ref="AJ14" si="93">(AI14-((AI14-AN14)/5))</f>
        <v>3.9356638961724104</v>
      </c>
      <c r="AK14" s="55">
        <f t="shared" ref="AK14" si="94">(AJ14-((AI14-AN14)/5))</f>
        <v>3.7904664901752012</v>
      </c>
      <c r="AL14" s="55">
        <f t="shared" ref="AL14" si="95">(AK14-((AI14-AN14)/5))</f>
        <v>3.645269084177992</v>
      </c>
      <c r="AM14" s="55">
        <f t="shared" ref="AM14" si="96">(AL14-((AI14-AN14)/5))</f>
        <v>3.5000716781807828</v>
      </c>
      <c r="AN14" s="55">
        <v>3.3548742721835745</v>
      </c>
      <c r="AO14" s="55">
        <f t="shared" ref="AO14" si="97">(AN14-((AN14-AS14)/5))</f>
        <v>3.2209665024306648</v>
      </c>
      <c r="AP14" s="55">
        <f t="shared" ref="AP14" si="98">(AO14-((AN14-AS14)/5))</f>
        <v>3.0870587326777552</v>
      </c>
      <c r="AQ14" s="55">
        <f t="shared" ref="AQ14" si="99">(AP14-((AN14-AS14)/5))</f>
        <v>2.9531509629248456</v>
      </c>
      <c r="AR14" s="55">
        <f t="shared" ref="AR14" si="100">(AQ14-((AN14-AS14)/5))</f>
        <v>2.8192431931719359</v>
      </c>
      <c r="AS14" s="55">
        <v>2.6853354234190268</v>
      </c>
      <c r="AT14" s="55">
        <f t="shared" ref="AT14" si="101">(AS14-((AS14-AX14)/5))</f>
        <v>2.600984680190948</v>
      </c>
      <c r="AU14" s="55">
        <f t="shared" ref="AU14" si="102">(AT14-((AS14-AX14)/5))</f>
        <v>2.5166339369628692</v>
      </c>
      <c r="AV14" s="55">
        <f t="shared" ref="AV14" si="103">(AU14-((AS14-AX14)/5))</f>
        <v>2.4322831937347904</v>
      </c>
      <c r="AW14" s="55">
        <f t="shared" ref="AW14" si="104">(AV14-((AS14-AX14)/5))</f>
        <v>2.3479324505067116</v>
      </c>
      <c r="AX14" s="55">
        <v>2.2635817072786319</v>
      </c>
      <c r="AY14" s="55">
        <f t="shared" ref="AY14" si="105">(AX14-((AX14-BC14)/5))</f>
        <v>2.232673059614771</v>
      </c>
      <c r="AZ14" s="55">
        <f t="shared" ref="AZ14" si="106">(AY14-((AX14-BC14)/5))</f>
        <v>2.2017644119509101</v>
      </c>
      <c r="BA14" s="55">
        <f t="shared" ref="BA14" si="107">(AZ14-((AX14-BC14)/5))</f>
        <v>2.1708557642870492</v>
      </c>
      <c r="BB14" s="55">
        <f t="shared" ref="BB14" si="108">(BA14-((AX14-BC14)/5))</f>
        <v>2.1399471166231883</v>
      </c>
      <c r="BC14" s="55">
        <v>2.1090384689593265</v>
      </c>
      <c r="BD14" s="55">
        <f t="shared" ref="BD14" si="109">(BC14-((BC14-BH14)/5))</f>
        <v>2.0834628669828281</v>
      </c>
      <c r="BE14" s="55">
        <f t="shared" ref="BE14" si="110">(BD14-((BC14-BH14)/5))</f>
        <v>2.0578872650063298</v>
      </c>
      <c r="BF14" s="55">
        <f t="shared" ref="BF14" si="111">(BE14-((BC14-BH14)/5))</f>
        <v>2.0323116630298315</v>
      </c>
      <c r="BG14" s="55">
        <f t="shared" ref="BG14" si="112">(BF14-((BC14-BH14)/5))</f>
        <v>2.0067360610533331</v>
      </c>
      <c r="BH14" s="55">
        <v>1.9811604590768355</v>
      </c>
      <c r="BI14" s="55">
        <f t="shared" ref="BI14" si="113">(BH14-((BH14-BM14)/5))</f>
        <v>1.9602029428564929</v>
      </c>
      <c r="BJ14" s="55">
        <f t="shared" ref="BJ14" si="114">(BI14-((BH14-BM14)/5))</f>
        <v>1.9392454266361503</v>
      </c>
      <c r="BK14" s="55">
        <f t="shared" ref="BK14" si="115">(BJ14-((BH14-BM14)/5))</f>
        <v>1.9182879104158077</v>
      </c>
      <c r="BL14" s="55">
        <f t="shared" ref="BL14" si="116">(BK14-((BH14-BM14)/5))</f>
        <v>1.8973303941954651</v>
      </c>
      <c r="BM14" s="55">
        <v>1.8763728779751225</v>
      </c>
      <c r="BN14" s="55">
        <f t="shared" ref="BN14" si="117">(BM14-((BM14-BR14)/5))</f>
        <v>1.7828123087078982</v>
      </c>
      <c r="BO14" s="55">
        <f t="shared" ref="BO14" si="118">(BN14-((BM14-BR14)/5))</f>
        <v>1.6892517394406739</v>
      </c>
      <c r="BP14" s="55">
        <f t="shared" ref="BP14" si="119">(BO14-((BM14-BR14)/5))</f>
        <v>1.5956911701734495</v>
      </c>
      <c r="BQ14" s="55">
        <f t="shared" ref="BQ14" si="120">(BP14-((BM14-BR14)/5))</f>
        <v>1.5021306009062252</v>
      </c>
      <c r="BR14" s="55">
        <v>1.4085700316390009</v>
      </c>
      <c r="BS14" s="55">
        <f t="shared" ref="BS14" si="121">(BR14-((BR14-BW14)/5))</f>
        <v>1.4262875684143119</v>
      </c>
      <c r="BT14" s="55">
        <f t="shared" ref="BT14" si="122">(BS14-((BR14-BW14)/5))</f>
        <v>1.444005105189623</v>
      </c>
      <c r="BU14" s="55">
        <f t="shared" ref="BU14" si="123">(BT14-((BR14-BW14)/5))</f>
        <v>1.4617226419649341</v>
      </c>
      <c r="BV14" s="55">
        <f t="shared" ref="BV14" si="124">(BU14-((BR14-BW14)/5))</f>
        <v>1.4794401787402451</v>
      </c>
      <c r="BW14" s="55">
        <v>1.4971577155155567</v>
      </c>
      <c r="BX14" s="55">
        <f t="shared" ref="BX14" si="125">(BW14-((BW14-CB14)/5))</f>
        <v>1.4996397476317125</v>
      </c>
      <c r="BY14" s="55">
        <f t="shared" ref="BY14" si="126">(BX14-((BW14-CB14)/5))</f>
        <v>1.5021217797478683</v>
      </c>
      <c r="BZ14" s="55">
        <f t="shared" ref="BZ14" si="127">(BY14-((BW14-CB14)/5))</f>
        <v>1.5046038118640241</v>
      </c>
      <c r="CA14" s="55">
        <f t="shared" ref="CA14" si="128">(BZ14-((BW14-CB14)/5))</f>
        <v>1.50708584398018</v>
      </c>
      <c r="CB14" s="55">
        <v>1.5095678760963354</v>
      </c>
      <c r="CC14" s="55">
        <f t="shared" ref="CC14" si="129">(CB14-((CB14-CG14)/5))</f>
        <v>1.5141417371042367</v>
      </c>
      <c r="CD14" s="55">
        <f t="shared" ref="CD14" si="130">(CC14-((CB14-CG14)/5))</f>
        <v>1.5187155981121381</v>
      </c>
      <c r="CE14" s="55">
        <f t="shared" ref="CE14" si="131">(CD14-((CB14-CG14)/5))</f>
        <v>1.5232894591200394</v>
      </c>
      <c r="CF14" s="55">
        <f t="shared" ref="CF14" si="132">(CE14-((CB14-CG14)/5))</f>
        <v>1.5278633201279408</v>
      </c>
      <c r="CG14" s="55">
        <v>1.5324371811358424</v>
      </c>
      <c r="CH14" s="55">
        <f t="shared" ref="CH14" si="133">(CG14-((CG14-CL14)/5))</f>
        <v>1.5392464725910737</v>
      </c>
      <c r="CI14" s="55">
        <f t="shared" ref="CI14" si="134">(CH14-((CG14-CL14)/5))</f>
        <v>1.5460557640463051</v>
      </c>
      <c r="CJ14" s="55">
        <f t="shared" ref="CJ14" si="135">(CI14-((CG14-CL14)/5))</f>
        <v>1.5528650555015364</v>
      </c>
      <c r="CK14" s="55">
        <f t="shared" ref="CK14" si="136">(CJ14-((CG14-CL14)/5))</f>
        <v>1.5596743469567678</v>
      </c>
      <c r="CL14" s="55">
        <v>1.5664836384119987</v>
      </c>
      <c r="CM14" s="60"/>
      <c r="CN14" s="60"/>
      <c r="CO14" s="60"/>
      <c r="CP14" s="60"/>
      <c r="CQ14" s="60"/>
      <c r="CR14" s="60"/>
    </row>
    <row r="15" spans="1:96" x14ac:dyDescent="0.25">
      <c r="A15" s="50" t="s">
        <v>159</v>
      </c>
      <c r="B15" s="50" t="s">
        <v>152</v>
      </c>
      <c r="C15" s="50" t="s">
        <v>154</v>
      </c>
      <c r="D15" s="50" t="s">
        <v>102</v>
      </c>
      <c r="E15" s="329">
        <f>(J15/$J$19)*$E$13</f>
        <v>62.013327597297859</v>
      </c>
      <c r="F15" s="329">
        <f>(E15-((E15-J15)/5))</f>
        <v>61.817113033897385</v>
      </c>
      <c r="G15" s="329">
        <f>(F15-((E15-J15)/5))</f>
        <v>61.620898470496911</v>
      </c>
      <c r="H15" s="329">
        <f>(G15-((E15-J15)/5))</f>
        <v>61.424683907096437</v>
      </c>
      <c r="I15" s="329">
        <f>(H15-((E15-J15)/5))</f>
        <v>61.228469343695963</v>
      </c>
      <c r="J15" s="55">
        <v>61.032254780295474</v>
      </c>
      <c r="K15" s="55">
        <f>(J15-((J15-O15)/5))</f>
        <v>60.039905693800435</v>
      </c>
      <c r="L15" s="55">
        <f>(K15-((J15-O15)/5))</f>
        <v>59.047556607305395</v>
      </c>
      <c r="M15" s="55">
        <f>(L15-((J15-O15)/5))</f>
        <v>58.055207520810356</v>
      </c>
      <c r="N15" s="55">
        <f>(M15-((J15-O15)/5))</f>
        <v>57.062858434315316</v>
      </c>
      <c r="O15" s="55">
        <v>56.070509347820284</v>
      </c>
      <c r="P15" s="55">
        <f>(O15-((O15-T15)/5))</f>
        <v>54.547306655821316</v>
      </c>
      <c r="Q15" s="55">
        <f>(P15-((O15-T15)/5))</f>
        <v>53.024103963822348</v>
      </c>
      <c r="R15" s="55">
        <f>(Q15-((O15-T15)/5))</f>
        <v>51.500901271823381</v>
      </c>
      <c r="S15" s="55">
        <f>(R15-((O15-T15)/5))</f>
        <v>49.977698579824413</v>
      </c>
      <c r="T15" s="55">
        <v>48.454495887825438</v>
      </c>
      <c r="U15" s="55">
        <f>(T15-((T15-Y15)/5))</f>
        <v>47.229493189137003</v>
      </c>
      <c r="V15" s="55">
        <f>(U15-((T15-Y15)/5))</f>
        <v>46.004490490448568</v>
      </c>
      <c r="W15" s="55">
        <f>(V15-((T15-Y15)/5))</f>
        <v>44.779487791760133</v>
      </c>
      <c r="X15" s="55">
        <f>(W15-((T15-Y15)/5))</f>
        <v>43.554485093071698</v>
      </c>
      <c r="Y15" s="55">
        <v>42.329482394383255</v>
      </c>
      <c r="Z15" s="55">
        <f>(Y15-((Y15-AD15)/5))</f>
        <v>41.174623297953104</v>
      </c>
      <c r="AA15" s="55">
        <f>(Z15-((Y15-AD15)/5))</f>
        <v>40.019764201522953</v>
      </c>
      <c r="AB15" s="55">
        <f>(AA15-((Y15-AD15)/5))</f>
        <v>38.864905105092802</v>
      </c>
      <c r="AC15" s="55">
        <f>(AB15-((Y15-AD15)/5))</f>
        <v>37.710046008662651</v>
      </c>
      <c r="AD15" s="55">
        <v>36.555186912232493</v>
      </c>
      <c r="AE15" s="55">
        <f>(AD15-((AD15-AI15)/5))</f>
        <v>35.230328699895125</v>
      </c>
      <c r="AF15" s="55">
        <f>(AE15-((AD15-AI15)/5))</f>
        <v>33.905470487557757</v>
      </c>
      <c r="AG15" s="55">
        <f>(AF15-((AD15-AI15)/5))</f>
        <v>32.580612275220389</v>
      </c>
      <c r="AH15" s="55">
        <f>(AG15-((AD15-AI15)/5))</f>
        <v>31.255754062883017</v>
      </c>
      <c r="AI15" s="55">
        <v>29.930895850545642</v>
      </c>
      <c r="AJ15" s="55">
        <f>(AI15-((AI15-AN15)/5))</f>
        <v>28.865951929427489</v>
      </c>
      <c r="AK15" s="55">
        <f>(AJ15-((AI15-AN15)/5))</f>
        <v>27.801008008309335</v>
      </c>
      <c r="AL15" s="55">
        <f>(AK15-((AI15-AN15)/5))</f>
        <v>26.736064087191181</v>
      </c>
      <c r="AM15" s="55">
        <f>(AL15-((AI15-AN15)/5))</f>
        <v>25.671120166073027</v>
      </c>
      <c r="AN15" s="55">
        <v>24.606176244954867</v>
      </c>
      <c r="AO15" s="55">
        <f>(AN15-((AN15-AS15)/5))</f>
        <v>23.624035659112778</v>
      </c>
      <c r="AP15" s="55">
        <f>(AO15-((AN15-AS15)/5))</f>
        <v>22.641895073270689</v>
      </c>
      <c r="AQ15" s="55">
        <f>(AP15-((AN15-AS15)/5))</f>
        <v>21.6597544874286</v>
      </c>
      <c r="AR15" s="55">
        <f>(AQ15-((AN15-AS15)/5))</f>
        <v>20.677613901586511</v>
      </c>
      <c r="AS15" s="55">
        <v>19.695473315744422</v>
      </c>
      <c r="AT15" s="55">
        <f>(AS15-((AS15-AX15)/5))</f>
        <v>19.076806538431143</v>
      </c>
      <c r="AU15" s="55">
        <f>(AT15-((AS15-AX15)/5))</f>
        <v>18.458139761117863</v>
      </c>
      <c r="AV15" s="55">
        <f>(AU15-((AS15-AX15)/5))</f>
        <v>17.839472983804583</v>
      </c>
      <c r="AW15" s="55">
        <f>(AV15-((AS15-AX15)/5))</f>
        <v>17.220806206491304</v>
      </c>
      <c r="AX15" s="55">
        <v>16.602139429178028</v>
      </c>
      <c r="AY15" s="55">
        <f>(AX15-((AX15-BC15)/5))</f>
        <v>16.37544132659454</v>
      </c>
      <c r="AZ15" s="55">
        <f>(AY15-((AX15-BC15)/5))</f>
        <v>16.148743224011053</v>
      </c>
      <c r="BA15" s="55">
        <f>(AZ15-((AX15-BC15)/5))</f>
        <v>15.922045121427564</v>
      </c>
      <c r="BB15" s="55">
        <f>(BA15-((AX15-BC15)/5))</f>
        <v>15.695347018844075</v>
      </c>
      <c r="BC15" s="55">
        <v>15.468648916260584</v>
      </c>
      <c r="BD15" s="55">
        <f>(BC15-((BC15-BH15)/5))</f>
        <v>15.28106580024863</v>
      </c>
      <c r="BE15" s="55">
        <f>(BD15-((BC15-BH15)/5))</f>
        <v>15.093482684236676</v>
      </c>
      <c r="BF15" s="55">
        <f>(BE15-((BC15-BH15)/5))</f>
        <v>14.905899568224722</v>
      </c>
      <c r="BG15" s="55">
        <f>(BF15-((BC15-BH15)/5))</f>
        <v>14.718316452212768</v>
      </c>
      <c r="BH15" s="55">
        <v>14.530733336200814</v>
      </c>
      <c r="BI15" s="55">
        <f>(BH15-((BH15-BM15)/5))</f>
        <v>14.377021364920708</v>
      </c>
      <c r="BJ15" s="55">
        <f>(BI15-((BH15-BM15)/5))</f>
        <v>14.223309393640601</v>
      </c>
      <c r="BK15" s="55">
        <f>(BJ15-((BH15-BM15)/5))</f>
        <v>14.069597422360495</v>
      </c>
      <c r="BL15" s="55">
        <f>(BK15-((BH15-BM15)/5))</f>
        <v>13.915885451080388</v>
      </c>
      <c r="BM15" s="55">
        <v>13.762173479800282</v>
      </c>
      <c r="BN15" s="55">
        <f>(BM15-((BM15-BR15)/5))</f>
        <v>13.075957642725342</v>
      </c>
      <c r="BO15" s="55">
        <f>(BN15-((BM15-BR15)/5))</f>
        <v>12.389741805650402</v>
      </c>
      <c r="BP15" s="55">
        <f>(BO15-((BM15-BR15)/5))</f>
        <v>11.703525968575462</v>
      </c>
      <c r="BQ15" s="55">
        <f>(BP15-((BM15-BR15)/5))</f>
        <v>11.017310131500523</v>
      </c>
      <c r="BR15" s="55">
        <v>10.331094294425585</v>
      </c>
      <c r="BS15" s="55">
        <f>(BR15-((BR15-BW15)/5))</f>
        <v>10.461042780464087</v>
      </c>
      <c r="BT15" s="55">
        <f>(BS15-((BR15-BW15)/5))</f>
        <v>10.59099126650259</v>
      </c>
      <c r="BU15" s="55">
        <f>(BT15-((BR15-BW15)/5))</f>
        <v>10.720939752541092</v>
      </c>
      <c r="BV15" s="55">
        <f>(BU15-((BR15-BW15)/5))</f>
        <v>10.850888238579595</v>
      </c>
      <c r="BW15" s="55">
        <v>10.980836724618094</v>
      </c>
      <c r="BX15" s="55">
        <f>(BW15-((BW15-CB15)/5))</f>
        <v>10.999041078862348</v>
      </c>
      <c r="BY15" s="55">
        <f>(BX15-((BW15-CB15)/5))</f>
        <v>11.017245433106602</v>
      </c>
      <c r="BZ15" s="55">
        <f>(BY15-((BW15-CB15)/5))</f>
        <v>11.035449787350856</v>
      </c>
      <c r="CA15" s="55">
        <f>(BZ15-((BW15-CB15)/5))</f>
        <v>11.053654141595111</v>
      </c>
      <c r="CB15" s="55">
        <v>11.071858495839368</v>
      </c>
      <c r="CC15" s="55">
        <f>(CB15-((CB15-CG15)/5))</f>
        <v>11.105405276120674</v>
      </c>
      <c r="CD15" s="55">
        <f>(CC15-((CB15-CG15)/5))</f>
        <v>11.13895205640198</v>
      </c>
      <c r="CE15" s="55">
        <f>(CD15-((CB15-CG15)/5))</f>
        <v>11.172498836683285</v>
      </c>
      <c r="CF15" s="55">
        <f>(CE15-((CB15-CG15)/5))</f>
        <v>11.206045616964591</v>
      </c>
      <c r="CG15" s="55">
        <v>11.239592397245898</v>
      </c>
      <c r="CH15" s="55">
        <f>(CG15-((CG15-CL15)/5))</f>
        <v>11.289534842791445</v>
      </c>
      <c r="CI15" s="55">
        <f>(CH15-((CG15-CL15)/5))</f>
        <v>11.339477288336992</v>
      </c>
      <c r="CJ15" s="55">
        <f>(CI15-((CG15-CL15)/5))</f>
        <v>11.389419733882539</v>
      </c>
      <c r="CK15" s="55">
        <f>(CJ15-((CG15-CL15)/5))</f>
        <v>11.439362179428086</v>
      </c>
      <c r="CL15" s="55">
        <v>11.489304624973634</v>
      </c>
      <c r="CM15" s="60"/>
      <c r="CN15" s="60"/>
      <c r="CO15" s="60"/>
      <c r="CP15" s="60"/>
      <c r="CQ15" s="60"/>
      <c r="CR15" s="60"/>
    </row>
    <row r="16" spans="1:96" x14ac:dyDescent="0.25">
      <c r="A16" s="50" t="s">
        <v>159</v>
      </c>
      <c r="B16" s="50" t="s">
        <v>152</v>
      </c>
      <c r="C16" s="50" t="s">
        <v>112</v>
      </c>
      <c r="D16" s="50" t="s">
        <v>102</v>
      </c>
      <c r="E16" s="329">
        <f>(J16/$J$19)*$E$13</f>
        <v>74.247931515683575</v>
      </c>
      <c r="F16" s="329">
        <f t="shared" ref="F16:F18" si="137">(E16-((E16-J16)/5))</f>
        <v>74.013005798419314</v>
      </c>
      <c r="G16" s="329">
        <f t="shared" ref="G16:G18" si="138">(F16-((E16-J16)/5))</f>
        <v>73.778080081155053</v>
      </c>
      <c r="H16" s="329">
        <f t="shared" ref="H16:H18" si="139">(G16-((E16-J16)/5))</f>
        <v>73.543154363890793</v>
      </c>
      <c r="I16" s="329">
        <f t="shared" ref="I16:I18" si="140">(H16-((E16-J16)/5))</f>
        <v>73.308228646626532</v>
      </c>
      <c r="J16" s="55">
        <v>73.073302929362299</v>
      </c>
      <c r="K16" s="55">
        <f t="shared" ref="K16:K18" si="141">(J16-((J16-O16)/5))</f>
        <v>71.885173379337232</v>
      </c>
      <c r="L16" s="55">
        <f t="shared" ref="L16:L18" si="142">(K16-((J16-O16)/5))</f>
        <v>70.697043829312165</v>
      </c>
      <c r="M16" s="55">
        <f t="shared" ref="M16:M18" si="143">(L16-((J16-O16)/5))</f>
        <v>69.508914279287097</v>
      </c>
      <c r="N16" s="55">
        <f t="shared" ref="N16:N18" si="144">(M16-((J16-O16)/5))</f>
        <v>68.32078472926203</v>
      </c>
      <c r="O16" s="55">
        <v>67.132655179236949</v>
      </c>
      <c r="P16" s="55">
        <f t="shared" ref="P16:P18" si="145">(O16-((O16-T16)/5))</f>
        <v>65.308939962816723</v>
      </c>
      <c r="Q16" s="55">
        <f t="shared" ref="Q16:Q18" si="146">(P16-((O16-T16)/5))</f>
        <v>63.485224746396497</v>
      </c>
      <c r="R16" s="55">
        <f t="shared" ref="R16:R18" si="147">(Q16-((O16-T16)/5))</f>
        <v>61.661509529976271</v>
      </c>
      <c r="S16" s="55">
        <f t="shared" ref="S16:S18" si="148">(R16-((O16-T16)/5))</f>
        <v>59.837794313556046</v>
      </c>
      <c r="T16" s="55">
        <v>58.014079097135827</v>
      </c>
      <c r="U16" s="55">
        <f t="shared" ref="U16:U18" si="149">(T16-((T16-Y16)/5))</f>
        <v>56.547395724339204</v>
      </c>
      <c r="V16" s="55">
        <f t="shared" ref="V16:V18" si="150">(U16-((T16-Y16)/5))</f>
        <v>55.08071235154258</v>
      </c>
      <c r="W16" s="55">
        <f t="shared" ref="W16:W18" si="151">(V16-((T16-Y16)/5))</f>
        <v>53.614028978745957</v>
      </c>
      <c r="X16" s="55">
        <f t="shared" ref="X16:X18" si="152">(W16-((T16-Y16)/5))</f>
        <v>52.147345605949333</v>
      </c>
      <c r="Y16" s="55">
        <v>50.680662233152724</v>
      </c>
      <c r="Z16" s="55">
        <f t="shared" ref="Z16:Z18" si="153">(Y16-((Y16-AD16)/5))</f>
        <v>49.297961087701751</v>
      </c>
      <c r="AA16" s="55">
        <f t="shared" ref="AA16:AA18" si="154">(Z16-((Y16-AD16)/5))</f>
        <v>47.915259942250778</v>
      </c>
      <c r="AB16" s="55">
        <f t="shared" ref="AB16:AB18" si="155">(AA16-((Y16-AD16)/5))</f>
        <v>46.532558796799805</v>
      </c>
      <c r="AC16" s="55">
        <f t="shared" ref="AC16:AC18" si="156">(AB16-((Y16-AD16)/5))</f>
        <v>45.149857651348832</v>
      </c>
      <c r="AD16" s="55">
        <v>43.767156505897859</v>
      </c>
      <c r="AE16" s="55">
        <f t="shared" ref="AE16:AE18" si="157">(AD16-((AD16-AI16)/5))</f>
        <v>42.180917133993837</v>
      </c>
      <c r="AF16" s="55">
        <f t="shared" ref="AF16:AF18" si="158">(AE16-((AD16-AI16)/5))</f>
        <v>40.594677762089816</v>
      </c>
      <c r="AG16" s="55">
        <f t="shared" ref="AG16:AG18" si="159">(AF16-((AD16-AI16)/5))</f>
        <v>39.008438390185795</v>
      </c>
      <c r="AH16" s="55">
        <f t="shared" ref="AH16:AH18" si="160">(AG16-((AD16-AI16)/5))</f>
        <v>37.422199018281773</v>
      </c>
      <c r="AI16" s="55">
        <v>35.835959646377759</v>
      </c>
      <c r="AJ16" s="55">
        <f t="shared" ref="AJ16:AJ18" si="161">(AI16-((AI16-AN16)/5))</f>
        <v>34.560913033225688</v>
      </c>
      <c r="AK16" s="55">
        <f t="shared" ref="AK16:AK18" si="162">(AJ16-((AI16-AN16)/5))</f>
        <v>33.285866420073617</v>
      </c>
      <c r="AL16" s="55">
        <f t="shared" ref="AL16:AL18" si="163">(AK16-((AI16-AN16)/5))</f>
        <v>32.010819806921546</v>
      </c>
      <c r="AM16" s="55">
        <f t="shared" ref="AM16:AM18" si="164">(AL16-((AI16-AN16)/5))</f>
        <v>30.735773193769479</v>
      </c>
      <c r="AN16" s="55">
        <v>29.460726580617418</v>
      </c>
      <c r="AO16" s="55">
        <f t="shared" ref="AO16:AO18" si="165">(AN16-((AN16-AS16)/5))</f>
        <v>28.284819565436472</v>
      </c>
      <c r="AP16" s="55">
        <f t="shared" ref="AP16:AP18" si="166">(AO16-((AN16-AS16)/5))</f>
        <v>27.108912550255525</v>
      </c>
      <c r="AQ16" s="55">
        <f t="shared" ref="AQ16:AQ18" si="167">(AP16-((AN16-AS16)/5))</f>
        <v>25.933005535074578</v>
      </c>
      <c r="AR16" s="55">
        <f t="shared" ref="AR16:AR18" si="168">(AQ16-((AN16-AS16)/5))</f>
        <v>24.757098519893631</v>
      </c>
      <c r="AS16" s="55">
        <v>23.581191504712685</v>
      </c>
      <c r="AT16" s="55">
        <f t="shared" ref="AT16:AT18" si="169">(AS16-((AS16-AX16)/5))</f>
        <v>22.840468013606451</v>
      </c>
      <c r="AU16" s="55">
        <f t="shared" ref="AU16:AU18" si="170">(AT16-((AS16-AX16)/5))</f>
        <v>22.099744522500217</v>
      </c>
      <c r="AV16" s="55">
        <f t="shared" ref="AV16:AV18" si="171">(AU16-((AS16-AX16)/5))</f>
        <v>21.359021031393983</v>
      </c>
      <c r="AW16" s="55">
        <f t="shared" ref="AW16:AW18" si="172">(AV16-((AS16-AX16)/5))</f>
        <v>20.618297540287749</v>
      </c>
      <c r="AX16" s="55">
        <v>19.877574049181518</v>
      </c>
      <c r="AY16" s="55">
        <f t="shared" ref="AY16:AY18" si="173">(AX16-((AX16-BC16)/5))</f>
        <v>19.606150697984223</v>
      </c>
      <c r="AZ16" s="55">
        <f t="shared" ref="AZ16:AZ18" si="174">(AY16-((AX16-BC16)/5))</f>
        <v>19.334727346786927</v>
      </c>
      <c r="BA16" s="55">
        <f t="shared" ref="BA16:BA18" si="175">(AZ16-((AX16-BC16)/5))</f>
        <v>19.063303995589632</v>
      </c>
      <c r="BB16" s="55">
        <f t="shared" ref="BB16:BB18" si="176">(BA16-((AX16-BC16)/5))</f>
        <v>18.791880644392336</v>
      </c>
      <c r="BC16" s="55">
        <v>18.520457293195044</v>
      </c>
      <c r="BD16" s="55">
        <f t="shared" ref="BD16:BD18" si="177">(BC16-((BC16-BH16)/5))</f>
        <v>18.295865920811394</v>
      </c>
      <c r="BE16" s="55">
        <f t="shared" ref="BE16:BE18" si="178">(BD16-((BC16-BH16)/5))</f>
        <v>18.071274548427745</v>
      </c>
      <c r="BF16" s="55">
        <f t="shared" ref="BF16:BF18" si="179">(BE16-((BC16-BH16)/5))</f>
        <v>17.846683176044095</v>
      </c>
      <c r="BG16" s="55">
        <f t="shared" ref="BG16:BG18" si="180">(BF16-((BC16-BH16)/5))</f>
        <v>17.622091803660446</v>
      </c>
      <c r="BH16" s="55">
        <v>17.397500431276789</v>
      </c>
      <c r="BI16" s="55">
        <f t="shared" ref="BI16:BI18" si="181">(BH16-((BH16-BM16)/5))</f>
        <v>17.213462638774207</v>
      </c>
      <c r="BJ16" s="55">
        <f t="shared" ref="BJ16:BJ18" si="182">(BI16-((BH16-BM16)/5))</f>
        <v>17.029424846271624</v>
      </c>
      <c r="BK16" s="55">
        <f t="shared" ref="BK16:BK18" si="183">(BJ16-((BH16-BM16)/5))</f>
        <v>16.845387053769041</v>
      </c>
      <c r="BL16" s="55">
        <f t="shared" ref="BL16:BL18" si="184">(BK16-((BH16-BM16)/5))</f>
        <v>16.661349261266459</v>
      </c>
      <c r="BM16" s="55">
        <v>16.477311468763883</v>
      </c>
      <c r="BN16" s="55">
        <f t="shared" ref="BN16:BN18" si="185">(BM16-((BM16-BR16)/5))</f>
        <v>15.655712169868371</v>
      </c>
      <c r="BO16" s="55">
        <f t="shared" ref="BO16:BO18" si="186">(BN16-((BM16-BR16)/5))</f>
        <v>14.834112870972859</v>
      </c>
      <c r="BP16" s="55">
        <f t="shared" ref="BP16:BP18" si="187">(BO16-((BM16-BR16)/5))</f>
        <v>14.012513572077347</v>
      </c>
      <c r="BQ16" s="55">
        <f t="shared" ref="BQ16:BQ18" si="188">(BP16-((BM16-BR16)/5))</f>
        <v>13.190914273181836</v>
      </c>
      <c r="BR16" s="55">
        <v>12.369314974286327</v>
      </c>
      <c r="BS16" s="55">
        <f t="shared" ref="BS16:BS18" si="189">(BR16-((BR16-BW16)/5))</f>
        <v>12.52490098564518</v>
      </c>
      <c r="BT16" s="55">
        <f t="shared" ref="BT16:BT18" si="190">(BS16-((BR16-BW16)/5))</f>
        <v>12.680486997004033</v>
      </c>
      <c r="BU16" s="55">
        <f t="shared" ref="BU16:BU18" si="191">(BT16-((BR16-BW16)/5))</f>
        <v>12.836073008362886</v>
      </c>
      <c r="BV16" s="55">
        <f t="shared" ref="BV16:BV18" si="192">(BU16-((BR16-BW16)/5))</f>
        <v>12.991659019721739</v>
      </c>
      <c r="BW16" s="55">
        <v>13.147245031080592</v>
      </c>
      <c r="BX16" s="55">
        <f t="shared" ref="BX16:BX18" si="193">(BW16-((BW16-CB16)/5))</f>
        <v>13.169040920764047</v>
      </c>
      <c r="BY16" s="55">
        <f t="shared" ref="BY16:BY18" si="194">(BX16-((BW16-CB16)/5))</f>
        <v>13.190836810447502</v>
      </c>
      <c r="BZ16" s="55">
        <f t="shared" ref="BZ16:BZ18" si="195">(BY16-((BW16-CB16)/5))</f>
        <v>13.212632700130957</v>
      </c>
      <c r="CA16" s="55">
        <f t="shared" ref="CA16:CA18" si="196">(BZ16-((BW16-CB16)/5))</f>
        <v>13.234428589814412</v>
      </c>
      <c r="CB16" s="55">
        <v>13.256224479497869</v>
      </c>
      <c r="CC16" s="55">
        <f t="shared" ref="CC16:CC18" si="197">(CB16-((CB16-CG16)/5))</f>
        <v>13.296389701094631</v>
      </c>
      <c r="CD16" s="55">
        <f t="shared" ref="CD16:CD18" si="198">(CC16-((CB16-CG16)/5))</f>
        <v>13.336554922691393</v>
      </c>
      <c r="CE16" s="55">
        <f t="shared" ref="CE16:CE18" si="199">(CD16-((CB16-CG16)/5))</f>
        <v>13.376720144288155</v>
      </c>
      <c r="CF16" s="55">
        <f t="shared" ref="CF16:CF18" si="200">(CE16-((CB16-CG16)/5))</f>
        <v>13.416885365884918</v>
      </c>
      <c r="CG16" s="55">
        <v>13.457050587481682</v>
      </c>
      <c r="CH16" s="55">
        <f t="shared" ref="CH16:CH18" si="201">(CG16-((CG16-CL16)/5))</f>
        <v>13.516846173692945</v>
      </c>
      <c r="CI16" s="55">
        <f t="shared" ref="CI16:CI18" si="202">(CH16-((CG16-CL16)/5))</f>
        <v>13.576641759904209</v>
      </c>
      <c r="CJ16" s="55">
        <f t="shared" ref="CJ16:CJ18" si="203">(CI16-((CG16-CL16)/5))</f>
        <v>13.636437346115473</v>
      </c>
      <c r="CK16" s="55">
        <f t="shared" ref="CK16:CK18" si="204">(CJ16-((CG16-CL16)/5))</f>
        <v>13.696232932326737</v>
      </c>
      <c r="CL16" s="55">
        <v>13.756028518537999</v>
      </c>
      <c r="CM16" s="60"/>
      <c r="CN16" s="60"/>
      <c r="CO16" s="60"/>
      <c r="CP16" s="60"/>
      <c r="CQ16" s="60"/>
      <c r="CR16" s="60"/>
    </row>
    <row r="17" spans="1:96" x14ac:dyDescent="0.25">
      <c r="A17" s="50" t="s">
        <v>159</v>
      </c>
      <c r="B17" s="50" t="s">
        <v>152</v>
      </c>
      <c r="C17" s="50" t="s">
        <v>155</v>
      </c>
      <c r="D17" s="50" t="s">
        <v>102</v>
      </c>
      <c r="E17" s="329">
        <f>(J17/$J$19)*$E$13</f>
        <v>271.14274526746055</v>
      </c>
      <c r="F17" s="329">
        <f t="shared" si="137"/>
        <v>270.28483040555625</v>
      </c>
      <c r="G17" s="329">
        <f t="shared" si="138"/>
        <v>269.42691554365194</v>
      </c>
      <c r="H17" s="329">
        <f t="shared" si="139"/>
        <v>268.56900068174764</v>
      </c>
      <c r="I17" s="329">
        <f t="shared" si="140"/>
        <v>267.71108581984333</v>
      </c>
      <c r="J17" s="55">
        <v>266.85317095793908</v>
      </c>
      <c r="K17" s="55">
        <f t="shared" si="141"/>
        <v>263.6260635489532</v>
      </c>
      <c r="L17" s="55">
        <f t="shared" si="142"/>
        <v>260.39895613996731</v>
      </c>
      <c r="M17" s="55">
        <f t="shared" si="143"/>
        <v>257.17184873098142</v>
      </c>
      <c r="N17" s="55">
        <f t="shared" si="144"/>
        <v>253.94474132199551</v>
      </c>
      <c r="O17" s="55">
        <v>250.71763391300954</v>
      </c>
      <c r="P17" s="55">
        <f t="shared" si="145"/>
        <v>244.88602022818205</v>
      </c>
      <c r="Q17" s="55">
        <f t="shared" si="146"/>
        <v>239.05440654335456</v>
      </c>
      <c r="R17" s="55">
        <f t="shared" si="147"/>
        <v>233.22279285852707</v>
      </c>
      <c r="S17" s="55">
        <f t="shared" si="148"/>
        <v>227.39117917369958</v>
      </c>
      <c r="T17" s="55">
        <v>221.55956548887204</v>
      </c>
      <c r="U17" s="55">
        <f t="shared" si="149"/>
        <v>216.83029958312974</v>
      </c>
      <c r="V17" s="55">
        <f t="shared" si="150"/>
        <v>212.10103367738745</v>
      </c>
      <c r="W17" s="55">
        <f t="shared" si="151"/>
        <v>207.37176777164515</v>
      </c>
      <c r="X17" s="55">
        <f t="shared" si="152"/>
        <v>202.64250186590286</v>
      </c>
      <c r="Y17" s="55">
        <v>197.91323596016056</v>
      </c>
      <c r="Z17" s="55">
        <f t="shared" si="153"/>
        <v>193.28134048893534</v>
      </c>
      <c r="AA17" s="55">
        <f t="shared" si="154"/>
        <v>188.64944501771012</v>
      </c>
      <c r="AB17" s="55">
        <f t="shared" si="155"/>
        <v>184.0175495464849</v>
      </c>
      <c r="AC17" s="55">
        <f t="shared" si="156"/>
        <v>179.38565407525968</v>
      </c>
      <c r="AD17" s="55">
        <v>174.75375860403452</v>
      </c>
      <c r="AE17" s="55">
        <f t="shared" si="157"/>
        <v>169.06094954903338</v>
      </c>
      <c r="AF17" s="55">
        <f t="shared" si="158"/>
        <v>163.36814049403225</v>
      </c>
      <c r="AG17" s="55">
        <f t="shared" si="159"/>
        <v>157.67533143903111</v>
      </c>
      <c r="AH17" s="55">
        <f t="shared" si="160"/>
        <v>151.98252238402998</v>
      </c>
      <c r="AI17" s="55">
        <v>146.28971332902881</v>
      </c>
      <c r="AJ17" s="55">
        <f t="shared" si="161"/>
        <v>141.62165010027564</v>
      </c>
      <c r="AK17" s="55">
        <f t="shared" si="162"/>
        <v>136.95358687152248</v>
      </c>
      <c r="AL17" s="55">
        <f t="shared" si="163"/>
        <v>132.28552364276931</v>
      </c>
      <c r="AM17" s="55">
        <f t="shared" si="164"/>
        <v>127.61746041401614</v>
      </c>
      <c r="AN17" s="55">
        <v>122.94939718526298</v>
      </c>
      <c r="AO17" s="55">
        <f t="shared" si="165"/>
        <v>118.48003934952578</v>
      </c>
      <c r="AP17" s="55">
        <f t="shared" si="166"/>
        <v>114.01068151378858</v>
      </c>
      <c r="AQ17" s="55">
        <f t="shared" si="167"/>
        <v>109.54132367805138</v>
      </c>
      <c r="AR17" s="55">
        <f t="shared" si="168"/>
        <v>105.07196584231419</v>
      </c>
      <c r="AS17" s="55">
        <v>100.60260800657697</v>
      </c>
      <c r="AT17" s="55">
        <f t="shared" si="169"/>
        <v>97.818946195670378</v>
      </c>
      <c r="AU17" s="55">
        <f t="shared" si="170"/>
        <v>95.035284384763784</v>
      </c>
      <c r="AV17" s="55">
        <f t="shared" si="171"/>
        <v>92.25162257385719</v>
      </c>
      <c r="AW17" s="55">
        <f t="shared" si="172"/>
        <v>89.467960762950597</v>
      </c>
      <c r="AX17" s="55">
        <v>86.684298952044031</v>
      </c>
      <c r="AY17" s="55">
        <f t="shared" si="173"/>
        <v>85.858159153014128</v>
      </c>
      <c r="AZ17" s="55">
        <f t="shared" si="174"/>
        <v>85.032019353984225</v>
      </c>
      <c r="BA17" s="55">
        <f t="shared" si="175"/>
        <v>84.205879554954322</v>
      </c>
      <c r="BB17" s="55">
        <f t="shared" si="176"/>
        <v>83.379739755924419</v>
      </c>
      <c r="BC17" s="55">
        <v>82.55359995689453</v>
      </c>
      <c r="BD17" s="55">
        <f t="shared" si="177"/>
        <v>81.894831452139002</v>
      </c>
      <c r="BE17" s="55">
        <f t="shared" si="178"/>
        <v>81.236062947383473</v>
      </c>
      <c r="BF17" s="55">
        <f t="shared" si="179"/>
        <v>80.577294442627945</v>
      </c>
      <c r="BG17" s="55">
        <f t="shared" si="180"/>
        <v>79.918525937872417</v>
      </c>
      <c r="BH17" s="55">
        <v>79.259757433116903</v>
      </c>
      <c r="BI17" s="55">
        <f t="shared" si="181"/>
        <v>78.751811475581079</v>
      </c>
      <c r="BJ17" s="55">
        <f t="shared" si="182"/>
        <v>78.243865518045254</v>
      </c>
      <c r="BK17" s="55">
        <f t="shared" si="183"/>
        <v>77.73591956050943</v>
      </c>
      <c r="BL17" s="55">
        <f t="shared" si="184"/>
        <v>77.227973602973606</v>
      </c>
      <c r="BM17" s="55">
        <v>76.72002764543781</v>
      </c>
      <c r="BN17" s="55">
        <f t="shared" si="185"/>
        <v>73.147476075335874</v>
      </c>
      <c r="BO17" s="55">
        <f t="shared" si="186"/>
        <v>69.574924505233938</v>
      </c>
      <c r="BP17" s="55">
        <f t="shared" si="187"/>
        <v>66.002372935132001</v>
      </c>
      <c r="BQ17" s="55">
        <f t="shared" si="188"/>
        <v>62.429821365030065</v>
      </c>
      <c r="BR17" s="55">
        <v>58.857269794928122</v>
      </c>
      <c r="BS17" s="55">
        <f t="shared" si="189"/>
        <v>59.871601390667763</v>
      </c>
      <c r="BT17" s="55">
        <f t="shared" si="190"/>
        <v>60.885932986407404</v>
      </c>
      <c r="BU17" s="55">
        <f t="shared" si="191"/>
        <v>61.900264582147045</v>
      </c>
      <c r="BV17" s="55">
        <f t="shared" si="192"/>
        <v>62.914596177886686</v>
      </c>
      <c r="BW17" s="55">
        <v>63.92892777362632</v>
      </c>
      <c r="BX17" s="55">
        <f t="shared" si="193"/>
        <v>64.316528067336989</v>
      </c>
      <c r="BY17" s="55">
        <f t="shared" si="194"/>
        <v>64.704128361047651</v>
      </c>
      <c r="BZ17" s="55">
        <f t="shared" si="195"/>
        <v>65.091728654758327</v>
      </c>
      <c r="CA17" s="55">
        <f t="shared" si="196"/>
        <v>65.479328948469004</v>
      </c>
      <c r="CB17" s="55">
        <v>65.866929242179665</v>
      </c>
      <c r="CC17" s="55">
        <f t="shared" si="197"/>
        <v>66.357913289626367</v>
      </c>
      <c r="CD17" s="55">
        <f t="shared" si="198"/>
        <v>66.848897337073069</v>
      </c>
      <c r="CE17" s="55">
        <f t="shared" si="199"/>
        <v>67.339881384519771</v>
      </c>
      <c r="CF17" s="55">
        <f t="shared" si="200"/>
        <v>67.830865431966473</v>
      </c>
      <c r="CG17" s="55">
        <v>68.321849479413189</v>
      </c>
      <c r="CH17" s="55">
        <f t="shared" si="201"/>
        <v>68.92908242334606</v>
      </c>
      <c r="CI17" s="55">
        <f t="shared" si="202"/>
        <v>69.536315367278931</v>
      </c>
      <c r="CJ17" s="55">
        <f t="shared" si="203"/>
        <v>70.143548311211802</v>
      </c>
      <c r="CK17" s="55">
        <f t="shared" si="204"/>
        <v>70.750781255144673</v>
      </c>
      <c r="CL17" s="55">
        <v>71.35801419907753</v>
      </c>
      <c r="CM17" s="60"/>
      <c r="CN17" s="60"/>
      <c r="CO17" s="60"/>
      <c r="CP17" s="60"/>
      <c r="CQ17" s="60"/>
      <c r="CR17" s="60"/>
    </row>
    <row r="18" spans="1:96" x14ac:dyDescent="0.25">
      <c r="A18" s="50" t="s">
        <v>159</v>
      </c>
      <c r="B18" s="50" t="s">
        <v>152</v>
      </c>
      <c r="C18" s="50" t="s">
        <v>156</v>
      </c>
      <c r="D18" s="50" t="s">
        <v>102</v>
      </c>
      <c r="E18" s="329">
        <f>(J18/$J$19)*$E$13</f>
        <v>568.73553341163029</v>
      </c>
      <c r="F18" s="329">
        <f t="shared" si="137"/>
        <v>566.93601387764602</v>
      </c>
      <c r="G18" s="329">
        <f t="shared" si="138"/>
        <v>565.13649434366175</v>
      </c>
      <c r="H18" s="329">
        <f t="shared" si="139"/>
        <v>563.33697480967749</v>
      </c>
      <c r="I18" s="329">
        <f t="shared" si="140"/>
        <v>561.53745527569322</v>
      </c>
      <c r="J18" s="55">
        <v>559.73793574170918</v>
      </c>
      <c r="K18" s="55">
        <f t="shared" si="141"/>
        <v>552.96891578576026</v>
      </c>
      <c r="L18" s="55">
        <f t="shared" si="142"/>
        <v>546.19989582981134</v>
      </c>
      <c r="M18" s="55">
        <f t="shared" si="143"/>
        <v>539.43087587386242</v>
      </c>
      <c r="N18" s="55">
        <f t="shared" si="144"/>
        <v>532.6618559179135</v>
      </c>
      <c r="O18" s="55">
        <v>525.89283596196435</v>
      </c>
      <c r="P18" s="55">
        <f t="shared" si="145"/>
        <v>513.66073321320994</v>
      </c>
      <c r="Q18" s="55">
        <f t="shared" si="146"/>
        <v>501.42863046445552</v>
      </c>
      <c r="R18" s="55">
        <f t="shared" si="147"/>
        <v>489.19652771570111</v>
      </c>
      <c r="S18" s="55">
        <f t="shared" si="148"/>
        <v>476.96442496694669</v>
      </c>
      <c r="T18" s="55">
        <v>464.73232221819222</v>
      </c>
      <c r="U18" s="55">
        <f t="shared" si="149"/>
        <v>454.81244933022464</v>
      </c>
      <c r="V18" s="55">
        <f t="shared" si="150"/>
        <v>444.89257644225705</v>
      </c>
      <c r="W18" s="55">
        <f t="shared" si="151"/>
        <v>434.97270355428947</v>
      </c>
      <c r="X18" s="55">
        <f t="shared" si="152"/>
        <v>425.05283066632188</v>
      </c>
      <c r="Y18" s="55">
        <v>415.1329577783543</v>
      </c>
      <c r="Z18" s="55">
        <f t="shared" si="153"/>
        <v>405.41732426975483</v>
      </c>
      <c r="AA18" s="55">
        <f t="shared" si="154"/>
        <v>395.70169076115536</v>
      </c>
      <c r="AB18" s="55">
        <f t="shared" si="155"/>
        <v>385.9860572525559</v>
      </c>
      <c r="AC18" s="55">
        <f t="shared" si="156"/>
        <v>376.27042374395643</v>
      </c>
      <c r="AD18" s="55">
        <v>366.55479023535702</v>
      </c>
      <c r="AE18" s="55">
        <f t="shared" si="157"/>
        <v>354.61383717274458</v>
      </c>
      <c r="AF18" s="55">
        <f t="shared" si="158"/>
        <v>342.67288411013214</v>
      </c>
      <c r="AG18" s="55">
        <f t="shared" si="159"/>
        <v>330.73193104751971</v>
      </c>
      <c r="AH18" s="55">
        <f t="shared" si="160"/>
        <v>318.79097798490727</v>
      </c>
      <c r="AI18" s="55">
        <v>306.85002492229478</v>
      </c>
      <c r="AJ18" s="55">
        <f t="shared" si="161"/>
        <v>297.05852772481194</v>
      </c>
      <c r="AK18" s="55">
        <f t="shared" si="162"/>
        <v>287.2670305273291</v>
      </c>
      <c r="AL18" s="55">
        <f t="shared" si="163"/>
        <v>277.47553332984626</v>
      </c>
      <c r="AM18" s="55">
        <f t="shared" si="164"/>
        <v>267.68403613236342</v>
      </c>
      <c r="AN18" s="55">
        <v>257.89253893488046</v>
      </c>
      <c r="AO18" s="55">
        <f t="shared" si="165"/>
        <v>248.51783628440725</v>
      </c>
      <c r="AP18" s="55">
        <f t="shared" si="166"/>
        <v>239.14313363393404</v>
      </c>
      <c r="AQ18" s="55">
        <f t="shared" si="167"/>
        <v>229.76843098346083</v>
      </c>
      <c r="AR18" s="55">
        <f t="shared" si="168"/>
        <v>220.39372833298762</v>
      </c>
      <c r="AS18" s="55">
        <v>211.01902568251435</v>
      </c>
      <c r="AT18" s="55">
        <f t="shared" si="169"/>
        <v>205.18015515215265</v>
      </c>
      <c r="AU18" s="55">
        <f t="shared" si="170"/>
        <v>199.34128462179095</v>
      </c>
      <c r="AV18" s="55">
        <f t="shared" si="171"/>
        <v>193.50241409142924</v>
      </c>
      <c r="AW18" s="55">
        <f t="shared" si="172"/>
        <v>187.66354356106754</v>
      </c>
      <c r="AX18" s="55">
        <v>181.8246730307059</v>
      </c>
      <c r="AY18" s="55">
        <f t="shared" si="173"/>
        <v>180.09180328783162</v>
      </c>
      <c r="AZ18" s="55">
        <f t="shared" si="174"/>
        <v>178.35893354495735</v>
      </c>
      <c r="BA18" s="55">
        <f t="shared" si="175"/>
        <v>176.62606380208308</v>
      </c>
      <c r="BB18" s="55">
        <f t="shared" si="176"/>
        <v>174.89319405920881</v>
      </c>
      <c r="BC18" s="55">
        <v>173.16032431633457</v>
      </c>
      <c r="BD18" s="55">
        <f t="shared" si="177"/>
        <v>171.77852427378747</v>
      </c>
      <c r="BE18" s="55">
        <f t="shared" si="178"/>
        <v>170.39672423124037</v>
      </c>
      <c r="BF18" s="55">
        <f t="shared" si="179"/>
        <v>169.01492418869327</v>
      </c>
      <c r="BG18" s="55">
        <f t="shared" si="180"/>
        <v>167.63312414614617</v>
      </c>
      <c r="BH18" s="55">
        <v>166.25132410359902</v>
      </c>
      <c r="BI18" s="55">
        <f t="shared" si="181"/>
        <v>165.18588193283966</v>
      </c>
      <c r="BJ18" s="55">
        <f t="shared" si="182"/>
        <v>164.12043976208031</v>
      </c>
      <c r="BK18" s="55">
        <f t="shared" si="183"/>
        <v>163.05499759132096</v>
      </c>
      <c r="BL18" s="55">
        <f t="shared" si="184"/>
        <v>161.9895554205616</v>
      </c>
      <c r="BM18" s="55">
        <v>160.92411324980222</v>
      </c>
      <c r="BN18" s="55">
        <f t="shared" si="185"/>
        <v>153.4305068069736</v>
      </c>
      <c r="BO18" s="55">
        <f t="shared" si="186"/>
        <v>145.93690036414498</v>
      </c>
      <c r="BP18" s="55">
        <f t="shared" si="187"/>
        <v>138.44329392131635</v>
      </c>
      <c r="BQ18" s="55">
        <f t="shared" si="188"/>
        <v>130.94968747848773</v>
      </c>
      <c r="BR18" s="55">
        <v>123.4560810356591</v>
      </c>
      <c r="BS18" s="55">
        <f t="shared" si="189"/>
        <v>125.58369252897124</v>
      </c>
      <c r="BT18" s="55">
        <f t="shared" si="190"/>
        <v>127.71130402228339</v>
      </c>
      <c r="BU18" s="55">
        <f t="shared" si="191"/>
        <v>129.83891551559552</v>
      </c>
      <c r="BV18" s="55">
        <f t="shared" si="192"/>
        <v>131.96652700890766</v>
      </c>
      <c r="BW18" s="55">
        <v>134.09413850221981</v>
      </c>
      <c r="BX18" s="55">
        <f t="shared" si="193"/>
        <v>134.90714959560751</v>
      </c>
      <c r="BY18" s="55">
        <f t="shared" si="194"/>
        <v>135.72016068899521</v>
      </c>
      <c r="BZ18" s="55">
        <f t="shared" si="195"/>
        <v>136.53317178238291</v>
      </c>
      <c r="CA18" s="55">
        <f t="shared" si="196"/>
        <v>137.34618287577061</v>
      </c>
      <c r="CB18" s="55">
        <v>138.15919396915831</v>
      </c>
      <c r="CC18" s="55">
        <f t="shared" si="197"/>
        <v>139.18905768115161</v>
      </c>
      <c r="CD18" s="55">
        <f t="shared" si="198"/>
        <v>140.21892139314491</v>
      </c>
      <c r="CE18" s="55">
        <f t="shared" si="199"/>
        <v>141.24878510513821</v>
      </c>
      <c r="CF18" s="55">
        <f t="shared" si="200"/>
        <v>142.27864881713151</v>
      </c>
      <c r="CG18" s="55">
        <v>143.30851252912487</v>
      </c>
      <c r="CH18" s="55">
        <f t="shared" si="201"/>
        <v>144.58221414312936</v>
      </c>
      <c r="CI18" s="55">
        <f t="shared" si="202"/>
        <v>145.85591575713386</v>
      </c>
      <c r="CJ18" s="55">
        <f t="shared" si="203"/>
        <v>147.12961737113835</v>
      </c>
      <c r="CK18" s="55">
        <f t="shared" si="204"/>
        <v>148.40331898514285</v>
      </c>
      <c r="CL18" s="55">
        <v>149.67702059914734</v>
      </c>
      <c r="CM18" s="60"/>
      <c r="CN18" s="60"/>
      <c r="CO18" s="60"/>
      <c r="CP18" s="60"/>
      <c r="CQ18" s="60"/>
      <c r="CR18" s="60"/>
    </row>
    <row r="19" spans="1:96" s="269" customFormat="1" x14ac:dyDescent="0.25">
      <c r="A19" s="269" t="s">
        <v>159</v>
      </c>
      <c r="B19" s="269" t="s">
        <v>152</v>
      </c>
      <c r="C19" s="269" t="s">
        <v>3</v>
      </c>
      <c r="D19" s="269" t="s">
        <v>102</v>
      </c>
      <c r="E19" s="330">
        <f>SUM(E14:E18)</f>
        <v>984.59460676408798</v>
      </c>
      <c r="F19" s="330">
        <f t="shared" ref="F19:BQ19" si="205">SUM(F14:F18)</f>
        <v>981.47927965009671</v>
      </c>
      <c r="G19" s="330">
        <f t="shared" si="205"/>
        <v>978.36395253610544</v>
      </c>
      <c r="H19" s="330">
        <f t="shared" si="205"/>
        <v>975.24862542211417</v>
      </c>
      <c r="I19" s="330">
        <f t="shared" si="205"/>
        <v>972.1332983081229</v>
      </c>
      <c r="J19" s="330">
        <f t="shared" si="205"/>
        <v>969.01797119413197</v>
      </c>
      <c r="K19" s="330">
        <f t="shared" si="205"/>
        <v>956.70606556764938</v>
      </c>
      <c r="L19" s="330">
        <f t="shared" si="205"/>
        <v>944.39415994116689</v>
      </c>
      <c r="M19" s="330">
        <f t="shared" si="205"/>
        <v>932.08225431468418</v>
      </c>
      <c r="N19" s="330">
        <f t="shared" si="205"/>
        <v>919.77034868820169</v>
      </c>
      <c r="O19" s="330">
        <f t="shared" si="205"/>
        <v>907.45844306171875</v>
      </c>
      <c r="P19" s="330">
        <f t="shared" si="205"/>
        <v>885.84013104270525</v>
      </c>
      <c r="Q19" s="330">
        <f t="shared" si="205"/>
        <v>864.22181902369186</v>
      </c>
      <c r="R19" s="330">
        <f t="shared" si="205"/>
        <v>842.60350700467848</v>
      </c>
      <c r="S19" s="330">
        <f t="shared" si="205"/>
        <v>820.98519498566509</v>
      </c>
      <c r="T19" s="330">
        <f t="shared" si="205"/>
        <v>799.36688296665147</v>
      </c>
      <c r="U19" s="330">
        <f t="shared" si="205"/>
        <v>781.85903783807748</v>
      </c>
      <c r="V19" s="330">
        <f t="shared" si="205"/>
        <v>764.35119270950349</v>
      </c>
      <c r="W19" s="330">
        <f t="shared" si="205"/>
        <v>746.84334758092928</v>
      </c>
      <c r="X19" s="330">
        <f t="shared" si="205"/>
        <v>729.33550245235529</v>
      </c>
      <c r="Y19" s="330">
        <f t="shared" si="205"/>
        <v>711.8276573237813</v>
      </c>
      <c r="Z19" s="330">
        <f t="shared" si="205"/>
        <v>694.78511141185095</v>
      </c>
      <c r="AA19" s="330">
        <f t="shared" si="205"/>
        <v>677.7425654999206</v>
      </c>
      <c r="AB19" s="330">
        <f t="shared" si="205"/>
        <v>660.70001958799048</v>
      </c>
      <c r="AC19" s="330">
        <f t="shared" si="205"/>
        <v>643.65747367606014</v>
      </c>
      <c r="AD19" s="330">
        <f t="shared" si="205"/>
        <v>626.6149277641299</v>
      </c>
      <c r="AE19" s="330">
        <f t="shared" si="205"/>
        <v>605.88943322138732</v>
      </c>
      <c r="AF19" s="330">
        <f t="shared" si="205"/>
        <v>585.16393867864463</v>
      </c>
      <c r="AG19" s="330">
        <f t="shared" si="205"/>
        <v>564.43844413590205</v>
      </c>
      <c r="AH19" s="330">
        <f t="shared" si="205"/>
        <v>543.71294959315935</v>
      </c>
      <c r="AI19" s="330">
        <f t="shared" si="205"/>
        <v>522.98745505041666</v>
      </c>
      <c r="AJ19" s="330">
        <f t="shared" si="205"/>
        <v>506.04270668391314</v>
      </c>
      <c r="AK19" s="330">
        <f t="shared" si="205"/>
        <v>489.09795831740973</v>
      </c>
      <c r="AL19" s="330">
        <f t="shared" si="205"/>
        <v>472.15320995090627</v>
      </c>
      <c r="AM19" s="330">
        <f t="shared" si="205"/>
        <v>455.20846158440281</v>
      </c>
      <c r="AN19" s="330">
        <f t="shared" si="205"/>
        <v>438.26371321789929</v>
      </c>
      <c r="AO19" s="330">
        <f t="shared" si="205"/>
        <v>422.12769736091298</v>
      </c>
      <c r="AP19" s="330">
        <f t="shared" si="205"/>
        <v>405.9916815039266</v>
      </c>
      <c r="AQ19" s="330">
        <f t="shared" si="205"/>
        <v>389.85566564694022</v>
      </c>
      <c r="AR19" s="330">
        <f t="shared" si="205"/>
        <v>373.71964978995391</v>
      </c>
      <c r="AS19" s="330">
        <f t="shared" si="205"/>
        <v>357.58363393296747</v>
      </c>
      <c r="AT19" s="330">
        <f t="shared" si="205"/>
        <v>347.51736058005156</v>
      </c>
      <c r="AU19" s="330">
        <f t="shared" si="205"/>
        <v>337.45108722713564</v>
      </c>
      <c r="AV19" s="330">
        <f t="shared" si="205"/>
        <v>327.38481387421979</v>
      </c>
      <c r="AW19" s="330">
        <f t="shared" si="205"/>
        <v>317.31854052130393</v>
      </c>
      <c r="AX19" s="330">
        <f t="shared" si="205"/>
        <v>307.25226716838813</v>
      </c>
      <c r="AY19" s="330">
        <f t="shared" si="205"/>
        <v>304.16422752503928</v>
      </c>
      <c r="AZ19" s="330">
        <f t="shared" si="205"/>
        <v>301.07618788169049</v>
      </c>
      <c r="BA19" s="330">
        <f t="shared" si="205"/>
        <v>297.98814823834164</v>
      </c>
      <c r="BB19" s="330">
        <f t="shared" si="205"/>
        <v>294.90010859499284</v>
      </c>
      <c r="BC19" s="330">
        <f t="shared" si="205"/>
        <v>291.81206895164405</v>
      </c>
      <c r="BD19" s="330">
        <f t="shared" si="205"/>
        <v>289.33375031396929</v>
      </c>
      <c r="BE19" s="330">
        <f t="shared" si="205"/>
        <v>286.85543167629459</v>
      </c>
      <c r="BF19" s="330">
        <f t="shared" si="205"/>
        <v>284.37711303861988</v>
      </c>
      <c r="BG19" s="330">
        <f t="shared" si="205"/>
        <v>281.89879440094512</v>
      </c>
      <c r="BH19" s="330">
        <f t="shared" si="205"/>
        <v>279.42047576327036</v>
      </c>
      <c r="BI19" s="330">
        <f t="shared" si="205"/>
        <v>277.48838035497215</v>
      </c>
      <c r="BJ19" s="330">
        <f t="shared" si="205"/>
        <v>275.55628494667394</v>
      </c>
      <c r="BK19" s="330">
        <f t="shared" si="205"/>
        <v>273.62418953837573</v>
      </c>
      <c r="BL19" s="330">
        <f t="shared" si="205"/>
        <v>271.69209413007752</v>
      </c>
      <c r="BM19" s="330">
        <f t="shared" si="205"/>
        <v>269.75999872177931</v>
      </c>
      <c r="BN19" s="330">
        <f t="shared" si="205"/>
        <v>257.0924650036111</v>
      </c>
      <c r="BO19" s="330">
        <f t="shared" si="205"/>
        <v>244.42493128544285</v>
      </c>
      <c r="BP19" s="330">
        <f t="shared" si="205"/>
        <v>231.75739756727461</v>
      </c>
      <c r="BQ19" s="330">
        <f t="shared" si="205"/>
        <v>219.08986384910639</v>
      </c>
      <c r="BR19" s="330">
        <f t="shared" ref="BR19:CL19" si="206">SUM(BR14:BR18)</f>
        <v>206.42233013093812</v>
      </c>
      <c r="BS19" s="330">
        <f t="shared" si="206"/>
        <v>209.86752525416259</v>
      </c>
      <c r="BT19" s="330">
        <f t="shared" si="206"/>
        <v>213.31272037738705</v>
      </c>
      <c r="BU19" s="330">
        <f t="shared" si="206"/>
        <v>216.75791550061149</v>
      </c>
      <c r="BV19" s="330">
        <f t="shared" si="206"/>
        <v>220.20311062383593</v>
      </c>
      <c r="BW19" s="330">
        <f t="shared" si="206"/>
        <v>223.64830574706036</v>
      </c>
      <c r="BX19" s="330">
        <f t="shared" si="206"/>
        <v>224.89139941020261</v>
      </c>
      <c r="BY19" s="330">
        <f t="shared" si="206"/>
        <v>226.13449307334483</v>
      </c>
      <c r="BZ19" s="330">
        <f t="shared" si="206"/>
        <v>227.37758673648707</v>
      </c>
      <c r="CA19" s="330">
        <f t="shared" si="206"/>
        <v>228.62068039962932</v>
      </c>
      <c r="CB19" s="330">
        <f t="shared" si="206"/>
        <v>229.86377406277154</v>
      </c>
      <c r="CC19" s="330">
        <f t="shared" si="206"/>
        <v>231.46290768509752</v>
      </c>
      <c r="CD19" s="330">
        <f t="shared" si="206"/>
        <v>233.0620413074235</v>
      </c>
      <c r="CE19" s="330">
        <f t="shared" si="206"/>
        <v>234.66117492974945</v>
      </c>
      <c r="CF19" s="330">
        <f t="shared" si="206"/>
        <v>236.26030855207543</v>
      </c>
      <c r="CG19" s="330">
        <f t="shared" si="206"/>
        <v>237.85944217440147</v>
      </c>
      <c r="CH19" s="330">
        <f t="shared" si="206"/>
        <v>239.85692405555091</v>
      </c>
      <c r="CI19" s="330">
        <f t="shared" si="206"/>
        <v>241.85440593670029</v>
      </c>
      <c r="CJ19" s="330">
        <f t="shared" si="206"/>
        <v>243.8518878178497</v>
      </c>
      <c r="CK19" s="330">
        <f t="shared" si="206"/>
        <v>245.84936969899911</v>
      </c>
      <c r="CL19" s="330">
        <f t="shared" si="206"/>
        <v>247.8468515801485</v>
      </c>
    </row>
    <row r="20" spans="1:96" x14ac:dyDescent="0.25">
      <c r="A20" s="50" t="s">
        <v>159</v>
      </c>
      <c r="B20" s="50" t="s">
        <v>157</v>
      </c>
      <c r="C20" s="50" t="s">
        <v>153</v>
      </c>
      <c r="D20" s="50" t="s">
        <v>165</v>
      </c>
      <c r="E20" s="329">
        <f>($E$13/$J$13)*J20</f>
        <v>7.3006331928171226</v>
      </c>
      <c r="F20" s="329">
        <f t="shared" ref="F20" si="207">(E20-((E20-J20)/5))</f>
        <v>7.2775334719993987</v>
      </c>
      <c r="G20" s="329">
        <f t="shared" ref="G20" si="208">(F20-((E20-J20)/5))</f>
        <v>7.2544337511816748</v>
      </c>
      <c r="H20" s="329">
        <f t="shared" ref="H20" si="209">(G20-((E20-J20)/5))</f>
        <v>7.2313340303639508</v>
      </c>
      <c r="I20" s="329">
        <f t="shared" ref="I20" si="210">(H20-((E20-J20)/5))</f>
        <v>7.2082343095462269</v>
      </c>
      <c r="J20" s="55">
        <v>7.1851345887285021</v>
      </c>
      <c r="K20" s="55">
        <f t="shared" ref="K20" si="211">(J20-((J20-O20)/5))</f>
        <v>7.3212296025550403</v>
      </c>
      <c r="L20" s="55">
        <f t="shared" ref="L20" si="212">(K20-((J20-O20)/5))</f>
        <v>7.4573246163815785</v>
      </c>
      <c r="M20" s="55">
        <f t="shared" ref="M20" si="213">(L20-((J20-O20)/5))</f>
        <v>7.5934196302081167</v>
      </c>
      <c r="N20" s="55">
        <f t="shared" ref="N20" si="214">(M20-((J20-O20)/5))</f>
        <v>7.7295146440346549</v>
      </c>
      <c r="O20" s="55">
        <v>7.865609657861194</v>
      </c>
      <c r="P20" s="55">
        <f t="shared" ref="P20" si="215">(O20-((O20-T20)/5))</f>
        <v>7.9819669804013111</v>
      </c>
      <c r="Q20" s="55">
        <f t="shared" ref="Q20" si="216">(P20-((O20-T20)/5))</f>
        <v>8.0983243029414282</v>
      </c>
      <c r="R20" s="55">
        <f t="shared" ref="R20" si="217">(Q20-((O20-T20)/5))</f>
        <v>8.2146816254815462</v>
      </c>
      <c r="S20" s="55">
        <f t="shared" ref="S20" si="218">(R20-((O20-T20)/5))</f>
        <v>8.3310389480216642</v>
      </c>
      <c r="T20" s="55">
        <v>8.4473962705617804</v>
      </c>
      <c r="U20" s="55">
        <f t="shared" ref="U20" si="219">(T20-((T20-Y20)/5))</f>
        <v>8.6846688692000686</v>
      </c>
      <c r="V20" s="55">
        <f t="shared" ref="V20" si="220">(U20-((T20-Y20)/5))</f>
        <v>8.9219414678383568</v>
      </c>
      <c r="W20" s="55">
        <f t="shared" ref="W20" si="221">(V20-((T20-Y20)/5))</f>
        <v>9.159214066476645</v>
      </c>
      <c r="X20" s="55">
        <f t="shared" ref="X20" si="222">(W20-((T20-Y20)/5))</f>
        <v>9.3964866651149332</v>
      </c>
      <c r="Y20" s="55">
        <v>9.6337592637532197</v>
      </c>
      <c r="Z20" s="55">
        <f t="shared" ref="Z20" si="223">(Y20-((Y20-AD20)/5))</f>
        <v>9.8930510177177879</v>
      </c>
      <c r="AA20" s="55">
        <f t="shared" ref="AA20" si="224">(Z20-((Y20-AD20)/5))</f>
        <v>10.152342771682356</v>
      </c>
      <c r="AB20" s="55">
        <f t="shared" ref="AB20" si="225">(AA20-((Y20-AD20)/5))</f>
        <v>10.411634525646924</v>
      </c>
      <c r="AC20" s="55">
        <f t="shared" ref="AC20" si="226">(AB20-((Y20-AD20)/5))</f>
        <v>10.670926279611493</v>
      </c>
      <c r="AD20" s="55">
        <v>10.930218033576063</v>
      </c>
      <c r="AE20" s="55">
        <f t="shared" ref="AE20" si="227">(AD20-((AD20-AI20)/5))</f>
        <v>11.170508752405015</v>
      </c>
      <c r="AF20" s="55">
        <f t="shared" ref="AF20" si="228">(AE20-((AD20-AI20)/5))</f>
        <v>11.410799471233966</v>
      </c>
      <c r="AG20" s="55">
        <f t="shared" ref="AG20" si="229">(AF20-((AD20-AI20)/5))</f>
        <v>11.651090190062918</v>
      </c>
      <c r="AH20" s="55">
        <f t="shared" ref="AH20" si="230">(AG20-((AD20-AI20)/5))</f>
        <v>11.89138090889187</v>
      </c>
      <c r="AI20" s="55">
        <v>12.131671627720818</v>
      </c>
      <c r="AJ20" s="55">
        <f t="shared" ref="AJ20" si="231">(AI20-((AI20-AN20)/5))</f>
        <v>12.252471581241114</v>
      </c>
      <c r="AK20" s="55">
        <f t="shared" ref="AK20" si="232">(AJ20-((AI20-AN20)/5))</f>
        <v>12.373271534761409</v>
      </c>
      <c r="AL20" s="55">
        <f t="shared" ref="AL20" si="233">(AK20-((AI20-AN20)/5))</f>
        <v>12.494071488281705</v>
      </c>
      <c r="AM20" s="55">
        <f t="shared" ref="AM20" si="234">(AL20-((AI20-AN20)/5))</f>
        <v>12.614871441802</v>
      </c>
      <c r="AN20" s="55">
        <v>12.735671395322292</v>
      </c>
      <c r="AO20" s="55">
        <f t="shared" ref="AO20" si="235">(AN20-((AN20-AS20)/5))</f>
        <v>12.793239153706084</v>
      </c>
      <c r="AP20" s="55">
        <f t="shared" ref="AP20" si="236">(AO20-((AN20-AS20)/5))</f>
        <v>12.850806912089876</v>
      </c>
      <c r="AQ20" s="55">
        <f t="shared" ref="AQ20" si="237">(AP20-((AN20-AS20)/5))</f>
        <v>12.908374670473668</v>
      </c>
      <c r="AR20" s="55">
        <f t="shared" ref="AR20" si="238">(AQ20-((AN20-AS20)/5))</f>
        <v>12.96594242885746</v>
      </c>
      <c r="AS20" s="55">
        <v>13.023510187241255</v>
      </c>
      <c r="AT20" s="55">
        <f t="shared" ref="AT20" si="239">(AS20-((AS20-AX20)/5))</f>
        <v>13.246468100762318</v>
      </c>
      <c r="AU20" s="55">
        <f t="shared" ref="AU20" si="240">(AT20-((AS20-AX20)/5))</f>
        <v>13.46942601428338</v>
      </c>
      <c r="AV20" s="55">
        <f t="shared" ref="AV20" si="241">(AU20-((AS20-AX20)/5))</f>
        <v>13.692383927804443</v>
      </c>
      <c r="AW20" s="55">
        <f t="shared" ref="AW20" si="242">(AV20-((AS20-AX20)/5))</f>
        <v>13.915341841325505</v>
      </c>
      <c r="AX20" s="55">
        <v>14.138299754846564</v>
      </c>
      <c r="AY20" s="55">
        <f t="shared" ref="AY20" si="243">(AX20-((AX20-BC20)/5))</f>
        <v>14.377744146853113</v>
      </c>
      <c r="AZ20" s="55">
        <f t="shared" ref="AZ20" si="244">(AY20-((AX20-BC20)/5))</f>
        <v>14.617188538859661</v>
      </c>
      <c r="BA20" s="55">
        <f t="shared" ref="BA20" si="245">(AZ20-((AX20-BC20)/5))</f>
        <v>14.85663293086621</v>
      </c>
      <c r="BB20" s="55">
        <f t="shared" ref="BB20" si="246">(BA20-((AX20-BC20)/5))</f>
        <v>15.096077322872759</v>
      </c>
      <c r="BC20" s="55">
        <v>15.335521714879311</v>
      </c>
      <c r="BD20" s="55">
        <f t="shared" ref="BD20" si="247">(BC20-((BC20-BH20)/5))</f>
        <v>15.570836911966628</v>
      </c>
      <c r="BE20" s="55">
        <f t="shared" ref="BE20" si="248">(BD20-((BC20-BH20)/5))</f>
        <v>15.806152109053945</v>
      </c>
      <c r="BF20" s="55">
        <f t="shared" ref="BF20" si="249">(BE20-((BC20-BH20)/5))</f>
        <v>16.041467306141261</v>
      </c>
      <c r="BG20" s="55">
        <f t="shared" ref="BG20" si="250">(BF20-((BC20-BH20)/5))</f>
        <v>16.276782503228578</v>
      </c>
      <c r="BH20" s="55">
        <v>16.512097700315895</v>
      </c>
      <c r="BI20" s="55">
        <f t="shared" ref="BI20" si="251">(BH20-((BH20-BM20)/5))</f>
        <v>16.751907557651705</v>
      </c>
      <c r="BJ20" s="55">
        <f t="shared" ref="BJ20" si="252">(BI20-((BH20-BM20)/5))</f>
        <v>16.991717414987516</v>
      </c>
      <c r="BK20" s="55">
        <f t="shared" ref="BK20" si="253">(BJ20-((BH20-BM20)/5))</f>
        <v>17.231527272323326</v>
      </c>
      <c r="BL20" s="55">
        <f t="shared" ref="BL20" si="254">(BK20-((BH20-BM20)/5))</f>
        <v>17.471337129659137</v>
      </c>
      <c r="BM20" s="55">
        <v>17.711146986994951</v>
      </c>
      <c r="BN20" s="55">
        <f t="shared" ref="BN20" si="255">(BM20-((BM20-BR20)/5))</f>
        <v>17.979681010148571</v>
      </c>
      <c r="BO20" s="55">
        <f t="shared" ref="BO20" si="256">(BN20-((BM20-BR20)/5))</f>
        <v>18.248215033302191</v>
      </c>
      <c r="BP20" s="55">
        <f t="shared" ref="BP20" si="257">(BO20-((BM20-BR20)/5))</f>
        <v>18.516749056455811</v>
      </c>
      <c r="BQ20" s="55">
        <f t="shared" ref="BQ20" si="258">(BP20-((BM20-BR20)/5))</f>
        <v>18.785283079609432</v>
      </c>
      <c r="BR20" s="55">
        <v>19.053817102763045</v>
      </c>
      <c r="BS20" s="55">
        <f t="shared" ref="BS20" si="259">(BR20-((BR20-BW20)/5))</f>
        <v>19.285880193540919</v>
      </c>
      <c r="BT20" s="55">
        <f t="shared" ref="BT20" si="260">(BS20-((BR20-BW20)/5))</f>
        <v>19.517943284318793</v>
      </c>
      <c r="BU20" s="55">
        <f t="shared" ref="BU20" si="261">(BT20-((BR20-BW20)/5))</f>
        <v>19.750006375096667</v>
      </c>
      <c r="BV20" s="55">
        <f t="shared" ref="BV20" si="262">(BU20-((BR20-BW20)/5))</f>
        <v>19.982069465874542</v>
      </c>
      <c r="BW20" s="55">
        <v>20.214132556652416</v>
      </c>
      <c r="BX20" s="55">
        <f t="shared" ref="BX20" si="263">(BW20-((BW20-CB20)/5))</f>
        <v>20.461633714690667</v>
      </c>
      <c r="BY20" s="55">
        <f t="shared" ref="BY20" si="264">(BX20-((BW20-CB20)/5))</f>
        <v>20.709134872728917</v>
      </c>
      <c r="BZ20" s="55">
        <f t="shared" ref="BZ20" si="265">(BY20-((BW20-CB20)/5))</f>
        <v>20.956636030767168</v>
      </c>
      <c r="CA20" s="55">
        <f t="shared" ref="CA20" si="266">(BZ20-((BW20-CB20)/5))</f>
        <v>21.204137188805419</v>
      </c>
      <c r="CB20" s="55">
        <v>21.451638346843676</v>
      </c>
      <c r="CC20" s="55">
        <f t="shared" ref="CC20" si="267">(CB20-((CB20-CG20)/5))</f>
        <v>21.711040650690837</v>
      </c>
      <c r="CD20" s="55">
        <f t="shared" ref="CD20" si="268">(CC20-((CB20-CG20)/5))</f>
        <v>21.970442954537997</v>
      </c>
      <c r="CE20" s="55">
        <f t="shared" ref="CE20" si="269">(CD20-((CB20-CG20)/5))</f>
        <v>22.229845258385158</v>
      </c>
      <c r="CF20" s="55">
        <f t="shared" ref="CF20" si="270">(CE20-((CB20-CG20)/5))</f>
        <v>22.489247562232318</v>
      </c>
      <c r="CG20" s="55">
        <v>22.748649866079475</v>
      </c>
      <c r="CH20" s="55">
        <f t="shared" ref="CH20" si="271">(CG20-((CG20-CL20)/5))</f>
        <v>23.021951090460664</v>
      </c>
      <c r="CI20" s="55">
        <f t="shared" ref="CI20" si="272">(CH20-((CG20-CL20)/5))</f>
        <v>23.295252314841854</v>
      </c>
      <c r="CJ20" s="55">
        <f t="shared" ref="CJ20" si="273">(CI20-((CG20-CL20)/5))</f>
        <v>23.568553539223043</v>
      </c>
      <c r="CK20" s="55">
        <f t="shared" ref="CK20" si="274">(CJ20-((CG20-CL20)/5))</f>
        <v>23.841854763604232</v>
      </c>
      <c r="CL20" s="55">
        <v>24.115155987985418</v>
      </c>
    </row>
    <row r="21" spans="1:96" x14ac:dyDescent="0.25">
      <c r="A21" s="50" t="s">
        <v>159</v>
      </c>
      <c r="B21" s="50" t="s">
        <v>157</v>
      </c>
      <c r="C21" s="50" t="s">
        <v>154</v>
      </c>
      <c r="D21" s="50" t="s">
        <v>165</v>
      </c>
      <c r="E21" s="329">
        <f>($E$13/$J$13)*J21</f>
        <v>103.83888654082908</v>
      </c>
      <c r="F21" s="329">
        <f>(E21-((E21-J21)/5))</f>
        <v>103.51033294475519</v>
      </c>
      <c r="G21" s="329">
        <f>(F21-((E21-J21)/5))</f>
        <v>103.1817793486813</v>
      </c>
      <c r="H21" s="329">
        <f>(G21-((E21-J21)/5))</f>
        <v>102.85322575260741</v>
      </c>
      <c r="I21" s="329">
        <f>(H21-((E21-J21)/5))</f>
        <v>102.52467215653353</v>
      </c>
      <c r="J21" s="55">
        <v>102.19611856045962</v>
      </c>
      <c r="K21" s="55">
        <f>(J21-((J21-O21)/5))</f>
        <v>104.13183486427427</v>
      </c>
      <c r="L21" s="55">
        <f>(K21-((J21-O21)/5))</f>
        <v>106.06755116808891</v>
      </c>
      <c r="M21" s="55">
        <f>(L21-((J21-O21)/5))</f>
        <v>108.00326747190356</v>
      </c>
      <c r="N21" s="55">
        <f>(M21-((J21-O21)/5))</f>
        <v>109.9389837757182</v>
      </c>
      <c r="O21" s="55">
        <v>111.87470007953286</v>
      </c>
      <c r="P21" s="55">
        <f>(O21-((O21-T21)/5))</f>
        <v>113.52968184540563</v>
      </c>
      <c r="Q21" s="55">
        <f>(P21-((O21-T21)/5))</f>
        <v>115.18466361127841</v>
      </c>
      <c r="R21" s="55">
        <f>(Q21-((O21-T21)/5))</f>
        <v>116.83964537715119</v>
      </c>
      <c r="S21" s="55">
        <f>(R21-((O21-T21)/5))</f>
        <v>118.49462714302396</v>
      </c>
      <c r="T21" s="55">
        <v>120.14960890889674</v>
      </c>
      <c r="U21" s="55">
        <f>(T21-((T21-Y21)/5))</f>
        <v>123.52440145065731</v>
      </c>
      <c r="V21" s="55">
        <f>(U21-((T21-Y21)/5))</f>
        <v>126.89919399241788</v>
      </c>
      <c r="W21" s="55">
        <f>(V21-((T21-Y21)/5))</f>
        <v>130.27398653417845</v>
      </c>
      <c r="X21" s="55">
        <f>(W21-((T21-Y21)/5))</f>
        <v>133.64877907593902</v>
      </c>
      <c r="Y21" s="55">
        <v>137.02357161769956</v>
      </c>
      <c r="Z21" s="55">
        <f>(Y21-((Y21-AD21)/5))</f>
        <v>140.71154857939513</v>
      </c>
      <c r="AA21" s="55">
        <f>(Z21-((Y21-AD21)/5))</f>
        <v>144.3995255410907</v>
      </c>
      <c r="AB21" s="55">
        <f>(AA21-((Y21-AD21)/5))</f>
        <v>148.08750250278626</v>
      </c>
      <c r="AC21" s="55">
        <f>(AB21-((Y21-AD21)/5))</f>
        <v>151.77547946448183</v>
      </c>
      <c r="AD21" s="55">
        <v>155.46345642617734</v>
      </c>
      <c r="AE21" s="55">
        <f>(AD21-((AD21-AI21)/5))</f>
        <v>158.88117651021648</v>
      </c>
      <c r="AF21" s="55">
        <f>(AE21-((AD21-AI21)/5))</f>
        <v>162.29889659425561</v>
      </c>
      <c r="AG21" s="55">
        <f>(AF21-((AD21-AI21)/5))</f>
        <v>165.71661667829474</v>
      </c>
      <c r="AH21" s="55">
        <f>(AG21-((AD21-AI21)/5))</f>
        <v>169.13433676233387</v>
      </c>
      <c r="AI21" s="55">
        <v>172.55205684637295</v>
      </c>
      <c r="AJ21" s="55">
        <f>(AI21-((AI21-AN21)/5))</f>
        <v>174.27022735794895</v>
      </c>
      <c r="AK21" s="55">
        <f>(AJ21-((AI21-AN21)/5))</f>
        <v>175.98839786952496</v>
      </c>
      <c r="AL21" s="55">
        <f>(AK21-((AI21-AN21)/5))</f>
        <v>177.70656838110096</v>
      </c>
      <c r="AM21" s="55">
        <f>(AL21-((AI21-AN21)/5))</f>
        <v>179.42473889267697</v>
      </c>
      <c r="AN21" s="55">
        <v>181.14290940425295</v>
      </c>
      <c r="AO21" s="55">
        <f>(AN21-((AN21-AS21)/5))</f>
        <v>181.96171124970189</v>
      </c>
      <c r="AP21" s="55">
        <f>(AO21-((AN21-AS21)/5))</f>
        <v>182.78051309515084</v>
      </c>
      <c r="AQ21" s="55">
        <f>(AP21-((AN21-AS21)/5))</f>
        <v>183.59931494059978</v>
      </c>
      <c r="AR21" s="55">
        <f>(AQ21-((AN21-AS21)/5))</f>
        <v>184.41811678604873</v>
      </c>
      <c r="AS21" s="55">
        <v>185.23691863149767</v>
      </c>
      <c r="AT21" s="55">
        <f>(AS21-((AS21-AX21)/5))</f>
        <v>188.40810952330577</v>
      </c>
      <c r="AU21" s="55">
        <f>(AT21-((AS21-AX21)/5))</f>
        <v>191.57930041511386</v>
      </c>
      <c r="AV21" s="55">
        <f>(AU21-((AS21-AX21)/5))</f>
        <v>194.75049130692196</v>
      </c>
      <c r="AW21" s="55">
        <f>(AV21-((AS21-AX21)/5))</f>
        <v>197.92168219873005</v>
      </c>
      <c r="AX21" s="55">
        <v>201.09287309053815</v>
      </c>
      <c r="AY21" s="55">
        <f>(AX21-((AX21-BC21)/5))</f>
        <v>204.49855563857639</v>
      </c>
      <c r="AZ21" s="55">
        <f>(AY21-((AX21-BC21)/5))</f>
        <v>207.90423818661463</v>
      </c>
      <c r="BA21" s="55">
        <f>(AZ21-((AX21-BC21)/5))</f>
        <v>211.30992073465288</v>
      </c>
      <c r="BB21" s="55">
        <f>(BA21-((AX21-BC21)/5))</f>
        <v>214.71560328269112</v>
      </c>
      <c r="BC21" s="55">
        <v>218.12128583072931</v>
      </c>
      <c r="BD21" s="55">
        <f>(BC21-((BC21-BH21)/5))</f>
        <v>221.46823771919335</v>
      </c>
      <c r="BE21" s="55">
        <f>(BD21-((BC21-BH21)/5))</f>
        <v>224.8151896076574</v>
      </c>
      <c r="BF21" s="55">
        <f>(BE21-((BC21-BH21)/5))</f>
        <v>228.16214149612145</v>
      </c>
      <c r="BG21" s="55">
        <f>(BF21-((BC21-BH21)/5))</f>
        <v>231.5090933845855</v>
      </c>
      <c r="BH21" s="55">
        <v>234.8560452730496</v>
      </c>
      <c r="BI21" s="55">
        <f>(BH21-((BH21-BM21)/5))</f>
        <v>238.26692593361554</v>
      </c>
      <c r="BJ21" s="55">
        <f>(BI21-((BH21-BM21)/5))</f>
        <v>241.67780659418148</v>
      </c>
      <c r="BK21" s="55">
        <f>(BJ21-((BH21-BM21)/5))</f>
        <v>245.08868725474741</v>
      </c>
      <c r="BL21" s="55">
        <f>(BK21-((BH21-BM21)/5))</f>
        <v>248.49956791531335</v>
      </c>
      <c r="BM21" s="55">
        <v>251.91044857587934</v>
      </c>
      <c r="BN21" s="55">
        <f>(BM21-((BM21-BR21)/5))</f>
        <v>255.72988083965004</v>
      </c>
      <c r="BO21" s="55">
        <f>(BN21-((BM21-BR21)/5))</f>
        <v>259.54931310342073</v>
      </c>
      <c r="BP21" s="55">
        <f>(BO21-((BM21-BR21)/5))</f>
        <v>263.36874536719142</v>
      </c>
      <c r="BQ21" s="55">
        <f>(BP21-((BM21-BR21)/5))</f>
        <v>267.18817763096212</v>
      </c>
      <c r="BR21" s="55">
        <v>271.00760989473281</v>
      </c>
      <c r="BS21" s="55">
        <f>(BR21-((BR21-BW21)/5))</f>
        <v>274.30830619287121</v>
      </c>
      <c r="BT21" s="55">
        <f>(BS21-((BR21-BW21)/5))</f>
        <v>277.60900249100962</v>
      </c>
      <c r="BU21" s="55">
        <f>(BT21-((BR21-BW21)/5))</f>
        <v>280.90969878914802</v>
      </c>
      <c r="BV21" s="55">
        <f>(BU21-((BR21-BW21)/5))</f>
        <v>284.21039508728643</v>
      </c>
      <c r="BW21" s="55">
        <v>287.51109138542478</v>
      </c>
      <c r="BX21" s="55">
        <f>(BW21-((BW21-CB21)/5))</f>
        <v>291.03136750250786</v>
      </c>
      <c r="BY21" s="55">
        <f>(BX21-((BW21-CB21)/5))</f>
        <v>294.55164361959095</v>
      </c>
      <c r="BZ21" s="55">
        <f>(BY21-((BW21-CB21)/5))</f>
        <v>298.07191973667403</v>
      </c>
      <c r="CA21" s="55">
        <f>(BZ21-((BW21-CB21)/5))</f>
        <v>301.59219585375712</v>
      </c>
      <c r="CB21" s="55">
        <v>305.11247197084009</v>
      </c>
      <c r="CC21" s="55">
        <f>(CB21-((CB21-CG21)/5))</f>
        <v>308.80202131350757</v>
      </c>
      <c r="CD21" s="55">
        <f>(CC21-((CB21-CG21)/5))</f>
        <v>312.49157065617504</v>
      </c>
      <c r="CE21" s="55">
        <f>(CD21-((CB21-CG21)/5))</f>
        <v>316.18111999884252</v>
      </c>
      <c r="CF21" s="55">
        <f>(CE21-((CB21-CG21)/5))</f>
        <v>319.87066934150999</v>
      </c>
      <c r="CG21" s="55">
        <v>323.56021868417753</v>
      </c>
      <c r="CH21" s="55">
        <f>(CG21-((CG21-CL21)/5))</f>
        <v>327.44745614433504</v>
      </c>
      <c r="CI21" s="55">
        <f>(CH21-((CG21-CL21)/5))</f>
        <v>331.33469360449254</v>
      </c>
      <c r="CJ21" s="55">
        <f>(CI21-((CG21-CL21)/5))</f>
        <v>335.22193106465005</v>
      </c>
      <c r="CK21" s="55">
        <f>(CJ21-((CG21-CL21)/5))</f>
        <v>339.10916852480756</v>
      </c>
      <c r="CL21" s="55">
        <v>342.99640598496495</v>
      </c>
    </row>
    <row r="22" spans="1:96" x14ac:dyDescent="0.25">
      <c r="A22" s="50" t="s">
        <v>159</v>
      </c>
      <c r="B22" s="50" t="s">
        <v>157</v>
      </c>
      <c r="C22" s="50" t="s">
        <v>112</v>
      </c>
      <c r="D22" s="50" t="s">
        <v>165</v>
      </c>
      <c r="E22" s="329">
        <f>($E$13/$J$13)*J22</f>
        <v>112.64618925945568</v>
      </c>
      <c r="F22" s="329">
        <f t="shared" ref="F22:F24" si="275">(E22-((E22-J22)/5))</f>
        <v>112.28976873340679</v>
      </c>
      <c r="G22" s="329">
        <f t="shared" ref="G22:G24" si="276">(F22-((E22-J22)/5))</f>
        <v>111.93334820735789</v>
      </c>
      <c r="H22" s="329">
        <f t="shared" ref="H22:H24" si="277">(G22-((E22-J22)/5))</f>
        <v>111.576927681309</v>
      </c>
      <c r="I22" s="329">
        <f t="shared" ref="I22:I24" si="278">(H22-((E22-J22)/5))</f>
        <v>111.22050715526011</v>
      </c>
      <c r="J22" s="55">
        <v>110.86408662921119</v>
      </c>
      <c r="K22" s="55">
        <f t="shared" ref="K22:K24" si="279">(J22-((J22-O22)/5))</f>
        <v>112.96398458050886</v>
      </c>
      <c r="L22" s="55">
        <f t="shared" ref="L22:L24" si="280">(K22-((J22-O22)/5))</f>
        <v>115.06388253180654</v>
      </c>
      <c r="M22" s="55">
        <f t="shared" ref="M22:M24" si="281">(L22-((J22-O22)/5))</f>
        <v>117.16378048310422</v>
      </c>
      <c r="N22" s="55">
        <f t="shared" ref="N22:N24" si="282">(M22-((J22-O22)/5))</f>
        <v>119.2636784344019</v>
      </c>
      <c r="O22" s="55">
        <v>121.36357638569956</v>
      </c>
      <c r="P22" s="55">
        <f t="shared" ref="P22:P24" si="283">(O22-((O22-T22)/5))</f>
        <v>123.15892873807817</v>
      </c>
      <c r="Q22" s="55">
        <f t="shared" ref="Q22:Q24" si="284">(P22-((O22-T22)/5))</f>
        <v>124.95428109045679</v>
      </c>
      <c r="R22" s="55">
        <f t="shared" ref="R22:R24" si="285">(Q22-((O22-T22)/5))</f>
        <v>126.7496334428354</v>
      </c>
      <c r="S22" s="55">
        <f t="shared" ref="S22:S24" si="286">(R22-((O22-T22)/5))</f>
        <v>128.54498579521402</v>
      </c>
      <c r="T22" s="55">
        <v>130.3403381475926</v>
      </c>
      <c r="U22" s="55">
        <f t="shared" ref="U22:U24" si="287">(T22-((T22-Y22)/5))</f>
        <v>134.00137046443166</v>
      </c>
      <c r="V22" s="55">
        <f t="shared" ref="V22:V24" si="288">(U22-((T22-Y22)/5))</f>
        <v>137.66240278127071</v>
      </c>
      <c r="W22" s="55">
        <f t="shared" ref="W22:W24" si="289">(V22-((T22-Y22)/5))</f>
        <v>141.32343509810977</v>
      </c>
      <c r="X22" s="55">
        <f t="shared" ref="X22:X24" si="290">(W22-((T22-Y22)/5))</f>
        <v>144.98446741494882</v>
      </c>
      <c r="Y22" s="55">
        <v>148.64549973178794</v>
      </c>
      <c r="Z22" s="55">
        <f t="shared" ref="Z22:Z24" si="291">(Y22-((Y22-AD22)/5))</f>
        <v>152.64627983114235</v>
      </c>
      <c r="AA22" s="55">
        <f t="shared" ref="AA22:AA24" si="292">(Z22-((Y22-AD22)/5))</f>
        <v>156.64705993049677</v>
      </c>
      <c r="AB22" s="55">
        <f t="shared" ref="AB22:AB24" si="293">(AA22-((Y22-AD22)/5))</f>
        <v>160.64784002985118</v>
      </c>
      <c r="AC22" s="55">
        <f t="shared" ref="AC22:AC24" si="294">(AB22-((Y22-AD22)/5))</f>
        <v>164.6486201292056</v>
      </c>
      <c r="AD22" s="55">
        <v>168.64940022855998</v>
      </c>
      <c r="AE22" s="55">
        <f t="shared" ref="AE22:AE24" si="295">(AD22-((AD22-AI22)/5))</f>
        <v>172.35700107298098</v>
      </c>
      <c r="AF22" s="55">
        <f t="shared" ref="AF22:AF24" si="296">(AE22-((AD22-AI22)/5))</f>
        <v>176.06460191740197</v>
      </c>
      <c r="AG22" s="55">
        <f t="shared" ref="AG22:AG24" si="297">(AF22-((AD22-AI22)/5))</f>
        <v>179.77220276182297</v>
      </c>
      <c r="AH22" s="55">
        <f t="shared" ref="AH22:AH24" si="298">(AG22-((AD22-AI22)/5))</f>
        <v>183.47980360624396</v>
      </c>
      <c r="AI22" s="55">
        <v>187.18740445066496</v>
      </c>
      <c r="AJ22" s="55">
        <f t="shared" ref="AJ22:AJ24" si="299">(AI22-((AI22-AN22)/5))</f>
        <v>189.05130502851739</v>
      </c>
      <c r="AK22" s="55">
        <f t="shared" ref="AK22:AK24" si="300">(AJ22-((AI22-AN22)/5))</f>
        <v>190.91520560636982</v>
      </c>
      <c r="AL22" s="55">
        <f t="shared" ref="AL22:AL24" si="301">(AK22-((AI22-AN22)/5))</f>
        <v>192.77910618422226</v>
      </c>
      <c r="AM22" s="55">
        <f t="shared" ref="AM22:AM24" si="302">(AL22-((AI22-AN22)/5))</f>
        <v>194.64300676207469</v>
      </c>
      <c r="AN22" s="55">
        <v>196.50690733992718</v>
      </c>
      <c r="AO22" s="55">
        <f t="shared" ref="AO22:AO24" si="303">(AN22-((AN22-AS22)/5))</f>
        <v>197.39515750054662</v>
      </c>
      <c r="AP22" s="55">
        <f t="shared" ref="AP22:AP24" si="304">(AO22-((AN22-AS22)/5))</f>
        <v>198.28340766116605</v>
      </c>
      <c r="AQ22" s="55">
        <f t="shared" ref="AQ22:AQ24" si="305">(AP22-((AN22-AS22)/5))</f>
        <v>199.17165782178549</v>
      </c>
      <c r="AR22" s="55">
        <f t="shared" ref="AR22:AR24" si="306">(AQ22-((AN22-AS22)/5))</f>
        <v>200.05990798240492</v>
      </c>
      <c r="AS22" s="55">
        <v>200.9481581430243</v>
      </c>
      <c r="AT22" s="55">
        <f t="shared" ref="AT22:AT24" si="307">(AS22-((AS22-AX22)/5))</f>
        <v>204.38831992900433</v>
      </c>
      <c r="AU22" s="55">
        <f t="shared" ref="AU22:AU24" si="308">(AT22-((AS22-AX22)/5))</f>
        <v>207.82848171498435</v>
      </c>
      <c r="AV22" s="55">
        <f t="shared" ref="AV22:AV24" si="309">(AU22-((AS22-AX22)/5))</f>
        <v>211.26864350096437</v>
      </c>
      <c r="AW22" s="55">
        <f t="shared" ref="AW22:AW24" si="310">(AV22-((AS22-AX22)/5))</f>
        <v>214.7088052869444</v>
      </c>
      <c r="AX22" s="55">
        <v>218.14896707292448</v>
      </c>
      <c r="AY22" s="55">
        <f t="shared" ref="AY22:AY24" si="311">(AX22-((AX22-BC22)/5))</f>
        <v>221.84350939366763</v>
      </c>
      <c r="AZ22" s="55">
        <f t="shared" ref="AZ22:AZ24" si="312">(AY22-((AX22-BC22)/5))</f>
        <v>225.53805171441078</v>
      </c>
      <c r="BA22" s="55">
        <f t="shared" ref="BA22:BA24" si="313">(AZ22-((AX22-BC22)/5))</f>
        <v>229.23259403515394</v>
      </c>
      <c r="BB22" s="55">
        <f t="shared" ref="BB22:BB24" si="314">(BA22-((AX22-BC22)/5))</f>
        <v>232.92713635589709</v>
      </c>
      <c r="BC22" s="55">
        <v>236.62167867664024</v>
      </c>
      <c r="BD22" s="55">
        <f t="shared" ref="BD22:BD24" si="315">(BC22-((BC22-BH22)/5))</f>
        <v>240.25250897952463</v>
      </c>
      <c r="BE22" s="55">
        <f t="shared" ref="BE22:BE24" si="316">(BD22-((BC22-BH22)/5))</f>
        <v>243.88333928240903</v>
      </c>
      <c r="BF22" s="55">
        <f t="shared" ref="BF22:BF24" si="317">(BE22-((BC22-BH22)/5))</f>
        <v>247.51416958529342</v>
      </c>
      <c r="BG22" s="55">
        <f t="shared" ref="BG22:BG24" si="318">(BF22-((BC22-BH22)/5))</f>
        <v>251.14499988817781</v>
      </c>
      <c r="BH22" s="55">
        <v>254.77583019106214</v>
      </c>
      <c r="BI22" s="55">
        <f t="shared" ref="BI22:BI24" si="319">(BH22-((BH22-BM22)/5))</f>
        <v>258.47601151263723</v>
      </c>
      <c r="BJ22" s="55">
        <f t="shared" ref="BJ22:BJ24" si="320">(BI22-((BH22-BM22)/5))</f>
        <v>262.17619283421232</v>
      </c>
      <c r="BK22" s="55">
        <f t="shared" ref="BK22:BK24" si="321">(BJ22-((BH22-BM22)/5))</f>
        <v>265.8763741557874</v>
      </c>
      <c r="BL22" s="55">
        <f t="shared" ref="BL22:BL24" si="322">(BK22-((BH22-BM22)/5))</f>
        <v>269.57655547736249</v>
      </c>
      <c r="BM22" s="55">
        <v>273.27673679893752</v>
      </c>
      <c r="BN22" s="55">
        <f t="shared" ref="BN22:BN24" si="323">(BM22-((BM22-BR22)/5))</f>
        <v>277.42012184456985</v>
      </c>
      <c r="BO22" s="55">
        <f t="shared" ref="BO22:BO24" si="324">(BN22-((BM22-BR22)/5))</f>
        <v>281.56350689020218</v>
      </c>
      <c r="BP22" s="55">
        <f t="shared" ref="BP22:BP24" si="325">(BO22-((BM22-BR22)/5))</f>
        <v>285.70689193583451</v>
      </c>
      <c r="BQ22" s="55">
        <f t="shared" ref="BQ22:BQ24" si="326">(BP22-((BM22-BR22)/5))</f>
        <v>289.85027698146683</v>
      </c>
      <c r="BR22" s="55">
        <v>293.99366202709922</v>
      </c>
      <c r="BS22" s="55">
        <f t="shared" ref="BS22:BS24" si="327">(BR22-((BR22-BW22)/5))</f>
        <v>297.57431347930725</v>
      </c>
      <c r="BT22" s="55">
        <f t="shared" ref="BT22:BT24" si="328">(BS22-((BR22-BW22)/5))</f>
        <v>301.15496493151528</v>
      </c>
      <c r="BU22" s="55">
        <f t="shared" ref="BU22:BU24" si="329">(BT22-((BR22-BW22)/5))</f>
        <v>304.73561638372331</v>
      </c>
      <c r="BV22" s="55">
        <f t="shared" ref="BV22:BV24" si="330">(BU22-((BR22-BW22)/5))</f>
        <v>308.31626783593134</v>
      </c>
      <c r="BW22" s="55">
        <v>311.89691928813926</v>
      </c>
      <c r="BX22" s="55">
        <f t="shared" ref="BX22:BX24" si="331">(BW22-((BW22-CB22)/5))</f>
        <v>315.71577466053924</v>
      </c>
      <c r="BY22" s="55">
        <f t="shared" ref="BY22:BY24" si="332">(BX22-((BW22-CB22)/5))</f>
        <v>319.53463003293922</v>
      </c>
      <c r="BZ22" s="55">
        <f t="shared" ref="BZ22:BZ24" si="333">(BY22-((BW22-CB22)/5))</f>
        <v>323.3534854053392</v>
      </c>
      <c r="CA22" s="55">
        <f t="shared" ref="CA22:CA24" si="334">(BZ22-((BW22-CB22)/5))</f>
        <v>327.17234077773918</v>
      </c>
      <c r="CB22" s="55">
        <v>330.99119615013927</v>
      </c>
      <c r="CC22" s="55">
        <f t="shared" ref="CC22:CC24" si="335">(CB22-((CB22-CG22)/5))</f>
        <v>334.9936819951007</v>
      </c>
      <c r="CD22" s="55">
        <f t="shared" ref="CD22:CD24" si="336">(CC22-((CB22-CG22)/5))</f>
        <v>338.99616784006213</v>
      </c>
      <c r="CE22" s="55">
        <f t="shared" ref="CE22:CE24" si="337">(CD22-((CB22-CG22)/5))</f>
        <v>342.99865368502356</v>
      </c>
      <c r="CF22" s="55">
        <f t="shared" ref="CF22:CF24" si="338">(CE22-((CB22-CG22)/5))</f>
        <v>347.00113952998498</v>
      </c>
      <c r="CG22" s="55">
        <v>351.00362537494635</v>
      </c>
      <c r="CH22" s="55">
        <f t="shared" ref="CH22:CH24" si="339">(CG22-((CG22-CL22)/5))</f>
        <v>355.22056665022836</v>
      </c>
      <c r="CI22" s="55">
        <f t="shared" ref="CI22:CI24" si="340">(CH22-((CG22-CL22)/5))</f>
        <v>359.43750792551037</v>
      </c>
      <c r="CJ22" s="55">
        <f t="shared" ref="CJ22:CJ24" si="341">(CI22-((CG22-CL22)/5))</f>
        <v>363.65444920079238</v>
      </c>
      <c r="CK22" s="55">
        <f t="shared" ref="CK22:CK24" si="342">(CJ22-((CG22-CL22)/5))</f>
        <v>367.8713904760744</v>
      </c>
      <c r="CL22" s="55">
        <v>372.08833175135635</v>
      </c>
    </row>
    <row r="23" spans="1:96" x14ac:dyDescent="0.25">
      <c r="A23" s="50" t="s">
        <v>159</v>
      </c>
      <c r="B23" s="50" t="s">
        <v>157</v>
      </c>
      <c r="C23" s="50" t="s">
        <v>155</v>
      </c>
      <c r="D23" s="50" t="s">
        <v>165</v>
      </c>
      <c r="E23" s="329">
        <f>($E$13/$J$13)*J23</f>
        <v>200.6209140740994</v>
      </c>
      <c r="F23" s="329">
        <f t="shared" si="275"/>
        <v>199.98613528397092</v>
      </c>
      <c r="G23" s="329">
        <f t="shared" si="276"/>
        <v>199.35135649384245</v>
      </c>
      <c r="H23" s="329">
        <f t="shared" si="277"/>
        <v>198.71657770371397</v>
      </c>
      <c r="I23" s="329">
        <f t="shared" si="278"/>
        <v>198.08179891358549</v>
      </c>
      <c r="J23" s="55">
        <v>197.44702012345698</v>
      </c>
      <c r="K23" s="55">
        <f t="shared" si="279"/>
        <v>202.02303365794305</v>
      </c>
      <c r="L23" s="55">
        <f t="shared" si="280"/>
        <v>206.59904719242911</v>
      </c>
      <c r="M23" s="55">
        <f t="shared" si="281"/>
        <v>211.17506072691518</v>
      </c>
      <c r="N23" s="55">
        <f t="shared" si="282"/>
        <v>215.75107426140124</v>
      </c>
      <c r="O23" s="55">
        <v>220.32708779588737</v>
      </c>
      <c r="P23" s="55">
        <f t="shared" si="283"/>
        <v>224.5017697580366</v>
      </c>
      <c r="Q23" s="55">
        <f t="shared" si="284"/>
        <v>228.67645172018584</v>
      </c>
      <c r="R23" s="55">
        <f t="shared" si="285"/>
        <v>232.85113368233507</v>
      </c>
      <c r="S23" s="55">
        <f t="shared" si="286"/>
        <v>237.02581564448431</v>
      </c>
      <c r="T23" s="55">
        <v>241.20049760663358</v>
      </c>
      <c r="U23" s="55">
        <f t="shared" si="287"/>
        <v>249.03948644347651</v>
      </c>
      <c r="V23" s="55">
        <f t="shared" si="288"/>
        <v>256.87847528031944</v>
      </c>
      <c r="W23" s="55">
        <f t="shared" si="289"/>
        <v>264.71746411716236</v>
      </c>
      <c r="X23" s="55">
        <f t="shared" si="290"/>
        <v>272.55645295400529</v>
      </c>
      <c r="Y23" s="55">
        <v>280.39544179084822</v>
      </c>
      <c r="Z23" s="55">
        <f t="shared" si="291"/>
        <v>289.17289827948912</v>
      </c>
      <c r="AA23" s="55">
        <f t="shared" si="292"/>
        <v>297.95035476813001</v>
      </c>
      <c r="AB23" s="55">
        <f t="shared" si="293"/>
        <v>306.72781125677091</v>
      </c>
      <c r="AC23" s="55">
        <f t="shared" si="294"/>
        <v>315.5052677454118</v>
      </c>
      <c r="AD23" s="55">
        <v>324.28272423405258</v>
      </c>
      <c r="AE23" s="55">
        <f t="shared" si="295"/>
        <v>332.80410964695938</v>
      </c>
      <c r="AF23" s="55">
        <f t="shared" si="296"/>
        <v>341.32549505986617</v>
      </c>
      <c r="AG23" s="55">
        <f t="shared" si="297"/>
        <v>349.84688047277297</v>
      </c>
      <c r="AH23" s="55">
        <f t="shared" si="298"/>
        <v>358.36826588567976</v>
      </c>
      <c r="AI23" s="55">
        <v>366.88965129858644</v>
      </c>
      <c r="AJ23" s="55">
        <f t="shared" si="299"/>
        <v>372.03284070931488</v>
      </c>
      <c r="AK23" s="55">
        <f t="shared" si="300"/>
        <v>377.17603012004332</v>
      </c>
      <c r="AL23" s="55">
        <f t="shared" si="301"/>
        <v>382.31921953077176</v>
      </c>
      <c r="AM23" s="55">
        <f t="shared" si="302"/>
        <v>387.4624089415002</v>
      </c>
      <c r="AN23" s="55">
        <v>392.60559835222875</v>
      </c>
      <c r="AO23" s="55">
        <f t="shared" si="303"/>
        <v>395.93331718032522</v>
      </c>
      <c r="AP23" s="55">
        <f t="shared" si="304"/>
        <v>399.26103600842168</v>
      </c>
      <c r="AQ23" s="55">
        <f t="shared" si="305"/>
        <v>402.58875483651815</v>
      </c>
      <c r="AR23" s="55">
        <f t="shared" si="306"/>
        <v>405.91647366461461</v>
      </c>
      <c r="AS23" s="55">
        <v>409.24419249271108</v>
      </c>
      <c r="AT23" s="55">
        <f t="shared" si="307"/>
        <v>417.96892268461278</v>
      </c>
      <c r="AU23" s="55">
        <f t="shared" si="308"/>
        <v>426.69365287651448</v>
      </c>
      <c r="AV23" s="55">
        <f t="shared" si="309"/>
        <v>435.41838306841618</v>
      </c>
      <c r="AW23" s="55">
        <f t="shared" si="310"/>
        <v>444.14311326031788</v>
      </c>
      <c r="AX23" s="55">
        <v>452.86784345221946</v>
      </c>
      <c r="AY23" s="55">
        <f t="shared" si="311"/>
        <v>462.43775442820458</v>
      </c>
      <c r="AZ23" s="55">
        <f t="shared" si="312"/>
        <v>472.00766540418971</v>
      </c>
      <c r="BA23" s="55">
        <f t="shared" si="313"/>
        <v>481.57757638017483</v>
      </c>
      <c r="BB23" s="55">
        <f t="shared" si="314"/>
        <v>491.14748735615996</v>
      </c>
      <c r="BC23" s="55">
        <v>500.71739833214502</v>
      </c>
      <c r="BD23" s="55">
        <f t="shared" si="315"/>
        <v>510.48619435701312</v>
      </c>
      <c r="BE23" s="55">
        <f t="shared" si="316"/>
        <v>520.25499038188127</v>
      </c>
      <c r="BF23" s="55">
        <f t="shared" si="317"/>
        <v>530.02378640674942</v>
      </c>
      <c r="BG23" s="55">
        <f t="shared" si="318"/>
        <v>539.79258243161757</v>
      </c>
      <c r="BH23" s="55">
        <v>549.56137845648561</v>
      </c>
      <c r="BI23" s="55">
        <f t="shared" si="319"/>
        <v>559.82308850569746</v>
      </c>
      <c r="BJ23" s="55">
        <f t="shared" si="320"/>
        <v>570.0847985549093</v>
      </c>
      <c r="BK23" s="55">
        <f t="shared" si="321"/>
        <v>580.34650860412114</v>
      </c>
      <c r="BL23" s="55">
        <f t="shared" si="322"/>
        <v>590.60821865333298</v>
      </c>
      <c r="BM23" s="55">
        <v>600.86992870254505</v>
      </c>
      <c r="BN23" s="55">
        <f t="shared" si="323"/>
        <v>612.48082677703724</v>
      </c>
      <c r="BO23" s="55">
        <f t="shared" si="324"/>
        <v>624.09172485152942</v>
      </c>
      <c r="BP23" s="55">
        <f t="shared" si="325"/>
        <v>635.7026229260216</v>
      </c>
      <c r="BQ23" s="55">
        <f t="shared" si="326"/>
        <v>647.31352100051379</v>
      </c>
      <c r="BR23" s="55">
        <v>658.92441907500609</v>
      </c>
      <c r="BS23" s="55">
        <f t="shared" si="327"/>
        <v>669.65386777019717</v>
      </c>
      <c r="BT23" s="55">
        <f t="shared" si="328"/>
        <v>680.38331646538825</v>
      </c>
      <c r="BU23" s="55">
        <f t="shared" si="329"/>
        <v>691.11276516057933</v>
      </c>
      <c r="BV23" s="55">
        <f t="shared" si="330"/>
        <v>701.84221385577041</v>
      </c>
      <c r="BW23" s="55">
        <v>712.57166255096126</v>
      </c>
      <c r="BX23" s="55">
        <f t="shared" si="331"/>
        <v>724.22159911223207</v>
      </c>
      <c r="BY23" s="55">
        <f t="shared" si="332"/>
        <v>735.87153567350288</v>
      </c>
      <c r="BZ23" s="55">
        <f t="shared" si="333"/>
        <v>747.52147223477368</v>
      </c>
      <c r="CA23" s="55">
        <f t="shared" si="334"/>
        <v>759.17140879604449</v>
      </c>
      <c r="CB23" s="55">
        <v>770.82134535731507</v>
      </c>
      <c r="CC23" s="55">
        <f t="shared" si="335"/>
        <v>783.30454286265126</v>
      </c>
      <c r="CD23" s="55">
        <f t="shared" si="336"/>
        <v>795.78774036798745</v>
      </c>
      <c r="CE23" s="55">
        <f t="shared" si="337"/>
        <v>808.27093787332365</v>
      </c>
      <c r="CF23" s="55">
        <f t="shared" si="338"/>
        <v>820.75413537865984</v>
      </c>
      <c r="CG23" s="55">
        <v>833.23733288399603</v>
      </c>
      <c r="CH23" s="55">
        <f t="shared" si="339"/>
        <v>846.66468772253234</v>
      </c>
      <c r="CI23" s="55">
        <f t="shared" si="340"/>
        <v>860.09204256106864</v>
      </c>
      <c r="CJ23" s="55">
        <f t="shared" si="341"/>
        <v>873.51939739960494</v>
      </c>
      <c r="CK23" s="55">
        <f t="shared" si="342"/>
        <v>886.94675223814124</v>
      </c>
      <c r="CL23" s="55">
        <v>900.37410707667755</v>
      </c>
    </row>
    <row r="24" spans="1:96" x14ac:dyDescent="0.25">
      <c r="A24" s="50" t="s">
        <v>159</v>
      </c>
      <c r="B24" s="50" t="s">
        <v>157</v>
      </c>
      <c r="C24" s="50" t="s">
        <v>156</v>
      </c>
      <c r="D24" s="50" t="s">
        <v>165</v>
      </c>
      <c r="E24" s="329">
        <f>($E$13/$J$13)*J24</f>
        <v>537.92607175070009</v>
      </c>
      <c r="F24" s="329">
        <f t="shared" si="275"/>
        <v>536.22403553687661</v>
      </c>
      <c r="G24" s="329">
        <f t="shared" si="276"/>
        <v>534.52199932305314</v>
      </c>
      <c r="H24" s="329">
        <f t="shared" si="277"/>
        <v>532.81996310922966</v>
      </c>
      <c r="I24" s="329">
        <f t="shared" si="278"/>
        <v>531.11792689540619</v>
      </c>
      <c r="J24" s="55">
        <v>529.41589068158294</v>
      </c>
      <c r="K24" s="55">
        <f t="shared" si="279"/>
        <v>541.68558348128249</v>
      </c>
      <c r="L24" s="55">
        <f t="shared" si="280"/>
        <v>553.95527628098205</v>
      </c>
      <c r="M24" s="55">
        <f t="shared" si="281"/>
        <v>566.2249690806816</v>
      </c>
      <c r="N24" s="55">
        <f t="shared" si="282"/>
        <v>578.49466188038116</v>
      </c>
      <c r="O24" s="55">
        <v>590.76435468008094</v>
      </c>
      <c r="P24" s="55">
        <f t="shared" si="283"/>
        <v>601.9579547046427</v>
      </c>
      <c r="Q24" s="55">
        <f t="shared" si="284"/>
        <v>613.15155472920446</v>
      </c>
      <c r="R24" s="55">
        <f t="shared" si="285"/>
        <v>624.34515475376622</v>
      </c>
      <c r="S24" s="55">
        <f t="shared" si="286"/>
        <v>635.53875477832798</v>
      </c>
      <c r="T24" s="55">
        <v>646.73235480288986</v>
      </c>
      <c r="U24" s="55">
        <f t="shared" si="287"/>
        <v>667.75108303948355</v>
      </c>
      <c r="V24" s="55">
        <f t="shared" si="288"/>
        <v>688.76981127607723</v>
      </c>
      <c r="W24" s="55">
        <f t="shared" si="289"/>
        <v>709.78853951267092</v>
      </c>
      <c r="X24" s="55">
        <f t="shared" si="290"/>
        <v>730.80726774926461</v>
      </c>
      <c r="Y24" s="55">
        <v>751.8259959858583</v>
      </c>
      <c r="Z24" s="55">
        <f t="shared" si="291"/>
        <v>775.36104322003325</v>
      </c>
      <c r="AA24" s="55">
        <f t="shared" si="292"/>
        <v>798.89609045420821</v>
      </c>
      <c r="AB24" s="55">
        <f t="shared" si="293"/>
        <v>822.43113768838316</v>
      </c>
      <c r="AC24" s="55">
        <f t="shared" si="294"/>
        <v>845.96618492255811</v>
      </c>
      <c r="AD24" s="55">
        <v>869.50123215673284</v>
      </c>
      <c r="AE24" s="55">
        <f t="shared" si="295"/>
        <v>892.34967446492408</v>
      </c>
      <c r="AF24" s="55">
        <f t="shared" si="296"/>
        <v>915.19811677311532</v>
      </c>
      <c r="AG24" s="55">
        <f t="shared" si="297"/>
        <v>938.04655908130655</v>
      </c>
      <c r="AH24" s="55">
        <f t="shared" si="298"/>
        <v>960.89500138949779</v>
      </c>
      <c r="AI24" s="55">
        <v>983.74344369768926</v>
      </c>
      <c r="AJ24" s="55">
        <f t="shared" si="299"/>
        <v>997.53390860884554</v>
      </c>
      <c r="AK24" s="55">
        <f t="shared" si="300"/>
        <v>1011.3243735200018</v>
      </c>
      <c r="AL24" s="55">
        <f t="shared" si="301"/>
        <v>1025.114838431158</v>
      </c>
      <c r="AM24" s="55">
        <f t="shared" si="302"/>
        <v>1038.9053033423143</v>
      </c>
      <c r="AN24" s="55">
        <v>1052.6957682534705</v>
      </c>
      <c r="AO24" s="55">
        <f t="shared" si="303"/>
        <v>1061.6184008979794</v>
      </c>
      <c r="AP24" s="55">
        <f t="shared" si="304"/>
        <v>1070.5410335424883</v>
      </c>
      <c r="AQ24" s="55">
        <f t="shared" si="305"/>
        <v>1079.4636661869972</v>
      </c>
      <c r="AR24" s="55">
        <f t="shared" si="306"/>
        <v>1088.3862988315061</v>
      </c>
      <c r="AS24" s="55">
        <v>1097.308931476015</v>
      </c>
      <c r="AT24" s="55">
        <f t="shared" si="307"/>
        <v>1120.7026033714633</v>
      </c>
      <c r="AU24" s="55">
        <f t="shared" si="308"/>
        <v>1144.0962752669116</v>
      </c>
      <c r="AV24" s="55">
        <f t="shared" si="309"/>
        <v>1167.4899471623598</v>
      </c>
      <c r="AW24" s="55">
        <f t="shared" si="310"/>
        <v>1190.8836190578081</v>
      </c>
      <c r="AX24" s="55">
        <v>1214.2772909532562</v>
      </c>
      <c r="AY24" s="55">
        <f t="shared" si="311"/>
        <v>1239.9371512029916</v>
      </c>
      <c r="AZ24" s="55">
        <f t="shared" si="312"/>
        <v>1265.597011452727</v>
      </c>
      <c r="BA24" s="55">
        <f t="shared" si="313"/>
        <v>1291.2568717024624</v>
      </c>
      <c r="BB24" s="55">
        <f t="shared" si="314"/>
        <v>1316.9167319521978</v>
      </c>
      <c r="BC24" s="55">
        <v>1342.5765922019336</v>
      </c>
      <c r="BD24" s="55">
        <f t="shared" si="315"/>
        <v>1368.7697241375715</v>
      </c>
      <c r="BE24" s="55">
        <f t="shared" si="316"/>
        <v>1394.9628560732094</v>
      </c>
      <c r="BF24" s="55">
        <f t="shared" si="317"/>
        <v>1421.1559880088473</v>
      </c>
      <c r="BG24" s="55">
        <f t="shared" si="318"/>
        <v>1447.3491199444852</v>
      </c>
      <c r="BH24" s="55">
        <v>1473.5422518801231</v>
      </c>
      <c r="BI24" s="55">
        <f t="shared" si="319"/>
        <v>1501.0570371740353</v>
      </c>
      <c r="BJ24" s="55">
        <f t="shared" si="320"/>
        <v>1528.5718224679474</v>
      </c>
      <c r="BK24" s="55">
        <f t="shared" si="321"/>
        <v>1556.0866077618596</v>
      </c>
      <c r="BL24" s="55">
        <f t="shared" si="322"/>
        <v>1583.6013930557717</v>
      </c>
      <c r="BM24" s="55">
        <v>1611.1161783496837</v>
      </c>
      <c r="BN24" s="55">
        <f t="shared" si="323"/>
        <v>1642.2485496656795</v>
      </c>
      <c r="BO24" s="55">
        <f t="shared" si="324"/>
        <v>1673.3809209816754</v>
      </c>
      <c r="BP24" s="55">
        <f t="shared" si="325"/>
        <v>1704.5132922976713</v>
      </c>
      <c r="BQ24" s="55">
        <f t="shared" si="326"/>
        <v>1735.6456636136672</v>
      </c>
      <c r="BR24" s="55">
        <v>1766.7780349296629</v>
      </c>
      <c r="BS24" s="55">
        <f t="shared" si="327"/>
        <v>1795.5469706873926</v>
      </c>
      <c r="BT24" s="55">
        <f t="shared" si="328"/>
        <v>1824.3159064451222</v>
      </c>
      <c r="BU24" s="55">
        <f t="shared" si="329"/>
        <v>1853.0848422028519</v>
      </c>
      <c r="BV24" s="55">
        <f t="shared" si="330"/>
        <v>1881.8537779605815</v>
      </c>
      <c r="BW24" s="55">
        <v>1910.6227137183116</v>
      </c>
      <c r="BX24" s="55">
        <f t="shared" si="331"/>
        <v>1941.8597591653013</v>
      </c>
      <c r="BY24" s="55">
        <f t="shared" si="332"/>
        <v>1973.096804612291</v>
      </c>
      <c r="BZ24" s="55">
        <f t="shared" si="333"/>
        <v>2004.3338500592806</v>
      </c>
      <c r="CA24" s="55">
        <f t="shared" si="334"/>
        <v>2035.5708955062703</v>
      </c>
      <c r="CB24" s="55">
        <v>2066.8079409532597</v>
      </c>
      <c r="CC24" s="55">
        <f t="shared" si="335"/>
        <v>2100.2792140153165</v>
      </c>
      <c r="CD24" s="55">
        <f t="shared" si="336"/>
        <v>2133.7504870773732</v>
      </c>
      <c r="CE24" s="55">
        <f t="shared" si="337"/>
        <v>2167.22176013943</v>
      </c>
      <c r="CF24" s="55">
        <f t="shared" si="338"/>
        <v>2200.6930332014867</v>
      </c>
      <c r="CG24" s="55">
        <v>2234.1643062635444</v>
      </c>
      <c r="CH24" s="55">
        <f t="shared" si="339"/>
        <v>2270.1671541003798</v>
      </c>
      <c r="CI24" s="55">
        <f t="shared" si="340"/>
        <v>2306.1700019372151</v>
      </c>
      <c r="CJ24" s="55">
        <f t="shared" si="341"/>
        <v>2342.1728497740505</v>
      </c>
      <c r="CK24" s="55">
        <f t="shared" si="342"/>
        <v>2378.1756976108859</v>
      </c>
      <c r="CL24" s="55">
        <v>2414.1785454477204</v>
      </c>
    </row>
    <row r="25" spans="1:96" s="270" customFormat="1" x14ac:dyDescent="0.25">
      <c r="A25" s="270" t="s">
        <v>159</v>
      </c>
      <c r="B25" s="270" t="s">
        <v>157</v>
      </c>
      <c r="C25" s="270" t="s">
        <v>3</v>
      </c>
      <c r="D25" s="270" t="s">
        <v>165</v>
      </c>
      <c r="E25" s="331">
        <f>SUM(E20:E24)</f>
        <v>962.33269481790137</v>
      </c>
      <c r="F25" s="331">
        <f t="shared" ref="F25:BQ25" si="343">SUM(F20:F24)</f>
        <v>959.28780597100888</v>
      </c>
      <c r="G25" s="331">
        <f t="shared" si="343"/>
        <v>956.2429171241165</v>
      </c>
      <c r="H25" s="331">
        <f t="shared" si="343"/>
        <v>953.19802827722401</v>
      </c>
      <c r="I25" s="331">
        <f t="shared" si="343"/>
        <v>950.15313943033152</v>
      </c>
      <c r="J25" s="331">
        <f t="shared" si="343"/>
        <v>947.10825058343926</v>
      </c>
      <c r="K25" s="331">
        <f t="shared" si="343"/>
        <v>968.12566618656365</v>
      </c>
      <c r="L25" s="331">
        <f t="shared" si="343"/>
        <v>989.14308178968827</v>
      </c>
      <c r="M25" s="331">
        <f t="shared" si="343"/>
        <v>1010.1604973928127</v>
      </c>
      <c r="N25" s="331">
        <f t="shared" si="343"/>
        <v>1031.1779129959373</v>
      </c>
      <c r="O25" s="331">
        <f t="shared" si="343"/>
        <v>1052.1953285990619</v>
      </c>
      <c r="P25" s="331">
        <f t="shared" si="343"/>
        <v>1071.1303020265646</v>
      </c>
      <c r="Q25" s="331">
        <f t="shared" si="343"/>
        <v>1090.065275454067</v>
      </c>
      <c r="R25" s="331">
        <f t="shared" si="343"/>
        <v>1109.0002488815694</v>
      </c>
      <c r="S25" s="331">
        <f t="shared" si="343"/>
        <v>1127.9352223090718</v>
      </c>
      <c r="T25" s="331">
        <f t="shared" si="343"/>
        <v>1146.8701957365745</v>
      </c>
      <c r="U25" s="331">
        <f t="shared" si="343"/>
        <v>1183.0010102672491</v>
      </c>
      <c r="V25" s="331">
        <f t="shared" si="343"/>
        <v>1219.1318247979236</v>
      </c>
      <c r="W25" s="331">
        <f t="shared" si="343"/>
        <v>1255.2626393285982</v>
      </c>
      <c r="X25" s="331">
        <f t="shared" si="343"/>
        <v>1291.3934538592725</v>
      </c>
      <c r="Y25" s="331">
        <f t="shared" si="343"/>
        <v>1327.5242683899473</v>
      </c>
      <c r="Z25" s="331">
        <f t="shared" si="343"/>
        <v>1367.7848209277777</v>
      </c>
      <c r="AA25" s="331">
        <f t="shared" si="343"/>
        <v>1408.045373465608</v>
      </c>
      <c r="AB25" s="331">
        <f t="shared" si="343"/>
        <v>1448.3059260034383</v>
      </c>
      <c r="AC25" s="331">
        <f t="shared" si="343"/>
        <v>1488.5664785412689</v>
      </c>
      <c r="AD25" s="331">
        <f t="shared" si="343"/>
        <v>1528.8270310790988</v>
      </c>
      <c r="AE25" s="331">
        <f t="shared" si="343"/>
        <v>1567.5624704474858</v>
      </c>
      <c r="AF25" s="331">
        <f t="shared" si="343"/>
        <v>1606.297909815873</v>
      </c>
      <c r="AG25" s="331">
        <f t="shared" si="343"/>
        <v>1645.0333491842603</v>
      </c>
      <c r="AH25" s="331">
        <f t="shared" si="343"/>
        <v>1683.7687885526473</v>
      </c>
      <c r="AI25" s="331">
        <f t="shared" si="343"/>
        <v>1722.5042279210343</v>
      </c>
      <c r="AJ25" s="331">
        <f t="shared" si="343"/>
        <v>1745.140753285868</v>
      </c>
      <c r="AK25" s="331">
        <f t="shared" si="343"/>
        <v>1767.7772786507012</v>
      </c>
      <c r="AL25" s="331">
        <f t="shared" si="343"/>
        <v>1790.4138040155347</v>
      </c>
      <c r="AM25" s="331">
        <f t="shared" si="343"/>
        <v>1813.0503293803681</v>
      </c>
      <c r="AN25" s="331">
        <f t="shared" si="343"/>
        <v>1835.6868547452018</v>
      </c>
      <c r="AO25" s="331">
        <f t="shared" si="343"/>
        <v>1849.7018259822592</v>
      </c>
      <c r="AP25" s="331">
        <f t="shared" si="343"/>
        <v>1863.7167972193167</v>
      </c>
      <c r="AQ25" s="331">
        <f t="shared" si="343"/>
        <v>1877.7317684563743</v>
      </c>
      <c r="AR25" s="331">
        <f t="shared" si="343"/>
        <v>1891.7467396934319</v>
      </c>
      <c r="AS25" s="331">
        <f t="shared" si="343"/>
        <v>1905.7617109304892</v>
      </c>
      <c r="AT25" s="331">
        <f t="shared" si="343"/>
        <v>1944.7144236091485</v>
      </c>
      <c r="AU25" s="331">
        <f t="shared" si="343"/>
        <v>1983.6671362878076</v>
      </c>
      <c r="AV25" s="331">
        <f t="shared" si="343"/>
        <v>2022.6198489664669</v>
      </c>
      <c r="AW25" s="331">
        <f t="shared" si="343"/>
        <v>2061.5725616451259</v>
      </c>
      <c r="AX25" s="331">
        <f t="shared" si="343"/>
        <v>2100.5252743237847</v>
      </c>
      <c r="AY25" s="331">
        <f t="shared" si="343"/>
        <v>2143.0947148102932</v>
      </c>
      <c r="AZ25" s="331">
        <f t="shared" si="343"/>
        <v>2185.6641552968017</v>
      </c>
      <c r="BA25" s="331">
        <f t="shared" si="343"/>
        <v>2228.2335957833102</v>
      </c>
      <c r="BB25" s="331">
        <f t="shared" si="343"/>
        <v>2270.8030362698187</v>
      </c>
      <c r="BC25" s="331">
        <f t="shared" si="343"/>
        <v>2313.3724767563276</v>
      </c>
      <c r="BD25" s="331">
        <f t="shared" si="343"/>
        <v>2356.5475021052694</v>
      </c>
      <c r="BE25" s="331">
        <f t="shared" si="343"/>
        <v>2399.7225274542111</v>
      </c>
      <c r="BF25" s="331">
        <f t="shared" si="343"/>
        <v>2442.8975528031528</v>
      </c>
      <c r="BG25" s="331">
        <f t="shared" si="343"/>
        <v>2486.0725781520946</v>
      </c>
      <c r="BH25" s="331">
        <f t="shared" si="343"/>
        <v>2529.2476035010363</v>
      </c>
      <c r="BI25" s="331">
        <f t="shared" si="343"/>
        <v>2574.374970683637</v>
      </c>
      <c r="BJ25" s="331">
        <f t="shared" si="343"/>
        <v>2619.5023378662381</v>
      </c>
      <c r="BK25" s="331">
        <f t="shared" si="343"/>
        <v>2664.6297050488392</v>
      </c>
      <c r="BL25" s="331">
        <f t="shared" si="343"/>
        <v>2709.7570722314395</v>
      </c>
      <c r="BM25" s="331">
        <f t="shared" si="343"/>
        <v>2754.8844394140406</v>
      </c>
      <c r="BN25" s="331">
        <f t="shared" si="343"/>
        <v>2805.8590601370852</v>
      </c>
      <c r="BO25" s="331">
        <f t="shared" si="343"/>
        <v>2856.8336808601298</v>
      </c>
      <c r="BP25" s="331">
        <f t="shared" si="343"/>
        <v>2907.8083015831744</v>
      </c>
      <c r="BQ25" s="331">
        <f t="shared" si="343"/>
        <v>2958.7829223062195</v>
      </c>
      <c r="BR25" s="331">
        <f t="shared" ref="BR25:CL25" si="344">SUM(BR20:BR24)</f>
        <v>3009.7575430292641</v>
      </c>
      <c r="BS25" s="331">
        <f t="shared" si="344"/>
        <v>3056.3693383233094</v>
      </c>
      <c r="BT25" s="331">
        <f t="shared" si="344"/>
        <v>3102.9811336173543</v>
      </c>
      <c r="BU25" s="331">
        <f t="shared" si="344"/>
        <v>3149.5929289113992</v>
      </c>
      <c r="BV25" s="331">
        <f t="shared" si="344"/>
        <v>3196.2047242054441</v>
      </c>
      <c r="BW25" s="331">
        <f t="shared" si="344"/>
        <v>3242.816519499489</v>
      </c>
      <c r="BX25" s="331">
        <f t="shared" si="344"/>
        <v>3293.2901341552711</v>
      </c>
      <c r="BY25" s="331">
        <f t="shared" si="344"/>
        <v>3343.7637488110531</v>
      </c>
      <c r="BZ25" s="331">
        <f t="shared" si="344"/>
        <v>3394.2373634668347</v>
      </c>
      <c r="CA25" s="331">
        <f t="shared" si="344"/>
        <v>3444.7109781226163</v>
      </c>
      <c r="CB25" s="331">
        <f t="shared" si="344"/>
        <v>3495.1845927783979</v>
      </c>
      <c r="CC25" s="331">
        <f t="shared" si="344"/>
        <v>3549.090500837267</v>
      </c>
      <c r="CD25" s="331">
        <f t="shared" si="344"/>
        <v>3602.996408896136</v>
      </c>
      <c r="CE25" s="331">
        <f t="shared" si="344"/>
        <v>3656.9023169550046</v>
      </c>
      <c r="CF25" s="331">
        <f t="shared" si="344"/>
        <v>3710.8082250138741</v>
      </c>
      <c r="CG25" s="331">
        <f t="shared" si="344"/>
        <v>3764.7141330727436</v>
      </c>
      <c r="CH25" s="331">
        <f t="shared" si="344"/>
        <v>3822.5218157079362</v>
      </c>
      <c r="CI25" s="331">
        <f t="shared" si="344"/>
        <v>3880.3294983431288</v>
      </c>
      <c r="CJ25" s="331">
        <f t="shared" si="344"/>
        <v>3938.1371809783209</v>
      </c>
      <c r="CK25" s="331">
        <f t="shared" si="344"/>
        <v>3995.944863613513</v>
      </c>
      <c r="CL25" s="331">
        <f t="shared" si="344"/>
        <v>4053.7525462487047</v>
      </c>
    </row>
    <row r="26" spans="1:96" x14ac:dyDescent="0.25">
      <c r="A26" s="50" t="s">
        <v>159</v>
      </c>
      <c r="B26" s="50" t="s">
        <v>158</v>
      </c>
      <c r="C26" s="50" t="s">
        <v>153</v>
      </c>
      <c r="D26" s="50" t="s">
        <v>166</v>
      </c>
      <c r="E26" s="329">
        <f t="shared" ref="E26:AJ26" si="345">(E14/E20)*1000</f>
        <v>1158.1281717227394</v>
      </c>
      <c r="F26" s="329">
        <f t="shared" si="345"/>
        <v>1158.1281717227394</v>
      </c>
      <c r="G26" s="329">
        <f t="shared" si="345"/>
        <v>1158.1281717227394</v>
      </c>
      <c r="H26" s="329">
        <f t="shared" si="345"/>
        <v>1158.1281717227394</v>
      </c>
      <c r="I26" s="329">
        <f t="shared" si="345"/>
        <v>1158.1281717227391</v>
      </c>
      <c r="J26" s="329">
        <f t="shared" si="345"/>
        <v>1158.1281717227396</v>
      </c>
      <c r="K26" s="329">
        <f t="shared" si="345"/>
        <v>1118.119169072563</v>
      </c>
      <c r="L26" s="329">
        <f t="shared" si="345"/>
        <v>1079.570482567643</v>
      </c>
      <c r="M26" s="329">
        <f t="shared" si="345"/>
        <v>1042.4035935343161</v>
      </c>
      <c r="N26" s="329">
        <f t="shared" si="345"/>
        <v>1006.5455132709635</v>
      </c>
      <c r="O26" s="329">
        <f t="shared" si="345"/>
        <v>971.92830463524297</v>
      </c>
      <c r="P26" s="329">
        <f t="shared" si="345"/>
        <v>931.7416372350591</v>
      </c>
      <c r="Q26" s="329">
        <f t="shared" si="345"/>
        <v>892.70977985373236</v>
      </c>
      <c r="R26" s="329">
        <f t="shared" si="345"/>
        <v>854.78366037576404</v>
      </c>
      <c r="S26" s="329">
        <f t="shared" si="345"/>
        <v>817.91694819245026</v>
      </c>
      <c r="T26" s="329">
        <f t="shared" si="345"/>
        <v>782.06586538962563</v>
      </c>
      <c r="U26" s="329">
        <f t="shared" si="345"/>
        <v>741.46753413754539</v>
      </c>
      <c r="V26" s="329">
        <f t="shared" si="345"/>
        <v>703.02856956395851</v>
      </c>
      <c r="W26" s="329">
        <f t="shared" si="345"/>
        <v>666.58115425369158</v>
      </c>
      <c r="X26" s="329">
        <f t="shared" si="345"/>
        <v>631.97442115849594</v>
      </c>
      <c r="Y26" s="329">
        <f t="shared" si="345"/>
        <v>599.07236621999311</v>
      </c>
      <c r="Z26" s="329">
        <f t="shared" si="345"/>
        <v>567.45510130817036</v>
      </c>
      <c r="AA26" s="329">
        <f t="shared" si="345"/>
        <v>537.45285201568151</v>
      </c>
      <c r="AB26" s="329">
        <f t="shared" si="345"/>
        <v>508.94495710583419</v>
      </c>
      <c r="AC26" s="329">
        <f t="shared" si="345"/>
        <v>481.82248308248205</v>
      </c>
      <c r="AD26" s="329">
        <f t="shared" si="345"/>
        <v>455.9868331352406</v>
      </c>
      <c r="AE26" s="329">
        <f t="shared" si="345"/>
        <v>430.00733200143515</v>
      </c>
      <c r="AF26" s="329">
        <f t="shared" si="345"/>
        <v>405.12199311594492</v>
      </c>
      <c r="AG26" s="329">
        <f t="shared" si="345"/>
        <v>381.26311885677728</v>
      </c>
      <c r="AH26" s="329">
        <f t="shared" si="345"/>
        <v>358.36848350141895</v>
      </c>
      <c r="AI26" s="329">
        <f t="shared" si="345"/>
        <v>336.38079132020596</v>
      </c>
      <c r="AJ26" s="329">
        <f t="shared" si="345"/>
        <v>321.21387673308504</v>
      </c>
      <c r="AK26" s="329">
        <f t="shared" ref="AK26:BP26" si="346">(AK14/AK20)*1000</f>
        <v>306.34311059336915</v>
      </c>
      <c r="AL26" s="329">
        <f t="shared" si="346"/>
        <v>291.75990289449845</v>
      </c>
      <c r="AM26" s="329">
        <f t="shared" si="346"/>
        <v>277.45599266137327</v>
      </c>
      <c r="AN26" s="329">
        <f t="shared" si="346"/>
        <v>263.42343234576487</v>
      </c>
      <c r="AO26" s="329">
        <f t="shared" si="346"/>
        <v>251.77099120339514</v>
      </c>
      <c r="AP26" s="329">
        <f t="shared" si="346"/>
        <v>240.22294893976576</v>
      </c>
      <c r="AQ26" s="329">
        <f t="shared" si="346"/>
        <v>228.77790878504774</v>
      </c>
      <c r="AR26" s="329">
        <f t="shared" si="346"/>
        <v>217.43449877560221</v>
      </c>
      <c r="AS26" s="329">
        <f t="shared" si="346"/>
        <v>206.19137120572682</v>
      </c>
      <c r="AT26" s="329">
        <f t="shared" si="346"/>
        <v>196.35307014714849</v>
      </c>
      <c r="AU26" s="329">
        <f t="shared" si="346"/>
        <v>186.84047369903928</v>
      </c>
      <c r="AV26" s="329">
        <f t="shared" si="346"/>
        <v>177.63767117248838</v>
      </c>
      <c r="AW26" s="329">
        <f t="shared" si="346"/>
        <v>168.72977159165924</v>
      </c>
      <c r="AX26" s="329">
        <f t="shared" si="346"/>
        <v>160.10282329052214</v>
      </c>
      <c r="AY26" s="329">
        <f t="shared" si="346"/>
        <v>155.28674295567018</v>
      </c>
      <c r="AZ26" s="329">
        <f t="shared" si="346"/>
        <v>150.62844719403731</v>
      </c>
      <c r="BA26" s="329">
        <f t="shared" si="346"/>
        <v>146.1203069624793</v>
      </c>
      <c r="BB26" s="329">
        <f t="shared" si="346"/>
        <v>141.7551772460026</v>
      </c>
      <c r="BC26" s="329">
        <f t="shared" si="346"/>
        <v>137.52635927038784</v>
      </c>
      <c r="BD26" s="329">
        <f t="shared" si="346"/>
        <v>133.80545174046668</v>
      </c>
      <c r="BE26" s="329">
        <f t="shared" si="346"/>
        <v>130.19533475370952</v>
      </c>
      <c r="BF26" s="329">
        <f t="shared" si="346"/>
        <v>126.69113269032367</v>
      </c>
      <c r="BG26" s="329">
        <f t="shared" si="346"/>
        <v>123.2882518799577</v>
      </c>
      <c r="BH26" s="329">
        <f t="shared" si="346"/>
        <v>119.98236051128342</v>
      </c>
      <c r="BI26" s="329">
        <f t="shared" si="346"/>
        <v>117.01371537005279</v>
      </c>
      <c r="BJ26" s="329">
        <f t="shared" si="346"/>
        <v>114.12886521556921</v>
      </c>
      <c r="BK26" s="329">
        <f t="shared" si="346"/>
        <v>111.32431154241878</v>
      </c>
      <c r="BL26" s="329">
        <f t="shared" si="346"/>
        <v>108.59674792575431</v>
      </c>
      <c r="BM26" s="329">
        <f t="shared" si="346"/>
        <v>105.94304701739063</v>
      </c>
      <c r="BN26" s="329">
        <f t="shared" si="346"/>
        <v>99.157060000207764</v>
      </c>
      <c r="BO26" s="329">
        <f t="shared" si="346"/>
        <v>92.570793162940248</v>
      </c>
      <c r="BP26" s="329">
        <f t="shared" si="346"/>
        <v>86.175557345856902</v>
      </c>
      <c r="BQ26" s="329">
        <f t="shared" ref="BQ26:CL26" si="347">(BQ14/BQ20)*1000</f>
        <v>79.963160232422553</v>
      </c>
      <c r="BR26" s="329">
        <f t="shared" si="347"/>
        <v>73.925871338123656</v>
      </c>
      <c r="BS26" s="329">
        <f t="shared" si="347"/>
        <v>73.955015488066408</v>
      </c>
      <c r="BT26" s="329">
        <f t="shared" si="347"/>
        <v>73.983466605816659</v>
      </c>
      <c r="BU26" s="329">
        <f t="shared" si="347"/>
        <v>74.011249120813488</v>
      </c>
      <c r="BV26" s="329">
        <f t="shared" si="347"/>
        <v>74.038386327644346</v>
      </c>
      <c r="BW26" s="329">
        <f t="shared" si="347"/>
        <v>74.064900451186872</v>
      </c>
      <c r="BX26" s="329">
        <f t="shared" si="347"/>
        <v>73.290323174685156</v>
      </c>
      <c r="BY26" s="329">
        <f t="shared" si="347"/>
        <v>72.534260314560797</v>
      </c>
      <c r="BZ26" s="329">
        <f t="shared" si="347"/>
        <v>71.796055896331026</v>
      </c>
      <c r="CA26" s="329">
        <f t="shared" si="347"/>
        <v>71.075084572450123</v>
      </c>
      <c r="CB26" s="329">
        <f t="shared" si="347"/>
        <v>70.37074985549755</v>
      </c>
      <c r="CC26" s="329">
        <f t="shared" si="347"/>
        <v>69.740633876803926</v>
      </c>
      <c r="CD26" s="329">
        <f t="shared" si="347"/>
        <v>69.1253973010338</v>
      </c>
      <c r="CE26" s="329">
        <f t="shared" si="347"/>
        <v>68.524519240431985</v>
      </c>
      <c r="CF26" s="329">
        <f t="shared" si="347"/>
        <v>67.937502839969738</v>
      </c>
      <c r="CG26" s="329">
        <f t="shared" si="347"/>
        <v>67.363873907121857</v>
      </c>
      <c r="CH26" s="329">
        <f t="shared" si="347"/>
        <v>66.859948861105579</v>
      </c>
      <c r="CI26" s="329">
        <f t="shared" si="347"/>
        <v>66.36784796966046</v>
      </c>
      <c r="CJ26" s="329">
        <f t="shared" si="347"/>
        <v>65.887159893679581</v>
      </c>
      <c r="CK26" s="329">
        <f t="shared" si="347"/>
        <v>65.417492154917724</v>
      </c>
      <c r="CL26" s="329">
        <f t="shared" si="347"/>
        <v>64.958470067224425</v>
      </c>
      <c r="CN26" s="64" t="s">
        <v>118</v>
      </c>
      <c r="CO26" s="63"/>
      <c r="CP26" s="63"/>
    </row>
    <row r="27" spans="1:96" x14ac:dyDescent="0.25">
      <c r="A27" s="50" t="s">
        <v>159</v>
      </c>
      <c r="B27" s="50" t="s">
        <v>158</v>
      </c>
      <c r="C27" s="50" t="s">
        <v>154</v>
      </c>
      <c r="D27" s="50" t="s">
        <v>166</v>
      </c>
      <c r="E27" s="329">
        <f t="shared" ref="E27:AJ27" si="348">(E15/E21)*1000</f>
        <v>597.20717029178115</v>
      </c>
      <c r="F27" s="329">
        <f t="shared" si="348"/>
        <v>597.20717029178115</v>
      </c>
      <c r="G27" s="329">
        <f t="shared" si="348"/>
        <v>597.20717029178127</v>
      </c>
      <c r="H27" s="329">
        <f t="shared" si="348"/>
        <v>597.20717029178127</v>
      </c>
      <c r="I27" s="329">
        <f t="shared" si="348"/>
        <v>597.20717029178127</v>
      </c>
      <c r="J27" s="329">
        <f t="shared" si="348"/>
        <v>597.20717029178127</v>
      </c>
      <c r="K27" s="329">
        <f t="shared" si="348"/>
        <v>576.57589316520375</v>
      </c>
      <c r="L27" s="329">
        <f t="shared" si="348"/>
        <v>556.69765123294576</v>
      </c>
      <c r="M27" s="329">
        <f t="shared" si="348"/>
        <v>537.5319550949057</v>
      </c>
      <c r="N27" s="329">
        <f t="shared" si="348"/>
        <v>519.0411669688234</v>
      </c>
      <c r="O27" s="329">
        <f t="shared" si="348"/>
        <v>501.19025398914317</v>
      </c>
      <c r="P27" s="329">
        <f t="shared" si="348"/>
        <v>480.4673612148307</v>
      </c>
      <c r="Q27" s="329">
        <f t="shared" si="348"/>
        <v>460.33996455262854</v>
      </c>
      <c r="R27" s="329">
        <f t="shared" si="348"/>
        <v>440.78275918744572</v>
      </c>
      <c r="S27" s="329">
        <f t="shared" si="348"/>
        <v>421.77185400567515</v>
      </c>
      <c r="T27" s="329">
        <f t="shared" si="348"/>
        <v>403.28467423115785</v>
      </c>
      <c r="U27" s="329">
        <f t="shared" si="348"/>
        <v>382.34950045884784</v>
      </c>
      <c r="V27" s="329">
        <f t="shared" si="348"/>
        <v>362.52783838167875</v>
      </c>
      <c r="W27" s="329">
        <f t="shared" si="348"/>
        <v>343.73315028639172</v>
      </c>
      <c r="X27" s="329">
        <f t="shared" si="348"/>
        <v>325.88763918542128</v>
      </c>
      <c r="Y27" s="329">
        <f t="shared" si="348"/>
        <v>308.92117242779187</v>
      </c>
      <c r="Z27" s="329">
        <f t="shared" si="348"/>
        <v>292.61722803598258</v>
      </c>
      <c r="AA27" s="329">
        <f t="shared" si="348"/>
        <v>277.14609207725425</v>
      </c>
      <c r="AB27" s="329">
        <f t="shared" si="348"/>
        <v>262.44554367011193</v>
      </c>
      <c r="AC27" s="329">
        <f t="shared" si="348"/>
        <v>248.45940952858248</v>
      </c>
      <c r="AD27" s="329">
        <f t="shared" si="348"/>
        <v>235.13684664274089</v>
      </c>
      <c r="AE27" s="329">
        <f t="shared" si="348"/>
        <v>221.74010460974728</v>
      </c>
      <c r="AF27" s="329">
        <f t="shared" si="348"/>
        <v>208.90758470355368</v>
      </c>
      <c r="AG27" s="329">
        <f t="shared" si="348"/>
        <v>196.60437757107394</v>
      </c>
      <c r="AH27" s="329">
        <f t="shared" si="348"/>
        <v>184.79839553102298</v>
      </c>
      <c r="AI27" s="329">
        <f t="shared" si="348"/>
        <v>173.46009313116335</v>
      </c>
      <c r="AJ27" s="329">
        <f t="shared" si="348"/>
        <v>165.63903293783608</v>
      </c>
      <c r="AK27" s="329">
        <f t="shared" ref="AK27:BP27" si="349">(AK15/AK21)*1000</f>
        <v>157.97068639104589</v>
      </c>
      <c r="AL27" s="329">
        <f t="shared" si="349"/>
        <v>150.45062391759376</v>
      </c>
      <c r="AM27" s="329">
        <f t="shared" si="349"/>
        <v>143.07458561457472</v>
      </c>
      <c r="AN27" s="329">
        <f t="shared" si="349"/>
        <v>135.83847320262348</v>
      </c>
      <c r="AO27" s="329">
        <f t="shared" si="349"/>
        <v>129.8297070128894</v>
      </c>
      <c r="AP27" s="329">
        <f t="shared" si="349"/>
        <v>123.87477576170224</v>
      </c>
      <c r="AQ27" s="329">
        <f t="shared" si="349"/>
        <v>117.97295918253408</v>
      </c>
      <c r="AR27" s="329">
        <f t="shared" si="349"/>
        <v>112.12354980056263</v>
      </c>
      <c r="AS27" s="329">
        <f t="shared" si="349"/>
        <v>106.32585264995552</v>
      </c>
      <c r="AT27" s="329">
        <f t="shared" si="349"/>
        <v>101.25257658334168</v>
      </c>
      <c r="AU27" s="329">
        <f t="shared" si="349"/>
        <v>96.347255267780923</v>
      </c>
      <c r="AV27" s="329">
        <f t="shared" si="349"/>
        <v>91.601684104046825</v>
      </c>
      <c r="AW27" s="329">
        <f t="shared" si="349"/>
        <v>87.008184324141709</v>
      </c>
      <c r="AX27" s="329">
        <f t="shared" si="349"/>
        <v>82.559561530075896</v>
      </c>
      <c r="AY27" s="329">
        <f t="shared" si="349"/>
        <v>80.076073278169858</v>
      </c>
      <c r="AZ27" s="329">
        <f t="shared" si="349"/>
        <v>77.673949145355849</v>
      </c>
      <c r="BA27" s="329">
        <f t="shared" si="349"/>
        <v>75.349255094469854</v>
      </c>
      <c r="BB27" s="329">
        <f t="shared" si="349"/>
        <v>73.098306685144976</v>
      </c>
      <c r="BC27" s="329">
        <f t="shared" si="349"/>
        <v>70.917649588150979</v>
      </c>
      <c r="BD27" s="329">
        <f t="shared" si="349"/>
        <v>68.998904572600523</v>
      </c>
      <c r="BE27" s="329">
        <f t="shared" si="349"/>
        <v>67.137290458787476</v>
      </c>
      <c r="BF27" s="329">
        <f t="shared" si="349"/>
        <v>65.330293055993735</v>
      </c>
      <c r="BG27" s="329">
        <f t="shared" si="349"/>
        <v>63.57554356520474</v>
      </c>
      <c r="BH27" s="329">
        <f t="shared" si="349"/>
        <v>61.870808219166832</v>
      </c>
      <c r="BI27" s="329">
        <f t="shared" si="349"/>
        <v>60.339979242130923</v>
      </c>
      <c r="BJ27" s="329">
        <f t="shared" si="349"/>
        <v>58.852360479768755</v>
      </c>
      <c r="BK27" s="329">
        <f t="shared" si="349"/>
        <v>57.406147872245235</v>
      </c>
      <c r="BL27" s="329">
        <f t="shared" si="349"/>
        <v>55.999636409117663</v>
      </c>
      <c r="BM27" s="329">
        <f t="shared" si="349"/>
        <v>54.631213423665912</v>
      </c>
      <c r="BN27" s="329">
        <f t="shared" si="349"/>
        <v>51.131911530214737</v>
      </c>
      <c r="BO27" s="329">
        <f t="shared" si="349"/>
        <v>47.735598516932129</v>
      </c>
      <c r="BP27" s="329">
        <f t="shared" si="349"/>
        <v>44.437793680712893</v>
      </c>
      <c r="BQ27" s="329">
        <f t="shared" ref="BQ27:CL27" si="350">(BQ15/BQ21)*1000</f>
        <v>41.234272523530329</v>
      </c>
      <c r="BR27" s="329">
        <f t="shared" si="350"/>
        <v>38.121048698368583</v>
      </c>
      <c r="BS27" s="329">
        <f t="shared" si="350"/>
        <v>38.136077341780293</v>
      </c>
      <c r="BT27" s="329">
        <f t="shared" si="350"/>
        <v>38.150748612144085</v>
      </c>
      <c r="BU27" s="329">
        <f t="shared" si="350"/>
        <v>38.165075106887898</v>
      </c>
      <c r="BV27" s="329">
        <f t="shared" si="350"/>
        <v>38.179068838235423</v>
      </c>
      <c r="BW27" s="329">
        <f t="shared" si="350"/>
        <v>38.192741266797476</v>
      </c>
      <c r="BX27" s="329">
        <f t="shared" si="350"/>
        <v>37.793318202264118</v>
      </c>
      <c r="BY27" s="329">
        <f t="shared" si="350"/>
        <v>37.403442390344324</v>
      </c>
      <c r="BZ27" s="329">
        <f t="shared" si="350"/>
        <v>37.022775567386269</v>
      </c>
      <c r="CA27" s="329">
        <f t="shared" si="350"/>
        <v>36.650995263004276</v>
      </c>
      <c r="CB27" s="329">
        <f t="shared" si="350"/>
        <v>36.287793888994209</v>
      </c>
      <c r="CC27" s="329">
        <f t="shared" si="350"/>
        <v>35.962864585157767</v>
      </c>
      <c r="CD27" s="329">
        <f t="shared" si="350"/>
        <v>35.64560808156272</v>
      </c>
      <c r="CE27" s="329">
        <f t="shared" si="350"/>
        <v>35.33575577417205</v>
      </c>
      <c r="CF27" s="329">
        <f t="shared" si="350"/>
        <v>35.033051451805527</v>
      </c>
      <c r="CG27" s="329">
        <f t="shared" si="350"/>
        <v>34.737250589562443</v>
      </c>
      <c r="CH27" s="329">
        <f t="shared" si="350"/>
        <v>34.477393642707511</v>
      </c>
      <c r="CI27" s="329">
        <f t="shared" si="350"/>
        <v>34.223634008796843</v>
      </c>
      <c r="CJ27" s="329">
        <f t="shared" si="350"/>
        <v>33.975759574292304</v>
      </c>
      <c r="CK27" s="329">
        <f t="shared" si="350"/>
        <v>33.733567951558463</v>
      </c>
      <c r="CL27" s="329">
        <f t="shared" si="350"/>
        <v>33.496865927735875</v>
      </c>
      <c r="CN27" s="64"/>
      <c r="CO27" s="63"/>
      <c r="CP27" s="63"/>
    </row>
    <row r="28" spans="1:96" x14ac:dyDescent="0.25">
      <c r="A28" s="50" t="s">
        <v>159</v>
      </c>
      <c r="B28" s="50" t="s">
        <v>158</v>
      </c>
      <c r="C28" s="50" t="s">
        <v>112</v>
      </c>
      <c r="D28" s="50" t="s">
        <v>166</v>
      </c>
      <c r="E28" s="329">
        <f t="shared" ref="E28:AJ28" si="351">(E16/E22)*1000</f>
        <v>659.12510670618258</v>
      </c>
      <c r="F28" s="329">
        <f t="shared" si="351"/>
        <v>659.12510670618258</v>
      </c>
      <c r="G28" s="329">
        <f t="shared" si="351"/>
        <v>659.12510670618246</v>
      </c>
      <c r="H28" s="329">
        <f t="shared" si="351"/>
        <v>659.12510670618235</v>
      </c>
      <c r="I28" s="329">
        <f t="shared" si="351"/>
        <v>659.12510670618235</v>
      </c>
      <c r="J28" s="329">
        <f t="shared" si="351"/>
        <v>659.12510670618258</v>
      </c>
      <c r="K28" s="329">
        <f t="shared" si="351"/>
        <v>636.35479614394296</v>
      </c>
      <c r="L28" s="329">
        <f t="shared" si="351"/>
        <v>614.41559483072137</v>
      </c>
      <c r="M28" s="329">
        <f t="shared" si="351"/>
        <v>593.26281545951599</v>
      </c>
      <c r="N28" s="329">
        <f t="shared" si="351"/>
        <v>572.85491799450256</v>
      </c>
      <c r="O28" s="329">
        <f t="shared" si="351"/>
        <v>553.15323739213147</v>
      </c>
      <c r="P28" s="329">
        <f t="shared" si="351"/>
        <v>530.28181254896344</v>
      </c>
      <c r="Q28" s="329">
        <f t="shared" si="351"/>
        <v>508.06762435324913</v>
      </c>
      <c r="R28" s="329">
        <f t="shared" si="351"/>
        <v>486.48274440798173</v>
      </c>
      <c r="S28" s="329">
        <f t="shared" si="351"/>
        <v>465.50080458901823</v>
      </c>
      <c r="T28" s="329">
        <f t="shared" si="351"/>
        <v>445.09688958642118</v>
      </c>
      <c r="U28" s="329">
        <f t="shared" si="351"/>
        <v>421.99117463017831</v>
      </c>
      <c r="V28" s="329">
        <f t="shared" si="351"/>
        <v>400.11441932376641</v>
      </c>
      <c r="W28" s="329">
        <f t="shared" si="351"/>
        <v>379.3711137967029</v>
      </c>
      <c r="X28" s="329">
        <f t="shared" si="351"/>
        <v>359.67539513527646</v>
      </c>
      <c r="Y28" s="329">
        <f t="shared" si="351"/>
        <v>340.94985939432803</v>
      </c>
      <c r="Z28" s="329">
        <f t="shared" si="351"/>
        <v>322.95553578007446</v>
      </c>
      <c r="AA28" s="329">
        <f t="shared" si="351"/>
        <v>305.8803654758056</v>
      </c>
      <c r="AB28" s="329">
        <f t="shared" si="351"/>
        <v>289.65567659143903</v>
      </c>
      <c r="AC28" s="329">
        <f t="shared" si="351"/>
        <v>274.21947184202418</v>
      </c>
      <c r="AD28" s="329">
        <f t="shared" si="351"/>
        <v>259.51563685718992</v>
      </c>
      <c r="AE28" s="329">
        <f t="shared" si="351"/>
        <v>244.72993189370479</v>
      </c>
      <c r="AF28" s="329">
        <f t="shared" si="351"/>
        <v>230.56694713190669</v>
      </c>
      <c r="AG28" s="329">
        <f t="shared" si="351"/>
        <v>216.98815384638408</v>
      </c>
      <c r="AH28" s="329">
        <f t="shared" si="351"/>
        <v>203.95813753208239</v>
      </c>
      <c r="AI28" s="329">
        <f t="shared" si="351"/>
        <v>191.44428948916095</v>
      </c>
      <c r="AJ28" s="329">
        <f t="shared" si="351"/>
        <v>182.81234836232608</v>
      </c>
      <c r="AK28" s="329">
        <f t="shared" ref="AK28:BP28" si="352">(AK16/AK22)*1000</f>
        <v>174.3489541042772</v>
      </c>
      <c r="AL28" s="329">
        <f t="shared" si="352"/>
        <v>166.04921788739691</v>
      </c>
      <c r="AM28" s="329">
        <f t="shared" si="352"/>
        <v>157.90843814563496</v>
      </c>
      <c r="AN28" s="329">
        <f t="shared" si="352"/>
        <v>149.92209169347325</v>
      </c>
      <c r="AO28" s="329">
        <f t="shared" si="352"/>
        <v>143.29034168610821</v>
      </c>
      <c r="AP28" s="329">
        <f t="shared" si="352"/>
        <v>136.71800817837581</v>
      </c>
      <c r="AQ28" s="329">
        <f t="shared" si="352"/>
        <v>130.2042962271212</v>
      </c>
      <c r="AR28" s="329">
        <f t="shared" si="352"/>
        <v>123.74842500712833</v>
      </c>
      <c r="AS28" s="329">
        <f t="shared" si="352"/>
        <v>117.34962749909275</v>
      </c>
      <c r="AT28" s="329">
        <f t="shared" si="352"/>
        <v>111.75035844289069</v>
      </c>
      <c r="AU28" s="329">
        <f t="shared" si="352"/>
        <v>106.33645754486996</v>
      </c>
      <c r="AV28" s="329">
        <f t="shared" si="352"/>
        <v>101.09886955986673</v>
      </c>
      <c r="AW28" s="329">
        <f t="shared" si="352"/>
        <v>96.02911959168479</v>
      </c>
      <c r="AX28" s="329">
        <f t="shared" si="352"/>
        <v>91.119267333210388</v>
      </c>
      <c r="AY28" s="329">
        <f t="shared" si="352"/>
        <v>88.378293111080154</v>
      </c>
      <c r="AZ28" s="329">
        <f t="shared" si="352"/>
        <v>85.727118771379949</v>
      </c>
      <c r="BA28" s="329">
        <f t="shared" si="352"/>
        <v>83.161402399286118</v>
      </c>
      <c r="BB28" s="329">
        <f t="shared" si="352"/>
        <v>80.67707755475773</v>
      </c>
      <c r="BC28" s="329">
        <f t="shared" si="352"/>
        <v>78.270331766619407</v>
      </c>
      <c r="BD28" s="329">
        <f t="shared" si="352"/>
        <v>76.15265288393158</v>
      </c>
      <c r="BE28" s="329">
        <f t="shared" si="352"/>
        <v>74.098028186754462</v>
      </c>
      <c r="BF28" s="329">
        <f t="shared" si="352"/>
        <v>72.103682815193849</v>
      </c>
      <c r="BG28" s="329">
        <f t="shared" si="352"/>
        <v>70.167002375148513</v>
      </c>
      <c r="BH28" s="329">
        <f t="shared" si="352"/>
        <v>68.285521504257332</v>
      </c>
      <c r="BI28" s="329">
        <f t="shared" si="352"/>
        <v>66.595977468232547</v>
      </c>
      <c r="BJ28" s="329">
        <f t="shared" si="352"/>
        <v>64.954123645544797</v>
      </c>
      <c r="BK28" s="329">
        <f t="shared" si="352"/>
        <v>63.357968932954783</v>
      </c>
      <c r="BL28" s="329">
        <f t="shared" si="352"/>
        <v>61.805631545973164</v>
      </c>
      <c r="BM28" s="329">
        <f t="shared" si="352"/>
        <v>60.295331617952577</v>
      </c>
      <c r="BN28" s="329">
        <f t="shared" si="352"/>
        <v>56.433225051497153</v>
      </c>
      <c r="BO28" s="329">
        <f t="shared" si="352"/>
        <v>52.684785165563142</v>
      </c>
      <c r="BP28" s="329">
        <f t="shared" si="352"/>
        <v>49.045066701521321</v>
      </c>
      <c r="BQ28" s="329">
        <f t="shared" ref="BQ28:CL28" si="353">(BQ16/BQ22)*1000</f>
        <v>45.509407168947675</v>
      </c>
      <c r="BR28" s="329">
        <f t="shared" si="353"/>
        <v>42.073406919725272</v>
      </c>
      <c r="BS28" s="329">
        <f t="shared" si="353"/>
        <v>42.08999372022793</v>
      </c>
      <c r="BT28" s="329">
        <f t="shared" si="353"/>
        <v>42.106186095546065</v>
      </c>
      <c r="BU28" s="329">
        <f t="shared" si="353"/>
        <v>42.121997949198345</v>
      </c>
      <c r="BV28" s="329">
        <f t="shared" si="353"/>
        <v>42.13744253882566</v>
      </c>
      <c r="BW28" s="329">
        <f t="shared" si="353"/>
        <v>42.152532513265363</v>
      </c>
      <c r="BX28" s="329">
        <f t="shared" si="353"/>
        <v>41.711697601817747</v>
      </c>
      <c r="BY28" s="329">
        <f t="shared" si="353"/>
        <v>41.281399794093446</v>
      </c>
      <c r="BZ28" s="329">
        <f t="shared" si="353"/>
        <v>40.8612657555501</v>
      </c>
      <c r="CA28" s="329">
        <f t="shared" si="353"/>
        <v>40.45093958234407</v>
      </c>
      <c r="CB28" s="329">
        <f t="shared" si="353"/>
        <v>40.050081795785225</v>
      </c>
      <c r="CC28" s="329">
        <f t="shared" si="353"/>
        <v>39.691464095400733</v>
      </c>
      <c r="CD28" s="329">
        <f t="shared" si="353"/>
        <v>39.341314704724212</v>
      </c>
      <c r="CE28" s="329">
        <f t="shared" si="353"/>
        <v>38.999337171078309</v>
      </c>
      <c r="CF28" s="329">
        <f t="shared" si="353"/>
        <v>38.665248719523412</v>
      </c>
      <c r="CG28" s="329">
        <f t="shared" si="353"/>
        <v>38.338779473023095</v>
      </c>
      <c r="CH28" s="329">
        <f t="shared" si="353"/>
        <v>38.051980776784383</v>
      </c>
      <c r="CI28" s="329">
        <f t="shared" si="353"/>
        <v>37.771911557760482</v>
      </c>
      <c r="CJ28" s="329">
        <f t="shared" si="353"/>
        <v>37.498337710660302</v>
      </c>
      <c r="CK28" s="329">
        <f t="shared" si="353"/>
        <v>37.231035864468815</v>
      </c>
      <c r="CL28" s="329">
        <f t="shared" si="353"/>
        <v>36.969792774180043</v>
      </c>
      <c r="CN28" s="60"/>
    </row>
    <row r="29" spans="1:96" x14ac:dyDescent="0.25">
      <c r="A29" s="50" t="s">
        <v>159</v>
      </c>
      <c r="B29" s="50" t="s">
        <v>158</v>
      </c>
      <c r="C29" s="50" t="s">
        <v>155</v>
      </c>
      <c r="D29" s="50" t="s">
        <v>166</v>
      </c>
      <c r="E29" s="329">
        <f t="shared" ref="E29:AJ29" si="354">(E17/E23)*1000</f>
        <v>1351.5178440833636</v>
      </c>
      <c r="F29" s="329">
        <f t="shared" si="354"/>
        <v>1351.5178440833636</v>
      </c>
      <c r="G29" s="329">
        <f t="shared" si="354"/>
        <v>1351.5178440833633</v>
      </c>
      <c r="H29" s="329">
        <f t="shared" si="354"/>
        <v>1351.5178440833633</v>
      </c>
      <c r="I29" s="329">
        <f t="shared" si="354"/>
        <v>1351.5178440833633</v>
      </c>
      <c r="J29" s="329">
        <f t="shared" si="354"/>
        <v>1351.5178440833636</v>
      </c>
      <c r="K29" s="329">
        <f t="shared" si="354"/>
        <v>1304.9307238664371</v>
      </c>
      <c r="L29" s="329">
        <f t="shared" si="354"/>
        <v>1260.407343008839</v>
      </c>
      <c r="M29" s="329">
        <f t="shared" si="354"/>
        <v>1217.813542213433</v>
      </c>
      <c r="N29" s="329">
        <f t="shared" si="354"/>
        <v>1177.0265440918238</v>
      </c>
      <c r="O29" s="329">
        <f t="shared" si="354"/>
        <v>1137.9337711996457</v>
      </c>
      <c r="P29" s="329">
        <f t="shared" si="354"/>
        <v>1090.7977273057365</v>
      </c>
      <c r="Q29" s="329">
        <f t="shared" si="354"/>
        <v>1045.3827000773451</v>
      </c>
      <c r="R29" s="329">
        <f t="shared" si="354"/>
        <v>1001.5961235417434</v>
      </c>
      <c r="S29" s="329">
        <f t="shared" si="354"/>
        <v>959.3519531001815</v>
      </c>
      <c r="T29" s="329">
        <f t="shared" si="354"/>
        <v>918.5701011703826</v>
      </c>
      <c r="U29" s="329">
        <f t="shared" si="354"/>
        <v>870.66634564532342</v>
      </c>
      <c r="V29" s="329">
        <f t="shared" si="354"/>
        <v>825.68628393613574</v>
      </c>
      <c r="W29" s="329">
        <f t="shared" si="354"/>
        <v>783.37018097099792</v>
      </c>
      <c r="X29" s="329">
        <f t="shared" si="354"/>
        <v>743.48818261183999</v>
      </c>
      <c r="Y29" s="329">
        <f t="shared" si="354"/>
        <v>705.83613876215384</v>
      </c>
      <c r="Z29" s="329">
        <f t="shared" si="354"/>
        <v>668.39368986137345</v>
      </c>
      <c r="AA29" s="329">
        <f t="shared" si="354"/>
        <v>633.15730959448024</v>
      </c>
      <c r="AB29" s="329">
        <f t="shared" si="354"/>
        <v>599.93760850214653</v>
      </c>
      <c r="AC29" s="329">
        <f t="shared" si="354"/>
        <v>568.56627262404356</v>
      </c>
      <c r="AD29" s="329">
        <f t="shared" si="354"/>
        <v>538.89321121499268</v>
      </c>
      <c r="AE29" s="329">
        <f t="shared" si="354"/>
        <v>507.98936866607278</v>
      </c>
      <c r="AF29" s="329">
        <f t="shared" si="354"/>
        <v>478.62859018304096</v>
      </c>
      <c r="AG29" s="329">
        <f t="shared" si="354"/>
        <v>450.69812034897444</v>
      </c>
      <c r="AH29" s="329">
        <f t="shared" si="354"/>
        <v>424.09592827204386</v>
      </c>
      <c r="AI29" s="329">
        <f t="shared" si="354"/>
        <v>398.72946214548199</v>
      </c>
      <c r="AJ29" s="329">
        <f t="shared" si="354"/>
        <v>380.66975439657676</v>
      </c>
      <c r="AK29" s="329">
        <f t="shared" ref="AK29:BP29" si="355">(AK17/AK23)*1000</f>
        <v>363.10257263149629</v>
      </c>
      <c r="AL29" s="329">
        <f t="shared" si="355"/>
        <v>346.00803957783251</v>
      </c>
      <c r="AM29" s="329">
        <f t="shared" si="355"/>
        <v>329.36733336958127</v>
      </c>
      <c r="AN29" s="329">
        <f t="shared" si="355"/>
        <v>313.16261841726998</v>
      </c>
      <c r="AO29" s="329">
        <f t="shared" si="355"/>
        <v>299.24240827544406</v>
      </c>
      <c r="AP29" s="329">
        <f t="shared" si="355"/>
        <v>285.55423953612075</v>
      </c>
      <c r="AQ29" s="329">
        <f t="shared" si="355"/>
        <v>272.09235817461803</v>
      </c>
      <c r="AR29" s="329">
        <f t="shared" si="355"/>
        <v>258.85119885311451</v>
      </c>
      <c r="AS29" s="329">
        <f t="shared" si="355"/>
        <v>245.82537724922946</v>
      </c>
      <c r="AT29" s="329">
        <f t="shared" si="355"/>
        <v>234.03401757092291</v>
      </c>
      <c r="AU29" s="329">
        <f t="shared" si="355"/>
        <v>222.72486066781752</v>
      </c>
      <c r="AV29" s="329">
        <f t="shared" si="355"/>
        <v>211.86892001149599</v>
      </c>
      <c r="AW29" s="329">
        <f t="shared" si="355"/>
        <v>201.43948671452731</v>
      </c>
      <c r="AX29" s="329">
        <f t="shared" si="355"/>
        <v>191.41191013088525</v>
      </c>
      <c r="AY29" s="329">
        <f t="shared" si="355"/>
        <v>185.66425066045073</v>
      </c>
      <c r="AZ29" s="329">
        <f t="shared" si="355"/>
        <v>180.14965769924433</v>
      </c>
      <c r="BA29" s="329">
        <f t="shared" si="355"/>
        <v>174.85423675225098</v>
      </c>
      <c r="BB29" s="329">
        <f t="shared" si="355"/>
        <v>169.76517625032835</v>
      </c>
      <c r="BC29" s="329">
        <f t="shared" si="355"/>
        <v>164.87064406364718</v>
      </c>
      <c r="BD29" s="329">
        <f t="shared" si="355"/>
        <v>160.42516400524852</v>
      </c>
      <c r="BE29" s="329">
        <f t="shared" si="355"/>
        <v>156.14662895929936</v>
      </c>
      <c r="BF29" s="329">
        <f t="shared" si="355"/>
        <v>152.02580810362261</v>
      </c>
      <c r="BG29" s="329">
        <f t="shared" si="355"/>
        <v>148.05413882840216</v>
      </c>
      <c r="BH29" s="329">
        <f t="shared" si="355"/>
        <v>144.22366734672696</v>
      </c>
      <c r="BI29" s="329">
        <f t="shared" si="355"/>
        <v>140.67267515848374</v>
      </c>
      <c r="BJ29" s="329">
        <f t="shared" si="355"/>
        <v>137.24952097720069</v>
      </c>
      <c r="BK29" s="329">
        <f t="shared" si="355"/>
        <v>133.94742349270578</v>
      </c>
      <c r="BL29" s="329">
        <f t="shared" si="355"/>
        <v>130.76007269093526</v>
      </c>
      <c r="BM29" s="329">
        <f t="shared" si="355"/>
        <v>127.68158960974951</v>
      </c>
      <c r="BN29" s="329">
        <f t="shared" si="355"/>
        <v>119.42818922226265</v>
      </c>
      <c r="BO29" s="329">
        <f t="shared" si="355"/>
        <v>111.48188917548254</v>
      </c>
      <c r="BP29" s="329">
        <f t="shared" si="355"/>
        <v>103.82586221106857</v>
      </c>
      <c r="BQ29" s="329">
        <f t="shared" ref="BQ29:CL29" si="356">(BQ17/BQ23)*1000</f>
        <v>96.444488396497604</v>
      </c>
      <c r="BR29" s="329">
        <f t="shared" si="356"/>
        <v>89.323248753706196</v>
      </c>
      <c r="BS29" s="329">
        <f t="shared" si="356"/>
        <v>89.406788002326138</v>
      </c>
      <c r="BT29" s="329">
        <f t="shared" si="356"/>
        <v>89.487692471225856</v>
      </c>
      <c r="BU29" s="329">
        <f t="shared" si="356"/>
        <v>89.566084874390341</v>
      </c>
      <c r="BV29" s="329">
        <f t="shared" si="356"/>
        <v>89.64208042181933</v>
      </c>
      <c r="BW29" s="329">
        <f t="shared" si="356"/>
        <v>89.715787384478389</v>
      </c>
      <c r="BX29" s="329">
        <f t="shared" si="356"/>
        <v>88.807801570924852</v>
      </c>
      <c r="BY29" s="329">
        <f t="shared" si="356"/>
        <v>87.928565278486431</v>
      </c>
      <c r="BZ29" s="329">
        <f t="shared" si="356"/>
        <v>87.076734344715931</v>
      </c>
      <c r="CA29" s="329">
        <f t="shared" si="356"/>
        <v>86.251047115053268</v>
      </c>
      <c r="CB29" s="329">
        <f t="shared" si="356"/>
        <v>85.450318207842287</v>
      </c>
      <c r="CC29" s="329">
        <f t="shared" si="356"/>
        <v>84.715343341576812</v>
      </c>
      <c r="CD29" s="329">
        <f t="shared" si="356"/>
        <v>84.003426976847962</v>
      </c>
      <c r="CE29" s="329">
        <f t="shared" si="356"/>
        <v>83.313500744812899</v>
      </c>
      <c r="CF29" s="329">
        <f t="shared" si="356"/>
        <v>82.644561273726993</v>
      </c>
      <c r="CG29" s="329">
        <f t="shared" si="356"/>
        <v>81.995665320153165</v>
      </c>
      <c r="CH29" s="329">
        <f t="shared" si="356"/>
        <v>81.412492363134191</v>
      </c>
      <c r="CI29" s="329">
        <f t="shared" si="356"/>
        <v>80.847527853208433</v>
      </c>
      <c r="CJ29" s="329">
        <f t="shared" si="356"/>
        <v>80.299932113726783</v>
      </c>
      <c r="CK29" s="329">
        <f t="shared" si="356"/>
        <v>79.768916314999259</v>
      </c>
      <c r="CL29" s="329">
        <f t="shared" si="356"/>
        <v>79.253738682870122</v>
      </c>
      <c r="CN29" s="60"/>
    </row>
    <row r="30" spans="1:96" x14ac:dyDescent="0.25">
      <c r="A30" s="50" t="s">
        <v>159</v>
      </c>
      <c r="B30" s="50" t="s">
        <v>158</v>
      </c>
      <c r="C30" s="50" t="s">
        <v>156</v>
      </c>
      <c r="D30" s="50" t="s">
        <v>166</v>
      </c>
      <c r="E30" s="329">
        <f t="shared" ref="E30:AJ30" si="357">(E18/E24)*1000</f>
        <v>1057.2745276328765</v>
      </c>
      <c r="F30" s="329">
        <f t="shared" si="357"/>
        <v>1057.2745276328765</v>
      </c>
      <c r="G30" s="329">
        <f t="shared" si="357"/>
        <v>1057.2745276328765</v>
      </c>
      <c r="H30" s="329">
        <f t="shared" si="357"/>
        <v>1057.2745276328765</v>
      </c>
      <c r="I30" s="329">
        <f t="shared" si="357"/>
        <v>1057.2745276328765</v>
      </c>
      <c r="J30" s="329">
        <f t="shared" si="357"/>
        <v>1057.2745276328765</v>
      </c>
      <c r="K30" s="329">
        <f t="shared" si="357"/>
        <v>1020.8300398765692</v>
      </c>
      <c r="L30" s="329">
        <f t="shared" si="357"/>
        <v>985.99998811594139</v>
      </c>
      <c r="M30" s="329">
        <f t="shared" si="357"/>
        <v>952.67942130789129</v>
      </c>
      <c r="N30" s="329">
        <f t="shared" si="357"/>
        <v>920.77229232593197</v>
      </c>
      <c r="O30" s="329">
        <f t="shared" si="357"/>
        <v>890.19053332483691</v>
      </c>
      <c r="P30" s="329">
        <f t="shared" si="357"/>
        <v>853.31662983877879</v>
      </c>
      <c r="Q30" s="329">
        <f t="shared" si="357"/>
        <v>817.78905491956084</v>
      </c>
      <c r="R30" s="329">
        <f t="shared" si="357"/>
        <v>783.53539543144848</v>
      </c>
      <c r="S30" s="329">
        <f t="shared" si="357"/>
        <v>750.48833982328733</v>
      </c>
      <c r="T30" s="329">
        <f t="shared" si="357"/>
        <v>718.58523663909273</v>
      </c>
      <c r="U30" s="329">
        <f t="shared" si="357"/>
        <v>681.11076250149938</v>
      </c>
      <c r="V30" s="329">
        <f t="shared" si="357"/>
        <v>645.92345535297022</v>
      </c>
      <c r="W30" s="329">
        <f t="shared" si="357"/>
        <v>612.82012788334748</v>
      </c>
      <c r="X30" s="329">
        <f t="shared" si="357"/>
        <v>581.62096824159505</v>
      </c>
      <c r="Y30" s="329">
        <f t="shared" si="357"/>
        <v>552.16627250830379</v>
      </c>
      <c r="Z30" s="329">
        <f t="shared" si="357"/>
        <v>522.87554013041222</v>
      </c>
      <c r="AA30" s="329">
        <f t="shared" si="357"/>
        <v>495.31058605654368</v>
      </c>
      <c r="AB30" s="329">
        <f t="shared" si="357"/>
        <v>469.32325341845814</v>
      </c>
      <c r="AC30" s="329">
        <f t="shared" si="357"/>
        <v>444.78187243193548</v>
      </c>
      <c r="AD30" s="329">
        <f t="shared" si="357"/>
        <v>421.56902909285736</v>
      </c>
      <c r="AE30" s="329">
        <f t="shared" si="357"/>
        <v>397.39336195239855</v>
      </c>
      <c r="AF30" s="329">
        <f t="shared" si="357"/>
        <v>374.42481341456192</v>
      </c>
      <c r="AG30" s="329">
        <f t="shared" si="357"/>
        <v>352.57517640854434</v>
      </c>
      <c r="AH30" s="329">
        <f t="shared" si="357"/>
        <v>331.76463351762789</v>
      </c>
      <c r="AI30" s="329">
        <f t="shared" si="357"/>
        <v>311.92078268792181</v>
      </c>
      <c r="AJ30" s="329">
        <f t="shared" si="357"/>
        <v>297.79291226208829</v>
      </c>
      <c r="AK30" s="329">
        <f t="shared" ref="AK30:BP30" si="358">(AK18/AK24)*1000</f>
        <v>284.05033839684035</v>
      </c>
      <c r="AL30" s="329">
        <f t="shared" si="358"/>
        <v>270.67751136496719</v>
      </c>
      <c r="AM30" s="329">
        <f t="shared" si="358"/>
        <v>257.65970706972394</v>
      </c>
      <c r="AN30" s="329">
        <f t="shared" si="358"/>
        <v>244.98297296544703</v>
      </c>
      <c r="AO30" s="329">
        <f t="shared" si="358"/>
        <v>234.09337674836479</v>
      </c>
      <c r="AP30" s="329">
        <f t="shared" si="358"/>
        <v>223.38530345034437</v>
      </c>
      <c r="AQ30" s="329">
        <f t="shared" si="358"/>
        <v>212.85425177400799</v>
      </c>
      <c r="AR30" s="329">
        <f t="shared" si="358"/>
        <v>202.49586802921243</v>
      </c>
      <c r="AS30" s="329">
        <f t="shared" si="358"/>
        <v>192.30594013179854</v>
      </c>
      <c r="AT30" s="329">
        <f t="shared" si="358"/>
        <v>183.08171546572601</v>
      </c>
      <c r="AU30" s="329">
        <f t="shared" si="358"/>
        <v>174.23471165071811</v>
      </c>
      <c r="AV30" s="329">
        <f t="shared" si="358"/>
        <v>165.74225290911164</v>
      </c>
      <c r="AW30" s="329">
        <f t="shared" si="358"/>
        <v>157.58344523165195</v>
      </c>
      <c r="AX30" s="329">
        <f t="shared" si="358"/>
        <v>149.7390047441028</v>
      </c>
      <c r="AY30" s="329">
        <f t="shared" si="358"/>
        <v>145.24268678707296</v>
      </c>
      <c r="AZ30" s="329">
        <f t="shared" si="358"/>
        <v>140.9286936765333</v>
      </c>
      <c r="BA30" s="329">
        <f t="shared" si="358"/>
        <v>136.78615593287012</v>
      </c>
      <c r="BB30" s="329">
        <f t="shared" si="358"/>
        <v>132.80505123505196</v>
      </c>
      <c r="BC30" s="329">
        <f t="shared" si="358"/>
        <v>128.976123464463</v>
      </c>
      <c r="BD30" s="329">
        <f t="shared" si="358"/>
        <v>125.49848323246698</v>
      </c>
      <c r="BE30" s="329">
        <f t="shared" si="358"/>
        <v>122.15144187487795</v>
      </c>
      <c r="BF30" s="329">
        <f t="shared" si="358"/>
        <v>118.92777824163879</v>
      </c>
      <c r="BG30" s="329">
        <f t="shared" si="358"/>
        <v>115.82079391638138</v>
      </c>
      <c r="BH30" s="329">
        <f t="shared" si="358"/>
        <v>112.82426675684087</v>
      </c>
      <c r="BI30" s="329">
        <f t="shared" si="358"/>
        <v>110.04637255079049</v>
      </c>
      <c r="BJ30" s="329">
        <f t="shared" si="358"/>
        <v>107.36848432617352</v>
      </c>
      <c r="BK30" s="329">
        <f t="shared" si="358"/>
        <v>104.78529715376523</v>
      </c>
      <c r="BL30" s="329">
        <f t="shared" si="358"/>
        <v>102.29187479305065</v>
      </c>
      <c r="BM30" s="329">
        <f t="shared" si="358"/>
        <v>99.883618209731964</v>
      </c>
      <c r="BN30" s="329">
        <f t="shared" si="358"/>
        <v>93.427092286492311</v>
      </c>
      <c r="BO30" s="329">
        <f t="shared" si="358"/>
        <v>87.210806896574553</v>
      </c>
      <c r="BP30" s="329">
        <f t="shared" si="358"/>
        <v>81.221598298418556</v>
      </c>
      <c r="BQ30" s="329">
        <f t="shared" ref="BQ30:CL30" si="359">(BQ18/BQ24)*1000</f>
        <v>75.44724722547717</v>
      </c>
      <c r="BR30" s="329">
        <f t="shared" si="359"/>
        <v>69.876395673310483</v>
      </c>
      <c r="BS30" s="329">
        <f t="shared" si="359"/>
        <v>69.94174732220668</v>
      </c>
      <c r="BT30" s="329">
        <f t="shared" si="359"/>
        <v>70.005037817788221</v>
      </c>
      <c r="BU30" s="329">
        <f t="shared" si="359"/>
        <v>70.066363157581975</v>
      </c>
      <c r="BV30" s="329">
        <f t="shared" si="359"/>
        <v>70.125813468846417</v>
      </c>
      <c r="BW30" s="329">
        <f t="shared" si="359"/>
        <v>70.183473450525355</v>
      </c>
      <c r="BX30" s="329">
        <f t="shared" si="359"/>
        <v>69.473168162049291</v>
      </c>
      <c r="BY30" s="329">
        <f t="shared" si="359"/>
        <v>68.785353243559641</v>
      </c>
      <c r="BZ30" s="329">
        <f t="shared" si="359"/>
        <v>68.11897717455841</v>
      </c>
      <c r="CA30" s="329">
        <f t="shared" si="359"/>
        <v>67.473052979376092</v>
      </c>
      <c r="CB30" s="329">
        <f t="shared" si="359"/>
        <v>66.846653349626706</v>
      </c>
      <c r="CC30" s="329">
        <f t="shared" si="359"/>
        <v>66.271692236124068</v>
      </c>
      <c r="CD30" s="329">
        <f t="shared" si="359"/>
        <v>65.714769483288862</v>
      </c>
      <c r="CE30" s="329">
        <f t="shared" si="359"/>
        <v>65.175049320310833</v>
      </c>
      <c r="CF30" s="329">
        <f t="shared" si="359"/>
        <v>64.651746822749658</v>
      </c>
      <c r="CG30" s="329">
        <f t="shared" si="359"/>
        <v>64.144124103744431</v>
      </c>
      <c r="CH30" s="329">
        <f t="shared" si="359"/>
        <v>63.687915615369874</v>
      </c>
      <c r="CI30" s="329">
        <f t="shared" si="359"/>
        <v>63.245951354242244</v>
      </c>
      <c r="CJ30" s="329">
        <f t="shared" si="359"/>
        <v>62.817574452428623</v>
      </c>
      <c r="CK30" s="329">
        <f t="shared" si="359"/>
        <v>62.402167818899478</v>
      </c>
      <c r="CL30" s="329">
        <f t="shared" si="359"/>
        <v>61.999151173547133</v>
      </c>
      <c r="CN30" s="60"/>
    </row>
    <row r="31" spans="1:96" s="271" customFormat="1" x14ac:dyDescent="0.25">
      <c r="A31" s="271" t="s">
        <v>159</v>
      </c>
      <c r="B31" s="271" t="s">
        <v>158</v>
      </c>
      <c r="C31" s="271" t="s">
        <v>3</v>
      </c>
      <c r="D31" s="271" t="s">
        <v>166</v>
      </c>
      <c r="E31" s="332">
        <f t="shared" ref="E31:AJ31" si="360">(E19/E25)*1000</f>
        <v>1023.1332802741355</v>
      </c>
      <c r="F31" s="332">
        <f t="shared" si="360"/>
        <v>1023.1332802741355</v>
      </c>
      <c r="G31" s="332">
        <f t="shared" si="360"/>
        <v>1023.1332802741354</v>
      </c>
      <c r="H31" s="332">
        <f t="shared" si="360"/>
        <v>1023.1332802741354</v>
      </c>
      <c r="I31" s="332">
        <f t="shared" si="360"/>
        <v>1023.1332802741354</v>
      </c>
      <c r="J31" s="332">
        <f t="shared" si="360"/>
        <v>1023.1332802741354</v>
      </c>
      <c r="K31" s="332">
        <f t="shared" si="360"/>
        <v>988.20442322958343</v>
      </c>
      <c r="L31" s="332">
        <f t="shared" si="360"/>
        <v>954.75991019665651</v>
      </c>
      <c r="M31" s="332">
        <f t="shared" si="360"/>
        <v>922.70709131900765</v>
      </c>
      <c r="N31" s="332">
        <f t="shared" si="360"/>
        <v>891.96087027886676</v>
      </c>
      <c r="O31" s="332">
        <f t="shared" si="360"/>
        <v>862.44294989405432</v>
      </c>
      <c r="P31" s="332">
        <f t="shared" si="360"/>
        <v>827.01435051058422</v>
      </c>
      <c r="Q31" s="332">
        <f t="shared" si="360"/>
        <v>792.81657574469568</v>
      </c>
      <c r="R31" s="332">
        <f t="shared" si="360"/>
        <v>759.78658062020008</v>
      </c>
      <c r="S31" s="332">
        <f t="shared" si="360"/>
        <v>727.86555357759926</v>
      </c>
      <c r="T31" s="332">
        <f t="shared" si="360"/>
        <v>696.9985670028334</v>
      </c>
      <c r="U31" s="332">
        <f t="shared" si="360"/>
        <v>660.91155548671043</v>
      </c>
      <c r="V31" s="332">
        <f t="shared" si="360"/>
        <v>626.96353024513814</v>
      </c>
      <c r="W31" s="332">
        <f t="shared" si="360"/>
        <v>594.96978893627636</v>
      </c>
      <c r="X31" s="332">
        <f t="shared" si="360"/>
        <v>564.76629974603657</v>
      </c>
      <c r="Y31" s="332">
        <f t="shared" si="360"/>
        <v>536.20688847150245</v>
      </c>
      <c r="Z31" s="332">
        <f t="shared" si="360"/>
        <v>507.96375334869816</v>
      </c>
      <c r="AA31" s="332">
        <f t="shared" si="360"/>
        <v>481.33574263434394</v>
      </c>
      <c r="AB31" s="332">
        <f t="shared" si="360"/>
        <v>456.18816282218398</v>
      </c>
      <c r="AC31" s="332">
        <f t="shared" si="360"/>
        <v>432.40089237184543</v>
      </c>
      <c r="AD31" s="332">
        <f t="shared" si="360"/>
        <v>409.86646299800412</v>
      </c>
      <c r="AE31" s="332">
        <f t="shared" si="360"/>
        <v>386.51692971982578</v>
      </c>
      <c r="AF31" s="332">
        <f t="shared" si="360"/>
        <v>364.29353179306628</v>
      </c>
      <c r="AG31" s="332">
        <f t="shared" si="360"/>
        <v>343.11671822081661</v>
      </c>
      <c r="AH31" s="332">
        <f t="shared" si="360"/>
        <v>322.9142583528527</v>
      </c>
      <c r="AI31" s="332">
        <f t="shared" si="360"/>
        <v>303.62041879086303</v>
      </c>
      <c r="AJ31" s="332">
        <f t="shared" si="360"/>
        <v>289.97243100941972</v>
      </c>
      <c r="AK31" s="332">
        <f t="shared" ref="AK31:BP31" si="361">(AK19/AK25)*1000</f>
        <v>276.67397031526821</v>
      </c>
      <c r="AL31" s="332">
        <f t="shared" si="361"/>
        <v>263.71177930596969</v>
      </c>
      <c r="AM31" s="332">
        <f t="shared" si="361"/>
        <v>251.07326267107865</v>
      </c>
      <c r="AN31" s="332">
        <f t="shared" si="361"/>
        <v>238.74644636965138</v>
      </c>
      <c r="AO31" s="332">
        <f t="shared" si="361"/>
        <v>228.21391611956037</v>
      </c>
      <c r="AP31" s="332">
        <f t="shared" si="361"/>
        <v>217.83979310036273</v>
      </c>
      <c r="AQ31" s="332">
        <f t="shared" si="361"/>
        <v>207.62053036330565</v>
      </c>
      <c r="AR31" s="332">
        <f t="shared" si="361"/>
        <v>197.55268606965711</v>
      </c>
      <c r="AS31" s="332">
        <f t="shared" si="361"/>
        <v>187.63291962581044</v>
      </c>
      <c r="AT31" s="332">
        <f t="shared" si="361"/>
        <v>178.69840237781673</v>
      </c>
      <c r="AU31" s="332">
        <f t="shared" si="361"/>
        <v>170.11477432581475</v>
      </c>
      <c r="AV31" s="332">
        <f t="shared" si="361"/>
        <v>161.86176262509699</v>
      </c>
      <c r="AW31" s="332">
        <f t="shared" si="361"/>
        <v>153.92062662499015</v>
      </c>
      <c r="AX31" s="332">
        <f t="shared" si="361"/>
        <v>146.27401580173839</v>
      </c>
      <c r="AY31" s="332">
        <f t="shared" si="361"/>
        <v>141.92757110689058</v>
      </c>
      <c r="AZ31" s="332">
        <f t="shared" si="361"/>
        <v>137.75043487447684</v>
      </c>
      <c r="BA31" s="332">
        <f t="shared" si="361"/>
        <v>133.73290340934264</v>
      </c>
      <c r="BB31" s="332">
        <f t="shared" si="361"/>
        <v>129.86600065473601</v>
      </c>
      <c r="BC31" s="332">
        <f t="shared" si="361"/>
        <v>126.14141124424782</v>
      </c>
      <c r="BD31" s="332">
        <f t="shared" si="361"/>
        <v>122.77866245237455</v>
      </c>
      <c r="BE31" s="332">
        <f t="shared" si="361"/>
        <v>119.53691662036042</v>
      </c>
      <c r="BF31" s="332">
        <f t="shared" si="361"/>
        <v>116.40975804012146</v>
      </c>
      <c r="BG31" s="332">
        <f t="shared" si="361"/>
        <v>113.39121668381917</v>
      </c>
      <c r="BH31" s="332">
        <f t="shared" si="361"/>
        <v>110.4757301643741</v>
      </c>
      <c r="BI31" s="332">
        <f t="shared" si="361"/>
        <v>107.78864132651346</v>
      </c>
      <c r="BJ31" s="332">
        <f t="shared" si="361"/>
        <v>105.19413591023293</v>
      </c>
      <c r="BK31" s="332">
        <f t="shared" si="361"/>
        <v>102.68751002059423</v>
      </c>
      <c r="BL31" s="332">
        <f t="shared" si="361"/>
        <v>100.26437311088689</v>
      </c>
      <c r="BM31" s="332">
        <f t="shared" si="361"/>
        <v>97.920622318066037</v>
      </c>
      <c r="BN31" s="332">
        <f t="shared" si="361"/>
        <v>91.627006023264187</v>
      </c>
      <c r="BO31" s="332">
        <f t="shared" si="361"/>
        <v>85.557984324747906</v>
      </c>
      <c r="BP31" s="332">
        <f t="shared" si="361"/>
        <v>79.701745620951982</v>
      </c>
      <c r="BQ31" s="332">
        <f t="shared" ref="BQ31:CL31" si="362">(BQ19/BQ25)*1000</f>
        <v>74.047292282712334</v>
      </c>
      <c r="BR31" s="332">
        <f t="shared" si="362"/>
        <v>68.584371724234629</v>
      </c>
      <c r="BS31" s="332">
        <f t="shared" si="362"/>
        <v>68.665629713879284</v>
      </c>
      <c r="BT31" s="332">
        <f t="shared" si="362"/>
        <v>68.744446450666629</v>
      </c>
      <c r="BU31" s="332">
        <f t="shared" si="362"/>
        <v>68.820930321154236</v>
      </c>
      <c r="BV31" s="332">
        <f t="shared" si="362"/>
        <v>68.895183389285862</v>
      </c>
      <c r="BW31" s="332">
        <f t="shared" si="362"/>
        <v>68.967301850793348</v>
      </c>
      <c r="BX31" s="332">
        <f t="shared" si="362"/>
        <v>68.287757910490697</v>
      </c>
      <c r="BY31" s="332">
        <f t="shared" si="362"/>
        <v>67.628729198871127</v>
      </c>
      <c r="BZ31" s="332">
        <f t="shared" si="362"/>
        <v>66.989300507919182</v>
      </c>
      <c r="CA31" s="332">
        <f t="shared" si="362"/>
        <v>66.368610269947439</v>
      </c>
      <c r="CB31" s="332">
        <f t="shared" si="362"/>
        <v>65.76584668452314</v>
      </c>
      <c r="CC31" s="332">
        <f t="shared" si="362"/>
        <v>65.217527597702301</v>
      </c>
      <c r="CD31" s="332">
        <f t="shared" si="362"/>
        <v>64.685615764692812</v>
      </c>
      <c r="CE31" s="332">
        <f t="shared" si="362"/>
        <v>64.169385614091254</v>
      </c>
      <c r="CF31" s="332">
        <f t="shared" si="362"/>
        <v>63.668153735212783</v>
      </c>
      <c r="CG31" s="332">
        <f t="shared" si="362"/>
        <v>63.18127585965248</v>
      </c>
      <c r="CH31" s="332">
        <f t="shared" si="362"/>
        <v>62.748346672582443</v>
      </c>
      <c r="CI31" s="332">
        <f t="shared" si="362"/>
        <v>62.328316716394902</v>
      </c>
      <c r="CJ31" s="332">
        <f t="shared" si="362"/>
        <v>61.920617949949488</v>
      </c>
      <c r="CK31" s="332">
        <f t="shared" si="362"/>
        <v>61.524715202571329</v>
      </c>
      <c r="CL31" s="332">
        <f t="shared" si="362"/>
        <v>61.140103830339399</v>
      </c>
      <c r="CN31" s="272"/>
    </row>
    <row r="32" spans="1:96" x14ac:dyDescent="0.25">
      <c r="A32" s="50" t="s">
        <v>167</v>
      </c>
      <c r="B32" s="50" t="s">
        <v>152</v>
      </c>
      <c r="C32" s="50" t="s">
        <v>153</v>
      </c>
      <c r="D32" s="50" t="s">
        <v>102</v>
      </c>
      <c r="E32" s="55">
        <f>'SDS Main'!E38</f>
        <v>12.485861973024001</v>
      </c>
      <c r="F32" s="55">
        <f>'SDS Main'!F38</f>
        <v>12.815999234496001</v>
      </c>
      <c r="G32" s="55">
        <f>'SDS Main'!G38</f>
        <v>13.146136495968001</v>
      </c>
      <c r="H32" s="55">
        <f>'SDS Main'!H38</f>
        <v>13.47627375744</v>
      </c>
      <c r="I32" s="55">
        <f>'SDS Main'!I38</f>
        <v>12.787643404624001</v>
      </c>
      <c r="J32" s="55">
        <f>'SDS Main'!J38</f>
        <v>12.736699896140928</v>
      </c>
      <c r="K32" s="55">
        <f>'SDS Main'!K38</f>
        <v>12.685756387657857</v>
      </c>
      <c r="L32" s="55">
        <f>'SDS Main'!L38</f>
        <v>12.634812879174783</v>
      </c>
      <c r="M32" s="55">
        <f>'SDS Main'!M38</f>
        <v>12.58386937069171</v>
      </c>
      <c r="N32" s="55">
        <f>'SDS Main'!N38</f>
        <v>12.532925862208641</v>
      </c>
      <c r="O32" s="55">
        <f>'SDS Main'!O38</f>
        <v>12.481982353725567</v>
      </c>
      <c r="P32" s="55">
        <f>'SDS Main'!P38</f>
        <v>12.431038845242496</v>
      </c>
      <c r="Q32" s="55">
        <f>'SDS Main'!Q38</f>
        <v>12.380095336759421</v>
      </c>
      <c r="R32" s="55">
        <f>'SDS Main'!R38</f>
        <v>12.329151828276347</v>
      </c>
      <c r="S32" s="55">
        <f>'SDS Main'!S38</f>
        <v>12.278208319793274</v>
      </c>
      <c r="T32" s="55">
        <f>'SDS Main'!T38</f>
        <v>12.227264811310192</v>
      </c>
      <c r="U32" s="55">
        <f>'SDS Main'!U38</f>
        <v>12.098785008657424</v>
      </c>
      <c r="V32" s="55">
        <f>'SDS Main'!V38</f>
        <v>11.970305206004655</v>
      </c>
      <c r="W32" s="55">
        <f>'SDS Main'!W38</f>
        <v>11.841825403351883</v>
      </c>
      <c r="X32" s="55">
        <f>'SDS Main'!X38</f>
        <v>11.713345600699112</v>
      </c>
      <c r="Y32" s="55">
        <f>'SDS Main'!Y38</f>
        <v>11.584865798046346</v>
      </c>
      <c r="Z32" s="55">
        <f>'SDS Main'!Z38</f>
        <v>11.456385995393578</v>
      </c>
      <c r="AA32" s="55">
        <f>'SDS Main'!AA38</f>
        <v>11.327906192740807</v>
      </c>
      <c r="AB32" s="55">
        <f>'SDS Main'!AB38</f>
        <v>11.199426390088041</v>
      </c>
      <c r="AC32" s="55">
        <f>'SDS Main'!AC38</f>
        <v>11.070946587435271</v>
      </c>
      <c r="AD32" s="55">
        <f>'SDS Main'!AD38</f>
        <v>10.942466784782503</v>
      </c>
      <c r="AE32" s="55">
        <f>'SDS Main'!AE38</f>
        <v>10.890859913655317</v>
      </c>
      <c r="AF32" s="55">
        <f>'SDS Main'!AF38</f>
        <v>10.839253042528133</v>
      </c>
      <c r="AG32" s="55">
        <f>'SDS Main'!AG38</f>
        <v>10.787646171400949</v>
      </c>
      <c r="AH32" s="55">
        <f>'SDS Main'!AH38</f>
        <v>10.736039300273765</v>
      </c>
      <c r="AI32" s="55">
        <f>'SDS Main'!AI38</f>
        <v>10.684432429146582</v>
      </c>
      <c r="AJ32" s="55">
        <f>'SDS Main'!AJ38</f>
        <v>10.632825558019396</v>
      </c>
      <c r="AK32" s="55">
        <f>'SDS Main'!AK38</f>
        <v>10.581218686892212</v>
      </c>
      <c r="AL32" s="55">
        <f>'SDS Main'!AL38</f>
        <v>10.529611815765032</v>
      </c>
      <c r="AM32" s="55">
        <f>'SDS Main'!AM38</f>
        <v>10.478004944637846</v>
      </c>
      <c r="AN32" s="55">
        <f>'SDS Main'!AN38</f>
        <v>10.426398073510663</v>
      </c>
      <c r="AO32" s="55">
        <f>'SDS Main'!AO38</f>
        <v>11.122521981937942</v>
      </c>
      <c r="AP32" s="55">
        <f>'SDS Main'!AP38</f>
        <v>10.900292294831798</v>
      </c>
      <c r="AQ32" s="55">
        <f>'SDS Main'!AQ38</f>
        <v>10.678062607725648</v>
      </c>
      <c r="AR32" s="55">
        <f>'SDS Main'!AR38</f>
        <v>10.455832920619505</v>
      </c>
      <c r="AS32" s="55">
        <f>'SDS Main'!AS38</f>
        <v>10.233603233513358</v>
      </c>
      <c r="AT32" s="55">
        <f>'SDS Main'!AT38</f>
        <v>10.01137354640721</v>
      </c>
      <c r="AU32" s="55">
        <f>'SDS Main'!AU38</f>
        <v>9.7891438593010669</v>
      </c>
      <c r="AV32" s="55">
        <f>'SDS Main'!AV38</f>
        <v>9.5669141721949202</v>
      </c>
      <c r="AW32" s="55">
        <f>'SDS Main'!AW38</f>
        <v>9.3446844850887754</v>
      </c>
      <c r="AX32" s="55">
        <f>'SDS Main'!AX38</f>
        <v>9.1224547979826269</v>
      </c>
      <c r="AY32" s="55">
        <f>'SDS Main'!AY38</f>
        <v>9.0444528343214756</v>
      </c>
      <c r="AZ32" s="55">
        <f>'SDS Main'!AZ38</f>
        <v>8.9664508706603279</v>
      </c>
      <c r="BA32" s="55">
        <f>'SDS Main'!BA38</f>
        <v>8.8884489069991783</v>
      </c>
      <c r="BB32" s="55">
        <f>'SDS Main'!BB38</f>
        <v>8.8104469433380306</v>
      </c>
      <c r="BC32" s="55">
        <f>'SDS Main'!BC38</f>
        <v>8.7324449796768828</v>
      </c>
      <c r="BD32" s="55">
        <f>'SDS Main'!BD38</f>
        <v>8.6544430160157315</v>
      </c>
      <c r="BE32" s="55">
        <f>'SDS Main'!BE38</f>
        <v>8.576441052354582</v>
      </c>
      <c r="BF32" s="55">
        <f>'SDS Main'!BF38</f>
        <v>8.4984390886934325</v>
      </c>
      <c r="BG32" s="55">
        <f>'SDS Main'!BG38</f>
        <v>8.4204371250322829</v>
      </c>
      <c r="BH32" s="55">
        <f>'SDS Main'!BH38</f>
        <v>8.3424351613711369</v>
      </c>
      <c r="BI32" s="55">
        <f>'SDS Main'!BJ38</f>
        <v>-5.9564692116703677E-3</v>
      </c>
      <c r="BJ32" s="55">
        <f>'SDS Main'!BK38</f>
        <v>-6.8160288168981368E-3</v>
      </c>
      <c r="BK32" s="55">
        <f>'SDS Main'!BL38</f>
        <v>-6.5634778945676819E-3</v>
      </c>
      <c r="BL32" s="55">
        <f>'SDS Main'!BM38</f>
        <v>-8.3400115622503934E-3</v>
      </c>
      <c r="BM32" s="55">
        <f>'SDS Main'!BN38</f>
        <v>0</v>
      </c>
      <c r="BN32" s="55">
        <f>'SDS Main'!BO38</f>
        <v>0</v>
      </c>
      <c r="BO32" s="55">
        <f>'SDS Main'!BP38</f>
        <v>0</v>
      </c>
      <c r="BP32" s="55">
        <f>'SDS Main'!BQ38</f>
        <v>0</v>
      </c>
      <c r="BQ32" s="55">
        <f>'SDS Main'!BR38</f>
        <v>0</v>
      </c>
      <c r="BR32" s="55">
        <f>'SDS Main'!BS38</f>
        <v>0</v>
      </c>
      <c r="BS32" s="55">
        <f>'SDS Main'!BT38</f>
        <v>0</v>
      </c>
      <c r="BT32" s="55">
        <f>'SDS Main'!BU38</f>
        <v>0</v>
      </c>
      <c r="BU32" s="55">
        <f>'SDS Main'!BV38</f>
        <v>0</v>
      </c>
      <c r="BV32" s="55">
        <f>'SDS Main'!BW38</f>
        <v>0</v>
      </c>
      <c r="BW32" s="55">
        <f>'SDS Main'!BX38</f>
        <v>0</v>
      </c>
      <c r="BX32" s="55">
        <f>'SDS Main'!BY38</f>
        <v>0</v>
      </c>
      <c r="BY32" s="55">
        <f>'SDS Main'!BZ38</f>
        <v>0</v>
      </c>
      <c r="BZ32" s="55">
        <f>'SDS Main'!CA38</f>
        <v>0</v>
      </c>
      <c r="CA32" s="55">
        <f>'SDS Main'!CB38</f>
        <v>0</v>
      </c>
      <c r="CB32" s="55">
        <f>'SDS Main'!CC38</f>
        <v>0</v>
      </c>
      <c r="CC32" s="55">
        <f>'SDS Main'!CD38</f>
        <v>0</v>
      </c>
      <c r="CD32" s="55">
        <f>'SDS Main'!CE38</f>
        <v>0</v>
      </c>
      <c r="CE32" s="55">
        <f>'SDS Main'!CF38</f>
        <v>0</v>
      </c>
      <c r="CF32" s="55">
        <f>'SDS Main'!CG38</f>
        <v>0</v>
      </c>
      <c r="CG32" s="55">
        <f>'SDS Main'!CH38</f>
        <v>0</v>
      </c>
      <c r="CH32" s="55">
        <f>'SDS Main'!CI38</f>
        <v>0</v>
      </c>
      <c r="CI32" s="55">
        <f>'SDS Main'!CJ38</f>
        <v>0</v>
      </c>
      <c r="CJ32" s="55">
        <f>'SDS Main'!CK38</f>
        <v>0</v>
      </c>
      <c r="CK32" s="55">
        <f>'SDS Main'!CL38</f>
        <v>0</v>
      </c>
      <c r="CL32" s="55">
        <f>'SDS Main'!CM38</f>
        <v>0</v>
      </c>
      <c r="CN32" s="60"/>
    </row>
    <row r="33" spans="1:92" x14ac:dyDescent="0.25">
      <c r="A33" s="50" t="s">
        <v>167</v>
      </c>
      <c r="B33" s="50" t="s">
        <v>152</v>
      </c>
      <c r="C33" s="50" t="s">
        <v>154</v>
      </c>
      <c r="D33" s="50" t="s">
        <v>102</v>
      </c>
      <c r="E33" s="55">
        <f>'SDS Main'!E39</f>
        <v>65.550775358376001</v>
      </c>
      <c r="F33" s="55">
        <f>'SDS Main'!F39</f>
        <v>67.283995981103999</v>
      </c>
      <c r="G33" s="55">
        <f>'SDS Main'!G39</f>
        <v>69.017216603831997</v>
      </c>
      <c r="H33" s="55">
        <f>'SDS Main'!H39</f>
        <v>70.750437226559995</v>
      </c>
      <c r="I33" s="55">
        <f>'SDS Main'!I39</f>
        <v>67.135127874275994</v>
      </c>
      <c r="J33" s="55">
        <f>'SDS Main'!J39</f>
        <v>66.86767445473987</v>
      </c>
      <c r="K33" s="55">
        <f>'SDS Main'!K39</f>
        <v>66.600221035203745</v>
      </c>
      <c r="L33" s="55">
        <f>'SDS Main'!L39</f>
        <v>66.332767615667606</v>
      </c>
      <c r="M33" s="55">
        <f>'SDS Main'!M39</f>
        <v>66.065314196131467</v>
      </c>
      <c r="N33" s="55">
        <f>'SDS Main'!N39</f>
        <v>65.797860776595357</v>
      </c>
      <c r="O33" s="55">
        <f>'SDS Main'!O39</f>
        <v>65.530407357059218</v>
      </c>
      <c r="P33" s="55">
        <f>'SDS Main'!P39</f>
        <v>65.262953937523093</v>
      </c>
      <c r="Q33" s="55">
        <f>'SDS Main'!Q39</f>
        <v>64.995500517986954</v>
      </c>
      <c r="R33" s="55">
        <f>'SDS Main'!R39</f>
        <v>64.728047098450816</v>
      </c>
      <c r="S33" s="55">
        <f>'SDS Main'!S39</f>
        <v>64.460593678914677</v>
      </c>
      <c r="T33" s="55">
        <f>'SDS Main'!T39</f>
        <v>64.193140259378509</v>
      </c>
      <c r="U33" s="55">
        <f>'SDS Main'!U39</f>
        <v>63.518621295451474</v>
      </c>
      <c r="V33" s="55">
        <f>'SDS Main'!V39</f>
        <v>62.844102331524432</v>
      </c>
      <c r="W33" s="55">
        <f>'SDS Main'!W39</f>
        <v>62.16958336759739</v>
      </c>
      <c r="X33" s="55">
        <f>'SDS Main'!X39</f>
        <v>61.495064403670341</v>
      </c>
      <c r="Y33" s="55">
        <f>'SDS Main'!Y39</f>
        <v>60.820545439743313</v>
      </c>
      <c r="Z33" s="55">
        <f>'SDS Main'!Z39</f>
        <v>60.146026475816278</v>
      </c>
      <c r="AA33" s="55">
        <f>'SDS Main'!AA39</f>
        <v>59.471507511889229</v>
      </c>
      <c r="AB33" s="55">
        <f>'SDS Main'!AB39</f>
        <v>58.796988547962208</v>
      </c>
      <c r="AC33" s="55">
        <f>'SDS Main'!AC39</f>
        <v>58.122469584035173</v>
      </c>
      <c r="AD33" s="55">
        <f>'SDS Main'!AD39</f>
        <v>57.447950620108138</v>
      </c>
      <c r="AE33" s="55">
        <f>'SDS Main'!AE39</f>
        <v>57.177014546690415</v>
      </c>
      <c r="AF33" s="55">
        <f>'SDS Main'!AF39</f>
        <v>56.906078473272693</v>
      </c>
      <c r="AG33" s="55">
        <f>'SDS Main'!AG39</f>
        <v>56.635142399854985</v>
      </c>
      <c r="AH33" s="55">
        <f>'SDS Main'!AH39</f>
        <v>56.364206326437262</v>
      </c>
      <c r="AI33" s="55">
        <f>'SDS Main'!AI39</f>
        <v>56.093270253019554</v>
      </c>
      <c r="AJ33" s="55">
        <f>'SDS Main'!AJ39</f>
        <v>55.822334179601832</v>
      </c>
      <c r="AK33" s="55">
        <f>'SDS Main'!AK39</f>
        <v>55.551398106184109</v>
      </c>
      <c r="AL33" s="55">
        <f>'SDS Main'!AL39</f>
        <v>55.280462032766415</v>
      </c>
      <c r="AM33" s="55">
        <f>'SDS Main'!AM39</f>
        <v>55.009525959348693</v>
      </c>
      <c r="AN33" s="55">
        <f>'SDS Main'!AN39</f>
        <v>54.738589885930978</v>
      </c>
      <c r="AO33" s="55">
        <f>'SDS Main'!AO39</f>
        <v>58.39324040517419</v>
      </c>
      <c r="AP33" s="55">
        <f>'SDS Main'!AP39</f>
        <v>57.226534547866933</v>
      </c>
      <c r="AQ33" s="55">
        <f>'SDS Main'!AQ39</f>
        <v>56.059828690559655</v>
      </c>
      <c r="AR33" s="55">
        <f>'SDS Main'!AR39</f>
        <v>54.893122833252399</v>
      </c>
      <c r="AS33" s="55">
        <f>'SDS Main'!AS39</f>
        <v>53.726416975945128</v>
      </c>
      <c r="AT33" s="55">
        <f>'SDS Main'!AT39</f>
        <v>52.55971111863785</v>
      </c>
      <c r="AU33" s="55">
        <f>'SDS Main'!AU39</f>
        <v>51.393005261330593</v>
      </c>
      <c r="AV33" s="55">
        <f>'SDS Main'!AV39</f>
        <v>50.226299404023329</v>
      </c>
      <c r="AW33" s="55">
        <f>'SDS Main'!AW39</f>
        <v>49.059593546716066</v>
      </c>
      <c r="AX33" s="55">
        <f>'SDS Main'!AX39</f>
        <v>47.892887689408795</v>
      </c>
      <c r="AY33" s="55">
        <f>'SDS Main'!AY39</f>
        <v>47.483377380187747</v>
      </c>
      <c r="AZ33" s="55">
        <f>'SDS Main'!AZ39</f>
        <v>47.073867070966713</v>
      </c>
      <c r="BA33" s="55">
        <f>'SDS Main'!BA39</f>
        <v>46.664356761745687</v>
      </c>
      <c r="BB33" s="55">
        <f>'SDS Main'!BB39</f>
        <v>46.25484645252466</v>
      </c>
      <c r="BC33" s="55">
        <f>'SDS Main'!BC39</f>
        <v>45.845336143303626</v>
      </c>
      <c r="BD33" s="55">
        <f>'SDS Main'!BD39</f>
        <v>45.435825834082586</v>
      </c>
      <c r="BE33" s="55">
        <f>'SDS Main'!BE39</f>
        <v>45.026315524861552</v>
      </c>
      <c r="BF33" s="55">
        <f>'SDS Main'!BF39</f>
        <v>44.616805215640518</v>
      </c>
      <c r="BG33" s="55">
        <f>'SDS Main'!BG39</f>
        <v>44.207294906419477</v>
      </c>
      <c r="BH33" s="55">
        <f>'SDS Main'!BH39</f>
        <v>43.797784597198465</v>
      </c>
      <c r="BI33" s="55">
        <f>'SDS Main'!BJ39</f>
        <v>-5.9564692116703677E-3</v>
      </c>
      <c r="BJ33" s="55">
        <f>'SDS Main'!BK39</f>
        <v>-6.8160288168981368E-3</v>
      </c>
      <c r="BK33" s="55">
        <f>'SDS Main'!BL39</f>
        <v>-6.5634778945676819E-3</v>
      </c>
      <c r="BL33" s="55">
        <f>'SDS Main'!BM39</f>
        <v>-8.3400115622503934E-3</v>
      </c>
      <c r="BM33" s="55">
        <f>'SDS Main'!BN39</f>
        <v>0</v>
      </c>
      <c r="BN33" s="55">
        <f>'SDS Main'!BO39</f>
        <v>0</v>
      </c>
      <c r="BO33" s="55">
        <f>'SDS Main'!BP39</f>
        <v>0</v>
      </c>
      <c r="BP33" s="55">
        <f>'SDS Main'!BQ39</f>
        <v>0</v>
      </c>
      <c r="BQ33" s="55">
        <f>'SDS Main'!BR39</f>
        <v>0</v>
      </c>
      <c r="BR33" s="55">
        <f>'SDS Main'!BS39</f>
        <v>0</v>
      </c>
      <c r="BS33" s="55">
        <f>'SDS Main'!BT39</f>
        <v>0</v>
      </c>
      <c r="BT33" s="55">
        <f>'SDS Main'!BU39</f>
        <v>0</v>
      </c>
      <c r="BU33" s="55">
        <f>'SDS Main'!BV39</f>
        <v>0</v>
      </c>
      <c r="BV33" s="55">
        <f>'SDS Main'!BW39</f>
        <v>0</v>
      </c>
      <c r="BW33" s="55">
        <f>'SDS Main'!BX39</f>
        <v>0</v>
      </c>
      <c r="BX33" s="55">
        <f>'SDS Main'!BY39</f>
        <v>0</v>
      </c>
      <c r="BY33" s="55">
        <f>'SDS Main'!BZ39</f>
        <v>0</v>
      </c>
      <c r="BZ33" s="55">
        <f>'SDS Main'!CA39</f>
        <v>0</v>
      </c>
      <c r="CA33" s="55">
        <f>'SDS Main'!CB39</f>
        <v>0</v>
      </c>
      <c r="CB33" s="55">
        <f>'SDS Main'!CC39</f>
        <v>0</v>
      </c>
      <c r="CC33" s="55">
        <f>'SDS Main'!CD39</f>
        <v>0</v>
      </c>
      <c r="CD33" s="55">
        <f>'SDS Main'!CE39</f>
        <v>0</v>
      </c>
      <c r="CE33" s="55">
        <f>'SDS Main'!CF39</f>
        <v>0</v>
      </c>
      <c r="CF33" s="55">
        <f>'SDS Main'!CG39</f>
        <v>0</v>
      </c>
      <c r="CG33" s="55">
        <f>'SDS Main'!CH39</f>
        <v>0</v>
      </c>
      <c r="CH33" s="55">
        <f>'SDS Main'!CI39</f>
        <v>0</v>
      </c>
      <c r="CI33" s="55">
        <f>'SDS Main'!CJ39</f>
        <v>0</v>
      </c>
      <c r="CJ33" s="55">
        <f>'SDS Main'!CK39</f>
        <v>0</v>
      </c>
      <c r="CK33" s="55">
        <f>'SDS Main'!CL39</f>
        <v>0</v>
      </c>
      <c r="CL33" s="55">
        <f>'SDS Main'!CM39</f>
        <v>0</v>
      </c>
      <c r="CN33" s="60"/>
    </row>
    <row r="34" spans="1:92" x14ac:dyDescent="0.25">
      <c r="A34" s="50" t="s">
        <v>167</v>
      </c>
      <c r="B34" s="50" t="s">
        <v>152</v>
      </c>
      <c r="C34" s="50" t="s">
        <v>112</v>
      </c>
      <c r="D34" s="50" t="s">
        <v>102</v>
      </c>
      <c r="E34" s="55">
        <f>'SDS Main'!E40</f>
        <v>70.822815415804456</v>
      </c>
      <c r="F34" s="55">
        <f>'SDS Main'!F40</f>
        <v>74.528335149182837</v>
      </c>
      <c r="G34" s="55">
        <f>'SDS Main'!G40</f>
        <v>78.233854882561218</v>
      </c>
      <c r="H34" s="55">
        <f>'SDS Main'!H40</f>
        <v>81.939374615939613</v>
      </c>
      <c r="I34" s="55">
        <f>'SDS Main'!I40</f>
        <v>83.929209607292663</v>
      </c>
      <c r="J34" s="55">
        <f>'SDS Main'!J40</f>
        <v>83.594851800594626</v>
      </c>
      <c r="K34" s="55">
        <f>'SDS Main'!K40</f>
        <v>83.260493993896588</v>
      </c>
      <c r="L34" s="55">
        <f>'SDS Main'!L40</f>
        <v>82.926136187198551</v>
      </c>
      <c r="M34" s="55">
        <f>'SDS Main'!M40</f>
        <v>82.5917783805005</v>
      </c>
      <c r="N34" s="55">
        <f>'SDS Main'!N40</f>
        <v>82.257420573802477</v>
      </c>
      <c r="O34" s="55">
        <f>'SDS Main'!O40</f>
        <v>81.923062767104454</v>
      </c>
      <c r="P34" s="55">
        <f>'SDS Main'!P40</f>
        <v>81.588704960406417</v>
      </c>
      <c r="Q34" s="55">
        <f>'SDS Main'!Q40</f>
        <v>81.254347153708352</v>
      </c>
      <c r="R34" s="55">
        <f>'SDS Main'!R40</f>
        <v>80.919989347010315</v>
      </c>
      <c r="S34" s="55">
        <f>'SDS Main'!S40</f>
        <v>80.585631540312278</v>
      </c>
      <c r="T34" s="55">
        <f>'SDS Main'!T40</f>
        <v>80.251273733614184</v>
      </c>
      <c r="U34" s="55">
        <f>'SDS Main'!U40</f>
        <v>79.408021545079691</v>
      </c>
      <c r="V34" s="55">
        <f>'SDS Main'!V40</f>
        <v>78.564769356545199</v>
      </c>
      <c r="W34" s="55">
        <f>'SDS Main'!W40</f>
        <v>77.721517168010706</v>
      </c>
      <c r="X34" s="55">
        <f>'SDS Main'!X40</f>
        <v>76.878264979476199</v>
      </c>
      <c r="Y34" s="55">
        <f>'SDS Main'!Y40</f>
        <v>76.035012790941721</v>
      </c>
      <c r="Z34" s="55">
        <f>'SDS Main'!Z40</f>
        <v>75.191760602407243</v>
      </c>
      <c r="AA34" s="55">
        <f>'SDS Main'!AA40</f>
        <v>74.348508413872722</v>
      </c>
      <c r="AB34" s="55">
        <f>'SDS Main'!AB40</f>
        <v>73.505256225338258</v>
      </c>
      <c r="AC34" s="55">
        <f>'SDS Main'!AC40</f>
        <v>72.662004036803765</v>
      </c>
      <c r="AD34" s="55">
        <f>'SDS Main'!AD40</f>
        <v>71.818751848269272</v>
      </c>
      <c r="AE34" s="55">
        <f>'SDS Main'!AE40</f>
        <v>71.480040189916039</v>
      </c>
      <c r="AF34" s="55">
        <f>'SDS Main'!AF40</f>
        <v>71.141328531562806</v>
      </c>
      <c r="AG34" s="55">
        <f>'SDS Main'!AG40</f>
        <v>70.802616873209573</v>
      </c>
      <c r="AH34" s="55">
        <f>'SDS Main'!AH40</f>
        <v>70.463905214856339</v>
      </c>
      <c r="AI34" s="55">
        <f>'SDS Main'!AI40</f>
        <v>70.125193556503106</v>
      </c>
      <c r="AJ34" s="55">
        <f>'SDS Main'!AJ40</f>
        <v>69.786481898149873</v>
      </c>
      <c r="AK34" s="55">
        <f>'SDS Main'!AK40</f>
        <v>69.447770239796625</v>
      </c>
      <c r="AL34" s="55">
        <f>'SDS Main'!AL40</f>
        <v>69.109058581443421</v>
      </c>
      <c r="AM34" s="55">
        <f>'SDS Main'!AM40</f>
        <v>68.770346923090173</v>
      </c>
      <c r="AN34" s="55">
        <f>'SDS Main'!AN40</f>
        <v>68.431635264736968</v>
      </c>
      <c r="AO34" s="55">
        <f>'SDS Main'!AO40</f>
        <v>73.000509104455887</v>
      </c>
      <c r="AP34" s="55">
        <f>'SDS Main'!AP40</f>
        <v>71.541947788666434</v>
      </c>
      <c r="AQ34" s="55">
        <f>'SDS Main'!AQ40</f>
        <v>70.083386472876967</v>
      </c>
      <c r="AR34" s="55">
        <f>'SDS Main'!AR40</f>
        <v>68.624825157087514</v>
      </c>
      <c r="AS34" s="55">
        <f>'SDS Main'!AS40</f>
        <v>67.166263841298047</v>
      </c>
      <c r="AT34" s="55">
        <f>'SDS Main'!AT40</f>
        <v>65.70770252550858</v>
      </c>
      <c r="AU34" s="55">
        <f>'SDS Main'!AU40</f>
        <v>64.249141209719127</v>
      </c>
      <c r="AV34" s="55">
        <f>'SDS Main'!AV40</f>
        <v>62.790579893929667</v>
      </c>
      <c r="AW34" s="55">
        <f>'SDS Main'!AW40</f>
        <v>61.332018578140222</v>
      </c>
      <c r="AX34" s="55">
        <f>'SDS Main'!AX40</f>
        <v>59.873457262350747</v>
      </c>
      <c r="AY34" s="55">
        <f>'SDS Main'!AY40</f>
        <v>59.361506549404687</v>
      </c>
      <c r="AZ34" s="55">
        <f>'SDS Main'!AZ40</f>
        <v>58.849555836458649</v>
      </c>
      <c r="BA34" s="55">
        <f>'SDS Main'!BA40</f>
        <v>58.33760512351261</v>
      </c>
      <c r="BB34" s="55">
        <f>'SDS Main'!BB40</f>
        <v>57.825654410566571</v>
      </c>
      <c r="BC34" s="55">
        <f>'SDS Main'!BC40</f>
        <v>57.313703697620532</v>
      </c>
      <c r="BD34" s="55">
        <f>'SDS Main'!BD40</f>
        <v>56.801752984674486</v>
      </c>
      <c r="BE34" s="55">
        <f>'SDS Main'!BE40</f>
        <v>56.289802271728441</v>
      </c>
      <c r="BF34" s="55">
        <f>'SDS Main'!BF40</f>
        <v>55.777851558782402</v>
      </c>
      <c r="BG34" s="55">
        <f>'SDS Main'!BG40</f>
        <v>55.265900845836349</v>
      </c>
      <c r="BH34" s="55">
        <f>'SDS Main'!BH40</f>
        <v>54.753950132890324</v>
      </c>
      <c r="BI34" s="55">
        <f>'SDS Main'!BJ40</f>
        <v>-5.9564692116703677E-3</v>
      </c>
      <c r="BJ34" s="55">
        <f>'SDS Main'!BK40</f>
        <v>-6.8160288168981386E-3</v>
      </c>
      <c r="BK34" s="55">
        <f>'SDS Main'!BL40</f>
        <v>-6.5634778945676819E-3</v>
      </c>
      <c r="BL34" s="55">
        <f>'SDS Main'!BM40</f>
        <v>-8.3400115622503934E-3</v>
      </c>
      <c r="BM34" s="55">
        <f>'SDS Main'!BN40</f>
        <v>0</v>
      </c>
      <c r="BN34" s="55">
        <f>'SDS Main'!BO40</f>
        <v>0</v>
      </c>
      <c r="BO34" s="55">
        <f>'SDS Main'!BP40</f>
        <v>0</v>
      </c>
      <c r="BP34" s="55">
        <f>'SDS Main'!BQ40</f>
        <v>0</v>
      </c>
      <c r="BQ34" s="55">
        <f>'SDS Main'!BR40</f>
        <v>0</v>
      </c>
      <c r="BR34" s="55">
        <f>'SDS Main'!BS40</f>
        <v>0</v>
      </c>
      <c r="BS34" s="55">
        <f>'SDS Main'!BT40</f>
        <v>0</v>
      </c>
      <c r="BT34" s="55">
        <f>'SDS Main'!BU40</f>
        <v>0</v>
      </c>
      <c r="BU34" s="55">
        <f>'SDS Main'!BV40</f>
        <v>0</v>
      </c>
      <c r="BV34" s="55">
        <f>'SDS Main'!BW40</f>
        <v>0</v>
      </c>
      <c r="BW34" s="55">
        <f>'SDS Main'!BX40</f>
        <v>0</v>
      </c>
      <c r="BX34" s="55">
        <f>'SDS Main'!BY40</f>
        <v>0</v>
      </c>
      <c r="BY34" s="55">
        <f>'SDS Main'!BZ40</f>
        <v>0</v>
      </c>
      <c r="BZ34" s="55">
        <f>'SDS Main'!CA40</f>
        <v>0</v>
      </c>
      <c r="CA34" s="55">
        <f>'SDS Main'!CB40</f>
        <v>0</v>
      </c>
      <c r="CB34" s="55">
        <f>'SDS Main'!CC40</f>
        <v>0</v>
      </c>
      <c r="CC34" s="55">
        <f>'SDS Main'!CD40</f>
        <v>0</v>
      </c>
      <c r="CD34" s="55">
        <f>'SDS Main'!CE40</f>
        <v>0</v>
      </c>
      <c r="CE34" s="55">
        <f>'SDS Main'!CF40</f>
        <v>0</v>
      </c>
      <c r="CF34" s="55">
        <f>'SDS Main'!CG40</f>
        <v>0</v>
      </c>
      <c r="CG34" s="55">
        <f>'SDS Main'!CH40</f>
        <v>0</v>
      </c>
      <c r="CH34" s="55">
        <f>'SDS Main'!CI40</f>
        <v>0</v>
      </c>
      <c r="CI34" s="55">
        <f>'SDS Main'!CJ40</f>
        <v>0</v>
      </c>
      <c r="CJ34" s="55">
        <f>'SDS Main'!CK40</f>
        <v>0</v>
      </c>
      <c r="CK34" s="55">
        <f>'SDS Main'!CL40</f>
        <v>0</v>
      </c>
      <c r="CL34" s="55">
        <f>'SDS Main'!CM40</f>
        <v>0</v>
      </c>
      <c r="CN34" s="60"/>
    </row>
    <row r="35" spans="1:92" x14ac:dyDescent="0.25">
      <c r="A35" s="50" t="s">
        <v>167</v>
      </c>
      <c r="B35" s="50" t="s">
        <v>152</v>
      </c>
      <c r="C35" s="50" t="s">
        <v>155</v>
      </c>
      <c r="D35" s="50" t="s">
        <v>102</v>
      </c>
      <c r="E35" s="55">
        <f>'SDS Main'!E41</f>
        <v>258.63471489916907</v>
      </c>
      <c r="F35" s="55">
        <f>'SDS Main'!F41</f>
        <v>272.16673892516815</v>
      </c>
      <c r="G35" s="55">
        <f>'SDS Main'!G41</f>
        <v>285.69876295116723</v>
      </c>
      <c r="H35" s="55">
        <f>'SDS Main'!H41</f>
        <v>299.2307869771663</v>
      </c>
      <c r="I35" s="55">
        <f>'SDS Main'!I41</f>
        <v>306.49737759014187</v>
      </c>
      <c r="J35" s="55">
        <f>'SDS Main'!J41</f>
        <v>305.27635106779945</v>
      </c>
      <c r="K35" s="55">
        <f>'SDS Main'!K41</f>
        <v>304.05532454545704</v>
      </c>
      <c r="L35" s="55">
        <f>'SDS Main'!L41</f>
        <v>302.83429802311463</v>
      </c>
      <c r="M35" s="55">
        <f>'SDS Main'!M41</f>
        <v>301.61327150077216</v>
      </c>
      <c r="N35" s="55">
        <f>'SDS Main'!N41</f>
        <v>300.39224497842986</v>
      </c>
      <c r="O35" s="55">
        <f>'SDS Main'!O41</f>
        <v>299.17121845608744</v>
      </c>
      <c r="P35" s="55">
        <f>'SDS Main'!P41</f>
        <v>297.95019193374503</v>
      </c>
      <c r="Q35" s="55">
        <f>'SDS Main'!Q41</f>
        <v>296.72916541140256</v>
      </c>
      <c r="R35" s="55">
        <f>'SDS Main'!R41</f>
        <v>295.50813888906015</v>
      </c>
      <c r="S35" s="55">
        <f>'SDS Main'!S41</f>
        <v>294.28711236671768</v>
      </c>
      <c r="T35" s="55">
        <f>'SDS Main'!T41</f>
        <v>293.0660858443751</v>
      </c>
      <c r="U35" s="55">
        <f>'SDS Main'!U41</f>
        <v>289.98665038153342</v>
      </c>
      <c r="V35" s="55">
        <f>'SDS Main'!V41</f>
        <v>286.90721491869175</v>
      </c>
      <c r="W35" s="55">
        <f>'SDS Main'!W41</f>
        <v>283.82777945585002</v>
      </c>
      <c r="X35" s="55">
        <f>'SDS Main'!X41</f>
        <v>280.74834399300829</v>
      </c>
      <c r="Y35" s="55">
        <f>'SDS Main'!Y41</f>
        <v>277.66890853016668</v>
      </c>
      <c r="Z35" s="55">
        <f>'SDS Main'!Z41</f>
        <v>274.58947306732506</v>
      </c>
      <c r="AA35" s="55">
        <f>'SDS Main'!AA41</f>
        <v>271.51003760448327</v>
      </c>
      <c r="AB35" s="55">
        <f>'SDS Main'!AB41</f>
        <v>268.43060214164166</v>
      </c>
      <c r="AC35" s="55">
        <f>'SDS Main'!AC41</f>
        <v>265.35116667879998</v>
      </c>
      <c r="AD35" s="55">
        <f>'SDS Main'!AD41</f>
        <v>262.27173121595831</v>
      </c>
      <c r="AE35" s="55">
        <f>'SDS Main'!AE41</f>
        <v>261.03480505484913</v>
      </c>
      <c r="AF35" s="55">
        <f>'SDS Main'!AF41</f>
        <v>259.79787889374001</v>
      </c>
      <c r="AG35" s="55">
        <f>'SDS Main'!AG41</f>
        <v>258.56095273263082</v>
      </c>
      <c r="AH35" s="55">
        <f>'SDS Main'!AH41</f>
        <v>257.3240265715217</v>
      </c>
      <c r="AI35" s="55">
        <f>'SDS Main'!AI41</f>
        <v>256.08710041041252</v>
      </c>
      <c r="AJ35" s="55">
        <f>'SDS Main'!AJ41</f>
        <v>254.85017424930339</v>
      </c>
      <c r="AK35" s="55">
        <f>'SDS Main'!AK41</f>
        <v>253.61324808819418</v>
      </c>
      <c r="AL35" s="55">
        <f>'SDS Main'!AL41</f>
        <v>252.37632192708512</v>
      </c>
      <c r="AM35" s="55">
        <f>'SDS Main'!AM41</f>
        <v>251.13939576597593</v>
      </c>
      <c r="AN35" s="55">
        <f>'SDS Main'!AN41</f>
        <v>249.90246960486684</v>
      </c>
      <c r="AO35" s="55">
        <f>'SDS Main'!AO41</f>
        <v>266.58733840044255</v>
      </c>
      <c r="AP35" s="55">
        <f>'SDS Main'!AP41</f>
        <v>261.26088268334917</v>
      </c>
      <c r="AQ35" s="55">
        <f>'SDS Main'!AQ41</f>
        <v>255.93442696625573</v>
      </c>
      <c r="AR35" s="55">
        <f>'SDS Main'!AR41</f>
        <v>250.60797124916232</v>
      </c>
      <c r="AS35" s="55">
        <f>'SDS Main'!AS41</f>
        <v>245.28151553206891</v>
      </c>
      <c r="AT35" s="55">
        <f>'SDS Main'!AT41</f>
        <v>239.95505981497544</v>
      </c>
      <c r="AU35" s="55">
        <f>'SDS Main'!AU41</f>
        <v>234.62860409788206</v>
      </c>
      <c r="AV35" s="55">
        <f>'SDS Main'!AV41</f>
        <v>229.30214838078862</v>
      </c>
      <c r="AW35" s="55">
        <f>'SDS Main'!AW41</f>
        <v>223.97569266369524</v>
      </c>
      <c r="AX35" s="55">
        <f>'SDS Main'!AX41</f>
        <v>218.64923694660177</v>
      </c>
      <c r="AY35" s="55">
        <f>'SDS Main'!AY41</f>
        <v>216.77966672536931</v>
      </c>
      <c r="AZ35" s="55">
        <f>'SDS Main'!AZ41</f>
        <v>214.91009650413696</v>
      </c>
      <c r="BA35" s="55">
        <f>'SDS Main'!BA41</f>
        <v>213.04052628290458</v>
      </c>
      <c r="BB35" s="55">
        <f>'SDS Main'!BB41</f>
        <v>211.1709560616722</v>
      </c>
      <c r="BC35" s="55">
        <f>'SDS Main'!BC41</f>
        <v>209.30138584043982</v>
      </c>
      <c r="BD35" s="55">
        <f>'SDS Main'!BD41</f>
        <v>207.43181561920744</v>
      </c>
      <c r="BE35" s="55">
        <f>'SDS Main'!BE41</f>
        <v>205.56224539797503</v>
      </c>
      <c r="BF35" s="55">
        <f>'SDS Main'!BF41</f>
        <v>203.69267517674265</v>
      </c>
      <c r="BG35" s="55">
        <f>'SDS Main'!BG41</f>
        <v>201.82310495551025</v>
      </c>
      <c r="BH35" s="55">
        <f>'SDS Main'!BH41</f>
        <v>199.95353473427789</v>
      </c>
      <c r="BI35" s="55">
        <f>'SDS Main'!BJ41</f>
        <v>-5.9564692116703712E-3</v>
      </c>
      <c r="BJ35" s="55">
        <f>'SDS Main'!BK41</f>
        <v>-6.8160288168981412E-3</v>
      </c>
      <c r="BK35" s="55">
        <f>'SDS Main'!BL41</f>
        <v>-6.5634778945676819E-3</v>
      </c>
      <c r="BL35" s="55">
        <f>'SDS Main'!BM41</f>
        <v>-8.3400115622503934E-3</v>
      </c>
      <c r="BM35" s="55">
        <f>'SDS Main'!BN41</f>
        <v>0</v>
      </c>
      <c r="BN35" s="55">
        <f>'SDS Main'!BO41</f>
        <v>0</v>
      </c>
      <c r="BO35" s="55">
        <f>'SDS Main'!BP41</f>
        <v>0</v>
      </c>
      <c r="BP35" s="55">
        <f>'SDS Main'!BQ41</f>
        <v>0</v>
      </c>
      <c r="BQ35" s="55">
        <f>'SDS Main'!BR41</f>
        <v>0</v>
      </c>
      <c r="BR35" s="55">
        <f>'SDS Main'!BS41</f>
        <v>0</v>
      </c>
      <c r="BS35" s="55">
        <f>'SDS Main'!BT41</f>
        <v>0</v>
      </c>
      <c r="BT35" s="55">
        <f>'SDS Main'!BU41</f>
        <v>0</v>
      </c>
      <c r="BU35" s="55">
        <f>'SDS Main'!BV41</f>
        <v>0</v>
      </c>
      <c r="BV35" s="55">
        <f>'SDS Main'!BW41</f>
        <v>0</v>
      </c>
      <c r="BW35" s="55">
        <f>'SDS Main'!BX41</f>
        <v>0</v>
      </c>
      <c r="BX35" s="55">
        <f>'SDS Main'!BY41</f>
        <v>0</v>
      </c>
      <c r="BY35" s="55">
        <f>'SDS Main'!BZ41</f>
        <v>0</v>
      </c>
      <c r="BZ35" s="55">
        <f>'SDS Main'!CA41</f>
        <v>0</v>
      </c>
      <c r="CA35" s="55">
        <f>'SDS Main'!CB41</f>
        <v>0</v>
      </c>
      <c r="CB35" s="55">
        <f>'SDS Main'!CC41</f>
        <v>0</v>
      </c>
      <c r="CC35" s="55">
        <f>'SDS Main'!CD41</f>
        <v>0</v>
      </c>
      <c r="CD35" s="55">
        <f>'SDS Main'!CE41</f>
        <v>0</v>
      </c>
      <c r="CE35" s="55">
        <f>'SDS Main'!CF41</f>
        <v>0</v>
      </c>
      <c r="CF35" s="55">
        <f>'SDS Main'!CG41</f>
        <v>0</v>
      </c>
      <c r="CG35" s="55">
        <f>'SDS Main'!CH41</f>
        <v>0</v>
      </c>
      <c r="CH35" s="55">
        <f>'SDS Main'!CI41</f>
        <v>0</v>
      </c>
      <c r="CI35" s="55">
        <f>'SDS Main'!CJ41</f>
        <v>0</v>
      </c>
      <c r="CJ35" s="55">
        <f>'SDS Main'!CK41</f>
        <v>0</v>
      </c>
      <c r="CK35" s="55">
        <f>'SDS Main'!CL41</f>
        <v>0</v>
      </c>
      <c r="CL35" s="55">
        <f>'SDS Main'!CM41</f>
        <v>0</v>
      </c>
    </row>
    <row r="36" spans="1:92" x14ac:dyDescent="0.25">
      <c r="A36" s="50" t="s">
        <v>167</v>
      </c>
      <c r="B36" s="50" t="s">
        <v>152</v>
      </c>
      <c r="C36" s="50" t="s">
        <v>156</v>
      </c>
      <c r="D36" s="50" t="s">
        <v>102</v>
      </c>
      <c r="E36" s="55">
        <f>'SDS Main'!E42</f>
        <v>542.4993111722265</v>
      </c>
      <c r="F36" s="55">
        <f>'SDS Main'!F42</f>
        <v>570.88341156544902</v>
      </c>
      <c r="G36" s="55">
        <f>'SDS Main'!G42</f>
        <v>599.26751195867155</v>
      </c>
      <c r="H36" s="55">
        <f>'SDS Main'!H42</f>
        <v>627.65161235189419</v>
      </c>
      <c r="I36" s="55">
        <f>'SDS Main'!I42</f>
        <v>642.89365131656564</v>
      </c>
      <c r="J36" s="55">
        <f>'SDS Main'!J42</f>
        <v>640.33248682806288</v>
      </c>
      <c r="K36" s="55">
        <f>'SDS Main'!K42</f>
        <v>637.77132233956013</v>
      </c>
      <c r="L36" s="55">
        <f>'SDS Main'!L42</f>
        <v>635.21015785105749</v>
      </c>
      <c r="M36" s="55">
        <f>'SDS Main'!M42</f>
        <v>632.64899336255462</v>
      </c>
      <c r="N36" s="55">
        <f>'SDS Main'!N42</f>
        <v>630.08782887405209</v>
      </c>
      <c r="O36" s="55">
        <f>'SDS Main'!O42</f>
        <v>627.52666438554934</v>
      </c>
      <c r="P36" s="55">
        <f>'SDS Main'!P42</f>
        <v>624.9654998970467</v>
      </c>
      <c r="Q36" s="55">
        <f>'SDS Main'!Q42</f>
        <v>622.40433540854383</v>
      </c>
      <c r="R36" s="55">
        <f>'SDS Main'!R42</f>
        <v>619.84317092004108</v>
      </c>
      <c r="S36" s="55">
        <f>'SDS Main'!S42</f>
        <v>617.28200643153832</v>
      </c>
      <c r="T36" s="55">
        <f>'SDS Main'!T42</f>
        <v>614.72084194303511</v>
      </c>
      <c r="U36" s="55">
        <f>'SDS Main'!U42</f>
        <v>608.26157131479715</v>
      </c>
      <c r="V36" s="55">
        <f>'SDS Main'!V42</f>
        <v>601.80230068655897</v>
      </c>
      <c r="W36" s="55">
        <f>'SDS Main'!W42</f>
        <v>595.34303005832089</v>
      </c>
      <c r="X36" s="55">
        <f>'SDS Main'!X42</f>
        <v>588.8837594300827</v>
      </c>
      <c r="Y36" s="55">
        <f>'SDS Main'!Y42</f>
        <v>582.42448880184463</v>
      </c>
      <c r="Z36" s="55">
        <f>'SDS Main'!Z42</f>
        <v>575.96521817360667</v>
      </c>
      <c r="AA36" s="55">
        <f>'SDS Main'!AA42</f>
        <v>569.50594754536837</v>
      </c>
      <c r="AB36" s="55">
        <f>'SDS Main'!AB42</f>
        <v>563.04667691713041</v>
      </c>
      <c r="AC36" s="55">
        <f>'SDS Main'!AC42</f>
        <v>556.58740628889234</v>
      </c>
      <c r="AD36" s="55">
        <f>'SDS Main'!AD42</f>
        <v>550.12813566065415</v>
      </c>
      <c r="AE36" s="55">
        <f>'SDS Main'!AE42</f>
        <v>547.53362088086442</v>
      </c>
      <c r="AF36" s="55">
        <f>'SDS Main'!AF42</f>
        <v>544.93910610107457</v>
      </c>
      <c r="AG36" s="55">
        <f>'SDS Main'!AG42</f>
        <v>542.34459132128472</v>
      </c>
      <c r="AH36" s="55">
        <f>'SDS Main'!AH42</f>
        <v>539.75007654149488</v>
      </c>
      <c r="AI36" s="55">
        <f>'SDS Main'!AI42</f>
        <v>537.15556176170503</v>
      </c>
      <c r="AJ36" s="55">
        <f>'SDS Main'!AJ42</f>
        <v>534.5610469819153</v>
      </c>
      <c r="AK36" s="55">
        <f>'SDS Main'!AK42</f>
        <v>531.96653220212534</v>
      </c>
      <c r="AL36" s="55">
        <f>'SDS Main'!AL42</f>
        <v>529.37201742233572</v>
      </c>
      <c r="AM36" s="55">
        <f>'SDS Main'!AM42</f>
        <v>526.77750264254576</v>
      </c>
      <c r="AN36" s="55">
        <f>'SDS Main'!AN42</f>
        <v>524.18298786275614</v>
      </c>
      <c r="AO36" s="55">
        <f>'SDS Main'!AO42</f>
        <v>559.18033859398963</v>
      </c>
      <c r="AP36" s="55">
        <f>'SDS Main'!AP42</f>
        <v>548.00783006728591</v>
      </c>
      <c r="AQ36" s="55">
        <f>'SDS Main'!AQ42</f>
        <v>536.83532154058219</v>
      </c>
      <c r="AR36" s="55">
        <f>'SDS Main'!AR42</f>
        <v>525.66281301387846</v>
      </c>
      <c r="AS36" s="55">
        <f>'SDS Main'!AS42</f>
        <v>514.49030448717485</v>
      </c>
      <c r="AT36" s="55">
        <f>'SDS Main'!AT42</f>
        <v>503.31779596047102</v>
      </c>
      <c r="AU36" s="55">
        <f>'SDS Main'!AU42</f>
        <v>492.14528743376741</v>
      </c>
      <c r="AV36" s="55">
        <f>'SDS Main'!AV42</f>
        <v>480.97277890706363</v>
      </c>
      <c r="AW36" s="55">
        <f>'SDS Main'!AW42</f>
        <v>469.80027038036002</v>
      </c>
      <c r="AX36" s="55">
        <f>'SDS Main'!AX42</f>
        <v>458.62776185365624</v>
      </c>
      <c r="AY36" s="55">
        <f>'SDS Main'!AY42</f>
        <v>454.7062443667167</v>
      </c>
      <c r="AZ36" s="55">
        <f>'SDS Main'!AZ42</f>
        <v>450.78472687977734</v>
      </c>
      <c r="BA36" s="55">
        <f>'SDS Main'!BA42</f>
        <v>446.86320939283797</v>
      </c>
      <c r="BB36" s="55">
        <f>'SDS Main'!BB42</f>
        <v>442.94169190589861</v>
      </c>
      <c r="BC36" s="55">
        <f>'SDS Main'!BC42</f>
        <v>439.02017441895924</v>
      </c>
      <c r="BD36" s="55">
        <f>'SDS Main'!BD42</f>
        <v>435.09865693201982</v>
      </c>
      <c r="BE36" s="55">
        <f>'SDS Main'!BE42</f>
        <v>431.1771394450804</v>
      </c>
      <c r="BF36" s="55">
        <f>'SDS Main'!BF42</f>
        <v>427.25562195814103</v>
      </c>
      <c r="BG36" s="55">
        <f>'SDS Main'!BG42</f>
        <v>423.33410447120156</v>
      </c>
      <c r="BH36" s="55">
        <f>'SDS Main'!BH42</f>
        <v>419.4125869842623</v>
      </c>
      <c r="BI36" s="55">
        <f>'SDS Main'!BJ42</f>
        <v>-5.9564692116703677E-3</v>
      </c>
      <c r="BJ36" s="55">
        <f>'SDS Main'!BK42</f>
        <v>-6.8160288168981386E-3</v>
      </c>
      <c r="BK36" s="55">
        <f>'SDS Main'!BL42</f>
        <v>-6.5634778945676819E-3</v>
      </c>
      <c r="BL36" s="55">
        <f>'SDS Main'!BM42</f>
        <v>-8.3400115622503934E-3</v>
      </c>
      <c r="BM36" s="55">
        <f>'SDS Main'!BN42</f>
        <v>0</v>
      </c>
      <c r="BN36" s="55">
        <f>'SDS Main'!BO42</f>
        <v>0</v>
      </c>
      <c r="BO36" s="55">
        <f>'SDS Main'!BP42</f>
        <v>0</v>
      </c>
      <c r="BP36" s="55">
        <f>'SDS Main'!BQ42</f>
        <v>0</v>
      </c>
      <c r="BQ36" s="55">
        <f>'SDS Main'!BR42</f>
        <v>0</v>
      </c>
      <c r="BR36" s="55">
        <f>'SDS Main'!BS42</f>
        <v>0</v>
      </c>
      <c r="BS36" s="55">
        <f>'SDS Main'!BT42</f>
        <v>0</v>
      </c>
      <c r="BT36" s="55">
        <f>'SDS Main'!BU42</f>
        <v>0</v>
      </c>
      <c r="BU36" s="55">
        <f>'SDS Main'!BV42</f>
        <v>0</v>
      </c>
      <c r="BV36" s="55">
        <f>'SDS Main'!BW42</f>
        <v>0</v>
      </c>
      <c r="BW36" s="55">
        <f>'SDS Main'!BX42</f>
        <v>0</v>
      </c>
      <c r="BX36" s="55">
        <f>'SDS Main'!BY42</f>
        <v>0</v>
      </c>
      <c r="BY36" s="55">
        <f>'SDS Main'!BZ42</f>
        <v>0</v>
      </c>
      <c r="BZ36" s="55">
        <f>'SDS Main'!CA42</f>
        <v>0</v>
      </c>
      <c r="CA36" s="55">
        <f>'SDS Main'!CB42</f>
        <v>0</v>
      </c>
      <c r="CB36" s="55">
        <f>'SDS Main'!CC42</f>
        <v>0</v>
      </c>
      <c r="CC36" s="55">
        <f>'SDS Main'!CD42</f>
        <v>0</v>
      </c>
      <c r="CD36" s="55">
        <f>'SDS Main'!CE42</f>
        <v>0</v>
      </c>
      <c r="CE36" s="55">
        <f>'SDS Main'!CF42</f>
        <v>0</v>
      </c>
      <c r="CF36" s="55">
        <f>'SDS Main'!CG42</f>
        <v>0</v>
      </c>
      <c r="CG36" s="55">
        <f>'SDS Main'!CH42</f>
        <v>0</v>
      </c>
      <c r="CH36" s="55">
        <f>'SDS Main'!CI42</f>
        <v>0</v>
      </c>
      <c r="CI36" s="55">
        <f>'SDS Main'!CJ42</f>
        <v>0</v>
      </c>
      <c r="CJ36" s="55">
        <f>'SDS Main'!CK42</f>
        <v>0</v>
      </c>
      <c r="CK36" s="55">
        <f>'SDS Main'!CL42</f>
        <v>0</v>
      </c>
      <c r="CL36" s="55">
        <f>'SDS Main'!CM42</f>
        <v>0</v>
      </c>
    </row>
    <row r="37" spans="1:92" s="269" customFormat="1" x14ac:dyDescent="0.25">
      <c r="A37" s="269" t="s">
        <v>167</v>
      </c>
      <c r="B37" s="269" t="s">
        <v>152</v>
      </c>
      <c r="C37" s="269" t="s">
        <v>3</v>
      </c>
      <c r="D37" s="269" t="s">
        <v>102</v>
      </c>
      <c r="E37" s="330">
        <f t="shared" ref="E37:G37" si="363">SUM(E32:E36)</f>
        <v>949.99347881860001</v>
      </c>
      <c r="F37" s="330">
        <f t="shared" si="363"/>
        <v>997.67848085540004</v>
      </c>
      <c r="G37" s="330">
        <f t="shared" si="363"/>
        <v>1045.3634828922</v>
      </c>
      <c r="H37" s="330">
        <f>SUM(H32:H36)</f>
        <v>1093.0484849290001</v>
      </c>
      <c r="I37" s="330">
        <f>SUM(I32:I36)</f>
        <v>1113.2430097929002</v>
      </c>
      <c r="J37" s="330">
        <f>SUM(J32:J36)</f>
        <v>1108.8080640473377</v>
      </c>
      <c r="K37" s="330">
        <f t="shared" ref="K37:BT37" si="364">SUM(K32:K36)</f>
        <v>1104.3731183017753</v>
      </c>
      <c r="L37" s="330">
        <f t="shared" si="364"/>
        <v>1099.938172556213</v>
      </c>
      <c r="M37" s="330">
        <f t="shared" si="364"/>
        <v>1095.5032268106504</v>
      </c>
      <c r="N37" s="330">
        <f t="shared" si="364"/>
        <v>1091.0682810650883</v>
      </c>
      <c r="O37" s="330">
        <f t="shared" si="364"/>
        <v>1086.6333353195259</v>
      </c>
      <c r="P37" s="330">
        <f t="shared" si="364"/>
        <v>1082.1983895739636</v>
      </c>
      <c r="Q37" s="330">
        <f t="shared" si="364"/>
        <v>1077.7634438284013</v>
      </c>
      <c r="R37" s="330">
        <f t="shared" si="364"/>
        <v>1073.3284980828387</v>
      </c>
      <c r="S37" s="330">
        <f t="shared" si="364"/>
        <v>1068.8935523372761</v>
      </c>
      <c r="T37" s="330">
        <f t="shared" si="364"/>
        <v>1064.4586065917131</v>
      </c>
      <c r="U37" s="330">
        <f t="shared" si="364"/>
        <v>1053.2736495455192</v>
      </c>
      <c r="V37" s="330">
        <f t="shared" si="364"/>
        <v>1042.0886924993251</v>
      </c>
      <c r="W37" s="330">
        <f t="shared" si="364"/>
        <v>1030.9037354531308</v>
      </c>
      <c r="X37" s="330">
        <f t="shared" si="364"/>
        <v>1019.7187784069366</v>
      </c>
      <c r="Y37" s="330">
        <f t="shared" si="364"/>
        <v>1008.5338213607426</v>
      </c>
      <c r="Z37" s="330">
        <f t="shared" si="364"/>
        <v>997.34886431454879</v>
      </c>
      <c r="AA37" s="330">
        <f t="shared" si="364"/>
        <v>986.16390726835448</v>
      </c>
      <c r="AB37" s="330">
        <f t="shared" si="364"/>
        <v>974.97895022216062</v>
      </c>
      <c r="AC37" s="330">
        <f t="shared" si="364"/>
        <v>963.79399317596653</v>
      </c>
      <c r="AD37" s="330">
        <f t="shared" si="364"/>
        <v>952.60903612977245</v>
      </c>
      <c r="AE37" s="330">
        <f t="shared" si="364"/>
        <v>948.11634058597531</v>
      </c>
      <c r="AF37" s="330">
        <f t="shared" si="364"/>
        <v>943.62364504217817</v>
      </c>
      <c r="AG37" s="330">
        <f t="shared" si="364"/>
        <v>939.13094949838103</v>
      </c>
      <c r="AH37" s="330">
        <f t="shared" si="364"/>
        <v>934.63825395458389</v>
      </c>
      <c r="AI37" s="330">
        <f t="shared" si="364"/>
        <v>930.14555841078686</v>
      </c>
      <c r="AJ37" s="330">
        <f t="shared" si="364"/>
        <v>925.65286286698984</v>
      </c>
      <c r="AK37" s="330">
        <f t="shared" si="364"/>
        <v>921.16016732319247</v>
      </c>
      <c r="AL37" s="330">
        <f t="shared" si="364"/>
        <v>916.66747177939567</v>
      </c>
      <c r="AM37" s="330">
        <f t="shared" si="364"/>
        <v>912.17477623559842</v>
      </c>
      <c r="AN37" s="330">
        <f t="shared" si="364"/>
        <v>907.68208069180162</v>
      </c>
      <c r="AO37" s="330">
        <f t="shared" si="364"/>
        <v>968.28394848600021</v>
      </c>
      <c r="AP37" s="330">
        <f t="shared" si="364"/>
        <v>948.9374873820002</v>
      </c>
      <c r="AQ37" s="330">
        <f t="shared" si="364"/>
        <v>929.59102627800019</v>
      </c>
      <c r="AR37" s="330">
        <f t="shared" si="364"/>
        <v>910.24456517400017</v>
      </c>
      <c r="AS37" s="330">
        <f t="shared" si="364"/>
        <v>890.89810407000027</v>
      </c>
      <c r="AT37" s="330">
        <f t="shared" si="364"/>
        <v>871.55164296600014</v>
      </c>
      <c r="AU37" s="330">
        <f t="shared" si="364"/>
        <v>852.20518186200025</v>
      </c>
      <c r="AV37" s="330">
        <f t="shared" si="364"/>
        <v>832.85872075800012</v>
      </c>
      <c r="AW37" s="330">
        <f t="shared" si="364"/>
        <v>813.51225965400033</v>
      </c>
      <c r="AX37" s="330">
        <f t="shared" si="364"/>
        <v>794.1657985500002</v>
      </c>
      <c r="AY37" s="330">
        <f t="shared" si="364"/>
        <v>787.37524785599999</v>
      </c>
      <c r="AZ37" s="330">
        <f t="shared" si="364"/>
        <v>780.584697162</v>
      </c>
      <c r="BA37" s="330">
        <f t="shared" si="364"/>
        <v>773.79414646800001</v>
      </c>
      <c r="BB37" s="330">
        <f t="shared" si="364"/>
        <v>767.00359577400013</v>
      </c>
      <c r="BC37" s="330">
        <f t="shared" si="364"/>
        <v>760.21304508000003</v>
      </c>
      <c r="BD37" s="330">
        <f t="shared" si="364"/>
        <v>753.42249438600004</v>
      </c>
      <c r="BE37" s="330">
        <f t="shared" si="364"/>
        <v>746.63194369200005</v>
      </c>
      <c r="BF37" s="330">
        <f t="shared" si="364"/>
        <v>739.84139299799995</v>
      </c>
      <c r="BG37" s="330">
        <f t="shared" si="364"/>
        <v>733.05084230399984</v>
      </c>
      <c r="BH37" s="330">
        <f t="shared" si="364"/>
        <v>726.26029161000019</v>
      </c>
      <c r="BI37" s="330">
        <f t="shared" si="364"/>
        <v>-2.9782346058351842E-2</v>
      </c>
      <c r="BJ37" s="330">
        <f t="shared" si="364"/>
        <v>-3.4080144084490692E-2</v>
      </c>
      <c r="BK37" s="330">
        <f t="shared" si="364"/>
        <v>-3.281738947283841E-2</v>
      </c>
      <c r="BL37" s="330">
        <f t="shared" si="364"/>
        <v>-4.1700057811251967E-2</v>
      </c>
      <c r="BM37" s="330">
        <f t="shared" si="364"/>
        <v>0</v>
      </c>
      <c r="BN37" s="330">
        <f t="shared" si="364"/>
        <v>0</v>
      </c>
      <c r="BO37" s="330">
        <f t="shared" si="364"/>
        <v>0</v>
      </c>
      <c r="BP37" s="330">
        <f t="shared" si="364"/>
        <v>0</v>
      </c>
      <c r="BQ37" s="330">
        <f t="shared" si="364"/>
        <v>0</v>
      </c>
      <c r="BR37" s="330">
        <f t="shared" si="364"/>
        <v>0</v>
      </c>
      <c r="BS37" s="330">
        <f t="shared" si="364"/>
        <v>0</v>
      </c>
      <c r="BT37" s="330">
        <f t="shared" si="364"/>
        <v>0</v>
      </c>
      <c r="BU37" s="330">
        <f t="shared" ref="BU37:CL37" si="365">SUM(BU32:BU36)</f>
        <v>0</v>
      </c>
      <c r="BV37" s="330">
        <f t="shared" si="365"/>
        <v>0</v>
      </c>
      <c r="BW37" s="330">
        <f t="shared" si="365"/>
        <v>0</v>
      </c>
      <c r="BX37" s="330">
        <f t="shared" si="365"/>
        <v>0</v>
      </c>
      <c r="BY37" s="330">
        <f t="shared" si="365"/>
        <v>0</v>
      </c>
      <c r="BZ37" s="330">
        <f t="shared" si="365"/>
        <v>0</v>
      </c>
      <c r="CA37" s="330">
        <f t="shared" si="365"/>
        <v>0</v>
      </c>
      <c r="CB37" s="330">
        <f t="shared" si="365"/>
        <v>0</v>
      </c>
      <c r="CC37" s="330">
        <f t="shared" si="365"/>
        <v>0</v>
      </c>
      <c r="CD37" s="330">
        <f t="shared" si="365"/>
        <v>0</v>
      </c>
      <c r="CE37" s="330">
        <f t="shared" si="365"/>
        <v>0</v>
      </c>
      <c r="CF37" s="330">
        <f t="shared" si="365"/>
        <v>0</v>
      </c>
      <c r="CG37" s="330">
        <f t="shared" si="365"/>
        <v>0</v>
      </c>
      <c r="CH37" s="330">
        <f t="shared" si="365"/>
        <v>0</v>
      </c>
      <c r="CI37" s="330">
        <f t="shared" si="365"/>
        <v>0</v>
      </c>
      <c r="CJ37" s="330">
        <f t="shared" si="365"/>
        <v>0</v>
      </c>
      <c r="CK37" s="330">
        <f t="shared" si="365"/>
        <v>0</v>
      </c>
      <c r="CL37" s="330">
        <f t="shared" si="365"/>
        <v>0</v>
      </c>
    </row>
    <row r="38" spans="1:92" x14ac:dyDescent="0.25">
      <c r="A38" s="50" t="s">
        <v>167</v>
      </c>
      <c r="B38" s="50" t="s">
        <v>157</v>
      </c>
      <c r="C38" s="50" t="s">
        <v>153</v>
      </c>
      <c r="D38" s="50" t="s">
        <v>165</v>
      </c>
      <c r="E38" s="333">
        <f>'SDS Main'!E45</f>
        <v>10.494758196395999</v>
      </c>
      <c r="F38" s="333">
        <f>'SDS Main'!F45</f>
        <v>11.166156049643998</v>
      </c>
      <c r="G38" s="333">
        <f>'SDS Main'!G45</f>
        <v>11.837553902891999</v>
      </c>
      <c r="H38" s="333">
        <f>'SDS Main'!H45</f>
        <v>12.50895175614</v>
      </c>
      <c r="I38" s="333">
        <f>'SDS Main'!I45</f>
        <v>11.35083326877</v>
      </c>
      <c r="J38" s="333">
        <f>'SDS Main'!J45</f>
        <v>11.719723003334897</v>
      </c>
      <c r="K38" s="333">
        <f>'SDS Main'!K45</f>
        <v>12.088612737899792</v>
      </c>
      <c r="L38" s="333">
        <f>'SDS Main'!L45</f>
        <v>12.457502472464677</v>
      </c>
      <c r="M38" s="333">
        <f>'SDS Main'!M45</f>
        <v>12.826392207029572</v>
      </c>
      <c r="N38" s="333">
        <f>'SDS Main'!N45</f>
        <v>13.195281941594471</v>
      </c>
      <c r="O38" s="333">
        <f>'SDS Main'!O45</f>
        <v>13.564171676159368</v>
      </c>
      <c r="P38" s="333">
        <f>'SDS Main'!P45</f>
        <v>13.933061410724248</v>
      </c>
      <c r="Q38" s="333">
        <f>'SDS Main'!Q45</f>
        <v>14.301951145289147</v>
      </c>
      <c r="R38" s="333">
        <f>'SDS Main'!R45</f>
        <v>14.670840879854044</v>
      </c>
      <c r="S38" s="333">
        <f>'SDS Main'!S45</f>
        <v>15.039730614418939</v>
      </c>
      <c r="T38" s="333">
        <f>'SDS Main'!T45</f>
        <v>15.408620348983838</v>
      </c>
      <c r="U38" s="333">
        <f>'SDS Main'!U45</f>
        <v>15.876398520354687</v>
      </c>
      <c r="V38" s="333">
        <f>'SDS Main'!V45</f>
        <v>16.344176691725551</v>
      </c>
      <c r="W38" s="333">
        <f>'SDS Main'!W45</f>
        <v>16.8119548630964</v>
      </c>
      <c r="X38" s="333">
        <f>'SDS Main'!X45</f>
        <v>17.279733034467249</v>
      </c>
      <c r="Y38" s="333">
        <f>'SDS Main'!Y45</f>
        <v>17.747511205838098</v>
      </c>
      <c r="Z38" s="333">
        <f>'SDS Main'!Z45</f>
        <v>18.215289377208947</v>
      </c>
      <c r="AA38" s="333">
        <f>'SDS Main'!AA45</f>
        <v>18.68306754857981</v>
      </c>
      <c r="AB38" s="333">
        <f>'SDS Main'!AB45</f>
        <v>19.150845719950659</v>
      </c>
      <c r="AC38" s="333">
        <f>'SDS Main'!AC45</f>
        <v>19.618623891321512</v>
      </c>
      <c r="AD38" s="333">
        <f>'SDS Main'!AD45</f>
        <v>20.086402062692361</v>
      </c>
      <c r="AE38" s="333">
        <f>'SDS Main'!AE45</f>
        <v>20.736025108383203</v>
      </c>
      <c r="AF38" s="333">
        <f>'SDS Main'!AF45</f>
        <v>21.385648154074026</v>
      </c>
      <c r="AG38" s="333">
        <f>'SDS Main'!AG45</f>
        <v>22.035271199764839</v>
      </c>
      <c r="AH38" s="333">
        <f>'SDS Main'!AH45</f>
        <v>22.684894245455663</v>
      </c>
      <c r="AI38" s="333">
        <f>'SDS Main'!AI45</f>
        <v>23.334517291146476</v>
      </c>
      <c r="AJ38" s="333">
        <f>'SDS Main'!AJ45</f>
        <v>23.984140336837317</v>
      </c>
      <c r="AK38" s="333">
        <f>'SDS Main'!AK45</f>
        <v>24.633763382528159</v>
      </c>
      <c r="AL38" s="333">
        <f>'SDS Main'!AL45</f>
        <v>25.283386428218968</v>
      </c>
      <c r="AM38" s="333">
        <f>'SDS Main'!AM45</f>
        <v>25.933009473909777</v>
      </c>
      <c r="AN38" s="333">
        <f>'SDS Main'!AN45</f>
        <v>26.582632519600619</v>
      </c>
      <c r="AO38" s="333">
        <f>'SDS Main'!AO45</f>
        <v>27.147352429496653</v>
      </c>
      <c r="AP38" s="333">
        <f>'SDS Main'!AP45</f>
        <v>27.712072339392659</v>
      </c>
      <c r="AQ38" s="333">
        <f>'SDS Main'!AQ45</f>
        <v>28.276792249288658</v>
      </c>
      <c r="AR38" s="333">
        <f>'SDS Main'!AR45</f>
        <v>28.841512159184663</v>
      </c>
      <c r="AS38" s="333">
        <f>'SDS Main'!AS45</f>
        <v>29.406232069080666</v>
      </c>
      <c r="AT38" s="333">
        <f>'SDS Main'!AT45</f>
        <v>29.970951978976696</v>
      </c>
      <c r="AU38" s="333">
        <f>'SDS Main'!AU45</f>
        <v>30.535671888872702</v>
      </c>
      <c r="AV38" s="333">
        <f>'SDS Main'!AV45</f>
        <v>31.100391798768705</v>
      </c>
      <c r="AW38" s="333">
        <f>'SDS Main'!AW45</f>
        <v>31.66511170866471</v>
      </c>
      <c r="AX38" s="333">
        <f>'SDS Main'!AX45</f>
        <v>32.229831618560745</v>
      </c>
      <c r="AY38" s="333">
        <f>'SDS Main'!AY45</f>
        <v>32.821226329468232</v>
      </c>
      <c r="AZ38" s="333">
        <f>'SDS Main'!AZ45</f>
        <v>33.412621040375697</v>
      </c>
      <c r="BA38" s="333">
        <f>'SDS Main'!BA45</f>
        <v>34.004015751283198</v>
      </c>
      <c r="BB38" s="333">
        <f>'SDS Main'!BB45</f>
        <v>34.595410462190685</v>
      </c>
      <c r="BC38" s="333">
        <f>'SDS Main'!BC45</f>
        <v>35.186805173098179</v>
      </c>
      <c r="BD38" s="333">
        <f>'SDS Main'!BD45</f>
        <v>35.778199884005673</v>
      </c>
      <c r="BE38" s="333">
        <f>'SDS Main'!BE45</f>
        <v>36.369594594913167</v>
      </c>
      <c r="BF38" s="333">
        <f>'SDS Main'!BF45</f>
        <v>36.960989305820632</v>
      </c>
      <c r="BG38" s="333">
        <f>'SDS Main'!BG45</f>
        <v>37.552384016728126</v>
      </c>
      <c r="BH38" s="333">
        <f>'SDS Main'!BH45</f>
        <v>38.143778727635649</v>
      </c>
      <c r="BI38" s="333">
        <f>'SDS Main'!BJ45</f>
        <v>4.3287426684513665E-2</v>
      </c>
      <c r="BJ38" s="333">
        <f>'SDS Main'!BK45</f>
        <v>4.6283110614256419E-2</v>
      </c>
      <c r="BK38" s="333">
        <f>'SDS Main'!BL45</f>
        <v>2.7830783731149111E-2</v>
      </c>
      <c r="BL38" s="333">
        <f>'SDS Main'!BM45</f>
        <v>2.4050772704349521E-2</v>
      </c>
      <c r="BM38" s="333">
        <f>'SDS Main'!BN45</f>
        <v>0</v>
      </c>
      <c r="BN38" s="333">
        <f>'SDS Main'!BO45</f>
        <v>0</v>
      </c>
      <c r="BO38" s="333">
        <f>'SDS Main'!BP45</f>
        <v>0</v>
      </c>
      <c r="BP38" s="333">
        <f>'SDS Main'!BQ45</f>
        <v>0</v>
      </c>
      <c r="BQ38" s="333">
        <f>'SDS Main'!BR45</f>
        <v>0</v>
      </c>
      <c r="BR38" s="333">
        <f>'SDS Main'!BS45</f>
        <v>0</v>
      </c>
      <c r="BS38" s="333">
        <f>'SDS Main'!BT45</f>
        <v>0</v>
      </c>
      <c r="BT38" s="333">
        <f>'SDS Main'!BU45</f>
        <v>0</v>
      </c>
      <c r="BU38" s="333">
        <f>'SDS Main'!BV45</f>
        <v>0</v>
      </c>
      <c r="BV38" s="333">
        <f>'SDS Main'!BW45</f>
        <v>0</v>
      </c>
      <c r="BW38" s="333">
        <f>'SDS Main'!BX45</f>
        <v>0</v>
      </c>
      <c r="BX38" s="333">
        <f>'SDS Main'!BY45</f>
        <v>0</v>
      </c>
      <c r="BY38" s="333">
        <f>'SDS Main'!BZ45</f>
        <v>0</v>
      </c>
      <c r="BZ38" s="333">
        <f>'SDS Main'!CA45</f>
        <v>0</v>
      </c>
      <c r="CA38" s="333">
        <f>'SDS Main'!CB45</f>
        <v>0</v>
      </c>
      <c r="CB38" s="333">
        <f>'SDS Main'!CC45</f>
        <v>0</v>
      </c>
      <c r="CC38" s="333">
        <f>'SDS Main'!CD45</f>
        <v>0</v>
      </c>
      <c r="CD38" s="333">
        <f>'SDS Main'!CE45</f>
        <v>0</v>
      </c>
      <c r="CE38" s="333">
        <f>'SDS Main'!CF45</f>
        <v>0</v>
      </c>
      <c r="CF38" s="333">
        <f>'SDS Main'!CG45</f>
        <v>0</v>
      </c>
      <c r="CG38" s="333">
        <f>'SDS Main'!CH45</f>
        <v>0</v>
      </c>
      <c r="CH38" s="333">
        <f>'SDS Main'!CI45</f>
        <v>0</v>
      </c>
      <c r="CI38" s="333">
        <f>'SDS Main'!CJ45</f>
        <v>0</v>
      </c>
      <c r="CJ38" s="333">
        <f>'SDS Main'!CK45</f>
        <v>0</v>
      </c>
      <c r="CK38" s="333">
        <f>'SDS Main'!CL45</f>
        <v>0</v>
      </c>
      <c r="CL38" s="333">
        <f>'SDS Main'!CM45</f>
        <v>0</v>
      </c>
    </row>
    <row r="39" spans="1:92" x14ac:dyDescent="0.25">
      <c r="A39" s="50" t="s">
        <v>167</v>
      </c>
      <c r="B39" s="50" t="s">
        <v>157</v>
      </c>
      <c r="C39" s="50" t="s">
        <v>154</v>
      </c>
      <c r="D39" s="50" t="s">
        <v>165</v>
      </c>
      <c r="E39" s="333">
        <f>'SDS Main'!E46</f>
        <v>106.11366620800401</v>
      </c>
      <c r="F39" s="333">
        <f>'SDS Main'!F46</f>
        <v>112.90224450195599</v>
      </c>
      <c r="G39" s="333">
        <f>'SDS Main'!G46</f>
        <v>119.69082279590801</v>
      </c>
      <c r="H39" s="333">
        <f>'SDS Main'!H46</f>
        <v>126.47940108986</v>
      </c>
      <c r="I39" s="333">
        <f>'SDS Main'!I46</f>
        <v>114.76953638423001</v>
      </c>
      <c r="J39" s="333">
        <f>'SDS Main'!J46</f>
        <v>118.49942147816397</v>
      </c>
      <c r="K39" s="333">
        <f>'SDS Main'!K46</f>
        <v>122.22930657209791</v>
      </c>
      <c r="L39" s="333">
        <f>'SDS Main'!L46</f>
        <v>125.95919166603174</v>
      </c>
      <c r="M39" s="333">
        <f>'SDS Main'!M46</f>
        <v>129.6890767599657</v>
      </c>
      <c r="N39" s="333">
        <f>'SDS Main'!N46</f>
        <v>133.41896185389967</v>
      </c>
      <c r="O39" s="333">
        <f>'SDS Main'!O46</f>
        <v>137.14884694783362</v>
      </c>
      <c r="P39" s="333">
        <f>'SDS Main'!P46</f>
        <v>140.87873204176742</v>
      </c>
      <c r="Q39" s="333">
        <f>'SDS Main'!Q46</f>
        <v>144.60861713570139</v>
      </c>
      <c r="R39" s="333">
        <f>'SDS Main'!R46</f>
        <v>148.33850222963534</v>
      </c>
      <c r="S39" s="333">
        <f>'SDS Main'!S46</f>
        <v>152.06838732356928</v>
      </c>
      <c r="T39" s="333">
        <f>'SDS Main'!T46</f>
        <v>155.79827241750326</v>
      </c>
      <c r="U39" s="333">
        <f>'SDS Main'!U46</f>
        <v>160.52802948358629</v>
      </c>
      <c r="V39" s="333">
        <f>'SDS Main'!V46</f>
        <v>165.25778654966948</v>
      </c>
      <c r="W39" s="333">
        <f>'SDS Main'!W46</f>
        <v>169.98754361575251</v>
      </c>
      <c r="X39" s="333">
        <f>'SDS Main'!X46</f>
        <v>174.71730068183552</v>
      </c>
      <c r="Y39" s="333">
        <f>'SDS Main'!Y46</f>
        <v>179.44705774791856</v>
      </c>
      <c r="Z39" s="333">
        <f>'SDS Main'!Z46</f>
        <v>184.1768148140016</v>
      </c>
      <c r="AA39" s="333">
        <f>'SDS Main'!AA46</f>
        <v>188.90657188008478</v>
      </c>
      <c r="AB39" s="333">
        <f>'SDS Main'!AB46</f>
        <v>193.63632894616779</v>
      </c>
      <c r="AC39" s="333">
        <f>'SDS Main'!AC46</f>
        <v>198.36608601225086</v>
      </c>
      <c r="AD39" s="333">
        <f>'SDS Main'!AD46</f>
        <v>203.0958430783339</v>
      </c>
      <c r="AE39" s="333">
        <f>'SDS Main'!AE46</f>
        <v>209.6642538736524</v>
      </c>
      <c r="AF39" s="333">
        <f>'SDS Main'!AF46</f>
        <v>216.23266466897073</v>
      </c>
      <c r="AG39" s="333">
        <f>'SDS Main'!AG46</f>
        <v>222.80107546428894</v>
      </c>
      <c r="AH39" s="333">
        <f>'SDS Main'!AH46</f>
        <v>229.36948625960727</v>
      </c>
      <c r="AI39" s="333">
        <f>'SDS Main'!AI46</f>
        <v>235.93789705492549</v>
      </c>
      <c r="AJ39" s="333">
        <f>'SDS Main'!AJ46</f>
        <v>242.50630785024401</v>
      </c>
      <c r="AK39" s="333">
        <f>'SDS Main'!AK46</f>
        <v>249.07471864556251</v>
      </c>
      <c r="AL39" s="333">
        <f>'SDS Main'!AL46</f>
        <v>255.6431294408807</v>
      </c>
      <c r="AM39" s="333">
        <f>'SDS Main'!AM46</f>
        <v>262.21154023619891</v>
      </c>
      <c r="AN39" s="333">
        <f>'SDS Main'!AN46</f>
        <v>268.77995103151738</v>
      </c>
      <c r="AO39" s="333">
        <f>'SDS Main'!AO46</f>
        <v>274.48989678713281</v>
      </c>
      <c r="AP39" s="333">
        <f>'SDS Main'!AP46</f>
        <v>280.199842542748</v>
      </c>
      <c r="AQ39" s="333">
        <f>'SDS Main'!AQ46</f>
        <v>285.90978829836314</v>
      </c>
      <c r="AR39" s="333">
        <f>'SDS Main'!AR46</f>
        <v>291.61973405397828</v>
      </c>
      <c r="AS39" s="333">
        <f>'SDS Main'!AS46</f>
        <v>297.32967980959342</v>
      </c>
      <c r="AT39" s="333">
        <f>'SDS Main'!AT46</f>
        <v>303.03962556520884</v>
      </c>
      <c r="AU39" s="333">
        <f>'SDS Main'!AU46</f>
        <v>308.74957132082403</v>
      </c>
      <c r="AV39" s="333">
        <f>'SDS Main'!AV46</f>
        <v>314.45951707643917</v>
      </c>
      <c r="AW39" s="333">
        <f>'SDS Main'!AW46</f>
        <v>320.16946283205431</v>
      </c>
      <c r="AX39" s="333">
        <f>'SDS Main'!AX46</f>
        <v>325.87940858766973</v>
      </c>
      <c r="AY39" s="333">
        <f>'SDS Main'!AY46</f>
        <v>331.85906622017882</v>
      </c>
      <c r="AZ39" s="333">
        <f>'SDS Main'!AZ46</f>
        <v>337.83872385268762</v>
      </c>
      <c r="BA39" s="333">
        <f>'SDS Main'!BA46</f>
        <v>343.81838148519677</v>
      </c>
      <c r="BB39" s="333">
        <f>'SDS Main'!BB46</f>
        <v>349.79803911770586</v>
      </c>
      <c r="BC39" s="333">
        <f>'SDS Main'!BC46</f>
        <v>355.777696750215</v>
      </c>
      <c r="BD39" s="333">
        <f>'SDS Main'!BD46</f>
        <v>361.75735438272403</v>
      </c>
      <c r="BE39" s="333">
        <f>'SDS Main'!BE46</f>
        <v>367.73701201523312</v>
      </c>
      <c r="BF39" s="333">
        <f>'SDS Main'!BF46</f>
        <v>373.71666964774192</v>
      </c>
      <c r="BG39" s="333">
        <f>'SDS Main'!BG46</f>
        <v>379.69632728025107</v>
      </c>
      <c r="BH39" s="333">
        <f>'SDS Main'!BH46</f>
        <v>385.67598491276044</v>
      </c>
      <c r="BI39" s="333">
        <f>'SDS Main'!BJ46</f>
        <v>4.3287426684513665E-2</v>
      </c>
      <c r="BJ39" s="333">
        <f>'SDS Main'!BK46</f>
        <v>4.6283110614256412E-2</v>
      </c>
      <c r="BK39" s="333">
        <f>'SDS Main'!BL46</f>
        <v>2.7830783731149111E-2</v>
      </c>
      <c r="BL39" s="333">
        <f>'SDS Main'!BM46</f>
        <v>2.4050772704349521E-2</v>
      </c>
      <c r="BM39" s="333">
        <f>'SDS Main'!BN46</f>
        <v>0</v>
      </c>
      <c r="BN39" s="333">
        <f>'SDS Main'!BO46</f>
        <v>0</v>
      </c>
      <c r="BO39" s="333">
        <f>'SDS Main'!BP46</f>
        <v>0</v>
      </c>
      <c r="BP39" s="333">
        <f>'SDS Main'!BQ46</f>
        <v>0</v>
      </c>
      <c r="BQ39" s="333">
        <f>'SDS Main'!BR46</f>
        <v>0</v>
      </c>
      <c r="BR39" s="333">
        <f>'SDS Main'!BS46</f>
        <v>0</v>
      </c>
      <c r="BS39" s="333">
        <f>'SDS Main'!BT46</f>
        <v>0</v>
      </c>
      <c r="BT39" s="333">
        <f>'SDS Main'!BU46</f>
        <v>0</v>
      </c>
      <c r="BU39" s="333">
        <f>'SDS Main'!BV46</f>
        <v>0</v>
      </c>
      <c r="BV39" s="333">
        <f>'SDS Main'!BW46</f>
        <v>0</v>
      </c>
      <c r="BW39" s="333">
        <f>'SDS Main'!BX46</f>
        <v>0</v>
      </c>
      <c r="BX39" s="333">
        <f>'SDS Main'!BY46</f>
        <v>0</v>
      </c>
      <c r="BY39" s="333">
        <f>'SDS Main'!BZ46</f>
        <v>0</v>
      </c>
      <c r="BZ39" s="333">
        <f>'SDS Main'!CA46</f>
        <v>0</v>
      </c>
      <c r="CA39" s="333">
        <f>'SDS Main'!CB46</f>
        <v>0</v>
      </c>
      <c r="CB39" s="333">
        <f>'SDS Main'!CC46</f>
        <v>0</v>
      </c>
      <c r="CC39" s="333">
        <f>'SDS Main'!CD46</f>
        <v>0</v>
      </c>
      <c r="CD39" s="333">
        <f>'SDS Main'!CE46</f>
        <v>0</v>
      </c>
      <c r="CE39" s="333">
        <f>'SDS Main'!CF46</f>
        <v>0</v>
      </c>
      <c r="CF39" s="333">
        <f>'SDS Main'!CG46</f>
        <v>0</v>
      </c>
      <c r="CG39" s="333">
        <f>'SDS Main'!CH46</f>
        <v>0</v>
      </c>
      <c r="CH39" s="333">
        <f>'SDS Main'!CI46</f>
        <v>0</v>
      </c>
      <c r="CI39" s="333">
        <f>'SDS Main'!CJ46</f>
        <v>0</v>
      </c>
      <c r="CJ39" s="333">
        <f>'SDS Main'!CK46</f>
        <v>0</v>
      </c>
      <c r="CK39" s="333">
        <f>'SDS Main'!CL46</f>
        <v>0</v>
      </c>
      <c r="CL39" s="333">
        <f>'SDS Main'!CM46</f>
        <v>0</v>
      </c>
    </row>
    <row r="40" spans="1:92" x14ac:dyDescent="0.25">
      <c r="A40" s="50" t="s">
        <v>167</v>
      </c>
      <c r="B40" s="50" t="s">
        <v>157</v>
      </c>
      <c r="C40" s="50" t="s">
        <v>112</v>
      </c>
      <c r="D40" s="50" t="s">
        <v>165</v>
      </c>
      <c r="E40" s="333">
        <f>'SDS Main'!E47</f>
        <v>103.64940771618524</v>
      </c>
      <c r="F40" s="333">
        <f>'SDS Main'!F47</f>
        <v>111.17873423744896</v>
      </c>
      <c r="G40" s="333">
        <f>'SDS Main'!G47</f>
        <v>118.70806075871269</v>
      </c>
      <c r="H40" s="333">
        <f>'SDS Main'!H47</f>
        <v>126.23738727997639</v>
      </c>
      <c r="I40" s="333">
        <f>'SDS Main'!I47</f>
        <v>132.05856292170913</v>
      </c>
      <c r="J40" s="333">
        <f>'SDS Main'!J47</f>
        <v>136.35032257227522</v>
      </c>
      <c r="K40" s="333">
        <f>'SDS Main'!K47</f>
        <v>140.64208222284134</v>
      </c>
      <c r="L40" s="333">
        <f>'SDS Main'!L47</f>
        <v>144.93384187340743</v>
      </c>
      <c r="M40" s="333">
        <f>'SDS Main'!M47</f>
        <v>149.22560152397358</v>
      </c>
      <c r="N40" s="333">
        <f>'SDS Main'!N47</f>
        <v>153.51736117453967</v>
      </c>
      <c r="O40" s="333">
        <f>'SDS Main'!O47</f>
        <v>157.80912082510579</v>
      </c>
      <c r="P40" s="333">
        <f>'SDS Main'!P47</f>
        <v>162.10088047567194</v>
      </c>
      <c r="Q40" s="333">
        <f>'SDS Main'!Q47</f>
        <v>166.39264012623804</v>
      </c>
      <c r="R40" s="333">
        <f>'SDS Main'!R47</f>
        <v>170.68439977680413</v>
      </c>
      <c r="S40" s="333">
        <f>'SDS Main'!S47</f>
        <v>174.97615942737025</v>
      </c>
      <c r="T40" s="333">
        <f>'SDS Main'!T47</f>
        <v>179.26791907793648</v>
      </c>
      <c r="U40" s="333">
        <f>'SDS Main'!U47</f>
        <v>184.71017266537498</v>
      </c>
      <c r="V40" s="333">
        <f>'SDS Main'!V47</f>
        <v>190.15242625281348</v>
      </c>
      <c r="W40" s="333">
        <f>'SDS Main'!W47</f>
        <v>195.59467984025196</v>
      </c>
      <c r="X40" s="333">
        <f>'SDS Main'!X47</f>
        <v>201.03693342769046</v>
      </c>
      <c r="Y40" s="333">
        <f>'SDS Main'!Y47</f>
        <v>206.47918701512896</v>
      </c>
      <c r="Z40" s="333">
        <f>'SDS Main'!Z47</f>
        <v>211.92144060256749</v>
      </c>
      <c r="AA40" s="333">
        <f>'SDS Main'!AA47</f>
        <v>217.36369419000596</v>
      </c>
      <c r="AB40" s="333">
        <f>'SDS Main'!AB47</f>
        <v>222.80594777744446</v>
      </c>
      <c r="AC40" s="333">
        <f>'SDS Main'!AC47</f>
        <v>228.24820136488299</v>
      </c>
      <c r="AD40" s="333">
        <f>'SDS Main'!AD47</f>
        <v>233.6904549523214</v>
      </c>
      <c r="AE40" s="333">
        <f>'SDS Main'!AE47</f>
        <v>241.2483393669209</v>
      </c>
      <c r="AF40" s="333">
        <f>'SDS Main'!AF47</f>
        <v>248.80622378152043</v>
      </c>
      <c r="AG40" s="333">
        <f>'SDS Main'!AG47</f>
        <v>256.36410819611996</v>
      </c>
      <c r="AH40" s="333">
        <f>'SDS Main'!AH47</f>
        <v>263.92199261071943</v>
      </c>
      <c r="AI40" s="333">
        <f>'SDS Main'!AI47</f>
        <v>271.4798770253189</v>
      </c>
      <c r="AJ40" s="333">
        <f>'SDS Main'!AJ47</f>
        <v>279.03776143991843</v>
      </c>
      <c r="AK40" s="333">
        <f>'SDS Main'!AK47</f>
        <v>286.5956458545179</v>
      </c>
      <c r="AL40" s="333">
        <f>'SDS Main'!AL47</f>
        <v>294.15353026911737</v>
      </c>
      <c r="AM40" s="333">
        <f>'SDS Main'!AM47</f>
        <v>301.71141468371684</v>
      </c>
      <c r="AN40" s="333">
        <f>'SDS Main'!AN47</f>
        <v>309.26929909831654</v>
      </c>
      <c r="AO40" s="333">
        <f>'SDS Main'!AO47</f>
        <v>315.83939822569323</v>
      </c>
      <c r="AP40" s="333">
        <f>'SDS Main'!AP47</f>
        <v>322.40949735306992</v>
      </c>
      <c r="AQ40" s="333">
        <f>'SDS Main'!AQ47</f>
        <v>328.97959648044662</v>
      </c>
      <c r="AR40" s="333">
        <f>'SDS Main'!AR47</f>
        <v>335.54969560782325</v>
      </c>
      <c r="AS40" s="333">
        <f>'SDS Main'!AS47</f>
        <v>342.11979473519995</v>
      </c>
      <c r="AT40" s="333">
        <f>'SDS Main'!AT47</f>
        <v>348.68989386257658</v>
      </c>
      <c r="AU40" s="333">
        <f>'SDS Main'!AU47</f>
        <v>355.25999298995333</v>
      </c>
      <c r="AV40" s="333">
        <f>'SDS Main'!AV47</f>
        <v>361.83009211732997</v>
      </c>
      <c r="AW40" s="333">
        <f>'SDS Main'!AW47</f>
        <v>368.40019124470666</v>
      </c>
      <c r="AX40" s="333">
        <f>'SDS Main'!AX47</f>
        <v>374.97029037208358</v>
      </c>
      <c r="AY40" s="333">
        <f>'SDS Main'!AY47</f>
        <v>381.85073111089861</v>
      </c>
      <c r="AZ40" s="333">
        <f>'SDS Main'!AZ47</f>
        <v>388.73117184971369</v>
      </c>
      <c r="BA40" s="333">
        <f>'SDS Main'!BA47</f>
        <v>395.61161258852871</v>
      </c>
      <c r="BB40" s="333">
        <f>'SDS Main'!BB47</f>
        <v>402.4920533273438</v>
      </c>
      <c r="BC40" s="333">
        <f>'SDS Main'!BC47</f>
        <v>409.37249406615888</v>
      </c>
      <c r="BD40" s="333">
        <f>'SDS Main'!BD47</f>
        <v>416.25293480497385</v>
      </c>
      <c r="BE40" s="333">
        <f>'SDS Main'!BE47</f>
        <v>423.13337554378899</v>
      </c>
      <c r="BF40" s="333">
        <f>'SDS Main'!BF47</f>
        <v>430.01381628260407</v>
      </c>
      <c r="BG40" s="333">
        <f>'SDS Main'!BG47</f>
        <v>436.89425702141909</v>
      </c>
      <c r="BH40" s="333">
        <f>'SDS Main'!BH47</f>
        <v>443.7746977602344</v>
      </c>
      <c r="BI40" s="333">
        <f>'SDS Main'!BJ47</f>
        <v>4.32874266845137E-2</v>
      </c>
      <c r="BJ40" s="333">
        <f>'SDS Main'!BK47</f>
        <v>4.6283110614256398E-2</v>
      </c>
      <c r="BK40" s="333">
        <f>'SDS Main'!BL47</f>
        <v>2.7830783731149111E-2</v>
      </c>
      <c r="BL40" s="333">
        <f>'SDS Main'!BM47</f>
        <v>2.4050772704349521E-2</v>
      </c>
      <c r="BM40" s="333">
        <f>'SDS Main'!BN47</f>
        <v>0</v>
      </c>
      <c r="BN40" s="333">
        <f>'SDS Main'!BO47</f>
        <v>0</v>
      </c>
      <c r="BO40" s="333">
        <f>'SDS Main'!BP47</f>
        <v>0</v>
      </c>
      <c r="BP40" s="333">
        <f>'SDS Main'!BQ47</f>
        <v>0</v>
      </c>
      <c r="BQ40" s="333">
        <f>'SDS Main'!BR47</f>
        <v>0</v>
      </c>
      <c r="BR40" s="333">
        <f>'SDS Main'!BS47</f>
        <v>0</v>
      </c>
      <c r="BS40" s="333">
        <f>'SDS Main'!BT47</f>
        <v>0</v>
      </c>
      <c r="BT40" s="333">
        <f>'SDS Main'!BU47</f>
        <v>0</v>
      </c>
      <c r="BU40" s="333">
        <f>'SDS Main'!BV47</f>
        <v>0</v>
      </c>
      <c r="BV40" s="333">
        <f>'SDS Main'!BW47</f>
        <v>0</v>
      </c>
      <c r="BW40" s="333">
        <f>'SDS Main'!BX47</f>
        <v>0</v>
      </c>
      <c r="BX40" s="333">
        <f>'SDS Main'!BY47</f>
        <v>0</v>
      </c>
      <c r="BY40" s="333">
        <f>'SDS Main'!BZ47</f>
        <v>0</v>
      </c>
      <c r="BZ40" s="333">
        <f>'SDS Main'!CA47</f>
        <v>0</v>
      </c>
      <c r="CA40" s="333">
        <f>'SDS Main'!CB47</f>
        <v>0</v>
      </c>
      <c r="CB40" s="333">
        <f>'SDS Main'!CC47</f>
        <v>0</v>
      </c>
      <c r="CC40" s="333">
        <f>'SDS Main'!CD47</f>
        <v>0</v>
      </c>
      <c r="CD40" s="333">
        <f>'SDS Main'!CE47</f>
        <v>0</v>
      </c>
      <c r="CE40" s="333">
        <f>'SDS Main'!CF47</f>
        <v>0</v>
      </c>
      <c r="CF40" s="333">
        <f>'SDS Main'!CG47</f>
        <v>0</v>
      </c>
      <c r="CG40" s="333">
        <f>'SDS Main'!CH47</f>
        <v>0</v>
      </c>
      <c r="CH40" s="333">
        <f>'SDS Main'!CI47</f>
        <v>0</v>
      </c>
      <c r="CI40" s="333">
        <f>'SDS Main'!CJ47</f>
        <v>0</v>
      </c>
      <c r="CJ40" s="333">
        <f>'SDS Main'!CK47</f>
        <v>0</v>
      </c>
      <c r="CK40" s="333">
        <f>'SDS Main'!CL47</f>
        <v>0</v>
      </c>
      <c r="CL40" s="333">
        <f>'SDS Main'!CM47</f>
        <v>0</v>
      </c>
    </row>
    <row r="41" spans="1:92" x14ac:dyDescent="0.25">
      <c r="A41" s="50" t="s">
        <v>167</v>
      </c>
      <c r="B41" s="50" t="s">
        <v>157</v>
      </c>
      <c r="C41" s="50" t="s">
        <v>155</v>
      </c>
      <c r="D41" s="50" t="s">
        <v>165</v>
      </c>
      <c r="E41" s="333">
        <f>'SDS Main'!E48</f>
        <v>184.59780180725991</v>
      </c>
      <c r="F41" s="333">
        <f>'SDS Main'!F48</f>
        <v>198.00740206971611</v>
      </c>
      <c r="G41" s="333">
        <f>'SDS Main'!G48</f>
        <v>211.4170023321723</v>
      </c>
      <c r="H41" s="333">
        <f>'SDS Main'!H48</f>
        <v>224.82660259462847</v>
      </c>
      <c r="I41" s="333">
        <f>'SDS Main'!I48</f>
        <v>235.1940156949546</v>
      </c>
      <c r="J41" s="333">
        <f>'SDS Main'!J48</f>
        <v>242.83756537686838</v>
      </c>
      <c r="K41" s="333">
        <f>'SDS Main'!K48</f>
        <v>250.48111505878217</v>
      </c>
      <c r="L41" s="333">
        <f>'SDS Main'!L48</f>
        <v>258.12466474069595</v>
      </c>
      <c r="M41" s="333">
        <f>'SDS Main'!M48</f>
        <v>265.76821442260973</v>
      </c>
      <c r="N41" s="333">
        <f>'SDS Main'!N48</f>
        <v>273.41176410452351</v>
      </c>
      <c r="O41" s="333">
        <f>'SDS Main'!O48</f>
        <v>281.05531378643724</v>
      </c>
      <c r="P41" s="333">
        <f>'SDS Main'!P48</f>
        <v>288.69886346835102</v>
      </c>
      <c r="Q41" s="333">
        <f>'SDS Main'!Q48</f>
        <v>296.3424131502648</v>
      </c>
      <c r="R41" s="333">
        <f>'SDS Main'!R48</f>
        <v>303.98596283217853</v>
      </c>
      <c r="S41" s="333">
        <f>'SDS Main'!S48</f>
        <v>311.62951251409231</v>
      </c>
      <c r="T41" s="333">
        <f>'SDS Main'!T48</f>
        <v>319.27306219600632</v>
      </c>
      <c r="U41" s="333">
        <f>'SDS Main'!U48</f>
        <v>328.96562167371906</v>
      </c>
      <c r="V41" s="333">
        <f>'SDS Main'!V48</f>
        <v>338.65818115143179</v>
      </c>
      <c r="W41" s="333">
        <f>'SDS Main'!W48</f>
        <v>348.35074062914441</v>
      </c>
      <c r="X41" s="333">
        <f>'SDS Main'!X48</f>
        <v>358.0433001068572</v>
      </c>
      <c r="Y41" s="333">
        <f>'SDS Main'!Y48</f>
        <v>367.73585958456988</v>
      </c>
      <c r="Z41" s="333">
        <f>'SDS Main'!Z48</f>
        <v>377.42841906228261</v>
      </c>
      <c r="AA41" s="333">
        <f>'SDS Main'!AA48</f>
        <v>387.12097853999535</v>
      </c>
      <c r="AB41" s="333">
        <f>'SDS Main'!AB48</f>
        <v>396.81353801770803</v>
      </c>
      <c r="AC41" s="333">
        <f>'SDS Main'!AC48</f>
        <v>406.50609749542082</v>
      </c>
      <c r="AD41" s="333">
        <f>'SDS Main'!AD48</f>
        <v>416.19865697313338</v>
      </c>
      <c r="AE41" s="333">
        <f>'SDS Main'!AE48</f>
        <v>429.65911834951385</v>
      </c>
      <c r="AF41" s="333">
        <f>'SDS Main'!AF48</f>
        <v>443.11957972589425</v>
      </c>
      <c r="AG41" s="333">
        <f>'SDS Main'!AG48</f>
        <v>456.58004110227478</v>
      </c>
      <c r="AH41" s="333">
        <f>'SDS Main'!AH48</f>
        <v>470.04050247865507</v>
      </c>
      <c r="AI41" s="333">
        <f>'SDS Main'!AI48</f>
        <v>483.50096385503548</v>
      </c>
      <c r="AJ41" s="333">
        <f>'SDS Main'!AJ48</f>
        <v>496.96142523141589</v>
      </c>
      <c r="AK41" s="333">
        <f>'SDS Main'!AK48</f>
        <v>510.42188660779624</v>
      </c>
      <c r="AL41" s="333">
        <f>'SDS Main'!AL48</f>
        <v>523.88234798417659</v>
      </c>
      <c r="AM41" s="333">
        <f>'SDS Main'!AM48</f>
        <v>537.342809360557</v>
      </c>
      <c r="AN41" s="333">
        <f>'SDS Main'!AN48</f>
        <v>550.80327073693775</v>
      </c>
      <c r="AO41" s="333">
        <f>'SDS Main'!AO48</f>
        <v>562.50450360737057</v>
      </c>
      <c r="AP41" s="333">
        <f>'SDS Main'!AP48</f>
        <v>574.20573647780361</v>
      </c>
      <c r="AQ41" s="333">
        <f>'SDS Main'!AQ48</f>
        <v>585.90696934823654</v>
      </c>
      <c r="AR41" s="333">
        <f>'SDS Main'!AR48</f>
        <v>597.60820221866948</v>
      </c>
      <c r="AS41" s="333">
        <f>'SDS Main'!AS48</f>
        <v>609.30943508910229</v>
      </c>
      <c r="AT41" s="333">
        <f>'SDS Main'!AT48</f>
        <v>621.01066795953534</v>
      </c>
      <c r="AU41" s="333">
        <f>'SDS Main'!AU48</f>
        <v>632.71190082996827</v>
      </c>
      <c r="AV41" s="333">
        <f>'SDS Main'!AV48</f>
        <v>644.4131337004012</v>
      </c>
      <c r="AW41" s="333">
        <f>'SDS Main'!AW48</f>
        <v>656.11436657083414</v>
      </c>
      <c r="AX41" s="333">
        <f>'SDS Main'!AX48</f>
        <v>667.81559944126752</v>
      </c>
      <c r="AY41" s="333">
        <f>'SDS Main'!AY48</f>
        <v>680.06954535216198</v>
      </c>
      <c r="AZ41" s="333">
        <f>'SDS Main'!AZ48</f>
        <v>692.32349126305644</v>
      </c>
      <c r="BA41" s="333">
        <f>'SDS Main'!BA48</f>
        <v>704.57743717395078</v>
      </c>
      <c r="BB41" s="333">
        <f>'SDS Main'!BB48</f>
        <v>716.83138308484524</v>
      </c>
      <c r="BC41" s="333">
        <f>'SDS Main'!BC48</f>
        <v>729.08532899573981</v>
      </c>
      <c r="BD41" s="333">
        <f>'SDS Main'!BD48</f>
        <v>741.33927490663416</v>
      </c>
      <c r="BE41" s="333">
        <f>'SDS Main'!BE48</f>
        <v>753.59322081752862</v>
      </c>
      <c r="BF41" s="333">
        <f>'SDS Main'!BF48</f>
        <v>765.84716672842308</v>
      </c>
      <c r="BG41" s="333">
        <f>'SDS Main'!BG48</f>
        <v>778.10111263931753</v>
      </c>
      <c r="BH41" s="333">
        <f>'SDS Main'!BH48</f>
        <v>790.35505855021233</v>
      </c>
      <c r="BI41" s="333">
        <f>'SDS Main'!BJ48</f>
        <v>4.3287426684513713E-2</v>
      </c>
      <c r="BJ41" s="333">
        <f>'SDS Main'!BK48</f>
        <v>4.6283110614256405E-2</v>
      </c>
      <c r="BK41" s="333">
        <f>'SDS Main'!BL48</f>
        <v>2.7830783731149111E-2</v>
      </c>
      <c r="BL41" s="333">
        <f>'SDS Main'!BM48</f>
        <v>2.4050772704349521E-2</v>
      </c>
      <c r="BM41" s="333">
        <f>'SDS Main'!BN48</f>
        <v>0</v>
      </c>
      <c r="BN41" s="333">
        <f>'SDS Main'!BO48</f>
        <v>0</v>
      </c>
      <c r="BO41" s="333">
        <f>'SDS Main'!BP48</f>
        <v>0</v>
      </c>
      <c r="BP41" s="333">
        <f>'SDS Main'!BQ48</f>
        <v>0</v>
      </c>
      <c r="BQ41" s="333">
        <f>'SDS Main'!BR48</f>
        <v>0</v>
      </c>
      <c r="BR41" s="333">
        <f>'SDS Main'!BS48</f>
        <v>0</v>
      </c>
      <c r="BS41" s="333">
        <f>'SDS Main'!BT48</f>
        <v>0</v>
      </c>
      <c r="BT41" s="333">
        <f>'SDS Main'!BU48</f>
        <v>0</v>
      </c>
      <c r="BU41" s="333">
        <f>'SDS Main'!BV48</f>
        <v>0</v>
      </c>
      <c r="BV41" s="333">
        <f>'SDS Main'!BW48</f>
        <v>0</v>
      </c>
      <c r="BW41" s="333">
        <f>'SDS Main'!BX48</f>
        <v>0</v>
      </c>
      <c r="BX41" s="333">
        <f>'SDS Main'!BY48</f>
        <v>0</v>
      </c>
      <c r="BY41" s="333">
        <f>'SDS Main'!BZ48</f>
        <v>0</v>
      </c>
      <c r="BZ41" s="333">
        <f>'SDS Main'!CA48</f>
        <v>0</v>
      </c>
      <c r="CA41" s="333">
        <f>'SDS Main'!CB48</f>
        <v>0</v>
      </c>
      <c r="CB41" s="333">
        <f>'SDS Main'!CC48</f>
        <v>0</v>
      </c>
      <c r="CC41" s="333">
        <f>'SDS Main'!CD48</f>
        <v>0</v>
      </c>
      <c r="CD41" s="333">
        <f>'SDS Main'!CE48</f>
        <v>0</v>
      </c>
      <c r="CE41" s="333">
        <f>'SDS Main'!CF48</f>
        <v>0</v>
      </c>
      <c r="CF41" s="333">
        <f>'SDS Main'!CG48</f>
        <v>0</v>
      </c>
      <c r="CG41" s="333">
        <f>'SDS Main'!CH48</f>
        <v>0</v>
      </c>
      <c r="CH41" s="333">
        <f>'SDS Main'!CI48</f>
        <v>0</v>
      </c>
      <c r="CI41" s="333">
        <f>'SDS Main'!CJ48</f>
        <v>0</v>
      </c>
      <c r="CJ41" s="333">
        <f>'SDS Main'!CK48</f>
        <v>0</v>
      </c>
      <c r="CK41" s="333">
        <f>'SDS Main'!CL48</f>
        <v>0</v>
      </c>
      <c r="CL41" s="333">
        <f>'SDS Main'!CM48</f>
        <v>0</v>
      </c>
    </row>
    <row r="42" spans="1:92" x14ac:dyDescent="0.25">
      <c r="A42" s="50" t="s">
        <v>167</v>
      </c>
      <c r="B42" s="50" t="s">
        <v>157</v>
      </c>
      <c r="C42" s="50" t="s">
        <v>156</v>
      </c>
      <c r="D42" s="50" t="s">
        <v>165</v>
      </c>
      <c r="E42" s="333">
        <f>'SDS Main'!E49</f>
        <v>494.96320380295487</v>
      </c>
      <c r="F42" s="333">
        <f>'SDS Main'!F49</f>
        <v>530.91844618743505</v>
      </c>
      <c r="G42" s="333">
        <f>'SDS Main'!G49</f>
        <v>566.87368857191518</v>
      </c>
      <c r="H42" s="333">
        <f>'SDS Main'!H49</f>
        <v>602.8289309563952</v>
      </c>
      <c r="I42" s="333">
        <f>'SDS Main'!I49</f>
        <v>630.62713848133626</v>
      </c>
      <c r="J42" s="333">
        <f>'SDS Main'!J49</f>
        <v>651.12183452835234</v>
      </c>
      <c r="K42" s="333">
        <f>'SDS Main'!K49</f>
        <v>671.61653057536842</v>
      </c>
      <c r="L42" s="333">
        <f>'SDS Main'!L49</f>
        <v>692.11122662238449</v>
      </c>
      <c r="M42" s="333">
        <f>'SDS Main'!M49</f>
        <v>712.60592266940046</v>
      </c>
      <c r="N42" s="333">
        <f>'SDS Main'!N49</f>
        <v>733.10061871641653</v>
      </c>
      <c r="O42" s="333">
        <f>'SDS Main'!O49</f>
        <v>753.5953147634325</v>
      </c>
      <c r="P42" s="333">
        <f>'SDS Main'!P49</f>
        <v>774.09001081044858</v>
      </c>
      <c r="Q42" s="333">
        <f>'SDS Main'!Q49</f>
        <v>794.58470685746454</v>
      </c>
      <c r="R42" s="333">
        <f>'SDS Main'!R49</f>
        <v>815.0794029044805</v>
      </c>
      <c r="S42" s="333">
        <f>'SDS Main'!S49</f>
        <v>835.57409895149658</v>
      </c>
      <c r="T42" s="333">
        <f>'SDS Main'!T49</f>
        <v>856.06879499851311</v>
      </c>
      <c r="U42" s="333">
        <f>'SDS Main'!U49</f>
        <v>882.0575134186189</v>
      </c>
      <c r="V42" s="333">
        <f>'SDS Main'!V49</f>
        <v>908.04623183872491</v>
      </c>
      <c r="W42" s="333">
        <f>'SDS Main'!W49</f>
        <v>934.03495025883058</v>
      </c>
      <c r="X42" s="333">
        <f>'SDS Main'!X49</f>
        <v>960.02366867893636</v>
      </c>
      <c r="Y42" s="333">
        <f>'SDS Main'!Y49</f>
        <v>986.01238709904237</v>
      </c>
      <c r="Z42" s="333">
        <f>'SDS Main'!Z49</f>
        <v>1012.001105519148</v>
      </c>
      <c r="AA42" s="333">
        <f>'SDS Main'!AA49</f>
        <v>1037.9898239392539</v>
      </c>
      <c r="AB42" s="333">
        <f>'SDS Main'!AB49</f>
        <v>1063.9785423593598</v>
      </c>
      <c r="AC42" s="333">
        <f>'SDS Main'!AC49</f>
        <v>1089.9672607794657</v>
      </c>
      <c r="AD42" s="333">
        <f>'SDS Main'!AD49</f>
        <v>1115.9559791995712</v>
      </c>
      <c r="AE42" s="333">
        <f>'SDS Main'!AE49</f>
        <v>1152.0475957968017</v>
      </c>
      <c r="AF42" s="333">
        <f>'SDS Main'!AF49</f>
        <v>1188.1392123940325</v>
      </c>
      <c r="AG42" s="333">
        <f>'SDS Main'!AG49</f>
        <v>1224.2308289912633</v>
      </c>
      <c r="AH42" s="333">
        <f>'SDS Main'!AH49</f>
        <v>1260.3224455884938</v>
      </c>
      <c r="AI42" s="333">
        <f>'SDS Main'!AI49</f>
        <v>1296.4140621857241</v>
      </c>
      <c r="AJ42" s="333">
        <f>'SDS Main'!AJ49</f>
        <v>1332.5056787829546</v>
      </c>
      <c r="AK42" s="333">
        <f>'SDS Main'!AK49</f>
        <v>1368.5972953801852</v>
      </c>
      <c r="AL42" s="333">
        <f>'SDS Main'!AL49</f>
        <v>1404.6889119774155</v>
      </c>
      <c r="AM42" s="333">
        <f>'SDS Main'!AM49</f>
        <v>1440.780528574646</v>
      </c>
      <c r="AN42" s="333">
        <f>'SDS Main'!AN49</f>
        <v>1476.8721451718775</v>
      </c>
      <c r="AO42" s="333">
        <f>'SDS Main'!AO49</f>
        <v>1508.246731723244</v>
      </c>
      <c r="AP42" s="333">
        <f>'SDS Main'!AP49</f>
        <v>1539.621318274611</v>
      </c>
      <c r="AQ42" s="333">
        <f>'SDS Main'!AQ49</f>
        <v>1570.995904825978</v>
      </c>
      <c r="AR42" s="333">
        <f>'SDS Main'!AR49</f>
        <v>1602.3704913773445</v>
      </c>
      <c r="AS42" s="333">
        <f>'SDS Main'!AS49</f>
        <v>1633.7450779287112</v>
      </c>
      <c r="AT42" s="333">
        <f>'SDS Main'!AT49</f>
        <v>1665.1196644800782</v>
      </c>
      <c r="AU42" s="333">
        <f>'SDS Main'!AU49</f>
        <v>1696.4942510314449</v>
      </c>
      <c r="AV42" s="333">
        <f>'SDS Main'!AV49</f>
        <v>1727.8688375828119</v>
      </c>
      <c r="AW42" s="333">
        <f>'SDS Main'!AW49</f>
        <v>1759.2434241341784</v>
      </c>
      <c r="AX42" s="333">
        <f>'SDS Main'!AX49</f>
        <v>1790.6180106855463</v>
      </c>
      <c r="AY42" s="333">
        <f>'SDS Main'!AY49</f>
        <v>1823.474590059212</v>
      </c>
      <c r="AZ42" s="333">
        <f>'SDS Main'!AZ49</f>
        <v>1856.3311694328777</v>
      </c>
      <c r="BA42" s="333">
        <f>'SDS Main'!BA49</f>
        <v>1889.1877488065431</v>
      </c>
      <c r="BB42" s="333">
        <f>'SDS Main'!BB49</f>
        <v>1922.044328180209</v>
      </c>
      <c r="BC42" s="333">
        <f>'SDS Main'!BC49</f>
        <v>1954.9009075538747</v>
      </c>
      <c r="BD42" s="333">
        <f>'SDS Main'!BD49</f>
        <v>1987.75748692754</v>
      </c>
      <c r="BE42" s="333">
        <f>'SDS Main'!BE49</f>
        <v>2020.6140663012059</v>
      </c>
      <c r="BF42" s="333">
        <f>'SDS Main'!BF49</f>
        <v>2053.4706456748713</v>
      </c>
      <c r="BG42" s="333">
        <f>'SDS Main'!BG49</f>
        <v>2086.327225048537</v>
      </c>
      <c r="BH42" s="333">
        <f>'SDS Main'!BH49</f>
        <v>2119.1838044222036</v>
      </c>
      <c r="BI42" s="333">
        <f>'SDS Main'!BJ49</f>
        <v>4.3287426684513727E-2</v>
      </c>
      <c r="BJ42" s="333">
        <f>'SDS Main'!BK49</f>
        <v>4.6283110614256398E-2</v>
      </c>
      <c r="BK42" s="333">
        <f>'SDS Main'!BL49</f>
        <v>2.7830783731149111E-2</v>
      </c>
      <c r="BL42" s="333">
        <f>'SDS Main'!BM49</f>
        <v>2.4050772704349521E-2</v>
      </c>
      <c r="BM42" s="333">
        <f>'SDS Main'!BN49</f>
        <v>0</v>
      </c>
      <c r="BN42" s="333">
        <f>'SDS Main'!BO49</f>
        <v>0</v>
      </c>
      <c r="BO42" s="333">
        <f>'SDS Main'!BP49</f>
        <v>0</v>
      </c>
      <c r="BP42" s="333">
        <f>'SDS Main'!BQ49</f>
        <v>0</v>
      </c>
      <c r="BQ42" s="333">
        <f>'SDS Main'!BR49</f>
        <v>0</v>
      </c>
      <c r="BR42" s="333">
        <f>'SDS Main'!BS49</f>
        <v>0</v>
      </c>
      <c r="BS42" s="333">
        <f>'SDS Main'!BT49</f>
        <v>0</v>
      </c>
      <c r="BT42" s="333">
        <f>'SDS Main'!BU49</f>
        <v>0</v>
      </c>
      <c r="BU42" s="333">
        <f>'SDS Main'!BV49</f>
        <v>0</v>
      </c>
      <c r="BV42" s="333">
        <f>'SDS Main'!BW49</f>
        <v>0</v>
      </c>
      <c r="BW42" s="333">
        <f>'SDS Main'!BX49</f>
        <v>0</v>
      </c>
      <c r="BX42" s="333">
        <f>'SDS Main'!BY49</f>
        <v>0</v>
      </c>
      <c r="BY42" s="333">
        <f>'SDS Main'!BZ49</f>
        <v>0</v>
      </c>
      <c r="BZ42" s="333">
        <f>'SDS Main'!CA49</f>
        <v>0</v>
      </c>
      <c r="CA42" s="333">
        <f>'SDS Main'!CB49</f>
        <v>0</v>
      </c>
      <c r="CB42" s="333">
        <f>'SDS Main'!CC49</f>
        <v>0</v>
      </c>
      <c r="CC42" s="333">
        <f>'SDS Main'!CD49</f>
        <v>0</v>
      </c>
      <c r="CD42" s="333">
        <f>'SDS Main'!CE49</f>
        <v>0</v>
      </c>
      <c r="CE42" s="333">
        <f>'SDS Main'!CF49</f>
        <v>0</v>
      </c>
      <c r="CF42" s="333">
        <f>'SDS Main'!CG49</f>
        <v>0</v>
      </c>
      <c r="CG42" s="333">
        <f>'SDS Main'!CH49</f>
        <v>0</v>
      </c>
      <c r="CH42" s="333">
        <f>'SDS Main'!CI49</f>
        <v>0</v>
      </c>
      <c r="CI42" s="333">
        <f>'SDS Main'!CJ49</f>
        <v>0</v>
      </c>
      <c r="CJ42" s="333">
        <f>'SDS Main'!CK49</f>
        <v>0</v>
      </c>
      <c r="CK42" s="333">
        <f>'SDS Main'!CL49</f>
        <v>0</v>
      </c>
      <c r="CL42" s="333">
        <f>'SDS Main'!CM49</f>
        <v>0</v>
      </c>
    </row>
    <row r="43" spans="1:92" s="270" customFormat="1" x14ac:dyDescent="0.25">
      <c r="A43" s="270" t="s">
        <v>167</v>
      </c>
      <c r="B43" s="270" t="s">
        <v>157</v>
      </c>
      <c r="C43" s="270" t="s">
        <v>3</v>
      </c>
      <c r="D43" s="270" t="s">
        <v>165</v>
      </c>
      <c r="E43" s="331">
        <f t="shared" ref="E43:G43" si="366">SUM(E38:E42)</f>
        <v>899.81883773079994</v>
      </c>
      <c r="F43" s="331">
        <f t="shared" si="366"/>
        <v>964.1729830462001</v>
      </c>
      <c r="G43" s="331">
        <f t="shared" si="366"/>
        <v>1028.5271283616003</v>
      </c>
      <c r="H43" s="331">
        <f t="shared" ref="H43:BS43" si="367">SUM(H38:H42)</f>
        <v>1092.8812736770001</v>
      </c>
      <c r="I43" s="331">
        <f t="shared" si="367"/>
        <v>1124.000086751</v>
      </c>
      <c r="J43" s="331">
        <f t="shared" si="367"/>
        <v>1160.5288669589947</v>
      </c>
      <c r="K43" s="331">
        <f t="shared" si="367"/>
        <v>1197.0576471669897</v>
      </c>
      <c r="L43" s="331">
        <f t="shared" si="367"/>
        <v>1233.5864273749844</v>
      </c>
      <c r="M43" s="331">
        <f t="shared" si="367"/>
        <v>1270.1152075829791</v>
      </c>
      <c r="N43" s="331">
        <f t="shared" si="367"/>
        <v>1306.6439877909738</v>
      </c>
      <c r="O43" s="331">
        <f t="shared" si="367"/>
        <v>1343.1727679989685</v>
      </c>
      <c r="P43" s="331">
        <f t="shared" si="367"/>
        <v>1379.7015482069633</v>
      </c>
      <c r="Q43" s="331">
        <f t="shared" si="367"/>
        <v>1416.230328414958</v>
      </c>
      <c r="R43" s="331">
        <f t="shared" si="367"/>
        <v>1452.7591086229527</v>
      </c>
      <c r="S43" s="331">
        <f t="shared" si="367"/>
        <v>1489.2878888309474</v>
      </c>
      <c r="T43" s="331">
        <f t="shared" si="367"/>
        <v>1525.816669038943</v>
      </c>
      <c r="U43" s="331">
        <f t="shared" si="367"/>
        <v>1572.1377357616539</v>
      </c>
      <c r="V43" s="331">
        <f t="shared" si="367"/>
        <v>1618.4588024843652</v>
      </c>
      <c r="W43" s="331">
        <f t="shared" si="367"/>
        <v>1664.779869207076</v>
      </c>
      <c r="X43" s="331">
        <f t="shared" si="367"/>
        <v>1711.1009359297868</v>
      </c>
      <c r="Y43" s="331">
        <f t="shared" si="367"/>
        <v>1757.4220026524979</v>
      </c>
      <c r="Z43" s="331">
        <f t="shared" si="367"/>
        <v>1803.7430693752087</v>
      </c>
      <c r="AA43" s="331">
        <f t="shared" si="367"/>
        <v>1850.0641360979198</v>
      </c>
      <c r="AB43" s="331">
        <f t="shared" si="367"/>
        <v>1896.3852028206309</v>
      </c>
      <c r="AC43" s="331">
        <f t="shared" si="367"/>
        <v>1942.7062695433419</v>
      </c>
      <c r="AD43" s="331">
        <f t="shared" si="367"/>
        <v>1989.0273362660523</v>
      </c>
      <c r="AE43" s="331">
        <f t="shared" si="367"/>
        <v>2053.3553324952718</v>
      </c>
      <c r="AF43" s="331">
        <f t="shared" si="367"/>
        <v>2117.6833287244917</v>
      </c>
      <c r="AG43" s="331">
        <f t="shared" si="367"/>
        <v>2182.0113249537117</v>
      </c>
      <c r="AH43" s="331">
        <f t="shared" si="367"/>
        <v>2246.3393211829311</v>
      </c>
      <c r="AI43" s="331">
        <f t="shared" si="367"/>
        <v>2310.6673174121506</v>
      </c>
      <c r="AJ43" s="331">
        <f t="shared" si="367"/>
        <v>2374.9953136413706</v>
      </c>
      <c r="AK43" s="331">
        <f t="shared" si="367"/>
        <v>2439.32330987059</v>
      </c>
      <c r="AL43" s="331">
        <f t="shared" si="367"/>
        <v>2503.6513060998091</v>
      </c>
      <c r="AM43" s="331">
        <f t="shared" si="367"/>
        <v>2567.9793023290285</v>
      </c>
      <c r="AN43" s="331">
        <f t="shared" si="367"/>
        <v>2632.3072985582498</v>
      </c>
      <c r="AO43" s="331">
        <f t="shared" si="367"/>
        <v>2688.2278827729374</v>
      </c>
      <c r="AP43" s="331">
        <f t="shared" si="367"/>
        <v>2744.1484669876254</v>
      </c>
      <c r="AQ43" s="331">
        <f t="shared" si="367"/>
        <v>2800.0690512023129</v>
      </c>
      <c r="AR43" s="331">
        <f t="shared" si="367"/>
        <v>2855.989635417</v>
      </c>
      <c r="AS43" s="331">
        <f t="shared" si="367"/>
        <v>2911.9102196316871</v>
      </c>
      <c r="AT43" s="331">
        <f t="shared" si="367"/>
        <v>2967.8308038463756</v>
      </c>
      <c r="AU43" s="331">
        <f t="shared" si="367"/>
        <v>3023.7513880610632</v>
      </c>
      <c r="AV43" s="331">
        <f t="shared" si="367"/>
        <v>3079.6719722757507</v>
      </c>
      <c r="AW43" s="331">
        <f t="shared" si="367"/>
        <v>3135.5925564904383</v>
      </c>
      <c r="AX43" s="331">
        <f t="shared" si="367"/>
        <v>3191.5131407051276</v>
      </c>
      <c r="AY43" s="331">
        <f t="shared" si="367"/>
        <v>3250.0751590719196</v>
      </c>
      <c r="AZ43" s="331">
        <f t="shared" si="367"/>
        <v>3308.6371774387112</v>
      </c>
      <c r="BA43" s="331">
        <f t="shared" si="367"/>
        <v>3367.1991958055023</v>
      </c>
      <c r="BB43" s="331">
        <f t="shared" si="367"/>
        <v>3425.7612141722948</v>
      </c>
      <c r="BC43" s="331">
        <f t="shared" si="367"/>
        <v>3484.3232325390863</v>
      </c>
      <c r="BD43" s="331">
        <f t="shared" si="367"/>
        <v>3542.8852509058779</v>
      </c>
      <c r="BE43" s="331">
        <f t="shared" si="367"/>
        <v>3601.4472692726695</v>
      </c>
      <c r="BF43" s="331">
        <f t="shared" si="367"/>
        <v>3660.009287639461</v>
      </c>
      <c r="BG43" s="331">
        <f t="shared" si="367"/>
        <v>3718.5713060062526</v>
      </c>
      <c r="BH43" s="331">
        <f t="shared" si="367"/>
        <v>3777.1333243730464</v>
      </c>
      <c r="BI43" s="331">
        <f t="shared" si="367"/>
        <v>0.21643713342256848</v>
      </c>
      <c r="BJ43" s="331">
        <f t="shared" si="367"/>
        <v>0.23141555307128203</v>
      </c>
      <c r="BK43" s="331">
        <f t="shared" si="367"/>
        <v>0.13915391865574556</v>
      </c>
      <c r="BL43" s="331">
        <f t="shared" si="367"/>
        <v>0.12025386352174761</v>
      </c>
      <c r="BM43" s="331">
        <f t="shared" si="367"/>
        <v>0</v>
      </c>
      <c r="BN43" s="331">
        <f t="shared" si="367"/>
        <v>0</v>
      </c>
      <c r="BO43" s="331">
        <f t="shared" si="367"/>
        <v>0</v>
      </c>
      <c r="BP43" s="331">
        <f t="shared" si="367"/>
        <v>0</v>
      </c>
      <c r="BQ43" s="331">
        <f t="shared" si="367"/>
        <v>0</v>
      </c>
      <c r="BR43" s="331">
        <f t="shared" si="367"/>
        <v>0</v>
      </c>
      <c r="BS43" s="331">
        <f t="shared" si="367"/>
        <v>0</v>
      </c>
      <c r="BT43" s="331">
        <f t="shared" ref="BT43:CL43" si="368">SUM(BT38:BT42)</f>
        <v>0</v>
      </c>
      <c r="BU43" s="331">
        <f t="shared" si="368"/>
        <v>0</v>
      </c>
      <c r="BV43" s="331">
        <f t="shared" si="368"/>
        <v>0</v>
      </c>
      <c r="BW43" s="331">
        <f t="shared" si="368"/>
        <v>0</v>
      </c>
      <c r="BX43" s="331">
        <f t="shared" si="368"/>
        <v>0</v>
      </c>
      <c r="BY43" s="331">
        <f t="shared" si="368"/>
        <v>0</v>
      </c>
      <c r="BZ43" s="331">
        <f t="shared" si="368"/>
        <v>0</v>
      </c>
      <c r="CA43" s="331">
        <f t="shared" si="368"/>
        <v>0</v>
      </c>
      <c r="CB43" s="331">
        <f t="shared" si="368"/>
        <v>0</v>
      </c>
      <c r="CC43" s="331">
        <f t="shared" si="368"/>
        <v>0</v>
      </c>
      <c r="CD43" s="331">
        <f t="shared" si="368"/>
        <v>0</v>
      </c>
      <c r="CE43" s="331">
        <f t="shared" si="368"/>
        <v>0</v>
      </c>
      <c r="CF43" s="331">
        <f t="shared" si="368"/>
        <v>0</v>
      </c>
      <c r="CG43" s="331">
        <f t="shared" si="368"/>
        <v>0</v>
      </c>
      <c r="CH43" s="331">
        <f t="shared" si="368"/>
        <v>0</v>
      </c>
      <c r="CI43" s="331">
        <f t="shared" si="368"/>
        <v>0</v>
      </c>
      <c r="CJ43" s="331">
        <f t="shared" si="368"/>
        <v>0</v>
      </c>
      <c r="CK43" s="331">
        <f t="shared" si="368"/>
        <v>0</v>
      </c>
      <c r="CL43" s="331">
        <f t="shared" si="368"/>
        <v>0</v>
      </c>
    </row>
    <row r="44" spans="1:92" x14ac:dyDescent="0.25">
      <c r="A44" s="50" t="s">
        <v>167</v>
      </c>
      <c r="B44" s="50" t="s">
        <v>158</v>
      </c>
      <c r="C44" s="50" t="s">
        <v>153</v>
      </c>
      <c r="D44" s="50" t="s">
        <v>166</v>
      </c>
      <c r="E44" s="329">
        <f t="shared" ref="E44:AJ44" si="369">(E32/E38)*1000</f>
        <v>1189.7236448298318</v>
      </c>
      <c r="F44" s="329">
        <f t="shared" si="369"/>
        <v>1147.7539072100469</v>
      </c>
      <c r="G44" s="329">
        <f t="shared" si="369"/>
        <v>1110.5450166318824</v>
      </c>
      <c r="H44" s="329">
        <f t="shared" si="369"/>
        <v>1077.33038068719</v>
      </c>
      <c r="I44" s="329">
        <f t="shared" si="369"/>
        <v>1126.5819082910111</v>
      </c>
      <c r="J44" s="329">
        <f t="shared" si="369"/>
        <v>1086.7748233056914</v>
      </c>
      <c r="K44" s="329">
        <f t="shared" si="369"/>
        <v>1049.3972023676399</v>
      </c>
      <c r="L44" s="329">
        <f t="shared" si="369"/>
        <v>1014.2332226786245</v>
      </c>
      <c r="M44" s="329">
        <f t="shared" si="369"/>
        <v>981.09188987648861</v>
      </c>
      <c r="N44" s="329">
        <f t="shared" si="369"/>
        <v>949.80356749347379</v>
      </c>
      <c r="O44" s="329">
        <f t="shared" si="369"/>
        <v>920.21707272137542</v>
      </c>
      <c r="P44" s="329">
        <f t="shared" si="369"/>
        <v>892.19723352933408</v>
      </c>
      <c r="Q44" s="329">
        <f t="shared" si="369"/>
        <v>865.62282383667934</v>
      </c>
      <c r="R44" s="329">
        <f t="shared" si="369"/>
        <v>840.38481019903247</v>
      </c>
      <c r="S44" s="329">
        <f t="shared" si="369"/>
        <v>816.38485652275381</v>
      </c>
      <c r="T44" s="329">
        <f t="shared" si="369"/>
        <v>793.53404356649946</v>
      </c>
      <c r="U44" s="329">
        <f t="shared" si="369"/>
        <v>762.06105516600064</v>
      </c>
      <c r="V44" s="329">
        <f t="shared" si="369"/>
        <v>732.38961079420869</v>
      </c>
      <c r="W44" s="329">
        <f t="shared" si="369"/>
        <v>704.36933121594609</v>
      </c>
      <c r="X44" s="329">
        <f t="shared" si="369"/>
        <v>677.86612080955945</v>
      </c>
      <c r="Y44" s="329">
        <f t="shared" si="369"/>
        <v>652.76002159871678</v>
      </c>
      <c r="Z44" s="329">
        <f t="shared" si="369"/>
        <v>628.94339794172356</v>
      </c>
      <c r="AA44" s="329">
        <f t="shared" si="369"/>
        <v>606.31939392639492</v>
      </c>
      <c r="AB44" s="329">
        <f t="shared" si="369"/>
        <v>584.80061684277905</v>
      </c>
      <c r="AC44" s="329">
        <f t="shared" si="369"/>
        <v>564.30800900019346</v>
      </c>
      <c r="AD44" s="329">
        <f t="shared" si="369"/>
        <v>544.76987718505256</v>
      </c>
      <c r="AE44" s="329">
        <f t="shared" si="369"/>
        <v>525.21444475162878</v>
      </c>
      <c r="AF44" s="329">
        <f t="shared" si="369"/>
        <v>506.84706698792417</v>
      </c>
      <c r="AG44" s="329">
        <f t="shared" si="369"/>
        <v>489.56266857818724</v>
      </c>
      <c r="AH44" s="329">
        <f t="shared" si="369"/>
        <v>473.26821029480686</v>
      </c>
      <c r="AI44" s="329">
        <f t="shared" si="369"/>
        <v>457.88101360041605</v>
      </c>
      <c r="AJ44" s="329">
        <f t="shared" si="369"/>
        <v>443.32735752418881</v>
      </c>
      <c r="AK44" s="329">
        <f t="shared" ref="AK44:BP44" si="370">(AK32/AK38)*1000</f>
        <v>429.54129755086836</v>
      </c>
      <c r="AL44" s="329">
        <f t="shared" si="370"/>
        <v>416.46366659225902</v>
      </c>
      <c r="AM44" s="329">
        <f t="shared" si="370"/>
        <v>404.04122611297277</v>
      </c>
      <c r="AN44" s="329">
        <f t="shared" si="370"/>
        <v>392.22594172427398</v>
      </c>
      <c r="AO44" s="329">
        <f t="shared" si="370"/>
        <v>409.70927131195634</v>
      </c>
      <c r="AP44" s="329">
        <f t="shared" si="370"/>
        <v>393.3409295896306</v>
      </c>
      <c r="AQ44" s="329">
        <f t="shared" si="370"/>
        <v>377.62637690964647</v>
      </c>
      <c r="AR44" s="329">
        <f t="shared" si="370"/>
        <v>362.52720949271776</v>
      </c>
      <c r="AS44" s="329">
        <f t="shared" si="370"/>
        <v>348.00797359800248</v>
      </c>
      <c r="AT44" s="329">
        <f t="shared" si="370"/>
        <v>334.03588759642162</v>
      </c>
      <c r="AU44" s="329">
        <f t="shared" si="370"/>
        <v>320.58059488346356</v>
      </c>
      <c r="AV44" s="329">
        <f t="shared" si="370"/>
        <v>307.61394371159287</v>
      </c>
      <c r="AW44" s="329">
        <f t="shared" si="370"/>
        <v>295.10979058165566</v>
      </c>
      <c r="AX44" s="329">
        <f t="shared" si="370"/>
        <v>283.04382430372743</v>
      </c>
      <c r="AY44" s="329">
        <f t="shared" si="370"/>
        <v>275.56718154071524</v>
      </c>
      <c r="AZ44" s="329">
        <f t="shared" si="370"/>
        <v>268.35520804624394</v>
      </c>
      <c r="BA44" s="329">
        <f t="shared" si="370"/>
        <v>261.39409450966855</v>
      </c>
      <c r="BB44" s="329">
        <f t="shared" si="370"/>
        <v>254.67097587892374</v>
      </c>
      <c r="BC44" s="329">
        <f t="shared" si="370"/>
        <v>248.17385200840033</v>
      </c>
      <c r="BD44" s="329">
        <f t="shared" si="370"/>
        <v>241.89151617671587</v>
      </c>
      <c r="BE44" s="329">
        <f t="shared" si="370"/>
        <v>235.81349057858691</v>
      </c>
      <c r="BF44" s="329">
        <f t="shared" si="370"/>
        <v>229.92996800967919</v>
      </c>
      <c r="BG44" s="329">
        <f t="shared" si="370"/>
        <v>224.2317590617231</v>
      </c>
      <c r="BH44" s="329">
        <f t="shared" si="370"/>
        <v>218.7102442298654</v>
      </c>
      <c r="BI44" s="329">
        <f t="shared" si="370"/>
        <v>-137.60275599383991</v>
      </c>
      <c r="BJ44" s="329">
        <f t="shared" si="370"/>
        <v>-147.26816599916731</v>
      </c>
      <c r="BK44" s="329">
        <f t="shared" si="370"/>
        <v>-235.83518013621821</v>
      </c>
      <c r="BL44" s="329">
        <f t="shared" si="370"/>
        <v>-346.76688623572261</v>
      </c>
      <c r="BM44" s="329" t="e">
        <f t="shared" si="370"/>
        <v>#DIV/0!</v>
      </c>
      <c r="BN44" s="329" t="e">
        <f t="shared" si="370"/>
        <v>#DIV/0!</v>
      </c>
      <c r="BO44" s="329" t="e">
        <f t="shared" si="370"/>
        <v>#DIV/0!</v>
      </c>
      <c r="BP44" s="329" t="e">
        <f t="shared" si="370"/>
        <v>#DIV/0!</v>
      </c>
      <c r="BQ44" s="329" t="e">
        <f t="shared" ref="BQ44:CL44" si="371">(BQ32/BQ38)*1000</f>
        <v>#DIV/0!</v>
      </c>
      <c r="BR44" s="329" t="e">
        <f t="shared" si="371"/>
        <v>#DIV/0!</v>
      </c>
      <c r="BS44" s="329" t="e">
        <f t="shared" si="371"/>
        <v>#DIV/0!</v>
      </c>
      <c r="BT44" s="329" t="e">
        <f t="shared" si="371"/>
        <v>#DIV/0!</v>
      </c>
      <c r="BU44" s="329" t="e">
        <f t="shared" si="371"/>
        <v>#DIV/0!</v>
      </c>
      <c r="BV44" s="329" t="e">
        <f t="shared" si="371"/>
        <v>#DIV/0!</v>
      </c>
      <c r="BW44" s="329" t="e">
        <f t="shared" si="371"/>
        <v>#DIV/0!</v>
      </c>
      <c r="BX44" s="329" t="e">
        <f t="shared" si="371"/>
        <v>#DIV/0!</v>
      </c>
      <c r="BY44" s="329" t="e">
        <f t="shared" si="371"/>
        <v>#DIV/0!</v>
      </c>
      <c r="BZ44" s="329" t="e">
        <f t="shared" si="371"/>
        <v>#DIV/0!</v>
      </c>
      <c r="CA44" s="329" t="e">
        <f t="shared" si="371"/>
        <v>#DIV/0!</v>
      </c>
      <c r="CB44" s="329" t="e">
        <f t="shared" si="371"/>
        <v>#DIV/0!</v>
      </c>
      <c r="CC44" s="329" t="e">
        <f t="shared" si="371"/>
        <v>#DIV/0!</v>
      </c>
      <c r="CD44" s="329" t="e">
        <f t="shared" si="371"/>
        <v>#DIV/0!</v>
      </c>
      <c r="CE44" s="329" t="e">
        <f t="shared" si="371"/>
        <v>#DIV/0!</v>
      </c>
      <c r="CF44" s="329" t="e">
        <f t="shared" si="371"/>
        <v>#DIV/0!</v>
      </c>
      <c r="CG44" s="329" t="e">
        <f t="shared" si="371"/>
        <v>#DIV/0!</v>
      </c>
      <c r="CH44" s="329" t="e">
        <f t="shared" si="371"/>
        <v>#DIV/0!</v>
      </c>
      <c r="CI44" s="329" t="e">
        <f t="shared" si="371"/>
        <v>#DIV/0!</v>
      </c>
      <c r="CJ44" s="329" t="e">
        <f t="shared" si="371"/>
        <v>#DIV/0!</v>
      </c>
      <c r="CK44" s="329" t="e">
        <f t="shared" si="371"/>
        <v>#DIV/0!</v>
      </c>
      <c r="CL44" s="329" t="e">
        <f t="shared" si="371"/>
        <v>#DIV/0!</v>
      </c>
    </row>
    <row r="45" spans="1:92" x14ac:dyDescent="0.25">
      <c r="A45" s="50" t="s">
        <v>167</v>
      </c>
      <c r="B45" s="50" t="s">
        <v>158</v>
      </c>
      <c r="C45" s="50" t="s">
        <v>154</v>
      </c>
      <c r="D45" s="50" t="s">
        <v>166</v>
      </c>
      <c r="E45" s="329">
        <f t="shared" ref="E45:AJ45" si="372">(E33/E39)*1000</f>
        <v>617.74112327702801</v>
      </c>
      <c r="F45" s="329">
        <f t="shared" si="372"/>
        <v>595.94914412829348</v>
      </c>
      <c r="G45" s="329">
        <f t="shared" si="372"/>
        <v>576.62914325116969</v>
      </c>
      <c r="H45" s="329">
        <f t="shared" si="372"/>
        <v>559.38308227988705</v>
      </c>
      <c r="I45" s="329">
        <f t="shared" si="372"/>
        <v>584.95599084340938</v>
      </c>
      <c r="J45" s="329">
        <f t="shared" si="372"/>
        <v>564.28692748564731</v>
      </c>
      <c r="K45" s="329">
        <f t="shared" si="372"/>
        <v>544.87931661396669</v>
      </c>
      <c r="L45" s="329">
        <f t="shared" si="372"/>
        <v>526.62109639082416</v>
      </c>
      <c r="M45" s="329">
        <f t="shared" si="372"/>
        <v>509.41309666663813</v>
      </c>
      <c r="N45" s="329">
        <f t="shared" si="372"/>
        <v>493.16723696776518</v>
      </c>
      <c r="O45" s="329">
        <f t="shared" si="372"/>
        <v>477.80501852840638</v>
      </c>
      <c r="P45" s="329">
        <f t="shared" si="372"/>
        <v>463.25625587100029</v>
      </c>
      <c r="Q45" s="329">
        <f t="shared" si="372"/>
        <v>449.45800468442951</v>
      </c>
      <c r="R45" s="329">
        <f t="shared" si="372"/>
        <v>436.35365144949753</v>
      </c>
      <c r="S45" s="329">
        <f t="shared" si="372"/>
        <v>423.89213704066054</v>
      </c>
      <c r="T45" s="329">
        <f t="shared" si="372"/>
        <v>412.02729185183631</v>
      </c>
      <c r="U45" s="329">
        <f t="shared" si="372"/>
        <v>395.68554787465416</v>
      </c>
      <c r="V45" s="329">
        <f t="shared" si="372"/>
        <v>380.2792209893006</v>
      </c>
      <c r="W45" s="329">
        <f t="shared" si="372"/>
        <v>365.73022966981813</v>
      </c>
      <c r="X45" s="329">
        <f t="shared" si="372"/>
        <v>351.9689473434251</v>
      </c>
      <c r="Y45" s="329">
        <f t="shared" si="372"/>
        <v>338.93308813779521</v>
      </c>
      <c r="Z45" s="329">
        <f t="shared" si="372"/>
        <v>326.56676431589489</v>
      </c>
      <c r="AA45" s="329">
        <f t="shared" si="372"/>
        <v>314.81968530793569</v>
      </c>
      <c r="AB45" s="329">
        <f t="shared" si="372"/>
        <v>303.64647412990445</v>
      </c>
      <c r="AC45" s="329">
        <f t="shared" si="372"/>
        <v>293.00608159625432</v>
      </c>
      <c r="AD45" s="329">
        <f t="shared" si="372"/>
        <v>282.86128238454643</v>
      </c>
      <c r="AE45" s="329">
        <f t="shared" si="372"/>
        <v>272.70750015949955</v>
      </c>
      <c r="AF45" s="329">
        <f t="shared" si="372"/>
        <v>263.17059247449896</v>
      </c>
      <c r="AG45" s="329">
        <f t="shared" si="372"/>
        <v>254.19600099252031</v>
      </c>
      <c r="AH45" s="329">
        <f t="shared" si="372"/>
        <v>245.73541688384202</v>
      </c>
      <c r="AI45" s="329">
        <f t="shared" si="372"/>
        <v>237.7459109079083</v>
      </c>
      <c r="AJ45" s="329">
        <f t="shared" si="372"/>
        <v>230.1892048683288</v>
      </c>
      <c r="AK45" s="329">
        <f t="shared" ref="AK45:BP45" si="373">(AK33/AK39)*1000</f>
        <v>223.03105834372005</v>
      </c>
      <c r="AL45" s="329">
        <f t="shared" si="373"/>
        <v>216.24074996136525</v>
      </c>
      <c r="AM45" s="329">
        <f t="shared" si="373"/>
        <v>209.79063663558199</v>
      </c>
      <c r="AN45" s="329">
        <f t="shared" si="373"/>
        <v>203.65577743375763</v>
      </c>
      <c r="AO45" s="329">
        <f t="shared" si="373"/>
        <v>212.73366010428501</v>
      </c>
      <c r="AP45" s="329">
        <f t="shared" si="373"/>
        <v>204.23471344076972</v>
      </c>
      <c r="AQ45" s="329">
        <f t="shared" si="373"/>
        <v>196.07523416462411</v>
      </c>
      <c r="AR45" s="329">
        <f t="shared" si="373"/>
        <v>188.23528185198805</v>
      </c>
      <c r="AS45" s="329">
        <f t="shared" si="373"/>
        <v>180.69644782973205</v>
      </c>
      <c r="AT45" s="329">
        <f t="shared" si="373"/>
        <v>173.44171086737276</v>
      </c>
      <c r="AU45" s="329">
        <f t="shared" si="373"/>
        <v>166.45530888179835</v>
      </c>
      <c r="AV45" s="329">
        <f t="shared" si="373"/>
        <v>159.72262461948085</v>
      </c>
      <c r="AW45" s="329">
        <f t="shared" si="373"/>
        <v>153.23008357124425</v>
      </c>
      <c r="AX45" s="329">
        <f t="shared" si="373"/>
        <v>146.9650626192431</v>
      </c>
      <c r="AY45" s="329">
        <f t="shared" si="373"/>
        <v>143.08295964614061</v>
      </c>
      <c r="AZ45" s="329">
        <f t="shared" si="373"/>
        <v>139.33828110093432</v>
      </c>
      <c r="BA45" s="329">
        <f t="shared" si="373"/>
        <v>135.7238567646356</v>
      </c>
      <c r="BB45" s="329">
        <f t="shared" si="373"/>
        <v>132.23300670636422</v>
      </c>
      <c r="BC45" s="329">
        <f t="shared" si="373"/>
        <v>128.85950008128475</v>
      </c>
      <c r="BD45" s="329">
        <f t="shared" si="373"/>
        <v>125.59751801483321</v>
      </c>
      <c r="BE45" s="329">
        <f t="shared" si="373"/>
        <v>122.44162010811243</v>
      </c>
      <c r="BF45" s="329">
        <f t="shared" si="373"/>
        <v>119.3867141588719</v>
      </c>
      <c r="BG45" s="329">
        <f t="shared" si="373"/>
        <v>116.42802874358698</v>
      </c>
      <c r="BH45" s="329">
        <f t="shared" si="373"/>
        <v>113.5610883501224</v>
      </c>
      <c r="BI45" s="329">
        <f t="shared" si="373"/>
        <v>-137.60275599383991</v>
      </c>
      <c r="BJ45" s="329">
        <f t="shared" si="373"/>
        <v>-147.26816599916734</v>
      </c>
      <c r="BK45" s="329">
        <f t="shared" si="373"/>
        <v>-235.83518013621821</v>
      </c>
      <c r="BL45" s="329">
        <f t="shared" si="373"/>
        <v>-346.76688623572261</v>
      </c>
      <c r="BM45" s="329" t="e">
        <f t="shared" si="373"/>
        <v>#DIV/0!</v>
      </c>
      <c r="BN45" s="329" t="e">
        <f t="shared" si="373"/>
        <v>#DIV/0!</v>
      </c>
      <c r="BO45" s="329" t="e">
        <f t="shared" si="373"/>
        <v>#DIV/0!</v>
      </c>
      <c r="BP45" s="329" t="e">
        <f t="shared" si="373"/>
        <v>#DIV/0!</v>
      </c>
      <c r="BQ45" s="329" t="e">
        <f t="shared" ref="BQ45:CL45" si="374">(BQ33/BQ39)*1000</f>
        <v>#DIV/0!</v>
      </c>
      <c r="BR45" s="329" t="e">
        <f t="shared" si="374"/>
        <v>#DIV/0!</v>
      </c>
      <c r="BS45" s="329" t="e">
        <f t="shared" si="374"/>
        <v>#DIV/0!</v>
      </c>
      <c r="BT45" s="329" t="e">
        <f t="shared" si="374"/>
        <v>#DIV/0!</v>
      </c>
      <c r="BU45" s="329" t="e">
        <f t="shared" si="374"/>
        <v>#DIV/0!</v>
      </c>
      <c r="BV45" s="329" t="e">
        <f t="shared" si="374"/>
        <v>#DIV/0!</v>
      </c>
      <c r="BW45" s="329" t="e">
        <f t="shared" si="374"/>
        <v>#DIV/0!</v>
      </c>
      <c r="BX45" s="329" t="e">
        <f t="shared" si="374"/>
        <v>#DIV/0!</v>
      </c>
      <c r="BY45" s="329" t="e">
        <f t="shared" si="374"/>
        <v>#DIV/0!</v>
      </c>
      <c r="BZ45" s="329" t="e">
        <f t="shared" si="374"/>
        <v>#DIV/0!</v>
      </c>
      <c r="CA45" s="329" t="e">
        <f t="shared" si="374"/>
        <v>#DIV/0!</v>
      </c>
      <c r="CB45" s="329" t="e">
        <f t="shared" si="374"/>
        <v>#DIV/0!</v>
      </c>
      <c r="CC45" s="329" t="e">
        <f t="shared" si="374"/>
        <v>#DIV/0!</v>
      </c>
      <c r="CD45" s="329" t="e">
        <f t="shared" si="374"/>
        <v>#DIV/0!</v>
      </c>
      <c r="CE45" s="329" t="e">
        <f t="shared" si="374"/>
        <v>#DIV/0!</v>
      </c>
      <c r="CF45" s="329" t="e">
        <f t="shared" si="374"/>
        <v>#DIV/0!</v>
      </c>
      <c r="CG45" s="329" t="e">
        <f t="shared" si="374"/>
        <v>#DIV/0!</v>
      </c>
      <c r="CH45" s="329" t="e">
        <f t="shared" si="374"/>
        <v>#DIV/0!</v>
      </c>
      <c r="CI45" s="329" t="e">
        <f t="shared" si="374"/>
        <v>#DIV/0!</v>
      </c>
      <c r="CJ45" s="329" t="e">
        <f t="shared" si="374"/>
        <v>#DIV/0!</v>
      </c>
      <c r="CK45" s="329" t="e">
        <f t="shared" si="374"/>
        <v>#DIV/0!</v>
      </c>
      <c r="CL45" s="329" t="e">
        <f t="shared" si="374"/>
        <v>#DIV/0!</v>
      </c>
    </row>
    <row r="46" spans="1:92" x14ac:dyDescent="0.25">
      <c r="A46" s="50" t="s">
        <v>167</v>
      </c>
      <c r="B46" s="50" t="s">
        <v>158</v>
      </c>
      <c r="C46" s="50" t="s">
        <v>112</v>
      </c>
      <c r="D46" s="50" t="s">
        <v>166</v>
      </c>
      <c r="E46" s="329">
        <f t="shared" ref="E46:AJ46" si="375">(E34/E40)*1000</f>
        <v>683.29204166542684</v>
      </c>
      <c r="F46" s="329">
        <f t="shared" si="375"/>
        <v>670.34703768087195</v>
      </c>
      <c r="G46" s="329">
        <f t="shared" si="375"/>
        <v>659.04416585138404</v>
      </c>
      <c r="H46" s="329">
        <f t="shared" si="375"/>
        <v>649.08959525762248</v>
      </c>
      <c r="I46" s="329">
        <f t="shared" si="375"/>
        <v>635.54538040104273</v>
      </c>
      <c r="J46" s="329">
        <f t="shared" si="375"/>
        <v>613.08877180164723</v>
      </c>
      <c r="K46" s="329">
        <f t="shared" si="375"/>
        <v>592.00271126513837</v>
      </c>
      <c r="L46" s="329">
        <f t="shared" si="375"/>
        <v>572.16544538735434</v>
      </c>
      <c r="M46" s="329">
        <f t="shared" si="375"/>
        <v>553.46922737806392</v>
      </c>
      <c r="N46" s="329">
        <f t="shared" si="375"/>
        <v>535.81835920356218</v>
      </c>
      <c r="O46" s="329">
        <f t="shared" si="375"/>
        <v>519.12755320332121</v>
      </c>
      <c r="P46" s="329">
        <f t="shared" si="375"/>
        <v>503.32055397226071</v>
      </c>
      <c r="Q46" s="329">
        <f t="shared" si="375"/>
        <v>488.32897351747442</v>
      </c>
      <c r="R46" s="329">
        <f t="shared" si="375"/>
        <v>474.09130215078557</v>
      </c>
      <c r="S46" s="329">
        <f t="shared" si="375"/>
        <v>460.5520649443792</v>
      </c>
      <c r="T46" s="329">
        <f t="shared" si="375"/>
        <v>447.66109935556875</v>
      </c>
      <c r="U46" s="329">
        <f t="shared" si="375"/>
        <v>429.90605443771096</v>
      </c>
      <c r="V46" s="329">
        <f t="shared" si="375"/>
        <v>413.16732531243605</v>
      </c>
      <c r="W46" s="329">
        <f t="shared" si="375"/>
        <v>397.36007764366701</v>
      </c>
      <c r="X46" s="329">
        <f t="shared" si="375"/>
        <v>382.40866326747863</v>
      </c>
      <c r="Y46" s="329">
        <f t="shared" si="375"/>
        <v>368.24540957423739</v>
      </c>
      <c r="Z46" s="329">
        <f t="shared" si="375"/>
        <v>354.80959542654352</v>
      </c>
      <c r="AA46" s="329">
        <f t="shared" si="375"/>
        <v>342.0465809201873</v>
      </c>
      <c r="AB46" s="329">
        <f t="shared" si="375"/>
        <v>329.90706468375299</v>
      </c>
      <c r="AC46" s="329">
        <f t="shared" si="375"/>
        <v>318.34644743002622</v>
      </c>
      <c r="AD46" s="329">
        <f t="shared" si="375"/>
        <v>307.32428443824142</v>
      </c>
      <c r="AE46" s="329">
        <f t="shared" si="375"/>
        <v>296.2923615453376</v>
      </c>
      <c r="AF46" s="329">
        <f t="shared" si="375"/>
        <v>285.93066302888315</v>
      </c>
      <c r="AG46" s="329">
        <f t="shared" si="375"/>
        <v>276.1799121234443</v>
      </c>
      <c r="AH46" s="329">
        <f t="shared" si="375"/>
        <v>266.98762205387493</v>
      </c>
      <c r="AI46" s="329">
        <f t="shared" si="375"/>
        <v>258.30715088309489</v>
      </c>
      <c r="AJ46" s="329">
        <f t="shared" si="375"/>
        <v>250.09690995953636</v>
      </c>
      <c r="AK46" s="329">
        <f t="shared" ref="AK46:BP46" si="376">(AK34/AK40)*1000</f>
        <v>242.31969760995534</v>
      </c>
      <c r="AL46" s="329">
        <f t="shared" si="376"/>
        <v>234.94213555151424</v>
      </c>
      <c r="AM46" s="329">
        <f t="shared" si="376"/>
        <v>227.93419001127921</v>
      </c>
      <c r="AN46" s="329">
        <f t="shared" si="376"/>
        <v>221.26876306264916</v>
      </c>
      <c r="AO46" s="329">
        <f t="shared" si="376"/>
        <v>231.1317382016129</v>
      </c>
      <c r="AP46" s="329">
        <f t="shared" si="376"/>
        <v>221.89776782636463</v>
      </c>
      <c r="AQ46" s="329">
        <f t="shared" si="376"/>
        <v>213.03262336830812</v>
      </c>
      <c r="AR46" s="329">
        <f t="shared" si="376"/>
        <v>204.51463987406922</v>
      </c>
      <c r="AS46" s="329">
        <f t="shared" si="376"/>
        <v>196.32381661308023</v>
      </c>
      <c r="AT46" s="329">
        <f t="shared" si="376"/>
        <v>188.44166028914182</v>
      </c>
      <c r="AU46" s="329">
        <f t="shared" si="376"/>
        <v>180.85104564964644</v>
      </c>
      <c r="AV46" s="329">
        <f t="shared" si="376"/>
        <v>173.53609128112177</v>
      </c>
      <c r="AW46" s="329">
        <f t="shared" si="376"/>
        <v>166.48204869524881</v>
      </c>
      <c r="AX46" s="329">
        <f t="shared" si="376"/>
        <v>159.67520307525757</v>
      </c>
      <c r="AY46" s="329">
        <f t="shared" si="376"/>
        <v>155.45735993933368</v>
      </c>
      <c r="AZ46" s="329">
        <f t="shared" si="376"/>
        <v>151.38882625860091</v>
      </c>
      <c r="BA46" s="329">
        <f t="shared" si="376"/>
        <v>147.46181170416983</v>
      </c>
      <c r="BB46" s="329">
        <f t="shared" si="376"/>
        <v>143.66905863738234</v>
      </c>
      <c r="BC46" s="329">
        <f t="shared" si="376"/>
        <v>140.00379734442546</v>
      </c>
      <c r="BD46" s="329">
        <f t="shared" si="376"/>
        <v>136.4597057106341</v>
      </c>
      <c r="BE46" s="329">
        <f t="shared" si="376"/>
        <v>133.03087282913506</v>
      </c>
      <c r="BF46" s="329">
        <f t="shared" si="376"/>
        <v>129.71176610317406</v>
      </c>
      <c r="BG46" s="329">
        <f t="shared" si="376"/>
        <v>126.49720145698068</v>
      </c>
      <c r="BH46" s="329">
        <f t="shared" si="376"/>
        <v>123.38231631780224</v>
      </c>
      <c r="BI46" s="329">
        <f t="shared" si="376"/>
        <v>-137.60275599383979</v>
      </c>
      <c r="BJ46" s="329">
        <f t="shared" si="376"/>
        <v>-147.26816599916742</v>
      </c>
      <c r="BK46" s="329">
        <f t="shared" si="376"/>
        <v>-235.83518013621821</v>
      </c>
      <c r="BL46" s="329">
        <f t="shared" si="376"/>
        <v>-346.76688623572261</v>
      </c>
      <c r="BM46" s="329" t="e">
        <f t="shared" si="376"/>
        <v>#DIV/0!</v>
      </c>
      <c r="BN46" s="329" t="e">
        <f t="shared" si="376"/>
        <v>#DIV/0!</v>
      </c>
      <c r="BO46" s="329" t="e">
        <f t="shared" si="376"/>
        <v>#DIV/0!</v>
      </c>
      <c r="BP46" s="329" t="e">
        <f t="shared" si="376"/>
        <v>#DIV/0!</v>
      </c>
      <c r="BQ46" s="329" t="e">
        <f t="shared" ref="BQ46:CL46" si="377">(BQ34/BQ40)*1000</f>
        <v>#DIV/0!</v>
      </c>
      <c r="BR46" s="329" t="e">
        <f t="shared" si="377"/>
        <v>#DIV/0!</v>
      </c>
      <c r="BS46" s="329" t="e">
        <f t="shared" si="377"/>
        <v>#DIV/0!</v>
      </c>
      <c r="BT46" s="329" t="e">
        <f t="shared" si="377"/>
        <v>#DIV/0!</v>
      </c>
      <c r="BU46" s="329" t="e">
        <f t="shared" si="377"/>
        <v>#DIV/0!</v>
      </c>
      <c r="BV46" s="329" t="e">
        <f t="shared" si="377"/>
        <v>#DIV/0!</v>
      </c>
      <c r="BW46" s="329" t="e">
        <f t="shared" si="377"/>
        <v>#DIV/0!</v>
      </c>
      <c r="BX46" s="329" t="e">
        <f t="shared" si="377"/>
        <v>#DIV/0!</v>
      </c>
      <c r="BY46" s="329" t="e">
        <f t="shared" si="377"/>
        <v>#DIV/0!</v>
      </c>
      <c r="BZ46" s="329" t="e">
        <f t="shared" si="377"/>
        <v>#DIV/0!</v>
      </c>
      <c r="CA46" s="329" t="e">
        <f t="shared" si="377"/>
        <v>#DIV/0!</v>
      </c>
      <c r="CB46" s="329" t="e">
        <f t="shared" si="377"/>
        <v>#DIV/0!</v>
      </c>
      <c r="CC46" s="329" t="e">
        <f t="shared" si="377"/>
        <v>#DIV/0!</v>
      </c>
      <c r="CD46" s="329" t="e">
        <f t="shared" si="377"/>
        <v>#DIV/0!</v>
      </c>
      <c r="CE46" s="329" t="e">
        <f t="shared" si="377"/>
        <v>#DIV/0!</v>
      </c>
      <c r="CF46" s="329" t="e">
        <f t="shared" si="377"/>
        <v>#DIV/0!</v>
      </c>
      <c r="CG46" s="329" t="e">
        <f t="shared" si="377"/>
        <v>#DIV/0!</v>
      </c>
      <c r="CH46" s="329" t="e">
        <f t="shared" si="377"/>
        <v>#DIV/0!</v>
      </c>
      <c r="CI46" s="329" t="e">
        <f t="shared" si="377"/>
        <v>#DIV/0!</v>
      </c>
      <c r="CJ46" s="329" t="e">
        <f t="shared" si="377"/>
        <v>#DIV/0!</v>
      </c>
      <c r="CK46" s="329" t="e">
        <f t="shared" si="377"/>
        <v>#DIV/0!</v>
      </c>
      <c r="CL46" s="329" t="e">
        <f t="shared" si="377"/>
        <v>#DIV/0!</v>
      </c>
    </row>
    <row r="47" spans="1:92" x14ac:dyDescent="0.25">
      <c r="A47" s="50" t="s">
        <v>167</v>
      </c>
      <c r="B47" s="50" t="s">
        <v>158</v>
      </c>
      <c r="C47" s="50" t="s">
        <v>155</v>
      </c>
      <c r="D47" s="50" t="s">
        <v>166</v>
      </c>
      <c r="E47" s="329">
        <f t="shared" ref="E47:AJ47" si="378">(E35/E41)*1000</f>
        <v>1401.0714773798429</v>
      </c>
      <c r="F47" s="329">
        <f t="shared" si="378"/>
        <v>1374.5281039005874</v>
      </c>
      <c r="G47" s="329">
        <f t="shared" si="378"/>
        <v>1351.3518770939982</v>
      </c>
      <c r="H47" s="329">
        <f t="shared" si="378"/>
        <v>1330.9403047676328</v>
      </c>
      <c r="I47" s="329">
        <f t="shared" si="378"/>
        <v>1303.1682659292971</v>
      </c>
      <c r="J47" s="329">
        <f t="shared" si="378"/>
        <v>1257.1216096407081</v>
      </c>
      <c r="K47" s="329">
        <f t="shared" si="378"/>
        <v>1213.8852243375802</v>
      </c>
      <c r="L47" s="329">
        <f t="shared" si="378"/>
        <v>1173.2094580242172</v>
      </c>
      <c r="M47" s="329">
        <f t="shared" si="378"/>
        <v>1134.8733788803036</v>
      </c>
      <c r="N47" s="329">
        <f t="shared" si="378"/>
        <v>1098.6807607283199</v>
      </c>
      <c r="O47" s="329">
        <f t="shared" si="378"/>
        <v>1064.4567235736938</v>
      </c>
      <c r="P47" s="329">
        <f t="shared" si="378"/>
        <v>1032.0449078124209</v>
      </c>
      <c r="Q47" s="329">
        <f t="shared" si="378"/>
        <v>1001.3050857520744</v>
      </c>
      <c r="R47" s="329">
        <f t="shared" si="378"/>
        <v>972.11113347428238</v>
      </c>
      <c r="S47" s="329">
        <f t="shared" si="378"/>
        <v>944.34930117027864</v>
      </c>
      <c r="T47" s="329">
        <f t="shared" si="378"/>
        <v>917.91673193041765</v>
      </c>
      <c r="U47" s="329">
        <f t="shared" si="378"/>
        <v>881.51050224072799</v>
      </c>
      <c r="V47" s="329">
        <f t="shared" si="378"/>
        <v>847.18820004056101</v>
      </c>
      <c r="W47" s="329">
        <f t="shared" si="378"/>
        <v>814.77587486462153</v>
      </c>
      <c r="X47" s="329">
        <f t="shared" si="378"/>
        <v>784.11841224013858</v>
      </c>
      <c r="Y47" s="329">
        <f t="shared" si="378"/>
        <v>755.07705134834669</v>
      </c>
      <c r="Z47" s="329">
        <f t="shared" si="378"/>
        <v>727.52728517248397</v>
      </c>
      <c r="AA47" s="329">
        <f t="shared" si="378"/>
        <v>701.35707609664519</v>
      </c>
      <c r="AB47" s="329">
        <f t="shared" si="378"/>
        <v>676.46533301911381</v>
      </c>
      <c r="AC47" s="329">
        <f t="shared" si="378"/>
        <v>652.76060633208351</v>
      </c>
      <c r="AD47" s="329">
        <f t="shared" si="378"/>
        <v>630.15996525161449</v>
      </c>
      <c r="AE47" s="329">
        <f t="shared" si="378"/>
        <v>607.53931176320509</v>
      </c>
      <c r="AF47" s="329">
        <f t="shared" si="378"/>
        <v>586.2929348652259</v>
      </c>
      <c r="AG47" s="329">
        <f t="shared" si="378"/>
        <v>566.2992891857765</v>
      </c>
      <c r="AH47" s="329">
        <f t="shared" si="378"/>
        <v>547.4507520406861</v>
      </c>
      <c r="AI47" s="329">
        <f t="shared" si="378"/>
        <v>529.65168542496065</v>
      </c>
      <c r="AJ47" s="329">
        <f t="shared" si="378"/>
        <v>512.81681295611509</v>
      </c>
      <c r="AK47" s="329">
        <f t="shared" ref="AK47:BP47" si="379">(AK35/AK41)*1000</f>
        <v>496.86985362966698</v>
      </c>
      <c r="AL47" s="329">
        <f t="shared" si="379"/>
        <v>481.74236619766373</v>
      </c>
      <c r="AM47" s="329">
        <f t="shared" si="379"/>
        <v>467.37276723742553</v>
      </c>
      <c r="AN47" s="329">
        <f t="shared" si="379"/>
        <v>453.70549319816877</v>
      </c>
      <c r="AO47" s="329">
        <f t="shared" si="379"/>
        <v>473.92925157186141</v>
      </c>
      <c r="AP47" s="329">
        <f t="shared" si="379"/>
        <v>454.99525011005949</v>
      </c>
      <c r="AQ47" s="329">
        <f t="shared" si="379"/>
        <v>436.81751601445779</v>
      </c>
      <c r="AR47" s="329">
        <f t="shared" si="379"/>
        <v>419.35162589596268</v>
      </c>
      <c r="AS47" s="329">
        <f t="shared" si="379"/>
        <v>402.5565688084252</v>
      </c>
      <c r="AT47" s="329">
        <f t="shared" si="379"/>
        <v>386.39442475827286</v>
      </c>
      <c r="AU47" s="329">
        <f t="shared" si="379"/>
        <v>370.83007888757083</v>
      </c>
      <c r="AV47" s="329">
        <f t="shared" si="379"/>
        <v>355.83096679620928</v>
      </c>
      <c r="AW47" s="329">
        <f t="shared" si="379"/>
        <v>341.36684711584473</v>
      </c>
      <c r="AX47" s="329">
        <f t="shared" si="379"/>
        <v>327.40959799312287</v>
      </c>
      <c r="AY47" s="329">
        <f t="shared" si="379"/>
        <v>318.76102702571956</v>
      </c>
      <c r="AZ47" s="329">
        <f t="shared" si="379"/>
        <v>310.41861097629481</v>
      </c>
      <c r="BA47" s="329">
        <f t="shared" si="379"/>
        <v>302.36637599041893</v>
      </c>
      <c r="BB47" s="329">
        <f t="shared" si="379"/>
        <v>294.58944048028337</v>
      </c>
      <c r="BC47" s="329">
        <f t="shared" si="379"/>
        <v>287.07392333451111</v>
      </c>
      <c r="BD47" s="329">
        <f t="shared" si="379"/>
        <v>279.80686123142715</v>
      </c>
      <c r="BE47" s="329">
        <f t="shared" si="379"/>
        <v>272.77613401958786</v>
      </c>
      <c r="BF47" s="329">
        <f t="shared" si="379"/>
        <v>265.97039726200887</v>
      </c>
      <c r="BG47" s="329">
        <f t="shared" si="379"/>
        <v>259.37902115436731</v>
      </c>
      <c r="BH47" s="329">
        <f t="shared" si="379"/>
        <v>252.99203512540635</v>
      </c>
      <c r="BI47" s="329">
        <f t="shared" si="379"/>
        <v>-137.60275599383982</v>
      </c>
      <c r="BJ47" s="329">
        <f t="shared" si="379"/>
        <v>-147.26816599916745</v>
      </c>
      <c r="BK47" s="329">
        <f t="shared" si="379"/>
        <v>-235.83518013621821</v>
      </c>
      <c r="BL47" s="329">
        <f t="shared" si="379"/>
        <v>-346.76688623572261</v>
      </c>
      <c r="BM47" s="329" t="e">
        <f t="shared" si="379"/>
        <v>#DIV/0!</v>
      </c>
      <c r="BN47" s="329" t="e">
        <f t="shared" si="379"/>
        <v>#DIV/0!</v>
      </c>
      <c r="BO47" s="329" t="e">
        <f t="shared" si="379"/>
        <v>#DIV/0!</v>
      </c>
      <c r="BP47" s="329" t="e">
        <f t="shared" si="379"/>
        <v>#DIV/0!</v>
      </c>
      <c r="BQ47" s="329" t="e">
        <f t="shared" ref="BQ47:CL47" si="380">(BQ35/BQ41)*1000</f>
        <v>#DIV/0!</v>
      </c>
      <c r="BR47" s="329" t="e">
        <f t="shared" si="380"/>
        <v>#DIV/0!</v>
      </c>
      <c r="BS47" s="329" t="e">
        <f t="shared" si="380"/>
        <v>#DIV/0!</v>
      </c>
      <c r="BT47" s="329" t="e">
        <f t="shared" si="380"/>
        <v>#DIV/0!</v>
      </c>
      <c r="BU47" s="329" t="e">
        <f t="shared" si="380"/>
        <v>#DIV/0!</v>
      </c>
      <c r="BV47" s="329" t="e">
        <f t="shared" si="380"/>
        <v>#DIV/0!</v>
      </c>
      <c r="BW47" s="329" t="e">
        <f t="shared" si="380"/>
        <v>#DIV/0!</v>
      </c>
      <c r="BX47" s="329" t="e">
        <f t="shared" si="380"/>
        <v>#DIV/0!</v>
      </c>
      <c r="BY47" s="329" t="e">
        <f t="shared" si="380"/>
        <v>#DIV/0!</v>
      </c>
      <c r="BZ47" s="329" t="e">
        <f t="shared" si="380"/>
        <v>#DIV/0!</v>
      </c>
      <c r="CA47" s="329" t="e">
        <f t="shared" si="380"/>
        <v>#DIV/0!</v>
      </c>
      <c r="CB47" s="329" t="e">
        <f t="shared" si="380"/>
        <v>#DIV/0!</v>
      </c>
      <c r="CC47" s="329" t="e">
        <f t="shared" si="380"/>
        <v>#DIV/0!</v>
      </c>
      <c r="CD47" s="329" t="e">
        <f t="shared" si="380"/>
        <v>#DIV/0!</v>
      </c>
      <c r="CE47" s="329" t="e">
        <f t="shared" si="380"/>
        <v>#DIV/0!</v>
      </c>
      <c r="CF47" s="329" t="e">
        <f t="shared" si="380"/>
        <v>#DIV/0!</v>
      </c>
      <c r="CG47" s="329" t="e">
        <f t="shared" si="380"/>
        <v>#DIV/0!</v>
      </c>
      <c r="CH47" s="329" t="e">
        <f t="shared" si="380"/>
        <v>#DIV/0!</v>
      </c>
      <c r="CI47" s="329" t="e">
        <f t="shared" si="380"/>
        <v>#DIV/0!</v>
      </c>
      <c r="CJ47" s="329" t="e">
        <f t="shared" si="380"/>
        <v>#DIV/0!</v>
      </c>
      <c r="CK47" s="329" t="e">
        <f t="shared" si="380"/>
        <v>#DIV/0!</v>
      </c>
      <c r="CL47" s="329" t="e">
        <f t="shared" si="380"/>
        <v>#DIV/0!</v>
      </c>
    </row>
    <row r="48" spans="1:92" x14ac:dyDescent="0.25">
      <c r="A48" s="50" t="s">
        <v>167</v>
      </c>
      <c r="B48" s="50" t="s">
        <v>158</v>
      </c>
      <c r="C48" s="50" t="s">
        <v>156</v>
      </c>
      <c r="D48" s="50" t="s">
        <v>166</v>
      </c>
      <c r="E48" s="329">
        <f t="shared" ref="E48:AJ48" si="381">(E36/E42)*1000</f>
        <v>1096.0396793216892</v>
      </c>
      <c r="F48" s="329">
        <f t="shared" si="381"/>
        <v>1075.2751494415108</v>
      </c>
      <c r="G48" s="329">
        <f t="shared" si="381"/>
        <v>1057.1446938529884</v>
      </c>
      <c r="H48" s="329">
        <f t="shared" si="381"/>
        <v>1041.1769908854865</v>
      </c>
      <c r="I48" s="329">
        <f t="shared" si="381"/>
        <v>1019.4512923512447</v>
      </c>
      <c r="J48" s="329">
        <f t="shared" si="381"/>
        <v>983.42960237525313</v>
      </c>
      <c r="K48" s="329">
        <f t="shared" si="381"/>
        <v>949.60635020878146</v>
      </c>
      <c r="L48" s="329">
        <f t="shared" si="381"/>
        <v>917.7862363987166</v>
      </c>
      <c r="M48" s="329">
        <f t="shared" si="381"/>
        <v>887.79642890515197</v>
      </c>
      <c r="N48" s="329">
        <f t="shared" si="381"/>
        <v>859.48342258566197</v>
      </c>
      <c r="O48" s="329">
        <f t="shared" si="381"/>
        <v>832.71041113431227</v>
      </c>
      <c r="P48" s="329">
        <f t="shared" si="381"/>
        <v>807.3550765016679</v>
      </c>
      <c r="Q48" s="329">
        <f t="shared" si="381"/>
        <v>783.30772041928174</v>
      </c>
      <c r="R48" s="329">
        <f t="shared" si="381"/>
        <v>760.46967781454384</v>
      </c>
      <c r="S48" s="329">
        <f t="shared" si="381"/>
        <v>738.75196371706863</v>
      </c>
      <c r="T48" s="329">
        <f t="shared" si="381"/>
        <v>718.07411452732924</v>
      </c>
      <c r="U48" s="329">
        <f t="shared" si="381"/>
        <v>689.59400272816458</v>
      </c>
      <c r="V48" s="329">
        <f t="shared" si="381"/>
        <v>662.74411983182267</v>
      </c>
      <c r="W48" s="329">
        <f t="shared" si="381"/>
        <v>637.38838669082486</v>
      </c>
      <c r="X48" s="329">
        <f t="shared" si="381"/>
        <v>613.40545930542567</v>
      </c>
      <c r="Y48" s="329">
        <f t="shared" si="381"/>
        <v>590.68678692303445</v>
      </c>
      <c r="Z48" s="329">
        <f t="shared" si="381"/>
        <v>569.13496935177886</v>
      </c>
      <c r="AA48" s="329">
        <f t="shared" si="381"/>
        <v>548.6623610470939</v>
      </c>
      <c r="AB48" s="329">
        <f t="shared" si="381"/>
        <v>529.18987977763265</v>
      </c>
      <c r="AC48" s="329">
        <f t="shared" si="381"/>
        <v>510.64598572516871</v>
      </c>
      <c r="AD48" s="329">
        <f t="shared" si="381"/>
        <v>492.96580323467435</v>
      </c>
      <c r="AE48" s="329">
        <f t="shared" si="381"/>
        <v>475.26996530223084</v>
      </c>
      <c r="AF48" s="329">
        <f t="shared" si="381"/>
        <v>458.64920576356826</v>
      </c>
      <c r="AG48" s="329">
        <f t="shared" si="381"/>
        <v>443.00844128240391</v>
      </c>
      <c r="AH48" s="329">
        <f t="shared" si="381"/>
        <v>428.2634800568552</v>
      </c>
      <c r="AI48" s="329">
        <f t="shared" si="381"/>
        <v>414.33950574099231</v>
      </c>
      <c r="AJ48" s="329">
        <f t="shared" si="381"/>
        <v>401.16980774908001</v>
      </c>
      <c r="AK48" s="329">
        <f t="shared" ref="AK48:BP48" si="382">(AK36/AK42)*1000</f>
        <v>388.69471246057765</v>
      </c>
      <c r="AL48" s="329">
        <f t="shared" si="382"/>
        <v>376.86067919275132</v>
      </c>
      <c r="AM48" s="329">
        <f t="shared" si="382"/>
        <v>365.6195320488423</v>
      </c>
      <c r="AN48" s="329">
        <f t="shared" si="382"/>
        <v>354.92780439822843</v>
      </c>
      <c r="AO48" s="329">
        <f t="shared" si="382"/>
        <v>370.74858299550192</v>
      </c>
      <c r="AP48" s="329">
        <f t="shared" si="382"/>
        <v>355.93676416575948</v>
      </c>
      <c r="AQ48" s="329">
        <f t="shared" si="382"/>
        <v>341.71656329049972</v>
      </c>
      <c r="AR48" s="329">
        <f t="shared" si="382"/>
        <v>328.05322854019619</v>
      </c>
      <c r="AS48" s="329">
        <f t="shared" si="382"/>
        <v>314.91467759428787</v>
      </c>
      <c r="AT48" s="329">
        <f t="shared" si="382"/>
        <v>302.27124614351868</v>
      </c>
      <c r="AU48" s="329">
        <f t="shared" si="382"/>
        <v>290.0954642991274</v>
      </c>
      <c r="AV48" s="329">
        <f t="shared" si="382"/>
        <v>278.36185736176401</v>
      </c>
      <c r="AW48" s="329">
        <f t="shared" si="382"/>
        <v>267.04676790909417</v>
      </c>
      <c r="AX48" s="329">
        <f t="shared" si="382"/>
        <v>256.12819658731593</v>
      </c>
      <c r="AY48" s="329">
        <f t="shared" si="382"/>
        <v>249.36253394786897</v>
      </c>
      <c r="AZ48" s="329">
        <f t="shared" si="382"/>
        <v>242.83637225005239</v>
      </c>
      <c r="BA48" s="329">
        <f t="shared" si="382"/>
        <v>236.53721535889426</v>
      </c>
      <c r="BB48" s="329">
        <f t="shared" si="382"/>
        <v>230.45342160514875</v>
      </c>
      <c r="BC48" s="329">
        <f t="shared" si="382"/>
        <v>224.57413197904526</v>
      </c>
      <c r="BD48" s="329">
        <f t="shared" si="382"/>
        <v>218.8892054455537</v>
      </c>
      <c r="BE48" s="329">
        <f t="shared" si="382"/>
        <v>213.38916057056008</v>
      </c>
      <c r="BF48" s="329">
        <f t="shared" si="382"/>
        <v>208.06512275110893</v>
      </c>
      <c r="BG48" s="329">
        <f t="shared" si="382"/>
        <v>202.90877643191996</v>
      </c>
      <c r="BH48" s="329">
        <f t="shared" si="382"/>
        <v>197.91232176701885</v>
      </c>
      <c r="BI48" s="329">
        <f t="shared" si="382"/>
        <v>-137.60275599383971</v>
      </c>
      <c r="BJ48" s="329">
        <f t="shared" si="382"/>
        <v>-147.26816599916742</v>
      </c>
      <c r="BK48" s="329">
        <f t="shared" si="382"/>
        <v>-235.83518013621821</v>
      </c>
      <c r="BL48" s="329">
        <f t="shared" si="382"/>
        <v>-346.76688623572261</v>
      </c>
      <c r="BM48" s="329" t="e">
        <f t="shared" si="382"/>
        <v>#DIV/0!</v>
      </c>
      <c r="BN48" s="329" t="e">
        <f t="shared" si="382"/>
        <v>#DIV/0!</v>
      </c>
      <c r="BO48" s="329" t="e">
        <f t="shared" si="382"/>
        <v>#DIV/0!</v>
      </c>
      <c r="BP48" s="329" t="e">
        <f t="shared" si="382"/>
        <v>#DIV/0!</v>
      </c>
      <c r="BQ48" s="329" t="e">
        <f t="shared" ref="BQ48:CL48" si="383">(BQ36/BQ42)*1000</f>
        <v>#DIV/0!</v>
      </c>
      <c r="BR48" s="329" t="e">
        <f t="shared" si="383"/>
        <v>#DIV/0!</v>
      </c>
      <c r="BS48" s="329" t="e">
        <f t="shared" si="383"/>
        <v>#DIV/0!</v>
      </c>
      <c r="BT48" s="329" t="e">
        <f t="shared" si="383"/>
        <v>#DIV/0!</v>
      </c>
      <c r="BU48" s="329" t="e">
        <f t="shared" si="383"/>
        <v>#DIV/0!</v>
      </c>
      <c r="BV48" s="329" t="e">
        <f t="shared" si="383"/>
        <v>#DIV/0!</v>
      </c>
      <c r="BW48" s="329" t="e">
        <f t="shared" si="383"/>
        <v>#DIV/0!</v>
      </c>
      <c r="BX48" s="329" t="e">
        <f t="shared" si="383"/>
        <v>#DIV/0!</v>
      </c>
      <c r="BY48" s="329" t="e">
        <f t="shared" si="383"/>
        <v>#DIV/0!</v>
      </c>
      <c r="BZ48" s="329" t="e">
        <f t="shared" si="383"/>
        <v>#DIV/0!</v>
      </c>
      <c r="CA48" s="329" t="e">
        <f t="shared" si="383"/>
        <v>#DIV/0!</v>
      </c>
      <c r="CB48" s="329" t="e">
        <f t="shared" si="383"/>
        <v>#DIV/0!</v>
      </c>
      <c r="CC48" s="329" t="e">
        <f t="shared" si="383"/>
        <v>#DIV/0!</v>
      </c>
      <c r="CD48" s="329" t="e">
        <f t="shared" si="383"/>
        <v>#DIV/0!</v>
      </c>
      <c r="CE48" s="329" t="e">
        <f t="shared" si="383"/>
        <v>#DIV/0!</v>
      </c>
      <c r="CF48" s="329" t="e">
        <f t="shared" si="383"/>
        <v>#DIV/0!</v>
      </c>
      <c r="CG48" s="329" t="e">
        <f t="shared" si="383"/>
        <v>#DIV/0!</v>
      </c>
      <c r="CH48" s="329" t="e">
        <f t="shared" si="383"/>
        <v>#DIV/0!</v>
      </c>
      <c r="CI48" s="329" t="e">
        <f t="shared" si="383"/>
        <v>#DIV/0!</v>
      </c>
      <c r="CJ48" s="329" t="e">
        <f t="shared" si="383"/>
        <v>#DIV/0!</v>
      </c>
      <c r="CK48" s="329" t="e">
        <f t="shared" si="383"/>
        <v>#DIV/0!</v>
      </c>
      <c r="CL48" s="329" t="e">
        <f t="shared" si="383"/>
        <v>#DIV/0!</v>
      </c>
    </row>
    <row r="49" spans="1:90" s="270" customFormat="1" ht="15" customHeight="1" x14ac:dyDescent="0.25">
      <c r="A49" s="270" t="s">
        <v>167</v>
      </c>
      <c r="B49" s="270" t="s">
        <v>158</v>
      </c>
      <c r="C49" s="270" t="s">
        <v>3</v>
      </c>
      <c r="D49" s="270" t="s">
        <v>166</v>
      </c>
      <c r="E49" s="331">
        <f t="shared" ref="E49:AJ49" si="384">(E37/E43)*1000</f>
        <v>1055.7608253838434</v>
      </c>
      <c r="F49" s="331">
        <f t="shared" si="384"/>
        <v>1034.7505047313637</v>
      </c>
      <c r="G49" s="331">
        <f t="shared" si="384"/>
        <v>1016.3693830394336</v>
      </c>
      <c r="H49" s="331">
        <f t="shared" si="384"/>
        <v>1000.1530003816767</v>
      </c>
      <c r="I49" s="331">
        <f t="shared" si="384"/>
        <v>990.42964757307641</v>
      </c>
      <c r="J49" s="331">
        <f t="shared" si="384"/>
        <v>955.43341972424662</v>
      </c>
      <c r="K49" s="331">
        <f t="shared" si="384"/>
        <v>922.57304476140666</v>
      </c>
      <c r="L49" s="331">
        <f t="shared" si="384"/>
        <v>891.65878299814892</v>
      </c>
      <c r="M49" s="331">
        <f t="shared" si="384"/>
        <v>862.52272256103902</v>
      </c>
      <c r="N49" s="331">
        <f t="shared" si="384"/>
        <v>835.01572827779955</v>
      </c>
      <c r="O49" s="331">
        <f t="shared" si="384"/>
        <v>809.00488843171695</v>
      </c>
      <c r="P49" s="331">
        <f t="shared" si="384"/>
        <v>784.37136711223548</v>
      </c>
      <c r="Q49" s="331">
        <f t="shared" si="384"/>
        <v>761.00858893103339</v>
      </c>
      <c r="R49" s="331">
        <f t="shared" si="384"/>
        <v>738.82069760363083</v>
      </c>
      <c r="S49" s="331">
        <f t="shared" si="384"/>
        <v>717.72124137552078</v>
      </c>
      <c r="T49" s="331">
        <f t="shared" si="384"/>
        <v>697.6320472774604</v>
      </c>
      <c r="U49" s="331">
        <f t="shared" si="384"/>
        <v>669.962704657833</v>
      </c>
      <c r="V49" s="331">
        <f t="shared" si="384"/>
        <v>643.87718173591998</v>
      </c>
      <c r="W49" s="331">
        <f t="shared" si="384"/>
        <v>619.24327325278375</v>
      </c>
      <c r="X49" s="331">
        <f t="shared" si="384"/>
        <v>595.94308961840204</v>
      </c>
      <c r="Y49" s="331">
        <f t="shared" si="384"/>
        <v>573.87117029293506</v>
      </c>
      <c r="Z49" s="331">
        <f t="shared" si="384"/>
        <v>552.93288786413268</v>
      </c>
      <c r="AA49" s="331">
        <f t="shared" si="384"/>
        <v>533.04309187265869</v>
      </c>
      <c r="AB49" s="331">
        <f t="shared" si="384"/>
        <v>514.12495139278872</v>
      </c>
      <c r="AC49" s="331">
        <f t="shared" si="384"/>
        <v>496.10896319520225</v>
      </c>
      <c r="AD49" s="331">
        <f t="shared" si="384"/>
        <v>478.9320984989979</v>
      </c>
      <c r="AE49" s="331">
        <f t="shared" si="384"/>
        <v>461.74002403851284</v>
      </c>
      <c r="AF49" s="331">
        <f t="shared" si="384"/>
        <v>445.59242273986973</v>
      </c>
      <c r="AG49" s="331">
        <f t="shared" si="384"/>
        <v>430.39691809037856</v>
      </c>
      <c r="AH49" s="331">
        <f t="shared" si="384"/>
        <v>416.07171505255923</v>
      </c>
      <c r="AI49" s="331">
        <f t="shared" si="384"/>
        <v>402.54412714527439</v>
      </c>
      <c r="AJ49" s="331">
        <f t="shared" si="384"/>
        <v>389.74934289355213</v>
      </c>
      <c r="AK49" s="331">
        <f t="shared" ref="AK49:BP49" si="385">(AK37/AK43)*1000</f>
        <v>377.62938745994336</v>
      </c>
      <c r="AL49" s="331">
        <f t="shared" si="385"/>
        <v>366.13224435290124</v>
      </c>
      <c r="AM49" s="331">
        <f t="shared" si="385"/>
        <v>355.21110914262493</v>
      </c>
      <c r="AN49" s="331">
        <f t="shared" si="385"/>
        <v>344.8237526024987</v>
      </c>
      <c r="AO49" s="331">
        <f t="shared" si="385"/>
        <v>360.19414674294813</v>
      </c>
      <c r="AP49" s="331">
        <f t="shared" si="385"/>
        <v>345.80398939700643</v>
      </c>
      <c r="AQ49" s="331">
        <f t="shared" si="385"/>
        <v>331.98860788052565</v>
      </c>
      <c r="AR49" s="331">
        <f t="shared" si="385"/>
        <v>318.71423967583701</v>
      </c>
      <c r="AS49" s="331">
        <f t="shared" si="385"/>
        <v>305.94971577890391</v>
      </c>
      <c r="AT49" s="331">
        <f t="shared" si="385"/>
        <v>293.66621636127286</v>
      </c>
      <c r="AU49" s="331">
        <f t="shared" si="385"/>
        <v>281.83705354442662</v>
      </c>
      <c r="AV49" s="331">
        <f t="shared" si="385"/>
        <v>270.43747784039215</v>
      </c>
      <c r="AW49" s="331">
        <f t="shared" si="385"/>
        <v>259.44450530413837</v>
      </c>
      <c r="AX49" s="331">
        <f t="shared" si="385"/>
        <v>248.83676285742584</v>
      </c>
      <c r="AY49" s="331">
        <f t="shared" si="385"/>
        <v>242.26370447409599</v>
      </c>
      <c r="AZ49" s="331">
        <f t="shared" si="385"/>
        <v>235.9233289418176</v>
      </c>
      <c r="BA49" s="331">
        <f t="shared" si="385"/>
        <v>229.80349586442946</v>
      </c>
      <c r="BB49" s="331">
        <f t="shared" si="385"/>
        <v>223.8928949866453</v>
      </c>
      <c r="BC49" s="331">
        <f t="shared" si="385"/>
        <v>218.18097643197692</v>
      </c>
      <c r="BD49" s="331">
        <f t="shared" si="385"/>
        <v>212.65788785943829</v>
      </c>
      <c r="BE49" s="331">
        <f t="shared" si="385"/>
        <v>207.31441775150191</v>
      </c>
      <c r="BF49" s="331">
        <f t="shared" si="385"/>
        <v>202.14194414658544</v>
      </c>
      <c r="BG49" s="331">
        <f t="shared" si="385"/>
        <v>197.13238821586475</v>
      </c>
      <c r="BH49" s="331">
        <f t="shared" si="385"/>
        <v>192.27817215865679</v>
      </c>
      <c r="BI49" s="331">
        <f t="shared" si="385"/>
        <v>-137.60275599383982</v>
      </c>
      <c r="BJ49" s="331">
        <f t="shared" si="385"/>
        <v>-147.26816599916739</v>
      </c>
      <c r="BK49" s="331">
        <f t="shared" si="385"/>
        <v>-235.83518013621821</v>
      </c>
      <c r="BL49" s="331">
        <f t="shared" si="385"/>
        <v>-346.76688623572261</v>
      </c>
      <c r="BM49" s="331" t="e">
        <f t="shared" si="385"/>
        <v>#DIV/0!</v>
      </c>
      <c r="BN49" s="331" t="e">
        <f t="shared" si="385"/>
        <v>#DIV/0!</v>
      </c>
      <c r="BO49" s="331" t="e">
        <f t="shared" si="385"/>
        <v>#DIV/0!</v>
      </c>
      <c r="BP49" s="331" t="e">
        <f t="shared" si="385"/>
        <v>#DIV/0!</v>
      </c>
      <c r="BQ49" s="331" t="e">
        <f t="shared" ref="BQ49:CL49" si="386">(BQ37/BQ43)*1000</f>
        <v>#DIV/0!</v>
      </c>
      <c r="BR49" s="331" t="e">
        <f t="shared" si="386"/>
        <v>#DIV/0!</v>
      </c>
      <c r="BS49" s="331" t="e">
        <f t="shared" si="386"/>
        <v>#DIV/0!</v>
      </c>
      <c r="BT49" s="331" t="e">
        <f t="shared" si="386"/>
        <v>#DIV/0!</v>
      </c>
      <c r="BU49" s="331" t="e">
        <f t="shared" si="386"/>
        <v>#DIV/0!</v>
      </c>
      <c r="BV49" s="331" t="e">
        <f t="shared" si="386"/>
        <v>#DIV/0!</v>
      </c>
      <c r="BW49" s="331" t="e">
        <f t="shared" si="386"/>
        <v>#DIV/0!</v>
      </c>
      <c r="BX49" s="331" t="e">
        <f t="shared" si="386"/>
        <v>#DIV/0!</v>
      </c>
      <c r="BY49" s="331" t="e">
        <f t="shared" si="386"/>
        <v>#DIV/0!</v>
      </c>
      <c r="BZ49" s="331" t="e">
        <f t="shared" si="386"/>
        <v>#DIV/0!</v>
      </c>
      <c r="CA49" s="331" t="e">
        <f t="shared" si="386"/>
        <v>#DIV/0!</v>
      </c>
      <c r="CB49" s="331" t="e">
        <f t="shared" si="386"/>
        <v>#DIV/0!</v>
      </c>
      <c r="CC49" s="331" t="e">
        <f t="shared" si="386"/>
        <v>#DIV/0!</v>
      </c>
      <c r="CD49" s="331" t="e">
        <f t="shared" si="386"/>
        <v>#DIV/0!</v>
      </c>
      <c r="CE49" s="331" t="e">
        <f t="shared" si="386"/>
        <v>#DIV/0!</v>
      </c>
      <c r="CF49" s="331" t="e">
        <f t="shared" si="386"/>
        <v>#DIV/0!</v>
      </c>
      <c r="CG49" s="331" t="e">
        <f t="shared" si="386"/>
        <v>#DIV/0!</v>
      </c>
      <c r="CH49" s="331" t="e">
        <f t="shared" si="386"/>
        <v>#DIV/0!</v>
      </c>
      <c r="CI49" s="331" t="e">
        <f t="shared" si="386"/>
        <v>#DIV/0!</v>
      </c>
      <c r="CJ49" s="331" t="e">
        <f t="shared" si="386"/>
        <v>#DIV/0!</v>
      </c>
      <c r="CK49" s="331" t="e">
        <f t="shared" si="386"/>
        <v>#DIV/0!</v>
      </c>
      <c r="CL49" s="331" t="e">
        <f t="shared" si="386"/>
        <v>#DIV/0!</v>
      </c>
    </row>
    <row r="73" spans="5:89" hidden="1" x14ac:dyDescent="0.25">
      <c r="E73" s="65"/>
      <c r="F73" s="60"/>
      <c r="G73" s="60"/>
      <c r="H73" s="60"/>
      <c r="I73" s="60"/>
      <c r="J73" s="60"/>
      <c r="K73" s="60"/>
      <c r="L73" s="60"/>
      <c r="M73" s="60"/>
      <c r="N73" s="60"/>
      <c r="O73" s="65"/>
      <c r="P73" s="60"/>
      <c r="Q73" s="60"/>
      <c r="R73" s="60"/>
      <c r="S73" s="60"/>
      <c r="U73" s="60"/>
      <c r="V73" s="60"/>
      <c r="W73" s="60"/>
      <c r="X73" s="60"/>
      <c r="Z73" s="60"/>
      <c r="AA73" s="60"/>
      <c r="AB73" s="60"/>
      <c r="AC73" s="60"/>
      <c r="AE73" s="60"/>
      <c r="AF73" s="60"/>
      <c r="AG73" s="60"/>
      <c r="AH73" s="60"/>
      <c r="AJ73" s="60"/>
      <c r="AK73" s="60"/>
      <c r="AL73" s="60"/>
      <c r="AM73" s="60"/>
      <c r="AO73" s="60"/>
      <c r="AP73" s="60"/>
      <c r="AQ73" s="60"/>
      <c r="AR73" s="60"/>
      <c r="AT73" s="60"/>
      <c r="AU73" s="60"/>
      <c r="AV73" s="60"/>
      <c r="AW73" s="60"/>
      <c r="AY73" s="60"/>
      <c r="AZ73" s="60"/>
      <c r="BA73" s="60"/>
      <c r="BB73" s="60"/>
      <c r="BD73" s="60"/>
      <c r="BE73" s="60"/>
      <c r="BF73" s="60"/>
      <c r="BG73" s="60"/>
      <c r="BI73" s="60"/>
      <c r="BJ73" s="60"/>
      <c r="BK73" s="60"/>
      <c r="BL73" s="60"/>
      <c r="BN73" s="60"/>
      <c r="BO73" s="60"/>
      <c r="BP73" s="60"/>
      <c r="BQ73" s="60"/>
      <c r="BS73" s="60"/>
      <c r="BT73" s="60"/>
      <c r="BU73" s="60"/>
      <c r="BV73" s="60"/>
      <c r="BX73" s="60"/>
      <c r="BY73" s="60"/>
      <c r="BZ73" s="60"/>
      <c r="CA73" s="60"/>
      <c r="CC73" s="60"/>
      <c r="CD73" s="60"/>
      <c r="CE73" s="60"/>
      <c r="CF73" s="60"/>
      <c r="CH73" s="60"/>
      <c r="CI73" s="60"/>
      <c r="CJ73" s="60"/>
      <c r="CK73" s="60"/>
    </row>
    <row r="74" spans="5:89" hidden="1" x14ac:dyDescent="0.25">
      <c r="E74" s="65"/>
      <c r="F74" s="60"/>
      <c r="G74" s="60"/>
      <c r="H74" s="60"/>
      <c r="I74" s="60"/>
      <c r="J74" s="60"/>
      <c r="K74" s="60"/>
      <c r="L74" s="60"/>
      <c r="M74" s="60"/>
      <c r="N74" s="60"/>
      <c r="O74" s="65"/>
      <c r="P74" s="60"/>
      <c r="Q74" s="60"/>
      <c r="R74" s="60"/>
      <c r="S74" s="60"/>
      <c r="U74" s="60"/>
      <c r="V74" s="60"/>
      <c r="W74" s="60"/>
      <c r="X74" s="60"/>
      <c r="Z74" s="60"/>
      <c r="AA74" s="60"/>
      <c r="AB74" s="60"/>
      <c r="AC74" s="60"/>
      <c r="AE74" s="60"/>
      <c r="AF74" s="60"/>
      <c r="AG74" s="60"/>
      <c r="AH74" s="60"/>
      <c r="AJ74" s="60"/>
      <c r="AK74" s="60"/>
      <c r="AL74" s="60"/>
      <c r="AM74" s="60"/>
      <c r="AO74" s="60"/>
      <c r="AP74" s="60"/>
      <c r="AQ74" s="60"/>
      <c r="AR74" s="60"/>
      <c r="AT74" s="60"/>
      <c r="AU74" s="60"/>
      <c r="AV74" s="60"/>
      <c r="AW74" s="60"/>
      <c r="AY74" s="60"/>
      <c r="AZ74" s="60"/>
      <c r="BA74" s="60"/>
      <c r="BB74" s="60"/>
      <c r="BD74" s="60"/>
      <c r="BE74" s="60"/>
      <c r="BF74" s="60"/>
      <c r="BG74" s="60"/>
      <c r="BI74" s="60"/>
      <c r="BJ74" s="60"/>
      <c r="BK74" s="60"/>
      <c r="BL74" s="60"/>
      <c r="BN74" s="60"/>
      <c r="BO74" s="60"/>
      <c r="BP74" s="60"/>
      <c r="BQ74" s="60"/>
      <c r="BS74" s="60"/>
      <c r="BT74" s="60"/>
      <c r="BU74" s="60"/>
      <c r="BV74" s="60"/>
      <c r="BX74" s="60"/>
      <c r="BY74" s="60"/>
      <c r="BZ74" s="60"/>
      <c r="CA74" s="60"/>
      <c r="CC74" s="60"/>
      <c r="CD74" s="60"/>
      <c r="CE74" s="60"/>
      <c r="CF74" s="60"/>
      <c r="CH74" s="60"/>
      <c r="CI74" s="60"/>
      <c r="CJ74" s="60"/>
      <c r="CK74" s="60"/>
    </row>
    <row r="75" spans="5:89" hidden="1" x14ac:dyDescent="0.25">
      <c r="E75" s="65"/>
      <c r="F75" s="60"/>
      <c r="G75" s="60"/>
      <c r="H75" s="60"/>
      <c r="I75" s="60"/>
      <c r="J75" s="60"/>
      <c r="K75" s="60"/>
      <c r="L75" s="60"/>
      <c r="M75" s="60"/>
      <c r="N75" s="60"/>
      <c r="O75" s="65"/>
      <c r="P75" s="60"/>
      <c r="Q75" s="60"/>
      <c r="R75" s="60"/>
      <c r="S75" s="60"/>
      <c r="U75" s="60"/>
      <c r="V75" s="60"/>
      <c r="W75" s="60"/>
      <c r="X75" s="60"/>
      <c r="Z75" s="60"/>
      <c r="AA75" s="60"/>
      <c r="AB75" s="60"/>
      <c r="AC75" s="60"/>
      <c r="AE75" s="60"/>
      <c r="AF75" s="60"/>
      <c r="AG75" s="60"/>
      <c r="AH75" s="60"/>
      <c r="AJ75" s="60"/>
      <c r="AK75" s="60"/>
      <c r="AL75" s="60"/>
      <c r="AM75" s="60"/>
      <c r="AO75" s="60"/>
      <c r="AP75" s="60"/>
      <c r="AQ75" s="60"/>
      <c r="AR75" s="60"/>
      <c r="AT75" s="60"/>
      <c r="AU75" s="60"/>
      <c r="AV75" s="60"/>
      <c r="AW75" s="60"/>
      <c r="AY75" s="60"/>
      <c r="AZ75" s="60"/>
      <c r="BA75" s="60"/>
      <c r="BB75" s="60"/>
      <c r="BD75" s="60"/>
      <c r="BE75" s="60"/>
      <c r="BF75" s="60"/>
      <c r="BG75" s="60"/>
      <c r="BI75" s="60"/>
      <c r="BJ75" s="60"/>
      <c r="BK75" s="60"/>
      <c r="BL75" s="60"/>
      <c r="BN75" s="60"/>
      <c r="BO75" s="60"/>
      <c r="BP75" s="60"/>
      <c r="BQ75" s="60"/>
      <c r="BS75" s="60"/>
      <c r="BT75" s="60"/>
      <c r="BU75" s="60"/>
      <c r="BV75" s="60"/>
      <c r="BX75" s="60"/>
      <c r="BY75" s="60"/>
      <c r="BZ75" s="60"/>
      <c r="CA75" s="60"/>
      <c r="CC75" s="60"/>
      <c r="CD75" s="60"/>
      <c r="CE75" s="60"/>
      <c r="CF75" s="60"/>
      <c r="CH75" s="60"/>
      <c r="CI75" s="60"/>
      <c r="CJ75" s="60"/>
      <c r="CK75" s="60"/>
    </row>
    <row r="76" spans="5:89" hidden="1" x14ac:dyDescent="0.25">
      <c r="E76" s="65"/>
      <c r="F76" s="60"/>
      <c r="G76" s="60"/>
      <c r="H76" s="60"/>
      <c r="I76" s="60"/>
      <c r="J76" s="60"/>
      <c r="K76" s="60"/>
      <c r="L76" s="60"/>
      <c r="M76" s="60"/>
      <c r="N76" s="60"/>
      <c r="O76" s="65"/>
      <c r="P76" s="60"/>
      <c r="Q76" s="60"/>
      <c r="R76" s="60"/>
      <c r="S76" s="60"/>
      <c r="U76" s="60"/>
      <c r="V76" s="60"/>
      <c r="W76" s="60"/>
      <c r="X76" s="60"/>
      <c r="Z76" s="60"/>
      <c r="AA76" s="60"/>
      <c r="AB76" s="60"/>
      <c r="AC76" s="60"/>
      <c r="AE76" s="60"/>
      <c r="AF76" s="60"/>
      <c r="AG76" s="60"/>
      <c r="AH76" s="60"/>
      <c r="AJ76" s="60"/>
      <c r="AK76" s="60"/>
      <c r="AL76" s="60"/>
      <c r="AM76" s="60"/>
      <c r="AO76" s="60"/>
      <c r="AP76" s="60"/>
      <c r="AQ76" s="60"/>
      <c r="AR76" s="60"/>
      <c r="AT76" s="60"/>
      <c r="AU76" s="60"/>
      <c r="AV76" s="60"/>
      <c r="AW76" s="60"/>
      <c r="AY76" s="60"/>
      <c r="AZ76" s="60"/>
      <c r="BA76" s="60"/>
      <c r="BB76" s="60"/>
      <c r="BD76" s="60"/>
      <c r="BE76" s="60"/>
      <c r="BF76" s="60"/>
      <c r="BG76" s="60"/>
      <c r="BI76" s="60"/>
      <c r="BJ76" s="60"/>
      <c r="BK76" s="60"/>
      <c r="BL76" s="60"/>
      <c r="BN76" s="60"/>
      <c r="BO76" s="60"/>
      <c r="BP76" s="60"/>
      <c r="BQ76" s="60"/>
      <c r="BS76" s="60"/>
      <c r="BT76" s="60"/>
      <c r="BU76" s="60"/>
      <c r="BV76" s="60"/>
      <c r="BX76" s="60"/>
      <c r="BY76" s="60"/>
      <c r="BZ76" s="60"/>
      <c r="CA76" s="60"/>
      <c r="CC76" s="60"/>
      <c r="CD76" s="60"/>
      <c r="CE76" s="60"/>
      <c r="CF76" s="60"/>
      <c r="CH76" s="60"/>
      <c r="CI76" s="60"/>
      <c r="CJ76" s="60"/>
      <c r="CK76" s="60"/>
    </row>
    <row r="77" spans="5:89" hidden="1" x14ac:dyDescent="0.25">
      <c r="E77" s="65"/>
      <c r="F77" s="60"/>
      <c r="G77" s="60"/>
      <c r="H77" s="60"/>
      <c r="I77" s="60"/>
      <c r="J77" s="60"/>
      <c r="K77" s="60"/>
      <c r="L77" s="60"/>
      <c r="M77" s="60"/>
      <c r="N77" s="60"/>
      <c r="O77" s="65"/>
      <c r="P77" s="60"/>
      <c r="Q77" s="60"/>
      <c r="R77" s="60"/>
      <c r="S77" s="60"/>
      <c r="U77" s="60"/>
      <c r="V77" s="60"/>
      <c r="W77" s="60"/>
      <c r="X77" s="60"/>
      <c r="Z77" s="60"/>
      <c r="AA77" s="60"/>
      <c r="AB77" s="60"/>
      <c r="AC77" s="60"/>
      <c r="AE77" s="60"/>
      <c r="AF77" s="60"/>
      <c r="AG77" s="60"/>
      <c r="AH77" s="60"/>
      <c r="AJ77" s="60"/>
      <c r="AK77" s="60"/>
      <c r="AL77" s="60"/>
      <c r="AM77" s="60"/>
      <c r="AO77" s="60"/>
      <c r="AP77" s="60"/>
      <c r="AQ77" s="60"/>
      <c r="AR77" s="60"/>
      <c r="AT77" s="60"/>
      <c r="AU77" s="60"/>
      <c r="AV77" s="60"/>
      <c r="AW77" s="60"/>
      <c r="AY77" s="60"/>
      <c r="AZ77" s="60"/>
      <c r="BA77" s="60"/>
      <c r="BB77" s="60"/>
      <c r="BD77" s="60"/>
      <c r="BE77" s="60"/>
      <c r="BF77" s="60"/>
      <c r="BG77" s="60"/>
      <c r="BI77" s="60"/>
      <c r="BJ77" s="60"/>
      <c r="BK77" s="60"/>
      <c r="BL77" s="60"/>
      <c r="BN77" s="60"/>
      <c r="BO77" s="60"/>
      <c r="BP77" s="60"/>
      <c r="BQ77" s="60"/>
      <c r="BS77" s="60"/>
      <c r="BT77" s="60"/>
      <c r="BU77" s="60"/>
      <c r="BV77" s="60"/>
      <c r="BX77" s="60"/>
      <c r="BY77" s="60"/>
      <c r="BZ77" s="60"/>
      <c r="CA77" s="60"/>
      <c r="CC77" s="60"/>
      <c r="CD77" s="60"/>
      <c r="CE77" s="60"/>
      <c r="CF77" s="60"/>
      <c r="CH77" s="60"/>
      <c r="CI77" s="60"/>
      <c r="CJ77" s="60"/>
      <c r="CK77" s="60"/>
    </row>
    <row r="78" spans="5:89" hidden="1" x14ac:dyDescent="0.25">
      <c r="E78" s="65"/>
      <c r="F78" s="60"/>
      <c r="G78" s="60"/>
      <c r="H78" s="60"/>
      <c r="I78" s="60"/>
      <c r="J78" s="60"/>
      <c r="K78" s="60"/>
      <c r="L78" s="60"/>
      <c r="M78" s="60"/>
      <c r="N78" s="60"/>
      <c r="O78" s="65"/>
      <c r="P78" s="60"/>
      <c r="Q78" s="60"/>
      <c r="R78" s="60"/>
      <c r="S78" s="60"/>
      <c r="U78" s="60"/>
      <c r="V78" s="60"/>
      <c r="W78" s="60"/>
      <c r="X78" s="60"/>
      <c r="Z78" s="60"/>
      <c r="AA78" s="60"/>
      <c r="AB78" s="60"/>
      <c r="AC78" s="60"/>
      <c r="AE78" s="60"/>
      <c r="AF78" s="60"/>
      <c r="AG78" s="60"/>
      <c r="AH78" s="60"/>
      <c r="AJ78" s="60"/>
      <c r="AK78" s="60"/>
      <c r="AL78" s="60"/>
      <c r="AM78" s="60"/>
      <c r="AO78" s="60"/>
      <c r="AP78" s="60"/>
      <c r="AQ78" s="60"/>
      <c r="AR78" s="60"/>
      <c r="AT78" s="60"/>
      <c r="AU78" s="60"/>
      <c r="AV78" s="60"/>
      <c r="AW78" s="60"/>
      <c r="AY78" s="60"/>
      <c r="AZ78" s="60"/>
      <c r="BA78" s="60"/>
      <c r="BB78" s="60"/>
      <c r="BD78" s="60"/>
      <c r="BE78" s="60"/>
      <c r="BF78" s="60"/>
      <c r="BG78" s="60"/>
      <c r="BI78" s="60"/>
      <c r="BJ78" s="60"/>
      <c r="BK78" s="60"/>
      <c r="BL78" s="60"/>
      <c r="BN78" s="60"/>
      <c r="BO78" s="60"/>
      <c r="BP78" s="60"/>
      <c r="BQ78" s="60"/>
      <c r="BS78" s="60"/>
      <c r="BT78" s="60"/>
      <c r="BU78" s="60"/>
      <c r="BV78" s="60"/>
      <c r="BX78" s="60"/>
      <c r="BY78" s="60"/>
      <c r="BZ78" s="60"/>
      <c r="CA78" s="60"/>
      <c r="CC78" s="60"/>
      <c r="CD78" s="60"/>
      <c r="CE78" s="60"/>
      <c r="CF78" s="60"/>
      <c r="CH78" s="60"/>
      <c r="CI78" s="60"/>
      <c r="CJ78" s="60"/>
      <c r="CK78" s="60"/>
    </row>
    <row r="79" spans="5:89" hidden="1" x14ac:dyDescent="0.25">
      <c r="E79" s="65"/>
      <c r="O79" s="65"/>
    </row>
    <row r="80" spans="5:89" hidden="1" x14ac:dyDescent="0.25">
      <c r="E80" s="65"/>
      <c r="F80" s="60"/>
      <c r="G80" s="60"/>
      <c r="H80" s="60"/>
      <c r="I80" s="60"/>
      <c r="J80" s="60"/>
      <c r="K80" s="60"/>
      <c r="L80" s="60"/>
      <c r="M80" s="60"/>
      <c r="N80" s="60"/>
      <c r="O80" s="65"/>
      <c r="P80" s="60"/>
      <c r="Q80" s="60"/>
      <c r="R80" s="60"/>
      <c r="S80" s="60"/>
      <c r="U80" s="60"/>
      <c r="V80" s="60"/>
      <c r="W80" s="60"/>
      <c r="X80" s="60"/>
      <c r="Z80" s="60"/>
      <c r="AA80" s="60"/>
      <c r="AB80" s="60"/>
      <c r="AC80" s="60"/>
      <c r="AE80" s="60"/>
      <c r="AF80" s="60"/>
      <c r="AG80" s="60"/>
      <c r="AH80" s="60"/>
      <c r="AJ80" s="60"/>
      <c r="AK80" s="60"/>
      <c r="AL80" s="60"/>
      <c r="AM80" s="60"/>
      <c r="AO80" s="60"/>
      <c r="AP80" s="60"/>
      <c r="AQ80" s="60"/>
      <c r="AR80" s="60"/>
      <c r="AT80" s="60"/>
      <c r="AU80" s="60"/>
      <c r="AV80" s="60"/>
      <c r="AW80" s="60"/>
      <c r="AY80" s="60"/>
      <c r="AZ80" s="60"/>
      <c r="BA80" s="60"/>
      <c r="BB80" s="60"/>
      <c r="BD80" s="60"/>
      <c r="BE80" s="60"/>
      <c r="BF80" s="60"/>
      <c r="BG80" s="60"/>
      <c r="BI80" s="60"/>
      <c r="BJ80" s="60"/>
      <c r="BK80" s="60"/>
      <c r="BL80" s="60"/>
      <c r="BN80" s="60"/>
      <c r="BO80" s="60"/>
      <c r="BP80" s="60"/>
      <c r="BQ80" s="60"/>
      <c r="BS80" s="60"/>
      <c r="BT80" s="60"/>
      <c r="BU80" s="60"/>
      <c r="BV80" s="60"/>
      <c r="BX80" s="60"/>
      <c r="BY80" s="60"/>
      <c r="BZ80" s="60"/>
      <c r="CA80" s="60"/>
      <c r="CC80" s="60"/>
      <c r="CD80" s="60"/>
      <c r="CE80" s="60"/>
      <c r="CF80" s="60"/>
      <c r="CH80" s="60"/>
      <c r="CI80" s="60"/>
      <c r="CJ80" s="60"/>
      <c r="CK80" s="60"/>
    </row>
    <row r="81" spans="5:89" hidden="1" x14ac:dyDescent="0.25">
      <c r="E81" s="65"/>
      <c r="F81" s="60"/>
      <c r="G81" s="60"/>
      <c r="H81" s="60"/>
      <c r="I81" s="60"/>
      <c r="J81" s="60"/>
      <c r="K81" s="60"/>
      <c r="L81" s="60"/>
      <c r="M81" s="60"/>
      <c r="N81" s="60"/>
      <c r="O81" s="65"/>
      <c r="P81" s="60"/>
      <c r="Q81" s="60"/>
      <c r="R81" s="60"/>
      <c r="S81" s="60"/>
      <c r="U81" s="60"/>
      <c r="V81" s="60"/>
      <c r="W81" s="60"/>
      <c r="X81" s="60"/>
      <c r="Z81" s="60"/>
      <c r="AA81" s="60"/>
      <c r="AB81" s="60"/>
      <c r="AC81" s="60"/>
      <c r="AE81" s="60"/>
      <c r="AF81" s="60"/>
      <c r="AG81" s="60"/>
      <c r="AH81" s="60"/>
      <c r="AJ81" s="60"/>
      <c r="AK81" s="60"/>
      <c r="AL81" s="60"/>
      <c r="AM81" s="60"/>
      <c r="AO81" s="60"/>
      <c r="AP81" s="60"/>
      <c r="AQ81" s="60"/>
      <c r="AR81" s="60"/>
      <c r="AT81" s="60"/>
      <c r="AU81" s="60"/>
      <c r="AV81" s="60"/>
      <c r="AW81" s="60"/>
      <c r="AY81" s="60"/>
      <c r="AZ81" s="60"/>
      <c r="BA81" s="60"/>
      <c r="BB81" s="60"/>
      <c r="BD81" s="60"/>
      <c r="BE81" s="60"/>
      <c r="BF81" s="60"/>
      <c r="BG81" s="60"/>
      <c r="BI81" s="60"/>
      <c r="BJ81" s="60"/>
      <c r="BK81" s="60"/>
      <c r="BL81" s="60"/>
      <c r="BN81" s="60"/>
      <c r="BO81" s="60"/>
      <c r="BP81" s="60"/>
      <c r="BQ81" s="60"/>
      <c r="BS81" s="60"/>
      <c r="BT81" s="60"/>
      <c r="BU81" s="60"/>
      <c r="BV81" s="60"/>
      <c r="BX81" s="60"/>
      <c r="BY81" s="60"/>
      <c r="BZ81" s="60"/>
      <c r="CA81" s="60"/>
      <c r="CC81" s="60"/>
      <c r="CD81" s="60"/>
      <c r="CE81" s="60"/>
      <c r="CF81" s="60"/>
      <c r="CH81" s="60"/>
      <c r="CI81" s="60"/>
      <c r="CJ81" s="60"/>
      <c r="CK81" s="60"/>
    </row>
    <row r="82" spans="5:89" hidden="1" x14ac:dyDescent="0.25">
      <c r="E82" s="65"/>
      <c r="F82" s="60"/>
      <c r="G82" s="60"/>
      <c r="H82" s="60"/>
      <c r="I82" s="60"/>
      <c r="J82" s="60"/>
      <c r="K82" s="60"/>
      <c r="L82" s="60"/>
      <c r="M82" s="60"/>
      <c r="N82" s="60"/>
      <c r="O82" s="65"/>
      <c r="P82" s="60"/>
      <c r="Q82" s="60"/>
      <c r="R82" s="60"/>
      <c r="S82" s="60"/>
      <c r="U82" s="60"/>
      <c r="V82" s="60"/>
      <c r="W82" s="60"/>
      <c r="X82" s="60"/>
      <c r="Z82" s="60"/>
      <c r="AA82" s="60"/>
      <c r="AB82" s="60"/>
      <c r="AC82" s="60"/>
      <c r="AE82" s="60"/>
      <c r="AF82" s="60"/>
      <c r="AG82" s="60"/>
      <c r="AH82" s="60"/>
      <c r="AJ82" s="60"/>
      <c r="AK82" s="60"/>
      <c r="AL82" s="60"/>
      <c r="AM82" s="60"/>
      <c r="AO82" s="60"/>
      <c r="AP82" s="60"/>
      <c r="AQ82" s="60"/>
      <c r="AR82" s="60"/>
      <c r="AT82" s="60"/>
      <c r="AU82" s="60"/>
      <c r="AV82" s="60"/>
      <c r="AW82" s="60"/>
      <c r="AY82" s="60"/>
      <c r="AZ82" s="60"/>
      <c r="BA82" s="60"/>
      <c r="BB82" s="60"/>
      <c r="BD82" s="60"/>
      <c r="BE82" s="60"/>
      <c r="BF82" s="60"/>
      <c r="BG82" s="60"/>
      <c r="BI82" s="60"/>
      <c r="BJ82" s="60"/>
      <c r="BK82" s="60"/>
      <c r="BL82" s="60"/>
      <c r="BN82" s="60"/>
      <c r="BO82" s="60"/>
      <c r="BP82" s="60"/>
      <c r="BQ82" s="60"/>
      <c r="BS82" s="60"/>
      <c r="BT82" s="60"/>
      <c r="BU82" s="60"/>
      <c r="BV82" s="60"/>
      <c r="BX82" s="60"/>
      <c r="BY82" s="60"/>
      <c r="BZ82" s="60"/>
      <c r="CA82" s="60"/>
      <c r="CC82" s="60"/>
      <c r="CD82" s="60"/>
      <c r="CE82" s="60"/>
      <c r="CF82" s="60"/>
      <c r="CH82" s="60"/>
      <c r="CI82" s="60"/>
      <c r="CJ82" s="60"/>
      <c r="CK82" s="60"/>
    </row>
    <row r="83" spans="5:89" hidden="1" x14ac:dyDescent="0.25">
      <c r="E83" s="65"/>
      <c r="F83" s="60"/>
      <c r="G83" s="60"/>
      <c r="H83" s="60"/>
      <c r="I83" s="60"/>
      <c r="J83" s="60"/>
      <c r="K83" s="60"/>
      <c r="L83" s="60"/>
      <c r="M83" s="60"/>
      <c r="N83" s="60"/>
      <c r="O83" s="65"/>
      <c r="P83" s="60"/>
      <c r="Q83" s="60"/>
      <c r="R83" s="60"/>
      <c r="S83" s="60"/>
      <c r="U83" s="60"/>
      <c r="V83" s="60"/>
      <c r="W83" s="60"/>
      <c r="X83" s="60"/>
      <c r="Z83" s="60"/>
      <c r="AA83" s="60"/>
      <c r="AB83" s="60"/>
      <c r="AC83" s="60"/>
      <c r="AE83" s="60"/>
      <c r="AF83" s="60"/>
      <c r="AG83" s="60"/>
      <c r="AH83" s="60"/>
      <c r="AJ83" s="60"/>
      <c r="AK83" s="60"/>
      <c r="AL83" s="60"/>
      <c r="AM83" s="60"/>
      <c r="AO83" s="60"/>
      <c r="AP83" s="60"/>
      <c r="AQ83" s="60"/>
      <c r="AR83" s="60"/>
      <c r="AT83" s="60"/>
      <c r="AU83" s="60"/>
      <c r="AV83" s="60"/>
      <c r="AW83" s="60"/>
      <c r="AY83" s="60"/>
      <c r="AZ83" s="60"/>
      <c r="BA83" s="60"/>
      <c r="BB83" s="60"/>
      <c r="BD83" s="60"/>
      <c r="BE83" s="60"/>
      <c r="BF83" s="60"/>
      <c r="BG83" s="60"/>
      <c r="BI83" s="60"/>
      <c r="BJ83" s="60"/>
      <c r="BK83" s="60"/>
      <c r="BL83" s="60"/>
      <c r="BN83" s="60"/>
      <c r="BO83" s="60"/>
      <c r="BP83" s="60"/>
      <c r="BQ83" s="60"/>
      <c r="BS83" s="60"/>
      <c r="BT83" s="60"/>
      <c r="BU83" s="60"/>
      <c r="BV83" s="60"/>
      <c r="BX83" s="60"/>
      <c r="BY83" s="60"/>
      <c r="BZ83" s="60"/>
      <c r="CA83" s="60"/>
      <c r="CC83" s="60"/>
      <c r="CD83" s="60"/>
      <c r="CE83" s="60"/>
      <c r="CF83" s="60"/>
      <c r="CH83" s="60"/>
      <c r="CI83" s="60"/>
      <c r="CJ83" s="60"/>
      <c r="CK83" s="60"/>
    </row>
    <row r="84" spans="5:89" hidden="1" x14ac:dyDescent="0.25">
      <c r="E84" s="65"/>
      <c r="F84" s="60"/>
      <c r="G84" s="60"/>
      <c r="H84" s="60"/>
      <c r="I84" s="60"/>
      <c r="J84" s="60"/>
      <c r="K84" s="60"/>
      <c r="L84" s="60"/>
      <c r="M84" s="60"/>
      <c r="N84" s="60"/>
      <c r="O84" s="65"/>
      <c r="P84" s="60"/>
      <c r="Q84" s="60"/>
      <c r="R84" s="60"/>
      <c r="S84" s="60"/>
      <c r="U84" s="60"/>
      <c r="V84" s="60"/>
      <c r="W84" s="60"/>
      <c r="X84" s="60"/>
      <c r="Z84" s="60"/>
      <c r="AA84" s="60"/>
      <c r="AB84" s="60"/>
      <c r="AC84" s="60"/>
      <c r="AE84" s="60"/>
      <c r="AF84" s="60"/>
      <c r="AG84" s="60"/>
      <c r="AH84" s="60"/>
      <c r="AJ84" s="60"/>
      <c r="AK84" s="60"/>
      <c r="AL84" s="60"/>
      <c r="AM84" s="60"/>
      <c r="AO84" s="60"/>
      <c r="AP84" s="60"/>
      <c r="AQ84" s="60"/>
      <c r="AR84" s="60"/>
      <c r="AT84" s="60"/>
      <c r="AU84" s="60"/>
      <c r="AV84" s="60"/>
      <c r="AW84" s="60"/>
      <c r="AY84" s="60"/>
      <c r="AZ84" s="60"/>
      <c r="BA84" s="60"/>
      <c r="BB84" s="60"/>
      <c r="BD84" s="60"/>
      <c r="BE84" s="60"/>
      <c r="BF84" s="60"/>
      <c r="BG84" s="60"/>
      <c r="BI84" s="60"/>
      <c r="BJ84" s="60"/>
      <c r="BK84" s="60"/>
      <c r="BL84" s="60"/>
      <c r="BN84" s="60"/>
      <c r="BO84" s="60"/>
      <c r="BP84" s="60"/>
      <c r="BQ84" s="60"/>
      <c r="BS84" s="60"/>
      <c r="BT84" s="60"/>
      <c r="BU84" s="60"/>
      <c r="BV84" s="60"/>
      <c r="BX84" s="60"/>
      <c r="BY84" s="60"/>
      <c r="BZ84" s="60"/>
      <c r="CA84" s="60"/>
      <c r="CC84" s="60"/>
      <c r="CD84" s="60"/>
      <c r="CE84" s="60"/>
      <c r="CF84" s="60"/>
      <c r="CH84" s="60"/>
      <c r="CI84" s="60"/>
      <c r="CJ84" s="60"/>
      <c r="CK84" s="60"/>
    </row>
    <row r="85" spans="5:89" x14ac:dyDescent="0.25"/>
    <row r="86" spans="5:89" x14ac:dyDescent="0.25"/>
    <row r="87" spans="5:89" x14ac:dyDescent="0.25"/>
    <row r="88" spans="5:89" x14ac:dyDescent="0.25"/>
    <row r="89" spans="5:89" x14ac:dyDescent="0.25"/>
    <row r="90" spans="5:89" x14ac:dyDescent="0.25"/>
  </sheetData>
  <sheetProtection algorithmName="SHA-512" hashValue="OfD+aAxgjj81OGK4FO93PP6xErm6zYCjEGJnfUQs3N5pqH4UZwPQsF4jXfKqfJMvihDF+g8r1Bl8ZMHNBRQOew==" saltValue="Oo2U3HEfqBSz8Qxt5SUPPA==" spinCount="100000" sheet="1" objects="1" scenarios="1"/>
  <pageMargins left="0.7" right="0.7" top="0.75" bottom="0.75" header="0.3" footer="0.3"/>
  <pageSetup orientation="portrait" horizontalDpi="90" verticalDpi="90" r:id="rId1"/>
  <customProperties>
    <customPr name="SSC_SHEET_GUID" r:id="rId2"/>
  </customPropertie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tint="-0.499984740745262"/>
  </sheetPr>
  <dimension ref="A1:CP209"/>
  <sheetViews>
    <sheetView showGridLines="0" zoomScaleNormal="100" workbookViewId="0">
      <pane xSplit="4" ySplit="8" topLeftCell="E9" activePane="bottomRight" state="frozen"/>
      <selection activeCell="C13" sqref="C13"/>
      <selection pane="topRight" activeCell="C13" sqref="C13"/>
      <selection pane="bottomLeft" activeCell="C13" sqref="C13"/>
      <selection pane="bottomRight" activeCell="H17" sqref="H17"/>
    </sheetView>
  </sheetViews>
  <sheetFormatPr defaultColWidth="0" defaultRowHeight="15.75" zeroHeight="1" outlineLevelRow="1" outlineLevelCol="2" x14ac:dyDescent="0.25"/>
  <cols>
    <col min="1" max="1" width="12.85546875" style="418" customWidth="1"/>
    <col min="2" max="2" width="18.28515625" style="418" customWidth="1"/>
    <col min="3" max="3" width="7.140625" style="418" hidden="1" customWidth="1"/>
    <col min="4" max="4" width="20" style="418" hidden="1" customWidth="1"/>
    <col min="5" max="5" width="7.140625" style="416" customWidth="1"/>
    <col min="6" max="7" width="7.140625" style="416" hidden="1" customWidth="1" outlineLevel="1"/>
    <col min="8" max="8" width="7.140625" style="419" customWidth="1" collapsed="1"/>
    <col min="9" max="9" width="7.140625" style="416" hidden="1" customWidth="1" outlineLevel="1"/>
    <col min="10" max="10" width="7.140625" style="416" customWidth="1" collapsed="1"/>
    <col min="11" max="14" width="7.140625" style="416" hidden="1" customWidth="1" outlineLevel="1"/>
    <col min="15" max="15" width="7.140625" style="416" customWidth="1" collapsed="1"/>
    <col min="16" max="19" width="7.140625" style="416" hidden="1" customWidth="1" outlineLevel="1"/>
    <col min="20" max="20" width="7.140625" style="416" customWidth="1" collapsed="1"/>
    <col min="21" max="24" width="7.140625" style="416" hidden="1" customWidth="1" outlineLevel="1"/>
    <col min="25" max="25" width="7.140625" style="416" customWidth="1" collapsed="1"/>
    <col min="26" max="29" width="7.140625" style="416" hidden="1" customWidth="1" outlineLevel="1"/>
    <col min="30" max="30" width="7.140625" style="416" customWidth="1" collapsed="1"/>
    <col min="31" max="34" width="7.140625" style="416" hidden="1" customWidth="1" outlineLevel="1"/>
    <col min="35" max="35" width="7.140625" style="416" customWidth="1" collapsed="1"/>
    <col min="36" max="39" width="7.140625" style="416" hidden="1" customWidth="1" outlineLevel="1"/>
    <col min="40" max="40" width="7.140625" style="416" customWidth="1" collapsed="1"/>
    <col min="41" max="44" width="7.140625" style="416" hidden="1" customWidth="1" outlineLevel="1"/>
    <col min="45" max="45" width="7.140625" style="416" hidden="1" customWidth="1" outlineLevel="1" collapsed="1"/>
    <col min="46" max="49" width="7.140625" style="416" hidden="1" customWidth="1" outlineLevel="2"/>
    <col min="50" max="50" width="7.140625" style="416" hidden="1" customWidth="1" outlineLevel="1" collapsed="1"/>
    <col min="51" max="54" width="7.140625" style="416" hidden="1" customWidth="1" outlineLevel="2"/>
    <col min="55" max="55" width="7.140625" style="416" hidden="1" customWidth="1" outlineLevel="1" collapsed="1"/>
    <col min="56" max="59" width="7.140625" style="416" hidden="1" customWidth="1" outlineLevel="2"/>
    <col min="60" max="60" width="7.140625" style="416" hidden="1" customWidth="1" outlineLevel="1" collapsed="1"/>
    <col min="61" max="64" width="7.140625" style="416" hidden="1" customWidth="1" outlineLevel="2"/>
    <col min="65" max="65" width="7.140625" style="416" hidden="1" customWidth="1" outlineLevel="1" collapsed="1"/>
    <col min="66" max="69" width="7.140625" style="416" hidden="1" customWidth="1" outlineLevel="2"/>
    <col min="70" max="70" width="7.140625" style="416" hidden="1" customWidth="1" outlineLevel="1" collapsed="1"/>
    <col min="71" max="74" width="7.140625" style="416" hidden="1" customWidth="1" outlineLevel="2"/>
    <col min="75" max="75" width="7.140625" style="416" hidden="1" customWidth="1" outlineLevel="1" collapsed="1"/>
    <col min="76" max="79" width="7.140625" style="416" hidden="1" customWidth="1" outlineLevel="2"/>
    <col min="80" max="80" width="7.140625" style="416" hidden="1" customWidth="1" outlineLevel="1" collapsed="1"/>
    <col min="81" max="84" width="7.140625" style="416" hidden="1" customWidth="1" outlineLevel="2"/>
    <col min="85" max="85" width="7.140625" style="416" hidden="1" customWidth="1" outlineLevel="1" collapsed="1"/>
    <col min="86" max="89" width="7.140625" style="416" hidden="1" customWidth="1" outlineLevel="2"/>
    <col min="90" max="90" width="7.140625" style="416" hidden="1" customWidth="1" outlineLevel="1" collapsed="1"/>
    <col min="91" max="91" width="1.85546875" style="418" customWidth="1" collapsed="1"/>
    <col min="92" max="94" width="11.42578125" style="418" customWidth="1"/>
    <col min="95" max="16384" width="8.85546875" style="418" hidden="1"/>
  </cols>
  <sheetData>
    <row r="1" spans="1:94" s="414" customFormat="1" x14ac:dyDescent="0.25">
      <c r="A1" s="544"/>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row>
    <row r="2" spans="1:94" s="414" customFormat="1" ht="5.45" customHeight="1" x14ac:dyDescent="0.25">
      <c r="A2" s="415"/>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row>
    <row r="3" spans="1:94" ht="12" hidden="1" customHeight="1" x14ac:dyDescent="0.25">
      <c r="A3" s="416" t="s">
        <v>162</v>
      </c>
      <c r="B3" s="417" t="s">
        <v>167</v>
      </c>
      <c r="T3" s="420"/>
      <c r="Y3" s="421"/>
      <c r="AD3" s="421"/>
    </row>
    <row r="4" spans="1:94" ht="12" hidden="1" customHeight="1" x14ac:dyDescent="0.25">
      <c r="A4" s="416" t="s">
        <v>278</v>
      </c>
      <c r="B4" s="422">
        <f>base</f>
        <v>0</v>
      </c>
      <c r="C4" s="423" t="s">
        <v>279</v>
      </c>
      <c r="T4" s="420"/>
      <c r="AN4" s="424"/>
    </row>
    <row r="5" spans="1:94" ht="12" hidden="1" customHeight="1" x14ac:dyDescent="0.25">
      <c r="A5" s="416" t="s">
        <v>123</v>
      </c>
      <c r="B5" s="422">
        <v>2050</v>
      </c>
      <c r="C5" s="423" t="s">
        <v>275</v>
      </c>
      <c r="T5" s="420"/>
      <c r="AN5" s="424"/>
    </row>
    <row r="6" spans="1:94" ht="12" hidden="1" customHeight="1" x14ac:dyDescent="0.25">
      <c r="A6" s="416" t="s">
        <v>373</v>
      </c>
      <c r="B6" s="417" t="s">
        <v>376</v>
      </c>
      <c r="C6" s="423"/>
      <c r="T6" s="420"/>
      <c r="AN6" s="424"/>
      <c r="CN6" s="425"/>
      <c r="CO6" s="425"/>
      <c r="CP6" s="425"/>
    </row>
    <row r="7" spans="1:94" s="414" customFormat="1" ht="6.6" customHeight="1" x14ac:dyDescent="0.25">
      <c r="A7" s="426"/>
      <c r="C7" s="427"/>
      <c r="E7" s="426"/>
      <c r="F7" s="426"/>
      <c r="G7" s="426"/>
      <c r="H7" s="428"/>
      <c r="I7" s="426"/>
      <c r="J7" s="426"/>
      <c r="K7" s="426"/>
      <c r="L7" s="426"/>
      <c r="M7" s="426"/>
      <c r="N7" s="426"/>
      <c r="O7" s="426"/>
      <c r="P7" s="426"/>
      <c r="Q7" s="426"/>
      <c r="R7" s="426"/>
      <c r="S7" s="426"/>
      <c r="T7" s="429"/>
      <c r="U7" s="426"/>
      <c r="V7" s="426"/>
      <c r="W7" s="426"/>
      <c r="X7" s="426"/>
      <c r="Y7" s="426"/>
      <c r="Z7" s="426"/>
      <c r="AA7" s="426"/>
      <c r="AB7" s="426"/>
      <c r="AC7" s="426"/>
      <c r="AD7" s="426"/>
      <c r="AE7" s="426"/>
      <c r="AF7" s="426"/>
      <c r="AG7" s="426"/>
      <c r="AH7" s="426"/>
      <c r="AI7" s="426"/>
      <c r="AJ7" s="426"/>
      <c r="AK7" s="426"/>
      <c r="AL7" s="426"/>
      <c r="AM7" s="426"/>
      <c r="AN7" s="430"/>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N7" s="431"/>
      <c r="CO7" s="431"/>
      <c r="CP7" s="431"/>
    </row>
    <row r="8" spans="1:94" x14ac:dyDescent="0.25">
      <c r="A8" s="432" t="s">
        <v>287</v>
      </c>
      <c r="B8" s="432" t="s">
        <v>288</v>
      </c>
      <c r="C8" s="432" t="s">
        <v>286</v>
      </c>
      <c r="D8" s="432" t="s">
        <v>285</v>
      </c>
      <c r="E8" s="433">
        <v>2015</v>
      </c>
      <c r="F8" s="434">
        <f>E8+1</f>
        <v>2016</v>
      </c>
      <c r="G8" s="434">
        <f>F8+1</f>
        <v>2017</v>
      </c>
      <c r="H8" s="434">
        <f>G8+1</f>
        <v>2018</v>
      </c>
      <c r="I8" s="434">
        <f>H8+1</f>
        <v>2019</v>
      </c>
      <c r="J8" s="434">
        <f>E8+5</f>
        <v>2020</v>
      </c>
      <c r="K8" s="434">
        <f>J8+1</f>
        <v>2021</v>
      </c>
      <c r="L8" s="434">
        <f>K8+1</f>
        <v>2022</v>
      </c>
      <c r="M8" s="434">
        <f>L8+1</f>
        <v>2023</v>
      </c>
      <c r="N8" s="434">
        <f>M8+1</f>
        <v>2024</v>
      </c>
      <c r="O8" s="434">
        <f>J8+5</f>
        <v>2025</v>
      </c>
      <c r="P8" s="434">
        <f>O8+1</f>
        <v>2026</v>
      </c>
      <c r="Q8" s="434">
        <f>P8+1</f>
        <v>2027</v>
      </c>
      <c r="R8" s="434">
        <f>Q8+1</f>
        <v>2028</v>
      </c>
      <c r="S8" s="434">
        <f>R8+1</f>
        <v>2029</v>
      </c>
      <c r="T8" s="434">
        <f>O8+5</f>
        <v>2030</v>
      </c>
      <c r="U8" s="434">
        <f>T8+1</f>
        <v>2031</v>
      </c>
      <c r="V8" s="434">
        <f>U8+1</f>
        <v>2032</v>
      </c>
      <c r="W8" s="434">
        <f>V8+1</f>
        <v>2033</v>
      </c>
      <c r="X8" s="434">
        <f>W8+1</f>
        <v>2034</v>
      </c>
      <c r="Y8" s="434">
        <f>T8+5</f>
        <v>2035</v>
      </c>
      <c r="Z8" s="434">
        <f>Y8+1</f>
        <v>2036</v>
      </c>
      <c r="AA8" s="434">
        <f>Z8+1</f>
        <v>2037</v>
      </c>
      <c r="AB8" s="434">
        <f>AA8+1</f>
        <v>2038</v>
      </c>
      <c r="AC8" s="434">
        <f>AB8+1</f>
        <v>2039</v>
      </c>
      <c r="AD8" s="434">
        <f>Y8+5</f>
        <v>2040</v>
      </c>
      <c r="AE8" s="434">
        <f>AD8+1</f>
        <v>2041</v>
      </c>
      <c r="AF8" s="434">
        <f>AE8+1</f>
        <v>2042</v>
      </c>
      <c r="AG8" s="434">
        <f>AF8+1</f>
        <v>2043</v>
      </c>
      <c r="AH8" s="434">
        <f>AG8+1</f>
        <v>2044</v>
      </c>
      <c r="AI8" s="434">
        <f>AD8+5</f>
        <v>2045</v>
      </c>
      <c r="AJ8" s="434">
        <f>AI8+1</f>
        <v>2046</v>
      </c>
      <c r="AK8" s="434">
        <f>AJ8+1</f>
        <v>2047</v>
      </c>
      <c r="AL8" s="434">
        <f>AK8+1</f>
        <v>2048</v>
      </c>
      <c r="AM8" s="434">
        <f>AL8+1</f>
        <v>2049</v>
      </c>
      <c r="AN8" s="434">
        <f>AI8+5</f>
        <v>2050</v>
      </c>
      <c r="AO8" s="435">
        <f>AN8+1</f>
        <v>2051</v>
      </c>
      <c r="AP8" s="435">
        <f>AO8+1</f>
        <v>2052</v>
      </c>
      <c r="AQ8" s="435">
        <f>AP8+1</f>
        <v>2053</v>
      </c>
      <c r="AR8" s="435">
        <f>AQ8+1</f>
        <v>2054</v>
      </c>
      <c r="AS8" s="435">
        <f>AN8+5</f>
        <v>2055</v>
      </c>
      <c r="AT8" s="435">
        <f>AS8+1</f>
        <v>2056</v>
      </c>
      <c r="AU8" s="435">
        <f>AT8+1</f>
        <v>2057</v>
      </c>
      <c r="AV8" s="435">
        <f>AU8+1</f>
        <v>2058</v>
      </c>
      <c r="AW8" s="435">
        <f>AV8+1</f>
        <v>2059</v>
      </c>
      <c r="AX8" s="435">
        <f>AS8+5</f>
        <v>2060</v>
      </c>
      <c r="AY8" s="435">
        <f>AX8+1</f>
        <v>2061</v>
      </c>
      <c r="AZ8" s="435">
        <f>AY8+1</f>
        <v>2062</v>
      </c>
      <c r="BA8" s="435">
        <f>AZ8+1</f>
        <v>2063</v>
      </c>
      <c r="BB8" s="435">
        <f>BA8+1</f>
        <v>2064</v>
      </c>
      <c r="BC8" s="435">
        <f>AX8+5</f>
        <v>2065</v>
      </c>
      <c r="BD8" s="435">
        <f>BC8+1</f>
        <v>2066</v>
      </c>
      <c r="BE8" s="435">
        <f>BD8+1</f>
        <v>2067</v>
      </c>
      <c r="BF8" s="435">
        <f>BE8+1</f>
        <v>2068</v>
      </c>
      <c r="BG8" s="435">
        <f>BF8+1</f>
        <v>2069</v>
      </c>
      <c r="BH8" s="435">
        <f>BC8+5</f>
        <v>2070</v>
      </c>
      <c r="BI8" s="435">
        <f>BH8+1</f>
        <v>2071</v>
      </c>
      <c r="BJ8" s="435">
        <f>BI8+1</f>
        <v>2072</v>
      </c>
      <c r="BK8" s="435">
        <f>BJ8+1</f>
        <v>2073</v>
      </c>
      <c r="BL8" s="435">
        <f>BK8+1</f>
        <v>2074</v>
      </c>
      <c r="BM8" s="435">
        <f>BH8+5</f>
        <v>2075</v>
      </c>
      <c r="BN8" s="435">
        <f>BM8+1</f>
        <v>2076</v>
      </c>
      <c r="BO8" s="435">
        <f>BN8+1</f>
        <v>2077</v>
      </c>
      <c r="BP8" s="435">
        <f>BO8+1</f>
        <v>2078</v>
      </c>
      <c r="BQ8" s="435">
        <f>BP8+1</f>
        <v>2079</v>
      </c>
      <c r="BR8" s="435">
        <f>BM8+5</f>
        <v>2080</v>
      </c>
      <c r="BS8" s="435">
        <f>BR8+1</f>
        <v>2081</v>
      </c>
      <c r="BT8" s="435">
        <f>BS8+1</f>
        <v>2082</v>
      </c>
      <c r="BU8" s="435">
        <f>BT8+1</f>
        <v>2083</v>
      </c>
      <c r="BV8" s="435">
        <f>BU8+1</f>
        <v>2084</v>
      </c>
      <c r="BW8" s="435">
        <f>BR8+5</f>
        <v>2085</v>
      </c>
      <c r="BX8" s="435">
        <f>BW8+1</f>
        <v>2086</v>
      </c>
      <c r="BY8" s="435">
        <f>BX8+1</f>
        <v>2087</v>
      </c>
      <c r="BZ8" s="435">
        <f>BY8+1</f>
        <v>2088</v>
      </c>
      <c r="CA8" s="435">
        <f>BZ8+1</f>
        <v>2089</v>
      </c>
      <c r="CB8" s="435">
        <f>BW8+5</f>
        <v>2090</v>
      </c>
      <c r="CC8" s="435">
        <f>CB8+1</f>
        <v>2091</v>
      </c>
      <c r="CD8" s="435">
        <f>CC8+1</f>
        <v>2092</v>
      </c>
      <c r="CE8" s="435">
        <f>CD8+1</f>
        <v>2093</v>
      </c>
      <c r="CF8" s="435">
        <f>CE8+1</f>
        <v>2094</v>
      </c>
      <c r="CG8" s="435">
        <f>CB8+5</f>
        <v>2095</v>
      </c>
      <c r="CH8" s="435">
        <f>CG8+1</f>
        <v>2096</v>
      </c>
      <c r="CI8" s="435">
        <f>CH8+1</f>
        <v>2097</v>
      </c>
      <c r="CJ8" s="435">
        <f>CI8+1</f>
        <v>2098</v>
      </c>
      <c r="CK8" s="435">
        <f>CJ8+1</f>
        <v>2099</v>
      </c>
      <c r="CL8" s="435">
        <f>CG8+5</f>
        <v>2100</v>
      </c>
      <c r="CM8" s="436"/>
      <c r="CN8" s="437" t="s">
        <v>409</v>
      </c>
      <c r="CO8" s="437" t="s">
        <v>411</v>
      </c>
      <c r="CP8" s="437" t="s">
        <v>410</v>
      </c>
    </row>
    <row r="9" spans="1:94" x14ac:dyDescent="0.25">
      <c r="A9" s="438" t="s">
        <v>492</v>
      </c>
      <c r="B9" s="432"/>
      <c r="C9" s="432"/>
      <c r="D9" s="432"/>
      <c r="E9" s="433"/>
      <c r="F9" s="434"/>
      <c r="G9" s="434"/>
      <c r="H9" s="434"/>
      <c r="I9" s="434"/>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6"/>
      <c r="CN9" s="437"/>
      <c r="CO9" s="437"/>
      <c r="CP9" s="437"/>
    </row>
    <row r="10" spans="1:94" ht="16.5" thickBot="1" x14ac:dyDescent="0.3">
      <c r="A10" s="439" t="s">
        <v>153</v>
      </c>
      <c r="B10" s="440"/>
      <c r="C10" s="440"/>
      <c r="D10" s="440"/>
      <c r="E10" s="441">
        <v>2015</v>
      </c>
      <c r="F10" s="442">
        <f>E10+1</f>
        <v>2016</v>
      </c>
      <c r="G10" s="442">
        <f t="shared" ref="G10:I10" si="0">F10+1</f>
        <v>2017</v>
      </c>
      <c r="H10" s="442">
        <f t="shared" si="0"/>
        <v>2018</v>
      </c>
      <c r="I10" s="442">
        <f t="shared" si="0"/>
        <v>2019</v>
      </c>
      <c r="J10" s="442">
        <f>E10+5</f>
        <v>2020</v>
      </c>
      <c r="K10" s="442">
        <f>J10+1</f>
        <v>2021</v>
      </c>
      <c r="L10" s="442">
        <f t="shared" ref="L10:N10" si="1">K10+1</f>
        <v>2022</v>
      </c>
      <c r="M10" s="442">
        <f t="shared" si="1"/>
        <v>2023</v>
      </c>
      <c r="N10" s="442">
        <f t="shared" si="1"/>
        <v>2024</v>
      </c>
      <c r="O10" s="442">
        <f>J10+5</f>
        <v>2025</v>
      </c>
      <c r="P10" s="442">
        <f>O10+1</f>
        <v>2026</v>
      </c>
      <c r="Q10" s="442">
        <f t="shared" ref="Q10:S10" si="2">P10+1</f>
        <v>2027</v>
      </c>
      <c r="R10" s="442">
        <f t="shared" si="2"/>
        <v>2028</v>
      </c>
      <c r="S10" s="442">
        <f t="shared" si="2"/>
        <v>2029</v>
      </c>
      <c r="T10" s="442">
        <f>O10+5</f>
        <v>2030</v>
      </c>
      <c r="U10" s="442">
        <f>T10+1</f>
        <v>2031</v>
      </c>
      <c r="V10" s="442">
        <f t="shared" ref="V10:X10" si="3">U10+1</f>
        <v>2032</v>
      </c>
      <c r="W10" s="442">
        <f t="shared" si="3"/>
        <v>2033</v>
      </c>
      <c r="X10" s="442">
        <f t="shared" si="3"/>
        <v>2034</v>
      </c>
      <c r="Y10" s="442">
        <f>T10+5</f>
        <v>2035</v>
      </c>
      <c r="Z10" s="442">
        <f>Y10+1</f>
        <v>2036</v>
      </c>
      <c r="AA10" s="442">
        <f t="shared" ref="AA10:AC10" si="4">Z10+1</f>
        <v>2037</v>
      </c>
      <c r="AB10" s="442">
        <f t="shared" si="4"/>
        <v>2038</v>
      </c>
      <c r="AC10" s="442">
        <f t="shared" si="4"/>
        <v>2039</v>
      </c>
      <c r="AD10" s="442">
        <f>Y10+5</f>
        <v>2040</v>
      </c>
      <c r="AE10" s="442">
        <f>AD10+1</f>
        <v>2041</v>
      </c>
      <c r="AF10" s="442">
        <f t="shared" ref="AF10:AH10" si="5">AE10+1</f>
        <v>2042</v>
      </c>
      <c r="AG10" s="442">
        <f t="shared" si="5"/>
        <v>2043</v>
      </c>
      <c r="AH10" s="442">
        <f t="shared" si="5"/>
        <v>2044</v>
      </c>
      <c r="AI10" s="442">
        <f>AD10+5</f>
        <v>2045</v>
      </c>
      <c r="AJ10" s="442">
        <f>AI10+1</f>
        <v>2046</v>
      </c>
      <c r="AK10" s="442">
        <f t="shared" ref="AK10:AM10" si="6">AJ10+1</f>
        <v>2047</v>
      </c>
      <c r="AL10" s="442">
        <f t="shared" si="6"/>
        <v>2048</v>
      </c>
      <c r="AM10" s="442">
        <f t="shared" si="6"/>
        <v>2049</v>
      </c>
      <c r="AN10" s="442">
        <f>AI10+5</f>
        <v>2050</v>
      </c>
      <c r="AO10" s="442">
        <f>AN10+1</f>
        <v>2051</v>
      </c>
      <c r="AP10" s="442">
        <f t="shared" ref="AP10:AR10" si="7">AO10+1</f>
        <v>2052</v>
      </c>
      <c r="AQ10" s="442">
        <f t="shared" si="7"/>
        <v>2053</v>
      </c>
      <c r="AR10" s="442">
        <f t="shared" si="7"/>
        <v>2054</v>
      </c>
      <c r="AS10" s="442">
        <f>AN10+5</f>
        <v>2055</v>
      </c>
      <c r="AT10" s="442">
        <f>AS10+1</f>
        <v>2056</v>
      </c>
      <c r="AU10" s="442">
        <f t="shared" ref="AU10:AW10" si="8">AT10+1</f>
        <v>2057</v>
      </c>
      <c r="AV10" s="442">
        <f t="shared" si="8"/>
        <v>2058</v>
      </c>
      <c r="AW10" s="442">
        <f t="shared" si="8"/>
        <v>2059</v>
      </c>
      <c r="AX10" s="442">
        <f>AS10+5</f>
        <v>2060</v>
      </c>
      <c r="AY10" s="442">
        <f>AX10+1</f>
        <v>2061</v>
      </c>
      <c r="AZ10" s="442">
        <f t="shared" ref="AZ10:BB10" si="9">AY10+1</f>
        <v>2062</v>
      </c>
      <c r="BA10" s="442">
        <f t="shared" si="9"/>
        <v>2063</v>
      </c>
      <c r="BB10" s="442">
        <f t="shared" si="9"/>
        <v>2064</v>
      </c>
      <c r="BC10" s="442">
        <f>AX10+5</f>
        <v>2065</v>
      </c>
      <c r="BD10" s="442">
        <f>BC10+1</f>
        <v>2066</v>
      </c>
      <c r="BE10" s="442">
        <f t="shared" ref="BE10:BG10" si="10">BD10+1</f>
        <v>2067</v>
      </c>
      <c r="BF10" s="442">
        <f t="shared" si="10"/>
        <v>2068</v>
      </c>
      <c r="BG10" s="442">
        <f t="shared" si="10"/>
        <v>2069</v>
      </c>
      <c r="BH10" s="442">
        <f>BC10+5</f>
        <v>2070</v>
      </c>
      <c r="BI10" s="442">
        <f>BH10+1</f>
        <v>2071</v>
      </c>
      <c r="BJ10" s="442">
        <f t="shared" ref="BJ10:BL10" si="11">BI10+1</f>
        <v>2072</v>
      </c>
      <c r="BK10" s="442">
        <f t="shared" si="11"/>
        <v>2073</v>
      </c>
      <c r="BL10" s="442">
        <f t="shared" si="11"/>
        <v>2074</v>
      </c>
      <c r="BM10" s="442">
        <f>BH10+5</f>
        <v>2075</v>
      </c>
      <c r="BN10" s="442">
        <f>BM10+1</f>
        <v>2076</v>
      </c>
      <c r="BO10" s="442">
        <f t="shared" ref="BO10:BQ10" si="12">BN10+1</f>
        <v>2077</v>
      </c>
      <c r="BP10" s="442">
        <f t="shared" si="12"/>
        <v>2078</v>
      </c>
      <c r="BQ10" s="442">
        <f t="shared" si="12"/>
        <v>2079</v>
      </c>
      <c r="BR10" s="442">
        <f>BM10+5</f>
        <v>2080</v>
      </c>
      <c r="BS10" s="442">
        <f>BR10+1</f>
        <v>2081</v>
      </c>
      <c r="BT10" s="442">
        <f t="shared" ref="BT10:BV10" si="13">BS10+1</f>
        <v>2082</v>
      </c>
      <c r="BU10" s="442">
        <f t="shared" si="13"/>
        <v>2083</v>
      </c>
      <c r="BV10" s="442">
        <f t="shared" si="13"/>
        <v>2084</v>
      </c>
      <c r="BW10" s="442">
        <f>BR10+5</f>
        <v>2085</v>
      </c>
      <c r="BX10" s="442">
        <f>BW10+1</f>
        <v>2086</v>
      </c>
      <c r="BY10" s="442">
        <f t="shared" ref="BY10:CA10" si="14">BX10+1</f>
        <v>2087</v>
      </c>
      <c r="BZ10" s="442">
        <f t="shared" si="14"/>
        <v>2088</v>
      </c>
      <c r="CA10" s="442">
        <f t="shared" si="14"/>
        <v>2089</v>
      </c>
      <c r="CB10" s="442">
        <f>BW10+5</f>
        <v>2090</v>
      </c>
      <c r="CC10" s="442">
        <f>CB10+1</f>
        <v>2091</v>
      </c>
      <c r="CD10" s="442">
        <f t="shared" ref="CD10:CF10" si="15">CC10+1</f>
        <v>2092</v>
      </c>
      <c r="CE10" s="442">
        <f t="shared" si="15"/>
        <v>2093</v>
      </c>
      <c r="CF10" s="442">
        <f t="shared" si="15"/>
        <v>2094</v>
      </c>
      <c r="CG10" s="442">
        <f>CB10+5</f>
        <v>2095</v>
      </c>
      <c r="CH10" s="442">
        <f>CG10+1</f>
        <v>2096</v>
      </c>
      <c r="CI10" s="442">
        <f t="shared" ref="CI10:CK10" si="16">CH10+1</f>
        <v>2097</v>
      </c>
      <c r="CJ10" s="442">
        <f t="shared" si="16"/>
        <v>2098</v>
      </c>
      <c r="CK10" s="442">
        <f t="shared" si="16"/>
        <v>2099</v>
      </c>
      <c r="CL10" s="442">
        <f>CG10+5</f>
        <v>2100</v>
      </c>
      <c r="CN10" s="443" t="s">
        <v>409</v>
      </c>
      <c r="CO10" s="443" t="s">
        <v>411</v>
      </c>
      <c r="CP10" s="443" t="s">
        <v>410</v>
      </c>
    </row>
    <row r="11" spans="1:94" ht="16.5" outlineLevel="1" thickTop="1" x14ac:dyDescent="0.25">
      <c r="A11" s="444" t="s">
        <v>152</v>
      </c>
      <c r="B11" s="444" t="str">
        <f>$A$10</f>
        <v>Ded-short</v>
      </c>
      <c r="C11" s="445" t="s">
        <v>289</v>
      </c>
      <c r="D11" s="445"/>
      <c r="E11" s="446">
        <f ca="1">IF($B$6="ON", IF(E10&gt;=covid_start, IF(E10&lt;covid_recovery,NA(),SUMIFS(INDIRECT("Data_main"&amp;"["&amp;E$8&amp;"]"),Data_main[Data],$A11, Data_main[Segment],$B11, Data_main[Scenario],$B$3)),SUMIFS(INDIRECT("Data_main"&amp;"["&amp;E$8&amp;"]"),Data_main[Data],$A11, Data_main[Segment],$B11, Data_main[Scenario],$B$3)),SUMIFS(INDIRECT("Data_main"&amp;"["&amp;E$8&amp;"]"),Data_main[Data],$A11, Data_main[Segment],$B11, Data_main[Scenario],$B$3))</f>
        <v>12.485861973024001</v>
      </c>
      <c r="F11" s="446">
        <f ca="1">IF($B$6="ON", IF(F10&gt;=covid_start, IF(F10&lt;covid_recovery,NA(),SUMIFS(INDIRECT("Data_main"&amp;"["&amp;F$8&amp;"]"),Data_main[Data],$A11, Data_main[Segment],$B11, Data_main[Scenario],$B$3)),SUMIFS(INDIRECT("Data_main"&amp;"["&amp;F$8&amp;"]"),Data_main[Data],$A11, Data_main[Segment],$B11, Data_main[Scenario],$B$3)),SUMIFS(INDIRECT("Data_main"&amp;"["&amp;F$8&amp;"]"),Data_main[Data],$A11, Data_main[Segment],$B11, Data_main[Scenario],$B$3))</f>
        <v>12.815999234496001</v>
      </c>
      <c r="G11" s="446">
        <f ca="1">IF($B$6="ON", IF(G10&gt;=covid_start, IF(G10&lt;covid_recovery,NA(),SUMIFS(INDIRECT("Data_main"&amp;"["&amp;G$8&amp;"]"),Data_main[Data],$A11, Data_main[Segment],$B11, Data_main[Scenario],$B$3)),SUMIFS(INDIRECT("Data_main"&amp;"["&amp;G$8&amp;"]"),Data_main[Data],$A11, Data_main[Segment],$B11, Data_main[Scenario],$B$3)),SUMIFS(INDIRECT("Data_main"&amp;"["&amp;G$8&amp;"]"),Data_main[Data],$A11, Data_main[Segment],$B11, Data_main[Scenario],$B$3))</f>
        <v>13.146136495968001</v>
      </c>
      <c r="H11" s="446">
        <f ca="1">IF($B$6="ON", IF(H10&gt;=covid_start, IF(H10&lt;covid_recovery,NA(),SUMIFS(INDIRECT("Data_main"&amp;"["&amp;H$8&amp;"]"),Data_main[Data],$A11, Data_main[Segment],$B11, Data_main[Scenario],$B$3)),SUMIFS(INDIRECT("Data_main"&amp;"["&amp;H$8&amp;"]"),Data_main[Data],$A11, Data_main[Segment],$B11, Data_main[Scenario],$B$3)),SUMIFS(INDIRECT("Data_main"&amp;"["&amp;H$8&amp;"]"),Data_main[Data],$A11, Data_main[Segment],$B11, Data_main[Scenario],$B$3))</f>
        <v>13.47627375744</v>
      </c>
      <c r="I11" s="446">
        <f ca="1">IF($B$6="ON", IF(I10&gt;=covid_start, IF(I10&lt;covid_recovery,NA(),SUMIFS(INDIRECT("Data_main"&amp;"["&amp;I$8&amp;"]"),Data_main[Data],$A11, Data_main[Segment],$B11, Data_main[Scenario],$B$3)),SUMIFS(INDIRECT("Data_main"&amp;"["&amp;I$8&amp;"]"),Data_main[Data],$A11, Data_main[Segment],$B11, Data_main[Scenario],$B$3)),SUMIFS(INDIRECT("Data_main"&amp;"["&amp;I$8&amp;"]"),Data_main[Data],$A11, Data_main[Segment],$B11, Data_main[Scenario],$B$3))</f>
        <v>12.787643404624001</v>
      </c>
      <c r="J11" s="446" t="e">
        <f ca="1">IF($B$6="ON", IF(J10&gt;=covid_start, IF(J10&lt;covid_recovery,NA(),SUMIFS(INDIRECT("Data_main"&amp;"["&amp;J$8&amp;"]"),Data_main[Data],$A11, Data_main[Segment],$B11, Data_main[Scenario],$B$3)),SUMIFS(INDIRECT("Data_main"&amp;"["&amp;J$8&amp;"]"),Data_main[Data],$A11, Data_main[Segment],$B11, Data_main[Scenario],$B$3)),SUMIFS(INDIRECT("Data_main"&amp;"["&amp;J$8&amp;"]"),Data_main[Data],$A11, Data_main[Segment],$B11, Data_main[Scenario],$B$3))</f>
        <v>#N/A</v>
      </c>
      <c r="K11" s="446" t="e">
        <f ca="1">IF($B$6="ON", IF(K10&gt;=covid_start, IF(K10&lt;covid_recovery,NA(),SUMIFS(INDIRECT("Data_main"&amp;"["&amp;K$8&amp;"]"),Data_main[Data],$A11, Data_main[Segment],$B11, Data_main[Scenario],$B$3)),SUMIFS(INDIRECT("Data_main"&amp;"["&amp;K$8&amp;"]"),Data_main[Data],$A11, Data_main[Segment],$B11, Data_main[Scenario],$B$3)),SUMIFS(INDIRECT("Data_main"&amp;"["&amp;K$8&amp;"]"),Data_main[Data],$A11, Data_main[Segment],$B11, Data_main[Scenario],$B$3))</f>
        <v>#N/A</v>
      </c>
      <c r="L11" s="446" t="e">
        <f ca="1">IF($B$6="ON", IF(L10&gt;=covid_start, IF(L10&lt;covid_recovery,NA(),SUMIFS(INDIRECT("Data_main"&amp;"["&amp;L$8&amp;"]"),Data_main[Data],$A11, Data_main[Segment],$B11, Data_main[Scenario],$B$3)),SUMIFS(INDIRECT("Data_main"&amp;"["&amp;L$8&amp;"]"),Data_main[Data],$A11, Data_main[Segment],$B11, Data_main[Scenario],$B$3)),SUMIFS(INDIRECT("Data_main"&amp;"["&amp;L$8&amp;"]"),Data_main[Data],$A11, Data_main[Segment],$B11, Data_main[Scenario],$B$3))</f>
        <v>#N/A</v>
      </c>
      <c r="M11" s="446" t="e">
        <f ca="1">IF($B$6="ON", IF(M10&gt;=covid_start, IF(M10&lt;covid_recovery,NA(),SUMIFS(INDIRECT("Data_main"&amp;"["&amp;M$8&amp;"]"),Data_main[Data],$A11, Data_main[Segment],$B11, Data_main[Scenario],$B$3)),SUMIFS(INDIRECT("Data_main"&amp;"["&amp;M$8&amp;"]"),Data_main[Data],$A11, Data_main[Segment],$B11, Data_main[Scenario],$B$3)),SUMIFS(INDIRECT("Data_main"&amp;"["&amp;M$8&amp;"]"),Data_main[Data],$A11, Data_main[Segment],$B11, Data_main[Scenario],$B$3))</f>
        <v>#N/A</v>
      </c>
      <c r="N11" s="446" t="e">
        <f ca="1">IF($B$6="ON", IF(N10&gt;=covid_start, IF(N10&lt;covid_recovery,NA(),SUMIFS(INDIRECT("Data_main"&amp;"["&amp;N$8&amp;"]"),Data_main[Data],$A11, Data_main[Segment],$B11, Data_main[Scenario],$B$3)),SUMIFS(INDIRECT("Data_main"&amp;"["&amp;N$8&amp;"]"),Data_main[Data],$A11, Data_main[Segment],$B11, Data_main[Scenario],$B$3)),SUMIFS(INDIRECT("Data_main"&amp;"["&amp;N$8&amp;"]"),Data_main[Data],$A11, Data_main[Segment],$B11, Data_main[Scenario],$B$3))</f>
        <v>#N/A</v>
      </c>
      <c r="O11" s="446">
        <f ca="1">IF($B$6="ON", IF(O10&gt;=covid_start, IF(O10&lt;covid_recovery,NA(),SUMIFS(INDIRECT("Data_main"&amp;"["&amp;O$8&amp;"]"),Data_main[Data],$A11, Data_main[Segment],$B11, Data_main[Scenario],$B$3)),SUMIFS(INDIRECT("Data_main"&amp;"["&amp;O$8&amp;"]"),Data_main[Data],$A11, Data_main[Segment],$B11, Data_main[Scenario],$B$3)),SUMIFS(INDIRECT("Data_main"&amp;"["&amp;O$8&amp;"]"),Data_main[Data],$A11, Data_main[Segment],$B11, Data_main[Scenario],$B$3))</f>
        <v>12.481982353725567</v>
      </c>
      <c r="P11" s="446">
        <f ca="1">IF($B$6="ON", IF(P10&gt;=covid_start, IF(P10&lt;covid_recovery,NA(),SUMIFS(INDIRECT("Data_main"&amp;"["&amp;P$8&amp;"]"),Data_main[Data],$A11, Data_main[Segment],$B11, Data_main[Scenario],$B$3)),SUMIFS(INDIRECT("Data_main"&amp;"["&amp;P$8&amp;"]"),Data_main[Data],$A11, Data_main[Segment],$B11, Data_main[Scenario],$B$3)),SUMIFS(INDIRECT("Data_main"&amp;"["&amp;P$8&amp;"]"),Data_main[Data],$A11, Data_main[Segment],$B11, Data_main[Scenario],$B$3))</f>
        <v>12.431038845242496</v>
      </c>
      <c r="Q11" s="446">
        <f ca="1">IF($B$6="ON", IF(Q10&gt;=covid_start, IF(Q10&lt;covid_recovery,NA(),SUMIFS(INDIRECT("Data_main"&amp;"["&amp;Q$8&amp;"]"),Data_main[Data],$A11, Data_main[Segment],$B11, Data_main[Scenario],$B$3)),SUMIFS(INDIRECT("Data_main"&amp;"["&amp;Q$8&amp;"]"),Data_main[Data],$A11, Data_main[Segment],$B11, Data_main[Scenario],$B$3)),SUMIFS(INDIRECT("Data_main"&amp;"["&amp;Q$8&amp;"]"),Data_main[Data],$A11, Data_main[Segment],$B11, Data_main[Scenario],$B$3))</f>
        <v>12.380095336759421</v>
      </c>
      <c r="R11" s="446">
        <f ca="1">IF($B$6="ON", IF(R10&gt;=covid_start, IF(R10&lt;covid_recovery,NA(),SUMIFS(INDIRECT("Data_main"&amp;"["&amp;R$8&amp;"]"),Data_main[Data],$A11, Data_main[Segment],$B11, Data_main[Scenario],$B$3)),SUMIFS(INDIRECT("Data_main"&amp;"["&amp;R$8&amp;"]"),Data_main[Data],$A11, Data_main[Segment],$B11, Data_main[Scenario],$B$3)),SUMIFS(INDIRECT("Data_main"&amp;"["&amp;R$8&amp;"]"),Data_main[Data],$A11, Data_main[Segment],$B11, Data_main[Scenario],$B$3))</f>
        <v>12.329151828276347</v>
      </c>
      <c r="S11" s="446">
        <f ca="1">IF($B$6="ON", IF(S10&gt;=covid_start, IF(S10&lt;covid_recovery,NA(),SUMIFS(INDIRECT("Data_main"&amp;"["&amp;S$8&amp;"]"),Data_main[Data],$A11, Data_main[Segment],$B11, Data_main[Scenario],$B$3)),SUMIFS(INDIRECT("Data_main"&amp;"["&amp;S$8&amp;"]"),Data_main[Data],$A11, Data_main[Segment],$B11, Data_main[Scenario],$B$3)),SUMIFS(INDIRECT("Data_main"&amp;"["&amp;S$8&amp;"]"),Data_main[Data],$A11, Data_main[Segment],$B11, Data_main[Scenario],$B$3))</f>
        <v>12.278208319793274</v>
      </c>
      <c r="T11" s="446">
        <f ca="1">IF($B$6="ON", IF(T10&gt;=covid_start, IF(T10&lt;covid_recovery,NA(),SUMIFS(INDIRECT("Data_main"&amp;"["&amp;T$8&amp;"]"),Data_main[Data],$A11, Data_main[Segment],$B11, Data_main[Scenario],$B$3)),SUMIFS(INDIRECT("Data_main"&amp;"["&amp;T$8&amp;"]"),Data_main[Data],$A11, Data_main[Segment],$B11, Data_main[Scenario],$B$3)),SUMIFS(INDIRECT("Data_main"&amp;"["&amp;T$8&amp;"]"),Data_main[Data],$A11, Data_main[Segment],$B11, Data_main[Scenario],$B$3))</f>
        <v>12.227264811310192</v>
      </c>
      <c r="U11" s="446">
        <f ca="1">IF($B$6="ON", IF(U10&gt;=covid_start, IF(U10&lt;covid_recovery,NA(),SUMIFS(INDIRECT("Data_main"&amp;"["&amp;U$8&amp;"]"),Data_main[Data],$A11, Data_main[Segment],$B11, Data_main[Scenario],$B$3)),SUMIFS(INDIRECT("Data_main"&amp;"["&amp;U$8&amp;"]"),Data_main[Data],$A11, Data_main[Segment],$B11, Data_main[Scenario],$B$3)),SUMIFS(INDIRECT("Data_main"&amp;"["&amp;U$8&amp;"]"),Data_main[Data],$A11, Data_main[Segment],$B11, Data_main[Scenario],$B$3))</f>
        <v>12.098785008657424</v>
      </c>
      <c r="V11" s="446">
        <f ca="1">IF($B$6="ON", IF(V10&gt;=covid_start, IF(V10&lt;covid_recovery,NA(),SUMIFS(INDIRECT("Data_main"&amp;"["&amp;V$8&amp;"]"),Data_main[Data],$A11, Data_main[Segment],$B11, Data_main[Scenario],$B$3)),SUMIFS(INDIRECT("Data_main"&amp;"["&amp;V$8&amp;"]"),Data_main[Data],$A11, Data_main[Segment],$B11, Data_main[Scenario],$B$3)),SUMIFS(INDIRECT("Data_main"&amp;"["&amp;V$8&amp;"]"),Data_main[Data],$A11, Data_main[Segment],$B11, Data_main[Scenario],$B$3))</f>
        <v>11.970305206004655</v>
      </c>
      <c r="W11" s="446">
        <f ca="1">IF($B$6="ON", IF(W10&gt;=covid_start, IF(W10&lt;covid_recovery,NA(),SUMIFS(INDIRECT("Data_main"&amp;"["&amp;W$8&amp;"]"),Data_main[Data],$A11, Data_main[Segment],$B11, Data_main[Scenario],$B$3)),SUMIFS(INDIRECT("Data_main"&amp;"["&amp;W$8&amp;"]"),Data_main[Data],$A11, Data_main[Segment],$B11, Data_main[Scenario],$B$3)),SUMIFS(INDIRECT("Data_main"&amp;"["&amp;W$8&amp;"]"),Data_main[Data],$A11, Data_main[Segment],$B11, Data_main[Scenario],$B$3))</f>
        <v>11.841825403351883</v>
      </c>
      <c r="X11" s="446">
        <f ca="1">IF($B$6="ON", IF(X10&gt;=covid_start, IF(X10&lt;covid_recovery,NA(),SUMIFS(INDIRECT("Data_main"&amp;"["&amp;X$8&amp;"]"),Data_main[Data],$A11, Data_main[Segment],$B11, Data_main[Scenario],$B$3)),SUMIFS(INDIRECT("Data_main"&amp;"["&amp;X$8&amp;"]"),Data_main[Data],$A11, Data_main[Segment],$B11, Data_main[Scenario],$B$3)),SUMIFS(INDIRECT("Data_main"&amp;"["&amp;X$8&amp;"]"),Data_main[Data],$A11, Data_main[Segment],$B11, Data_main[Scenario],$B$3))</f>
        <v>11.713345600699112</v>
      </c>
      <c r="Y11" s="446">
        <f ca="1">IF($B$6="ON", IF(Y10&gt;=covid_start, IF(Y10&lt;covid_recovery,NA(),SUMIFS(INDIRECT("Data_main"&amp;"["&amp;Y$8&amp;"]"),Data_main[Data],$A11, Data_main[Segment],$B11, Data_main[Scenario],$B$3)),SUMIFS(INDIRECT("Data_main"&amp;"["&amp;Y$8&amp;"]"),Data_main[Data],$A11, Data_main[Segment],$B11, Data_main[Scenario],$B$3)),SUMIFS(INDIRECT("Data_main"&amp;"["&amp;Y$8&amp;"]"),Data_main[Data],$A11, Data_main[Segment],$B11, Data_main[Scenario],$B$3))</f>
        <v>11.584865798046346</v>
      </c>
      <c r="Z11" s="446">
        <f ca="1">IF($B$6="ON", IF(Z10&gt;=covid_start, IF(Z10&lt;covid_recovery,NA(),SUMIFS(INDIRECT("Data_main"&amp;"["&amp;Z$8&amp;"]"),Data_main[Data],$A11, Data_main[Segment],$B11, Data_main[Scenario],$B$3)),SUMIFS(INDIRECT("Data_main"&amp;"["&amp;Z$8&amp;"]"),Data_main[Data],$A11, Data_main[Segment],$B11, Data_main[Scenario],$B$3)),SUMIFS(INDIRECT("Data_main"&amp;"["&amp;Z$8&amp;"]"),Data_main[Data],$A11, Data_main[Segment],$B11, Data_main[Scenario],$B$3))</f>
        <v>11.456385995393578</v>
      </c>
      <c r="AA11" s="446">
        <f ca="1">IF($B$6="ON", IF(AA10&gt;=covid_start, IF(AA10&lt;covid_recovery,NA(),SUMIFS(INDIRECT("Data_main"&amp;"["&amp;AA$8&amp;"]"),Data_main[Data],$A11, Data_main[Segment],$B11, Data_main[Scenario],$B$3)),SUMIFS(INDIRECT("Data_main"&amp;"["&amp;AA$8&amp;"]"),Data_main[Data],$A11, Data_main[Segment],$B11, Data_main[Scenario],$B$3)),SUMIFS(INDIRECT("Data_main"&amp;"["&amp;AA$8&amp;"]"),Data_main[Data],$A11, Data_main[Segment],$B11, Data_main[Scenario],$B$3))</f>
        <v>11.327906192740807</v>
      </c>
      <c r="AB11" s="446">
        <f ca="1">IF($B$6="ON", IF(AB10&gt;=covid_start, IF(AB10&lt;covid_recovery,NA(),SUMIFS(INDIRECT("Data_main"&amp;"["&amp;AB$8&amp;"]"),Data_main[Data],$A11, Data_main[Segment],$B11, Data_main[Scenario],$B$3)),SUMIFS(INDIRECT("Data_main"&amp;"["&amp;AB$8&amp;"]"),Data_main[Data],$A11, Data_main[Segment],$B11, Data_main[Scenario],$B$3)),SUMIFS(INDIRECT("Data_main"&amp;"["&amp;AB$8&amp;"]"),Data_main[Data],$A11, Data_main[Segment],$B11, Data_main[Scenario],$B$3))</f>
        <v>11.199426390088041</v>
      </c>
      <c r="AC11" s="446">
        <f ca="1">IF($B$6="ON", IF(AC10&gt;=covid_start, IF(AC10&lt;covid_recovery,NA(),SUMIFS(INDIRECT("Data_main"&amp;"["&amp;AC$8&amp;"]"),Data_main[Data],$A11, Data_main[Segment],$B11, Data_main[Scenario],$B$3)),SUMIFS(INDIRECT("Data_main"&amp;"["&amp;AC$8&amp;"]"),Data_main[Data],$A11, Data_main[Segment],$B11, Data_main[Scenario],$B$3)),SUMIFS(INDIRECT("Data_main"&amp;"["&amp;AC$8&amp;"]"),Data_main[Data],$A11, Data_main[Segment],$B11, Data_main[Scenario],$B$3))</f>
        <v>11.070946587435271</v>
      </c>
      <c r="AD11" s="446">
        <f ca="1">IF($B$6="ON", IF(AD10&gt;=covid_start, IF(AD10&lt;covid_recovery,NA(),SUMIFS(INDIRECT("Data_main"&amp;"["&amp;AD$8&amp;"]"),Data_main[Data],$A11, Data_main[Segment],$B11, Data_main[Scenario],$B$3)),SUMIFS(INDIRECT("Data_main"&amp;"["&amp;AD$8&amp;"]"),Data_main[Data],$A11, Data_main[Segment],$B11, Data_main[Scenario],$B$3)),SUMIFS(INDIRECT("Data_main"&amp;"["&amp;AD$8&amp;"]"),Data_main[Data],$A11, Data_main[Segment],$B11, Data_main[Scenario],$B$3))</f>
        <v>10.942466784782503</v>
      </c>
      <c r="AE11" s="446">
        <f ca="1">IF($B$6="ON", IF(AE10&gt;=covid_start, IF(AE10&lt;covid_recovery,NA(),SUMIFS(INDIRECT("Data_main"&amp;"["&amp;AE$8&amp;"]"),Data_main[Data],$A11, Data_main[Segment],$B11, Data_main[Scenario],$B$3)),SUMIFS(INDIRECT("Data_main"&amp;"["&amp;AE$8&amp;"]"),Data_main[Data],$A11, Data_main[Segment],$B11, Data_main[Scenario],$B$3)),SUMIFS(INDIRECT("Data_main"&amp;"["&amp;AE$8&amp;"]"),Data_main[Data],$A11, Data_main[Segment],$B11, Data_main[Scenario],$B$3))</f>
        <v>10.890859913655317</v>
      </c>
      <c r="AF11" s="446">
        <f ca="1">IF($B$6="ON", IF(AF10&gt;=covid_start, IF(AF10&lt;covid_recovery,NA(),SUMIFS(INDIRECT("Data_main"&amp;"["&amp;AF$8&amp;"]"),Data_main[Data],$A11, Data_main[Segment],$B11, Data_main[Scenario],$B$3)),SUMIFS(INDIRECT("Data_main"&amp;"["&amp;AF$8&amp;"]"),Data_main[Data],$A11, Data_main[Segment],$B11, Data_main[Scenario],$B$3)),SUMIFS(INDIRECT("Data_main"&amp;"["&amp;AF$8&amp;"]"),Data_main[Data],$A11, Data_main[Segment],$B11, Data_main[Scenario],$B$3))</f>
        <v>10.839253042528133</v>
      </c>
      <c r="AG11" s="446">
        <f ca="1">IF($B$6="ON", IF(AG10&gt;=covid_start, IF(AG10&lt;covid_recovery,NA(),SUMIFS(INDIRECT("Data_main"&amp;"["&amp;AG$8&amp;"]"),Data_main[Data],$A11, Data_main[Segment],$B11, Data_main[Scenario],$B$3)),SUMIFS(INDIRECT("Data_main"&amp;"["&amp;AG$8&amp;"]"),Data_main[Data],$A11, Data_main[Segment],$B11, Data_main[Scenario],$B$3)),SUMIFS(INDIRECT("Data_main"&amp;"["&amp;AG$8&amp;"]"),Data_main[Data],$A11, Data_main[Segment],$B11, Data_main[Scenario],$B$3))</f>
        <v>10.787646171400949</v>
      </c>
      <c r="AH11" s="446">
        <f ca="1">IF($B$6="ON", IF(AH10&gt;=covid_start, IF(AH10&lt;covid_recovery,NA(),SUMIFS(INDIRECT("Data_main"&amp;"["&amp;AH$8&amp;"]"),Data_main[Data],$A11, Data_main[Segment],$B11, Data_main[Scenario],$B$3)),SUMIFS(INDIRECT("Data_main"&amp;"["&amp;AH$8&amp;"]"),Data_main[Data],$A11, Data_main[Segment],$B11, Data_main[Scenario],$B$3)),SUMIFS(INDIRECT("Data_main"&amp;"["&amp;AH$8&amp;"]"),Data_main[Data],$A11, Data_main[Segment],$B11, Data_main[Scenario],$B$3))</f>
        <v>10.736039300273765</v>
      </c>
      <c r="AI11" s="446">
        <f ca="1">IF($B$6="ON", IF(AI10&gt;=covid_start, IF(AI10&lt;covid_recovery,NA(),SUMIFS(INDIRECT("Data_main"&amp;"["&amp;AI$8&amp;"]"),Data_main[Data],$A11, Data_main[Segment],$B11, Data_main[Scenario],$B$3)),SUMIFS(INDIRECT("Data_main"&amp;"["&amp;AI$8&amp;"]"),Data_main[Data],$A11, Data_main[Segment],$B11, Data_main[Scenario],$B$3)),SUMIFS(INDIRECT("Data_main"&amp;"["&amp;AI$8&amp;"]"),Data_main[Data],$A11, Data_main[Segment],$B11, Data_main[Scenario],$B$3))</f>
        <v>10.684432429146582</v>
      </c>
      <c r="AJ11" s="446">
        <f ca="1">IF($B$6="ON", IF(AJ10&gt;=covid_start, IF(AJ10&lt;covid_recovery,NA(),SUMIFS(INDIRECT("Data_main"&amp;"["&amp;AJ$8&amp;"]"),Data_main[Data],$A11, Data_main[Segment],$B11, Data_main[Scenario],$B$3)),SUMIFS(INDIRECT("Data_main"&amp;"["&amp;AJ$8&amp;"]"),Data_main[Data],$A11, Data_main[Segment],$B11, Data_main[Scenario],$B$3)),SUMIFS(INDIRECT("Data_main"&amp;"["&amp;AJ$8&amp;"]"),Data_main[Data],$A11, Data_main[Segment],$B11, Data_main[Scenario],$B$3))</f>
        <v>10.632825558019396</v>
      </c>
      <c r="AK11" s="446">
        <f ca="1">IF($B$6="ON", IF(AK10&gt;=covid_start, IF(AK10&lt;covid_recovery,NA(),SUMIFS(INDIRECT("Data_main"&amp;"["&amp;AK$8&amp;"]"),Data_main[Data],$A11, Data_main[Segment],$B11, Data_main[Scenario],$B$3)),SUMIFS(INDIRECT("Data_main"&amp;"["&amp;AK$8&amp;"]"),Data_main[Data],$A11, Data_main[Segment],$B11, Data_main[Scenario],$B$3)),SUMIFS(INDIRECT("Data_main"&amp;"["&amp;AK$8&amp;"]"),Data_main[Data],$A11, Data_main[Segment],$B11, Data_main[Scenario],$B$3))</f>
        <v>10.581218686892212</v>
      </c>
      <c r="AL11" s="446">
        <f ca="1">IF($B$6="ON", IF(AL10&gt;=covid_start, IF(AL10&lt;covid_recovery,NA(),SUMIFS(INDIRECT("Data_main"&amp;"["&amp;AL$8&amp;"]"),Data_main[Data],$A11, Data_main[Segment],$B11, Data_main[Scenario],$B$3)),SUMIFS(INDIRECT("Data_main"&amp;"["&amp;AL$8&amp;"]"),Data_main[Data],$A11, Data_main[Segment],$B11, Data_main[Scenario],$B$3)),SUMIFS(INDIRECT("Data_main"&amp;"["&amp;AL$8&amp;"]"),Data_main[Data],$A11, Data_main[Segment],$B11, Data_main[Scenario],$B$3))</f>
        <v>10.529611815765032</v>
      </c>
      <c r="AM11" s="446">
        <f ca="1">IF($B$6="ON", IF(AM10&gt;=covid_start, IF(AM10&lt;covid_recovery,NA(),SUMIFS(INDIRECT("Data_main"&amp;"["&amp;AM$8&amp;"]"),Data_main[Data],$A11, Data_main[Segment],$B11, Data_main[Scenario],$B$3)),SUMIFS(INDIRECT("Data_main"&amp;"["&amp;AM$8&amp;"]"),Data_main[Data],$A11, Data_main[Segment],$B11, Data_main[Scenario],$B$3)),SUMIFS(INDIRECT("Data_main"&amp;"["&amp;AM$8&amp;"]"),Data_main[Data],$A11, Data_main[Segment],$B11, Data_main[Scenario],$B$3))</f>
        <v>10.478004944637846</v>
      </c>
      <c r="AN11" s="446">
        <f ca="1">IF($B$6="ON", IF(AN10&gt;=covid_start, IF(AN10&lt;covid_recovery,NA(),SUMIFS(INDIRECT("Data_main"&amp;"["&amp;AN$8&amp;"]"),Data_main[Data],$A11, Data_main[Segment],$B11, Data_main[Scenario],$B$3)),SUMIFS(INDIRECT("Data_main"&amp;"["&amp;AN$8&amp;"]"),Data_main[Data],$A11, Data_main[Segment],$B11, Data_main[Scenario],$B$3)),SUMIFS(INDIRECT("Data_main"&amp;"["&amp;AN$8&amp;"]"),Data_main[Data],$A11, Data_main[Segment],$B11, Data_main[Scenario],$B$3))</f>
        <v>10.426398073510663</v>
      </c>
      <c r="AO11" s="446">
        <f ca="1">IF($B$6="ON", IF(AO10&gt;=covid_start, IF(AO10&lt;covid_recovery,NA(),SUMIFS(INDIRECT("Data_main"&amp;"["&amp;AO$8&amp;"]"),Data_main[Data],$A11, Data_main[Segment],$B11, Data_main[Scenario],$B$3)),SUMIFS(INDIRECT("Data_main"&amp;"["&amp;AO$8&amp;"]"),Data_main[Data],$A11, Data_main[Segment],$B11, Data_main[Scenario],$B$3)),SUMIFS(INDIRECT("Data_main"&amp;"["&amp;AO$8&amp;"]"),Data_main[Data],$A11, Data_main[Segment],$B11, Data_main[Scenario],$B$3))</f>
        <v>11.122521981937942</v>
      </c>
      <c r="AP11" s="446">
        <f ca="1">IF($B$6="ON", IF(AP10&gt;=covid_start, IF(AP10&lt;covid_recovery,NA(),SUMIFS(INDIRECT("Data_main"&amp;"["&amp;AP$8&amp;"]"),Data_main[Data],$A11, Data_main[Segment],$B11, Data_main[Scenario],$B$3)),SUMIFS(INDIRECT("Data_main"&amp;"["&amp;AP$8&amp;"]"),Data_main[Data],$A11, Data_main[Segment],$B11, Data_main[Scenario],$B$3)),SUMIFS(INDIRECT("Data_main"&amp;"["&amp;AP$8&amp;"]"),Data_main[Data],$A11, Data_main[Segment],$B11, Data_main[Scenario],$B$3))</f>
        <v>10.900292294831798</v>
      </c>
      <c r="AQ11" s="446">
        <f ca="1">IF($B$6="ON", IF(AQ10&gt;=covid_start, IF(AQ10&lt;covid_recovery,NA(),SUMIFS(INDIRECT("Data_main"&amp;"["&amp;AQ$8&amp;"]"),Data_main[Data],$A11, Data_main[Segment],$B11, Data_main[Scenario],$B$3)),SUMIFS(INDIRECT("Data_main"&amp;"["&amp;AQ$8&amp;"]"),Data_main[Data],$A11, Data_main[Segment],$B11, Data_main[Scenario],$B$3)),SUMIFS(INDIRECT("Data_main"&amp;"["&amp;AQ$8&amp;"]"),Data_main[Data],$A11, Data_main[Segment],$B11, Data_main[Scenario],$B$3))</f>
        <v>10.678062607725648</v>
      </c>
      <c r="AR11" s="446">
        <f ca="1">IF($B$6="ON", IF(AR10&gt;=covid_start, IF(AR10&lt;covid_recovery,NA(),SUMIFS(INDIRECT("Data_main"&amp;"["&amp;AR$8&amp;"]"),Data_main[Data],$A11, Data_main[Segment],$B11, Data_main[Scenario],$B$3)),SUMIFS(INDIRECT("Data_main"&amp;"["&amp;AR$8&amp;"]"),Data_main[Data],$A11, Data_main[Segment],$B11, Data_main[Scenario],$B$3)),SUMIFS(INDIRECT("Data_main"&amp;"["&amp;AR$8&amp;"]"),Data_main[Data],$A11, Data_main[Segment],$B11, Data_main[Scenario],$B$3))</f>
        <v>10.455832920619505</v>
      </c>
      <c r="AS11" s="446">
        <f ca="1">IF($B$6="ON", IF(AS10&gt;=covid_start, IF(AS10&lt;covid_recovery,NA(),SUMIFS(INDIRECT("Data_main"&amp;"["&amp;AS$8&amp;"]"),Data_main[Data],$A11, Data_main[Segment],$B11, Data_main[Scenario],$B$3)),SUMIFS(INDIRECT("Data_main"&amp;"["&amp;AS$8&amp;"]"),Data_main[Data],$A11, Data_main[Segment],$B11, Data_main[Scenario],$B$3)),SUMIFS(INDIRECT("Data_main"&amp;"["&amp;AS$8&amp;"]"),Data_main[Data],$A11, Data_main[Segment],$B11, Data_main[Scenario],$B$3))</f>
        <v>10.233603233513358</v>
      </c>
      <c r="AT11" s="446">
        <f ca="1">IF($B$6="ON", IF(AT10&gt;=covid_start, IF(AT10&lt;covid_recovery,NA(),SUMIFS(INDIRECT("Data_main"&amp;"["&amp;AT$8&amp;"]"),Data_main[Data],$A11, Data_main[Segment],$B11, Data_main[Scenario],$B$3)),SUMIFS(INDIRECT("Data_main"&amp;"["&amp;AT$8&amp;"]"),Data_main[Data],$A11, Data_main[Segment],$B11, Data_main[Scenario],$B$3)),SUMIFS(INDIRECT("Data_main"&amp;"["&amp;AT$8&amp;"]"),Data_main[Data],$A11, Data_main[Segment],$B11, Data_main[Scenario],$B$3))</f>
        <v>10.01137354640721</v>
      </c>
      <c r="AU11" s="446">
        <f ca="1">IF($B$6="ON", IF(AU10&gt;=covid_start, IF(AU10&lt;covid_recovery,NA(),SUMIFS(INDIRECT("Data_main"&amp;"["&amp;AU$8&amp;"]"),Data_main[Data],$A11, Data_main[Segment],$B11, Data_main[Scenario],$B$3)),SUMIFS(INDIRECT("Data_main"&amp;"["&amp;AU$8&amp;"]"),Data_main[Data],$A11, Data_main[Segment],$B11, Data_main[Scenario],$B$3)),SUMIFS(INDIRECT("Data_main"&amp;"["&amp;AU$8&amp;"]"),Data_main[Data],$A11, Data_main[Segment],$B11, Data_main[Scenario],$B$3))</f>
        <v>9.7891438593010669</v>
      </c>
      <c r="AV11" s="446">
        <f ca="1">IF($B$6="ON", IF(AV10&gt;=covid_start, IF(AV10&lt;covid_recovery,NA(),SUMIFS(INDIRECT("Data_main"&amp;"["&amp;AV$8&amp;"]"),Data_main[Data],$A11, Data_main[Segment],$B11, Data_main[Scenario],$B$3)),SUMIFS(INDIRECT("Data_main"&amp;"["&amp;AV$8&amp;"]"),Data_main[Data],$A11, Data_main[Segment],$B11, Data_main[Scenario],$B$3)),SUMIFS(INDIRECT("Data_main"&amp;"["&amp;AV$8&amp;"]"),Data_main[Data],$A11, Data_main[Segment],$B11, Data_main[Scenario],$B$3))</f>
        <v>9.5669141721949202</v>
      </c>
      <c r="AW11" s="446">
        <f ca="1">IF($B$6="ON", IF(AW10&gt;=covid_start, IF(AW10&lt;covid_recovery,NA(),SUMIFS(INDIRECT("Data_main"&amp;"["&amp;AW$8&amp;"]"),Data_main[Data],$A11, Data_main[Segment],$B11, Data_main[Scenario],$B$3)),SUMIFS(INDIRECT("Data_main"&amp;"["&amp;AW$8&amp;"]"),Data_main[Data],$A11, Data_main[Segment],$B11, Data_main[Scenario],$B$3)),SUMIFS(INDIRECT("Data_main"&amp;"["&amp;AW$8&amp;"]"),Data_main[Data],$A11, Data_main[Segment],$B11, Data_main[Scenario],$B$3))</f>
        <v>9.3446844850887754</v>
      </c>
      <c r="AX11" s="446">
        <f ca="1">IF($B$6="ON", IF(AX10&gt;=covid_start, IF(AX10&lt;covid_recovery,NA(),SUMIFS(INDIRECT("Data_main"&amp;"["&amp;AX$8&amp;"]"),Data_main[Data],$A11, Data_main[Segment],$B11, Data_main[Scenario],$B$3)),SUMIFS(INDIRECT("Data_main"&amp;"["&amp;AX$8&amp;"]"),Data_main[Data],$A11, Data_main[Segment],$B11, Data_main[Scenario],$B$3)),SUMIFS(INDIRECT("Data_main"&amp;"["&amp;AX$8&amp;"]"),Data_main[Data],$A11, Data_main[Segment],$B11, Data_main[Scenario],$B$3))</f>
        <v>9.1224547979826269</v>
      </c>
      <c r="AY11" s="446">
        <f ca="1">IF($B$6="ON", IF(AY10&gt;=covid_start, IF(AY10&lt;covid_recovery,NA(),SUMIFS(INDIRECT("Data_main"&amp;"["&amp;AY$8&amp;"]"),Data_main[Data],$A11, Data_main[Segment],$B11, Data_main[Scenario],$B$3)),SUMIFS(INDIRECT("Data_main"&amp;"["&amp;AY$8&amp;"]"),Data_main[Data],$A11, Data_main[Segment],$B11, Data_main[Scenario],$B$3)),SUMIFS(INDIRECT("Data_main"&amp;"["&amp;AY$8&amp;"]"),Data_main[Data],$A11, Data_main[Segment],$B11, Data_main[Scenario],$B$3))</f>
        <v>9.0444528343214756</v>
      </c>
      <c r="AZ11" s="446">
        <f ca="1">IF($B$6="ON", IF(AZ10&gt;=covid_start, IF(AZ10&lt;covid_recovery,NA(),SUMIFS(INDIRECT("Data_main"&amp;"["&amp;AZ$8&amp;"]"),Data_main[Data],$A11, Data_main[Segment],$B11, Data_main[Scenario],$B$3)),SUMIFS(INDIRECT("Data_main"&amp;"["&amp;AZ$8&amp;"]"),Data_main[Data],$A11, Data_main[Segment],$B11, Data_main[Scenario],$B$3)),SUMIFS(INDIRECT("Data_main"&amp;"["&amp;AZ$8&amp;"]"),Data_main[Data],$A11, Data_main[Segment],$B11, Data_main[Scenario],$B$3))</f>
        <v>8.9664508706603279</v>
      </c>
      <c r="BA11" s="446">
        <f ca="1">IF($B$6="ON", IF(BA10&gt;=covid_start, IF(BA10&lt;covid_recovery,NA(),SUMIFS(INDIRECT("Data_main"&amp;"["&amp;BA$8&amp;"]"),Data_main[Data],$A11, Data_main[Segment],$B11, Data_main[Scenario],$B$3)),SUMIFS(INDIRECT("Data_main"&amp;"["&amp;BA$8&amp;"]"),Data_main[Data],$A11, Data_main[Segment],$B11, Data_main[Scenario],$B$3)),SUMIFS(INDIRECT("Data_main"&amp;"["&amp;BA$8&amp;"]"),Data_main[Data],$A11, Data_main[Segment],$B11, Data_main[Scenario],$B$3))</f>
        <v>8.8884489069991783</v>
      </c>
      <c r="BB11" s="446">
        <f ca="1">IF($B$6="ON", IF(BB10&gt;=covid_start, IF(BB10&lt;covid_recovery,NA(),SUMIFS(INDIRECT("Data_main"&amp;"["&amp;BB$8&amp;"]"),Data_main[Data],$A11, Data_main[Segment],$B11, Data_main[Scenario],$B$3)),SUMIFS(INDIRECT("Data_main"&amp;"["&amp;BB$8&amp;"]"),Data_main[Data],$A11, Data_main[Segment],$B11, Data_main[Scenario],$B$3)),SUMIFS(INDIRECT("Data_main"&amp;"["&amp;BB$8&amp;"]"),Data_main[Data],$A11, Data_main[Segment],$B11, Data_main[Scenario],$B$3))</f>
        <v>8.8104469433380306</v>
      </c>
      <c r="BC11" s="446">
        <f ca="1">IF($B$6="ON", IF(BC10&gt;=covid_start, IF(BC10&lt;covid_recovery,NA(),SUMIFS(INDIRECT("Data_main"&amp;"["&amp;BC$8&amp;"]"),Data_main[Data],$A11, Data_main[Segment],$B11, Data_main[Scenario],$B$3)),SUMIFS(INDIRECT("Data_main"&amp;"["&amp;BC$8&amp;"]"),Data_main[Data],$A11, Data_main[Segment],$B11, Data_main[Scenario],$B$3)),SUMIFS(INDIRECT("Data_main"&amp;"["&amp;BC$8&amp;"]"),Data_main[Data],$A11, Data_main[Segment],$B11, Data_main[Scenario],$B$3))</f>
        <v>8.7324449796768828</v>
      </c>
      <c r="BD11" s="446">
        <f ca="1">IF($B$6="ON", IF(BD10&gt;=covid_start, IF(BD10&lt;covid_recovery,NA(),SUMIFS(INDIRECT("Data_main"&amp;"["&amp;BD$8&amp;"]"),Data_main[Data],$A11, Data_main[Segment],$B11, Data_main[Scenario],$B$3)),SUMIFS(INDIRECT("Data_main"&amp;"["&amp;BD$8&amp;"]"),Data_main[Data],$A11, Data_main[Segment],$B11, Data_main[Scenario],$B$3)),SUMIFS(INDIRECT("Data_main"&amp;"["&amp;BD$8&amp;"]"),Data_main[Data],$A11, Data_main[Segment],$B11, Data_main[Scenario],$B$3))</f>
        <v>8.6544430160157315</v>
      </c>
      <c r="BE11" s="446">
        <f ca="1">IF($B$6="ON", IF(BE10&gt;=covid_start, IF(BE10&lt;covid_recovery,NA(),SUMIFS(INDIRECT("Data_main"&amp;"["&amp;BE$8&amp;"]"),Data_main[Data],$A11, Data_main[Segment],$B11, Data_main[Scenario],$B$3)),SUMIFS(INDIRECT("Data_main"&amp;"["&amp;BE$8&amp;"]"),Data_main[Data],$A11, Data_main[Segment],$B11, Data_main[Scenario],$B$3)),SUMIFS(INDIRECT("Data_main"&amp;"["&amp;BE$8&amp;"]"),Data_main[Data],$A11, Data_main[Segment],$B11, Data_main[Scenario],$B$3))</f>
        <v>8.576441052354582</v>
      </c>
      <c r="BF11" s="446">
        <f ca="1">IF($B$6="ON", IF(BF10&gt;=covid_start, IF(BF10&lt;covid_recovery,NA(),SUMIFS(INDIRECT("Data_main"&amp;"["&amp;BF$8&amp;"]"),Data_main[Data],$A11, Data_main[Segment],$B11, Data_main[Scenario],$B$3)),SUMIFS(INDIRECT("Data_main"&amp;"["&amp;BF$8&amp;"]"),Data_main[Data],$A11, Data_main[Segment],$B11, Data_main[Scenario],$B$3)),SUMIFS(INDIRECT("Data_main"&amp;"["&amp;BF$8&amp;"]"),Data_main[Data],$A11, Data_main[Segment],$B11, Data_main[Scenario],$B$3))</f>
        <v>8.4984390886934325</v>
      </c>
      <c r="BG11" s="446">
        <f ca="1">IF($B$6="ON", IF(BG10&gt;=covid_start, IF(BG10&lt;covid_recovery,NA(),SUMIFS(INDIRECT("Data_main"&amp;"["&amp;BG$8&amp;"]"),Data_main[Data],$A11, Data_main[Segment],$B11, Data_main[Scenario],$B$3)),SUMIFS(INDIRECT("Data_main"&amp;"["&amp;BG$8&amp;"]"),Data_main[Data],$A11, Data_main[Segment],$B11, Data_main[Scenario],$B$3)),SUMIFS(INDIRECT("Data_main"&amp;"["&amp;BG$8&amp;"]"),Data_main[Data],$A11, Data_main[Segment],$B11, Data_main[Scenario],$B$3))</f>
        <v>8.4204371250322829</v>
      </c>
      <c r="BH11" s="446">
        <f ca="1">IF($B$6="ON", IF(BH10&gt;=covid_start, IF(BH10&lt;covid_recovery,NA(),SUMIFS(INDIRECT("Data_main"&amp;"["&amp;BH$8&amp;"]"),Data_main[Data],$A11, Data_main[Segment],$B11, Data_main[Scenario],$B$3)),SUMIFS(INDIRECT("Data_main"&amp;"["&amp;BH$8&amp;"]"),Data_main[Data],$A11, Data_main[Segment],$B11, Data_main[Scenario],$B$3)),SUMIFS(INDIRECT("Data_main"&amp;"["&amp;BH$8&amp;"]"),Data_main[Data],$A11, Data_main[Segment],$B11, Data_main[Scenario],$B$3))</f>
        <v>8.3424351613711369</v>
      </c>
      <c r="BI11" s="446">
        <f ca="1">IF($B$6="ON", IF(BI10&gt;=covid_start, IF(BI10&lt;covid_recovery,NA(),SUMIFS(INDIRECT("Data_main"&amp;"["&amp;BI$8&amp;"]"),Data_main[Data],$A11, Data_main[Segment],$B11, Data_main[Scenario],$B$3)),SUMIFS(INDIRECT("Data_main"&amp;"["&amp;BI$8&amp;"]"),Data_main[Data],$A11, Data_main[Segment],$B11, Data_main[Scenario],$B$3)),SUMIFS(INDIRECT("Data_main"&amp;"["&amp;BI$8&amp;"]"),Data_main[Data],$A11, Data_main[Segment],$B11, Data_main[Scenario],$B$3))</f>
        <v>-5.9564692116703677E-3</v>
      </c>
      <c r="BJ11" s="446">
        <f ca="1">IF($B$6="ON", IF(BJ10&gt;=covid_start, IF(BJ10&lt;covid_recovery,NA(),SUMIFS(INDIRECT("Data_main"&amp;"["&amp;BJ$8&amp;"]"),Data_main[Data],$A11, Data_main[Segment],$B11, Data_main[Scenario],$B$3)),SUMIFS(INDIRECT("Data_main"&amp;"["&amp;BJ$8&amp;"]"),Data_main[Data],$A11, Data_main[Segment],$B11, Data_main[Scenario],$B$3)),SUMIFS(INDIRECT("Data_main"&amp;"["&amp;BJ$8&amp;"]"),Data_main[Data],$A11, Data_main[Segment],$B11, Data_main[Scenario],$B$3))</f>
        <v>-6.8160288168981368E-3</v>
      </c>
      <c r="BK11" s="446">
        <f ca="1">IF($B$6="ON", IF(BK10&gt;=covid_start, IF(BK10&lt;covid_recovery,NA(),SUMIFS(INDIRECT("Data_main"&amp;"["&amp;BK$8&amp;"]"),Data_main[Data],$A11, Data_main[Segment],$B11, Data_main[Scenario],$B$3)),SUMIFS(INDIRECT("Data_main"&amp;"["&amp;BK$8&amp;"]"),Data_main[Data],$A11, Data_main[Segment],$B11, Data_main[Scenario],$B$3)),SUMIFS(INDIRECT("Data_main"&amp;"["&amp;BK$8&amp;"]"),Data_main[Data],$A11, Data_main[Segment],$B11, Data_main[Scenario],$B$3))</f>
        <v>-6.5634778945676819E-3</v>
      </c>
      <c r="BL11" s="446">
        <f ca="1">IF($B$6="ON", IF(BL10&gt;=covid_start, IF(BL10&lt;covid_recovery,NA(),SUMIFS(INDIRECT("Data_main"&amp;"["&amp;BL$8&amp;"]"),Data_main[Data],$A11, Data_main[Segment],$B11, Data_main[Scenario],$B$3)),SUMIFS(INDIRECT("Data_main"&amp;"["&amp;BL$8&amp;"]"),Data_main[Data],$A11, Data_main[Segment],$B11, Data_main[Scenario],$B$3)),SUMIFS(INDIRECT("Data_main"&amp;"["&amp;BL$8&amp;"]"),Data_main[Data],$A11, Data_main[Segment],$B11, Data_main[Scenario],$B$3))</f>
        <v>-8.3400115622503934E-3</v>
      </c>
      <c r="BM11" s="446">
        <f ca="1">IF($B$6="ON", IF(BM10&gt;=covid_start, IF(BM10&lt;covid_recovery,NA(),SUMIFS(INDIRECT("Data_main"&amp;"["&amp;BM$8&amp;"]"),Data_main[Data],$A11, Data_main[Segment],$B11, Data_main[Scenario],$B$3)),SUMIFS(INDIRECT("Data_main"&amp;"["&amp;BM$8&amp;"]"),Data_main[Data],$A11, Data_main[Segment],$B11, Data_main[Scenario],$B$3)),SUMIFS(INDIRECT("Data_main"&amp;"["&amp;BM$8&amp;"]"),Data_main[Data],$A11, Data_main[Segment],$B11, Data_main[Scenario],$B$3))</f>
        <v>0</v>
      </c>
      <c r="BN11" s="446">
        <f ca="1">IF($B$6="ON", IF(BN10&gt;=covid_start, IF(BN10&lt;covid_recovery,NA(),SUMIFS(INDIRECT("Data_main"&amp;"["&amp;BN$8&amp;"]"),Data_main[Data],$A11, Data_main[Segment],$B11, Data_main[Scenario],$B$3)),SUMIFS(INDIRECT("Data_main"&amp;"["&amp;BN$8&amp;"]"),Data_main[Data],$A11, Data_main[Segment],$B11, Data_main[Scenario],$B$3)),SUMIFS(INDIRECT("Data_main"&amp;"["&amp;BN$8&amp;"]"),Data_main[Data],$A11, Data_main[Segment],$B11, Data_main[Scenario],$B$3))</f>
        <v>0</v>
      </c>
      <c r="BO11" s="446">
        <f ca="1">IF($B$6="ON", IF(BO10&gt;=covid_start, IF(BO10&lt;covid_recovery,NA(),SUMIFS(INDIRECT("Data_main"&amp;"["&amp;BO$8&amp;"]"),Data_main[Data],$A11, Data_main[Segment],$B11, Data_main[Scenario],$B$3)),SUMIFS(INDIRECT("Data_main"&amp;"["&amp;BO$8&amp;"]"),Data_main[Data],$A11, Data_main[Segment],$B11, Data_main[Scenario],$B$3)),SUMIFS(INDIRECT("Data_main"&amp;"["&amp;BO$8&amp;"]"),Data_main[Data],$A11, Data_main[Segment],$B11, Data_main[Scenario],$B$3))</f>
        <v>0</v>
      </c>
      <c r="BP11" s="446">
        <f ca="1">IF($B$6="ON", IF(BP10&gt;=covid_start, IF(BP10&lt;covid_recovery,NA(),SUMIFS(INDIRECT("Data_main"&amp;"["&amp;BP$8&amp;"]"),Data_main[Data],$A11, Data_main[Segment],$B11, Data_main[Scenario],$B$3)),SUMIFS(INDIRECT("Data_main"&amp;"["&amp;BP$8&amp;"]"),Data_main[Data],$A11, Data_main[Segment],$B11, Data_main[Scenario],$B$3)),SUMIFS(INDIRECT("Data_main"&amp;"["&amp;BP$8&amp;"]"),Data_main[Data],$A11, Data_main[Segment],$B11, Data_main[Scenario],$B$3))</f>
        <v>0</v>
      </c>
      <c r="BQ11" s="446">
        <f ca="1">IF($B$6="ON", IF(BQ10&gt;=covid_start, IF(BQ10&lt;covid_recovery,NA(),SUMIFS(INDIRECT("Data_main"&amp;"["&amp;BQ$8&amp;"]"),Data_main[Data],$A11, Data_main[Segment],$B11, Data_main[Scenario],$B$3)),SUMIFS(INDIRECT("Data_main"&amp;"["&amp;BQ$8&amp;"]"),Data_main[Data],$A11, Data_main[Segment],$B11, Data_main[Scenario],$B$3)),SUMIFS(INDIRECT("Data_main"&amp;"["&amp;BQ$8&amp;"]"),Data_main[Data],$A11, Data_main[Segment],$B11, Data_main[Scenario],$B$3))</f>
        <v>0</v>
      </c>
      <c r="BR11" s="446">
        <f ca="1">IF($B$6="ON", IF(BR10&gt;=covid_start, IF(BR10&lt;covid_recovery,NA(),SUMIFS(INDIRECT("Data_main"&amp;"["&amp;BR$8&amp;"]"),Data_main[Data],$A11, Data_main[Segment],$B11, Data_main[Scenario],$B$3)),SUMIFS(INDIRECT("Data_main"&amp;"["&amp;BR$8&amp;"]"),Data_main[Data],$A11, Data_main[Segment],$B11, Data_main[Scenario],$B$3)),SUMIFS(INDIRECT("Data_main"&amp;"["&amp;BR$8&amp;"]"),Data_main[Data],$A11, Data_main[Segment],$B11, Data_main[Scenario],$B$3))</f>
        <v>0</v>
      </c>
      <c r="BS11" s="446">
        <f ca="1">IF($B$6="ON", IF(BS10&gt;=covid_start, IF(BS10&lt;covid_recovery,NA(),SUMIFS(INDIRECT("Data_main"&amp;"["&amp;BS$8&amp;"]"),Data_main[Data],$A11, Data_main[Segment],$B11, Data_main[Scenario],$B$3)),SUMIFS(INDIRECT("Data_main"&amp;"["&amp;BS$8&amp;"]"),Data_main[Data],$A11, Data_main[Segment],$B11, Data_main[Scenario],$B$3)),SUMIFS(INDIRECT("Data_main"&amp;"["&amp;BS$8&amp;"]"),Data_main[Data],$A11, Data_main[Segment],$B11, Data_main[Scenario],$B$3))</f>
        <v>0</v>
      </c>
      <c r="BT11" s="446">
        <f ca="1">IF($B$6="ON", IF(BT10&gt;=covid_start, IF(BT10&lt;covid_recovery,NA(),SUMIFS(INDIRECT("Data_main"&amp;"["&amp;BT$8&amp;"]"),Data_main[Data],$A11, Data_main[Segment],$B11, Data_main[Scenario],$B$3)),SUMIFS(INDIRECT("Data_main"&amp;"["&amp;BT$8&amp;"]"),Data_main[Data],$A11, Data_main[Segment],$B11, Data_main[Scenario],$B$3)),SUMIFS(INDIRECT("Data_main"&amp;"["&amp;BT$8&amp;"]"),Data_main[Data],$A11, Data_main[Segment],$B11, Data_main[Scenario],$B$3))</f>
        <v>0</v>
      </c>
      <c r="BU11" s="446">
        <f ca="1">IF($B$6="ON", IF(BU10&gt;=covid_start, IF(BU10&lt;covid_recovery,NA(),SUMIFS(INDIRECT("Data_main"&amp;"["&amp;BU$8&amp;"]"),Data_main[Data],$A11, Data_main[Segment],$B11, Data_main[Scenario],$B$3)),SUMIFS(INDIRECT("Data_main"&amp;"["&amp;BU$8&amp;"]"),Data_main[Data],$A11, Data_main[Segment],$B11, Data_main[Scenario],$B$3)),SUMIFS(INDIRECT("Data_main"&amp;"["&amp;BU$8&amp;"]"),Data_main[Data],$A11, Data_main[Segment],$B11, Data_main[Scenario],$B$3))</f>
        <v>0</v>
      </c>
      <c r="BV11" s="446">
        <f ca="1">IF($B$6="ON", IF(BV10&gt;=covid_start, IF(BV10&lt;covid_recovery,NA(),SUMIFS(INDIRECT("Data_main"&amp;"["&amp;BV$8&amp;"]"),Data_main[Data],$A11, Data_main[Segment],$B11, Data_main[Scenario],$B$3)),SUMIFS(INDIRECT("Data_main"&amp;"["&amp;BV$8&amp;"]"),Data_main[Data],$A11, Data_main[Segment],$B11, Data_main[Scenario],$B$3)),SUMIFS(INDIRECT("Data_main"&amp;"["&amp;BV$8&amp;"]"),Data_main[Data],$A11, Data_main[Segment],$B11, Data_main[Scenario],$B$3))</f>
        <v>0</v>
      </c>
      <c r="BW11" s="446">
        <f ca="1">IF($B$6="ON", IF(BW10&gt;=covid_start, IF(BW10&lt;covid_recovery,NA(),SUMIFS(INDIRECT("Data_main"&amp;"["&amp;BW$8&amp;"]"),Data_main[Data],$A11, Data_main[Segment],$B11, Data_main[Scenario],$B$3)),SUMIFS(INDIRECT("Data_main"&amp;"["&amp;BW$8&amp;"]"),Data_main[Data],$A11, Data_main[Segment],$B11, Data_main[Scenario],$B$3)),SUMIFS(INDIRECT("Data_main"&amp;"["&amp;BW$8&amp;"]"),Data_main[Data],$A11, Data_main[Segment],$B11, Data_main[Scenario],$B$3))</f>
        <v>0</v>
      </c>
      <c r="BX11" s="446">
        <f ca="1">IF($B$6="ON", IF(BX10&gt;=covid_start, IF(BX10&lt;covid_recovery,NA(),SUMIFS(INDIRECT("Data_main"&amp;"["&amp;BX$8&amp;"]"),Data_main[Data],$A11, Data_main[Segment],$B11, Data_main[Scenario],$B$3)),SUMIFS(INDIRECT("Data_main"&amp;"["&amp;BX$8&amp;"]"),Data_main[Data],$A11, Data_main[Segment],$B11, Data_main[Scenario],$B$3)),SUMIFS(INDIRECT("Data_main"&amp;"["&amp;BX$8&amp;"]"),Data_main[Data],$A11, Data_main[Segment],$B11, Data_main[Scenario],$B$3))</f>
        <v>0</v>
      </c>
      <c r="BY11" s="446">
        <f ca="1">IF($B$6="ON", IF(BY10&gt;=covid_start, IF(BY10&lt;covid_recovery,NA(),SUMIFS(INDIRECT("Data_main"&amp;"["&amp;BY$8&amp;"]"),Data_main[Data],$A11, Data_main[Segment],$B11, Data_main[Scenario],$B$3)),SUMIFS(INDIRECT("Data_main"&amp;"["&amp;BY$8&amp;"]"),Data_main[Data],$A11, Data_main[Segment],$B11, Data_main[Scenario],$B$3)),SUMIFS(INDIRECT("Data_main"&amp;"["&amp;BY$8&amp;"]"),Data_main[Data],$A11, Data_main[Segment],$B11, Data_main[Scenario],$B$3))</f>
        <v>0</v>
      </c>
      <c r="BZ11" s="446">
        <f ca="1">IF($B$6="ON", IF(BZ10&gt;=covid_start, IF(BZ10&lt;covid_recovery,NA(),SUMIFS(INDIRECT("Data_main"&amp;"["&amp;BZ$8&amp;"]"),Data_main[Data],$A11, Data_main[Segment],$B11, Data_main[Scenario],$B$3)),SUMIFS(INDIRECT("Data_main"&amp;"["&amp;BZ$8&amp;"]"),Data_main[Data],$A11, Data_main[Segment],$B11, Data_main[Scenario],$B$3)),SUMIFS(INDIRECT("Data_main"&amp;"["&amp;BZ$8&amp;"]"),Data_main[Data],$A11, Data_main[Segment],$B11, Data_main[Scenario],$B$3))</f>
        <v>0</v>
      </c>
      <c r="CA11" s="446">
        <f ca="1">IF($B$6="ON", IF(CA10&gt;=covid_start, IF(CA10&lt;covid_recovery,NA(),SUMIFS(INDIRECT("Data_main"&amp;"["&amp;CA$8&amp;"]"),Data_main[Data],$A11, Data_main[Segment],$B11, Data_main[Scenario],$B$3)),SUMIFS(INDIRECT("Data_main"&amp;"["&amp;CA$8&amp;"]"),Data_main[Data],$A11, Data_main[Segment],$B11, Data_main[Scenario],$B$3)),SUMIFS(INDIRECT("Data_main"&amp;"["&amp;CA$8&amp;"]"),Data_main[Data],$A11, Data_main[Segment],$B11, Data_main[Scenario],$B$3))</f>
        <v>0</v>
      </c>
      <c r="CB11" s="446">
        <f ca="1">IF($B$6="ON", IF(CB10&gt;=covid_start, IF(CB10&lt;covid_recovery,NA(),SUMIFS(INDIRECT("Data_main"&amp;"["&amp;CB$8&amp;"]"),Data_main[Data],$A11, Data_main[Segment],$B11, Data_main[Scenario],$B$3)),SUMIFS(INDIRECT("Data_main"&amp;"["&amp;CB$8&amp;"]"),Data_main[Data],$A11, Data_main[Segment],$B11, Data_main[Scenario],$B$3)),SUMIFS(INDIRECT("Data_main"&amp;"["&amp;CB$8&amp;"]"),Data_main[Data],$A11, Data_main[Segment],$B11, Data_main[Scenario],$B$3))</f>
        <v>0</v>
      </c>
      <c r="CC11" s="446">
        <f ca="1">IF($B$6="ON", IF(CC10&gt;=covid_start, IF(CC10&lt;covid_recovery,NA(),SUMIFS(INDIRECT("Data_main"&amp;"["&amp;CC$8&amp;"]"),Data_main[Data],$A11, Data_main[Segment],$B11, Data_main[Scenario],$B$3)),SUMIFS(INDIRECT("Data_main"&amp;"["&amp;CC$8&amp;"]"),Data_main[Data],$A11, Data_main[Segment],$B11, Data_main[Scenario],$B$3)),SUMIFS(INDIRECT("Data_main"&amp;"["&amp;CC$8&amp;"]"),Data_main[Data],$A11, Data_main[Segment],$B11, Data_main[Scenario],$B$3))</f>
        <v>0</v>
      </c>
      <c r="CD11" s="446">
        <f ca="1">IF($B$6="ON", IF(CD10&gt;=covid_start, IF(CD10&lt;covid_recovery,NA(),SUMIFS(INDIRECT("Data_main"&amp;"["&amp;CD$8&amp;"]"),Data_main[Data],$A11, Data_main[Segment],$B11, Data_main[Scenario],$B$3)),SUMIFS(INDIRECT("Data_main"&amp;"["&amp;CD$8&amp;"]"),Data_main[Data],$A11, Data_main[Segment],$B11, Data_main[Scenario],$B$3)),SUMIFS(INDIRECT("Data_main"&amp;"["&amp;CD$8&amp;"]"),Data_main[Data],$A11, Data_main[Segment],$B11, Data_main[Scenario],$B$3))</f>
        <v>0</v>
      </c>
      <c r="CE11" s="446">
        <f ca="1">IF($B$6="ON", IF(CE10&gt;=covid_start, IF(CE10&lt;covid_recovery,NA(),SUMIFS(INDIRECT("Data_main"&amp;"["&amp;CE$8&amp;"]"),Data_main[Data],$A11, Data_main[Segment],$B11, Data_main[Scenario],$B$3)),SUMIFS(INDIRECT("Data_main"&amp;"["&amp;CE$8&amp;"]"),Data_main[Data],$A11, Data_main[Segment],$B11, Data_main[Scenario],$B$3)),SUMIFS(INDIRECT("Data_main"&amp;"["&amp;CE$8&amp;"]"),Data_main[Data],$A11, Data_main[Segment],$B11, Data_main[Scenario],$B$3))</f>
        <v>0</v>
      </c>
      <c r="CF11" s="446">
        <f ca="1">IF($B$6="ON", IF(CF10&gt;=covid_start, IF(CF10&lt;covid_recovery,NA(),SUMIFS(INDIRECT("Data_main"&amp;"["&amp;CF$8&amp;"]"),Data_main[Data],$A11, Data_main[Segment],$B11, Data_main[Scenario],$B$3)),SUMIFS(INDIRECT("Data_main"&amp;"["&amp;CF$8&amp;"]"),Data_main[Data],$A11, Data_main[Segment],$B11, Data_main[Scenario],$B$3)),SUMIFS(INDIRECT("Data_main"&amp;"["&amp;CF$8&amp;"]"),Data_main[Data],$A11, Data_main[Segment],$B11, Data_main[Scenario],$B$3))</f>
        <v>0</v>
      </c>
      <c r="CG11" s="446">
        <f ca="1">IF($B$6="ON", IF(CG10&gt;=covid_start, IF(CG10&lt;covid_recovery,NA(),SUMIFS(INDIRECT("Data_main"&amp;"["&amp;CG$8&amp;"]"),Data_main[Data],$A11, Data_main[Segment],$B11, Data_main[Scenario],$B$3)),SUMIFS(INDIRECT("Data_main"&amp;"["&amp;CG$8&amp;"]"),Data_main[Data],$A11, Data_main[Segment],$B11, Data_main[Scenario],$B$3)),SUMIFS(INDIRECT("Data_main"&amp;"["&amp;CG$8&amp;"]"),Data_main[Data],$A11, Data_main[Segment],$B11, Data_main[Scenario],$B$3))</f>
        <v>0</v>
      </c>
      <c r="CH11" s="446">
        <f ca="1">IF($B$6="ON", IF(CH10&gt;=covid_start, IF(CH10&lt;covid_recovery,NA(),SUMIFS(INDIRECT("Data_main"&amp;"["&amp;CH$8&amp;"]"),Data_main[Data],$A11, Data_main[Segment],$B11, Data_main[Scenario],$B$3)),SUMIFS(INDIRECT("Data_main"&amp;"["&amp;CH$8&amp;"]"),Data_main[Data],$A11, Data_main[Segment],$B11, Data_main[Scenario],$B$3)),SUMIFS(INDIRECT("Data_main"&amp;"["&amp;CH$8&amp;"]"),Data_main[Data],$A11, Data_main[Segment],$B11, Data_main[Scenario],$B$3))</f>
        <v>0</v>
      </c>
      <c r="CI11" s="446">
        <f ca="1">IF($B$6="ON", IF(CI10&gt;=covid_start, IF(CI10&lt;covid_recovery,NA(),SUMIFS(INDIRECT("Data_main"&amp;"["&amp;CI$8&amp;"]"),Data_main[Data],$A11, Data_main[Segment],$B11, Data_main[Scenario],$B$3)),SUMIFS(INDIRECT("Data_main"&amp;"["&amp;CI$8&amp;"]"),Data_main[Data],$A11, Data_main[Segment],$B11, Data_main[Scenario],$B$3)),SUMIFS(INDIRECT("Data_main"&amp;"["&amp;CI$8&amp;"]"),Data_main[Data],$A11, Data_main[Segment],$B11, Data_main[Scenario],$B$3))</f>
        <v>0</v>
      </c>
      <c r="CJ11" s="446">
        <f ca="1">IF($B$6="ON", IF(CJ10&gt;=covid_start, IF(CJ10&lt;covid_recovery,NA(),SUMIFS(INDIRECT("Data_main"&amp;"["&amp;CJ$8&amp;"]"),Data_main[Data],$A11, Data_main[Segment],$B11, Data_main[Scenario],$B$3)),SUMIFS(INDIRECT("Data_main"&amp;"["&amp;CJ$8&amp;"]"),Data_main[Data],$A11, Data_main[Segment],$B11, Data_main[Scenario],$B$3)),SUMIFS(INDIRECT("Data_main"&amp;"["&amp;CJ$8&amp;"]"),Data_main[Data],$A11, Data_main[Segment],$B11, Data_main[Scenario],$B$3))</f>
        <v>0</v>
      </c>
      <c r="CK11" s="446">
        <f ca="1">IF($B$6="ON", IF(CK10&gt;=covid_start, IF(CK10&lt;covid_recovery,NA(),SUMIFS(INDIRECT("Data_main"&amp;"["&amp;CK$8&amp;"]"),Data_main[Data],$A11, Data_main[Segment],$B11, Data_main[Scenario],$B$3)),SUMIFS(INDIRECT("Data_main"&amp;"["&amp;CK$8&amp;"]"),Data_main[Data],$A11, Data_main[Segment],$B11, Data_main[Scenario],$B$3)),SUMIFS(INDIRECT("Data_main"&amp;"["&amp;CK$8&amp;"]"),Data_main[Data],$A11, Data_main[Segment],$B11, Data_main[Scenario],$B$3))</f>
        <v>0</v>
      </c>
      <c r="CL11" s="446">
        <f ca="1">IF($B$6="ON", IF(CL10&gt;=covid_start, IF(CL10&lt;covid_recovery,NA(),SUMIFS(INDIRECT("Data_main"&amp;"["&amp;CL$8&amp;"]"),Data_main[Data],$A11, Data_main[Segment],$B11, Data_main[Scenario],$B$3)),SUMIFS(INDIRECT("Data_main"&amp;"["&amp;CL$8&amp;"]"),Data_main[Data],$A11, Data_main[Segment],$B11, Data_main[Scenario],$B$3)),SUMIFS(INDIRECT("Data_main"&amp;"["&amp;CL$8&amp;"]"),Data_main[Data],$A11, Data_main[Segment],$B11, Data_main[Scenario],$B$3))</f>
        <v>0</v>
      </c>
      <c r="CN11" s="447">
        <f ca="1">IFERROR((Y11/H11)^(1/17)-1,"")</f>
        <v>-8.8564932179258093E-3</v>
      </c>
      <c r="CO11" s="447">
        <f ca="1">IFERROR((AN11/Y11)^(1/15)-1,"")</f>
        <v>-6.9993037866263874E-3</v>
      </c>
      <c r="CP11" s="447">
        <f ca="1">IFERROR((AN11/H11)^(1/32)-1,"")</f>
        <v>-7.9863685554966146E-3</v>
      </c>
    </row>
    <row r="12" spans="1:94" outlineLevel="1" x14ac:dyDescent="0.25">
      <c r="A12" s="448" t="s">
        <v>157</v>
      </c>
      <c r="B12" s="448" t="str">
        <f t="shared" ref="B12:B13" si="17">$A$10</f>
        <v>Ded-short</v>
      </c>
      <c r="C12" s="449" t="s">
        <v>290</v>
      </c>
      <c r="D12" s="445"/>
      <c r="E12" s="446">
        <f ca="1">IF($B$6="ON", IF(E10&gt;=covid_start, IF(E10&lt;covid_recovery,NA(),SUMIFS(INDIRECT("Data_main"&amp;"["&amp;E$8&amp;"]"),Data_main[Data],$A12, Data_main[Segment],$B12, Data_main[Scenario],$B$3)),SUMIFS(INDIRECT("Data_main"&amp;"["&amp;E$8&amp;"]"),Data_main[Data],$A12, Data_main[Segment],$B12, Data_main[Scenario],$B$3)),SUMIFS(INDIRECT("Data_main"&amp;"["&amp;E$8&amp;"]"),Data_main[Data],$A12, Data_main[Segment],$B12, Data_main[Scenario],$B$3))</f>
        <v>10.494758196395999</v>
      </c>
      <c r="F12" s="446">
        <f ca="1">IF($B$6="ON", IF(F10&gt;=covid_start, IF(F10&lt;covid_recovery,NA(),SUMIFS(INDIRECT("Data_main"&amp;"["&amp;F$8&amp;"]"),Data_main[Data],$A12, Data_main[Segment],$B12, Data_main[Scenario],$B$3)),SUMIFS(INDIRECT("Data_main"&amp;"["&amp;F$8&amp;"]"),Data_main[Data],$A12, Data_main[Segment],$B12, Data_main[Scenario],$B$3)),SUMIFS(INDIRECT("Data_main"&amp;"["&amp;F$8&amp;"]"),Data_main[Data],$A12, Data_main[Segment],$B12, Data_main[Scenario],$B$3))</f>
        <v>11.166156049643998</v>
      </c>
      <c r="G12" s="446">
        <f ca="1">IF($B$6="ON", IF(G10&gt;=covid_start, IF(G10&lt;covid_recovery,NA(),SUMIFS(INDIRECT("Data_main"&amp;"["&amp;G$8&amp;"]"),Data_main[Data],$A12, Data_main[Segment],$B12, Data_main[Scenario],$B$3)),SUMIFS(INDIRECT("Data_main"&amp;"["&amp;G$8&amp;"]"),Data_main[Data],$A12, Data_main[Segment],$B12, Data_main[Scenario],$B$3)),SUMIFS(INDIRECT("Data_main"&amp;"["&amp;G$8&amp;"]"),Data_main[Data],$A12, Data_main[Segment],$B12, Data_main[Scenario],$B$3))</f>
        <v>11.837553902891999</v>
      </c>
      <c r="H12" s="446">
        <f ca="1">IF($B$6="ON", IF(H10&gt;=covid_start, IF(H10&lt;covid_recovery,NA(),SUMIFS(INDIRECT("Data_main"&amp;"["&amp;H$8&amp;"]"),Data_main[Data],$A12, Data_main[Segment],$B12, Data_main[Scenario],$B$3)),SUMIFS(INDIRECT("Data_main"&amp;"["&amp;H$8&amp;"]"),Data_main[Data],$A12, Data_main[Segment],$B12, Data_main[Scenario],$B$3)),SUMIFS(INDIRECT("Data_main"&amp;"["&amp;H$8&amp;"]"),Data_main[Data],$A12, Data_main[Segment],$B12, Data_main[Scenario],$B$3))</f>
        <v>12.50895175614</v>
      </c>
      <c r="I12" s="446">
        <f ca="1">IF($B$6="ON", IF(I10&gt;=covid_start, IF(I10&lt;covid_recovery,NA(),SUMIFS(INDIRECT("Data_main"&amp;"["&amp;I$8&amp;"]"),Data_main[Data],$A12, Data_main[Segment],$B12, Data_main[Scenario],$B$3)),SUMIFS(INDIRECT("Data_main"&amp;"["&amp;I$8&amp;"]"),Data_main[Data],$A12, Data_main[Segment],$B12, Data_main[Scenario],$B$3)),SUMIFS(INDIRECT("Data_main"&amp;"["&amp;I$8&amp;"]"),Data_main[Data],$A12, Data_main[Segment],$B12, Data_main[Scenario],$B$3))</f>
        <v>11.35083326877</v>
      </c>
      <c r="J12" s="446" t="e">
        <f ca="1">IF($B$6="ON", IF(J10&gt;=covid_start, IF(J10&lt;covid_recovery,NA(),SUMIFS(INDIRECT("Data_main"&amp;"["&amp;J$8&amp;"]"),Data_main[Data],$A12, Data_main[Segment],$B12, Data_main[Scenario],$B$3)),SUMIFS(INDIRECT("Data_main"&amp;"["&amp;J$8&amp;"]"),Data_main[Data],$A12, Data_main[Segment],$B12, Data_main[Scenario],$B$3)),SUMIFS(INDIRECT("Data_main"&amp;"["&amp;J$8&amp;"]"),Data_main[Data],$A12, Data_main[Segment],$B12, Data_main[Scenario],$B$3))</f>
        <v>#N/A</v>
      </c>
      <c r="K12" s="446" t="e">
        <f ca="1">IF($B$6="ON", IF(K10&gt;=covid_start, IF(K10&lt;covid_recovery,NA(),SUMIFS(INDIRECT("Data_main"&amp;"["&amp;K$8&amp;"]"),Data_main[Data],$A12, Data_main[Segment],$B12, Data_main[Scenario],$B$3)),SUMIFS(INDIRECT("Data_main"&amp;"["&amp;K$8&amp;"]"),Data_main[Data],$A12, Data_main[Segment],$B12, Data_main[Scenario],$B$3)),SUMIFS(INDIRECT("Data_main"&amp;"["&amp;K$8&amp;"]"),Data_main[Data],$A12, Data_main[Segment],$B12, Data_main[Scenario],$B$3))</f>
        <v>#N/A</v>
      </c>
      <c r="L12" s="446" t="e">
        <f ca="1">IF($B$6="ON", IF(L10&gt;=covid_start, IF(L10&lt;covid_recovery,NA(),SUMIFS(INDIRECT("Data_main"&amp;"["&amp;L$8&amp;"]"),Data_main[Data],$A12, Data_main[Segment],$B12, Data_main[Scenario],$B$3)),SUMIFS(INDIRECT("Data_main"&amp;"["&amp;L$8&amp;"]"),Data_main[Data],$A12, Data_main[Segment],$B12, Data_main[Scenario],$B$3)),SUMIFS(INDIRECT("Data_main"&amp;"["&amp;L$8&amp;"]"),Data_main[Data],$A12, Data_main[Segment],$B12, Data_main[Scenario],$B$3))</f>
        <v>#N/A</v>
      </c>
      <c r="M12" s="446" t="e">
        <f ca="1">IF($B$6="ON", IF(M10&gt;=covid_start, IF(M10&lt;covid_recovery,NA(),SUMIFS(INDIRECT("Data_main"&amp;"["&amp;M$8&amp;"]"),Data_main[Data],$A12, Data_main[Segment],$B12, Data_main[Scenario],$B$3)),SUMIFS(INDIRECT("Data_main"&amp;"["&amp;M$8&amp;"]"),Data_main[Data],$A12, Data_main[Segment],$B12, Data_main[Scenario],$B$3)),SUMIFS(INDIRECT("Data_main"&amp;"["&amp;M$8&amp;"]"),Data_main[Data],$A12, Data_main[Segment],$B12, Data_main[Scenario],$B$3))</f>
        <v>#N/A</v>
      </c>
      <c r="N12" s="446" t="e">
        <f ca="1">IF($B$6="ON", IF(N10&gt;=covid_start, IF(N10&lt;covid_recovery,NA(),SUMIFS(INDIRECT("Data_main"&amp;"["&amp;N$8&amp;"]"),Data_main[Data],$A12, Data_main[Segment],$B12, Data_main[Scenario],$B$3)),SUMIFS(INDIRECT("Data_main"&amp;"["&amp;N$8&amp;"]"),Data_main[Data],$A12, Data_main[Segment],$B12, Data_main[Scenario],$B$3)),SUMIFS(INDIRECT("Data_main"&amp;"["&amp;N$8&amp;"]"),Data_main[Data],$A12, Data_main[Segment],$B12, Data_main[Scenario],$B$3))</f>
        <v>#N/A</v>
      </c>
      <c r="O12" s="446">
        <f ca="1">IF($B$6="ON", IF(O10&gt;=covid_start, IF(O10&lt;covid_recovery,NA(),SUMIFS(INDIRECT("Data_main"&amp;"["&amp;O$8&amp;"]"),Data_main[Data],$A12, Data_main[Segment],$B12, Data_main[Scenario],$B$3)),SUMIFS(INDIRECT("Data_main"&amp;"["&amp;O$8&amp;"]"),Data_main[Data],$A12, Data_main[Segment],$B12, Data_main[Scenario],$B$3)),SUMIFS(INDIRECT("Data_main"&amp;"["&amp;O$8&amp;"]"),Data_main[Data],$A12, Data_main[Segment],$B12, Data_main[Scenario],$B$3))</f>
        <v>13.564171676159368</v>
      </c>
      <c r="P12" s="446">
        <f ca="1">IF($B$6="ON", IF(P10&gt;=covid_start, IF(P10&lt;covid_recovery,NA(),SUMIFS(INDIRECT("Data_main"&amp;"["&amp;P$8&amp;"]"),Data_main[Data],$A12, Data_main[Segment],$B12, Data_main[Scenario],$B$3)),SUMIFS(INDIRECT("Data_main"&amp;"["&amp;P$8&amp;"]"),Data_main[Data],$A12, Data_main[Segment],$B12, Data_main[Scenario],$B$3)),SUMIFS(INDIRECT("Data_main"&amp;"["&amp;P$8&amp;"]"),Data_main[Data],$A12, Data_main[Segment],$B12, Data_main[Scenario],$B$3))</f>
        <v>13.933061410724248</v>
      </c>
      <c r="Q12" s="446">
        <f ca="1">IF($B$6="ON", IF(Q10&gt;=covid_start, IF(Q10&lt;covid_recovery,NA(),SUMIFS(INDIRECT("Data_main"&amp;"["&amp;Q$8&amp;"]"),Data_main[Data],$A12, Data_main[Segment],$B12, Data_main[Scenario],$B$3)),SUMIFS(INDIRECT("Data_main"&amp;"["&amp;Q$8&amp;"]"),Data_main[Data],$A12, Data_main[Segment],$B12, Data_main[Scenario],$B$3)),SUMIFS(INDIRECT("Data_main"&amp;"["&amp;Q$8&amp;"]"),Data_main[Data],$A12, Data_main[Segment],$B12, Data_main[Scenario],$B$3))</f>
        <v>14.301951145289147</v>
      </c>
      <c r="R12" s="446">
        <f ca="1">IF($B$6="ON", IF(R10&gt;=covid_start, IF(R10&lt;covid_recovery,NA(),SUMIFS(INDIRECT("Data_main"&amp;"["&amp;R$8&amp;"]"),Data_main[Data],$A12, Data_main[Segment],$B12, Data_main[Scenario],$B$3)),SUMIFS(INDIRECT("Data_main"&amp;"["&amp;R$8&amp;"]"),Data_main[Data],$A12, Data_main[Segment],$B12, Data_main[Scenario],$B$3)),SUMIFS(INDIRECT("Data_main"&amp;"["&amp;R$8&amp;"]"),Data_main[Data],$A12, Data_main[Segment],$B12, Data_main[Scenario],$B$3))</f>
        <v>14.670840879854044</v>
      </c>
      <c r="S12" s="446">
        <f ca="1">IF($B$6="ON", IF(S10&gt;=covid_start, IF(S10&lt;covid_recovery,NA(),SUMIFS(INDIRECT("Data_main"&amp;"["&amp;S$8&amp;"]"),Data_main[Data],$A12, Data_main[Segment],$B12, Data_main[Scenario],$B$3)),SUMIFS(INDIRECT("Data_main"&amp;"["&amp;S$8&amp;"]"),Data_main[Data],$A12, Data_main[Segment],$B12, Data_main[Scenario],$B$3)),SUMIFS(INDIRECT("Data_main"&amp;"["&amp;S$8&amp;"]"),Data_main[Data],$A12, Data_main[Segment],$B12, Data_main[Scenario],$B$3))</f>
        <v>15.039730614418939</v>
      </c>
      <c r="T12" s="446">
        <f ca="1">IF($B$6="ON", IF(T10&gt;=covid_start, IF(T10&lt;covid_recovery,NA(),SUMIFS(INDIRECT("Data_main"&amp;"["&amp;T$8&amp;"]"),Data_main[Data],$A12, Data_main[Segment],$B12, Data_main[Scenario],$B$3)),SUMIFS(INDIRECT("Data_main"&amp;"["&amp;T$8&amp;"]"),Data_main[Data],$A12, Data_main[Segment],$B12, Data_main[Scenario],$B$3)),SUMIFS(INDIRECT("Data_main"&amp;"["&amp;T$8&amp;"]"),Data_main[Data],$A12, Data_main[Segment],$B12, Data_main[Scenario],$B$3))</f>
        <v>15.408620348983838</v>
      </c>
      <c r="U12" s="446">
        <f ca="1">IF($B$6="ON", IF(U10&gt;=covid_start, IF(U10&lt;covid_recovery,NA(),SUMIFS(INDIRECT("Data_main"&amp;"["&amp;U$8&amp;"]"),Data_main[Data],$A12, Data_main[Segment],$B12, Data_main[Scenario],$B$3)),SUMIFS(INDIRECT("Data_main"&amp;"["&amp;U$8&amp;"]"),Data_main[Data],$A12, Data_main[Segment],$B12, Data_main[Scenario],$B$3)),SUMIFS(INDIRECT("Data_main"&amp;"["&amp;U$8&amp;"]"),Data_main[Data],$A12, Data_main[Segment],$B12, Data_main[Scenario],$B$3))</f>
        <v>15.876398520354687</v>
      </c>
      <c r="V12" s="446">
        <f ca="1">IF($B$6="ON", IF(V10&gt;=covid_start, IF(V10&lt;covid_recovery,NA(),SUMIFS(INDIRECT("Data_main"&amp;"["&amp;V$8&amp;"]"),Data_main[Data],$A12, Data_main[Segment],$B12, Data_main[Scenario],$B$3)),SUMIFS(INDIRECT("Data_main"&amp;"["&amp;V$8&amp;"]"),Data_main[Data],$A12, Data_main[Segment],$B12, Data_main[Scenario],$B$3)),SUMIFS(INDIRECT("Data_main"&amp;"["&amp;V$8&amp;"]"),Data_main[Data],$A12, Data_main[Segment],$B12, Data_main[Scenario],$B$3))</f>
        <v>16.344176691725551</v>
      </c>
      <c r="W12" s="446">
        <f ca="1">IF($B$6="ON", IF(W10&gt;=covid_start, IF(W10&lt;covid_recovery,NA(),SUMIFS(INDIRECT("Data_main"&amp;"["&amp;W$8&amp;"]"),Data_main[Data],$A12, Data_main[Segment],$B12, Data_main[Scenario],$B$3)),SUMIFS(INDIRECT("Data_main"&amp;"["&amp;W$8&amp;"]"),Data_main[Data],$A12, Data_main[Segment],$B12, Data_main[Scenario],$B$3)),SUMIFS(INDIRECT("Data_main"&amp;"["&amp;W$8&amp;"]"),Data_main[Data],$A12, Data_main[Segment],$B12, Data_main[Scenario],$B$3))</f>
        <v>16.8119548630964</v>
      </c>
      <c r="X12" s="446">
        <f ca="1">IF($B$6="ON", IF(X10&gt;=covid_start, IF(X10&lt;covid_recovery,NA(),SUMIFS(INDIRECT("Data_main"&amp;"["&amp;X$8&amp;"]"),Data_main[Data],$A12, Data_main[Segment],$B12, Data_main[Scenario],$B$3)),SUMIFS(INDIRECT("Data_main"&amp;"["&amp;X$8&amp;"]"),Data_main[Data],$A12, Data_main[Segment],$B12, Data_main[Scenario],$B$3)),SUMIFS(INDIRECT("Data_main"&amp;"["&amp;X$8&amp;"]"),Data_main[Data],$A12, Data_main[Segment],$B12, Data_main[Scenario],$B$3))</f>
        <v>17.279733034467249</v>
      </c>
      <c r="Y12" s="446">
        <f ca="1">IF($B$6="ON", IF(Y10&gt;=covid_start, IF(Y10&lt;covid_recovery,NA(),SUMIFS(INDIRECT("Data_main"&amp;"["&amp;Y$8&amp;"]"),Data_main[Data],$A12, Data_main[Segment],$B12, Data_main[Scenario],$B$3)),SUMIFS(INDIRECT("Data_main"&amp;"["&amp;Y$8&amp;"]"),Data_main[Data],$A12, Data_main[Segment],$B12, Data_main[Scenario],$B$3)),SUMIFS(INDIRECT("Data_main"&amp;"["&amp;Y$8&amp;"]"),Data_main[Data],$A12, Data_main[Segment],$B12, Data_main[Scenario],$B$3))</f>
        <v>17.747511205838098</v>
      </c>
      <c r="Z12" s="446">
        <f ca="1">IF($B$6="ON", IF(Z10&gt;=covid_start, IF(Z10&lt;covid_recovery,NA(),SUMIFS(INDIRECT("Data_main"&amp;"["&amp;Z$8&amp;"]"),Data_main[Data],$A12, Data_main[Segment],$B12, Data_main[Scenario],$B$3)),SUMIFS(INDIRECT("Data_main"&amp;"["&amp;Z$8&amp;"]"),Data_main[Data],$A12, Data_main[Segment],$B12, Data_main[Scenario],$B$3)),SUMIFS(INDIRECT("Data_main"&amp;"["&amp;Z$8&amp;"]"),Data_main[Data],$A12, Data_main[Segment],$B12, Data_main[Scenario],$B$3))</f>
        <v>18.215289377208947</v>
      </c>
      <c r="AA12" s="446">
        <f ca="1">IF($B$6="ON", IF(AA10&gt;=covid_start, IF(AA10&lt;covid_recovery,NA(),SUMIFS(INDIRECT("Data_main"&amp;"["&amp;AA$8&amp;"]"),Data_main[Data],$A12, Data_main[Segment],$B12, Data_main[Scenario],$B$3)),SUMIFS(INDIRECT("Data_main"&amp;"["&amp;AA$8&amp;"]"),Data_main[Data],$A12, Data_main[Segment],$B12, Data_main[Scenario],$B$3)),SUMIFS(INDIRECT("Data_main"&amp;"["&amp;AA$8&amp;"]"),Data_main[Data],$A12, Data_main[Segment],$B12, Data_main[Scenario],$B$3))</f>
        <v>18.68306754857981</v>
      </c>
      <c r="AB12" s="446">
        <f ca="1">IF($B$6="ON", IF(AB10&gt;=covid_start, IF(AB10&lt;covid_recovery,NA(),SUMIFS(INDIRECT("Data_main"&amp;"["&amp;AB$8&amp;"]"),Data_main[Data],$A12, Data_main[Segment],$B12, Data_main[Scenario],$B$3)),SUMIFS(INDIRECT("Data_main"&amp;"["&amp;AB$8&amp;"]"),Data_main[Data],$A12, Data_main[Segment],$B12, Data_main[Scenario],$B$3)),SUMIFS(INDIRECT("Data_main"&amp;"["&amp;AB$8&amp;"]"),Data_main[Data],$A12, Data_main[Segment],$B12, Data_main[Scenario],$B$3))</f>
        <v>19.150845719950659</v>
      </c>
      <c r="AC12" s="446">
        <f ca="1">IF($B$6="ON", IF(AC10&gt;=covid_start, IF(AC10&lt;covid_recovery,NA(),SUMIFS(INDIRECT("Data_main"&amp;"["&amp;AC$8&amp;"]"),Data_main[Data],$A12, Data_main[Segment],$B12, Data_main[Scenario],$B$3)),SUMIFS(INDIRECT("Data_main"&amp;"["&amp;AC$8&amp;"]"),Data_main[Data],$A12, Data_main[Segment],$B12, Data_main[Scenario],$B$3)),SUMIFS(INDIRECT("Data_main"&amp;"["&amp;AC$8&amp;"]"),Data_main[Data],$A12, Data_main[Segment],$B12, Data_main[Scenario],$B$3))</f>
        <v>19.618623891321512</v>
      </c>
      <c r="AD12" s="446">
        <f ca="1">IF($B$6="ON", IF(AD10&gt;=covid_start, IF(AD10&lt;covid_recovery,NA(),SUMIFS(INDIRECT("Data_main"&amp;"["&amp;AD$8&amp;"]"),Data_main[Data],$A12, Data_main[Segment],$B12, Data_main[Scenario],$B$3)),SUMIFS(INDIRECT("Data_main"&amp;"["&amp;AD$8&amp;"]"),Data_main[Data],$A12, Data_main[Segment],$B12, Data_main[Scenario],$B$3)),SUMIFS(INDIRECT("Data_main"&amp;"["&amp;AD$8&amp;"]"),Data_main[Data],$A12, Data_main[Segment],$B12, Data_main[Scenario],$B$3))</f>
        <v>20.086402062692361</v>
      </c>
      <c r="AE12" s="446">
        <f ca="1">IF($B$6="ON", IF(AE10&gt;=covid_start, IF(AE10&lt;covid_recovery,NA(),SUMIFS(INDIRECT("Data_main"&amp;"["&amp;AE$8&amp;"]"),Data_main[Data],$A12, Data_main[Segment],$B12, Data_main[Scenario],$B$3)),SUMIFS(INDIRECT("Data_main"&amp;"["&amp;AE$8&amp;"]"),Data_main[Data],$A12, Data_main[Segment],$B12, Data_main[Scenario],$B$3)),SUMIFS(INDIRECT("Data_main"&amp;"["&amp;AE$8&amp;"]"),Data_main[Data],$A12, Data_main[Segment],$B12, Data_main[Scenario],$B$3))</f>
        <v>20.736025108383203</v>
      </c>
      <c r="AF12" s="446">
        <f ca="1">IF($B$6="ON", IF(AF10&gt;=covid_start, IF(AF10&lt;covid_recovery,NA(),SUMIFS(INDIRECT("Data_main"&amp;"["&amp;AF$8&amp;"]"),Data_main[Data],$A12, Data_main[Segment],$B12, Data_main[Scenario],$B$3)),SUMIFS(INDIRECT("Data_main"&amp;"["&amp;AF$8&amp;"]"),Data_main[Data],$A12, Data_main[Segment],$B12, Data_main[Scenario],$B$3)),SUMIFS(INDIRECT("Data_main"&amp;"["&amp;AF$8&amp;"]"),Data_main[Data],$A12, Data_main[Segment],$B12, Data_main[Scenario],$B$3))</f>
        <v>21.385648154074026</v>
      </c>
      <c r="AG12" s="446">
        <f ca="1">IF($B$6="ON", IF(AG10&gt;=covid_start, IF(AG10&lt;covid_recovery,NA(),SUMIFS(INDIRECT("Data_main"&amp;"["&amp;AG$8&amp;"]"),Data_main[Data],$A12, Data_main[Segment],$B12, Data_main[Scenario],$B$3)),SUMIFS(INDIRECT("Data_main"&amp;"["&amp;AG$8&amp;"]"),Data_main[Data],$A12, Data_main[Segment],$B12, Data_main[Scenario],$B$3)),SUMIFS(INDIRECT("Data_main"&amp;"["&amp;AG$8&amp;"]"),Data_main[Data],$A12, Data_main[Segment],$B12, Data_main[Scenario],$B$3))</f>
        <v>22.035271199764839</v>
      </c>
      <c r="AH12" s="446">
        <f ca="1">IF($B$6="ON", IF(AH10&gt;=covid_start, IF(AH10&lt;covid_recovery,NA(),SUMIFS(INDIRECT("Data_main"&amp;"["&amp;AH$8&amp;"]"),Data_main[Data],$A12, Data_main[Segment],$B12, Data_main[Scenario],$B$3)),SUMIFS(INDIRECT("Data_main"&amp;"["&amp;AH$8&amp;"]"),Data_main[Data],$A12, Data_main[Segment],$B12, Data_main[Scenario],$B$3)),SUMIFS(INDIRECT("Data_main"&amp;"["&amp;AH$8&amp;"]"),Data_main[Data],$A12, Data_main[Segment],$B12, Data_main[Scenario],$B$3))</f>
        <v>22.684894245455663</v>
      </c>
      <c r="AI12" s="446">
        <f ca="1">IF($B$6="ON", IF(AI10&gt;=covid_start, IF(AI10&lt;covid_recovery,NA(),SUMIFS(INDIRECT("Data_main"&amp;"["&amp;AI$8&amp;"]"),Data_main[Data],$A12, Data_main[Segment],$B12, Data_main[Scenario],$B$3)),SUMIFS(INDIRECT("Data_main"&amp;"["&amp;AI$8&amp;"]"),Data_main[Data],$A12, Data_main[Segment],$B12, Data_main[Scenario],$B$3)),SUMIFS(INDIRECT("Data_main"&amp;"["&amp;AI$8&amp;"]"),Data_main[Data],$A12, Data_main[Segment],$B12, Data_main[Scenario],$B$3))</f>
        <v>23.334517291146476</v>
      </c>
      <c r="AJ12" s="446">
        <f ca="1">IF($B$6="ON", IF(AJ10&gt;=covid_start, IF(AJ10&lt;covid_recovery,NA(),SUMIFS(INDIRECT("Data_main"&amp;"["&amp;AJ$8&amp;"]"),Data_main[Data],$A12, Data_main[Segment],$B12, Data_main[Scenario],$B$3)),SUMIFS(INDIRECT("Data_main"&amp;"["&amp;AJ$8&amp;"]"),Data_main[Data],$A12, Data_main[Segment],$B12, Data_main[Scenario],$B$3)),SUMIFS(INDIRECT("Data_main"&amp;"["&amp;AJ$8&amp;"]"),Data_main[Data],$A12, Data_main[Segment],$B12, Data_main[Scenario],$B$3))</f>
        <v>23.984140336837317</v>
      </c>
      <c r="AK12" s="446">
        <f ca="1">IF($B$6="ON", IF(AK10&gt;=covid_start, IF(AK10&lt;covid_recovery,NA(),SUMIFS(INDIRECT("Data_main"&amp;"["&amp;AK$8&amp;"]"),Data_main[Data],$A12, Data_main[Segment],$B12, Data_main[Scenario],$B$3)),SUMIFS(INDIRECT("Data_main"&amp;"["&amp;AK$8&amp;"]"),Data_main[Data],$A12, Data_main[Segment],$B12, Data_main[Scenario],$B$3)),SUMIFS(INDIRECT("Data_main"&amp;"["&amp;AK$8&amp;"]"),Data_main[Data],$A12, Data_main[Segment],$B12, Data_main[Scenario],$B$3))</f>
        <v>24.633763382528159</v>
      </c>
      <c r="AL12" s="446">
        <f ca="1">IF($B$6="ON", IF(AL10&gt;=covid_start, IF(AL10&lt;covid_recovery,NA(),SUMIFS(INDIRECT("Data_main"&amp;"["&amp;AL$8&amp;"]"),Data_main[Data],$A12, Data_main[Segment],$B12, Data_main[Scenario],$B$3)),SUMIFS(INDIRECT("Data_main"&amp;"["&amp;AL$8&amp;"]"),Data_main[Data],$A12, Data_main[Segment],$B12, Data_main[Scenario],$B$3)),SUMIFS(INDIRECT("Data_main"&amp;"["&amp;AL$8&amp;"]"),Data_main[Data],$A12, Data_main[Segment],$B12, Data_main[Scenario],$B$3))</f>
        <v>25.283386428218968</v>
      </c>
      <c r="AM12" s="446">
        <f ca="1">IF($B$6="ON", IF(AM10&gt;=covid_start, IF(AM10&lt;covid_recovery,NA(),SUMIFS(INDIRECT("Data_main"&amp;"["&amp;AM$8&amp;"]"),Data_main[Data],$A12, Data_main[Segment],$B12, Data_main[Scenario],$B$3)),SUMIFS(INDIRECT("Data_main"&amp;"["&amp;AM$8&amp;"]"),Data_main[Data],$A12, Data_main[Segment],$B12, Data_main[Scenario],$B$3)),SUMIFS(INDIRECT("Data_main"&amp;"["&amp;AM$8&amp;"]"),Data_main[Data],$A12, Data_main[Segment],$B12, Data_main[Scenario],$B$3))</f>
        <v>25.933009473909777</v>
      </c>
      <c r="AN12" s="446">
        <f ca="1">IF($B$6="ON", IF(AN10&gt;=covid_start, IF(AN10&lt;covid_recovery,NA(),SUMIFS(INDIRECT("Data_main"&amp;"["&amp;AN$8&amp;"]"),Data_main[Data],$A12, Data_main[Segment],$B12, Data_main[Scenario],$B$3)),SUMIFS(INDIRECT("Data_main"&amp;"["&amp;AN$8&amp;"]"),Data_main[Data],$A12, Data_main[Segment],$B12, Data_main[Scenario],$B$3)),SUMIFS(INDIRECT("Data_main"&amp;"["&amp;AN$8&amp;"]"),Data_main[Data],$A12, Data_main[Segment],$B12, Data_main[Scenario],$B$3))</f>
        <v>26.582632519600619</v>
      </c>
      <c r="AO12" s="446">
        <f ca="1">IF($B$6="ON", IF(AO10&gt;=covid_start, IF(AO10&lt;covid_recovery,NA(),SUMIFS(INDIRECT("Data_main"&amp;"["&amp;AO$8&amp;"]"),Data_main[Data],$A12, Data_main[Segment],$B12, Data_main[Scenario],$B$3)),SUMIFS(INDIRECT("Data_main"&amp;"["&amp;AO$8&amp;"]"),Data_main[Data],$A12, Data_main[Segment],$B12, Data_main[Scenario],$B$3)),SUMIFS(INDIRECT("Data_main"&amp;"["&amp;AO$8&amp;"]"),Data_main[Data],$A12, Data_main[Segment],$B12, Data_main[Scenario],$B$3))</f>
        <v>27.147352429496653</v>
      </c>
      <c r="AP12" s="446">
        <f ca="1">IF($B$6="ON", IF(AP10&gt;=covid_start, IF(AP10&lt;covid_recovery,NA(),SUMIFS(INDIRECT("Data_main"&amp;"["&amp;AP$8&amp;"]"),Data_main[Data],$A12, Data_main[Segment],$B12, Data_main[Scenario],$B$3)),SUMIFS(INDIRECT("Data_main"&amp;"["&amp;AP$8&amp;"]"),Data_main[Data],$A12, Data_main[Segment],$B12, Data_main[Scenario],$B$3)),SUMIFS(INDIRECT("Data_main"&amp;"["&amp;AP$8&amp;"]"),Data_main[Data],$A12, Data_main[Segment],$B12, Data_main[Scenario],$B$3))</f>
        <v>27.712072339392659</v>
      </c>
      <c r="AQ12" s="446">
        <f ca="1">IF($B$6="ON", IF(AQ10&gt;=covid_start, IF(AQ10&lt;covid_recovery,NA(),SUMIFS(INDIRECT("Data_main"&amp;"["&amp;AQ$8&amp;"]"),Data_main[Data],$A12, Data_main[Segment],$B12, Data_main[Scenario],$B$3)),SUMIFS(INDIRECT("Data_main"&amp;"["&amp;AQ$8&amp;"]"),Data_main[Data],$A12, Data_main[Segment],$B12, Data_main[Scenario],$B$3)),SUMIFS(INDIRECT("Data_main"&amp;"["&amp;AQ$8&amp;"]"),Data_main[Data],$A12, Data_main[Segment],$B12, Data_main[Scenario],$B$3))</f>
        <v>28.276792249288658</v>
      </c>
      <c r="AR12" s="446">
        <f ca="1">IF($B$6="ON", IF(AR10&gt;=covid_start, IF(AR10&lt;covid_recovery,NA(),SUMIFS(INDIRECT("Data_main"&amp;"["&amp;AR$8&amp;"]"),Data_main[Data],$A12, Data_main[Segment],$B12, Data_main[Scenario],$B$3)),SUMIFS(INDIRECT("Data_main"&amp;"["&amp;AR$8&amp;"]"),Data_main[Data],$A12, Data_main[Segment],$B12, Data_main[Scenario],$B$3)),SUMIFS(INDIRECT("Data_main"&amp;"["&amp;AR$8&amp;"]"),Data_main[Data],$A12, Data_main[Segment],$B12, Data_main[Scenario],$B$3))</f>
        <v>28.841512159184663</v>
      </c>
      <c r="AS12" s="446">
        <f ca="1">IF($B$6="ON", IF(AS10&gt;=covid_start, IF(AS10&lt;covid_recovery,NA(),SUMIFS(INDIRECT("Data_main"&amp;"["&amp;AS$8&amp;"]"),Data_main[Data],$A12, Data_main[Segment],$B12, Data_main[Scenario],$B$3)),SUMIFS(INDIRECT("Data_main"&amp;"["&amp;AS$8&amp;"]"),Data_main[Data],$A12, Data_main[Segment],$B12, Data_main[Scenario],$B$3)),SUMIFS(INDIRECT("Data_main"&amp;"["&amp;AS$8&amp;"]"),Data_main[Data],$A12, Data_main[Segment],$B12, Data_main[Scenario],$B$3))</f>
        <v>29.406232069080666</v>
      </c>
      <c r="AT12" s="446">
        <f ca="1">IF($B$6="ON", IF(AT10&gt;=covid_start, IF(AT10&lt;covid_recovery,NA(),SUMIFS(INDIRECT("Data_main"&amp;"["&amp;AT$8&amp;"]"),Data_main[Data],$A12, Data_main[Segment],$B12, Data_main[Scenario],$B$3)),SUMIFS(INDIRECT("Data_main"&amp;"["&amp;AT$8&amp;"]"),Data_main[Data],$A12, Data_main[Segment],$B12, Data_main[Scenario],$B$3)),SUMIFS(INDIRECT("Data_main"&amp;"["&amp;AT$8&amp;"]"),Data_main[Data],$A12, Data_main[Segment],$B12, Data_main[Scenario],$B$3))</f>
        <v>29.970951978976696</v>
      </c>
      <c r="AU12" s="446">
        <f ca="1">IF($B$6="ON", IF(AU10&gt;=covid_start, IF(AU10&lt;covid_recovery,NA(),SUMIFS(INDIRECT("Data_main"&amp;"["&amp;AU$8&amp;"]"),Data_main[Data],$A12, Data_main[Segment],$B12, Data_main[Scenario],$B$3)),SUMIFS(INDIRECT("Data_main"&amp;"["&amp;AU$8&amp;"]"),Data_main[Data],$A12, Data_main[Segment],$B12, Data_main[Scenario],$B$3)),SUMIFS(INDIRECT("Data_main"&amp;"["&amp;AU$8&amp;"]"),Data_main[Data],$A12, Data_main[Segment],$B12, Data_main[Scenario],$B$3))</f>
        <v>30.535671888872702</v>
      </c>
      <c r="AV12" s="446">
        <f ca="1">IF($B$6="ON", IF(AV10&gt;=covid_start, IF(AV10&lt;covid_recovery,NA(),SUMIFS(INDIRECT("Data_main"&amp;"["&amp;AV$8&amp;"]"),Data_main[Data],$A12, Data_main[Segment],$B12, Data_main[Scenario],$B$3)),SUMIFS(INDIRECT("Data_main"&amp;"["&amp;AV$8&amp;"]"),Data_main[Data],$A12, Data_main[Segment],$B12, Data_main[Scenario],$B$3)),SUMIFS(INDIRECT("Data_main"&amp;"["&amp;AV$8&amp;"]"),Data_main[Data],$A12, Data_main[Segment],$B12, Data_main[Scenario],$B$3))</f>
        <v>31.100391798768705</v>
      </c>
      <c r="AW12" s="446">
        <f ca="1">IF($B$6="ON", IF(AW10&gt;=covid_start, IF(AW10&lt;covid_recovery,NA(),SUMIFS(INDIRECT("Data_main"&amp;"["&amp;AW$8&amp;"]"),Data_main[Data],$A12, Data_main[Segment],$B12, Data_main[Scenario],$B$3)),SUMIFS(INDIRECT("Data_main"&amp;"["&amp;AW$8&amp;"]"),Data_main[Data],$A12, Data_main[Segment],$B12, Data_main[Scenario],$B$3)),SUMIFS(INDIRECT("Data_main"&amp;"["&amp;AW$8&amp;"]"),Data_main[Data],$A12, Data_main[Segment],$B12, Data_main[Scenario],$B$3))</f>
        <v>31.66511170866471</v>
      </c>
      <c r="AX12" s="446">
        <f ca="1">IF($B$6="ON", IF(AX10&gt;=covid_start, IF(AX10&lt;covid_recovery,NA(),SUMIFS(INDIRECT("Data_main"&amp;"["&amp;AX$8&amp;"]"),Data_main[Data],$A12, Data_main[Segment],$B12, Data_main[Scenario],$B$3)),SUMIFS(INDIRECT("Data_main"&amp;"["&amp;AX$8&amp;"]"),Data_main[Data],$A12, Data_main[Segment],$B12, Data_main[Scenario],$B$3)),SUMIFS(INDIRECT("Data_main"&amp;"["&amp;AX$8&amp;"]"),Data_main[Data],$A12, Data_main[Segment],$B12, Data_main[Scenario],$B$3))</f>
        <v>32.229831618560745</v>
      </c>
      <c r="AY12" s="446">
        <f ca="1">IF($B$6="ON", IF(AY10&gt;=covid_start, IF(AY10&lt;covid_recovery,NA(),SUMIFS(INDIRECT("Data_main"&amp;"["&amp;AY$8&amp;"]"),Data_main[Data],$A12, Data_main[Segment],$B12, Data_main[Scenario],$B$3)),SUMIFS(INDIRECT("Data_main"&amp;"["&amp;AY$8&amp;"]"),Data_main[Data],$A12, Data_main[Segment],$B12, Data_main[Scenario],$B$3)),SUMIFS(INDIRECT("Data_main"&amp;"["&amp;AY$8&amp;"]"),Data_main[Data],$A12, Data_main[Segment],$B12, Data_main[Scenario],$B$3))</f>
        <v>32.821226329468232</v>
      </c>
      <c r="AZ12" s="446">
        <f ca="1">IF($B$6="ON", IF(AZ10&gt;=covid_start, IF(AZ10&lt;covid_recovery,NA(),SUMIFS(INDIRECT("Data_main"&amp;"["&amp;AZ$8&amp;"]"),Data_main[Data],$A12, Data_main[Segment],$B12, Data_main[Scenario],$B$3)),SUMIFS(INDIRECT("Data_main"&amp;"["&amp;AZ$8&amp;"]"),Data_main[Data],$A12, Data_main[Segment],$B12, Data_main[Scenario],$B$3)),SUMIFS(INDIRECT("Data_main"&amp;"["&amp;AZ$8&amp;"]"),Data_main[Data],$A12, Data_main[Segment],$B12, Data_main[Scenario],$B$3))</f>
        <v>33.412621040375697</v>
      </c>
      <c r="BA12" s="446">
        <f ca="1">IF($B$6="ON", IF(BA10&gt;=covid_start, IF(BA10&lt;covid_recovery,NA(),SUMIFS(INDIRECT("Data_main"&amp;"["&amp;BA$8&amp;"]"),Data_main[Data],$A12, Data_main[Segment],$B12, Data_main[Scenario],$B$3)),SUMIFS(INDIRECT("Data_main"&amp;"["&amp;BA$8&amp;"]"),Data_main[Data],$A12, Data_main[Segment],$B12, Data_main[Scenario],$B$3)),SUMIFS(INDIRECT("Data_main"&amp;"["&amp;BA$8&amp;"]"),Data_main[Data],$A12, Data_main[Segment],$B12, Data_main[Scenario],$B$3))</f>
        <v>34.004015751283198</v>
      </c>
      <c r="BB12" s="446">
        <f ca="1">IF($B$6="ON", IF(BB10&gt;=covid_start, IF(BB10&lt;covid_recovery,NA(),SUMIFS(INDIRECT("Data_main"&amp;"["&amp;BB$8&amp;"]"),Data_main[Data],$A12, Data_main[Segment],$B12, Data_main[Scenario],$B$3)),SUMIFS(INDIRECT("Data_main"&amp;"["&amp;BB$8&amp;"]"),Data_main[Data],$A12, Data_main[Segment],$B12, Data_main[Scenario],$B$3)),SUMIFS(INDIRECT("Data_main"&amp;"["&amp;BB$8&amp;"]"),Data_main[Data],$A12, Data_main[Segment],$B12, Data_main[Scenario],$B$3))</f>
        <v>34.595410462190685</v>
      </c>
      <c r="BC12" s="446">
        <f ca="1">IF($B$6="ON", IF(BC10&gt;=covid_start, IF(BC10&lt;covid_recovery,NA(),SUMIFS(INDIRECT("Data_main"&amp;"["&amp;BC$8&amp;"]"),Data_main[Data],$A12, Data_main[Segment],$B12, Data_main[Scenario],$B$3)),SUMIFS(INDIRECT("Data_main"&amp;"["&amp;BC$8&amp;"]"),Data_main[Data],$A12, Data_main[Segment],$B12, Data_main[Scenario],$B$3)),SUMIFS(INDIRECT("Data_main"&amp;"["&amp;BC$8&amp;"]"),Data_main[Data],$A12, Data_main[Segment],$B12, Data_main[Scenario],$B$3))</f>
        <v>35.186805173098179</v>
      </c>
      <c r="BD12" s="446">
        <f ca="1">IF($B$6="ON", IF(BD10&gt;=covid_start, IF(BD10&lt;covid_recovery,NA(),SUMIFS(INDIRECT("Data_main"&amp;"["&amp;BD$8&amp;"]"),Data_main[Data],$A12, Data_main[Segment],$B12, Data_main[Scenario],$B$3)),SUMIFS(INDIRECT("Data_main"&amp;"["&amp;BD$8&amp;"]"),Data_main[Data],$A12, Data_main[Segment],$B12, Data_main[Scenario],$B$3)),SUMIFS(INDIRECT("Data_main"&amp;"["&amp;BD$8&amp;"]"),Data_main[Data],$A12, Data_main[Segment],$B12, Data_main[Scenario],$B$3))</f>
        <v>35.778199884005673</v>
      </c>
      <c r="BE12" s="446">
        <f ca="1">IF($B$6="ON", IF(BE10&gt;=covid_start, IF(BE10&lt;covid_recovery,NA(),SUMIFS(INDIRECT("Data_main"&amp;"["&amp;BE$8&amp;"]"),Data_main[Data],$A12, Data_main[Segment],$B12, Data_main[Scenario],$B$3)),SUMIFS(INDIRECT("Data_main"&amp;"["&amp;BE$8&amp;"]"),Data_main[Data],$A12, Data_main[Segment],$B12, Data_main[Scenario],$B$3)),SUMIFS(INDIRECT("Data_main"&amp;"["&amp;BE$8&amp;"]"),Data_main[Data],$A12, Data_main[Segment],$B12, Data_main[Scenario],$B$3))</f>
        <v>36.369594594913167</v>
      </c>
      <c r="BF12" s="446">
        <f ca="1">IF($B$6="ON", IF(BF10&gt;=covid_start, IF(BF10&lt;covid_recovery,NA(),SUMIFS(INDIRECT("Data_main"&amp;"["&amp;BF$8&amp;"]"),Data_main[Data],$A12, Data_main[Segment],$B12, Data_main[Scenario],$B$3)),SUMIFS(INDIRECT("Data_main"&amp;"["&amp;BF$8&amp;"]"),Data_main[Data],$A12, Data_main[Segment],$B12, Data_main[Scenario],$B$3)),SUMIFS(INDIRECT("Data_main"&amp;"["&amp;BF$8&amp;"]"),Data_main[Data],$A12, Data_main[Segment],$B12, Data_main[Scenario],$B$3))</f>
        <v>36.960989305820632</v>
      </c>
      <c r="BG12" s="446">
        <f ca="1">IF($B$6="ON", IF(BG10&gt;=covid_start, IF(BG10&lt;covid_recovery,NA(),SUMIFS(INDIRECT("Data_main"&amp;"["&amp;BG$8&amp;"]"),Data_main[Data],$A12, Data_main[Segment],$B12, Data_main[Scenario],$B$3)),SUMIFS(INDIRECT("Data_main"&amp;"["&amp;BG$8&amp;"]"),Data_main[Data],$A12, Data_main[Segment],$B12, Data_main[Scenario],$B$3)),SUMIFS(INDIRECT("Data_main"&amp;"["&amp;BG$8&amp;"]"),Data_main[Data],$A12, Data_main[Segment],$B12, Data_main[Scenario],$B$3))</f>
        <v>37.552384016728126</v>
      </c>
      <c r="BH12" s="446">
        <f ca="1">IF($B$6="ON", IF(BH10&gt;=covid_start, IF(BH10&lt;covid_recovery,NA(),SUMIFS(INDIRECT("Data_main"&amp;"["&amp;BH$8&amp;"]"),Data_main[Data],$A12, Data_main[Segment],$B12, Data_main[Scenario],$B$3)),SUMIFS(INDIRECT("Data_main"&amp;"["&amp;BH$8&amp;"]"),Data_main[Data],$A12, Data_main[Segment],$B12, Data_main[Scenario],$B$3)),SUMIFS(INDIRECT("Data_main"&amp;"["&amp;BH$8&amp;"]"),Data_main[Data],$A12, Data_main[Segment],$B12, Data_main[Scenario],$B$3))</f>
        <v>38.143778727635649</v>
      </c>
      <c r="BI12" s="446">
        <f ca="1">IF($B$6="ON", IF(BI10&gt;=covid_start, IF(BI10&lt;covid_recovery,NA(),SUMIFS(INDIRECT("Data_main"&amp;"["&amp;BI$8&amp;"]"),Data_main[Data],$A12, Data_main[Segment],$B12, Data_main[Scenario],$B$3)),SUMIFS(INDIRECT("Data_main"&amp;"["&amp;BI$8&amp;"]"),Data_main[Data],$A12, Data_main[Segment],$B12, Data_main[Scenario],$B$3)),SUMIFS(INDIRECT("Data_main"&amp;"["&amp;BI$8&amp;"]"),Data_main[Data],$A12, Data_main[Segment],$B12, Data_main[Scenario],$B$3))</f>
        <v>4.3287426684513665E-2</v>
      </c>
      <c r="BJ12" s="446">
        <f ca="1">IF($B$6="ON", IF(BJ10&gt;=covid_start, IF(BJ10&lt;covid_recovery,NA(),SUMIFS(INDIRECT("Data_main"&amp;"["&amp;BJ$8&amp;"]"),Data_main[Data],$A12, Data_main[Segment],$B12, Data_main[Scenario],$B$3)),SUMIFS(INDIRECT("Data_main"&amp;"["&amp;BJ$8&amp;"]"),Data_main[Data],$A12, Data_main[Segment],$B12, Data_main[Scenario],$B$3)),SUMIFS(INDIRECT("Data_main"&amp;"["&amp;BJ$8&amp;"]"),Data_main[Data],$A12, Data_main[Segment],$B12, Data_main[Scenario],$B$3))</f>
        <v>4.6283110614256419E-2</v>
      </c>
      <c r="BK12" s="446">
        <f ca="1">IF($B$6="ON", IF(BK10&gt;=covid_start, IF(BK10&lt;covid_recovery,NA(),SUMIFS(INDIRECT("Data_main"&amp;"["&amp;BK$8&amp;"]"),Data_main[Data],$A12, Data_main[Segment],$B12, Data_main[Scenario],$B$3)),SUMIFS(INDIRECT("Data_main"&amp;"["&amp;BK$8&amp;"]"),Data_main[Data],$A12, Data_main[Segment],$B12, Data_main[Scenario],$B$3)),SUMIFS(INDIRECT("Data_main"&amp;"["&amp;BK$8&amp;"]"),Data_main[Data],$A12, Data_main[Segment],$B12, Data_main[Scenario],$B$3))</f>
        <v>2.7830783731149111E-2</v>
      </c>
      <c r="BL12" s="446">
        <f ca="1">IF($B$6="ON", IF(BL10&gt;=covid_start, IF(BL10&lt;covid_recovery,NA(),SUMIFS(INDIRECT("Data_main"&amp;"["&amp;BL$8&amp;"]"),Data_main[Data],$A12, Data_main[Segment],$B12, Data_main[Scenario],$B$3)),SUMIFS(INDIRECT("Data_main"&amp;"["&amp;BL$8&amp;"]"),Data_main[Data],$A12, Data_main[Segment],$B12, Data_main[Scenario],$B$3)),SUMIFS(INDIRECT("Data_main"&amp;"["&amp;BL$8&amp;"]"),Data_main[Data],$A12, Data_main[Segment],$B12, Data_main[Scenario],$B$3))</f>
        <v>2.4050772704349521E-2</v>
      </c>
      <c r="BM12" s="446">
        <f ca="1">IF($B$6="ON", IF(BM10&gt;=covid_start, IF(BM10&lt;covid_recovery,NA(),SUMIFS(INDIRECT("Data_main"&amp;"["&amp;BM$8&amp;"]"),Data_main[Data],$A12, Data_main[Segment],$B12, Data_main[Scenario],$B$3)),SUMIFS(INDIRECT("Data_main"&amp;"["&amp;BM$8&amp;"]"),Data_main[Data],$A12, Data_main[Segment],$B12, Data_main[Scenario],$B$3)),SUMIFS(INDIRECT("Data_main"&amp;"["&amp;BM$8&amp;"]"),Data_main[Data],$A12, Data_main[Segment],$B12, Data_main[Scenario],$B$3))</f>
        <v>0</v>
      </c>
      <c r="BN12" s="446">
        <f ca="1">IF($B$6="ON", IF(BN10&gt;=covid_start, IF(BN10&lt;covid_recovery,NA(),SUMIFS(INDIRECT("Data_main"&amp;"["&amp;BN$8&amp;"]"),Data_main[Data],$A12, Data_main[Segment],$B12, Data_main[Scenario],$B$3)),SUMIFS(INDIRECT("Data_main"&amp;"["&amp;BN$8&amp;"]"),Data_main[Data],$A12, Data_main[Segment],$B12, Data_main[Scenario],$B$3)),SUMIFS(INDIRECT("Data_main"&amp;"["&amp;BN$8&amp;"]"),Data_main[Data],$A12, Data_main[Segment],$B12, Data_main[Scenario],$B$3))</f>
        <v>0</v>
      </c>
      <c r="BO12" s="446">
        <f ca="1">IF($B$6="ON", IF(BO10&gt;=covid_start, IF(BO10&lt;covid_recovery,NA(),SUMIFS(INDIRECT("Data_main"&amp;"["&amp;BO$8&amp;"]"),Data_main[Data],$A12, Data_main[Segment],$B12, Data_main[Scenario],$B$3)),SUMIFS(INDIRECT("Data_main"&amp;"["&amp;BO$8&amp;"]"),Data_main[Data],$A12, Data_main[Segment],$B12, Data_main[Scenario],$B$3)),SUMIFS(INDIRECT("Data_main"&amp;"["&amp;BO$8&amp;"]"),Data_main[Data],$A12, Data_main[Segment],$B12, Data_main[Scenario],$B$3))</f>
        <v>0</v>
      </c>
      <c r="BP12" s="446">
        <f ca="1">IF($B$6="ON", IF(BP10&gt;=covid_start, IF(BP10&lt;covid_recovery,NA(),SUMIFS(INDIRECT("Data_main"&amp;"["&amp;BP$8&amp;"]"),Data_main[Data],$A12, Data_main[Segment],$B12, Data_main[Scenario],$B$3)),SUMIFS(INDIRECT("Data_main"&amp;"["&amp;BP$8&amp;"]"),Data_main[Data],$A12, Data_main[Segment],$B12, Data_main[Scenario],$B$3)),SUMIFS(INDIRECT("Data_main"&amp;"["&amp;BP$8&amp;"]"),Data_main[Data],$A12, Data_main[Segment],$B12, Data_main[Scenario],$B$3))</f>
        <v>0</v>
      </c>
      <c r="BQ12" s="446">
        <f ca="1">IF($B$6="ON", IF(BQ10&gt;=covid_start, IF(BQ10&lt;covid_recovery,NA(),SUMIFS(INDIRECT("Data_main"&amp;"["&amp;BQ$8&amp;"]"),Data_main[Data],$A12, Data_main[Segment],$B12, Data_main[Scenario],$B$3)),SUMIFS(INDIRECT("Data_main"&amp;"["&amp;BQ$8&amp;"]"),Data_main[Data],$A12, Data_main[Segment],$B12, Data_main[Scenario],$B$3)),SUMIFS(INDIRECT("Data_main"&amp;"["&amp;BQ$8&amp;"]"),Data_main[Data],$A12, Data_main[Segment],$B12, Data_main[Scenario],$B$3))</f>
        <v>0</v>
      </c>
      <c r="BR12" s="446">
        <f ca="1">IF($B$6="ON", IF(BR10&gt;=covid_start, IF(BR10&lt;covid_recovery,NA(),SUMIFS(INDIRECT("Data_main"&amp;"["&amp;BR$8&amp;"]"),Data_main[Data],$A12, Data_main[Segment],$B12, Data_main[Scenario],$B$3)),SUMIFS(INDIRECT("Data_main"&amp;"["&amp;BR$8&amp;"]"),Data_main[Data],$A12, Data_main[Segment],$B12, Data_main[Scenario],$B$3)),SUMIFS(INDIRECT("Data_main"&amp;"["&amp;BR$8&amp;"]"),Data_main[Data],$A12, Data_main[Segment],$B12, Data_main[Scenario],$B$3))</f>
        <v>0</v>
      </c>
      <c r="BS12" s="446">
        <f ca="1">IF($B$6="ON", IF(BS10&gt;=covid_start, IF(BS10&lt;covid_recovery,NA(),SUMIFS(INDIRECT("Data_main"&amp;"["&amp;BS$8&amp;"]"),Data_main[Data],$A12, Data_main[Segment],$B12, Data_main[Scenario],$B$3)),SUMIFS(INDIRECT("Data_main"&amp;"["&amp;BS$8&amp;"]"),Data_main[Data],$A12, Data_main[Segment],$B12, Data_main[Scenario],$B$3)),SUMIFS(INDIRECT("Data_main"&amp;"["&amp;BS$8&amp;"]"),Data_main[Data],$A12, Data_main[Segment],$B12, Data_main[Scenario],$B$3))</f>
        <v>0</v>
      </c>
      <c r="BT12" s="446">
        <f ca="1">IF($B$6="ON", IF(BT10&gt;=covid_start, IF(BT10&lt;covid_recovery,NA(),SUMIFS(INDIRECT("Data_main"&amp;"["&amp;BT$8&amp;"]"),Data_main[Data],$A12, Data_main[Segment],$B12, Data_main[Scenario],$B$3)),SUMIFS(INDIRECT("Data_main"&amp;"["&amp;BT$8&amp;"]"),Data_main[Data],$A12, Data_main[Segment],$B12, Data_main[Scenario],$B$3)),SUMIFS(INDIRECT("Data_main"&amp;"["&amp;BT$8&amp;"]"),Data_main[Data],$A12, Data_main[Segment],$B12, Data_main[Scenario],$B$3))</f>
        <v>0</v>
      </c>
      <c r="BU12" s="446">
        <f ca="1">IF($B$6="ON", IF(BU10&gt;=covid_start, IF(BU10&lt;covid_recovery,NA(),SUMIFS(INDIRECT("Data_main"&amp;"["&amp;BU$8&amp;"]"),Data_main[Data],$A12, Data_main[Segment],$B12, Data_main[Scenario],$B$3)),SUMIFS(INDIRECT("Data_main"&amp;"["&amp;BU$8&amp;"]"),Data_main[Data],$A12, Data_main[Segment],$B12, Data_main[Scenario],$B$3)),SUMIFS(INDIRECT("Data_main"&amp;"["&amp;BU$8&amp;"]"),Data_main[Data],$A12, Data_main[Segment],$B12, Data_main[Scenario],$B$3))</f>
        <v>0</v>
      </c>
      <c r="BV12" s="446">
        <f ca="1">IF($B$6="ON", IF(BV10&gt;=covid_start, IF(BV10&lt;covid_recovery,NA(),SUMIFS(INDIRECT("Data_main"&amp;"["&amp;BV$8&amp;"]"),Data_main[Data],$A12, Data_main[Segment],$B12, Data_main[Scenario],$B$3)),SUMIFS(INDIRECT("Data_main"&amp;"["&amp;BV$8&amp;"]"),Data_main[Data],$A12, Data_main[Segment],$B12, Data_main[Scenario],$B$3)),SUMIFS(INDIRECT("Data_main"&amp;"["&amp;BV$8&amp;"]"),Data_main[Data],$A12, Data_main[Segment],$B12, Data_main[Scenario],$B$3))</f>
        <v>0</v>
      </c>
      <c r="BW12" s="446">
        <f ca="1">IF($B$6="ON", IF(BW10&gt;=covid_start, IF(BW10&lt;covid_recovery,NA(),SUMIFS(INDIRECT("Data_main"&amp;"["&amp;BW$8&amp;"]"),Data_main[Data],$A12, Data_main[Segment],$B12, Data_main[Scenario],$B$3)),SUMIFS(INDIRECT("Data_main"&amp;"["&amp;BW$8&amp;"]"),Data_main[Data],$A12, Data_main[Segment],$B12, Data_main[Scenario],$B$3)),SUMIFS(INDIRECT("Data_main"&amp;"["&amp;BW$8&amp;"]"),Data_main[Data],$A12, Data_main[Segment],$B12, Data_main[Scenario],$B$3))</f>
        <v>0</v>
      </c>
      <c r="BX12" s="446">
        <f ca="1">IF($B$6="ON", IF(BX10&gt;=covid_start, IF(BX10&lt;covid_recovery,NA(),SUMIFS(INDIRECT("Data_main"&amp;"["&amp;BX$8&amp;"]"),Data_main[Data],$A12, Data_main[Segment],$B12, Data_main[Scenario],$B$3)),SUMIFS(INDIRECT("Data_main"&amp;"["&amp;BX$8&amp;"]"),Data_main[Data],$A12, Data_main[Segment],$B12, Data_main[Scenario],$B$3)),SUMIFS(INDIRECT("Data_main"&amp;"["&amp;BX$8&amp;"]"),Data_main[Data],$A12, Data_main[Segment],$B12, Data_main[Scenario],$B$3))</f>
        <v>0</v>
      </c>
      <c r="BY12" s="446">
        <f ca="1">IF($B$6="ON", IF(BY10&gt;=covid_start, IF(BY10&lt;covid_recovery,NA(),SUMIFS(INDIRECT("Data_main"&amp;"["&amp;BY$8&amp;"]"),Data_main[Data],$A12, Data_main[Segment],$B12, Data_main[Scenario],$B$3)),SUMIFS(INDIRECT("Data_main"&amp;"["&amp;BY$8&amp;"]"),Data_main[Data],$A12, Data_main[Segment],$B12, Data_main[Scenario],$B$3)),SUMIFS(INDIRECT("Data_main"&amp;"["&amp;BY$8&amp;"]"),Data_main[Data],$A12, Data_main[Segment],$B12, Data_main[Scenario],$B$3))</f>
        <v>0</v>
      </c>
      <c r="BZ12" s="446">
        <f ca="1">IF($B$6="ON", IF(BZ10&gt;=covid_start, IF(BZ10&lt;covid_recovery,NA(),SUMIFS(INDIRECT("Data_main"&amp;"["&amp;BZ$8&amp;"]"),Data_main[Data],$A12, Data_main[Segment],$B12, Data_main[Scenario],$B$3)),SUMIFS(INDIRECT("Data_main"&amp;"["&amp;BZ$8&amp;"]"),Data_main[Data],$A12, Data_main[Segment],$B12, Data_main[Scenario],$B$3)),SUMIFS(INDIRECT("Data_main"&amp;"["&amp;BZ$8&amp;"]"),Data_main[Data],$A12, Data_main[Segment],$B12, Data_main[Scenario],$B$3))</f>
        <v>0</v>
      </c>
      <c r="CA12" s="446">
        <f ca="1">IF($B$6="ON", IF(CA10&gt;=covid_start, IF(CA10&lt;covid_recovery,NA(),SUMIFS(INDIRECT("Data_main"&amp;"["&amp;CA$8&amp;"]"),Data_main[Data],$A12, Data_main[Segment],$B12, Data_main[Scenario],$B$3)),SUMIFS(INDIRECT("Data_main"&amp;"["&amp;CA$8&amp;"]"),Data_main[Data],$A12, Data_main[Segment],$B12, Data_main[Scenario],$B$3)),SUMIFS(INDIRECT("Data_main"&amp;"["&amp;CA$8&amp;"]"),Data_main[Data],$A12, Data_main[Segment],$B12, Data_main[Scenario],$B$3))</f>
        <v>0</v>
      </c>
      <c r="CB12" s="446">
        <f ca="1">IF($B$6="ON", IF(CB10&gt;=covid_start, IF(CB10&lt;covid_recovery,NA(),SUMIFS(INDIRECT("Data_main"&amp;"["&amp;CB$8&amp;"]"),Data_main[Data],$A12, Data_main[Segment],$B12, Data_main[Scenario],$B$3)),SUMIFS(INDIRECT("Data_main"&amp;"["&amp;CB$8&amp;"]"),Data_main[Data],$A12, Data_main[Segment],$B12, Data_main[Scenario],$B$3)),SUMIFS(INDIRECT("Data_main"&amp;"["&amp;CB$8&amp;"]"),Data_main[Data],$A12, Data_main[Segment],$B12, Data_main[Scenario],$B$3))</f>
        <v>0</v>
      </c>
      <c r="CC12" s="446">
        <f ca="1">IF($B$6="ON", IF(CC10&gt;=covid_start, IF(CC10&lt;covid_recovery,NA(),SUMIFS(INDIRECT("Data_main"&amp;"["&amp;CC$8&amp;"]"),Data_main[Data],$A12, Data_main[Segment],$B12, Data_main[Scenario],$B$3)),SUMIFS(INDIRECT("Data_main"&amp;"["&amp;CC$8&amp;"]"),Data_main[Data],$A12, Data_main[Segment],$B12, Data_main[Scenario],$B$3)),SUMIFS(INDIRECT("Data_main"&amp;"["&amp;CC$8&amp;"]"),Data_main[Data],$A12, Data_main[Segment],$B12, Data_main[Scenario],$B$3))</f>
        <v>0</v>
      </c>
      <c r="CD12" s="446">
        <f ca="1">IF($B$6="ON", IF(CD10&gt;=covid_start, IF(CD10&lt;covid_recovery,NA(),SUMIFS(INDIRECT("Data_main"&amp;"["&amp;CD$8&amp;"]"),Data_main[Data],$A12, Data_main[Segment],$B12, Data_main[Scenario],$B$3)),SUMIFS(INDIRECT("Data_main"&amp;"["&amp;CD$8&amp;"]"),Data_main[Data],$A12, Data_main[Segment],$B12, Data_main[Scenario],$B$3)),SUMIFS(INDIRECT("Data_main"&amp;"["&amp;CD$8&amp;"]"),Data_main[Data],$A12, Data_main[Segment],$B12, Data_main[Scenario],$B$3))</f>
        <v>0</v>
      </c>
      <c r="CE12" s="446">
        <f ca="1">IF($B$6="ON", IF(CE10&gt;=covid_start, IF(CE10&lt;covid_recovery,NA(),SUMIFS(INDIRECT("Data_main"&amp;"["&amp;CE$8&amp;"]"),Data_main[Data],$A12, Data_main[Segment],$B12, Data_main[Scenario],$B$3)),SUMIFS(INDIRECT("Data_main"&amp;"["&amp;CE$8&amp;"]"),Data_main[Data],$A12, Data_main[Segment],$B12, Data_main[Scenario],$B$3)),SUMIFS(INDIRECT("Data_main"&amp;"["&amp;CE$8&amp;"]"),Data_main[Data],$A12, Data_main[Segment],$B12, Data_main[Scenario],$B$3))</f>
        <v>0</v>
      </c>
      <c r="CF12" s="446">
        <f ca="1">IF($B$6="ON", IF(CF10&gt;=covid_start, IF(CF10&lt;covid_recovery,NA(),SUMIFS(INDIRECT("Data_main"&amp;"["&amp;CF$8&amp;"]"),Data_main[Data],$A12, Data_main[Segment],$B12, Data_main[Scenario],$B$3)),SUMIFS(INDIRECT("Data_main"&amp;"["&amp;CF$8&amp;"]"),Data_main[Data],$A12, Data_main[Segment],$B12, Data_main[Scenario],$B$3)),SUMIFS(INDIRECT("Data_main"&amp;"["&amp;CF$8&amp;"]"),Data_main[Data],$A12, Data_main[Segment],$B12, Data_main[Scenario],$B$3))</f>
        <v>0</v>
      </c>
      <c r="CG12" s="446">
        <f ca="1">IF($B$6="ON", IF(CG10&gt;=covid_start, IF(CG10&lt;covid_recovery,NA(),SUMIFS(INDIRECT("Data_main"&amp;"["&amp;CG$8&amp;"]"),Data_main[Data],$A12, Data_main[Segment],$B12, Data_main[Scenario],$B$3)),SUMIFS(INDIRECT("Data_main"&amp;"["&amp;CG$8&amp;"]"),Data_main[Data],$A12, Data_main[Segment],$B12, Data_main[Scenario],$B$3)),SUMIFS(INDIRECT("Data_main"&amp;"["&amp;CG$8&amp;"]"),Data_main[Data],$A12, Data_main[Segment],$B12, Data_main[Scenario],$B$3))</f>
        <v>0</v>
      </c>
      <c r="CH12" s="446">
        <f ca="1">IF($B$6="ON", IF(CH10&gt;=covid_start, IF(CH10&lt;covid_recovery,NA(),SUMIFS(INDIRECT("Data_main"&amp;"["&amp;CH$8&amp;"]"),Data_main[Data],$A12, Data_main[Segment],$B12, Data_main[Scenario],$B$3)),SUMIFS(INDIRECT("Data_main"&amp;"["&amp;CH$8&amp;"]"),Data_main[Data],$A12, Data_main[Segment],$B12, Data_main[Scenario],$B$3)),SUMIFS(INDIRECT("Data_main"&amp;"["&amp;CH$8&amp;"]"),Data_main[Data],$A12, Data_main[Segment],$B12, Data_main[Scenario],$B$3))</f>
        <v>0</v>
      </c>
      <c r="CI12" s="446">
        <f ca="1">IF($B$6="ON", IF(CI10&gt;=covid_start, IF(CI10&lt;covid_recovery,NA(),SUMIFS(INDIRECT("Data_main"&amp;"["&amp;CI$8&amp;"]"),Data_main[Data],$A12, Data_main[Segment],$B12, Data_main[Scenario],$B$3)),SUMIFS(INDIRECT("Data_main"&amp;"["&amp;CI$8&amp;"]"),Data_main[Data],$A12, Data_main[Segment],$B12, Data_main[Scenario],$B$3)),SUMIFS(INDIRECT("Data_main"&amp;"["&amp;CI$8&amp;"]"),Data_main[Data],$A12, Data_main[Segment],$B12, Data_main[Scenario],$B$3))</f>
        <v>0</v>
      </c>
      <c r="CJ12" s="446">
        <f ca="1">IF($B$6="ON", IF(CJ10&gt;=covid_start, IF(CJ10&lt;covid_recovery,NA(),SUMIFS(INDIRECT("Data_main"&amp;"["&amp;CJ$8&amp;"]"),Data_main[Data],$A12, Data_main[Segment],$B12, Data_main[Scenario],$B$3)),SUMIFS(INDIRECT("Data_main"&amp;"["&amp;CJ$8&amp;"]"),Data_main[Data],$A12, Data_main[Segment],$B12, Data_main[Scenario],$B$3)),SUMIFS(INDIRECT("Data_main"&amp;"["&amp;CJ$8&amp;"]"),Data_main[Data],$A12, Data_main[Segment],$B12, Data_main[Scenario],$B$3))</f>
        <v>0</v>
      </c>
      <c r="CK12" s="446">
        <f ca="1">IF($B$6="ON", IF(CK10&gt;=covid_start, IF(CK10&lt;covid_recovery,NA(),SUMIFS(INDIRECT("Data_main"&amp;"["&amp;CK$8&amp;"]"),Data_main[Data],$A12, Data_main[Segment],$B12, Data_main[Scenario],$B$3)),SUMIFS(INDIRECT("Data_main"&amp;"["&amp;CK$8&amp;"]"),Data_main[Data],$A12, Data_main[Segment],$B12, Data_main[Scenario],$B$3)),SUMIFS(INDIRECT("Data_main"&amp;"["&amp;CK$8&amp;"]"),Data_main[Data],$A12, Data_main[Segment],$B12, Data_main[Scenario],$B$3))</f>
        <v>0</v>
      </c>
      <c r="CL12" s="446">
        <f ca="1">IF($B$6="ON", IF(CL10&gt;=covid_start, IF(CL10&lt;covid_recovery,NA(),SUMIFS(INDIRECT("Data_main"&amp;"["&amp;CL$8&amp;"]"),Data_main[Data],$A12, Data_main[Segment],$B12, Data_main[Scenario],$B$3)),SUMIFS(INDIRECT("Data_main"&amp;"["&amp;CL$8&amp;"]"),Data_main[Data],$A12, Data_main[Segment],$B12, Data_main[Scenario],$B$3)),SUMIFS(INDIRECT("Data_main"&amp;"["&amp;CL$8&amp;"]"),Data_main[Data],$A12, Data_main[Segment],$B12, Data_main[Scenario],$B$3))</f>
        <v>0</v>
      </c>
      <c r="CN12" s="447">
        <f ca="1">IFERROR((Y12/H12)^(1/17)-1,"")</f>
        <v>2.0789671507730256E-2</v>
      </c>
      <c r="CO12" s="447">
        <f ca="1">IFERROR((AN12/Y12)^(1/15)-1,"")</f>
        <v>2.7300190311734696E-2</v>
      </c>
      <c r="CP12" s="447">
        <f ca="1">IFERROR((AN12/H12)^(1/32)-1,"")</f>
        <v>2.3836323786496472E-2</v>
      </c>
    </row>
    <row r="13" spans="1:94" outlineLevel="1" x14ac:dyDescent="0.25">
      <c r="A13" s="448" t="s">
        <v>158</v>
      </c>
      <c r="B13" s="448" t="str">
        <f t="shared" si="17"/>
        <v>Ded-short</v>
      </c>
      <c r="C13" s="449" t="s">
        <v>291</v>
      </c>
      <c r="D13" s="445" t="s">
        <v>292</v>
      </c>
      <c r="E13" s="446">
        <f ca="1">IF($B$6="ON", IF(E10&gt;=covid_start, IF(E10&lt;covid_recovery,NA(),SUMIFS(INDIRECT("Data_main"&amp;"["&amp;E$8&amp;"]"),Data_main[Data],$A13, Data_main[Segment],$B13, Data_main[Scenario],$B$3)),SUMIFS(INDIRECT("Data_main"&amp;"["&amp;E$8&amp;"]"),Data_main[Data],$A13, Data_main[Segment],$B13, Data_main[Scenario],$B$3)),SUMIFS(INDIRECT("Data_main"&amp;"["&amp;E$8&amp;"]"),Data_main[Data],$A13, Data_main[Segment],$B13, Data_main[Scenario],$B$3))</f>
        <v>1189.7236448298318</v>
      </c>
      <c r="F13" s="446">
        <f ca="1">IF($B$6="ON", IF(F10&gt;=covid_start, IF(F10&lt;covid_recovery,NA(),SUMIFS(INDIRECT("Data_main"&amp;"["&amp;F$8&amp;"]"),Data_main[Data],$A13, Data_main[Segment],$B13, Data_main[Scenario],$B$3)),SUMIFS(INDIRECT("Data_main"&amp;"["&amp;F$8&amp;"]"),Data_main[Data],$A13, Data_main[Segment],$B13, Data_main[Scenario],$B$3)),SUMIFS(INDIRECT("Data_main"&amp;"["&amp;F$8&amp;"]"),Data_main[Data],$A13, Data_main[Segment],$B13, Data_main[Scenario],$B$3))</f>
        <v>1147.7539072100469</v>
      </c>
      <c r="G13" s="446">
        <f ca="1">IF($B$6="ON", IF(G10&gt;=covid_start, IF(G10&lt;covid_recovery,NA(),SUMIFS(INDIRECT("Data_main"&amp;"["&amp;G$8&amp;"]"),Data_main[Data],$A13, Data_main[Segment],$B13, Data_main[Scenario],$B$3)),SUMIFS(INDIRECT("Data_main"&amp;"["&amp;G$8&amp;"]"),Data_main[Data],$A13, Data_main[Segment],$B13, Data_main[Scenario],$B$3)),SUMIFS(INDIRECT("Data_main"&amp;"["&amp;G$8&amp;"]"),Data_main[Data],$A13, Data_main[Segment],$B13, Data_main[Scenario],$B$3))</f>
        <v>1110.5450166318824</v>
      </c>
      <c r="H13" s="446">
        <f ca="1">IF($B$6="ON", IF(H10&gt;=covid_start, IF(H10&lt;covid_recovery,NA(),SUMIFS(INDIRECT("Data_main"&amp;"["&amp;H$8&amp;"]"),Data_main[Data],$A13, Data_main[Segment],$B13, Data_main[Scenario],$B$3)),SUMIFS(INDIRECT("Data_main"&amp;"["&amp;H$8&amp;"]"),Data_main[Data],$A13, Data_main[Segment],$B13, Data_main[Scenario],$B$3)),SUMIFS(INDIRECT("Data_main"&amp;"["&amp;H$8&amp;"]"),Data_main[Data],$A13, Data_main[Segment],$B13, Data_main[Scenario],$B$3))</f>
        <v>1077.33038068719</v>
      </c>
      <c r="I13" s="446">
        <f ca="1">IF($B$6="ON", IF(I10&gt;=covid_start, IF(I10&lt;covid_recovery,NA(),SUMIFS(INDIRECT("Data_main"&amp;"["&amp;I$8&amp;"]"),Data_main[Data],$A13, Data_main[Segment],$B13, Data_main[Scenario],$B$3)),SUMIFS(INDIRECT("Data_main"&amp;"["&amp;I$8&amp;"]"),Data_main[Data],$A13, Data_main[Segment],$B13, Data_main[Scenario],$B$3)),SUMIFS(INDIRECT("Data_main"&amp;"["&amp;I$8&amp;"]"),Data_main[Data],$A13, Data_main[Segment],$B13, Data_main[Scenario],$B$3))</f>
        <v>1126.5819082910111</v>
      </c>
      <c r="J13" s="446" t="e">
        <f ca="1">IF($B$6="ON", IF(J10&gt;=covid_start, IF(J10&lt;covid_recovery,NA(),SUMIFS(INDIRECT("Data_main"&amp;"["&amp;J$8&amp;"]"),Data_main[Data],$A13, Data_main[Segment],$B13, Data_main[Scenario],$B$3)),SUMIFS(INDIRECT("Data_main"&amp;"["&amp;J$8&amp;"]"),Data_main[Data],$A13, Data_main[Segment],$B13, Data_main[Scenario],$B$3)),SUMIFS(INDIRECT("Data_main"&amp;"["&amp;J$8&amp;"]"),Data_main[Data],$A13, Data_main[Segment],$B13, Data_main[Scenario],$B$3))</f>
        <v>#N/A</v>
      </c>
      <c r="K13" s="446" t="e">
        <f ca="1">IF($B$6="ON", IF(K10&gt;=covid_start, IF(K10&lt;covid_recovery,NA(),SUMIFS(INDIRECT("Data_main"&amp;"["&amp;K$8&amp;"]"),Data_main[Data],$A13, Data_main[Segment],$B13, Data_main[Scenario],$B$3)),SUMIFS(INDIRECT("Data_main"&amp;"["&amp;K$8&amp;"]"),Data_main[Data],$A13, Data_main[Segment],$B13, Data_main[Scenario],$B$3)),SUMIFS(INDIRECT("Data_main"&amp;"["&amp;K$8&amp;"]"),Data_main[Data],$A13, Data_main[Segment],$B13, Data_main[Scenario],$B$3))</f>
        <v>#N/A</v>
      </c>
      <c r="L13" s="446" t="e">
        <f ca="1">IF($B$6="ON", IF(L10&gt;=covid_start, IF(L10&lt;covid_recovery,NA(),SUMIFS(INDIRECT("Data_main"&amp;"["&amp;L$8&amp;"]"),Data_main[Data],$A13, Data_main[Segment],$B13, Data_main[Scenario],$B$3)),SUMIFS(INDIRECT("Data_main"&amp;"["&amp;L$8&amp;"]"),Data_main[Data],$A13, Data_main[Segment],$B13, Data_main[Scenario],$B$3)),SUMIFS(INDIRECT("Data_main"&amp;"["&amp;L$8&amp;"]"),Data_main[Data],$A13, Data_main[Segment],$B13, Data_main[Scenario],$B$3))</f>
        <v>#N/A</v>
      </c>
      <c r="M13" s="446" t="e">
        <f ca="1">IF($B$6="ON", IF(M10&gt;=covid_start, IF(M10&lt;covid_recovery,NA(),SUMIFS(INDIRECT("Data_main"&amp;"["&amp;M$8&amp;"]"),Data_main[Data],$A13, Data_main[Segment],$B13, Data_main[Scenario],$B$3)),SUMIFS(INDIRECT("Data_main"&amp;"["&amp;M$8&amp;"]"),Data_main[Data],$A13, Data_main[Segment],$B13, Data_main[Scenario],$B$3)),SUMIFS(INDIRECT("Data_main"&amp;"["&amp;M$8&amp;"]"),Data_main[Data],$A13, Data_main[Segment],$B13, Data_main[Scenario],$B$3))</f>
        <v>#N/A</v>
      </c>
      <c r="N13" s="446" t="e">
        <f ca="1">IF($B$6="ON", IF(N10&gt;=covid_start, IF(N10&lt;covid_recovery,NA(),SUMIFS(INDIRECT("Data_main"&amp;"["&amp;N$8&amp;"]"),Data_main[Data],$A13, Data_main[Segment],$B13, Data_main[Scenario],$B$3)),SUMIFS(INDIRECT("Data_main"&amp;"["&amp;N$8&amp;"]"),Data_main[Data],$A13, Data_main[Segment],$B13, Data_main[Scenario],$B$3)),SUMIFS(INDIRECT("Data_main"&amp;"["&amp;N$8&amp;"]"),Data_main[Data],$A13, Data_main[Segment],$B13, Data_main[Scenario],$B$3))</f>
        <v>#N/A</v>
      </c>
      <c r="O13" s="446">
        <f ca="1">IF($B$6="ON", IF(O10&gt;=covid_start, IF(O10&lt;covid_recovery,NA(),SUMIFS(INDIRECT("Data_main"&amp;"["&amp;O$8&amp;"]"),Data_main[Data],$A13, Data_main[Segment],$B13, Data_main[Scenario],$B$3)),SUMIFS(INDIRECT("Data_main"&amp;"["&amp;O$8&amp;"]"),Data_main[Data],$A13, Data_main[Segment],$B13, Data_main[Scenario],$B$3)),SUMIFS(INDIRECT("Data_main"&amp;"["&amp;O$8&amp;"]"),Data_main[Data],$A13, Data_main[Segment],$B13, Data_main[Scenario],$B$3))</f>
        <v>920.21707272137542</v>
      </c>
      <c r="P13" s="446">
        <f ca="1">IF($B$6="ON", IF(P10&gt;=covid_start, IF(P10&lt;covid_recovery,NA(),SUMIFS(INDIRECT("Data_main"&amp;"["&amp;P$8&amp;"]"),Data_main[Data],$A13, Data_main[Segment],$B13, Data_main[Scenario],$B$3)),SUMIFS(INDIRECT("Data_main"&amp;"["&amp;P$8&amp;"]"),Data_main[Data],$A13, Data_main[Segment],$B13, Data_main[Scenario],$B$3)),SUMIFS(INDIRECT("Data_main"&amp;"["&amp;P$8&amp;"]"),Data_main[Data],$A13, Data_main[Segment],$B13, Data_main[Scenario],$B$3))</f>
        <v>892.19723352933408</v>
      </c>
      <c r="Q13" s="446">
        <f ca="1">IF($B$6="ON", IF(Q10&gt;=covid_start, IF(Q10&lt;covid_recovery,NA(),SUMIFS(INDIRECT("Data_main"&amp;"["&amp;Q$8&amp;"]"),Data_main[Data],$A13, Data_main[Segment],$B13, Data_main[Scenario],$B$3)),SUMIFS(INDIRECT("Data_main"&amp;"["&amp;Q$8&amp;"]"),Data_main[Data],$A13, Data_main[Segment],$B13, Data_main[Scenario],$B$3)),SUMIFS(INDIRECT("Data_main"&amp;"["&amp;Q$8&amp;"]"),Data_main[Data],$A13, Data_main[Segment],$B13, Data_main[Scenario],$B$3))</f>
        <v>865.62282383667934</v>
      </c>
      <c r="R13" s="446">
        <f ca="1">IF($B$6="ON", IF(R10&gt;=covid_start, IF(R10&lt;covid_recovery,NA(),SUMIFS(INDIRECT("Data_main"&amp;"["&amp;R$8&amp;"]"),Data_main[Data],$A13, Data_main[Segment],$B13, Data_main[Scenario],$B$3)),SUMIFS(INDIRECT("Data_main"&amp;"["&amp;R$8&amp;"]"),Data_main[Data],$A13, Data_main[Segment],$B13, Data_main[Scenario],$B$3)),SUMIFS(INDIRECT("Data_main"&amp;"["&amp;R$8&amp;"]"),Data_main[Data],$A13, Data_main[Segment],$B13, Data_main[Scenario],$B$3))</f>
        <v>840.38481019903247</v>
      </c>
      <c r="S13" s="446">
        <f ca="1">IF($B$6="ON", IF(S10&gt;=covid_start, IF(S10&lt;covid_recovery,NA(),SUMIFS(INDIRECT("Data_main"&amp;"["&amp;S$8&amp;"]"),Data_main[Data],$A13, Data_main[Segment],$B13, Data_main[Scenario],$B$3)),SUMIFS(INDIRECT("Data_main"&amp;"["&amp;S$8&amp;"]"),Data_main[Data],$A13, Data_main[Segment],$B13, Data_main[Scenario],$B$3)),SUMIFS(INDIRECT("Data_main"&amp;"["&amp;S$8&amp;"]"),Data_main[Data],$A13, Data_main[Segment],$B13, Data_main[Scenario],$B$3))</f>
        <v>816.38485652275381</v>
      </c>
      <c r="T13" s="446">
        <f ca="1">IF($B$6="ON", IF(T10&gt;=covid_start, IF(T10&lt;covid_recovery,NA(),SUMIFS(INDIRECT("Data_main"&amp;"["&amp;T$8&amp;"]"),Data_main[Data],$A13, Data_main[Segment],$B13, Data_main[Scenario],$B$3)),SUMIFS(INDIRECT("Data_main"&amp;"["&amp;T$8&amp;"]"),Data_main[Data],$A13, Data_main[Segment],$B13, Data_main[Scenario],$B$3)),SUMIFS(INDIRECT("Data_main"&amp;"["&amp;T$8&amp;"]"),Data_main[Data],$A13, Data_main[Segment],$B13, Data_main[Scenario],$B$3))</f>
        <v>793.53404356649946</v>
      </c>
      <c r="U13" s="446">
        <f ca="1">IF($B$6="ON", IF(U10&gt;=covid_start, IF(U10&lt;covid_recovery,NA(),SUMIFS(INDIRECT("Data_main"&amp;"["&amp;U$8&amp;"]"),Data_main[Data],$A13, Data_main[Segment],$B13, Data_main[Scenario],$B$3)),SUMIFS(INDIRECT("Data_main"&amp;"["&amp;U$8&amp;"]"),Data_main[Data],$A13, Data_main[Segment],$B13, Data_main[Scenario],$B$3)),SUMIFS(INDIRECT("Data_main"&amp;"["&amp;U$8&amp;"]"),Data_main[Data],$A13, Data_main[Segment],$B13, Data_main[Scenario],$B$3))</f>
        <v>762.06105516600064</v>
      </c>
      <c r="V13" s="446">
        <f ca="1">IF($B$6="ON", IF(V10&gt;=covid_start, IF(V10&lt;covid_recovery,NA(),SUMIFS(INDIRECT("Data_main"&amp;"["&amp;V$8&amp;"]"),Data_main[Data],$A13, Data_main[Segment],$B13, Data_main[Scenario],$B$3)),SUMIFS(INDIRECT("Data_main"&amp;"["&amp;V$8&amp;"]"),Data_main[Data],$A13, Data_main[Segment],$B13, Data_main[Scenario],$B$3)),SUMIFS(INDIRECT("Data_main"&amp;"["&amp;V$8&amp;"]"),Data_main[Data],$A13, Data_main[Segment],$B13, Data_main[Scenario],$B$3))</f>
        <v>732.38961079420869</v>
      </c>
      <c r="W13" s="446">
        <f ca="1">IF($B$6="ON", IF(W10&gt;=covid_start, IF(W10&lt;covid_recovery,NA(),SUMIFS(INDIRECT("Data_main"&amp;"["&amp;W$8&amp;"]"),Data_main[Data],$A13, Data_main[Segment],$B13, Data_main[Scenario],$B$3)),SUMIFS(INDIRECT("Data_main"&amp;"["&amp;W$8&amp;"]"),Data_main[Data],$A13, Data_main[Segment],$B13, Data_main[Scenario],$B$3)),SUMIFS(INDIRECT("Data_main"&amp;"["&amp;W$8&amp;"]"),Data_main[Data],$A13, Data_main[Segment],$B13, Data_main[Scenario],$B$3))</f>
        <v>704.36933121594609</v>
      </c>
      <c r="X13" s="446">
        <f ca="1">IF($B$6="ON", IF(X10&gt;=covid_start, IF(X10&lt;covid_recovery,NA(),SUMIFS(INDIRECT("Data_main"&amp;"["&amp;X$8&amp;"]"),Data_main[Data],$A13, Data_main[Segment],$B13, Data_main[Scenario],$B$3)),SUMIFS(INDIRECT("Data_main"&amp;"["&amp;X$8&amp;"]"),Data_main[Data],$A13, Data_main[Segment],$B13, Data_main[Scenario],$B$3)),SUMIFS(INDIRECT("Data_main"&amp;"["&amp;X$8&amp;"]"),Data_main[Data],$A13, Data_main[Segment],$B13, Data_main[Scenario],$B$3))</f>
        <v>677.86612080955945</v>
      </c>
      <c r="Y13" s="446">
        <f ca="1">IF($B$6="ON", IF(Y10&gt;=covid_start, IF(Y10&lt;covid_recovery,NA(),SUMIFS(INDIRECT("Data_main"&amp;"["&amp;Y$8&amp;"]"),Data_main[Data],$A13, Data_main[Segment],$B13, Data_main[Scenario],$B$3)),SUMIFS(INDIRECT("Data_main"&amp;"["&amp;Y$8&amp;"]"),Data_main[Data],$A13, Data_main[Segment],$B13, Data_main[Scenario],$B$3)),SUMIFS(INDIRECT("Data_main"&amp;"["&amp;Y$8&amp;"]"),Data_main[Data],$A13, Data_main[Segment],$B13, Data_main[Scenario],$B$3))</f>
        <v>652.76002159871678</v>
      </c>
      <c r="Z13" s="446">
        <f ca="1">IF($B$6="ON", IF(Z10&gt;=covid_start, IF(Z10&lt;covid_recovery,NA(),SUMIFS(INDIRECT("Data_main"&amp;"["&amp;Z$8&amp;"]"),Data_main[Data],$A13, Data_main[Segment],$B13, Data_main[Scenario],$B$3)),SUMIFS(INDIRECT("Data_main"&amp;"["&amp;Z$8&amp;"]"),Data_main[Data],$A13, Data_main[Segment],$B13, Data_main[Scenario],$B$3)),SUMIFS(INDIRECT("Data_main"&amp;"["&amp;Z$8&amp;"]"),Data_main[Data],$A13, Data_main[Segment],$B13, Data_main[Scenario],$B$3))</f>
        <v>628.94339794172356</v>
      </c>
      <c r="AA13" s="446">
        <f ca="1">IF($B$6="ON", IF(AA10&gt;=covid_start, IF(AA10&lt;covid_recovery,NA(),SUMIFS(INDIRECT("Data_main"&amp;"["&amp;AA$8&amp;"]"),Data_main[Data],$A13, Data_main[Segment],$B13, Data_main[Scenario],$B$3)),SUMIFS(INDIRECT("Data_main"&amp;"["&amp;AA$8&amp;"]"),Data_main[Data],$A13, Data_main[Segment],$B13, Data_main[Scenario],$B$3)),SUMIFS(INDIRECT("Data_main"&amp;"["&amp;AA$8&amp;"]"),Data_main[Data],$A13, Data_main[Segment],$B13, Data_main[Scenario],$B$3))</f>
        <v>606.31939392639492</v>
      </c>
      <c r="AB13" s="446">
        <f ca="1">IF($B$6="ON", IF(AB10&gt;=covid_start, IF(AB10&lt;covid_recovery,NA(),SUMIFS(INDIRECT("Data_main"&amp;"["&amp;AB$8&amp;"]"),Data_main[Data],$A13, Data_main[Segment],$B13, Data_main[Scenario],$B$3)),SUMIFS(INDIRECT("Data_main"&amp;"["&amp;AB$8&amp;"]"),Data_main[Data],$A13, Data_main[Segment],$B13, Data_main[Scenario],$B$3)),SUMIFS(INDIRECT("Data_main"&amp;"["&amp;AB$8&amp;"]"),Data_main[Data],$A13, Data_main[Segment],$B13, Data_main[Scenario],$B$3))</f>
        <v>584.80061684277905</v>
      </c>
      <c r="AC13" s="446">
        <f ca="1">IF($B$6="ON", IF(AC10&gt;=covid_start, IF(AC10&lt;covid_recovery,NA(),SUMIFS(INDIRECT("Data_main"&amp;"["&amp;AC$8&amp;"]"),Data_main[Data],$A13, Data_main[Segment],$B13, Data_main[Scenario],$B$3)),SUMIFS(INDIRECT("Data_main"&amp;"["&amp;AC$8&amp;"]"),Data_main[Data],$A13, Data_main[Segment],$B13, Data_main[Scenario],$B$3)),SUMIFS(INDIRECT("Data_main"&amp;"["&amp;AC$8&amp;"]"),Data_main[Data],$A13, Data_main[Segment],$B13, Data_main[Scenario],$B$3))</f>
        <v>564.30800900019346</v>
      </c>
      <c r="AD13" s="446">
        <f ca="1">IF($B$6="ON", IF(AD10&gt;=covid_start, IF(AD10&lt;covid_recovery,NA(),SUMIFS(INDIRECT("Data_main"&amp;"["&amp;AD$8&amp;"]"),Data_main[Data],$A13, Data_main[Segment],$B13, Data_main[Scenario],$B$3)),SUMIFS(INDIRECT("Data_main"&amp;"["&amp;AD$8&amp;"]"),Data_main[Data],$A13, Data_main[Segment],$B13, Data_main[Scenario],$B$3)),SUMIFS(INDIRECT("Data_main"&amp;"["&amp;AD$8&amp;"]"),Data_main[Data],$A13, Data_main[Segment],$B13, Data_main[Scenario],$B$3))</f>
        <v>544.76987718505256</v>
      </c>
      <c r="AE13" s="446">
        <f ca="1">IF($B$6="ON", IF(AE10&gt;=covid_start, IF(AE10&lt;covid_recovery,NA(),SUMIFS(INDIRECT("Data_main"&amp;"["&amp;AE$8&amp;"]"),Data_main[Data],$A13, Data_main[Segment],$B13, Data_main[Scenario],$B$3)),SUMIFS(INDIRECT("Data_main"&amp;"["&amp;AE$8&amp;"]"),Data_main[Data],$A13, Data_main[Segment],$B13, Data_main[Scenario],$B$3)),SUMIFS(INDIRECT("Data_main"&amp;"["&amp;AE$8&amp;"]"),Data_main[Data],$A13, Data_main[Segment],$B13, Data_main[Scenario],$B$3))</f>
        <v>525.21444475162878</v>
      </c>
      <c r="AF13" s="446">
        <f ca="1">IF($B$6="ON", IF(AF10&gt;=covid_start, IF(AF10&lt;covid_recovery,NA(),SUMIFS(INDIRECT("Data_main"&amp;"["&amp;AF$8&amp;"]"),Data_main[Data],$A13, Data_main[Segment],$B13, Data_main[Scenario],$B$3)),SUMIFS(INDIRECT("Data_main"&amp;"["&amp;AF$8&amp;"]"),Data_main[Data],$A13, Data_main[Segment],$B13, Data_main[Scenario],$B$3)),SUMIFS(INDIRECT("Data_main"&amp;"["&amp;AF$8&amp;"]"),Data_main[Data],$A13, Data_main[Segment],$B13, Data_main[Scenario],$B$3))</f>
        <v>506.84706698792417</v>
      </c>
      <c r="AG13" s="446">
        <f ca="1">IF($B$6="ON", IF(AG10&gt;=covid_start, IF(AG10&lt;covid_recovery,NA(),SUMIFS(INDIRECT("Data_main"&amp;"["&amp;AG$8&amp;"]"),Data_main[Data],$A13, Data_main[Segment],$B13, Data_main[Scenario],$B$3)),SUMIFS(INDIRECT("Data_main"&amp;"["&amp;AG$8&amp;"]"),Data_main[Data],$A13, Data_main[Segment],$B13, Data_main[Scenario],$B$3)),SUMIFS(INDIRECT("Data_main"&amp;"["&amp;AG$8&amp;"]"),Data_main[Data],$A13, Data_main[Segment],$B13, Data_main[Scenario],$B$3))</f>
        <v>489.56266857818724</v>
      </c>
      <c r="AH13" s="446">
        <f ca="1">IF($B$6="ON", IF(AH10&gt;=covid_start, IF(AH10&lt;covid_recovery,NA(),SUMIFS(INDIRECT("Data_main"&amp;"["&amp;AH$8&amp;"]"),Data_main[Data],$A13, Data_main[Segment],$B13, Data_main[Scenario],$B$3)),SUMIFS(INDIRECT("Data_main"&amp;"["&amp;AH$8&amp;"]"),Data_main[Data],$A13, Data_main[Segment],$B13, Data_main[Scenario],$B$3)),SUMIFS(INDIRECT("Data_main"&amp;"["&amp;AH$8&amp;"]"),Data_main[Data],$A13, Data_main[Segment],$B13, Data_main[Scenario],$B$3))</f>
        <v>473.26821029480686</v>
      </c>
      <c r="AI13" s="446">
        <f ca="1">IF($B$6="ON", IF(AI10&gt;=covid_start, IF(AI10&lt;covid_recovery,NA(),SUMIFS(INDIRECT("Data_main"&amp;"["&amp;AI$8&amp;"]"),Data_main[Data],$A13, Data_main[Segment],$B13, Data_main[Scenario],$B$3)),SUMIFS(INDIRECT("Data_main"&amp;"["&amp;AI$8&amp;"]"),Data_main[Data],$A13, Data_main[Segment],$B13, Data_main[Scenario],$B$3)),SUMIFS(INDIRECT("Data_main"&amp;"["&amp;AI$8&amp;"]"),Data_main[Data],$A13, Data_main[Segment],$B13, Data_main[Scenario],$B$3))</f>
        <v>457.88101360041605</v>
      </c>
      <c r="AJ13" s="446">
        <f ca="1">IF($B$6="ON", IF(AJ10&gt;=covid_start, IF(AJ10&lt;covid_recovery,NA(),SUMIFS(INDIRECT("Data_main"&amp;"["&amp;AJ$8&amp;"]"),Data_main[Data],$A13, Data_main[Segment],$B13, Data_main[Scenario],$B$3)),SUMIFS(INDIRECT("Data_main"&amp;"["&amp;AJ$8&amp;"]"),Data_main[Data],$A13, Data_main[Segment],$B13, Data_main[Scenario],$B$3)),SUMIFS(INDIRECT("Data_main"&amp;"["&amp;AJ$8&amp;"]"),Data_main[Data],$A13, Data_main[Segment],$B13, Data_main[Scenario],$B$3))</f>
        <v>443.32735752418881</v>
      </c>
      <c r="AK13" s="446">
        <f ca="1">IF($B$6="ON", IF(AK10&gt;=covid_start, IF(AK10&lt;covid_recovery,NA(),SUMIFS(INDIRECT("Data_main"&amp;"["&amp;AK$8&amp;"]"),Data_main[Data],$A13, Data_main[Segment],$B13, Data_main[Scenario],$B$3)),SUMIFS(INDIRECT("Data_main"&amp;"["&amp;AK$8&amp;"]"),Data_main[Data],$A13, Data_main[Segment],$B13, Data_main[Scenario],$B$3)),SUMIFS(INDIRECT("Data_main"&amp;"["&amp;AK$8&amp;"]"),Data_main[Data],$A13, Data_main[Segment],$B13, Data_main[Scenario],$B$3))</f>
        <v>429.54129755086836</v>
      </c>
      <c r="AL13" s="446">
        <f ca="1">IF($B$6="ON", IF(AL10&gt;=covid_start, IF(AL10&lt;covid_recovery,NA(),SUMIFS(INDIRECT("Data_main"&amp;"["&amp;AL$8&amp;"]"),Data_main[Data],$A13, Data_main[Segment],$B13, Data_main[Scenario],$B$3)),SUMIFS(INDIRECT("Data_main"&amp;"["&amp;AL$8&amp;"]"),Data_main[Data],$A13, Data_main[Segment],$B13, Data_main[Scenario],$B$3)),SUMIFS(INDIRECT("Data_main"&amp;"["&amp;AL$8&amp;"]"),Data_main[Data],$A13, Data_main[Segment],$B13, Data_main[Scenario],$B$3))</f>
        <v>416.46366659225902</v>
      </c>
      <c r="AM13" s="446">
        <f ca="1">IF($B$6="ON", IF(AM10&gt;=covid_start, IF(AM10&lt;covid_recovery,NA(),SUMIFS(INDIRECT("Data_main"&amp;"["&amp;AM$8&amp;"]"),Data_main[Data],$A13, Data_main[Segment],$B13, Data_main[Scenario],$B$3)),SUMIFS(INDIRECT("Data_main"&amp;"["&amp;AM$8&amp;"]"),Data_main[Data],$A13, Data_main[Segment],$B13, Data_main[Scenario],$B$3)),SUMIFS(INDIRECT("Data_main"&amp;"["&amp;AM$8&amp;"]"),Data_main[Data],$A13, Data_main[Segment],$B13, Data_main[Scenario],$B$3))</f>
        <v>404.04122611297277</v>
      </c>
      <c r="AN13" s="446">
        <f ca="1">IF($B$6="ON", IF(AN10&gt;=covid_start, IF(AN10&lt;covid_recovery,NA(),SUMIFS(INDIRECT("Data_main"&amp;"["&amp;AN$8&amp;"]"),Data_main[Data],$A13, Data_main[Segment],$B13, Data_main[Scenario],$B$3)),SUMIFS(INDIRECT("Data_main"&amp;"["&amp;AN$8&amp;"]"),Data_main[Data],$A13, Data_main[Segment],$B13, Data_main[Scenario],$B$3)),SUMIFS(INDIRECT("Data_main"&amp;"["&amp;AN$8&amp;"]"),Data_main[Data],$A13, Data_main[Segment],$B13, Data_main[Scenario],$B$3))</f>
        <v>392.22594172427398</v>
      </c>
      <c r="AO13" s="446">
        <f ca="1">IF($B$6="ON", IF(AO10&gt;=covid_start, IF(AO10&lt;covid_recovery,NA(),SUMIFS(INDIRECT("Data_main"&amp;"["&amp;AO$8&amp;"]"),Data_main[Data],$A13, Data_main[Segment],$B13, Data_main[Scenario],$B$3)),SUMIFS(INDIRECT("Data_main"&amp;"["&amp;AO$8&amp;"]"),Data_main[Data],$A13, Data_main[Segment],$B13, Data_main[Scenario],$B$3)),SUMIFS(INDIRECT("Data_main"&amp;"["&amp;AO$8&amp;"]"),Data_main[Data],$A13, Data_main[Segment],$B13, Data_main[Scenario],$B$3))</f>
        <v>409.70927131195634</v>
      </c>
      <c r="AP13" s="446">
        <f ca="1">IF($B$6="ON", IF(AP10&gt;=covid_start, IF(AP10&lt;covid_recovery,NA(),SUMIFS(INDIRECT("Data_main"&amp;"["&amp;AP$8&amp;"]"),Data_main[Data],$A13, Data_main[Segment],$B13, Data_main[Scenario],$B$3)),SUMIFS(INDIRECT("Data_main"&amp;"["&amp;AP$8&amp;"]"),Data_main[Data],$A13, Data_main[Segment],$B13, Data_main[Scenario],$B$3)),SUMIFS(INDIRECT("Data_main"&amp;"["&amp;AP$8&amp;"]"),Data_main[Data],$A13, Data_main[Segment],$B13, Data_main[Scenario],$B$3))</f>
        <v>393.3409295896306</v>
      </c>
      <c r="AQ13" s="446">
        <f ca="1">IF($B$6="ON", IF(AQ10&gt;=covid_start, IF(AQ10&lt;covid_recovery,NA(),SUMIFS(INDIRECT("Data_main"&amp;"["&amp;AQ$8&amp;"]"),Data_main[Data],$A13, Data_main[Segment],$B13, Data_main[Scenario],$B$3)),SUMIFS(INDIRECT("Data_main"&amp;"["&amp;AQ$8&amp;"]"),Data_main[Data],$A13, Data_main[Segment],$B13, Data_main[Scenario],$B$3)),SUMIFS(INDIRECT("Data_main"&amp;"["&amp;AQ$8&amp;"]"),Data_main[Data],$A13, Data_main[Segment],$B13, Data_main[Scenario],$B$3))</f>
        <v>377.62637690964647</v>
      </c>
      <c r="AR13" s="446">
        <f ca="1">IF($B$6="ON", IF(AR10&gt;=covid_start, IF(AR10&lt;covid_recovery,NA(),SUMIFS(INDIRECT("Data_main"&amp;"["&amp;AR$8&amp;"]"),Data_main[Data],$A13, Data_main[Segment],$B13, Data_main[Scenario],$B$3)),SUMIFS(INDIRECT("Data_main"&amp;"["&amp;AR$8&amp;"]"),Data_main[Data],$A13, Data_main[Segment],$B13, Data_main[Scenario],$B$3)),SUMIFS(INDIRECT("Data_main"&amp;"["&amp;AR$8&amp;"]"),Data_main[Data],$A13, Data_main[Segment],$B13, Data_main[Scenario],$B$3))</f>
        <v>362.52720949271776</v>
      </c>
      <c r="AS13" s="446">
        <f ca="1">IF($B$6="ON", IF(AS10&gt;=covid_start, IF(AS10&lt;covid_recovery,NA(),SUMIFS(INDIRECT("Data_main"&amp;"["&amp;AS$8&amp;"]"),Data_main[Data],$A13, Data_main[Segment],$B13, Data_main[Scenario],$B$3)),SUMIFS(INDIRECT("Data_main"&amp;"["&amp;AS$8&amp;"]"),Data_main[Data],$A13, Data_main[Segment],$B13, Data_main[Scenario],$B$3)),SUMIFS(INDIRECT("Data_main"&amp;"["&amp;AS$8&amp;"]"),Data_main[Data],$A13, Data_main[Segment],$B13, Data_main[Scenario],$B$3))</f>
        <v>348.00797359800248</v>
      </c>
      <c r="AT13" s="446">
        <f ca="1">IF($B$6="ON", IF(AT10&gt;=covid_start, IF(AT10&lt;covid_recovery,NA(),SUMIFS(INDIRECT("Data_main"&amp;"["&amp;AT$8&amp;"]"),Data_main[Data],$A13, Data_main[Segment],$B13, Data_main[Scenario],$B$3)),SUMIFS(INDIRECT("Data_main"&amp;"["&amp;AT$8&amp;"]"),Data_main[Data],$A13, Data_main[Segment],$B13, Data_main[Scenario],$B$3)),SUMIFS(INDIRECT("Data_main"&amp;"["&amp;AT$8&amp;"]"),Data_main[Data],$A13, Data_main[Segment],$B13, Data_main[Scenario],$B$3))</f>
        <v>334.03588759642162</v>
      </c>
      <c r="AU13" s="446">
        <f ca="1">IF($B$6="ON", IF(AU10&gt;=covid_start, IF(AU10&lt;covid_recovery,NA(),SUMIFS(INDIRECT("Data_main"&amp;"["&amp;AU$8&amp;"]"),Data_main[Data],$A13, Data_main[Segment],$B13, Data_main[Scenario],$B$3)),SUMIFS(INDIRECT("Data_main"&amp;"["&amp;AU$8&amp;"]"),Data_main[Data],$A13, Data_main[Segment],$B13, Data_main[Scenario],$B$3)),SUMIFS(INDIRECT("Data_main"&amp;"["&amp;AU$8&amp;"]"),Data_main[Data],$A13, Data_main[Segment],$B13, Data_main[Scenario],$B$3))</f>
        <v>320.58059488346356</v>
      </c>
      <c r="AV13" s="446">
        <f ca="1">IF($B$6="ON", IF(AV10&gt;=covid_start, IF(AV10&lt;covid_recovery,NA(),SUMIFS(INDIRECT("Data_main"&amp;"["&amp;AV$8&amp;"]"),Data_main[Data],$A13, Data_main[Segment],$B13, Data_main[Scenario],$B$3)),SUMIFS(INDIRECT("Data_main"&amp;"["&amp;AV$8&amp;"]"),Data_main[Data],$A13, Data_main[Segment],$B13, Data_main[Scenario],$B$3)),SUMIFS(INDIRECT("Data_main"&amp;"["&amp;AV$8&amp;"]"),Data_main[Data],$A13, Data_main[Segment],$B13, Data_main[Scenario],$B$3))</f>
        <v>307.61394371159287</v>
      </c>
      <c r="AW13" s="446">
        <f ca="1">IF($B$6="ON", IF(AW10&gt;=covid_start, IF(AW10&lt;covid_recovery,NA(),SUMIFS(INDIRECT("Data_main"&amp;"["&amp;AW$8&amp;"]"),Data_main[Data],$A13, Data_main[Segment],$B13, Data_main[Scenario],$B$3)),SUMIFS(INDIRECT("Data_main"&amp;"["&amp;AW$8&amp;"]"),Data_main[Data],$A13, Data_main[Segment],$B13, Data_main[Scenario],$B$3)),SUMIFS(INDIRECT("Data_main"&amp;"["&amp;AW$8&amp;"]"),Data_main[Data],$A13, Data_main[Segment],$B13, Data_main[Scenario],$B$3))</f>
        <v>295.10979058165566</v>
      </c>
      <c r="AX13" s="446">
        <f ca="1">IF($B$6="ON", IF(AX10&gt;=covid_start, IF(AX10&lt;covid_recovery,NA(),SUMIFS(INDIRECT("Data_main"&amp;"["&amp;AX$8&amp;"]"),Data_main[Data],$A13, Data_main[Segment],$B13, Data_main[Scenario],$B$3)),SUMIFS(INDIRECT("Data_main"&amp;"["&amp;AX$8&amp;"]"),Data_main[Data],$A13, Data_main[Segment],$B13, Data_main[Scenario],$B$3)),SUMIFS(INDIRECT("Data_main"&amp;"["&amp;AX$8&amp;"]"),Data_main[Data],$A13, Data_main[Segment],$B13, Data_main[Scenario],$B$3))</f>
        <v>283.04382430372743</v>
      </c>
      <c r="AY13" s="446">
        <f ca="1">IF($B$6="ON", IF(AY10&gt;=covid_start, IF(AY10&lt;covid_recovery,NA(),SUMIFS(INDIRECT("Data_main"&amp;"["&amp;AY$8&amp;"]"),Data_main[Data],$A13, Data_main[Segment],$B13, Data_main[Scenario],$B$3)),SUMIFS(INDIRECT("Data_main"&amp;"["&amp;AY$8&amp;"]"),Data_main[Data],$A13, Data_main[Segment],$B13, Data_main[Scenario],$B$3)),SUMIFS(INDIRECT("Data_main"&amp;"["&amp;AY$8&amp;"]"),Data_main[Data],$A13, Data_main[Segment],$B13, Data_main[Scenario],$B$3))</f>
        <v>275.56718154071524</v>
      </c>
      <c r="AZ13" s="446">
        <f ca="1">IF($B$6="ON", IF(AZ10&gt;=covid_start, IF(AZ10&lt;covid_recovery,NA(),SUMIFS(INDIRECT("Data_main"&amp;"["&amp;AZ$8&amp;"]"),Data_main[Data],$A13, Data_main[Segment],$B13, Data_main[Scenario],$B$3)),SUMIFS(INDIRECT("Data_main"&amp;"["&amp;AZ$8&amp;"]"),Data_main[Data],$A13, Data_main[Segment],$B13, Data_main[Scenario],$B$3)),SUMIFS(INDIRECT("Data_main"&amp;"["&amp;AZ$8&amp;"]"),Data_main[Data],$A13, Data_main[Segment],$B13, Data_main[Scenario],$B$3))</f>
        <v>268.35520804624394</v>
      </c>
      <c r="BA13" s="446">
        <f ca="1">IF($B$6="ON", IF(BA10&gt;=covid_start, IF(BA10&lt;covid_recovery,NA(),SUMIFS(INDIRECT("Data_main"&amp;"["&amp;BA$8&amp;"]"),Data_main[Data],$A13, Data_main[Segment],$B13, Data_main[Scenario],$B$3)),SUMIFS(INDIRECT("Data_main"&amp;"["&amp;BA$8&amp;"]"),Data_main[Data],$A13, Data_main[Segment],$B13, Data_main[Scenario],$B$3)),SUMIFS(INDIRECT("Data_main"&amp;"["&amp;BA$8&amp;"]"),Data_main[Data],$A13, Data_main[Segment],$B13, Data_main[Scenario],$B$3))</f>
        <v>261.39409450966855</v>
      </c>
      <c r="BB13" s="446">
        <f ca="1">IF($B$6="ON", IF(BB10&gt;=covid_start, IF(BB10&lt;covid_recovery,NA(),SUMIFS(INDIRECT("Data_main"&amp;"["&amp;BB$8&amp;"]"),Data_main[Data],$A13, Data_main[Segment],$B13, Data_main[Scenario],$B$3)),SUMIFS(INDIRECT("Data_main"&amp;"["&amp;BB$8&amp;"]"),Data_main[Data],$A13, Data_main[Segment],$B13, Data_main[Scenario],$B$3)),SUMIFS(INDIRECT("Data_main"&amp;"["&amp;BB$8&amp;"]"),Data_main[Data],$A13, Data_main[Segment],$B13, Data_main[Scenario],$B$3))</f>
        <v>254.67097587892374</v>
      </c>
      <c r="BC13" s="446">
        <f ca="1">IF($B$6="ON", IF(BC10&gt;=covid_start, IF(BC10&lt;covid_recovery,NA(),SUMIFS(INDIRECT("Data_main"&amp;"["&amp;BC$8&amp;"]"),Data_main[Data],$A13, Data_main[Segment],$B13, Data_main[Scenario],$B$3)),SUMIFS(INDIRECT("Data_main"&amp;"["&amp;BC$8&amp;"]"),Data_main[Data],$A13, Data_main[Segment],$B13, Data_main[Scenario],$B$3)),SUMIFS(INDIRECT("Data_main"&amp;"["&amp;BC$8&amp;"]"),Data_main[Data],$A13, Data_main[Segment],$B13, Data_main[Scenario],$B$3))</f>
        <v>248.17385200840033</v>
      </c>
      <c r="BD13" s="446">
        <f ca="1">IF($B$6="ON", IF(BD10&gt;=covid_start, IF(BD10&lt;covid_recovery,NA(),SUMIFS(INDIRECT("Data_main"&amp;"["&amp;BD$8&amp;"]"),Data_main[Data],$A13, Data_main[Segment],$B13, Data_main[Scenario],$B$3)),SUMIFS(INDIRECT("Data_main"&amp;"["&amp;BD$8&amp;"]"),Data_main[Data],$A13, Data_main[Segment],$B13, Data_main[Scenario],$B$3)),SUMIFS(INDIRECT("Data_main"&amp;"["&amp;BD$8&amp;"]"),Data_main[Data],$A13, Data_main[Segment],$B13, Data_main[Scenario],$B$3))</f>
        <v>241.89151617671587</v>
      </c>
      <c r="BE13" s="446">
        <f ca="1">IF($B$6="ON", IF(BE10&gt;=covid_start, IF(BE10&lt;covid_recovery,NA(),SUMIFS(INDIRECT("Data_main"&amp;"["&amp;BE$8&amp;"]"),Data_main[Data],$A13, Data_main[Segment],$B13, Data_main[Scenario],$B$3)),SUMIFS(INDIRECT("Data_main"&amp;"["&amp;BE$8&amp;"]"),Data_main[Data],$A13, Data_main[Segment],$B13, Data_main[Scenario],$B$3)),SUMIFS(INDIRECT("Data_main"&amp;"["&amp;BE$8&amp;"]"),Data_main[Data],$A13, Data_main[Segment],$B13, Data_main[Scenario],$B$3))</f>
        <v>235.81349057858691</v>
      </c>
      <c r="BF13" s="446">
        <f ca="1">IF($B$6="ON", IF(BF10&gt;=covid_start, IF(BF10&lt;covid_recovery,NA(),SUMIFS(INDIRECT("Data_main"&amp;"["&amp;BF$8&amp;"]"),Data_main[Data],$A13, Data_main[Segment],$B13, Data_main[Scenario],$B$3)),SUMIFS(INDIRECT("Data_main"&amp;"["&amp;BF$8&amp;"]"),Data_main[Data],$A13, Data_main[Segment],$B13, Data_main[Scenario],$B$3)),SUMIFS(INDIRECT("Data_main"&amp;"["&amp;BF$8&amp;"]"),Data_main[Data],$A13, Data_main[Segment],$B13, Data_main[Scenario],$B$3))</f>
        <v>229.92996800967919</v>
      </c>
      <c r="BG13" s="446">
        <f ca="1">IF($B$6="ON", IF(BG10&gt;=covid_start, IF(BG10&lt;covid_recovery,NA(),SUMIFS(INDIRECT("Data_main"&amp;"["&amp;BG$8&amp;"]"),Data_main[Data],$A13, Data_main[Segment],$B13, Data_main[Scenario],$B$3)),SUMIFS(INDIRECT("Data_main"&amp;"["&amp;BG$8&amp;"]"),Data_main[Data],$A13, Data_main[Segment],$B13, Data_main[Scenario],$B$3)),SUMIFS(INDIRECT("Data_main"&amp;"["&amp;BG$8&amp;"]"),Data_main[Data],$A13, Data_main[Segment],$B13, Data_main[Scenario],$B$3))</f>
        <v>224.2317590617231</v>
      </c>
      <c r="BH13" s="446">
        <f ca="1">IF($B$6="ON", IF(BH10&gt;=covid_start, IF(BH10&lt;covid_recovery,NA(),SUMIFS(INDIRECT("Data_main"&amp;"["&amp;BH$8&amp;"]"),Data_main[Data],$A13, Data_main[Segment],$B13, Data_main[Scenario],$B$3)),SUMIFS(INDIRECT("Data_main"&amp;"["&amp;BH$8&amp;"]"),Data_main[Data],$A13, Data_main[Segment],$B13, Data_main[Scenario],$B$3)),SUMIFS(INDIRECT("Data_main"&amp;"["&amp;BH$8&amp;"]"),Data_main[Data],$A13, Data_main[Segment],$B13, Data_main[Scenario],$B$3))</f>
        <v>218.7102442298654</v>
      </c>
      <c r="BI13" s="446">
        <f ca="1">IF($B$6="ON", IF(BI10&gt;=covid_start, IF(BI10&lt;covid_recovery,NA(),SUMIFS(INDIRECT("Data_main"&amp;"["&amp;BI$8&amp;"]"),Data_main[Data],$A13, Data_main[Segment],$B13, Data_main[Scenario],$B$3)),SUMIFS(INDIRECT("Data_main"&amp;"["&amp;BI$8&amp;"]"),Data_main[Data],$A13, Data_main[Segment],$B13, Data_main[Scenario],$B$3)),SUMIFS(INDIRECT("Data_main"&amp;"["&amp;BI$8&amp;"]"),Data_main[Data],$A13, Data_main[Segment],$B13, Data_main[Scenario],$B$3))</f>
        <v>-137.60275599383991</v>
      </c>
      <c r="BJ13" s="446">
        <f ca="1">IF($B$6="ON", IF(BJ10&gt;=covid_start, IF(BJ10&lt;covid_recovery,NA(),SUMIFS(INDIRECT("Data_main"&amp;"["&amp;BJ$8&amp;"]"),Data_main[Data],$A13, Data_main[Segment],$B13, Data_main[Scenario],$B$3)),SUMIFS(INDIRECT("Data_main"&amp;"["&amp;BJ$8&amp;"]"),Data_main[Data],$A13, Data_main[Segment],$B13, Data_main[Scenario],$B$3)),SUMIFS(INDIRECT("Data_main"&amp;"["&amp;BJ$8&amp;"]"),Data_main[Data],$A13, Data_main[Segment],$B13, Data_main[Scenario],$B$3))</f>
        <v>-147.26816599916731</v>
      </c>
      <c r="BK13" s="446">
        <f ca="1">IF($B$6="ON", IF(BK10&gt;=covid_start, IF(BK10&lt;covid_recovery,NA(),SUMIFS(INDIRECT("Data_main"&amp;"["&amp;BK$8&amp;"]"),Data_main[Data],$A13, Data_main[Segment],$B13, Data_main[Scenario],$B$3)),SUMIFS(INDIRECT("Data_main"&amp;"["&amp;BK$8&amp;"]"),Data_main[Data],$A13, Data_main[Segment],$B13, Data_main[Scenario],$B$3)),SUMIFS(INDIRECT("Data_main"&amp;"["&amp;BK$8&amp;"]"),Data_main[Data],$A13, Data_main[Segment],$B13, Data_main[Scenario],$B$3))</f>
        <v>-235.83518013621821</v>
      </c>
      <c r="BL13" s="446">
        <f ca="1">IF($B$6="ON", IF(BL10&gt;=covid_start, IF(BL10&lt;covid_recovery,NA(),SUMIFS(INDIRECT("Data_main"&amp;"["&amp;BL$8&amp;"]"),Data_main[Data],$A13, Data_main[Segment],$B13, Data_main[Scenario],$B$3)),SUMIFS(INDIRECT("Data_main"&amp;"["&amp;BL$8&amp;"]"),Data_main[Data],$A13, Data_main[Segment],$B13, Data_main[Scenario],$B$3)),SUMIFS(INDIRECT("Data_main"&amp;"["&amp;BL$8&amp;"]"),Data_main[Data],$A13, Data_main[Segment],$B13, Data_main[Scenario],$B$3))</f>
        <v>-346.76688623572261</v>
      </c>
      <c r="BM13" s="446" t="e">
        <f ca="1">IF($B$6="ON", IF(BM10&gt;=covid_start, IF(BM10&lt;covid_recovery,NA(),SUMIFS(INDIRECT("Data_main"&amp;"["&amp;BM$8&amp;"]"),Data_main[Data],$A13, Data_main[Segment],$B13, Data_main[Scenario],$B$3)),SUMIFS(INDIRECT("Data_main"&amp;"["&amp;BM$8&amp;"]"),Data_main[Data],$A13, Data_main[Segment],$B13, Data_main[Scenario],$B$3)),SUMIFS(INDIRECT("Data_main"&amp;"["&amp;BM$8&amp;"]"),Data_main[Data],$A13, Data_main[Segment],$B13, Data_main[Scenario],$B$3))</f>
        <v>#DIV/0!</v>
      </c>
      <c r="BN13" s="446" t="e">
        <f ca="1">IF($B$6="ON", IF(BN10&gt;=covid_start, IF(BN10&lt;covid_recovery,NA(),SUMIFS(INDIRECT("Data_main"&amp;"["&amp;BN$8&amp;"]"),Data_main[Data],$A13, Data_main[Segment],$B13, Data_main[Scenario],$B$3)),SUMIFS(INDIRECT("Data_main"&amp;"["&amp;BN$8&amp;"]"),Data_main[Data],$A13, Data_main[Segment],$B13, Data_main[Scenario],$B$3)),SUMIFS(INDIRECT("Data_main"&amp;"["&amp;BN$8&amp;"]"),Data_main[Data],$A13, Data_main[Segment],$B13, Data_main[Scenario],$B$3))</f>
        <v>#DIV/0!</v>
      </c>
      <c r="BO13" s="446" t="e">
        <f ca="1">IF($B$6="ON", IF(BO10&gt;=covid_start, IF(BO10&lt;covid_recovery,NA(),SUMIFS(INDIRECT("Data_main"&amp;"["&amp;BO$8&amp;"]"),Data_main[Data],$A13, Data_main[Segment],$B13, Data_main[Scenario],$B$3)),SUMIFS(INDIRECT("Data_main"&amp;"["&amp;BO$8&amp;"]"),Data_main[Data],$A13, Data_main[Segment],$B13, Data_main[Scenario],$B$3)),SUMIFS(INDIRECT("Data_main"&amp;"["&amp;BO$8&amp;"]"),Data_main[Data],$A13, Data_main[Segment],$B13, Data_main[Scenario],$B$3))</f>
        <v>#DIV/0!</v>
      </c>
      <c r="BP13" s="446" t="e">
        <f ca="1">IF($B$6="ON", IF(BP10&gt;=covid_start, IF(BP10&lt;covid_recovery,NA(),SUMIFS(INDIRECT("Data_main"&amp;"["&amp;BP$8&amp;"]"),Data_main[Data],$A13, Data_main[Segment],$B13, Data_main[Scenario],$B$3)),SUMIFS(INDIRECT("Data_main"&amp;"["&amp;BP$8&amp;"]"),Data_main[Data],$A13, Data_main[Segment],$B13, Data_main[Scenario],$B$3)),SUMIFS(INDIRECT("Data_main"&amp;"["&amp;BP$8&amp;"]"),Data_main[Data],$A13, Data_main[Segment],$B13, Data_main[Scenario],$B$3))</f>
        <v>#DIV/0!</v>
      </c>
      <c r="BQ13" s="446" t="e">
        <f ca="1">IF($B$6="ON", IF(BQ10&gt;=covid_start, IF(BQ10&lt;covid_recovery,NA(),SUMIFS(INDIRECT("Data_main"&amp;"["&amp;BQ$8&amp;"]"),Data_main[Data],$A13, Data_main[Segment],$B13, Data_main[Scenario],$B$3)),SUMIFS(INDIRECT("Data_main"&amp;"["&amp;BQ$8&amp;"]"),Data_main[Data],$A13, Data_main[Segment],$B13, Data_main[Scenario],$B$3)),SUMIFS(INDIRECT("Data_main"&amp;"["&amp;BQ$8&amp;"]"),Data_main[Data],$A13, Data_main[Segment],$B13, Data_main[Scenario],$B$3))</f>
        <v>#DIV/0!</v>
      </c>
      <c r="BR13" s="446" t="e">
        <f ca="1">IF($B$6="ON", IF(BR10&gt;=covid_start, IF(BR10&lt;covid_recovery,NA(),SUMIFS(INDIRECT("Data_main"&amp;"["&amp;BR$8&amp;"]"),Data_main[Data],$A13, Data_main[Segment],$B13, Data_main[Scenario],$B$3)),SUMIFS(INDIRECT("Data_main"&amp;"["&amp;BR$8&amp;"]"),Data_main[Data],$A13, Data_main[Segment],$B13, Data_main[Scenario],$B$3)),SUMIFS(INDIRECT("Data_main"&amp;"["&amp;BR$8&amp;"]"),Data_main[Data],$A13, Data_main[Segment],$B13, Data_main[Scenario],$B$3))</f>
        <v>#DIV/0!</v>
      </c>
      <c r="BS13" s="446" t="e">
        <f ca="1">IF($B$6="ON", IF(BS10&gt;=covid_start, IF(BS10&lt;covid_recovery,NA(),SUMIFS(INDIRECT("Data_main"&amp;"["&amp;BS$8&amp;"]"),Data_main[Data],$A13, Data_main[Segment],$B13, Data_main[Scenario],$B$3)),SUMIFS(INDIRECT("Data_main"&amp;"["&amp;BS$8&amp;"]"),Data_main[Data],$A13, Data_main[Segment],$B13, Data_main[Scenario],$B$3)),SUMIFS(INDIRECT("Data_main"&amp;"["&amp;BS$8&amp;"]"),Data_main[Data],$A13, Data_main[Segment],$B13, Data_main[Scenario],$B$3))</f>
        <v>#DIV/0!</v>
      </c>
      <c r="BT13" s="446" t="e">
        <f ca="1">IF($B$6="ON", IF(BT10&gt;=covid_start, IF(BT10&lt;covid_recovery,NA(),SUMIFS(INDIRECT("Data_main"&amp;"["&amp;BT$8&amp;"]"),Data_main[Data],$A13, Data_main[Segment],$B13, Data_main[Scenario],$B$3)),SUMIFS(INDIRECT("Data_main"&amp;"["&amp;BT$8&amp;"]"),Data_main[Data],$A13, Data_main[Segment],$B13, Data_main[Scenario],$B$3)),SUMIFS(INDIRECT("Data_main"&amp;"["&amp;BT$8&amp;"]"),Data_main[Data],$A13, Data_main[Segment],$B13, Data_main[Scenario],$B$3))</f>
        <v>#DIV/0!</v>
      </c>
      <c r="BU13" s="446" t="e">
        <f ca="1">IF($B$6="ON", IF(BU10&gt;=covid_start, IF(BU10&lt;covid_recovery,NA(),SUMIFS(INDIRECT("Data_main"&amp;"["&amp;BU$8&amp;"]"),Data_main[Data],$A13, Data_main[Segment],$B13, Data_main[Scenario],$B$3)),SUMIFS(INDIRECT("Data_main"&amp;"["&amp;BU$8&amp;"]"),Data_main[Data],$A13, Data_main[Segment],$B13, Data_main[Scenario],$B$3)),SUMIFS(INDIRECT("Data_main"&amp;"["&amp;BU$8&amp;"]"),Data_main[Data],$A13, Data_main[Segment],$B13, Data_main[Scenario],$B$3))</f>
        <v>#DIV/0!</v>
      </c>
      <c r="BV13" s="446" t="e">
        <f ca="1">IF($B$6="ON", IF(BV10&gt;=covid_start, IF(BV10&lt;covid_recovery,NA(),SUMIFS(INDIRECT("Data_main"&amp;"["&amp;BV$8&amp;"]"),Data_main[Data],$A13, Data_main[Segment],$B13, Data_main[Scenario],$B$3)),SUMIFS(INDIRECT("Data_main"&amp;"["&amp;BV$8&amp;"]"),Data_main[Data],$A13, Data_main[Segment],$B13, Data_main[Scenario],$B$3)),SUMIFS(INDIRECT("Data_main"&amp;"["&amp;BV$8&amp;"]"),Data_main[Data],$A13, Data_main[Segment],$B13, Data_main[Scenario],$B$3))</f>
        <v>#DIV/0!</v>
      </c>
      <c r="BW13" s="446" t="e">
        <f ca="1">IF($B$6="ON", IF(BW10&gt;=covid_start, IF(BW10&lt;covid_recovery,NA(),SUMIFS(INDIRECT("Data_main"&amp;"["&amp;BW$8&amp;"]"),Data_main[Data],$A13, Data_main[Segment],$B13, Data_main[Scenario],$B$3)),SUMIFS(INDIRECT("Data_main"&amp;"["&amp;BW$8&amp;"]"),Data_main[Data],$A13, Data_main[Segment],$B13, Data_main[Scenario],$B$3)),SUMIFS(INDIRECT("Data_main"&amp;"["&amp;BW$8&amp;"]"),Data_main[Data],$A13, Data_main[Segment],$B13, Data_main[Scenario],$B$3))</f>
        <v>#DIV/0!</v>
      </c>
      <c r="BX13" s="446" t="e">
        <f ca="1">IF($B$6="ON", IF(BX10&gt;=covid_start, IF(BX10&lt;covid_recovery,NA(),SUMIFS(INDIRECT("Data_main"&amp;"["&amp;BX$8&amp;"]"),Data_main[Data],$A13, Data_main[Segment],$B13, Data_main[Scenario],$B$3)),SUMIFS(INDIRECT("Data_main"&amp;"["&amp;BX$8&amp;"]"),Data_main[Data],$A13, Data_main[Segment],$B13, Data_main[Scenario],$B$3)),SUMIFS(INDIRECT("Data_main"&amp;"["&amp;BX$8&amp;"]"),Data_main[Data],$A13, Data_main[Segment],$B13, Data_main[Scenario],$B$3))</f>
        <v>#DIV/0!</v>
      </c>
      <c r="BY13" s="446" t="e">
        <f ca="1">IF($B$6="ON", IF(BY10&gt;=covid_start, IF(BY10&lt;covid_recovery,NA(),SUMIFS(INDIRECT("Data_main"&amp;"["&amp;BY$8&amp;"]"),Data_main[Data],$A13, Data_main[Segment],$B13, Data_main[Scenario],$B$3)),SUMIFS(INDIRECT("Data_main"&amp;"["&amp;BY$8&amp;"]"),Data_main[Data],$A13, Data_main[Segment],$B13, Data_main[Scenario],$B$3)),SUMIFS(INDIRECT("Data_main"&amp;"["&amp;BY$8&amp;"]"),Data_main[Data],$A13, Data_main[Segment],$B13, Data_main[Scenario],$B$3))</f>
        <v>#DIV/0!</v>
      </c>
      <c r="BZ13" s="446" t="e">
        <f ca="1">IF($B$6="ON", IF(BZ10&gt;=covid_start, IF(BZ10&lt;covid_recovery,NA(),SUMIFS(INDIRECT("Data_main"&amp;"["&amp;BZ$8&amp;"]"),Data_main[Data],$A13, Data_main[Segment],$B13, Data_main[Scenario],$B$3)),SUMIFS(INDIRECT("Data_main"&amp;"["&amp;BZ$8&amp;"]"),Data_main[Data],$A13, Data_main[Segment],$B13, Data_main[Scenario],$B$3)),SUMIFS(INDIRECT("Data_main"&amp;"["&amp;BZ$8&amp;"]"),Data_main[Data],$A13, Data_main[Segment],$B13, Data_main[Scenario],$B$3))</f>
        <v>#DIV/0!</v>
      </c>
      <c r="CA13" s="446" t="e">
        <f ca="1">IF($B$6="ON", IF(CA10&gt;=covid_start, IF(CA10&lt;covid_recovery,NA(),SUMIFS(INDIRECT("Data_main"&amp;"["&amp;CA$8&amp;"]"),Data_main[Data],$A13, Data_main[Segment],$B13, Data_main[Scenario],$B$3)),SUMIFS(INDIRECT("Data_main"&amp;"["&amp;CA$8&amp;"]"),Data_main[Data],$A13, Data_main[Segment],$B13, Data_main[Scenario],$B$3)),SUMIFS(INDIRECT("Data_main"&amp;"["&amp;CA$8&amp;"]"),Data_main[Data],$A13, Data_main[Segment],$B13, Data_main[Scenario],$B$3))</f>
        <v>#DIV/0!</v>
      </c>
      <c r="CB13" s="446" t="e">
        <f ca="1">IF($B$6="ON", IF(CB10&gt;=covid_start, IF(CB10&lt;covid_recovery,NA(),SUMIFS(INDIRECT("Data_main"&amp;"["&amp;CB$8&amp;"]"),Data_main[Data],$A13, Data_main[Segment],$B13, Data_main[Scenario],$B$3)),SUMIFS(INDIRECT("Data_main"&amp;"["&amp;CB$8&amp;"]"),Data_main[Data],$A13, Data_main[Segment],$B13, Data_main[Scenario],$B$3)),SUMIFS(INDIRECT("Data_main"&amp;"["&amp;CB$8&amp;"]"),Data_main[Data],$A13, Data_main[Segment],$B13, Data_main[Scenario],$B$3))</f>
        <v>#DIV/0!</v>
      </c>
      <c r="CC13" s="446" t="e">
        <f ca="1">IF($B$6="ON", IF(CC10&gt;=covid_start, IF(CC10&lt;covid_recovery,NA(),SUMIFS(INDIRECT("Data_main"&amp;"["&amp;CC$8&amp;"]"),Data_main[Data],$A13, Data_main[Segment],$B13, Data_main[Scenario],$B$3)),SUMIFS(INDIRECT("Data_main"&amp;"["&amp;CC$8&amp;"]"),Data_main[Data],$A13, Data_main[Segment],$B13, Data_main[Scenario],$B$3)),SUMIFS(INDIRECT("Data_main"&amp;"["&amp;CC$8&amp;"]"),Data_main[Data],$A13, Data_main[Segment],$B13, Data_main[Scenario],$B$3))</f>
        <v>#DIV/0!</v>
      </c>
      <c r="CD13" s="446" t="e">
        <f ca="1">IF($B$6="ON", IF(CD10&gt;=covid_start, IF(CD10&lt;covid_recovery,NA(),SUMIFS(INDIRECT("Data_main"&amp;"["&amp;CD$8&amp;"]"),Data_main[Data],$A13, Data_main[Segment],$B13, Data_main[Scenario],$B$3)),SUMIFS(INDIRECT("Data_main"&amp;"["&amp;CD$8&amp;"]"),Data_main[Data],$A13, Data_main[Segment],$B13, Data_main[Scenario],$B$3)),SUMIFS(INDIRECT("Data_main"&amp;"["&amp;CD$8&amp;"]"),Data_main[Data],$A13, Data_main[Segment],$B13, Data_main[Scenario],$B$3))</f>
        <v>#DIV/0!</v>
      </c>
      <c r="CE13" s="446" t="e">
        <f ca="1">IF($B$6="ON", IF(CE10&gt;=covid_start, IF(CE10&lt;covid_recovery,NA(),SUMIFS(INDIRECT("Data_main"&amp;"["&amp;CE$8&amp;"]"),Data_main[Data],$A13, Data_main[Segment],$B13, Data_main[Scenario],$B$3)),SUMIFS(INDIRECT("Data_main"&amp;"["&amp;CE$8&amp;"]"),Data_main[Data],$A13, Data_main[Segment],$B13, Data_main[Scenario],$B$3)),SUMIFS(INDIRECT("Data_main"&amp;"["&amp;CE$8&amp;"]"),Data_main[Data],$A13, Data_main[Segment],$B13, Data_main[Scenario],$B$3))</f>
        <v>#DIV/0!</v>
      </c>
      <c r="CF13" s="446" t="e">
        <f ca="1">IF($B$6="ON", IF(CF10&gt;=covid_start, IF(CF10&lt;covid_recovery,NA(),SUMIFS(INDIRECT("Data_main"&amp;"["&amp;CF$8&amp;"]"),Data_main[Data],$A13, Data_main[Segment],$B13, Data_main[Scenario],$B$3)),SUMIFS(INDIRECT("Data_main"&amp;"["&amp;CF$8&amp;"]"),Data_main[Data],$A13, Data_main[Segment],$B13, Data_main[Scenario],$B$3)),SUMIFS(INDIRECT("Data_main"&amp;"["&amp;CF$8&amp;"]"),Data_main[Data],$A13, Data_main[Segment],$B13, Data_main[Scenario],$B$3))</f>
        <v>#DIV/0!</v>
      </c>
      <c r="CG13" s="446" t="e">
        <f ca="1">IF($B$6="ON", IF(CG10&gt;=covid_start, IF(CG10&lt;covid_recovery,NA(),SUMIFS(INDIRECT("Data_main"&amp;"["&amp;CG$8&amp;"]"),Data_main[Data],$A13, Data_main[Segment],$B13, Data_main[Scenario],$B$3)),SUMIFS(INDIRECT("Data_main"&amp;"["&amp;CG$8&amp;"]"),Data_main[Data],$A13, Data_main[Segment],$B13, Data_main[Scenario],$B$3)),SUMIFS(INDIRECT("Data_main"&amp;"["&amp;CG$8&amp;"]"),Data_main[Data],$A13, Data_main[Segment],$B13, Data_main[Scenario],$B$3))</f>
        <v>#DIV/0!</v>
      </c>
      <c r="CH13" s="446" t="e">
        <f ca="1">IF($B$6="ON", IF(CH10&gt;=covid_start, IF(CH10&lt;covid_recovery,NA(),SUMIFS(INDIRECT("Data_main"&amp;"["&amp;CH$8&amp;"]"),Data_main[Data],$A13, Data_main[Segment],$B13, Data_main[Scenario],$B$3)),SUMIFS(INDIRECT("Data_main"&amp;"["&amp;CH$8&amp;"]"),Data_main[Data],$A13, Data_main[Segment],$B13, Data_main[Scenario],$B$3)),SUMIFS(INDIRECT("Data_main"&amp;"["&amp;CH$8&amp;"]"),Data_main[Data],$A13, Data_main[Segment],$B13, Data_main[Scenario],$B$3))</f>
        <v>#DIV/0!</v>
      </c>
      <c r="CI13" s="446" t="e">
        <f ca="1">IF($B$6="ON", IF(CI10&gt;=covid_start, IF(CI10&lt;covid_recovery,NA(),SUMIFS(INDIRECT("Data_main"&amp;"["&amp;CI$8&amp;"]"),Data_main[Data],$A13, Data_main[Segment],$B13, Data_main[Scenario],$B$3)),SUMIFS(INDIRECT("Data_main"&amp;"["&amp;CI$8&amp;"]"),Data_main[Data],$A13, Data_main[Segment],$B13, Data_main[Scenario],$B$3)),SUMIFS(INDIRECT("Data_main"&amp;"["&amp;CI$8&amp;"]"),Data_main[Data],$A13, Data_main[Segment],$B13, Data_main[Scenario],$B$3))</f>
        <v>#DIV/0!</v>
      </c>
      <c r="CJ13" s="446" t="e">
        <f ca="1">IF($B$6="ON", IF(CJ10&gt;=covid_start, IF(CJ10&lt;covid_recovery,NA(),SUMIFS(INDIRECT("Data_main"&amp;"["&amp;CJ$8&amp;"]"),Data_main[Data],$A13, Data_main[Segment],$B13, Data_main[Scenario],$B$3)),SUMIFS(INDIRECT("Data_main"&amp;"["&amp;CJ$8&amp;"]"),Data_main[Data],$A13, Data_main[Segment],$B13, Data_main[Scenario],$B$3)),SUMIFS(INDIRECT("Data_main"&amp;"["&amp;CJ$8&amp;"]"),Data_main[Data],$A13, Data_main[Segment],$B13, Data_main[Scenario],$B$3))</f>
        <v>#DIV/0!</v>
      </c>
      <c r="CK13" s="446" t="e">
        <f ca="1">IF($B$6="ON", IF(CK10&gt;=covid_start, IF(CK10&lt;covid_recovery,NA(),SUMIFS(INDIRECT("Data_main"&amp;"["&amp;CK$8&amp;"]"),Data_main[Data],$A13, Data_main[Segment],$B13, Data_main[Scenario],$B$3)),SUMIFS(INDIRECT("Data_main"&amp;"["&amp;CK$8&amp;"]"),Data_main[Data],$A13, Data_main[Segment],$B13, Data_main[Scenario],$B$3)),SUMIFS(INDIRECT("Data_main"&amp;"["&amp;CK$8&amp;"]"),Data_main[Data],$A13, Data_main[Segment],$B13, Data_main[Scenario],$B$3))</f>
        <v>#DIV/0!</v>
      </c>
      <c r="CL13" s="446" t="e">
        <f ca="1">IF($B$6="ON", IF(CL10&gt;=covid_start, IF(CL10&lt;covid_recovery,NA(),SUMIFS(INDIRECT("Data_main"&amp;"["&amp;CL$8&amp;"]"),Data_main[Data],$A13, Data_main[Segment],$B13, Data_main[Scenario],$B$3)),SUMIFS(INDIRECT("Data_main"&amp;"["&amp;CL$8&amp;"]"),Data_main[Data],$A13, Data_main[Segment],$B13, Data_main[Scenario],$B$3)),SUMIFS(INDIRECT("Data_main"&amp;"["&amp;CL$8&amp;"]"),Data_main[Data],$A13, Data_main[Segment],$B13, Data_main[Scenario],$B$3))</f>
        <v>#DIV/0!</v>
      </c>
      <c r="CN13" s="447">
        <f ca="1">IFERROR((Y13/H13)^(1/17)-1,"")</f>
        <v>-2.9042383120773452E-2</v>
      </c>
      <c r="CO13" s="447">
        <f ca="1">IFERROR((AN13/Y13)^(1/15)-1,"")</f>
        <v>-3.3387995467958453E-2</v>
      </c>
      <c r="CP13" s="447">
        <f ca="1">IFERROR((AN13/H13)^(1/32)-1,"")</f>
        <v>-3.1081816109338578E-2</v>
      </c>
    </row>
    <row r="14" spans="1:94" outlineLevel="1" x14ac:dyDescent="0.25">
      <c r="A14" s="450"/>
      <c r="B14" s="450" t="s">
        <v>26</v>
      </c>
      <c r="C14" s="451" t="s">
        <v>293</v>
      </c>
      <c r="D14" s="451" t="s">
        <v>294</v>
      </c>
      <c r="E14" s="452" t="e">
        <f t="shared" ref="E14:AJ14" ca="1" si="18">(E13-INDEX($E10:$CL13,4,MATCH($B$5,$E10:$CL10,0)))/(INDEX($E10:$CL13,4,MATCH($B$4,$E10:$CL10,0))-INDEX($E10:$CL13,4,MATCH($B$5,$E10:$CL10,0)))</f>
        <v>#N/A</v>
      </c>
      <c r="F14" s="453" t="e">
        <f t="shared" ca="1" si="18"/>
        <v>#N/A</v>
      </c>
      <c r="G14" s="453" t="e">
        <f t="shared" ca="1" si="18"/>
        <v>#N/A</v>
      </c>
      <c r="H14" s="453" t="e">
        <f t="shared" ca="1" si="18"/>
        <v>#N/A</v>
      </c>
      <c r="I14" s="453" t="e">
        <f t="shared" ca="1" si="18"/>
        <v>#N/A</v>
      </c>
      <c r="J14" s="453" t="e">
        <f t="shared" ca="1" si="18"/>
        <v>#N/A</v>
      </c>
      <c r="K14" s="453" t="e">
        <f t="shared" ca="1" si="18"/>
        <v>#N/A</v>
      </c>
      <c r="L14" s="453" t="e">
        <f t="shared" ca="1" si="18"/>
        <v>#N/A</v>
      </c>
      <c r="M14" s="453" t="e">
        <f t="shared" ca="1" si="18"/>
        <v>#N/A</v>
      </c>
      <c r="N14" s="453" t="e">
        <f t="shared" ca="1" si="18"/>
        <v>#N/A</v>
      </c>
      <c r="O14" s="453" t="e">
        <f t="shared" ca="1" si="18"/>
        <v>#N/A</v>
      </c>
      <c r="P14" s="453" t="e">
        <f t="shared" ca="1" si="18"/>
        <v>#N/A</v>
      </c>
      <c r="Q14" s="453" t="e">
        <f t="shared" ca="1" si="18"/>
        <v>#N/A</v>
      </c>
      <c r="R14" s="453" t="e">
        <f t="shared" ca="1" si="18"/>
        <v>#N/A</v>
      </c>
      <c r="S14" s="453" t="e">
        <f t="shared" ca="1" si="18"/>
        <v>#N/A</v>
      </c>
      <c r="T14" s="453" t="e">
        <f t="shared" ca="1" si="18"/>
        <v>#N/A</v>
      </c>
      <c r="U14" s="453" t="e">
        <f t="shared" ca="1" si="18"/>
        <v>#N/A</v>
      </c>
      <c r="V14" s="453" t="e">
        <f t="shared" ca="1" si="18"/>
        <v>#N/A</v>
      </c>
      <c r="W14" s="453" t="e">
        <f t="shared" ca="1" si="18"/>
        <v>#N/A</v>
      </c>
      <c r="X14" s="453" t="e">
        <f t="shared" ca="1" si="18"/>
        <v>#N/A</v>
      </c>
      <c r="Y14" s="453" t="e">
        <f t="shared" ca="1" si="18"/>
        <v>#N/A</v>
      </c>
      <c r="Z14" s="453" t="e">
        <f t="shared" ca="1" si="18"/>
        <v>#N/A</v>
      </c>
      <c r="AA14" s="453" t="e">
        <f t="shared" ca="1" si="18"/>
        <v>#N/A</v>
      </c>
      <c r="AB14" s="453" t="e">
        <f t="shared" ca="1" si="18"/>
        <v>#N/A</v>
      </c>
      <c r="AC14" s="453" t="e">
        <f t="shared" ca="1" si="18"/>
        <v>#N/A</v>
      </c>
      <c r="AD14" s="453" t="e">
        <f t="shared" ca="1" si="18"/>
        <v>#N/A</v>
      </c>
      <c r="AE14" s="453" t="e">
        <f t="shared" ca="1" si="18"/>
        <v>#N/A</v>
      </c>
      <c r="AF14" s="453" t="e">
        <f t="shared" ca="1" si="18"/>
        <v>#N/A</v>
      </c>
      <c r="AG14" s="453" t="e">
        <f t="shared" ca="1" si="18"/>
        <v>#N/A</v>
      </c>
      <c r="AH14" s="453" t="e">
        <f t="shared" ca="1" si="18"/>
        <v>#N/A</v>
      </c>
      <c r="AI14" s="453" t="e">
        <f t="shared" ca="1" si="18"/>
        <v>#N/A</v>
      </c>
      <c r="AJ14" s="453" t="e">
        <f t="shared" ca="1" si="18"/>
        <v>#N/A</v>
      </c>
      <c r="AK14" s="453" t="e">
        <f t="shared" ref="AK14:BP14" ca="1" si="19">(AK13-INDEX($E10:$CL13,4,MATCH($B$5,$E10:$CL10,0)))/(INDEX($E10:$CL13,4,MATCH($B$4,$E10:$CL10,0))-INDEX($E10:$CL13,4,MATCH($B$5,$E10:$CL10,0)))</f>
        <v>#N/A</v>
      </c>
      <c r="AL14" s="453" t="e">
        <f t="shared" ca="1" si="19"/>
        <v>#N/A</v>
      </c>
      <c r="AM14" s="453" t="e">
        <f t="shared" ca="1" si="19"/>
        <v>#N/A</v>
      </c>
      <c r="AN14" s="453" t="e">
        <f t="shared" ca="1" si="19"/>
        <v>#N/A</v>
      </c>
      <c r="AO14" s="453" t="e">
        <f t="shared" ca="1" si="19"/>
        <v>#N/A</v>
      </c>
      <c r="AP14" s="453" t="e">
        <f t="shared" ca="1" si="19"/>
        <v>#N/A</v>
      </c>
      <c r="AQ14" s="453" t="e">
        <f t="shared" ca="1" si="19"/>
        <v>#N/A</v>
      </c>
      <c r="AR14" s="453" t="e">
        <f t="shared" ca="1" si="19"/>
        <v>#N/A</v>
      </c>
      <c r="AS14" s="453" t="e">
        <f t="shared" ca="1" si="19"/>
        <v>#N/A</v>
      </c>
      <c r="AT14" s="453" t="e">
        <f t="shared" ca="1" si="19"/>
        <v>#N/A</v>
      </c>
      <c r="AU14" s="453" t="e">
        <f t="shared" ca="1" si="19"/>
        <v>#N/A</v>
      </c>
      <c r="AV14" s="453" t="e">
        <f t="shared" ca="1" si="19"/>
        <v>#N/A</v>
      </c>
      <c r="AW14" s="453" t="e">
        <f t="shared" ca="1" si="19"/>
        <v>#N/A</v>
      </c>
      <c r="AX14" s="453" t="e">
        <f t="shared" ca="1" si="19"/>
        <v>#N/A</v>
      </c>
      <c r="AY14" s="453" t="e">
        <f t="shared" ca="1" si="19"/>
        <v>#N/A</v>
      </c>
      <c r="AZ14" s="453" t="e">
        <f t="shared" ca="1" si="19"/>
        <v>#N/A</v>
      </c>
      <c r="BA14" s="453" t="e">
        <f t="shared" ca="1" si="19"/>
        <v>#N/A</v>
      </c>
      <c r="BB14" s="453" t="e">
        <f t="shared" ca="1" si="19"/>
        <v>#N/A</v>
      </c>
      <c r="BC14" s="453" t="e">
        <f t="shared" ca="1" si="19"/>
        <v>#N/A</v>
      </c>
      <c r="BD14" s="453" t="e">
        <f t="shared" ca="1" si="19"/>
        <v>#N/A</v>
      </c>
      <c r="BE14" s="453" t="e">
        <f t="shared" ca="1" si="19"/>
        <v>#N/A</v>
      </c>
      <c r="BF14" s="453" t="e">
        <f t="shared" ca="1" si="19"/>
        <v>#N/A</v>
      </c>
      <c r="BG14" s="453" t="e">
        <f t="shared" ca="1" si="19"/>
        <v>#N/A</v>
      </c>
      <c r="BH14" s="453" t="e">
        <f t="shared" ca="1" si="19"/>
        <v>#N/A</v>
      </c>
      <c r="BI14" s="453" t="e">
        <f t="shared" ca="1" si="19"/>
        <v>#N/A</v>
      </c>
      <c r="BJ14" s="453" t="e">
        <f t="shared" ca="1" si="19"/>
        <v>#N/A</v>
      </c>
      <c r="BK14" s="453" t="e">
        <f t="shared" ca="1" si="19"/>
        <v>#N/A</v>
      </c>
      <c r="BL14" s="453" t="e">
        <f t="shared" ca="1" si="19"/>
        <v>#N/A</v>
      </c>
      <c r="BM14" s="453" t="e">
        <f t="shared" ca="1" si="19"/>
        <v>#DIV/0!</v>
      </c>
      <c r="BN14" s="453" t="e">
        <f t="shared" ca="1" si="19"/>
        <v>#DIV/0!</v>
      </c>
      <c r="BO14" s="453" t="e">
        <f t="shared" ca="1" si="19"/>
        <v>#DIV/0!</v>
      </c>
      <c r="BP14" s="453" t="e">
        <f t="shared" ca="1" si="19"/>
        <v>#DIV/0!</v>
      </c>
      <c r="BQ14" s="453" t="e">
        <f t="shared" ref="BQ14:CL14" ca="1" si="20">(BQ13-INDEX($E10:$CL13,4,MATCH($B$5,$E10:$CL10,0)))/(INDEX($E10:$CL13,4,MATCH($B$4,$E10:$CL10,0))-INDEX($E10:$CL13,4,MATCH($B$5,$E10:$CL10,0)))</f>
        <v>#DIV/0!</v>
      </c>
      <c r="BR14" s="453" t="e">
        <f t="shared" ca="1" si="20"/>
        <v>#DIV/0!</v>
      </c>
      <c r="BS14" s="453" t="e">
        <f t="shared" ca="1" si="20"/>
        <v>#DIV/0!</v>
      </c>
      <c r="BT14" s="453" t="e">
        <f t="shared" ca="1" si="20"/>
        <v>#DIV/0!</v>
      </c>
      <c r="BU14" s="453" t="e">
        <f t="shared" ca="1" si="20"/>
        <v>#DIV/0!</v>
      </c>
      <c r="BV14" s="453" t="e">
        <f t="shared" ca="1" si="20"/>
        <v>#DIV/0!</v>
      </c>
      <c r="BW14" s="453" t="e">
        <f t="shared" ca="1" si="20"/>
        <v>#DIV/0!</v>
      </c>
      <c r="BX14" s="453" t="e">
        <f t="shared" ca="1" si="20"/>
        <v>#DIV/0!</v>
      </c>
      <c r="BY14" s="453" t="e">
        <f t="shared" ca="1" si="20"/>
        <v>#DIV/0!</v>
      </c>
      <c r="BZ14" s="453" t="e">
        <f t="shared" ca="1" si="20"/>
        <v>#DIV/0!</v>
      </c>
      <c r="CA14" s="453" t="e">
        <f t="shared" ca="1" si="20"/>
        <v>#DIV/0!</v>
      </c>
      <c r="CB14" s="453" t="e">
        <f t="shared" ca="1" si="20"/>
        <v>#DIV/0!</v>
      </c>
      <c r="CC14" s="453" t="e">
        <f t="shared" ca="1" si="20"/>
        <v>#DIV/0!</v>
      </c>
      <c r="CD14" s="453" t="e">
        <f t="shared" ca="1" si="20"/>
        <v>#DIV/0!</v>
      </c>
      <c r="CE14" s="453" t="e">
        <f t="shared" ca="1" si="20"/>
        <v>#DIV/0!</v>
      </c>
      <c r="CF14" s="453" t="e">
        <f t="shared" ca="1" si="20"/>
        <v>#DIV/0!</v>
      </c>
      <c r="CG14" s="453" t="e">
        <f t="shared" ca="1" si="20"/>
        <v>#DIV/0!</v>
      </c>
      <c r="CH14" s="453" t="e">
        <f t="shared" ca="1" si="20"/>
        <v>#DIV/0!</v>
      </c>
      <c r="CI14" s="453" t="e">
        <f t="shared" ca="1" si="20"/>
        <v>#DIV/0!</v>
      </c>
      <c r="CJ14" s="453" t="e">
        <f t="shared" ca="1" si="20"/>
        <v>#DIV/0!</v>
      </c>
      <c r="CK14" s="453" t="e">
        <f t="shared" ca="1" si="20"/>
        <v>#DIV/0!</v>
      </c>
      <c r="CL14" s="453" t="e">
        <f t="shared" ca="1" si="20"/>
        <v>#DIV/0!</v>
      </c>
      <c r="CN14" s="454"/>
      <c r="CO14" s="454"/>
      <c r="CP14" s="454"/>
    </row>
    <row r="15" spans="1:94" outlineLevel="1" x14ac:dyDescent="0.25">
      <c r="A15" s="455"/>
      <c r="B15" s="455" t="s">
        <v>28</v>
      </c>
      <c r="C15" s="456" t="s">
        <v>295</v>
      </c>
      <c r="D15" s="456" t="s">
        <v>296</v>
      </c>
      <c r="E15" s="457">
        <f t="shared" ref="E15:AJ15" ca="1" si="21">INDEX($E10:$CL13,4,MATCH($B$5,$E10:$CL10,0))</f>
        <v>392.22594172427398</v>
      </c>
      <c r="F15" s="458">
        <f t="shared" ca="1" si="21"/>
        <v>392.22594172427398</v>
      </c>
      <c r="G15" s="458">
        <f t="shared" ca="1" si="21"/>
        <v>392.22594172427398</v>
      </c>
      <c r="H15" s="458">
        <f t="shared" ca="1" si="21"/>
        <v>392.22594172427398</v>
      </c>
      <c r="I15" s="458">
        <f t="shared" ca="1" si="21"/>
        <v>392.22594172427398</v>
      </c>
      <c r="J15" s="458">
        <f t="shared" ca="1" si="21"/>
        <v>392.22594172427398</v>
      </c>
      <c r="K15" s="458">
        <f t="shared" ca="1" si="21"/>
        <v>392.22594172427398</v>
      </c>
      <c r="L15" s="458">
        <f t="shared" ca="1" si="21"/>
        <v>392.22594172427398</v>
      </c>
      <c r="M15" s="458">
        <f t="shared" ca="1" si="21"/>
        <v>392.22594172427398</v>
      </c>
      <c r="N15" s="458">
        <f t="shared" ca="1" si="21"/>
        <v>392.22594172427398</v>
      </c>
      <c r="O15" s="458">
        <f t="shared" ca="1" si="21"/>
        <v>392.22594172427398</v>
      </c>
      <c r="P15" s="458">
        <f t="shared" ca="1" si="21"/>
        <v>392.22594172427398</v>
      </c>
      <c r="Q15" s="458">
        <f t="shared" ca="1" si="21"/>
        <v>392.22594172427398</v>
      </c>
      <c r="R15" s="458">
        <f t="shared" ca="1" si="21"/>
        <v>392.22594172427398</v>
      </c>
      <c r="S15" s="458">
        <f t="shared" ca="1" si="21"/>
        <v>392.22594172427398</v>
      </c>
      <c r="T15" s="458">
        <f t="shared" ca="1" si="21"/>
        <v>392.22594172427398</v>
      </c>
      <c r="U15" s="458">
        <f t="shared" ca="1" si="21"/>
        <v>392.22594172427398</v>
      </c>
      <c r="V15" s="458">
        <f t="shared" ca="1" si="21"/>
        <v>392.22594172427398</v>
      </c>
      <c r="W15" s="458">
        <f t="shared" ca="1" si="21"/>
        <v>392.22594172427398</v>
      </c>
      <c r="X15" s="458">
        <f t="shared" ca="1" si="21"/>
        <v>392.22594172427398</v>
      </c>
      <c r="Y15" s="458">
        <f t="shared" ca="1" si="21"/>
        <v>392.22594172427398</v>
      </c>
      <c r="Z15" s="458">
        <f t="shared" ca="1" si="21"/>
        <v>392.22594172427398</v>
      </c>
      <c r="AA15" s="458">
        <f t="shared" ca="1" si="21"/>
        <v>392.22594172427398</v>
      </c>
      <c r="AB15" s="458">
        <f t="shared" ca="1" si="21"/>
        <v>392.22594172427398</v>
      </c>
      <c r="AC15" s="458">
        <f t="shared" ca="1" si="21"/>
        <v>392.22594172427398</v>
      </c>
      <c r="AD15" s="458">
        <f t="shared" ca="1" si="21"/>
        <v>392.22594172427398</v>
      </c>
      <c r="AE15" s="458">
        <f t="shared" ca="1" si="21"/>
        <v>392.22594172427398</v>
      </c>
      <c r="AF15" s="458">
        <f t="shared" ca="1" si="21"/>
        <v>392.22594172427398</v>
      </c>
      <c r="AG15" s="458">
        <f t="shared" ca="1" si="21"/>
        <v>392.22594172427398</v>
      </c>
      <c r="AH15" s="458">
        <f t="shared" ca="1" si="21"/>
        <v>392.22594172427398</v>
      </c>
      <c r="AI15" s="458">
        <f t="shared" ca="1" si="21"/>
        <v>392.22594172427398</v>
      </c>
      <c r="AJ15" s="458">
        <f t="shared" ca="1" si="21"/>
        <v>392.22594172427398</v>
      </c>
      <c r="AK15" s="458">
        <f t="shared" ref="AK15:BP15" ca="1" si="22">INDEX($E10:$CL13,4,MATCH($B$5,$E10:$CL10,0))</f>
        <v>392.22594172427398</v>
      </c>
      <c r="AL15" s="458">
        <f t="shared" ca="1" si="22"/>
        <v>392.22594172427398</v>
      </c>
      <c r="AM15" s="458">
        <f t="shared" ca="1" si="22"/>
        <v>392.22594172427398</v>
      </c>
      <c r="AN15" s="458">
        <f t="shared" ca="1" si="22"/>
        <v>392.22594172427398</v>
      </c>
      <c r="AO15" s="458">
        <f t="shared" ca="1" si="22"/>
        <v>392.22594172427398</v>
      </c>
      <c r="AP15" s="458">
        <f t="shared" ca="1" si="22"/>
        <v>392.22594172427398</v>
      </c>
      <c r="AQ15" s="458">
        <f t="shared" ca="1" si="22"/>
        <v>392.22594172427398</v>
      </c>
      <c r="AR15" s="458">
        <f t="shared" ca="1" si="22"/>
        <v>392.22594172427398</v>
      </c>
      <c r="AS15" s="458">
        <f t="shared" ca="1" si="22"/>
        <v>392.22594172427398</v>
      </c>
      <c r="AT15" s="458">
        <f t="shared" ca="1" si="22"/>
        <v>392.22594172427398</v>
      </c>
      <c r="AU15" s="458">
        <f t="shared" ca="1" si="22"/>
        <v>392.22594172427398</v>
      </c>
      <c r="AV15" s="458">
        <f t="shared" ca="1" si="22"/>
        <v>392.22594172427398</v>
      </c>
      <c r="AW15" s="458">
        <f t="shared" ca="1" si="22"/>
        <v>392.22594172427398</v>
      </c>
      <c r="AX15" s="458">
        <f t="shared" ca="1" si="22"/>
        <v>392.22594172427398</v>
      </c>
      <c r="AY15" s="458">
        <f t="shared" ca="1" si="22"/>
        <v>392.22594172427398</v>
      </c>
      <c r="AZ15" s="458">
        <f t="shared" ca="1" si="22"/>
        <v>392.22594172427398</v>
      </c>
      <c r="BA15" s="458">
        <f t="shared" ca="1" si="22"/>
        <v>392.22594172427398</v>
      </c>
      <c r="BB15" s="458">
        <f t="shared" ca="1" si="22"/>
        <v>392.22594172427398</v>
      </c>
      <c r="BC15" s="458">
        <f t="shared" ca="1" si="22"/>
        <v>392.22594172427398</v>
      </c>
      <c r="BD15" s="458">
        <f t="shared" ca="1" si="22"/>
        <v>392.22594172427398</v>
      </c>
      <c r="BE15" s="458">
        <f t="shared" ca="1" si="22"/>
        <v>392.22594172427398</v>
      </c>
      <c r="BF15" s="458">
        <f t="shared" ca="1" si="22"/>
        <v>392.22594172427398</v>
      </c>
      <c r="BG15" s="458">
        <f t="shared" ca="1" si="22"/>
        <v>392.22594172427398</v>
      </c>
      <c r="BH15" s="458">
        <f t="shared" ca="1" si="22"/>
        <v>392.22594172427398</v>
      </c>
      <c r="BI15" s="458">
        <f t="shared" ca="1" si="22"/>
        <v>392.22594172427398</v>
      </c>
      <c r="BJ15" s="458">
        <f t="shared" ca="1" si="22"/>
        <v>392.22594172427398</v>
      </c>
      <c r="BK15" s="458">
        <f t="shared" ca="1" si="22"/>
        <v>392.22594172427398</v>
      </c>
      <c r="BL15" s="458">
        <f t="shared" ca="1" si="22"/>
        <v>392.22594172427398</v>
      </c>
      <c r="BM15" s="458">
        <f t="shared" ca="1" si="22"/>
        <v>392.22594172427398</v>
      </c>
      <c r="BN15" s="458">
        <f t="shared" ca="1" si="22"/>
        <v>392.22594172427398</v>
      </c>
      <c r="BO15" s="458">
        <f t="shared" ca="1" si="22"/>
        <v>392.22594172427398</v>
      </c>
      <c r="BP15" s="458">
        <f t="shared" ca="1" si="22"/>
        <v>392.22594172427398</v>
      </c>
      <c r="BQ15" s="458">
        <f t="shared" ref="BQ15:CL15" ca="1" si="23">INDEX($E10:$CL13,4,MATCH($B$5,$E10:$CL10,0))</f>
        <v>392.22594172427398</v>
      </c>
      <c r="BR15" s="458">
        <f t="shared" ca="1" si="23"/>
        <v>392.22594172427398</v>
      </c>
      <c r="BS15" s="458">
        <f t="shared" ca="1" si="23"/>
        <v>392.22594172427398</v>
      </c>
      <c r="BT15" s="458">
        <f t="shared" ca="1" si="23"/>
        <v>392.22594172427398</v>
      </c>
      <c r="BU15" s="458">
        <f t="shared" ca="1" si="23"/>
        <v>392.22594172427398</v>
      </c>
      <c r="BV15" s="458">
        <f t="shared" ca="1" si="23"/>
        <v>392.22594172427398</v>
      </c>
      <c r="BW15" s="458">
        <f t="shared" ca="1" si="23"/>
        <v>392.22594172427398</v>
      </c>
      <c r="BX15" s="458">
        <f t="shared" ca="1" si="23"/>
        <v>392.22594172427398</v>
      </c>
      <c r="BY15" s="458">
        <f t="shared" ca="1" si="23"/>
        <v>392.22594172427398</v>
      </c>
      <c r="BZ15" s="458">
        <f t="shared" ca="1" si="23"/>
        <v>392.22594172427398</v>
      </c>
      <c r="CA15" s="458">
        <f t="shared" ca="1" si="23"/>
        <v>392.22594172427398</v>
      </c>
      <c r="CB15" s="458">
        <f t="shared" ca="1" si="23"/>
        <v>392.22594172427398</v>
      </c>
      <c r="CC15" s="458">
        <f t="shared" ca="1" si="23"/>
        <v>392.22594172427398</v>
      </c>
      <c r="CD15" s="458">
        <f t="shared" ca="1" si="23"/>
        <v>392.22594172427398</v>
      </c>
      <c r="CE15" s="458">
        <f t="shared" ca="1" si="23"/>
        <v>392.22594172427398</v>
      </c>
      <c r="CF15" s="458">
        <f t="shared" ca="1" si="23"/>
        <v>392.22594172427398</v>
      </c>
      <c r="CG15" s="458">
        <f t="shared" ca="1" si="23"/>
        <v>392.22594172427398</v>
      </c>
      <c r="CH15" s="458">
        <f t="shared" ca="1" si="23"/>
        <v>392.22594172427398</v>
      </c>
      <c r="CI15" s="458">
        <f t="shared" ca="1" si="23"/>
        <v>392.22594172427398</v>
      </c>
      <c r="CJ15" s="458">
        <f t="shared" ca="1" si="23"/>
        <v>392.22594172427398</v>
      </c>
      <c r="CK15" s="458">
        <f t="shared" ca="1" si="23"/>
        <v>392.22594172427398</v>
      </c>
      <c r="CL15" s="458">
        <f t="shared" ca="1" si="23"/>
        <v>392.22594172427398</v>
      </c>
      <c r="CN15" s="454"/>
      <c r="CO15" s="454"/>
      <c r="CP15" s="454"/>
    </row>
    <row r="16" spans="1:94" outlineLevel="1" x14ac:dyDescent="0.25">
      <c r="A16" s="459" t="s">
        <v>255</v>
      </c>
      <c r="B16" s="459" t="s">
        <v>260</v>
      </c>
      <c r="C16" s="459" t="s">
        <v>297</v>
      </c>
      <c r="D16" s="459"/>
      <c r="E16" s="460" t="str">
        <f t="shared" ref="E16:AJ16" si="24">IF(E10=base,dse,"")</f>
        <v/>
      </c>
      <c r="F16" s="461" t="str">
        <f t="shared" si="24"/>
        <v/>
      </c>
      <c r="G16" s="461" t="str">
        <f t="shared" si="24"/>
        <v/>
      </c>
      <c r="H16" s="461" t="str">
        <f t="shared" si="24"/>
        <v/>
      </c>
      <c r="I16" s="461" t="str">
        <f t="shared" si="24"/>
        <v/>
      </c>
      <c r="J16" s="461" t="str">
        <f t="shared" si="24"/>
        <v/>
      </c>
      <c r="K16" s="461" t="str">
        <f t="shared" si="24"/>
        <v/>
      </c>
      <c r="L16" s="461" t="str">
        <f t="shared" si="24"/>
        <v/>
      </c>
      <c r="M16" s="461" t="str">
        <f t="shared" si="24"/>
        <v/>
      </c>
      <c r="N16" s="461" t="str">
        <f t="shared" si="24"/>
        <v/>
      </c>
      <c r="O16" s="461" t="str">
        <f t="shared" si="24"/>
        <v/>
      </c>
      <c r="P16" s="461" t="str">
        <f t="shared" si="24"/>
        <v/>
      </c>
      <c r="Q16" s="461" t="str">
        <f t="shared" si="24"/>
        <v/>
      </c>
      <c r="R16" s="461" t="str">
        <f t="shared" si="24"/>
        <v/>
      </c>
      <c r="S16" s="461" t="str">
        <f t="shared" si="24"/>
        <v/>
      </c>
      <c r="T16" s="461" t="str">
        <f t="shared" si="24"/>
        <v/>
      </c>
      <c r="U16" s="461" t="str">
        <f t="shared" si="24"/>
        <v/>
      </c>
      <c r="V16" s="461" t="str">
        <f t="shared" si="24"/>
        <v/>
      </c>
      <c r="W16" s="461" t="str">
        <f t="shared" si="24"/>
        <v/>
      </c>
      <c r="X16" s="461" t="str">
        <f t="shared" si="24"/>
        <v/>
      </c>
      <c r="Y16" s="461" t="str">
        <f t="shared" si="24"/>
        <v/>
      </c>
      <c r="Z16" s="461" t="str">
        <f t="shared" si="24"/>
        <v/>
      </c>
      <c r="AA16" s="461" t="str">
        <f t="shared" si="24"/>
        <v/>
      </c>
      <c r="AB16" s="461" t="str">
        <f t="shared" si="24"/>
        <v/>
      </c>
      <c r="AC16" s="461" t="str">
        <f t="shared" si="24"/>
        <v/>
      </c>
      <c r="AD16" s="461" t="str">
        <f t="shared" si="24"/>
        <v/>
      </c>
      <c r="AE16" s="461" t="str">
        <f t="shared" si="24"/>
        <v/>
      </c>
      <c r="AF16" s="461" t="str">
        <f t="shared" si="24"/>
        <v/>
      </c>
      <c r="AG16" s="461" t="str">
        <f t="shared" si="24"/>
        <v/>
      </c>
      <c r="AH16" s="461" t="str">
        <f t="shared" si="24"/>
        <v/>
      </c>
      <c r="AI16" s="461" t="str">
        <f t="shared" si="24"/>
        <v/>
      </c>
      <c r="AJ16" s="461" t="str">
        <f t="shared" si="24"/>
        <v/>
      </c>
      <c r="AK16" s="461" t="str">
        <f t="shared" ref="AK16:BP16" si="25">IF(AK10=base,dse,"")</f>
        <v/>
      </c>
      <c r="AL16" s="461" t="str">
        <f t="shared" si="25"/>
        <v/>
      </c>
      <c r="AM16" s="461" t="str">
        <f t="shared" si="25"/>
        <v/>
      </c>
      <c r="AN16" s="461" t="str">
        <f t="shared" si="25"/>
        <v/>
      </c>
      <c r="AO16" s="461" t="str">
        <f t="shared" si="25"/>
        <v/>
      </c>
      <c r="AP16" s="461" t="str">
        <f t="shared" si="25"/>
        <v/>
      </c>
      <c r="AQ16" s="461" t="str">
        <f t="shared" si="25"/>
        <v/>
      </c>
      <c r="AR16" s="461" t="str">
        <f t="shared" si="25"/>
        <v/>
      </c>
      <c r="AS16" s="461" t="str">
        <f t="shared" si="25"/>
        <v/>
      </c>
      <c r="AT16" s="461" t="str">
        <f t="shared" si="25"/>
        <v/>
      </c>
      <c r="AU16" s="461" t="str">
        <f t="shared" si="25"/>
        <v/>
      </c>
      <c r="AV16" s="461" t="str">
        <f t="shared" si="25"/>
        <v/>
      </c>
      <c r="AW16" s="461" t="str">
        <f t="shared" si="25"/>
        <v/>
      </c>
      <c r="AX16" s="461" t="str">
        <f t="shared" si="25"/>
        <v/>
      </c>
      <c r="AY16" s="461" t="str">
        <f t="shared" si="25"/>
        <v/>
      </c>
      <c r="AZ16" s="461" t="str">
        <f t="shared" si="25"/>
        <v/>
      </c>
      <c r="BA16" s="461" t="str">
        <f t="shared" si="25"/>
        <v/>
      </c>
      <c r="BB16" s="461" t="str">
        <f t="shared" si="25"/>
        <v/>
      </c>
      <c r="BC16" s="461" t="str">
        <f t="shared" si="25"/>
        <v/>
      </c>
      <c r="BD16" s="461" t="str">
        <f t="shared" si="25"/>
        <v/>
      </c>
      <c r="BE16" s="461" t="str">
        <f t="shared" si="25"/>
        <v/>
      </c>
      <c r="BF16" s="461" t="str">
        <f t="shared" si="25"/>
        <v/>
      </c>
      <c r="BG16" s="461" t="str">
        <f t="shared" si="25"/>
        <v/>
      </c>
      <c r="BH16" s="461" t="str">
        <f t="shared" si="25"/>
        <v/>
      </c>
      <c r="BI16" s="461" t="str">
        <f t="shared" si="25"/>
        <v/>
      </c>
      <c r="BJ16" s="461" t="str">
        <f t="shared" si="25"/>
        <v/>
      </c>
      <c r="BK16" s="461" t="str">
        <f t="shared" si="25"/>
        <v/>
      </c>
      <c r="BL16" s="461" t="str">
        <f t="shared" si="25"/>
        <v/>
      </c>
      <c r="BM16" s="461" t="str">
        <f t="shared" si="25"/>
        <v/>
      </c>
      <c r="BN16" s="461" t="str">
        <f t="shared" si="25"/>
        <v/>
      </c>
      <c r="BO16" s="461" t="str">
        <f t="shared" si="25"/>
        <v/>
      </c>
      <c r="BP16" s="461" t="str">
        <f t="shared" si="25"/>
        <v/>
      </c>
      <c r="BQ16" s="461" t="str">
        <f t="shared" ref="BQ16:CL16" si="26">IF(BQ10=base,dse,"")</f>
        <v/>
      </c>
      <c r="BR16" s="461" t="str">
        <f t="shared" si="26"/>
        <v/>
      </c>
      <c r="BS16" s="461" t="str">
        <f t="shared" si="26"/>
        <v/>
      </c>
      <c r="BT16" s="461" t="str">
        <f t="shared" si="26"/>
        <v/>
      </c>
      <c r="BU16" s="461" t="str">
        <f t="shared" si="26"/>
        <v/>
      </c>
      <c r="BV16" s="461" t="str">
        <f t="shared" si="26"/>
        <v/>
      </c>
      <c r="BW16" s="461" t="str">
        <f t="shared" si="26"/>
        <v/>
      </c>
      <c r="BX16" s="461" t="str">
        <f t="shared" si="26"/>
        <v/>
      </c>
      <c r="BY16" s="461" t="str">
        <f t="shared" si="26"/>
        <v/>
      </c>
      <c r="BZ16" s="461" t="str">
        <f t="shared" si="26"/>
        <v/>
      </c>
      <c r="CA16" s="461" t="str">
        <f t="shared" si="26"/>
        <v/>
      </c>
      <c r="CB16" s="461" t="str">
        <f t="shared" si="26"/>
        <v/>
      </c>
      <c r="CC16" s="461" t="str">
        <f t="shared" si="26"/>
        <v/>
      </c>
      <c r="CD16" s="461" t="str">
        <f t="shared" si="26"/>
        <v/>
      </c>
      <c r="CE16" s="461" t="str">
        <f t="shared" si="26"/>
        <v/>
      </c>
      <c r="CF16" s="461" t="str">
        <f t="shared" si="26"/>
        <v/>
      </c>
      <c r="CG16" s="461" t="str">
        <f t="shared" si="26"/>
        <v/>
      </c>
      <c r="CH16" s="461" t="str">
        <f t="shared" si="26"/>
        <v/>
      </c>
      <c r="CI16" s="461" t="str">
        <f t="shared" si="26"/>
        <v/>
      </c>
      <c r="CJ16" s="461" t="str">
        <f t="shared" si="26"/>
        <v/>
      </c>
      <c r="CK16" s="461" t="str">
        <f t="shared" si="26"/>
        <v/>
      </c>
      <c r="CL16" s="461" t="str">
        <f t="shared" si="26"/>
        <v/>
      </c>
      <c r="CN16" s="462" t="str">
        <f t="shared" ref="CN16:CN25" si="27">IFERROR((Y16/H16)^(1/17)-1,"")</f>
        <v/>
      </c>
      <c r="CO16" s="462" t="str">
        <f t="shared" ref="CO16:CO25" si="28">IFERROR((AN16/Y16)^(1/15)-1,"")</f>
        <v/>
      </c>
      <c r="CP16" s="462" t="str">
        <f t="shared" ref="CP16:CP25" si="29">IFERROR((AN16/H16)^(1/32)-1,"")</f>
        <v/>
      </c>
    </row>
    <row r="17" spans="1:94" outlineLevel="1" x14ac:dyDescent="0.25">
      <c r="A17" s="456" t="s">
        <v>255</v>
      </c>
      <c r="B17" s="456" t="s">
        <v>259</v>
      </c>
      <c r="C17" s="456" t="s">
        <v>298</v>
      </c>
      <c r="D17" s="456"/>
      <c r="E17" s="463">
        <f>IF(E8&lt;sector_base,NA(),IFERROR(IF(activity_approach="Input Activity Data Manually",IF(E8=base,dsa,IF(E8=target,dsf,D17+((dsf-dsa)/(target-base)))),dsa*(1+Airlines!$E$46)^(E8-base)),""))</f>
        <v>0</v>
      </c>
      <c r="F17" s="463">
        <f>IF(F8&lt;sector_base,NA(),IFERROR(IF(activity_approach="Input Activity Data Manually",IF(F8=base,dsa,IF(F8=target,dsf,E17+((dsf-dsa)/(target-base)))),dsa*(1+Airlines!$E$46)^(F8-base)),""))</f>
        <v>0</v>
      </c>
      <c r="G17" s="463">
        <f>IF(G8&lt;sector_base,NA(),IFERROR(IF(activity_approach="Input Activity Data Manually",IF(G8=base,dsa,IF(G8=target,dsf,F17+((dsf-dsa)/(target-base)))),dsa*(1+Airlines!$E$46)^(G8-base)),""))</f>
        <v>0</v>
      </c>
      <c r="H17" s="463">
        <f>IF(H8&lt;sector_base,NA(),IFERROR(IF(activity_approach="Input Activity Data Manually",IF(H8=base,dsa,IF(H8=target,dsf,G17+((dsf-dsa)/(target-base)))),dsa*(1+Airlines!$E$46)^(H8-base)),""))</f>
        <v>0</v>
      </c>
      <c r="I17" s="463">
        <f>IF(I8&lt;sector_base,NA(),IFERROR(IF(activity_approach="Input Activity Data Manually",IF(I8=base,dsa,IF(I8=target,dsf,H17+((dsf-dsa)/(target-base)))),dsa*(1+Airlines!$E$46)^(I8-base)),""))</f>
        <v>0</v>
      </c>
      <c r="J17" s="463">
        <f>IF(J8&lt;sector_base,NA(),IFERROR(IF(activity_approach="Input Activity Data Manually",IF(J8=base,dsa,IF(J8=target,dsf,I17+((dsf-dsa)/(target-base)))),dsa*(1+Airlines!$E$46)^(J8-base)),""))</f>
        <v>0</v>
      </c>
      <c r="K17" s="463">
        <f>IF(K8&lt;sector_base,NA(),IFERROR(IF(activity_approach="Input Activity Data Manually",IF(K8=base,dsa,IF(K8=target,dsf,J17+((dsf-dsa)/(target-base)))),dsa*(1+Airlines!$E$46)^(K8-base)),""))</f>
        <v>0</v>
      </c>
      <c r="L17" s="463">
        <f>IF(L8&lt;sector_base,NA(),IFERROR(IF(activity_approach="Input Activity Data Manually",IF(L8=base,dsa,IF(L8=target,dsf,K17+((dsf-dsa)/(target-base)))),dsa*(1+Airlines!$E$46)^(L8-base)),""))</f>
        <v>0</v>
      </c>
      <c r="M17" s="463">
        <f>IF(M8&lt;sector_base,NA(),IFERROR(IF(activity_approach="Input Activity Data Manually",IF(M8=base,dsa,IF(M8=target,dsf,L17+((dsf-dsa)/(target-base)))),dsa*(1+Airlines!$E$46)^(M8-base)),""))</f>
        <v>0</v>
      </c>
      <c r="N17" s="463">
        <f>IF(N8&lt;sector_base,NA(),IFERROR(IF(activity_approach="Input Activity Data Manually",IF(N8=base,dsa,IF(N8=target,dsf,M17+((dsf-dsa)/(target-base)))),dsa*(1+Airlines!$E$46)^(N8-base)),""))</f>
        <v>0</v>
      </c>
      <c r="O17" s="463">
        <f>IF(O8&lt;sector_base,NA(),IFERROR(IF(activity_approach="Input Activity Data Manually",IF(O8=base,dsa,IF(O8=target,dsf,N17+((dsf-dsa)/(target-base)))),dsa*(1+Airlines!$E$46)^(O8-base)),""))</f>
        <v>0</v>
      </c>
      <c r="P17" s="463">
        <f>IF(P8&lt;sector_base,NA(),IFERROR(IF(activity_approach="Input Activity Data Manually",IF(P8=base,dsa,IF(P8=target,dsf,O17+((dsf-dsa)/(target-base)))),dsa*(1+Airlines!$E$46)^(P8-base)),""))</f>
        <v>0</v>
      </c>
      <c r="Q17" s="463">
        <f>IF(Q8&lt;sector_base,NA(),IFERROR(IF(activity_approach="Input Activity Data Manually",IF(Q8=base,dsa,IF(Q8=target,dsf,P17+((dsf-dsa)/(target-base)))),dsa*(1+Airlines!$E$46)^(Q8-base)),""))</f>
        <v>0</v>
      </c>
      <c r="R17" s="463">
        <f>IF(R8&lt;sector_base,NA(),IFERROR(IF(activity_approach="Input Activity Data Manually",IF(R8=base,dsa,IF(R8=target,dsf,Q17+((dsf-dsa)/(target-base)))),dsa*(1+Airlines!$E$46)^(R8-base)),""))</f>
        <v>0</v>
      </c>
      <c r="S17" s="463">
        <f>IF(S8&lt;sector_base,NA(),IFERROR(IF(activity_approach="Input Activity Data Manually",IF(S8=base,dsa,IF(S8=target,dsf,R17+((dsf-dsa)/(target-base)))),dsa*(1+Airlines!$E$46)^(S8-base)),""))</f>
        <v>0</v>
      </c>
      <c r="T17" s="463">
        <f>IF(T8&lt;sector_base,NA(),IFERROR(IF(activity_approach="Input Activity Data Manually",IF(T8=base,dsa,IF(T8=target,dsf,S17+((dsf-dsa)/(target-base)))),dsa*(1+Airlines!$E$46)^(T8-base)),""))</f>
        <v>0</v>
      </c>
      <c r="U17" s="463">
        <f>IF(U8&lt;sector_base,NA(),IFERROR(IF(activity_approach="Input Activity Data Manually",IF(U8=base,dsa,IF(U8=target,dsf,T17+((dsf-dsa)/(target-base)))),dsa*(1+Airlines!$E$46)^(U8-base)),""))</f>
        <v>0</v>
      </c>
      <c r="V17" s="463">
        <f>IF(V8&lt;sector_base,NA(),IFERROR(IF(activity_approach="Input Activity Data Manually",IF(V8=base,dsa,IF(V8=target,dsf,U17+((dsf-dsa)/(target-base)))),dsa*(1+Airlines!$E$46)^(V8-base)),""))</f>
        <v>0</v>
      </c>
      <c r="W17" s="463">
        <f>IF(W8&lt;sector_base,NA(),IFERROR(IF(activity_approach="Input Activity Data Manually",IF(W8=base,dsa,IF(W8=target,dsf,V17+((dsf-dsa)/(target-base)))),dsa*(1+Airlines!$E$46)^(W8-base)),""))</f>
        <v>0</v>
      </c>
      <c r="X17" s="463">
        <f>IF(X8&lt;sector_base,NA(),IFERROR(IF(activity_approach="Input Activity Data Manually",IF(X8=base,dsa,IF(X8=target,dsf,W17+((dsf-dsa)/(target-base)))),dsa*(1+Airlines!$E$46)^(X8-base)),""))</f>
        <v>0</v>
      </c>
      <c r="Y17" s="463">
        <f>IF(Y8&lt;sector_base,NA(),IFERROR(IF(activity_approach="Input Activity Data Manually",IF(Y8=base,dsa,IF(Y8=target,dsf,X17+((dsf-dsa)/(target-base)))),dsa*(1+Airlines!$E$46)^(Y8-base)),""))</f>
        <v>0</v>
      </c>
      <c r="Z17" s="463">
        <f>IF(Z8&lt;sector_base,NA(),IFERROR(IF(activity_approach="Input Activity Data Manually",IF(Z8=base,dsa,IF(Z8=target,dsf,Y17+((dsf-dsa)/(target-base)))),dsa*(1+Airlines!$E$46)^(Z8-base)),""))</f>
        <v>0</v>
      </c>
      <c r="AA17" s="463">
        <f>IF(AA8&lt;sector_base,NA(),IFERROR(IF(activity_approach="Input Activity Data Manually",IF(AA8=base,dsa,IF(AA8=target,dsf,Z17+((dsf-dsa)/(target-base)))),dsa*(1+Airlines!$E$46)^(AA8-base)),""))</f>
        <v>0</v>
      </c>
      <c r="AB17" s="463">
        <f>IF(AB8&lt;sector_base,NA(),IFERROR(IF(activity_approach="Input Activity Data Manually",IF(AB8=base,dsa,IF(AB8=target,dsf,AA17+((dsf-dsa)/(target-base)))),dsa*(1+Airlines!$E$46)^(AB8-base)),""))</f>
        <v>0</v>
      </c>
      <c r="AC17" s="463">
        <f>IF(AC8&lt;sector_base,NA(),IFERROR(IF(activity_approach="Input Activity Data Manually",IF(AC8=base,dsa,IF(AC8=target,dsf,AB17+((dsf-dsa)/(target-base)))),dsa*(1+Airlines!$E$46)^(AC8-base)),""))</f>
        <v>0</v>
      </c>
      <c r="AD17" s="463">
        <f>IF(AD8&lt;sector_base,NA(),IFERROR(IF(activity_approach="Input Activity Data Manually",IF(AD8=base,dsa,IF(AD8=target,dsf,AC17+((dsf-dsa)/(target-base)))),dsa*(1+Airlines!$E$46)^(AD8-base)),""))</f>
        <v>0</v>
      </c>
      <c r="AE17" s="463">
        <f>IF(AE8&lt;sector_base,NA(),IFERROR(IF(activity_approach="Input Activity Data Manually",IF(AE8=base,dsa,IF(AE8=target,dsf,AD17+((dsf-dsa)/(target-base)))),dsa*(1+Airlines!$E$46)^(AE8-base)),""))</f>
        <v>0</v>
      </c>
      <c r="AF17" s="463">
        <f>IF(AF8&lt;sector_base,NA(),IFERROR(IF(activity_approach="Input Activity Data Manually",IF(AF8=base,dsa,IF(AF8=target,dsf,AE17+((dsf-dsa)/(target-base)))),dsa*(1+Airlines!$E$46)^(AF8-base)),""))</f>
        <v>0</v>
      </c>
      <c r="AG17" s="463">
        <f>IF(AG8&lt;sector_base,NA(),IFERROR(IF(activity_approach="Input Activity Data Manually",IF(AG8=base,dsa,IF(AG8=target,dsf,AF17+((dsf-dsa)/(target-base)))),dsa*(1+Airlines!$E$46)^(AG8-base)),""))</f>
        <v>0</v>
      </c>
      <c r="AH17" s="463">
        <f>IF(AH8&lt;sector_base,NA(),IFERROR(IF(activity_approach="Input Activity Data Manually",IF(AH8=base,dsa,IF(AH8=target,dsf,AG17+((dsf-dsa)/(target-base)))),dsa*(1+Airlines!$E$46)^(AH8-base)),""))</f>
        <v>0</v>
      </c>
      <c r="AI17" s="463">
        <f>IF(AI8&lt;sector_base,NA(),IFERROR(IF(activity_approach="Input Activity Data Manually",IF(AI8=base,dsa,IF(AI8=target,dsf,AH17+((dsf-dsa)/(target-base)))),dsa*(1+Airlines!$E$46)^(AI8-base)),""))</f>
        <v>0</v>
      </c>
      <c r="AJ17" s="463">
        <f>IF(AJ8&lt;sector_base,NA(),IFERROR(IF(activity_approach="Input Activity Data Manually",IF(AJ8=base,dsa,IF(AJ8=target,dsf,AI17+((dsf-dsa)/(target-base)))),dsa*(1+Airlines!$E$46)^(AJ8-base)),""))</f>
        <v>0</v>
      </c>
      <c r="AK17" s="463">
        <f>IF(AK8&lt;sector_base,NA(),IFERROR(IF(activity_approach="Input Activity Data Manually",IF(AK8=base,dsa,IF(AK8=target,dsf,AJ17+((dsf-dsa)/(target-base)))),dsa*(1+Airlines!$E$46)^(AK8-base)),""))</f>
        <v>0</v>
      </c>
      <c r="AL17" s="463">
        <f>IF(AL8&lt;sector_base,NA(),IFERROR(IF(activity_approach="Input Activity Data Manually",IF(AL8=base,dsa,IF(AL8=target,dsf,AK17+((dsf-dsa)/(target-base)))),dsa*(1+Airlines!$E$46)^(AL8-base)),""))</f>
        <v>0</v>
      </c>
      <c r="AM17" s="463">
        <f>IF(AM8&lt;sector_base,NA(),IFERROR(IF(activity_approach="Input Activity Data Manually",IF(AM8=base,dsa,IF(AM8=target,dsf,AL17+((dsf-dsa)/(target-base)))),dsa*(1+Airlines!$E$46)^(AM8-base)),""))</f>
        <v>0</v>
      </c>
      <c r="AN17" s="463">
        <f>IF(AN8&lt;sector_base,NA(),IFERROR(IF(activity_approach="Input Activity Data Manually",IF(AN8=base,dsa,IF(AN8=target,dsf,AM17+((dsf-dsa)/(target-base)))),dsa*(1+Airlines!$E$46)^(AN8-base)),""))</f>
        <v>0</v>
      </c>
      <c r="AO17" s="463">
        <f>IF(AO8&lt;sector_base,NA(),IFERROR(IF(activity_approach="Input Activity Data Manually",IF(AO8=base,dsa,IF(AO8=target,dsf,AN17+((dsf-dsa)/(target-base)))),dsa*(1+Airlines!$E$46)^(AO8-base)),""))</f>
        <v>0</v>
      </c>
      <c r="AP17" s="463">
        <f>IF(AP8&lt;sector_base,NA(),IFERROR(IF(activity_approach="Input Activity Data Manually",IF(AP8=base,dsa,IF(AP8=target,dsf,AO17+((dsf-dsa)/(target-base)))),dsa*(1+Airlines!$E$46)^(AP8-base)),""))</f>
        <v>0</v>
      </c>
      <c r="AQ17" s="463">
        <f>IF(AQ8&lt;sector_base,NA(),IFERROR(IF(activity_approach="Input Activity Data Manually",IF(AQ8=base,dsa,IF(AQ8=target,dsf,AP17+((dsf-dsa)/(target-base)))),dsa*(1+Airlines!$E$46)^(AQ8-base)),""))</f>
        <v>0</v>
      </c>
      <c r="AR17" s="463">
        <f>IF(AR8&lt;sector_base,NA(),IFERROR(IF(activity_approach="Input Activity Data Manually",IF(AR8=base,dsa,IF(AR8=target,dsf,AQ17+((dsf-dsa)/(target-base)))),dsa*(1+Airlines!$E$46)^(AR8-base)),""))</f>
        <v>0</v>
      </c>
      <c r="AS17" s="463">
        <f>IF(AS8&lt;sector_base,NA(),IFERROR(IF(activity_approach="Input Activity Data Manually",IF(AS8=base,dsa,IF(AS8=target,dsf,AR17+((dsf-dsa)/(target-base)))),dsa*(1+Airlines!$E$46)^(AS8-base)),""))</f>
        <v>0</v>
      </c>
      <c r="AT17" s="463">
        <f>IF(AT8&lt;sector_base,NA(),IFERROR(IF(activity_approach="Input Activity Data Manually",IF(AT8=base,dsa,IF(AT8=target,dsf,AS17+((dsf-dsa)/(target-base)))),dsa*(1+Airlines!$E$46)^(AT8-base)),""))</f>
        <v>0</v>
      </c>
      <c r="AU17" s="463">
        <f>IF(AU8&lt;sector_base,NA(),IFERROR(IF(activity_approach="Input Activity Data Manually",IF(AU8=base,dsa,IF(AU8=target,dsf,AT17+((dsf-dsa)/(target-base)))),dsa*(1+Airlines!$E$46)^(AU8-base)),""))</f>
        <v>0</v>
      </c>
      <c r="AV17" s="463">
        <f>IF(AV8&lt;sector_base,NA(),IFERROR(IF(activity_approach="Input Activity Data Manually",IF(AV8=base,dsa,IF(AV8=target,dsf,AU17+((dsf-dsa)/(target-base)))),dsa*(1+Airlines!$E$46)^(AV8-base)),""))</f>
        <v>0</v>
      </c>
      <c r="AW17" s="463">
        <f>IF(AW8&lt;sector_base,NA(),IFERROR(IF(activity_approach="Input Activity Data Manually",IF(AW8=base,dsa,IF(AW8=target,dsf,AV17+((dsf-dsa)/(target-base)))),dsa*(1+Airlines!$E$46)^(AW8-base)),""))</f>
        <v>0</v>
      </c>
      <c r="AX17" s="463">
        <f>IF(AX8&lt;sector_base,NA(),IFERROR(IF(activity_approach="Input Activity Data Manually",IF(AX8=base,dsa,IF(AX8=target,dsf,AW17+((dsf-dsa)/(target-base)))),dsa*(1+Airlines!$E$46)^(AX8-base)),""))</f>
        <v>0</v>
      </c>
      <c r="AY17" s="463">
        <f>IF(AY8&lt;sector_base,NA(),IFERROR(IF(activity_approach="Input Activity Data Manually",IF(AY8=base,dsa,IF(AY8=target,dsf,AX17+((dsf-dsa)/(target-base)))),dsa*(1+Airlines!$E$46)^(AY8-base)),""))</f>
        <v>0</v>
      </c>
      <c r="AZ17" s="463">
        <f>IF(AZ8&lt;sector_base,NA(),IFERROR(IF(activity_approach="Input Activity Data Manually",IF(AZ8=base,dsa,IF(AZ8=target,dsf,AY17+((dsf-dsa)/(target-base)))),dsa*(1+Airlines!$E$46)^(AZ8-base)),""))</f>
        <v>0</v>
      </c>
      <c r="BA17" s="463">
        <f>IF(BA8&lt;sector_base,NA(),IFERROR(IF(activity_approach="Input Activity Data Manually",IF(BA8=base,dsa,IF(BA8=target,dsf,AZ17+((dsf-dsa)/(target-base)))),dsa*(1+Airlines!$E$46)^(BA8-base)),""))</f>
        <v>0</v>
      </c>
      <c r="BB17" s="463">
        <f>IF(BB8&lt;sector_base,NA(),IFERROR(IF(activity_approach="Input Activity Data Manually",IF(BB8=base,dsa,IF(BB8=target,dsf,BA17+((dsf-dsa)/(target-base)))),dsa*(1+Airlines!$E$46)^(BB8-base)),""))</f>
        <v>0</v>
      </c>
      <c r="BC17" s="463">
        <f>IF(BC8&lt;sector_base,NA(),IFERROR(IF(activity_approach="Input Activity Data Manually",IF(BC8=base,dsa,IF(BC8=target,dsf,BB17+((dsf-dsa)/(target-base)))),dsa*(1+Airlines!$E$46)^(BC8-base)),""))</f>
        <v>0</v>
      </c>
      <c r="BD17" s="463">
        <f>IF(BD8&lt;sector_base,NA(),IFERROR(IF(activity_approach="Input Activity Data Manually",IF(BD8=base,dsa,IF(BD8=target,dsf,BC17+((dsf-dsa)/(target-base)))),dsa*(1+Airlines!$E$46)^(BD8-base)),""))</f>
        <v>0</v>
      </c>
      <c r="BE17" s="463">
        <f>IF(BE8&lt;sector_base,NA(),IFERROR(IF(activity_approach="Input Activity Data Manually",IF(BE8=base,dsa,IF(BE8=target,dsf,BD17+((dsf-dsa)/(target-base)))),dsa*(1+Airlines!$E$46)^(BE8-base)),""))</f>
        <v>0</v>
      </c>
      <c r="BF17" s="463">
        <f>IF(BF8&lt;sector_base,NA(),IFERROR(IF(activity_approach="Input Activity Data Manually",IF(BF8=base,dsa,IF(BF8=target,dsf,BE17+((dsf-dsa)/(target-base)))),dsa*(1+Airlines!$E$46)^(BF8-base)),""))</f>
        <v>0</v>
      </c>
      <c r="BG17" s="463">
        <f>IF(BG8&lt;sector_base,NA(),IFERROR(IF(activity_approach="Input Activity Data Manually",IF(BG8=base,dsa,IF(BG8=target,dsf,BF17+((dsf-dsa)/(target-base)))),dsa*(1+Airlines!$E$46)^(BG8-base)),""))</f>
        <v>0</v>
      </c>
      <c r="BH17" s="463">
        <f>IF(BH8&lt;sector_base,NA(),IFERROR(IF(activity_approach="Input Activity Data Manually",IF(BH8=base,dsa,IF(BH8=target,dsf,BG17+((dsf-dsa)/(target-base)))),dsa*(1+Airlines!$E$46)^(BH8-base)),""))</f>
        <v>0</v>
      </c>
      <c r="BI17" s="463">
        <f>IF(BI8&lt;sector_base,NA(),IFERROR(IF(activity_approach="Input Activity Data Manually",IF(BI8=base,dsa,IF(BI8=target,dsf,BH17+((dsf-dsa)/(target-base)))),dsa*(1+Airlines!$E$46)^(BI8-base)),""))</f>
        <v>0</v>
      </c>
      <c r="BJ17" s="463">
        <f>IF(BJ8&lt;sector_base,NA(),IFERROR(IF(activity_approach="Input Activity Data Manually",IF(BJ8=base,dsa,IF(BJ8=target,dsf,BI17+((dsf-dsa)/(target-base)))),dsa*(1+Airlines!$E$46)^(BJ8-base)),""))</f>
        <v>0</v>
      </c>
      <c r="BK17" s="463">
        <f>IF(BK8&lt;sector_base,NA(),IFERROR(IF(activity_approach="Input Activity Data Manually",IF(BK8=base,dsa,IF(BK8=target,dsf,BJ17+((dsf-dsa)/(target-base)))),dsa*(1+Airlines!$E$46)^(BK8-base)),""))</f>
        <v>0</v>
      </c>
      <c r="BL17" s="463">
        <f>IF(BL8&lt;sector_base,NA(),IFERROR(IF(activity_approach="Input Activity Data Manually",IF(BL8=base,dsa,IF(BL8=target,dsf,BK17+((dsf-dsa)/(target-base)))),dsa*(1+Airlines!$E$46)^(BL8-base)),""))</f>
        <v>0</v>
      </c>
      <c r="BM17" s="463">
        <f>IF(BM8&lt;sector_base,NA(),IFERROR(IF(activity_approach="Input Activity Data Manually",IF(BM8=base,dsa,IF(BM8=target,dsf,BL17+((dsf-dsa)/(target-base)))),dsa*(1+Airlines!$E$46)^(BM8-base)),""))</f>
        <v>0</v>
      </c>
      <c r="BN17" s="463">
        <f>IF(BN8&lt;sector_base,NA(),IFERROR(IF(activity_approach="Input Activity Data Manually",IF(BN8=base,dsa,IF(BN8=target,dsf,BM17+((dsf-dsa)/(target-base)))),dsa*(1+Airlines!$E$46)^(BN8-base)),""))</f>
        <v>0</v>
      </c>
      <c r="BO17" s="463">
        <f>IF(BO8&lt;sector_base,NA(),IFERROR(IF(activity_approach="Input Activity Data Manually",IF(BO8=base,dsa,IF(BO8=target,dsf,BN17+((dsf-dsa)/(target-base)))),dsa*(1+Airlines!$E$46)^(BO8-base)),""))</f>
        <v>0</v>
      </c>
      <c r="BP17" s="463">
        <f>IF(BP8&lt;sector_base,NA(),IFERROR(IF(activity_approach="Input Activity Data Manually",IF(BP8=base,dsa,IF(BP8=target,dsf,BO17+((dsf-dsa)/(target-base)))),dsa*(1+Airlines!$E$46)^(BP8-base)),""))</f>
        <v>0</v>
      </c>
      <c r="BQ17" s="463">
        <f>IF(BQ8&lt;sector_base,NA(),IFERROR(IF(activity_approach="Input Activity Data Manually",IF(BQ8=base,dsa,IF(BQ8=target,dsf,BP17+((dsf-dsa)/(target-base)))),dsa*(1+Airlines!$E$46)^(BQ8-base)),""))</f>
        <v>0</v>
      </c>
      <c r="BR17" s="463">
        <f>IF(BR8&lt;sector_base,NA(),IFERROR(IF(activity_approach="Input Activity Data Manually",IF(BR8=base,dsa,IF(BR8=target,dsf,BQ17+((dsf-dsa)/(target-base)))),dsa*(1+Airlines!$E$46)^(BR8-base)),""))</f>
        <v>0</v>
      </c>
      <c r="BS17" s="463">
        <f>IF(BS8&lt;sector_base,NA(),IFERROR(IF(activity_approach="Input Activity Data Manually",IF(BS8=base,dsa,IF(BS8=target,dsf,BR17+((dsf-dsa)/(target-base)))),dsa*(1+Airlines!$E$46)^(BS8-base)),""))</f>
        <v>0</v>
      </c>
      <c r="BT17" s="463">
        <f>IF(BT8&lt;sector_base,NA(),IFERROR(IF(activity_approach="Input Activity Data Manually",IF(BT8=base,dsa,IF(BT8=target,dsf,BS17+((dsf-dsa)/(target-base)))),dsa*(1+Airlines!$E$46)^(BT8-base)),""))</f>
        <v>0</v>
      </c>
      <c r="BU17" s="463">
        <f>IF(BU8&lt;sector_base,NA(),IFERROR(IF(activity_approach="Input Activity Data Manually",IF(BU8=base,dsa,IF(BU8=target,dsf,BT17+((dsf-dsa)/(target-base)))),dsa*(1+Airlines!$E$46)^(BU8-base)),""))</f>
        <v>0</v>
      </c>
      <c r="BV17" s="463">
        <f>IF(BV8&lt;sector_base,NA(),IFERROR(IF(activity_approach="Input Activity Data Manually",IF(BV8=base,dsa,IF(BV8=target,dsf,BU17+((dsf-dsa)/(target-base)))),dsa*(1+Airlines!$E$46)^(BV8-base)),""))</f>
        <v>0</v>
      </c>
      <c r="BW17" s="463">
        <f>IF(BW8&lt;sector_base,NA(),IFERROR(IF(activity_approach="Input Activity Data Manually",IF(BW8=base,dsa,IF(BW8=target,dsf,BV17+((dsf-dsa)/(target-base)))),dsa*(1+Airlines!$E$46)^(BW8-base)),""))</f>
        <v>0</v>
      </c>
      <c r="BX17" s="463">
        <f>IF(BX8&lt;sector_base,NA(),IFERROR(IF(activity_approach="Input Activity Data Manually",IF(BX8=base,dsa,IF(BX8=target,dsf,BW17+((dsf-dsa)/(target-base)))),dsa*(1+Airlines!$E$46)^(BX8-base)),""))</f>
        <v>0</v>
      </c>
      <c r="BY17" s="463">
        <f>IF(BY8&lt;sector_base,NA(),IFERROR(IF(activity_approach="Input Activity Data Manually",IF(BY8=base,dsa,IF(BY8=target,dsf,BX17+((dsf-dsa)/(target-base)))),dsa*(1+Airlines!$E$46)^(BY8-base)),""))</f>
        <v>0</v>
      </c>
      <c r="BZ17" s="463">
        <f>IF(BZ8&lt;sector_base,NA(),IFERROR(IF(activity_approach="Input Activity Data Manually",IF(BZ8=base,dsa,IF(BZ8=target,dsf,BY17+((dsf-dsa)/(target-base)))),dsa*(1+Airlines!$E$46)^(BZ8-base)),""))</f>
        <v>0</v>
      </c>
      <c r="CA17" s="463">
        <f>IF(CA8&lt;sector_base,NA(),IFERROR(IF(activity_approach="Input Activity Data Manually",IF(CA8=base,dsa,IF(CA8=target,dsf,BZ17+((dsf-dsa)/(target-base)))),dsa*(1+Airlines!$E$46)^(CA8-base)),""))</f>
        <v>0</v>
      </c>
      <c r="CB17" s="463">
        <f>IF(CB8&lt;sector_base,NA(),IFERROR(IF(activity_approach="Input Activity Data Manually",IF(CB8=base,dsa,IF(CB8=target,dsf,CA17+((dsf-dsa)/(target-base)))),dsa*(1+Airlines!$E$46)^(CB8-base)),""))</f>
        <v>0</v>
      </c>
      <c r="CC17" s="463">
        <f>IF(CC8&lt;sector_base,NA(),IFERROR(IF(activity_approach="Input Activity Data Manually",IF(CC8=base,dsa,IF(CC8=target,dsf,CB17+((dsf-dsa)/(target-base)))),dsa*(1+Airlines!$E$46)^(CC8-base)),""))</f>
        <v>0</v>
      </c>
      <c r="CD17" s="463">
        <f>IF(CD8&lt;sector_base,NA(),IFERROR(IF(activity_approach="Input Activity Data Manually",IF(CD8=base,dsa,IF(CD8=target,dsf,CC17+((dsf-dsa)/(target-base)))),dsa*(1+Airlines!$E$46)^(CD8-base)),""))</f>
        <v>0</v>
      </c>
      <c r="CE17" s="463">
        <f>IF(CE8&lt;sector_base,NA(),IFERROR(IF(activity_approach="Input Activity Data Manually",IF(CE8=base,dsa,IF(CE8=target,dsf,CD17+((dsf-dsa)/(target-base)))),dsa*(1+Airlines!$E$46)^(CE8-base)),""))</f>
        <v>0</v>
      </c>
      <c r="CF17" s="463">
        <f>IF(CF8&lt;sector_base,NA(),IFERROR(IF(activity_approach="Input Activity Data Manually",IF(CF8=base,dsa,IF(CF8=target,dsf,CE17+((dsf-dsa)/(target-base)))),dsa*(1+Airlines!$E$46)^(CF8-base)),""))</f>
        <v>0</v>
      </c>
      <c r="CG17" s="463">
        <f>IF(CG8&lt;sector_base,NA(),IFERROR(IF(activity_approach="Input Activity Data Manually",IF(CG8=base,dsa,IF(CG8=target,dsf,CF17+((dsf-dsa)/(target-base)))),dsa*(1+Airlines!$E$46)^(CG8-base)),""))</f>
        <v>0</v>
      </c>
      <c r="CH17" s="463">
        <f>IF(CH8&lt;sector_base,NA(),IFERROR(IF(activity_approach="Input Activity Data Manually",IF(CH8=base,dsa,IF(CH8=target,dsf,CG17+((dsf-dsa)/(target-base)))),dsa*(1+Airlines!$E$46)^(CH8-base)),""))</f>
        <v>0</v>
      </c>
      <c r="CI17" s="463">
        <f>IF(CI8&lt;sector_base,NA(),IFERROR(IF(activity_approach="Input Activity Data Manually",IF(CI8=base,dsa,IF(CI8=target,dsf,CH17+((dsf-dsa)/(target-base)))),dsa*(1+Airlines!$E$46)^(CI8-base)),""))</f>
        <v>0</v>
      </c>
      <c r="CJ17" s="463">
        <f>IF(CJ8&lt;sector_base,NA(),IFERROR(IF(activity_approach="Input Activity Data Manually",IF(CJ8=base,dsa,IF(CJ8=target,dsf,CI17+((dsf-dsa)/(target-base)))),dsa*(1+Airlines!$E$46)^(CJ8-base)),""))</f>
        <v>0</v>
      </c>
      <c r="CK17" s="463">
        <f>IF(CK8&lt;sector_base,NA(),IFERROR(IF(activity_approach="Input Activity Data Manually",IF(CK8=base,dsa,IF(CK8=target,dsf,CJ17+((dsf-dsa)/(target-base)))),dsa*(1+Airlines!$E$46)^(CK8-base)),""))</f>
        <v>0</v>
      </c>
      <c r="CL17" s="463">
        <f>IF(CL8&lt;sector_base,NA(),IFERROR(IF(activity_approach="Input Activity Data Manually",IF(CL8=base,dsa,IF(CL8=target,dsf,CK17+((dsf-dsa)/(target-base)))),dsa*(1+Airlines!$E$46)^(CL8-base)),""))</f>
        <v>0</v>
      </c>
      <c r="CN17" s="464" t="str">
        <f t="shared" si="27"/>
        <v/>
      </c>
      <c r="CO17" s="464" t="str">
        <f t="shared" si="28"/>
        <v/>
      </c>
      <c r="CP17" s="464" t="str">
        <f t="shared" si="29"/>
        <v/>
      </c>
    </row>
    <row r="18" spans="1:94" outlineLevel="1" x14ac:dyDescent="0.25">
      <c r="A18" s="456" t="s">
        <v>255</v>
      </c>
      <c r="B18" s="456" t="s">
        <v>258</v>
      </c>
      <c r="C18" s="456" t="s">
        <v>299</v>
      </c>
      <c r="D18" s="456" t="s">
        <v>300</v>
      </c>
      <c r="E18" s="465" t="str">
        <f>IFERROR((E16/E17)*1000,"")</f>
        <v/>
      </c>
      <c r="F18" s="446" t="str">
        <f t="shared" ref="F18:BQ18" si="30">IFERROR((F16/F17)*1000,"")</f>
        <v/>
      </c>
      <c r="G18" s="446" t="str">
        <f t="shared" si="30"/>
        <v/>
      </c>
      <c r="H18" s="446" t="str">
        <f t="shared" si="30"/>
        <v/>
      </c>
      <c r="I18" s="446" t="str">
        <f t="shared" si="30"/>
        <v/>
      </c>
      <c r="J18" s="446" t="str">
        <f t="shared" si="30"/>
        <v/>
      </c>
      <c r="K18" s="446" t="str">
        <f t="shared" si="30"/>
        <v/>
      </c>
      <c r="L18" s="446" t="str">
        <f t="shared" si="30"/>
        <v/>
      </c>
      <c r="M18" s="446" t="str">
        <f t="shared" si="30"/>
        <v/>
      </c>
      <c r="N18" s="446" t="str">
        <f t="shared" si="30"/>
        <v/>
      </c>
      <c r="O18" s="446" t="str">
        <f t="shared" si="30"/>
        <v/>
      </c>
      <c r="P18" s="446" t="str">
        <f t="shared" si="30"/>
        <v/>
      </c>
      <c r="Q18" s="446" t="str">
        <f t="shared" si="30"/>
        <v/>
      </c>
      <c r="R18" s="446" t="str">
        <f t="shared" si="30"/>
        <v/>
      </c>
      <c r="S18" s="446" t="str">
        <f t="shared" si="30"/>
        <v/>
      </c>
      <c r="T18" s="446" t="str">
        <f t="shared" si="30"/>
        <v/>
      </c>
      <c r="U18" s="446" t="str">
        <f t="shared" si="30"/>
        <v/>
      </c>
      <c r="V18" s="446" t="str">
        <f t="shared" si="30"/>
        <v/>
      </c>
      <c r="W18" s="446" t="str">
        <f t="shared" si="30"/>
        <v/>
      </c>
      <c r="X18" s="446" t="str">
        <f t="shared" si="30"/>
        <v/>
      </c>
      <c r="Y18" s="446" t="str">
        <f t="shared" si="30"/>
        <v/>
      </c>
      <c r="Z18" s="446" t="str">
        <f t="shared" si="30"/>
        <v/>
      </c>
      <c r="AA18" s="446" t="str">
        <f t="shared" si="30"/>
        <v/>
      </c>
      <c r="AB18" s="446" t="str">
        <f t="shared" si="30"/>
        <v/>
      </c>
      <c r="AC18" s="446" t="str">
        <f t="shared" si="30"/>
        <v/>
      </c>
      <c r="AD18" s="446" t="str">
        <f t="shared" si="30"/>
        <v/>
      </c>
      <c r="AE18" s="446" t="str">
        <f t="shared" si="30"/>
        <v/>
      </c>
      <c r="AF18" s="446" t="str">
        <f t="shared" si="30"/>
        <v/>
      </c>
      <c r="AG18" s="446" t="str">
        <f t="shared" si="30"/>
        <v/>
      </c>
      <c r="AH18" s="446" t="str">
        <f t="shared" si="30"/>
        <v/>
      </c>
      <c r="AI18" s="446" t="str">
        <f t="shared" si="30"/>
        <v/>
      </c>
      <c r="AJ18" s="446" t="str">
        <f t="shared" si="30"/>
        <v/>
      </c>
      <c r="AK18" s="446" t="str">
        <f t="shared" si="30"/>
        <v/>
      </c>
      <c r="AL18" s="446" t="str">
        <f t="shared" si="30"/>
        <v/>
      </c>
      <c r="AM18" s="446" t="str">
        <f t="shared" si="30"/>
        <v/>
      </c>
      <c r="AN18" s="446" t="str">
        <f t="shared" si="30"/>
        <v/>
      </c>
      <c r="AO18" s="446" t="str">
        <f t="shared" si="30"/>
        <v/>
      </c>
      <c r="AP18" s="446" t="str">
        <f t="shared" si="30"/>
        <v/>
      </c>
      <c r="AQ18" s="446" t="str">
        <f t="shared" si="30"/>
        <v/>
      </c>
      <c r="AR18" s="446" t="str">
        <f t="shared" si="30"/>
        <v/>
      </c>
      <c r="AS18" s="446" t="str">
        <f t="shared" si="30"/>
        <v/>
      </c>
      <c r="AT18" s="446" t="str">
        <f t="shared" si="30"/>
        <v/>
      </c>
      <c r="AU18" s="446" t="str">
        <f t="shared" si="30"/>
        <v/>
      </c>
      <c r="AV18" s="446" t="str">
        <f t="shared" si="30"/>
        <v/>
      </c>
      <c r="AW18" s="446" t="str">
        <f t="shared" si="30"/>
        <v/>
      </c>
      <c r="AX18" s="446" t="str">
        <f t="shared" si="30"/>
        <v/>
      </c>
      <c r="AY18" s="446" t="str">
        <f t="shared" si="30"/>
        <v/>
      </c>
      <c r="AZ18" s="446" t="str">
        <f t="shared" si="30"/>
        <v/>
      </c>
      <c r="BA18" s="446" t="str">
        <f t="shared" si="30"/>
        <v/>
      </c>
      <c r="BB18" s="446" t="str">
        <f t="shared" si="30"/>
        <v/>
      </c>
      <c r="BC18" s="446" t="str">
        <f t="shared" si="30"/>
        <v/>
      </c>
      <c r="BD18" s="446" t="str">
        <f t="shared" si="30"/>
        <v/>
      </c>
      <c r="BE18" s="446" t="str">
        <f t="shared" si="30"/>
        <v/>
      </c>
      <c r="BF18" s="446" t="str">
        <f t="shared" si="30"/>
        <v/>
      </c>
      <c r="BG18" s="446" t="str">
        <f t="shared" si="30"/>
        <v/>
      </c>
      <c r="BH18" s="446" t="str">
        <f t="shared" si="30"/>
        <v/>
      </c>
      <c r="BI18" s="446" t="str">
        <f t="shared" si="30"/>
        <v/>
      </c>
      <c r="BJ18" s="446" t="str">
        <f t="shared" si="30"/>
        <v/>
      </c>
      <c r="BK18" s="446" t="str">
        <f t="shared" si="30"/>
        <v/>
      </c>
      <c r="BL18" s="446" t="str">
        <f t="shared" si="30"/>
        <v/>
      </c>
      <c r="BM18" s="446" t="str">
        <f t="shared" si="30"/>
        <v/>
      </c>
      <c r="BN18" s="446" t="str">
        <f t="shared" si="30"/>
        <v/>
      </c>
      <c r="BO18" s="446" t="str">
        <f t="shared" si="30"/>
        <v/>
      </c>
      <c r="BP18" s="446" t="str">
        <f t="shared" si="30"/>
        <v/>
      </c>
      <c r="BQ18" s="446" t="str">
        <f t="shared" si="30"/>
        <v/>
      </c>
      <c r="BR18" s="446" t="str">
        <f t="shared" ref="BR18:CL18" si="31">IFERROR((BR16/BR17)*1000,"")</f>
        <v/>
      </c>
      <c r="BS18" s="446" t="str">
        <f t="shared" si="31"/>
        <v/>
      </c>
      <c r="BT18" s="446" t="str">
        <f t="shared" si="31"/>
        <v/>
      </c>
      <c r="BU18" s="446" t="str">
        <f t="shared" si="31"/>
        <v/>
      </c>
      <c r="BV18" s="446" t="str">
        <f t="shared" si="31"/>
        <v/>
      </c>
      <c r="BW18" s="446" t="str">
        <f t="shared" si="31"/>
        <v/>
      </c>
      <c r="BX18" s="446" t="str">
        <f t="shared" si="31"/>
        <v/>
      </c>
      <c r="BY18" s="446" t="str">
        <f t="shared" si="31"/>
        <v/>
      </c>
      <c r="BZ18" s="446" t="str">
        <f t="shared" si="31"/>
        <v/>
      </c>
      <c r="CA18" s="446" t="str">
        <f t="shared" si="31"/>
        <v/>
      </c>
      <c r="CB18" s="446" t="str">
        <f t="shared" si="31"/>
        <v/>
      </c>
      <c r="CC18" s="446" t="str">
        <f t="shared" si="31"/>
        <v/>
      </c>
      <c r="CD18" s="446" t="str">
        <f t="shared" si="31"/>
        <v/>
      </c>
      <c r="CE18" s="446" t="str">
        <f t="shared" si="31"/>
        <v/>
      </c>
      <c r="CF18" s="446" t="str">
        <f t="shared" si="31"/>
        <v/>
      </c>
      <c r="CG18" s="446" t="str">
        <f t="shared" si="31"/>
        <v/>
      </c>
      <c r="CH18" s="446" t="str">
        <f t="shared" si="31"/>
        <v/>
      </c>
      <c r="CI18" s="446" t="str">
        <f t="shared" si="31"/>
        <v/>
      </c>
      <c r="CJ18" s="446" t="str">
        <f t="shared" si="31"/>
        <v/>
      </c>
      <c r="CK18" s="446" t="str">
        <f t="shared" si="31"/>
        <v/>
      </c>
      <c r="CL18" s="446" t="str">
        <f t="shared" si="31"/>
        <v/>
      </c>
      <c r="CN18" s="447" t="str">
        <f t="shared" si="27"/>
        <v/>
      </c>
      <c r="CO18" s="447" t="str">
        <f t="shared" si="28"/>
        <v/>
      </c>
      <c r="CP18" s="447" t="str">
        <f t="shared" si="29"/>
        <v/>
      </c>
    </row>
    <row r="19" spans="1:94" outlineLevel="1" x14ac:dyDescent="0.25">
      <c r="A19" s="466"/>
      <c r="B19" s="466" t="s">
        <v>124</v>
      </c>
      <c r="C19" s="459" t="s">
        <v>301</v>
      </c>
      <c r="D19" s="459" t="s">
        <v>302</v>
      </c>
      <c r="E19" s="467" t="str">
        <f t="shared" ref="E19:AJ19" ca="1" si="32">IFERROR(IF((INDEX($E10:$CL17,8,MATCH(base,$E10:$CL10,0))/INDEX($E10:$CL17,3,MATCH(sector_base,$E10:$CL10,0))/(E17/E12))&gt;=1,1,(INDEX($E10:$CL17,8,MATCH(base,$E10:$CL10,0))/INDEX($E10:$CL17,3,MATCH(base,$E10:$CL10,0))/(E17/E12))),"")</f>
        <v/>
      </c>
      <c r="F19" s="468" t="str">
        <f t="shared" ca="1" si="32"/>
        <v/>
      </c>
      <c r="G19" s="468" t="str">
        <f t="shared" ca="1" si="32"/>
        <v/>
      </c>
      <c r="H19" s="468" t="str">
        <f t="shared" ca="1" si="32"/>
        <v/>
      </c>
      <c r="I19" s="468" t="str">
        <f t="shared" ca="1" si="32"/>
        <v/>
      </c>
      <c r="J19" s="468" t="str">
        <f t="shared" ca="1" si="32"/>
        <v/>
      </c>
      <c r="K19" s="468" t="str">
        <f t="shared" ca="1" si="32"/>
        <v/>
      </c>
      <c r="L19" s="468" t="str">
        <f t="shared" ca="1" si="32"/>
        <v/>
      </c>
      <c r="M19" s="468" t="str">
        <f t="shared" ca="1" si="32"/>
        <v/>
      </c>
      <c r="N19" s="468" t="str">
        <f t="shared" ca="1" si="32"/>
        <v/>
      </c>
      <c r="O19" s="468" t="str">
        <f t="shared" ca="1" si="32"/>
        <v/>
      </c>
      <c r="P19" s="468" t="str">
        <f t="shared" ca="1" si="32"/>
        <v/>
      </c>
      <c r="Q19" s="468" t="str">
        <f t="shared" ca="1" si="32"/>
        <v/>
      </c>
      <c r="R19" s="468" t="str">
        <f t="shared" ca="1" si="32"/>
        <v/>
      </c>
      <c r="S19" s="468" t="str">
        <f t="shared" ca="1" si="32"/>
        <v/>
      </c>
      <c r="T19" s="468" t="str">
        <f t="shared" ca="1" si="32"/>
        <v/>
      </c>
      <c r="U19" s="468" t="str">
        <f t="shared" ca="1" si="32"/>
        <v/>
      </c>
      <c r="V19" s="468" t="str">
        <f t="shared" ca="1" si="32"/>
        <v/>
      </c>
      <c r="W19" s="468" t="str">
        <f t="shared" ca="1" si="32"/>
        <v/>
      </c>
      <c r="X19" s="468" t="str">
        <f t="shared" ca="1" si="32"/>
        <v/>
      </c>
      <c r="Y19" s="468" t="str">
        <f t="shared" ca="1" si="32"/>
        <v/>
      </c>
      <c r="Z19" s="468" t="str">
        <f t="shared" ca="1" si="32"/>
        <v/>
      </c>
      <c r="AA19" s="468" t="str">
        <f t="shared" ca="1" si="32"/>
        <v/>
      </c>
      <c r="AB19" s="468" t="str">
        <f t="shared" ca="1" si="32"/>
        <v/>
      </c>
      <c r="AC19" s="468" t="str">
        <f t="shared" ca="1" si="32"/>
        <v/>
      </c>
      <c r="AD19" s="468" t="str">
        <f t="shared" ca="1" si="32"/>
        <v/>
      </c>
      <c r="AE19" s="468" t="str">
        <f t="shared" ca="1" si="32"/>
        <v/>
      </c>
      <c r="AF19" s="468" t="str">
        <f t="shared" ca="1" si="32"/>
        <v/>
      </c>
      <c r="AG19" s="468" t="str">
        <f t="shared" ca="1" si="32"/>
        <v/>
      </c>
      <c r="AH19" s="468" t="str">
        <f t="shared" ca="1" si="32"/>
        <v/>
      </c>
      <c r="AI19" s="468" t="str">
        <f t="shared" ca="1" si="32"/>
        <v/>
      </c>
      <c r="AJ19" s="468" t="str">
        <f t="shared" ca="1" si="32"/>
        <v/>
      </c>
      <c r="AK19" s="468" t="str">
        <f t="shared" ref="AK19:BP19" ca="1" si="33">IFERROR(IF((INDEX($E10:$CL17,8,MATCH(base,$E10:$CL10,0))/INDEX($E10:$CL17,3,MATCH(sector_base,$E10:$CL10,0))/(AK17/AK12))&gt;=1,1,(INDEX($E10:$CL17,8,MATCH(base,$E10:$CL10,0))/INDEX($E10:$CL17,3,MATCH(base,$E10:$CL10,0))/(AK17/AK12))),"")</f>
        <v/>
      </c>
      <c r="AL19" s="468" t="str">
        <f t="shared" ca="1" si="33"/>
        <v/>
      </c>
      <c r="AM19" s="468" t="str">
        <f t="shared" ca="1" si="33"/>
        <v/>
      </c>
      <c r="AN19" s="468" t="str">
        <f t="shared" ca="1" si="33"/>
        <v/>
      </c>
      <c r="AO19" s="468" t="str">
        <f t="shared" ca="1" si="33"/>
        <v/>
      </c>
      <c r="AP19" s="468" t="str">
        <f t="shared" ca="1" si="33"/>
        <v/>
      </c>
      <c r="AQ19" s="468" t="str">
        <f t="shared" ca="1" si="33"/>
        <v/>
      </c>
      <c r="AR19" s="468" t="str">
        <f t="shared" ca="1" si="33"/>
        <v/>
      </c>
      <c r="AS19" s="468" t="str">
        <f t="shared" ca="1" si="33"/>
        <v/>
      </c>
      <c r="AT19" s="468" t="str">
        <f t="shared" ca="1" si="33"/>
        <v/>
      </c>
      <c r="AU19" s="468" t="str">
        <f t="shared" ca="1" si="33"/>
        <v/>
      </c>
      <c r="AV19" s="468" t="str">
        <f t="shared" ca="1" si="33"/>
        <v/>
      </c>
      <c r="AW19" s="468" t="str">
        <f t="shared" ca="1" si="33"/>
        <v/>
      </c>
      <c r="AX19" s="468" t="str">
        <f t="shared" ca="1" si="33"/>
        <v/>
      </c>
      <c r="AY19" s="468" t="str">
        <f t="shared" ca="1" si="33"/>
        <v/>
      </c>
      <c r="AZ19" s="468" t="str">
        <f t="shared" ca="1" si="33"/>
        <v/>
      </c>
      <c r="BA19" s="468" t="str">
        <f t="shared" ca="1" si="33"/>
        <v/>
      </c>
      <c r="BB19" s="468" t="str">
        <f t="shared" ca="1" si="33"/>
        <v/>
      </c>
      <c r="BC19" s="468" t="str">
        <f t="shared" ca="1" si="33"/>
        <v/>
      </c>
      <c r="BD19" s="468" t="str">
        <f t="shared" ca="1" si="33"/>
        <v/>
      </c>
      <c r="BE19" s="468" t="str">
        <f t="shared" ca="1" si="33"/>
        <v/>
      </c>
      <c r="BF19" s="468" t="str">
        <f t="shared" ca="1" si="33"/>
        <v/>
      </c>
      <c r="BG19" s="468" t="str">
        <f t="shared" ca="1" si="33"/>
        <v/>
      </c>
      <c r="BH19" s="468" t="str">
        <f t="shared" ca="1" si="33"/>
        <v/>
      </c>
      <c r="BI19" s="468" t="str">
        <f t="shared" ca="1" si="33"/>
        <v/>
      </c>
      <c r="BJ19" s="468" t="str">
        <f t="shared" ca="1" si="33"/>
        <v/>
      </c>
      <c r="BK19" s="468" t="str">
        <f t="shared" ca="1" si="33"/>
        <v/>
      </c>
      <c r="BL19" s="468" t="str">
        <f t="shared" ca="1" si="33"/>
        <v/>
      </c>
      <c r="BM19" s="468" t="str">
        <f t="shared" ca="1" si="33"/>
        <v/>
      </c>
      <c r="BN19" s="468" t="str">
        <f t="shared" ca="1" si="33"/>
        <v/>
      </c>
      <c r="BO19" s="468" t="str">
        <f t="shared" ca="1" si="33"/>
        <v/>
      </c>
      <c r="BP19" s="468" t="str">
        <f t="shared" ca="1" si="33"/>
        <v/>
      </c>
      <c r="BQ19" s="468" t="str">
        <f t="shared" ref="BQ19:CL19" ca="1" si="34">IFERROR(IF((INDEX($E10:$CL17,8,MATCH(base,$E10:$CL10,0))/INDEX($E10:$CL17,3,MATCH(sector_base,$E10:$CL10,0))/(BQ17/BQ12))&gt;=1,1,(INDEX($E10:$CL17,8,MATCH(base,$E10:$CL10,0))/INDEX($E10:$CL17,3,MATCH(base,$E10:$CL10,0))/(BQ17/BQ12))),"")</f>
        <v/>
      </c>
      <c r="BR19" s="468" t="str">
        <f t="shared" ca="1" si="34"/>
        <v/>
      </c>
      <c r="BS19" s="468" t="str">
        <f t="shared" ca="1" si="34"/>
        <v/>
      </c>
      <c r="BT19" s="468" t="str">
        <f t="shared" ca="1" si="34"/>
        <v/>
      </c>
      <c r="BU19" s="468" t="str">
        <f t="shared" ca="1" si="34"/>
        <v/>
      </c>
      <c r="BV19" s="468" t="str">
        <f t="shared" ca="1" si="34"/>
        <v/>
      </c>
      <c r="BW19" s="468" t="str">
        <f t="shared" ca="1" si="34"/>
        <v/>
      </c>
      <c r="BX19" s="468" t="str">
        <f t="shared" ca="1" si="34"/>
        <v/>
      </c>
      <c r="BY19" s="468" t="str">
        <f t="shared" ca="1" si="34"/>
        <v/>
      </c>
      <c r="BZ19" s="468" t="str">
        <f t="shared" ca="1" si="34"/>
        <v/>
      </c>
      <c r="CA19" s="468" t="str">
        <f t="shared" ca="1" si="34"/>
        <v/>
      </c>
      <c r="CB19" s="468" t="str">
        <f t="shared" ca="1" si="34"/>
        <v/>
      </c>
      <c r="CC19" s="468" t="str">
        <f t="shared" ca="1" si="34"/>
        <v/>
      </c>
      <c r="CD19" s="468" t="str">
        <f t="shared" ca="1" si="34"/>
        <v/>
      </c>
      <c r="CE19" s="468" t="str">
        <f t="shared" ca="1" si="34"/>
        <v/>
      </c>
      <c r="CF19" s="468" t="str">
        <f t="shared" ca="1" si="34"/>
        <v/>
      </c>
      <c r="CG19" s="468" t="str">
        <f t="shared" ca="1" si="34"/>
        <v/>
      </c>
      <c r="CH19" s="468" t="str">
        <f t="shared" ca="1" si="34"/>
        <v/>
      </c>
      <c r="CI19" s="468" t="str">
        <f t="shared" ca="1" si="34"/>
        <v/>
      </c>
      <c r="CJ19" s="468" t="str">
        <f t="shared" ca="1" si="34"/>
        <v/>
      </c>
      <c r="CK19" s="468" t="str">
        <f t="shared" ca="1" si="34"/>
        <v/>
      </c>
      <c r="CL19" s="468" t="str">
        <f t="shared" ca="1" si="34"/>
        <v/>
      </c>
      <c r="CN19" s="462" t="str">
        <f ca="1">IFERROR((Y19/H19)^(1/17)-1,"")</f>
        <v/>
      </c>
      <c r="CO19" s="462" t="str">
        <f ca="1">IFERROR((AN19/Y19)^(1/15)-1,"")</f>
        <v/>
      </c>
      <c r="CP19" s="462" t="str">
        <f ca="1">IFERROR((AN19/H19)^(1/32)-1,"")</f>
        <v/>
      </c>
    </row>
    <row r="20" spans="1:94" outlineLevel="1" x14ac:dyDescent="0.25">
      <c r="A20" s="455"/>
      <c r="B20" s="455" t="s">
        <v>27</v>
      </c>
      <c r="C20" s="456" t="s">
        <v>303</v>
      </c>
      <c r="D20" s="456" t="s">
        <v>304</v>
      </c>
      <c r="E20" s="457" t="str">
        <f t="shared" ref="E20:AJ20" ca="1" si="35">IFERROR(IF(INDEX($E10:$CL19,9,MATCH(base,$E10:$CL10,0))-E15&lt;0,"N/A",INDEX($E10:$CL19,9,MATCH(base,$E10:$CL10,0))-E15),"")</f>
        <v/>
      </c>
      <c r="F20" s="458" t="str">
        <f t="shared" ca="1" si="35"/>
        <v/>
      </c>
      <c r="G20" s="458" t="str">
        <f t="shared" ca="1" si="35"/>
        <v/>
      </c>
      <c r="H20" s="458" t="str">
        <f t="shared" ca="1" si="35"/>
        <v/>
      </c>
      <c r="I20" s="458" t="str">
        <f t="shared" ca="1" si="35"/>
        <v/>
      </c>
      <c r="J20" s="458" t="str">
        <f t="shared" ca="1" si="35"/>
        <v/>
      </c>
      <c r="K20" s="458" t="str">
        <f t="shared" ca="1" si="35"/>
        <v/>
      </c>
      <c r="L20" s="458" t="str">
        <f t="shared" ca="1" si="35"/>
        <v/>
      </c>
      <c r="M20" s="458" t="str">
        <f t="shared" ca="1" si="35"/>
        <v/>
      </c>
      <c r="N20" s="458" t="str">
        <f t="shared" ca="1" si="35"/>
        <v/>
      </c>
      <c r="O20" s="458" t="str">
        <f t="shared" ca="1" si="35"/>
        <v/>
      </c>
      <c r="P20" s="458" t="str">
        <f t="shared" ca="1" si="35"/>
        <v/>
      </c>
      <c r="Q20" s="458" t="str">
        <f t="shared" ca="1" si="35"/>
        <v/>
      </c>
      <c r="R20" s="458" t="str">
        <f t="shared" ca="1" si="35"/>
        <v/>
      </c>
      <c r="S20" s="458" t="str">
        <f t="shared" ca="1" si="35"/>
        <v/>
      </c>
      <c r="T20" s="458" t="str">
        <f t="shared" ca="1" si="35"/>
        <v/>
      </c>
      <c r="U20" s="458" t="str">
        <f t="shared" ca="1" si="35"/>
        <v/>
      </c>
      <c r="V20" s="458" t="str">
        <f t="shared" ca="1" si="35"/>
        <v/>
      </c>
      <c r="W20" s="458" t="str">
        <f t="shared" ca="1" si="35"/>
        <v/>
      </c>
      <c r="X20" s="458" t="str">
        <f t="shared" ca="1" si="35"/>
        <v/>
      </c>
      <c r="Y20" s="458" t="str">
        <f t="shared" ca="1" si="35"/>
        <v/>
      </c>
      <c r="Z20" s="458" t="str">
        <f t="shared" ca="1" si="35"/>
        <v/>
      </c>
      <c r="AA20" s="458" t="str">
        <f t="shared" ca="1" si="35"/>
        <v/>
      </c>
      <c r="AB20" s="458" t="str">
        <f t="shared" ca="1" si="35"/>
        <v/>
      </c>
      <c r="AC20" s="458" t="str">
        <f t="shared" ca="1" si="35"/>
        <v/>
      </c>
      <c r="AD20" s="458" t="str">
        <f t="shared" ca="1" si="35"/>
        <v/>
      </c>
      <c r="AE20" s="458" t="str">
        <f t="shared" ca="1" si="35"/>
        <v/>
      </c>
      <c r="AF20" s="458" t="str">
        <f t="shared" ca="1" si="35"/>
        <v/>
      </c>
      <c r="AG20" s="458" t="str">
        <f t="shared" ca="1" si="35"/>
        <v/>
      </c>
      <c r="AH20" s="458" t="str">
        <f t="shared" ca="1" si="35"/>
        <v/>
      </c>
      <c r="AI20" s="458" t="str">
        <f t="shared" ca="1" si="35"/>
        <v/>
      </c>
      <c r="AJ20" s="458" t="str">
        <f t="shared" ca="1" si="35"/>
        <v/>
      </c>
      <c r="AK20" s="458" t="str">
        <f t="shared" ref="AK20:BP20" ca="1" si="36">IFERROR(IF(INDEX($E10:$CL19,9,MATCH(base,$E10:$CL10,0))-AK15&lt;0,"N/A",INDEX($E10:$CL19,9,MATCH(base,$E10:$CL10,0))-AK15),"")</f>
        <v/>
      </c>
      <c r="AL20" s="458" t="str">
        <f t="shared" ca="1" si="36"/>
        <v/>
      </c>
      <c r="AM20" s="458" t="str">
        <f t="shared" ca="1" si="36"/>
        <v/>
      </c>
      <c r="AN20" s="458" t="str">
        <f t="shared" ca="1" si="36"/>
        <v/>
      </c>
      <c r="AO20" s="458" t="str">
        <f t="shared" ca="1" si="36"/>
        <v/>
      </c>
      <c r="AP20" s="458" t="str">
        <f t="shared" ca="1" si="36"/>
        <v/>
      </c>
      <c r="AQ20" s="458" t="str">
        <f t="shared" ca="1" si="36"/>
        <v/>
      </c>
      <c r="AR20" s="458" t="str">
        <f t="shared" ca="1" si="36"/>
        <v/>
      </c>
      <c r="AS20" s="458" t="str">
        <f t="shared" ca="1" si="36"/>
        <v/>
      </c>
      <c r="AT20" s="458" t="str">
        <f t="shared" ca="1" si="36"/>
        <v/>
      </c>
      <c r="AU20" s="458" t="str">
        <f t="shared" ca="1" si="36"/>
        <v/>
      </c>
      <c r="AV20" s="458" t="str">
        <f t="shared" ca="1" si="36"/>
        <v/>
      </c>
      <c r="AW20" s="458" t="str">
        <f t="shared" ca="1" si="36"/>
        <v/>
      </c>
      <c r="AX20" s="458" t="str">
        <f t="shared" ca="1" si="36"/>
        <v/>
      </c>
      <c r="AY20" s="458" t="str">
        <f t="shared" ca="1" si="36"/>
        <v/>
      </c>
      <c r="AZ20" s="458" t="str">
        <f t="shared" ca="1" si="36"/>
        <v/>
      </c>
      <c r="BA20" s="458" t="str">
        <f t="shared" ca="1" si="36"/>
        <v/>
      </c>
      <c r="BB20" s="458" t="str">
        <f t="shared" ca="1" si="36"/>
        <v/>
      </c>
      <c r="BC20" s="458" t="str">
        <f t="shared" ca="1" si="36"/>
        <v/>
      </c>
      <c r="BD20" s="458" t="str">
        <f t="shared" ca="1" si="36"/>
        <v/>
      </c>
      <c r="BE20" s="458" t="str">
        <f t="shared" ca="1" si="36"/>
        <v/>
      </c>
      <c r="BF20" s="458" t="str">
        <f t="shared" ca="1" si="36"/>
        <v/>
      </c>
      <c r="BG20" s="458" t="str">
        <f t="shared" ca="1" si="36"/>
        <v/>
      </c>
      <c r="BH20" s="458" t="str">
        <f t="shared" ca="1" si="36"/>
        <v/>
      </c>
      <c r="BI20" s="458" t="str">
        <f t="shared" ca="1" si="36"/>
        <v/>
      </c>
      <c r="BJ20" s="458" t="str">
        <f t="shared" ca="1" si="36"/>
        <v/>
      </c>
      <c r="BK20" s="458" t="str">
        <f t="shared" ca="1" si="36"/>
        <v/>
      </c>
      <c r="BL20" s="458" t="str">
        <f t="shared" ca="1" si="36"/>
        <v/>
      </c>
      <c r="BM20" s="458" t="str">
        <f t="shared" ca="1" si="36"/>
        <v/>
      </c>
      <c r="BN20" s="458" t="str">
        <f t="shared" ca="1" si="36"/>
        <v/>
      </c>
      <c r="BO20" s="458" t="str">
        <f t="shared" ca="1" si="36"/>
        <v/>
      </c>
      <c r="BP20" s="458" t="str">
        <f t="shared" ca="1" si="36"/>
        <v/>
      </c>
      <c r="BQ20" s="458" t="str">
        <f t="shared" ref="BQ20:CL20" ca="1" si="37">IFERROR(IF(INDEX($E10:$CL19,9,MATCH(base,$E10:$CL10,0))-BQ15&lt;0,"N/A",INDEX($E10:$CL19,9,MATCH(base,$E10:$CL10,0))-BQ15),"")</f>
        <v/>
      </c>
      <c r="BR20" s="458" t="str">
        <f t="shared" ca="1" si="37"/>
        <v/>
      </c>
      <c r="BS20" s="458" t="str">
        <f t="shared" ca="1" si="37"/>
        <v/>
      </c>
      <c r="BT20" s="458" t="str">
        <f t="shared" ca="1" si="37"/>
        <v/>
      </c>
      <c r="BU20" s="458" t="str">
        <f t="shared" ca="1" si="37"/>
        <v/>
      </c>
      <c r="BV20" s="458" t="str">
        <f t="shared" ca="1" si="37"/>
        <v/>
      </c>
      <c r="BW20" s="458" t="str">
        <f t="shared" ca="1" si="37"/>
        <v/>
      </c>
      <c r="BX20" s="458" t="str">
        <f t="shared" ca="1" si="37"/>
        <v/>
      </c>
      <c r="BY20" s="458" t="str">
        <f t="shared" ca="1" si="37"/>
        <v/>
      </c>
      <c r="BZ20" s="458" t="str">
        <f t="shared" ca="1" si="37"/>
        <v/>
      </c>
      <c r="CA20" s="458" t="str">
        <f t="shared" ca="1" si="37"/>
        <v/>
      </c>
      <c r="CB20" s="458" t="str">
        <f t="shared" ca="1" si="37"/>
        <v/>
      </c>
      <c r="CC20" s="458" t="str">
        <f t="shared" ca="1" si="37"/>
        <v/>
      </c>
      <c r="CD20" s="458" t="str">
        <f t="shared" ca="1" si="37"/>
        <v/>
      </c>
      <c r="CE20" s="458" t="str">
        <f t="shared" ca="1" si="37"/>
        <v/>
      </c>
      <c r="CF20" s="458" t="str">
        <f t="shared" ca="1" si="37"/>
        <v/>
      </c>
      <c r="CG20" s="458" t="str">
        <f t="shared" ca="1" si="37"/>
        <v/>
      </c>
      <c r="CH20" s="458" t="str">
        <f t="shared" ca="1" si="37"/>
        <v/>
      </c>
      <c r="CI20" s="458" t="str">
        <f t="shared" ca="1" si="37"/>
        <v/>
      </c>
      <c r="CJ20" s="458" t="str">
        <f t="shared" ca="1" si="37"/>
        <v/>
      </c>
      <c r="CK20" s="458" t="str">
        <f t="shared" ca="1" si="37"/>
        <v/>
      </c>
      <c r="CL20" s="458" t="str">
        <f t="shared" ca="1" si="37"/>
        <v/>
      </c>
      <c r="CN20" s="454" t="str">
        <f ca="1">IFERROR((Y20/H20)^(1/17)-1,"")</f>
        <v/>
      </c>
      <c r="CO20" s="454" t="str">
        <f ca="1">IFERROR((AN20/Y20)^(1/15)-1,"")</f>
        <v/>
      </c>
      <c r="CP20" s="454" t="str">
        <f ca="1">IFERROR((AN20/H20)^(1/32)-1,"")</f>
        <v/>
      </c>
    </row>
    <row r="21" spans="1:94" outlineLevel="1" x14ac:dyDescent="0.25">
      <c r="A21" s="459" t="s">
        <v>255</v>
      </c>
      <c r="B21" s="459" t="s">
        <v>256</v>
      </c>
      <c r="C21" s="459" t="s">
        <v>305</v>
      </c>
      <c r="D21" s="459" t="s">
        <v>306</v>
      </c>
      <c r="E21" s="461">
        <f t="shared" ref="E21:N21" ca="1" si="38">IF(E8&lt;sector_base,NA(),IF($B$6="ON", IF(E8&gt;=covid_start, IF(E8&lt;covid_recovery,NA(),IFERROR(E15+(E14*E20*E19),0)),IFERROR(E15+(E14*E20*E19),0)),IFERROR(E15+(E14*E20*E19),0)))</f>
        <v>0</v>
      </c>
      <c r="F21" s="461">
        <f t="shared" ca="1" si="38"/>
        <v>0</v>
      </c>
      <c r="G21" s="461">
        <f t="shared" ca="1" si="38"/>
        <v>0</v>
      </c>
      <c r="H21" s="461">
        <f ca="1">IF(H8&lt;sector_base,NA(),IF($B$6="ON", IF(H8&gt;=covid_start, IF(H8&lt;covid_recovery,NA(),IFERROR(H15+(H14*H20*H19),0)),IFERROR(H15+(H14*H20*H19),0)),IFERROR(H15+(H14*H20*H19),0)))</f>
        <v>0</v>
      </c>
      <c r="I21" s="461">
        <f ca="1">IF(I8&lt;sector_base,NA(),IF($B$6="ON", IF(I8&gt;=covid_start, IF(I8&lt;covid_recovery,NA(),IFERROR(I15+(I14*I20*I19),0)),IFERROR(I15+(I14*I20*I19),0)),IFERROR(I15+(I14*I20*I19),0)))</f>
        <v>0</v>
      </c>
      <c r="J21" s="461" t="e">
        <f t="shared" si="38"/>
        <v>#N/A</v>
      </c>
      <c r="K21" s="461" t="e">
        <f t="shared" si="38"/>
        <v>#N/A</v>
      </c>
      <c r="L21" s="461" t="e">
        <f t="shared" si="38"/>
        <v>#N/A</v>
      </c>
      <c r="M21" s="461" t="e">
        <f t="shared" si="38"/>
        <v>#N/A</v>
      </c>
      <c r="N21" s="461" t="e">
        <f t="shared" si="38"/>
        <v>#N/A</v>
      </c>
      <c r="O21" s="461">
        <f t="shared" ref="O21:AT21" ca="1" si="39">IF(O8&lt;sector_base,NA(),IF($B$6="ON", IF(O8&gt;=covid_start, IF(O8&lt;covid_recovery,NA(),IFERROR(O15+(O14*O20*O19),0)),IFERROR(O15+(O14*O20*O19),0)),IFERROR(O15+(O14*O20*O19),0)))</f>
        <v>0</v>
      </c>
      <c r="P21" s="461">
        <f t="shared" ca="1" si="39"/>
        <v>0</v>
      </c>
      <c r="Q21" s="461">
        <f t="shared" ca="1" si="39"/>
        <v>0</v>
      </c>
      <c r="R21" s="461">
        <f t="shared" ca="1" si="39"/>
        <v>0</v>
      </c>
      <c r="S21" s="461">
        <f t="shared" ca="1" si="39"/>
        <v>0</v>
      </c>
      <c r="T21" s="461">
        <f t="shared" ca="1" si="39"/>
        <v>0</v>
      </c>
      <c r="U21" s="461">
        <f t="shared" ca="1" si="39"/>
        <v>0</v>
      </c>
      <c r="V21" s="461">
        <f t="shared" ca="1" si="39"/>
        <v>0</v>
      </c>
      <c r="W21" s="461">
        <f t="shared" ca="1" si="39"/>
        <v>0</v>
      </c>
      <c r="X21" s="461">
        <f t="shared" ca="1" si="39"/>
        <v>0</v>
      </c>
      <c r="Y21" s="461">
        <f t="shared" ca="1" si="39"/>
        <v>0</v>
      </c>
      <c r="Z21" s="461">
        <f t="shared" ca="1" si="39"/>
        <v>0</v>
      </c>
      <c r="AA21" s="461">
        <f t="shared" ca="1" si="39"/>
        <v>0</v>
      </c>
      <c r="AB21" s="461">
        <f t="shared" ca="1" si="39"/>
        <v>0</v>
      </c>
      <c r="AC21" s="461">
        <f t="shared" ca="1" si="39"/>
        <v>0</v>
      </c>
      <c r="AD21" s="461">
        <f t="shared" ca="1" si="39"/>
        <v>0</v>
      </c>
      <c r="AE21" s="461">
        <f t="shared" ca="1" si="39"/>
        <v>0</v>
      </c>
      <c r="AF21" s="461">
        <f t="shared" ca="1" si="39"/>
        <v>0</v>
      </c>
      <c r="AG21" s="461">
        <f t="shared" ca="1" si="39"/>
        <v>0</v>
      </c>
      <c r="AH21" s="461">
        <f t="shared" ca="1" si="39"/>
        <v>0</v>
      </c>
      <c r="AI21" s="461">
        <f t="shared" ca="1" si="39"/>
        <v>0</v>
      </c>
      <c r="AJ21" s="461">
        <f t="shared" ca="1" si="39"/>
        <v>0</v>
      </c>
      <c r="AK21" s="461">
        <f t="shared" ca="1" si="39"/>
        <v>0</v>
      </c>
      <c r="AL21" s="461">
        <f t="shared" ca="1" si="39"/>
        <v>0</v>
      </c>
      <c r="AM21" s="461">
        <f t="shared" ca="1" si="39"/>
        <v>0</v>
      </c>
      <c r="AN21" s="461">
        <f t="shared" ca="1" si="39"/>
        <v>0</v>
      </c>
      <c r="AO21" s="461">
        <f t="shared" ca="1" si="39"/>
        <v>0</v>
      </c>
      <c r="AP21" s="461">
        <f t="shared" ca="1" si="39"/>
        <v>0</v>
      </c>
      <c r="AQ21" s="461">
        <f t="shared" ca="1" si="39"/>
        <v>0</v>
      </c>
      <c r="AR21" s="461">
        <f t="shared" ca="1" si="39"/>
        <v>0</v>
      </c>
      <c r="AS21" s="461">
        <f t="shared" ca="1" si="39"/>
        <v>0</v>
      </c>
      <c r="AT21" s="461">
        <f t="shared" ca="1" si="39"/>
        <v>0</v>
      </c>
      <c r="AU21" s="461">
        <f t="shared" ref="AU21:BZ21" ca="1" si="40">IF(AU8&lt;sector_base,NA(),IF($B$6="ON", IF(AU8&gt;=covid_start, IF(AU8&lt;covid_recovery,NA(),IFERROR(AU15+(AU14*AU20*AU19),0)),IFERROR(AU15+(AU14*AU20*AU19),0)),IFERROR(AU15+(AU14*AU20*AU19),0)))</f>
        <v>0</v>
      </c>
      <c r="AV21" s="461">
        <f t="shared" ca="1" si="40"/>
        <v>0</v>
      </c>
      <c r="AW21" s="461">
        <f t="shared" ca="1" si="40"/>
        <v>0</v>
      </c>
      <c r="AX21" s="461">
        <f t="shared" ca="1" si="40"/>
        <v>0</v>
      </c>
      <c r="AY21" s="461">
        <f t="shared" ca="1" si="40"/>
        <v>0</v>
      </c>
      <c r="AZ21" s="461">
        <f t="shared" ca="1" si="40"/>
        <v>0</v>
      </c>
      <c r="BA21" s="461">
        <f t="shared" ca="1" si="40"/>
        <v>0</v>
      </c>
      <c r="BB21" s="461">
        <f t="shared" ca="1" si="40"/>
        <v>0</v>
      </c>
      <c r="BC21" s="461">
        <f t="shared" ca="1" si="40"/>
        <v>0</v>
      </c>
      <c r="BD21" s="461">
        <f t="shared" ca="1" si="40"/>
        <v>0</v>
      </c>
      <c r="BE21" s="461">
        <f t="shared" ca="1" si="40"/>
        <v>0</v>
      </c>
      <c r="BF21" s="461">
        <f t="shared" ca="1" si="40"/>
        <v>0</v>
      </c>
      <c r="BG21" s="461">
        <f t="shared" ca="1" si="40"/>
        <v>0</v>
      </c>
      <c r="BH21" s="461">
        <f t="shared" ca="1" si="40"/>
        <v>0</v>
      </c>
      <c r="BI21" s="461">
        <f t="shared" ca="1" si="40"/>
        <v>0</v>
      </c>
      <c r="BJ21" s="461">
        <f t="shared" ca="1" si="40"/>
        <v>0</v>
      </c>
      <c r="BK21" s="461">
        <f t="shared" ca="1" si="40"/>
        <v>0</v>
      </c>
      <c r="BL21" s="461">
        <f t="shared" ca="1" si="40"/>
        <v>0</v>
      </c>
      <c r="BM21" s="461">
        <f t="shared" ca="1" si="40"/>
        <v>0</v>
      </c>
      <c r="BN21" s="461">
        <f t="shared" ca="1" si="40"/>
        <v>0</v>
      </c>
      <c r="BO21" s="461">
        <f t="shared" ca="1" si="40"/>
        <v>0</v>
      </c>
      <c r="BP21" s="461">
        <f t="shared" ca="1" si="40"/>
        <v>0</v>
      </c>
      <c r="BQ21" s="461">
        <f t="shared" ca="1" si="40"/>
        <v>0</v>
      </c>
      <c r="BR21" s="461">
        <f t="shared" ca="1" si="40"/>
        <v>0</v>
      </c>
      <c r="BS21" s="461">
        <f t="shared" ca="1" si="40"/>
        <v>0</v>
      </c>
      <c r="BT21" s="461">
        <f t="shared" ca="1" si="40"/>
        <v>0</v>
      </c>
      <c r="BU21" s="461">
        <f t="shared" ca="1" si="40"/>
        <v>0</v>
      </c>
      <c r="BV21" s="461">
        <f t="shared" ca="1" si="40"/>
        <v>0</v>
      </c>
      <c r="BW21" s="461">
        <f t="shared" ca="1" si="40"/>
        <v>0</v>
      </c>
      <c r="BX21" s="461">
        <f t="shared" ca="1" si="40"/>
        <v>0</v>
      </c>
      <c r="BY21" s="461">
        <f t="shared" ca="1" si="40"/>
        <v>0</v>
      </c>
      <c r="BZ21" s="461">
        <f t="shared" ca="1" si="40"/>
        <v>0</v>
      </c>
      <c r="CA21" s="461">
        <f t="shared" ref="CA21:CL21" ca="1" si="41">IF(CA8&lt;sector_base,NA(),IF($B$6="ON", IF(CA8&gt;=covid_start, IF(CA8&lt;covid_recovery,NA(),IFERROR(CA15+(CA14*CA20*CA19),0)),IFERROR(CA15+(CA14*CA20*CA19),0)),IFERROR(CA15+(CA14*CA20*CA19),0)))</f>
        <v>0</v>
      </c>
      <c r="CB21" s="461">
        <f t="shared" ca="1" si="41"/>
        <v>0</v>
      </c>
      <c r="CC21" s="461">
        <f t="shared" ca="1" si="41"/>
        <v>0</v>
      </c>
      <c r="CD21" s="461">
        <f t="shared" ca="1" si="41"/>
        <v>0</v>
      </c>
      <c r="CE21" s="461">
        <f t="shared" ca="1" si="41"/>
        <v>0</v>
      </c>
      <c r="CF21" s="461">
        <f t="shared" ca="1" si="41"/>
        <v>0</v>
      </c>
      <c r="CG21" s="461">
        <f t="shared" ca="1" si="41"/>
        <v>0</v>
      </c>
      <c r="CH21" s="461">
        <f t="shared" ca="1" si="41"/>
        <v>0</v>
      </c>
      <c r="CI21" s="461">
        <f t="shared" ca="1" si="41"/>
        <v>0</v>
      </c>
      <c r="CJ21" s="461">
        <f t="shared" ca="1" si="41"/>
        <v>0</v>
      </c>
      <c r="CK21" s="461">
        <f t="shared" ca="1" si="41"/>
        <v>0</v>
      </c>
      <c r="CL21" s="461">
        <f t="shared" ca="1" si="41"/>
        <v>0</v>
      </c>
      <c r="CN21" s="462" t="str">
        <f ca="1">IFERROR((Y21/H21)^(1/17)-1,"")</f>
        <v/>
      </c>
      <c r="CO21" s="462" t="str">
        <f ca="1">IFERROR((AN21/Y21)^(1/15)-1,"")</f>
        <v/>
      </c>
      <c r="CP21" s="462" t="str">
        <f ca="1">IFERROR((AN21/H21)^(1/32)-1,"")</f>
        <v/>
      </c>
    </row>
    <row r="22" spans="1:94" outlineLevel="1" x14ac:dyDescent="0.25">
      <c r="A22" s="456" t="s">
        <v>255</v>
      </c>
      <c r="B22" s="456" t="s">
        <v>129</v>
      </c>
      <c r="C22" s="456" t="s">
        <v>307</v>
      </c>
      <c r="D22" s="456"/>
      <c r="E22" s="469" t="e">
        <f>IF(E10=base,E21, IF(E10=target,E21,#N/A))</f>
        <v>#N/A</v>
      </c>
      <c r="F22" s="463">
        <f t="shared" ref="F22" ca="1" si="42">IF(F18=base,F21, IF(F18=target,F21,#N/A))</f>
        <v>0</v>
      </c>
      <c r="G22" s="463">
        <f t="shared" ref="G22" ca="1" si="43">IF(G18=base,G21, IF(G18=target,G21,#N/A))</f>
        <v>0</v>
      </c>
      <c r="H22" s="463" t="e">
        <f>IF(H10=base,H21, IF(H10=target,H21,#N/A))</f>
        <v>#N/A</v>
      </c>
      <c r="I22" s="463" t="e">
        <f t="shared" ref="I22:AN22" si="44">IF(I10=base,I21, IF(I10=target,I21,#N/A))</f>
        <v>#N/A</v>
      </c>
      <c r="J22" s="463" t="e">
        <f t="shared" si="44"/>
        <v>#N/A</v>
      </c>
      <c r="K22" s="463" t="e">
        <f t="shared" si="44"/>
        <v>#N/A</v>
      </c>
      <c r="L22" s="463" t="e">
        <f t="shared" si="44"/>
        <v>#N/A</v>
      </c>
      <c r="M22" s="463" t="e">
        <f t="shared" si="44"/>
        <v>#N/A</v>
      </c>
      <c r="N22" s="463" t="e">
        <f t="shared" si="44"/>
        <v>#N/A</v>
      </c>
      <c r="O22" s="463" t="e">
        <f t="shared" si="44"/>
        <v>#N/A</v>
      </c>
      <c r="P22" s="463" t="e">
        <f t="shared" si="44"/>
        <v>#N/A</v>
      </c>
      <c r="Q22" s="463" t="e">
        <f t="shared" si="44"/>
        <v>#N/A</v>
      </c>
      <c r="R22" s="463" t="e">
        <f t="shared" si="44"/>
        <v>#N/A</v>
      </c>
      <c r="S22" s="463" t="e">
        <f t="shared" si="44"/>
        <v>#N/A</v>
      </c>
      <c r="T22" s="463" t="e">
        <f t="shared" si="44"/>
        <v>#N/A</v>
      </c>
      <c r="U22" s="463" t="e">
        <f t="shared" si="44"/>
        <v>#N/A</v>
      </c>
      <c r="V22" s="463" t="e">
        <f t="shared" si="44"/>
        <v>#N/A</v>
      </c>
      <c r="W22" s="463" t="e">
        <f t="shared" si="44"/>
        <v>#N/A</v>
      </c>
      <c r="X22" s="463" t="e">
        <f t="shared" si="44"/>
        <v>#N/A</v>
      </c>
      <c r="Y22" s="463" t="e">
        <f>IF(Y10=base,Y21, IF(Y10=target,Y21,#N/A))</f>
        <v>#N/A</v>
      </c>
      <c r="Z22" s="463" t="e">
        <f t="shared" si="44"/>
        <v>#N/A</v>
      </c>
      <c r="AA22" s="463" t="e">
        <f t="shared" si="44"/>
        <v>#N/A</v>
      </c>
      <c r="AB22" s="463" t="e">
        <f t="shared" si="44"/>
        <v>#N/A</v>
      </c>
      <c r="AC22" s="463" t="e">
        <f t="shared" si="44"/>
        <v>#N/A</v>
      </c>
      <c r="AD22" s="463" t="e">
        <f t="shared" si="44"/>
        <v>#N/A</v>
      </c>
      <c r="AE22" s="463" t="e">
        <f t="shared" si="44"/>
        <v>#N/A</v>
      </c>
      <c r="AF22" s="463" t="e">
        <f t="shared" si="44"/>
        <v>#N/A</v>
      </c>
      <c r="AG22" s="463" t="e">
        <f t="shared" si="44"/>
        <v>#N/A</v>
      </c>
      <c r="AH22" s="463" t="e">
        <f t="shared" si="44"/>
        <v>#N/A</v>
      </c>
      <c r="AI22" s="463" t="e">
        <f t="shared" si="44"/>
        <v>#N/A</v>
      </c>
      <c r="AJ22" s="463" t="e">
        <f t="shared" si="44"/>
        <v>#N/A</v>
      </c>
      <c r="AK22" s="463" t="e">
        <f t="shared" si="44"/>
        <v>#N/A</v>
      </c>
      <c r="AL22" s="463" t="e">
        <f t="shared" si="44"/>
        <v>#N/A</v>
      </c>
      <c r="AM22" s="463" t="e">
        <f t="shared" si="44"/>
        <v>#N/A</v>
      </c>
      <c r="AN22" s="463" t="e">
        <f t="shared" si="44"/>
        <v>#N/A</v>
      </c>
      <c r="AO22" s="463">
        <f t="shared" ref="AO22" ca="1" si="45">IF(AO18=base,AO21, IF(AO18=target,AO21,#N/A))</f>
        <v>0</v>
      </c>
      <c r="AP22" s="463">
        <f t="shared" ref="AP22" ca="1" si="46">IF(AP18=base,AP21, IF(AP18=target,AP21,#N/A))</f>
        <v>0</v>
      </c>
      <c r="AQ22" s="463">
        <f t="shared" ref="AQ22" ca="1" si="47">IF(AQ18=base,AQ21, IF(AQ18=target,AQ21,#N/A))</f>
        <v>0</v>
      </c>
      <c r="AR22" s="463">
        <f t="shared" ref="AR22" ca="1" si="48">IF(AR18=base,AR21, IF(AR18=target,AR21,#N/A))</f>
        <v>0</v>
      </c>
      <c r="AS22" s="463">
        <f t="shared" ref="AS22" ca="1" si="49">IF(AS18=base,AS21, IF(AS18=target,AS21,#N/A))</f>
        <v>0</v>
      </c>
      <c r="AT22" s="463">
        <f t="shared" ref="AT22" ca="1" si="50">IF(AT18=base,AT21, IF(AT18=target,AT21,#N/A))</f>
        <v>0</v>
      </c>
      <c r="AU22" s="463">
        <f t="shared" ref="AU22" ca="1" si="51">IF(AU18=base,AU21, IF(AU18=target,AU21,#N/A))</f>
        <v>0</v>
      </c>
      <c r="AV22" s="463">
        <f t="shared" ref="AV22" ca="1" si="52">IF(AV18=base,AV21, IF(AV18=target,AV21,#N/A))</f>
        <v>0</v>
      </c>
      <c r="AW22" s="463">
        <f t="shared" ref="AW22" ca="1" si="53">IF(AW18=base,AW21, IF(AW18=target,AW21,#N/A))</f>
        <v>0</v>
      </c>
      <c r="AX22" s="463">
        <f t="shared" ref="AX22" ca="1" si="54">IF(AX18=base,AX21, IF(AX18=target,AX21,#N/A))</f>
        <v>0</v>
      </c>
      <c r="AY22" s="463">
        <f t="shared" ref="AY22" ca="1" si="55">IF(AY18=base,AY21, IF(AY18=target,AY21,#N/A))</f>
        <v>0</v>
      </c>
      <c r="AZ22" s="463">
        <f t="shared" ref="AZ22" ca="1" si="56">IF(AZ18=base,AZ21, IF(AZ18=target,AZ21,#N/A))</f>
        <v>0</v>
      </c>
      <c r="BA22" s="463">
        <f t="shared" ref="BA22" ca="1" si="57">IF(BA18=base,BA21, IF(BA18=target,BA21,#N/A))</f>
        <v>0</v>
      </c>
      <c r="BB22" s="463">
        <f t="shared" ref="BB22" ca="1" si="58">IF(BB18=base,BB21, IF(BB18=target,BB21,#N/A))</f>
        <v>0</v>
      </c>
      <c r="BC22" s="463">
        <f t="shared" ref="BC22" ca="1" si="59">IF(BC18=base,BC21, IF(BC18=target,BC21,#N/A))</f>
        <v>0</v>
      </c>
      <c r="BD22" s="463">
        <f t="shared" ref="BD22" ca="1" si="60">IF(BD18=base,BD21, IF(BD18=target,BD21,#N/A))</f>
        <v>0</v>
      </c>
      <c r="BE22" s="463">
        <f t="shared" ref="BE22" ca="1" si="61">IF(BE18=base,BE21, IF(BE18=target,BE21,#N/A))</f>
        <v>0</v>
      </c>
      <c r="BF22" s="463">
        <f t="shared" ref="BF22" ca="1" si="62">IF(BF18=base,BF21, IF(BF18=target,BF21,#N/A))</f>
        <v>0</v>
      </c>
      <c r="BG22" s="463">
        <f t="shared" ref="BG22" ca="1" si="63">IF(BG18=base,BG21, IF(BG18=target,BG21,#N/A))</f>
        <v>0</v>
      </c>
      <c r="BH22" s="463">
        <f t="shared" ref="BH22" ca="1" si="64">IF(BH18=base,BH21, IF(BH18=target,BH21,#N/A))</f>
        <v>0</v>
      </c>
      <c r="BI22" s="463">
        <f t="shared" ref="BI22" ca="1" si="65">IF(BI18=base,BI21, IF(BI18=target,BI21,#N/A))</f>
        <v>0</v>
      </c>
      <c r="BJ22" s="463">
        <f t="shared" ref="BJ22" ca="1" si="66">IF(BJ18=base,BJ21, IF(BJ18=target,BJ21,#N/A))</f>
        <v>0</v>
      </c>
      <c r="BK22" s="463">
        <f t="shared" ref="BK22" ca="1" si="67">IF(BK18=base,BK21, IF(BK18=target,BK21,#N/A))</f>
        <v>0</v>
      </c>
      <c r="BL22" s="463">
        <f t="shared" ref="BL22" ca="1" si="68">IF(BL18=base,BL21, IF(BL18=target,BL21,#N/A))</f>
        <v>0</v>
      </c>
      <c r="BM22" s="463">
        <f t="shared" ref="BM22" ca="1" si="69">IF(BM18=base,BM21, IF(BM18=target,BM21,#N/A))</f>
        <v>0</v>
      </c>
      <c r="BN22" s="463">
        <f t="shared" ref="BN22" ca="1" si="70">IF(BN18=base,BN21, IF(BN18=target,BN21,#N/A))</f>
        <v>0</v>
      </c>
      <c r="BO22" s="463">
        <f t="shared" ref="BO22" ca="1" si="71">IF(BO18=base,BO21, IF(BO18=target,BO21,#N/A))</f>
        <v>0</v>
      </c>
      <c r="BP22" s="463">
        <f t="shared" ref="BP22" ca="1" si="72">IF(BP18=base,BP21, IF(BP18=target,BP21,#N/A))</f>
        <v>0</v>
      </c>
      <c r="BQ22" s="463">
        <f t="shared" ref="BQ22" ca="1" si="73">IF(BQ18=base,BQ21, IF(BQ18=target,BQ21,#N/A))</f>
        <v>0</v>
      </c>
      <c r="BR22" s="463">
        <f t="shared" ref="BR22" ca="1" si="74">IF(BR18=base,BR21, IF(BR18=target,BR21,#N/A))</f>
        <v>0</v>
      </c>
      <c r="BS22" s="463">
        <f t="shared" ref="BS22" ca="1" si="75">IF(BS18=base,BS21, IF(BS18=target,BS21,#N/A))</f>
        <v>0</v>
      </c>
      <c r="BT22" s="463">
        <f t="shared" ref="BT22" ca="1" si="76">IF(BT18=base,BT21, IF(BT18=target,BT21,#N/A))</f>
        <v>0</v>
      </c>
      <c r="BU22" s="463">
        <f t="shared" ref="BU22" ca="1" si="77">IF(BU18=base,BU21, IF(BU18=target,BU21,#N/A))</f>
        <v>0</v>
      </c>
      <c r="BV22" s="463">
        <f t="shared" ref="BV22" ca="1" si="78">IF(BV18=base,BV21, IF(BV18=target,BV21,#N/A))</f>
        <v>0</v>
      </c>
      <c r="BW22" s="463">
        <f t="shared" ref="BW22" ca="1" si="79">IF(BW18=base,BW21, IF(BW18=target,BW21,#N/A))</f>
        <v>0</v>
      </c>
      <c r="BX22" s="463">
        <f t="shared" ref="BX22" ca="1" si="80">IF(BX18=base,BX21, IF(BX18=target,BX21,#N/A))</f>
        <v>0</v>
      </c>
      <c r="BY22" s="463">
        <f t="shared" ref="BY22" ca="1" si="81">IF(BY18=base,BY21, IF(BY18=target,BY21,#N/A))</f>
        <v>0</v>
      </c>
      <c r="BZ22" s="463">
        <f t="shared" ref="BZ22" ca="1" si="82">IF(BZ18=base,BZ21, IF(BZ18=target,BZ21,#N/A))</f>
        <v>0</v>
      </c>
      <c r="CA22" s="463">
        <f t="shared" ref="CA22" ca="1" si="83">IF(CA18=base,CA21, IF(CA18=target,CA21,#N/A))</f>
        <v>0</v>
      </c>
      <c r="CB22" s="463">
        <f t="shared" ref="CB22" ca="1" si="84">IF(CB18=base,CB21, IF(CB18=target,CB21,#N/A))</f>
        <v>0</v>
      </c>
      <c r="CC22" s="463">
        <f t="shared" ref="CC22" ca="1" si="85">IF(CC18=base,CC21, IF(CC18=target,CC21,#N/A))</f>
        <v>0</v>
      </c>
      <c r="CD22" s="463">
        <f t="shared" ref="CD22" ca="1" si="86">IF(CD18=base,CD21, IF(CD18=target,CD21,#N/A))</f>
        <v>0</v>
      </c>
      <c r="CE22" s="463">
        <f t="shared" ref="CE22" ca="1" si="87">IF(CE18=base,CE21, IF(CE18=target,CE21,#N/A))</f>
        <v>0</v>
      </c>
      <c r="CF22" s="463">
        <f t="shared" ref="CF22" ca="1" si="88">IF(CF18=base,CF21, IF(CF18=target,CF21,#N/A))</f>
        <v>0</v>
      </c>
      <c r="CG22" s="463">
        <f t="shared" ref="CG22" ca="1" si="89">IF(CG18=base,CG21, IF(CG18=target,CG21,#N/A))</f>
        <v>0</v>
      </c>
      <c r="CH22" s="463">
        <f t="shared" ref="CH22" ca="1" si="90">IF(CH18=base,CH21, IF(CH18=target,CH21,#N/A))</f>
        <v>0</v>
      </c>
      <c r="CI22" s="463">
        <f t="shared" ref="CI22" ca="1" si="91">IF(CI18=base,CI21, IF(CI18=target,CI21,#N/A))</f>
        <v>0</v>
      </c>
      <c r="CJ22" s="463">
        <f t="shared" ref="CJ22" ca="1" si="92">IF(CJ18=base,CJ21, IF(CJ18=target,CJ21,#N/A))</f>
        <v>0</v>
      </c>
      <c r="CK22" s="463">
        <f t="shared" ref="CK22" ca="1" si="93">IF(CK18=base,CK21, IF(CK18=target,CK21,#N/A))</f>
        <v>0</v>
      </c>
      <c r="CL22" s="463">
        <f t="shared" ref="CL22" ca="1" si="94">IF(CL18=base,CL21, IF(CL18=target,CL21,#N/A))</f>
        <v>0</v>
      </c>
      <c r="CN22" s="464" t="str">
        <f>IFERROR((Y22/H22)^(1/17)-1,"")</f>
        <v/>
      </c>
      <c r="CO22" s="464" t="str">
        <f>IFERROR((AN22/Y22)^(1/15)-1,"")</f>
        <v/>
      </c>
      <c r="CP22" s="464" t="str">
        <f>IFERROR((AN22/H22)^(1/32)-1,"")</f>
        <v/>
      </c>
    </row>
    <row r="23" spans="1:94" outlineLevel="1" x14ac:dyDescent="0.25">
      <c r="A23" s="459" t="s">
        <v>255</v>
      </c>
      <c r="B23" s="459" t="s">
        <v>257</v>
      </c>
      <c r="C23" s="459" t="s">
        <v>308</v>
      </c>
      <c r="D23" s="459" t="s">
        <v>309</v>
      </c>
      <c r="E23" s="460">
        <f ca="1">IFERROR((E21*E17)/1000,0)</f>
        <v>0</v>
      </c>
      <c r="F23" s="461">
        <f t="shared" ref="F23" ca="1" si="95">IFERROR((F21*F17)/1000,0)</f>
        <v>0</v>
      </c>
      <c r="G23" s="461">
        <f t="shared" ref="G23" ca="1" si="96">IFERROR((G21*G17)/1000,0)</f>
        <v>0</v>
      </c>
      <c r="H23" s="461">
        <f ca="1">IFERROR((H21*H17)/1000,0)</f>
        <v>0</v>
      </c>
      <c r="I23" s="461">
        <f ca="1">IFERROR((I21*I17)/1000,0)</f>
        <v>0</v>
      </c>
      <c r="J23" s="461">
        <f t="shared" ref="J23" si="97">IFERROR((J21*J17)/1000,0)</f>
        <v>0</v>
      </c>
      <c r="K23" s="461">
        <f t="shared" ref="K23" si="98">IFERROR((K21*K17)/1000,0)</f>
        <v>0</v>
      </c>
      <c r="L23" s="461">
        <f t="shared" ref="L23" si="99">IFERROR((L21*L17)/1000,0)</f>
        <v>0</v>
      </c>
      <c r="M23" s="461">
        <f t="shared" ref="M23" si="100">IFERROR((M21*M17)/1000,0)</f>
        <v>0</v>
      </c>
      <c r="N23" s="461">
        <f t="shared" ref="N23" si="101">IFERROR((N21*N17)/1000,0)</f>
        <v>0</v>
      </c>
      <c r="O23" s="461">
        <f t="shared" ref="O23:AT23" ca="1" si="102">IFERROR((O21*O17)/1000,0)</f>
        <v>0</v>
      </c>
      <c r="P23" s="461">
        <f t="shared" ca="1" si="102"/>
        <v>0</v>
      </c>
      <c r="Q23" s="461">
        <f t="shared" ca="1" si="102"/>
        <v>0</v>
      </c>
      <c r="R23" s="461">
        <f t="shared" ca="1" si="102"/>
        <v>0</v>
      </c>
      <c r="S23" s="461">
        <f t="shared" ca="1" si="102"/>
        <v>0</v>
      </c>
      <c r="T23" s="461">
        <f t="shared" ca="1" si="102"/>
        <v>0</v>
      </c>
      <c r="U23" s="461">
        <f t="shared" ca="1" si="102"/>
        <v>0</v>
      </c>
      <c r="V23" s="461">
        <f t="shared" ca="1" si="102"/>
        <v>0</v>
      </c>
      <c r="W23" s="461">
        <f t="shared" ca="1" si="102"/>
        <v>0</v>
      </c>
      <c r="X23" s="461">
        <f t="shared" ca="1" si="102"/>
        <v>0</v>
      </c>
      <c r="Y23" s="461">
        <f t="shared" ca="1" si="102"/>
        <v>0</v>
      </c>
      <c r="Z23" s="461">
        <f t="shared" ca="1" si="102"/>
        <v>0</v>
      </c>
      <c r="AA23" s="461">
        <f t="shared" ca="1" si="102"/>
        <v>0</v>
      </c>
      <c r="AB23" s="461">
        <f t="shared" ca="1" si="102"/>
        <v>0</v>
      </c>
      <c r="AC23" s="461">
        <f t="shared" ca="1" si="102"/>
        <v>0</v>
      </c>
      <c r="AD23" s="461">
        <f t="shared" ca="1" si="102"/>
        <v>0</v>
      </c>
      <c r="AE23" s="461">
        <f t="shared" ca="1" si="102"/>
        <v>0</v>
      </c>
      <c r="AF23" s="461">
        <f t="shared" ca="1" si="102"/>
        <v>0</v>
      </c>
      <c r="AG23" s="461">
        <f t="shared" ca="1" si="102"/>
        <v>0</v>
      </c>
      <c r="AH23" s="461">
        <f t="shared" ca="1" si="102"/>
        <v>0</v>
      </c>
      <c r="AI23" s="461">
        <f t="shared" ca="1" si="102"/>
        <v>0</v>
      </c>
      <c r="AJ23" s="461">
        <f t="shared" ca="1" si="102"/>
        <v>0</v>
      </c>
      <c r="AK23" s="461">
        <f t="shared" ca="1" si="102"/>
        <v>0</v>
      </c>
      <c r="AL23" s="461">
        <f t="shared" ca="1" si="102"/>
        <v>0</v>
      </c>
      <c r="AM23" s="461">
        <f t="shared" ca="1" si="102"/>
        <v>0</v>
      </c>
      <c r="AN23" s="461">
        <f t="shared" ca="1" si="102"/>
        <v>0</v>
      </c>
      <c r="AO23" s="461">
        <f t="shared" ca="1" si="102"/>
        <v>0</v>
      </c>
      <c r="AP23" s="461">
        <f t="shared" ca="1" si="102"/>
        <v>0</v>
      </c>
      <c r="AQ23" s="461">
        <f t="shared" ca="1" si="102"/>
        <v>0</v>
      </c>
      <c r="AR23" s="461">
        <f t="shared" ca="1" si="102"/>
        <v>0</v>
      </c>
      <c r="AS23" s="461">
        <f t="shared" ca="1" si="102"/>
        <v>0</v>
      </c>
      <c r="AT23" s="461">
        <f t="shared" ca="1" si="102"/>
        <v>0</v>
      </c>
      <c r="AU23" s="461">
        <f t="shared" ref="AU23:BZ23" ca="1" si="103">IFERROR((AU21*AU17)/1000,0)</f>
        <v>0</v>
      </c>
      <c r="AV23" s="461">
        <f t="shared" ca="1" si="103"/>
        <v>0</v>
      </c>
      <c r="AW23" s="461">
        <f t="shared" ca="1" si="103"/>
        <v>0</v>
      </c>
      <c r="AX23" s="461">
        <f t="shared" ca="1" si="103"/>
        <v>0</v>
      </c>
      <c r="AY23" s="461">
        <f t="shared" ca="1" si="103"/>
        <v>0</v>
      </c>
      <c r="AZ23" s="461">
        <f t="shared" ca="1" si="103"/>
        <v>0</v>
      </c>
      <c r="BA23" s="461">
        <f t="shared" ca="1" si="103"/>
        <v>0</v>
      </c>
      <c r="BB23" s="461">
        <f t="shared" ca="1" si="103"/>
        <v>0</v>
      </c>
      <c r="BC23" s="461">
        <f t="shared" ca="1" si="103"/>
        <v>0</v>
      </c>
      <c r="BD23" s="461">
        <f t="shared" ca="1" si="103"/>
        <v>0</v>
      </c>
      <c r="BE23" s="461">
        <f t="shared" ca="1" si="103"/>
        <v>0</v>
      </c>
      <c r="BF23" s="461">
        <f t="shared" ca="1" si="103"/>
        <v>0</v>
      </c>
      <c r="BG23" s="461">
        <f t="shared" ca="1" si="103"/>
        <v>0</v>
      </c>
      <c r="BH23" s="461">
        <f t="shared" ca="1" si="103"/>
        <v>0</v>
      </c>
      <c r="BI23" s="461">
        <f t="shared" ca="1" si="103"/>
        <v>0</v>
      </c>
      <c r="BJ23" s="461">
        <f t="shared" ca="1" si="103"/>
        <v>0</v>
      </c>
      <c r="BK23" s="461">
        <f t="shared" ca="1" si="103"/>
        <v>0</v>
      </c>
      <c r="BL23" s="461">
        <f t="shared" ca="1" si="103"/>
        <v>0</v>
      </c>
      <c r="BM23" s="461">
        <f t="shared" ca="1" si="103"/>
        <v>0</v>
      </c>
      <c r="BN23" s="461">
        <f t="shared" ca="1" si="103"/>
        <v>0</v>
      </c>
      <c r="BO23" s="461">
        <f t="shared" ca="1" si="103"/>
        <v>0</v>
      </c>
      <c r="BP23" s="461">
        <f t="shared" ca="1" si="103"/>
        <v>0</v>
      </c>
      <c r="BQ23" s="461">
        <f t="shared" ca="1" si="103"/>
        <v>0</v>
      </c>
      <c r="BR23" s="461">
        <f t="shared" ca="1" si="103"/>
        <v>0</v>
      </c>
      <c r="BS23" s="461">
        <f t="shared" ca="1" si="103"/>
        <v>0</v>
      </c>
      <c r="BT23" s="461">
        <f t="shared" ca="1" si="103"/>
        <v>0</v>
      </c>
      <c r="BU23" s="461">
        <f t="shared" ca="1" si="103"/>
        <v>0</v>
      </c>
      <c r="BV23" s="461">
        <f t="shared" ca="1" si="103"/>
        <v>0</v>
      </c>
      <c r="BW23" s="461">
        <f t="shared" ca="1" si="103"/>
        <v>0</v>
      </c>
      <c r="BX23" s="461">
        <f t="shared" ca="1" si="103"/>
        <v>0</v>
      </c>
      <c r="BY23" s="461">
        <f t="shared" ca="1" si="103"/>
        <v>0</v>
      </c>
      <c r="BZ23" s="461">
        <f t="shared" ca="1" si="103"/>
        <v>0</v>
      </c>
      <c r="CA23" s="461">
        <f t="shared" ref="CA23:CL23" ca="1" si="104">IFERROR((CA21*CA17)/1000,0)</f>
        <v>0</v>
      </c>
      <c r="CB23" s="461">
        <f t="shared" ca="1" si="104"/>
        <v>0</v>
      </c>
      <c r="CC23" s="461">
        <f t="shared" ca="1" si="104"/>
        <v>0</v>
      </c>
      <c r="CD23" s="461">
        <f t="shared" ca="1" si="104"/>
        <v>0</v>
      </c>
      <c r="CE23" s="461">
        <f t="shared" ca="1" si="104"/>
        <v>0</v>
      </c>
      <c r="CF23" s="461">
        <f t="shared" ca="1" si="104"/>
        <v>0</v>
      </c>
      <c r="CG23" s="461">
        <f t="shared" ca="1" si="104"/>
        <v>0</v>
      </c>
      <c r="CH23" s="461">
        <f t="shared" ca="1" si="104"/>
        <v>0</v>
      </c>
      <c r="CI23" s="461">
        <f t="shared" ca="1" si="104"/>
        <v>0</v>
      </c>
      <c r="CJ23" s="461">
        <f t="shared" ca="1" si="104"/>
        <v>0</v>
      </c>
      <c r="CK23" s="461">
        <f t="shared" ca="1" si="104"/>
        <v>0</v>
      </c>
      <c r="CL23" s="461">
        <f t="shared" ca="1" si="104"/>
        <v>0</v>
      </c>
      <c r="CN23" s="462" t="str">
        <f ca="1">IFERROR((Y23/H23)^(1/17)-1,"")</f>
        <v/>
      </c>
      <c r="CO23" s="462" t="str">
        <f ca="1">IFERROR((AN23/Y23)^(1/15)-1,"")</f>
        <v/>
      </c>
      <c r="CP23" s="462" t="str">
        <f ca="1">IFERROR((AN23/H23)^(1/32)-1,"")</f>
        <v/>
      </c>
    </row>
    <row r="24" spans="1:94" outlineLevel="1" x14ac:dyDescent="0.25">
      <c r="A24" s="470" t="s">
        <v>382</v>
      </c>
      <c r="B24" s="470" t="s">
        <v>384</v>
      </c>
      <c r="C24" s="470"/>
      <c r="D24" s="470"/>
      <c r="E24" s="471" t="e">
        <f t="shared" ref="E24:AN24" si="105">IF($B$6="ON",IF(E10=covid_start-1,E13,IF(E10=covid_recovery,E13,IF(E10&gt;=covid_start,IF(E10&lt;covid_recovery,D24-(INDEX($E10:$CH23,4,MATCH(covid_start-1,$E10:$CL10,0))-INDEX($E10:$CL23,4,MATCH(covid_recovery,$E10:$CL10,0)))/(covid_recovery-covid_start+1),NA()),NA()))),NA())</f>
        <v>#N/A</v>
      </c>
      <c r="F24" s="471" t="e">
        <f t="shared" si="105"/>
        <v>#N/A</v>
      </c>
      <c r="G24" s="471" t="e">
        <f t="shared" si="105"/>
        <v>#N/A</v>
      </c>
      <c r="H24" s="471" t="e">
        <f t="shared" si="105"/>
        <v>#N/A</v>
      </c>
      <c r="I24" s="471">
        <f t="shared" ref="I24:O24" ca="1" si="106">IF($B$6="ON",IF(I10=covid_start-1,I13,IF(I10=covid_recovery,I13,IF(I10&gt;=covid_start,IF(I10&lt;covid_recovery,H24-(INDEX($E10:$CH23,4,MATCH(covid_start-1,$E10:$CL10,0))-INDEX($E10:$CL23,4,MATCH(covid_recovery,$E10:$CL10,0)))/(covid_recovery-covid_start+1),NA()),NA()))),NA())</f>
        <v>1126.5819082910111</v>
      </c>
      <c r="J24" s="471">
        <f t="shared" ca="1" si="106"/>
        <v>1092.1877690294052</v>
      </c>
      <c r="K24" s="471">
        <f t="shared" ca="1" si="106"/>
        <v>1057.7936297677993</v>
      </c>
      <c r="L24" s="471">
        <f t="shared" ca="1" si="106"/>
        <v>1023.3994905061934</v>
      </c>
      <c r="M24" s="471">
        <f t="shared" ca="1" si="106"/>
        <v>989.00535124458747</v>
      </c>
      <c r="N24" s="471">
        <f t="shared" ca="1" si="106"/>
        <v>954.61121198298156</v>
      </c>
      <c r="O24" s="471">
        <f t="shared" ca="1" si="106"/>
        <v>920.21707272137542</v>
      </c>
      <c r="P24" s="471" t="e">
        <f t="shared" si="105"/>
        <v>#N/A</v>
      </c>
      <c r="Q24" s="471" t="e">
        <f t="shared" si="105"/>
        <v>#N/A</v>
      </c>
      <c r="R24" s="471" t="e">
        <f t="shared" si="105"/>
        <v>#N/A</v>
      </c>
      <c r="S24" s="471" t="e">
        <f t="shared" si="105"/>
        <v>#N/A</v>
      </c>
      <c r="T24" s="471" t="e">
        <f t="shared" si="105"/>
        <v>#N/A</v>
      </c>
      <c r="U24" s="471" t="e">
        <f t="shared" si="105"/>
        <v>#N/A</v>
      </c>
      <c r="V24" s="471" t="e">
        <f t="shared" si="105"/>
        <v>#N/A</v>
      </c>
      <c r="W24" s="471" t="e">
        <f t="shared" si="105"/>
        <v>#N/A</v>
      </c>
      <c r="X24" s="471" t="e">
        <f t="shared" si="105"/>
        <v>#N/A</v>
      </c>
      <c r="Y24" s="471" t="e">
        <f t="shared" si="105"/>
        <v>#N/A</v>
      </c>
      <c r="Z24" s="471" t="e">
        <f t="shared" si="105"/>
        <v>#N/A</v>
      </c>
      <c r="AA24" s="471" t="e">
        <f t="shared" si="105"/>
        <v>#N/A</v>
      </c>
      <c r="AB24" s="471" t="e">
        <f t="shared" si="105"/>
        <v>#N/A</v>
      </c>
      <c r="AC24" s="471" t="e">
        <f t="shared" si="105"/>
        <v>#N/A</v>
      </c>
      <c r="AD24" s="471" t="e">
        <f t="shared" si="105"/>
        <v>#N/A</v>
      </c>
      <c r="AE24" s="471" t="e">
        <f t="shared" si="105"/>
        <v>#N/A</v>
      </c>
      <c r="AF24" s="471" t="e">
        <f t="shared" si="105"/>
        <v>#N/A</v>
      </c>
      <c r="AG24" s="471" t="e">
        <f t="shared" si="105"/>
        <v>#N/A</v>
      </c>
      <c r="AH24" s="471" t="e">
        <f t="shared" si="105"/>
        <v>#N/A</v>
      </c>
      <c r="AI24" s="471" t="e">
        <f t="shared" si="105"/>
        <v>#N/A</v>
      </c>
      <c r="AJ24" s="471" t="e">
        <f t="shared" si="105"/>
        <v>#N/A</v>
      </c>
      <c r="AK24" s="471" t="e">
        <f t="shared" si="105"/>
        <v>#N/A</v>
      </c>
      <c r="AL24" s="471" t="e">
        <f t="shared" si="105"/>
        <v>#N/A</v>
      </c>
      <c r="AM24" s="471" t="e">
        <f t="shared" si="105"/>
        <v>#N/A</v>
      </c>
      <c r="AN24" s="471" t="e">
        <f t="shared" si="105"/>
        <v>#N/A</v>
      </c>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N24" s="472" t="str">
        <f t="shared" si="27"/>
        <v/>
      </c>
      <c r="CO24" s="472" t="str">
        <f t="shared" si="28"/>
        <v/>
      </c>
      <c r="CP24" s="472" t="str">
        <f t="shared" si="29"/>
        <v/>
      </c>
    </row>
    <row r="25" spans="1:94" outlineLevel="1" x14ac:dyDescent="0.25">
      <c r="A25" s="473" t="s">
        <v>383</v>
      </c>
      <c r="B25" s="473" t="s">
        <v>384</v>
      </c>
      <c r="C25" s="473"/>
      <c r="D25" s="473"/>
      <c r="E25" s="463" t="e">
        <f t="shared" ref="E25:AN25" si="107">IF($B$6="ON",IF(E10=covid_start-1,E21,IF(E10=covid_recovery,E21,IF(E10&gt;=covid_start,IF(E10&lt;covid_recovery,D25-(INDEX($E10:$CH23,12,MATCH(covid_start-1,$E10:$CL10,0))-INDEX($E10:$CL23,12,MATCH(covid_recovery,$E10:$CL10,0)))/(covid_recovery-covid_start+1),NA()),NA()))),NA())</f>
        <v>#N/A</v>
      </c>
      <c r="F25" s="463" t="e">
        <f t="shared" si="107"/>
        <v>#N/A</v>
      </c>
      <c r="G25" s="463" t="e">
        <f t="shared" si="107"/>
        <v>#N/A</v>
      </c>
      <c r="H25" s="463" t="e">
        <f t="shared" si="107"/>
        <v>#N/A</v>
      </c>
      <c r="I25" s="463">
        <f t="shared" ref="I25:O25" ca="1" si="108">IF($B$6="ON",IF(I10=covid_start-1,I21,IF(I10=covid_recovery,I21,IF(I10&gt;=covid_start,IF(I10&lt;covid_recovery,H25-(INDEX($E10:$CH23,12,MATCH(covid_start-1,$E10:$CL10,0))-INDEX($E10:$CL23,12,MATCH(covid_recovery,$E10:$CL10,0)))/(covid_recovery-covid_start+1),NA()),NA()))),NA())</f>
        <v>0</v>
      </c>
      <c r="J25" s="463">
        <f t="shared" ca="1" si="108"/>
        <v>0</v>
      </c>
      <c r="K25" s="463">
        <f t="shared" ca="1" si="108"/>
        <v>0</v>
      </c>
      <c r="L25" s="463">
        <f t="shared" ca="1" si="108"/>
        <v>0</v>
      </c>
      <c r="M25" s="463">
        <f t="shared" ca="1" si="108"/>
        <v>0</v>
      </c>
      <c r="N25" s="463">
        <f t="shared" ca="1" si="108"/>
        <v>0</v>
      </c>
      <c r="O25" s="463">
        <f t="shared" ca="1" si="108"/>
        <v>0</v>
      </c>
      <c r="P25" s="463" t="e">
        <f t="shared" si="107"/>
        <v>#N/A</v>
      </c>
      <c r="Q25" s="463" t="e">
        <f t="shared" si="107"/>
        <v>#N/A</v>
      </c>
      <c r="R25" s="463" t="e">
        <f t="shared" si="107"/>
        <v>#N/A</v>
      </c>
      <c r="S25" s="463" t="e">
        <f t="shared" si="107"/>
        <v>#N/A</v>
      </c>
      <c r="T25" s="463" t="e">
        <f t="shared" si="107"/>
        <v>#N/A</v>
      </c>
      <c r="U25" s="463" t="e">
        <f t="shared" si="107"/>
        <v>#N/A</v>
      </c>
      <c r="V25" s="463" t="e">
        <f t="shared" si="107"/>
        <v>#N/A</v>
      </c>
      <c r="W25" s="463" t="e">
        <f t="shared" si="107"/>
        <v>#N/A</v>
      </c>
      <c r="X25" s="463" t="e">
        <f t="shared" si="107"/>
        <v>#N/A</v>
      </c>
      <c r="Y25" s="463" t="e">
        <f t="shared" si="107"/>
        <v>#N/A</v>
      </c>
      <c r="Z25" s="463" t="e">
        <f t="shared" si="107"/>
        <v>#N/A</v>
      </c>
      <c r="AA25" s="463" t="e">
        <f t="shared" si="107"/>
        <v>#N/A</v>
      </c>
      <c r="AB25" s="463" t="e">
        <f t="shared" si="107"/>
        <v>#N/A</v>
      </c>
      <c r="AC25" s="463" t="e">
        <f t="shared" si="107"/>
        <v>#N/A</v>
      </c>
      <c r="AD25" s="463" t="e">
        <f t="shared" si="107"/>
        <v>#N/A</v>
      </c>
      <c r="AE25" s="463" t="e">
        <f t="shared" si="107"/>
        <v>#N/A</v>
      </c>
      <c r="AF25" s="463" t="e">
        <f t="shared" si="107"/>
        <v>#N/A</v>
      </c>
      <c r="AG25" s="463" t="e">
        <f t="shared" si="107"/>
        <v>#N/A</v>
      </c>
      <c r="AH25" s="463" t="e">
        <f t="shared" si="107"/>
        <v>#N/A</v>
      </c>
      <c r="AI25" s="463" t="e">
        <f t="shared" si="107"/>
        <v>#N/A</v>
      </c>
      <c r="AJ25" s="463" t="e">
        <f t="shared" si="107"/>
        <v>#N/A</v>
      </c>
      <c r="AK25" s="463" t="e">
        <f t="shared" si="107"/>
        <v>#N/A</v>
      </c>
      <c r="AL25" s="463" t="e">
        <f t="shared" si="107"/>
        <v>#N/A</v>
      </c>
      <c r="AM25" s="463" t="e">
        <f t="shared" si="107"/>
        <v>#N/A</v>
      </c>
      <c r="AN25" s="463" t="e">
        <f t="shared" si="107"/>
        <v>#N/A</v>
      </c>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N25" s="464" t="str">
        <f t="shared" si="27"/>
        <v/>
      </c>
      <c r="CO25" s="464" t="str">
        <f t="shared" si="28"/>
        <v/>
      </c>
      <c r="CP25" s="464" t="str">
        <f t="shared" si="29"/>
        <v/>
      </c>
    </row>
    <row r="26" spans="1:94" ht="16.5" thickBot="1" x14ac:dyDescent="0.3">
      <c r="A26" s="439" t="s">
        <v>154</v>
      </c>
      <c r="B26" s="439"/>
      <c r="C26" s="439"/>
      <c r="D26" s="439"/>
      <c r="E26" s="441">
        <v>2015</v>
      </c>
      <c r="F26" s="442">
        <f>E26+1</f>
        <v>2016</v>
      </c>
      <c r="G26" s="442">
        <f t="shared" ref="G26:I26" si="109">F26+1</f>
        <v>2017</v>
      </c>
      <c r="H26" s="442">
        <f t="shared" si="109"/>
        <v>2018</v>
      </c>
      <c r="I26" s="442">
        <f t="shared" si="109"/>
        <v>2019</v>
      </c>
      <c r="J26" s="442">
        <f>E26+5</f>
        <v>2020</v>
      </c>
      <c r="K26" s="442">
        <f>J26+1</f>
        <v>2021</v>
      </c>
      <c r="L26" s="442">
        <f t="shared" ref="L26:N26" si="110">K26+1</f>
        <v>2022</v>
      </c>
      <c r="M26" s="442">
        <f t="shared" si="110"/>
        <v>2023</v>
      </c>
      <c r="N26" s="442">
        <f t="shared" si="110"/>
        <v>2024</v>
      </c>
      <c r="O26" s="442">
        <f>J26+5</f>
        <v>2025</v>
      </c>
      <c r="P26" s="442">
        <f>O26+1</f>
        <v>2026</v>
      </c>
      <c r="Q26" s="442">
        <f t="shared" ref="Q26:S26" si="111">P26+1</f>
        <v>2027</v>
      </c>
      <c r="R26" s="442">
        <f t="shared" si="111"/>
        <v>2028</v>
      </c>
      <c r="S26" s="442">
        <f t="shared" si="111"/>
        <v>2029</v>
      </c>
      <c r="T26" s="442">
        <f>O26+5</f>
        <v>2030</v>
      </c>
      <c r="U26" s="442">
        <f>T26+1</f>
        <v>2031</v>
      </c>
      <c r="V26" s="442">
        <f t="shared" ref="V26:X26" si="112">U26+1</f>
        <v>2032</v>
      </c>
      <c r="W26" s="442">
        <f t="shared" si="112"/>
        <v>2033</v>
      </c>
      <c r="X26" s="442">
        <f t="shared" si="112"/>
        <v>2034</v>
      </c>
      <c r="Y26" s="442">
        <f>T26+5</f>
        <v>2035</v>
      </c>
      <c r="Z26" s="442">
        <f>Y26+1</f>
        <v>2036</v>
      </c>
      <c r="AA26" s="442">
        <f t="shared" ref="AA26:AC26" si="113">Z26+1</f>
        <v>2037</v>
      </c>
      <c r="AB26" s="442">
        <f t="shared" si="113"/>
        <v>2038</v>
      </c>
      <c r="AC26" s="442">
        <f t="shared" si="113"/>
        <v>2039</v>
      </c>
      <c r="AD26" s="442">
        <f>Y26+5</f>
        <v>2040</v>
      </c>
      <c r="AE26" s="442">
        <f>AD26+1</f>
        <v>2041</v>
      </c>
      <c r="AF26" s="442">
        <f t="shared" ref="AF26:AH26" si="114">AE26+1</f>
        <v>2042</v>
      </c>
      <c r="AG26" s="442">
        <f t="shared" si="114"/>
        <v>2043</v>
      </c>
      <c r="AH26" s="442">
        <f t="shared" si="114"/>
        <v>2044</v>
      </c>
      <c r="AI26" s="442">
        <f>AD26+5</f>
        <v>2045</v>
      </c>
      <c r="AJ26" s="442">
        <f>AI26+1</f>
        <v>2046</v>
      </c>
      <c r="AK26" s="442">
        <f t="shared" ref="AK26:AM26" si="115">AJ26+1</f>
        <v>2047</v>
      </c>
      <c r="AL26" s="442">
        <f t="shared" si="115"/>
        <v>2048</v>
      </c>
      <c r="AM26" s="442">
        <f t="shared" si="115"/>
        <v>2049</v>
      </c>
      <c r="AN26" s="442">
        <f>AI26+5</f>
        <v>2050</v>
      </c>
      <c r="AO26" s="442">
        <f>AN26+1</f>
        <v>2051</v>
      </c>
      <c r="AP26" s="442">
        <f t="shared" ref="AP26:AR26" si="116">AO26+1</f>
        <v>2052</v>
      </c>
      <c r="AQ26" s="442">
        <f t="shared" si="116"/>
        <v>2053</v>
      </c>
      <c r="AR26" s="442">
        <f t="shared" si="116"/>
        <v>2054</v>
      </c>
      <c r="AS26" s="442">
        <f>AN26+5</f>
        <v>2055</v>
      </c>
      <c r="AT26" s="442">
        <f>AS26+1</f>
        <v>2056</v>
      </c>
      <c r="AU26" s="442">
        <f t="shared" ref="AU26:AW26" si="117">AT26+1</f>
        <v>2057</v>
      </c>
      <c r="AV26" s="442">
        <f t="shared" si="117"/>
        <v>2058</v>
      </c>
      <c r="AW26" s="442">
        <f t="shared" si="117"/>
        <v>2059</v>
      </c>
      <c r="AX26" s="442">
        <f>AS26+5</f>
        <v>2060</v>
      </c>
      <c r="AY26" s="442">
        <f>AX26+1</f>
        <v>2061</v>
      </c>
      <c r="AZ26" s="442">
        <f t="shared" ref="AZ26:BB26" si="118">AY26+1</f>
        <v>2062</v>
      </c>
      <c r="BA26" s="442">
        <f t="shared" si="118"/>
        <v>2063</v>
      </c>
      <c r="BB26" s="442">
        <f t="shared" si="118"/>
        <v>2064</v>
      </c>
      <c r="BC26" s="442">
        <f>AX26+5</f>
        <v>2065</v>
      </c>
      <c r="BD26" s="442">
        <f>BC26+1</f>
        <v>2066</v>
      </c>
      <c r="BE26" s="442">
        <f t="shared" ref="BE26:BG26" si="119">BD26+1</f>
        <v>2067</v>
      </c>
      <c r="BF26" s="442">
        <f t="shared" si="119"/>
        <v>2068</v>
      </c>
      <c r="BG26" s="442">
        <f t="shared" si="119"/>
        <v>2069</v>
      </c>
      <c r="BH26" s="442">
        <f>BC26+5</f>
        <v>2070</v>
      </c>
      <c r="BI26" s="442">
        <f>BH26+1</f>
        <v>2071</v>
      </c>
      <c r="BJ26" s="442">
        <f t="shared" ref="BJ26:BL26" si="120">BI26+1</f>
        <v>2072</v>
      </c>
      <c r="BK26" s="442">
        <f t="shared" si="120"/>
        <v>2073</v>
      </c>
      <c r="BL26" s="442">
        <f t="shared" si="120"/>
        <v>2074</v>
      </c>
      <c r="BM26" s="442">
        <f>BH26+5</f>
        <v>2075</v>
      </c>
      <c r="BN26" s="442">
        <f>BM26+1</f>
        <v>2076</v>
      </c>
      <c r="BO26" s="442">
        <f t="shared" ref="BO26:BQ26" si="121">BN26+1</f>
        <v>2077</v>
      </c>
      <c r="BP26" s="442">
        <f t="shared" si="121"/>
        <v>2078</v>
      </c>
      <c r="BQ26" s="442">
        <f t="shared" si="121"/>
        <v>2079</v>
      </c>
      <c r="BR26" s="442">
        <f>BM26+5</f>
        <v>2080</v>
      </c>
      <c r="BS26" s="442">
        <f>BR26+1</f>
        <v>2081</v>
      </c>
      <c r="BT26" s="442">
        <f t="shared" ref="BT26:BV26" si="122">BS26+1</f>
        <v>2082</v>
      </c>
      <c r="BU26" s="442">
        <f t="shared" si="122"/>
        <v>2083</v>
      </c>
      <c r="BV26" s="442">
        <f t="shared" si="122"/>
        <v>2084</v>
      </c>
      <c r="BW26" s="442">
        <f>BR26+5</f>
        <v>2085</v>
      </c>
      <c r="BX26" s="442">
        <f>BW26+1</f>
        <v>2086</v>
      </c>
      <c r="BY26" s="442">
        <f t="shared" ref="BY26:CA26" si="123">BX26+1</f>
        <v>2087</v>
      </c>
      <c r="BZ26" s="442">
        <f t="shared" si="123"/>
        <v>2088</v>
      </c>
      <c r="CA26" s="442">
        <f t="shared" si="123"/>
        <v>2089</v>
      </c>
      <c r="CB26" s="442">
        <f>BW26+5</f>
        <v>2090</v>
      </c>
      <c r="CC26" s="442">
        <f>CB26+1</f>
        <v>2091</v>
      </c>
      <c r="CD26" s="442">
        <f t="shared" ref="CD26:CF26" si="124">CC26+1</f>
        <v>2092</v>
      </c>
      <c r="CE26" s="442">
        <f t="shared" si="124"/>
        <v>2093</v>
      </c>
      <c r="CF26" s="442">
        <f t="shared" si="124"/>
        <v>2094</v>
      </c>
      <c r="CG26" s="442">
        <f>CB26+5</f>
        <v>2095</v>
      </c>
      <c r="CH26" s="442">
        <f>CG26+1</f>
        <v>2096</v>
      </c>
      <c r="CI26" s="442">
        <f t="shared" ref="CI26:CK26" si="125">CH26+1</f>
        <v>2097</v>
      </c>
      <c r="CJ26" s="442">
        <f t="shared" si="125"/>
        <v>2098</v>
      </c>
      <c r="CK26" s="442">
        <f t="shared" si="125"/>
        <v>2099</v>
      </c>
      <c r="CL26" s="442">
        <f>CG26+5</f>
        <v>2100</v>
      </c>
      <c r="CN26" s="443" t="s">
        <v>409</v>
      </c>
      <c r="CO26" s="443" t="s">
        <v>411</v>
      </c>
      <c r="CP26" s="443" t="s">
        <v>410</v>
      </c>
    </row>
    <row r="27" spans="1:94" ht="16.5" outlineLevel="1" thickTop="1" x14ac:dyDescent="0.25">
      <c r="A27" s="444" t="s">
        <v>152</v>
      </c>
      <c r="B27" s="444" t="str">
        <f>$A$26</f>
        <v>Ded-long</v>
      </c>
      <c r="C27" s="445" t="s">
        <v>310</v>
      </c>
      <c r="D27" s="445"/>
      <c r="E27" s="446">
        <f ca="1">IF($B$6="ON", IF(E26&gt;=covid_start, IF(E26&lt;covid_recovery,NA(),SUMIFS(INDIRECT("Data_main"&amp;"["&amp;E$8&amp;"]"),Data_main[Data],$A27, Data_main[Segment],$B27, Data_main[Scenario],$B$3)),SUMIFS(INDIRECT("Data_main"&amp;"["&amp;E$8&amp;"]"),Data_main[Data],$A27, Data_main[Segment],$B27, Data_main[Scenario],$B$3)),SUMIFS(INDIRECT("Data_main"&amp;"["&amp;E$8&amp;"]"),Data_main[Data],$A27, Data_main[Segment],$B27, Data_main[Scenario],$B$3))</f>
        <v>65.550775358376001</v>
      </c>
      <c r="F27" s="446">
        <f ca="1">IF($B$6="ON", IF(F26&gt;=covid_start, IF(F26&lt;covid_recovery,NA(),SUMIFS(INDIRECT("Data_main"&amp;"["&amp;F$8&amp;"]"),Data_main[Data],$A27, Data_main[Segment],$B27, Data_main[Scenario],$B$3)),SUMIFS(INDIRECT("Data_main"&amp;"["&amp;F$8&amp;"]"),Data_main[Data],$A27, Data_main[Segment],$B27, Data_main[Scenario],$B$3)),SUMIFS(INDIRECT("Data_main"&amp;"["&amp;F$8&amp;"]"),Data_main[Data],$A27, Data_main[Segment],$B27, Data_main[Scenario],$B$3))</f>
        <v>67.283995981103999</v>
      </c>
      <c r="G27" s="446">
        <f ca="1">IF($B$6="ON", IF(G26&gt;=covid_start, IF(G26&lt;covid_recovery,NA(),SUMIFS(INDIRECT("Data_main"&amp;"["&amp;G$8&amp;"]"),Data_main[Data],$A27, Data_main[Segment],$B27, Data_main[Scenario],$B$3)),SUMIFS(INDIRECT("Data_main"&amp;"["&amp;G$8&amp;"]"),Data_main[Data],$A27, Data_main[Segment],$B27, Data_main[Scenario],$B$3)),SUMIFS(INDIRECT("Data_main"&amp;"["&amp;G$8&amp;"]"),Data_main[Data],$A27, Data_main[Segment],$B27, Data_main[Scenario],$B$3))</f>
        <v>69.017216603831997</v>
      </c>
      <c r="H27" s="446">
        <f ca="1">IF($B$6="ON", IF(H26&gt;=covid_start, IF(H26&lt;covid_recovery,NA(),SUMIFS(INDIRECT("Data_main"&amp;"["&amp;H$8&amp;"]"),Data_main[Data],$A27, Data_main[Segment],$B27, Data_main[Scenario],$B$3)),SUMIFS(INDIRECT("Data_main"&amp;"["&amp;H$8&amp;"]"),Data_main[Data],$A27, Data_main[Segment],$B27, Data_main[Scenario],$B$3)),SUMIFS(INDIRECT("Data_main"&amp;"["&amp;H$8&amp;"]"),Data_main[Data],$A27, Data_main[Segment],$B27, Data_main[Scenario],$B$3))</f>
        <v>70.750437226559995</v>
      </c>
      <c r="I27" s="446">
        <f ca="1">IF($B$6="ON", IF(I26&gt;=covid_start, IF(I26&lt;covid_recovery,NA(),SUMIFS(INDIRECT("Data_main"&amp;"["&amp;I$8&amp;"]"),Data_main[Data],$A27, Data_main[Segment],$B27, Data_main[Scenario],$B$3)),SUMIFS(INDIRECT("Data_main"&amp;"["&amp;I$8&amp;"]"),Data_main[Data],$A27, Data_main[Segment],$B27, Data_main[Scenario],$B$3)),SUMIFS(INDIRECT("Data_main"&amp;"["&amp;I$8&amp;"]"),Data_main[Data],$A27, Data_main[Segment],$B27, Data_main[Scenario],$B$3))</f>
        <v>67.135127874275994</v>
      </c>
      <c r="J27" s="446" t="e">
        <f ca="1">IF($B$6="ON", IF(J26&gt;=covid_start, IF(J26&lt;covid_recovery,NA(),SUMIFS(INDIRECT("Data_main"&amp;"["&amp;J$8&amp;"]"),Data_main[Data],$A27, Data_main[Segment],$B27, Data_main[Scenario],$B$3)),SUMIFS(INDIRECT("Data_main"&amp;"["&amp;J$8&amp;"]"),Data_main[Data],$A27, Data_main[Segment],$B27, Data_main[Scenario],$B$3)),SUMIFS(INDIRECT("Data_main"&amp;"["&amp;J$8&amp;"]"),Data_main[Data],$A27, Data_main[Segment],$B27, Data_main[Scenario],$B$3))</f>
        <v>#N/A</v>
      </c>
      <c r="K27" s="446" t="e">
        <f ca="1">IF($B$6="ON", IF(K26&gt;=covid_start, IF(K26&lt;covid_recovery,NA(),SUMIFS(INDIRECT("Data_main"&amp;"["&amp;K$8&amp;"]"),Data_main[Data],$A27, Data_main[Segment],$B27, Data_main[Scenario],$B$3)),SUMIFS(INDIRECT("Data_main"&amp;"["&amp;K$8&amp;"]"),Data_main[Data],$A27, Data_main[Segment],$B27, Data_main[Scenario],$B$3)),SUMIFS(INDIRECT("Data_main"&amp;"["&amp;K$8&amp;"]"),Data_main[Data],$A27, Data_main[Segment],$B27, Data_main[Scenario],$B$3))</f>
        <v>#N/A</v>
      </c>
      <c r="L27" s="446" t="e">
        <f ca="1">IF($B$6="ON", IF(L26&gt;=covid_start, IF(L26&lt;covid_recovery,NA(),SUMIFS(INDIRECT("Data_main"&amp;"["&amp;L$8&amp;"]"),Data_main[Data],$A27, Data_main[Segment],$B27, Data_main[Scenario],$B$3)),SUMIFS(INDIRECT("Data_main"&amp;"["&amp;L$8&amp;"]"),Data_main[Data],$A27, Data_main[Segment],$B27, Data_main[Scenario],$B$3)),SUMIFS(INDIRECT("Data_main"&amp;"["&amp;L$8&amp;"]"),Data_main[Data],$A27, Data_main[Segment],$B27, Data_main[Scenario],$B$3))</f>
        <v>#N/A</v>
      </c>
      <c r="M27" s="446" t="e">
        <f ca="1">IF($B$6="ON", IF(M26&gt;=covid_start, IF(M26&lt;covid_recovery,NA(),SUMIFS(INDIRECT("Data_main"&amp;"["&amp;M$8&amp;"]"),Data_main[Data],$A27, Data_main[Segment],$B27, Data_main[Scenario],$B$3)),SUMIFS(INDIRECT("Data_main"&amp;"["&amp;M$8&amp;"]"),Data_main[Data],$A27, Data_main[Segment],$B27, Data_main[Scenario],$B$3)),SUMIFS(INDIRECT("Data_main"&amp;"["&amp;M$8&amp;"]"),Data_main[Data],$A27, Data_main[Segment],$B27, Data_main[Scenario],$B$3))</f>
        <v>#N/A</v>
      </c>
      <c r="N27" s="446" t="e">
        <f ca="1">IF($B$6="ON", IF(N26&gt;=covid_start, IF(N26&lt;covid_recovery,NA(),SUMIFS(INDIRECT("Data_main"&amp;"["&amp;N$8&amp;"]"),Data_main[Data],$A27, Data_main[Segment],$B27, Data_main[Scenario],$B$3)),SUMIFS(INDIRECT("Data_main"&amp;"["&amp;N$8&amp;"]"),Data_main[Data],$A27, Data_main[Segment],$B27, Data_main[Scenario],$B$3)),SUMIFS(INDIRECT("Data_main"&amp;"["&amp;N$8&amp;"]"),Data_main[Data],$A27, Data_main[Segment],$B27, Data_main[Scenario],$B$3))</f>
        <v>#N/A</v>
      </c>
      <c r="O27" s="446">
        <f ca="1">IF($B$6="ON", IF(O26&gt;=covid_start, IF(O26&lt;covid_recovery,NA(),SUMIFS(INDIRECT("Data_main"&amp;"["&amp;O$8&amp;"]"),Data_main[Data],$A27, Data_main[Segment],$B27, Data_main[Scenario],$B$3)),SUMIFS(INDIRECT("Data_main"&amp;"["&amp;O$8&amp;"]"),Data_main[Data],$A27, Data_main[Segment],$B27, Data_main[Scenario],$B$3)),SUMIFS(INDIRECT("Data_main"&amp;"["&amp;O$8&amp;"]"),Data_main[Data],$A27, Data_main[Segment],$B27, Data_main[Scenario],$B$3))</f>
        <v>65.530407357059218</v>
      </c>
      <c r="P27" s="446">
        <f ca="1">IF($B$6="ON", IF(P26&gt;=covid_start, IF(P26&lt;covid_recovery,NA(),SUMIFS(INDIRECT("Data_main"&amp;"["&amp;P$8&amp;"]"),Data_main[Data],$A27, Data_main[Segment],$B27, Data_main[Scenario],$B$3)),SUMIFS(INDIRECT("Data_main"&amp;"["&amp;P$8&amp;"]"),Data_main[Data],$A27, Data_main[Segment],$B27, Data_main[Scenario],$B$3)),SUMIFS(INDIRECT("Data_main"&amp;"["&amp;P$8&amp;"]"),Data_main[Data],$A27, Data_main[Segment],$B27, Data_main[Scenario],$B$3))</f>
        <v>65.262953937523093</v>
      </c>
      <c r="Q27" s="446">
        <f ca="1">IF($B$6="ON", IF(Q26&gt;=covid_start, IF(Q26&lt;covid_recovery,NA(),SUMIFS(INDIRECT("Data_main"&amp;"["&amp;Q$8&amp;"]"),Data_main[Data],$A27, Data_main[Segment],$B27, Data_main[Scenario],$B$3)),SUMIFS(INDIRECT("Data_main"&amp;"["&amp;Q$8&amp;"]"),Data_main[Data],$A27, Data_main[Segment],$B27, Data_main[Scenario],$B$3)),SUMIFS(INDIRECT("Data_main"&amp;"["&amp;Q$8&amp;"]"),Data_main[Data],$A27, Data_main[Segment],$B27, Data_main[Scenario],$B$3))</f>
        <v>64.995500517986954</v>
      </c>
      <c r="R27" s="446">
        <f ca="1">IF($B$6="ON", IF(R26&gt;=covid_start, IF(R26&lt;covid_recovery,NA(),SUMIFS(INDIRECT("Data_main"&amp;"["&amp;R$8&amp;"]"),Data_main[Data],$A27, Data_main[Segment],$B27, Data_main[Scenario],$B$3)),SUMIFS(INDIRECT("Data_main"&amp;"["&amp;R$8&amp;"]"),Data_main[Data],$A27, Data_main[Segment],$B27, Data_main[Scenario],$B$3)),SUMIFS(INDIRECT("Data_main"&amp;"["&amp;R$8&amp;"]"),Data_main[Data],$A27, Data_main[Segment],$B27, Data_main[Scenario],$B$3))</f>
        <v>64.728047098450816</v>
      </c>
      <c r="S27" s="446">
        <f ca="1">IF($B$6="ON", IF(S26&gt;=covid_start, IF(S26&lt;covid_recovery,NA(),SUMIFS(INDIRECT("Data_main"&amp;"["&amp;S$8&amp;"]"),Data_main[Data],$A27, Data_main[Segment],$B27, Data_main[Scenario],$B$3)),SUMIFS(INDIRECT("Data_main"&amp;"["&amp;S$8&amp;"]"),Data_main[Data],$A27, Data_main[Segment],$B27, Data_main[Scenario],$B$3)),SUMIFS(INDIRECT("Data_main"&amp;"["&amp;S$8&amp;"]"),Data_main[Data],$A27, Data_main[Segment],$B27, Data_main[Scenario],$B$3))</f>
        <v>64.460593678914677</v>
      </c>
      <c r="T27" s="446">
        <f ca="1">IF($B$6="ON", IF(T26&gt;=covid_start, IF(T26&lt;covid_recovery,NA(),SUMIFS(INDIRECT("Data_main"&amp;"["&amp;T$8&amp;"]"),Data_main[Data],$A27, Data_main[Segment],$B27, Data_main[Scenario],$B$3)),SUMIFS(INDIRECT("Data_main"&amp;"["&amp;T$8&amp;"]"),Data_main[Data],$A27, Data_main[Segment],$B27, Data_main[Scenario],$B$3)),SUMIFS(INDIRECT("Data_main"&amp;"["&amp;T$8&amp;"]"),Data_main[Data],$A27, Data_main[Segment],$B27, Data_main[Scenario],$B$3))</f>
        <v>64.193140259378509</v>
      </c>
      <c r="U27" s="446">
        <f ca="1">IF($B$6="ON", IF(U26&gt;=covid_start, IF(U26&lt;covid_recovery,NA(),SUMIFS(INDIRECT("Data_main"&amp;"["&amp;U$8&amp;"]"),Data_main[Data],$A27, Data_main[Segment],$B27, Data_main[Scenario],$B$3)),SUMIFS(INDIRECT("Data_main"&amp;"["&amp;U$8&amp;"]"),Data_main[Data],$A27, Data_main[Segment],$B27, Data_main[Scenario],$B$3)),SUMIFS(INDIRECT("Data_main"&amp;"["&amp;U$8&amp;"]"),Data_main[Data],$A27, Data_main[Segment],$B27, Data_main[Scenario],$B$3))</f>
        <v>63.518621295451474</v>
      </c>
      <c r="V27" s="446">
        <f ca="1">IF($B$6="ON", IF(V26&gt;=covid_start, IF(V26&lt;covid_recovery,NA(),SUMIFS(INDIRECT("Data_main"&amp;"["&amp;V$8&amp;"]"),Data_main[Data],$A27, Data_main[Segment],$B27, Data_main[Scenario],$B$3)),SUMIFS(INDIRECT("Data_main"&amp;"["&amp;V$8&amp;"]"),Data_main[Data],$A27, Data_main[Segment],$B27, Data_main[Scenario],$B$3)),SUMIFS(INDIRECT("Data_main"&amp;"["&amp;V$8&amp;"]"),Data_main[Data],$A27, Data_main[Segment],$B27, Data_main[Scenario],$B$3))</f>
        <v>62.844102331524432</v>
      </c>
      <c r="W27" s="446">
        <f ca="1">IF($B$6="ON", IF(W26&gt;=covid_start, IF(W26&lt;covid_recovery,NA(),SUMIFS(INDIRECT("Data_main"&amp;"["&amp;W$8&amp;"]"),Data_main[Data],$A27, Data_main[Segment],$B27, Data_main[Scenario],$B$3)),SUMIFS(INDIRECT("Data_main"&amp;"["&amp;W$8&amp;"]"),Data_main[Data],$A27, Data_main[Segment],$B27, Data_main[Scenario],$B$3)),SUMIFS(INDIRECT("Data_main"&amp;"["&amp;W$8&amp;"]"),Data_main[Data],$A27, Data_main[Segment],$B27, Data_main[Scenario],$B$3))</f>
        <v>62.16958336759739</v>
      </c>
      <c r="X27" s="446">
        <f ca="1">IF($B$6="ON", IF(X26&gt;=covid_start, IF(X26&lt;covid_recovery,NA(),SUMIFS(INDIRECT("Data_main"&amp;"["&amp;X$8&amp;"]"),Data_main[Data],$A27, Data_main[Segment],$B27, Data_main[Scenario],$B$3)),SUMIFS(INDIRECT("Data_main"&amp;"["&amp;X$8&amp;"]"),Data_main[Data],$A27, Data_main[Segment],$B27, Data_main[Scenario],$B$3)),SUMIFS(INDIRECT("Data_main"&amp;"["&amp;X$8&amp;"]"),Data_main[Data],$A27, Data_main[Segment],$B27, Data_main[Scenario],$B$3))</f>
        <v>61.495064403670341</v>
      </c>
      <c r="Y27" s="446">
        <f ca="1">IF($B$6="ON", IF(Y26&gt;=covid_start, IF(Y26&lt;covid_recovery,NA(),SUMIFS(INDIRECT("Data_main"&amp;"["&amp;Y$8&amp;"]"),Data_main[Data],$A27, Data_main[Segment],$B27, Data_main[Scenario],$B$3)),SUMIFS(INDIRECT("Data_main"&amp;"["&amp;Y$8&amp;"]"),Data_main[Data],$A27, Data_main[Segment],$B27, Data_main[Scenario],$B$3)),SUMIFS(INDIRECT("Data_main"&amp;"["&amp;Y$8&amp;"]"),Data_main[Data],$A27, Data_main[Segment],$B27, Data_main[Scenario],$B$3))</f>
        <v>60.820545439743313</v>
      </c>
      <c r="Z27" s="446">
        <f ca="1">IF($B$6="ON", IF(Z26&gt;=covid_start, IF(Z26&lt;covid_recovery,NA(),SUMIFS(INDIRECT("Data_main"&amp;"["&amp;Z$8&amp;"]"),Data_main[Data],$A27, Data_main[Segment],$B27, Data_main[Scenario],$B$3)),SUMIFS(INDIRECT("Data_main"&amp;"["&amp;Z$8&amp;"]"),Data_main[Data],$A27, Data_main[Segment],$B27, Data_main[Scenario],$B$3)),SUMIFS(INDIRECT("Data_main"&amp;"["&amp;Z$8&amp;"]"),Data_main[Data],$A27, Data_main[Segment],$B27, Data_main[Scenario],$B$3))</f>
        <v>60.146026475816278</v>
      </c>
      <c r="AA27" s="446">
        <f ca="1">IF($B$6="ON", IF(AA26&gt;=covid_start, IF(AA26&lt;covid_recovery,NA(),SUMIFS(INDIRECT("Data_main"&amp;"["&amp;AA$8&amp;"]"),Data_main[Data],$A27, Data_main[Segment],$B27, Data_main[Scenario],$B$3)),SUMIFS(INDIRECT("Data_main"&amp;"["&amp;AA$8&amp;"]"),Data_main[Data],$A27, Data_main[Segment],$B27, Data_main[Scenario],$B$3)),SUMIFS(INDIRECT("Data_main"&amp;"["&amp;AA$8&amp;"]"),Data_main[Data],$A27, Data_main[Segment],$B27, Data_main[Scenario],$B$3))</f>
        <v>59.471507511889229</v>
      </c>
      <c r="AB27" s="446">
        <f ca="1">IF($B$6="ON", IF(AB26&gt;=covid_start, IF(AB26&lt;covid_recovery,NA(),SUMIFS(INDIRECT("Data_main"&amp;"["&amp;AB$8&amp;"]"),Data_main[Data],$A27, Data_main[Segment],$B27, Data_main[Scenario],$B$3)),SUMIFS(INDIRECT("Data_main"&amp;"["&amp;AB$8&amp;"]"),Data_main[Data],$A27, Data_main[Segment],$B27, Data_main[Scenario],$B$3)),SUMIFS(INDIRECT("Data_main"&amp;"["&amp;AB$8&amp;"]"),Data_main[Data],$A27, Data_main[Segment],$B27, Data_main[Scenario],$B$3))</f>
        <v>58.796988547962208</v>
      </c>
      <c r="AC27" s="446">
        <f ca="1">IF($B$6="ON", IF(AC26&gt;=covid_start, IF(AC26&lt;covid_recovery,NA(),SUMIFS(INDIRECT("Data_main"&amp;"["&amp;AC$8&amp;"]"),Data_main[Data],$A27, Data_main[Segment],$B27, Data_main[Scenario],$B$3)),SUMIFS(INDIRECT("Data_main"&amp;"["&amp;AC$8&amp;"]"),Data_main[Data],$A27, Data_main[Segment],$B27, Data_main[Scenario],$B$3)),SUMIFS(INDIRECT("Data_main"&amp;"["&amp;AC$8&amp;"]"),Data_main[Data],$A27, Data_main[Segment],$B27, Data_main[Scenario],$B$3))</f>
        <v>58.122469584035173</v>
      </c>
      <c r="AD27" s="446">
        <f ca="1">IF($B$6="ON", IF(AD26&gt;=covid_start, IF(AD26&lt;covid_recovery,NA(),SUMIFS(INDIRECT("Data_main"&amp;"["&amp;AD$8&amp;"]"),Data_main[Data],$A27, Data_main[Segment],$B27, Data_main[Scenario],$B$3)),SUMIFS(INDIRECT("Data_main"&amp;"["&amp;AD$8&amp;"]"),Data_main[Data],$A27, Data_main[Segment],$B27, Data_main[Scenario],$B$3)),SUMIFS(INDIRECT("Data_main"&amp;"["&amp;AD$8&amp;"]"),Data_main[Data],$A27, Data_main[Segment],$B27, Data_main[Scenario],$B$3))</f>
        <v>57.447950620108138</v>
      </c>
      <c r="AE27" s="446">
        <f ca="1">IF($B$6="ON", IF(AE26&gt;=covid_start, IF(AE26&lt;covid_recovery,NA(),SUMIFS(INDIRECT("Data_main"&amp;"["&amp;AE$8&amp;"]"),Data_main[Data],$A27, Data_main[Segment],$B27, Data_main[Scenario],$B$3)),SUMIFS(INDIRECT("Data_main"&amp;"["&amp;AE$8&amp;"]"),Data_main[Data],$A27, Data_main[Segment],$B27, Data_main[Scenario],$B$3)),SUMIFS(INDIRECT("Data_main"&amp;"["&amp;AE$8&amp;"]"),Data_main[Data],$A27, Data_main[Segment],$B27, Data_main[Scenario],$B$3))</f>
        <v>57.177014546690415</v>
      </c>
      <c r="AF27" s="446">
        <f ca="1">IF($B$6="ON", IF(AF26&gt;=covid_start, IF(AF26&lt;covid_recovery,NA(),SUMIFS(INDIRECT("Data_main"&amp;"["&amp;AF$8&amp;"]"),Data_main[Data],$A27, Data_main[Segment],$B27, Data_main[Scenario],$B$3)),SUMIFS(INDIRECT("Data_main"&amp;"["&amp;AF$8&amp;"]"),Data_main[Data],$A27, Data_main[Segment],$B27, Data_main[Scenario],$B$3)),SUMIFS(INDIRECT("Data_main"&amp;"["&amp;AF$8&amp;"]"),Data_main[Data],$A27, Data_main[Segment],$B27, Data_main[Scenario],$B$3))</f>
        <v>56.906078473272693</v>
      </c>
      <c r="AG27" s="446">
        <f ca="1">IF($B$6="ON", IF(AG26&gt;=covid_start, IF(AG26&lt;covid_recovery,NA(),SUMIFS(INDIRECT("Data_main"&amp;"["&amp;AG$8&amp;"]"),Data_main[Data],$A27, Data_main[Segment],$B27, Data_main[Scenario],$B$3)),SUMIFS(INDIRECT("Data_main"&amp;"["&amp;AG$8&amp;"]"),Data_main[Data],$A27, Data_main[Segment],$B27, Data_main[Scenario],$B$3)),SUMIFS(INDIRECT("Data_main"&amp;"["&amp;AG$8&amp;"]"),Data_main[Data],$A27, Data_main[Segment],$B27, Data_main[Scenario],$B$3))</f>
        <v>56.635142399854985</v>
      </c>
      <c r="AH27" s="446">
        <f ca="1">IF($B$6="ON", IF(AH26&gt;=covid_start, IF(AH26&lt;covid_recovery,NA(),SUMIFS(INDIRECT("Data_main"&amp;"["&amp;AH$8&amp;"]"),Data_main[Data],$A27, Data_main[Segment],$B27, Data_main[Scenario],$B$3)),SUMIFS(INDIRECT("Data_main"&amp;"["&amp;AH$8&amp;"]"),Data_main[Data],$A27, Data_main[Segment],$B27, Data_main[Scenario],$B$3)),SUMIFS(INDIRECT("Data_main"&amp;"["&amp;AH$8&amp;"]"),Data_main[Data],$A27, Data_main[Segment],$B27, Data_main[Scenario],$B$3))</f>
        <v>56.364206326437262</v>
      </c>
      <c r="AI27" s="446">
        <f ca="1">IF($B$6="ON", IF(AI26&gt;=covid_start, IF(AI26&lt;covid_recovery,NA(),SUMIFS(INDIRECT("Data_main"&amp;"["&amp;AI$8&amp;"]"),Data_main[Data],$A27, Data_main[Segment],$B27, Data_main[Scenario],$B$3)),SUMIFS(INDIRECT("Data_main"&amp;"["&amp;AI$8&amp;"]"),Data_main[Data],$A27, Data_main[Segment],$B27, Data_main[Scenario],$B$3)),SUMIFS(INDIRECT("Data_main"&amp;"["&amp;AI$8&amp;"]"),Data_main[Data],$A27, Data_main[Segment],$B27, Data_main[Scenario],$B$3))</f>
        <v>56.093270253019554</v>
      </c>
      <c r="AJ27" s="446">
        <f ca="1">IF($B$6="ON", IF(AJ26&gt;=covid_start, IF(AJ26&lt;covid_recovery,NA(),SUMIFS(INDIRECT("Data_main"&amp;"["&amp;AJ$8&amp;"]"),Data_main[Data],$A27, Data_main[Segment],$B27, Data_main[Scenario],$B$3)),SUMIFS(INDIRECT("Data_main"&amp;"["&amp;AJ$8&amp;"]"),Data_main[Data],$A27, Data_main[Segment],$B27, Data_main[Scenario],$B$3)),SUMIFS(INDIRECT("Data_main"&amp;"["&amp;AJ$8&amp;"]"),Data_main[Data],$A27, Data_main[Segment],$B27, Data_main[Scenario],$B$3))</f>
        <v>55.822334179601832</v>
      </c>
      <c r="AK27" s="446">
        <f ca="1">IF($B$6="ON", IF(AK26&gt;=covid_start, IF(AK26&lt;covid_recovery,NA(),SUMIFS(INDIRECT("Data_main"&amp;"["&amp;AK$8&amp;"]"),Data_main[Data],$A27, Data_main[Segment],$B27, Data_main[Scenario],$B$3)),SUMIFS(INDIRECT("Data_main"&amp;"["&amp;AK$8&amp;"]"),Data_main[Data],$A27, Data_main[Segment],$B27, Data_main[Scenario],$B$3)),SUMIFS(INDIRECT("Data_main"&amp;"["&amp;AK$8&amp;"]"),Data_main[Data],$A27, Data_main[Segment],$B27, Data_main[Scenario],$B$3))</f>
        <v>55.551398106184109</v>
      </c>
      <c r="AL27" s="446">
        <f ca="1">IF($B$6="ON", IF(AL26&gt;=covid_start, IF(AL26&lt;covid_recovery,NA(),SUMIFS(INDIRECT("Data_main"&amp;"["&amp;AL$8&amp;"]"),Data_main[Data],$A27, Data_main[Segment],$B27, Data_main[Scenario],$B$3)),SUMIFS(INDIRECT("Data_main"&amp;"["&amp;AL$8&amp;"]"),Data_main[Data],$A27, Data_main[Segment],$B27, Data_main[Scenario],$B$3)),SUMIFS(INDIRECT("Data_main"&amp;"["&amp;AL$8&amp;"]"),Data_main[Data],$A27, Data_main[Segment],$B27, Data_main[Scenario],$B$3))</f>
        <v>55.280462032766415</v>
      </c>
      <c r="AM27" s="446">
        <f ca="1">IF($B$6="ON", IF(AM26&gt;=covid_start, IF(AM26&lt;covid_recovery,NA(),SUMIFS(INDIRECT("Data_main"&amp;"["&amp;AM$8&amp;"]"),Data_main[Data],$A27, Data_main[Segment],$B27, Data_main[Scenario],$B$3)),SUMIFS(INDIRECT("Data_main"&amp;"["&amp;AM$8&amp;"]"),Data_main[Data],$A27, Data_main[Segment],$B27, Data_main[Scenario],$B$3)),SUMIFS(INDIRECT("Data_main"&amp;"["&amp;AM$8&amp;"]"),Data_main[Data],$A27, Data_main[Segment],$B27, Data_main[Scenario],$B$3))</f>
        <v>55.009525959348693</v>
      </c>
      <c r="AN27" s="446">
        <f ca="1">IF($B$6="ON", IF(AN26&gt;=covid_start, IF(AN26&lt;covid_recovery,NA(),SUMIFS(INDIRECT("Data_main"&amp;"["&amp;AN$8&amp;"]"),Data_main[Data],$A27, Data_main[Segment],$B27, Data_main[Scenario],$B$3)),SUMIFS(INDIRECT("Data_main"&amp;"["&amp;AN$8&amp;"]"),Data_main[Data],$A27, Data_main[Segment],$B27, Data_main[Scenario],$B$3)),SUMIFS(INDIRECT("Data_main"&amp;"["&amp;AN$8&amp;"]"),Data_main[Data],$A27, Data_main[Segment],$B27, Data_main[Scenario],$B$3))</f>
        <v>54.738589885930978</v>
      </c>
      <c r="AO27" s="446">
        <f ca="1">IF($B$6="ON", IF(AO26&gt;=covid_start, IF(AO26&lt;covid_recovery,NA(),SUMIFS(INDIRECT("Data_main"&amp;"["&amp;AO$8&amp;"]"),Data_main[Data],$A27, Data_main[Segment],$B27, Data_main[Scenario],$B$3)),SUMIFS(INDIRECT("Data_main"&amp;"["&amp;AO$8&amp;"]"),Data_main[Data],$A27, Data_main[Segment],$B27, Data_main[Scenario],$B$3)),SUMIFS(INDIRECT("Data_main"&amp;"["&amp;AO$8&amp;"]"),Data_main[Data],$A27, Data_main[Segment],$B27, Data_main[Scenario],$B$3))</f>
        <v>58.39324040517419</v>
      </c>
      <c r="AP27" s="446">
        <f ca="1">IF($B$6="ON", IF(AP26&gt;=covid_start, IF(AP26&lt;covid_recovery,NA(),SUMIFS(INDIRECT("Data_main"&amp;"["&amp;AP$8&amp;"]"),Data_main[Data],$A27, Data_main[Segment],$B27, Data_main[Scenario],$B$3)),SUMIFS(INDIRECT("Data_main"&amp;"["&amp;AP$8&amp;"]"),Data_main[Data],$A27, Data_main[Segment],$B27, Data_main[Scenario],$B$3)),SUMIFS(INDIRECT("Data_main"&amp;"["&amp;AP$8&amp;"]"),Data_main[Data],$A27, Data_main[Segment],$B27, Data_main[Scenario],$B$3))</f>
        <v>57.226534547866933</v>
      </c>
      <c r="AQ27" s="446">
        <f ca="1">IF($B$6="ON", IF(AQ26&gt;=covid_start, IF(AQ26&lt;covid_recovery,NA(),SUMIFS(INDIRECT("Data_main"&amp;"["&amp;AQ$8&amp;"]"),Data_main[Data],$A27, Data_main[Segment],$B27, Data_main[Scenario],$B$3)),SUMIFS(INDIRECT("Data_main"&amp;"["&amp;AQ$8&amp;"]"),Data_main[Data],$A27, Data_main[Segment],$B27, Data_main[Scenario],$B$3)),SUMIFS(INDIRECT("Data_main"&amp;"["&amp;AQ$8&amp;"]"),Data_main[Data],$A27, Data_main[Segment],$B27, Data_main[Scenario],$B$3))</f>
        <v>56.059828690559655</v>
      </c>
      <c r="AR27" s="446">
        <f ca="1">IF($B$6="ON", IF(AR26&gt;=covid_start, IF(AR26&lt;covid_recovery,NA(),SUMIFS(INDIRECT("Data_main"&amp;"["&amp;AR$8&amp;"]"),Data_main[Data],$A27, Data_main[Segment],$B27, Data_main[Scenario],$B$3)),SUMIFS(INDIRECT("Data_main"&amp;"["&amp;AR$8&amp;"]"),Data_main[Data],$A27, Data_main[Segment],$B27, Data_main[Scenario],$B$3)),SUMIFS(INDIRECT("Data_main"&amp;"["&amp;AR$8&amp;"]"),Data_main[Data],$A27, Data_main[Segment],$B27, Data_main[Scenario],$B$3))</f>
        <v>54.893122833252399</v>
      </c>
      <c r="AS27" s="446">
        <f ca="1">IF($B$6="ON", IF(AS26&gt;=covid_start, IF(AS26&lt;covid_recovery,NA(),SUMIFS(INDIRECT("Data_main"&amp;"["&amp;AS$8&amp;"]"),Data_main[Data],$A27, Data_main[Segment],$B27, Data_main[Scenario],$B$3)),SUMIFS(INDIRECT("Data_main"&amp;"["&amp;AS$8&amp;"]"),Data_main[Data],$A27, Data_main[Segment],$B27, Data_main[Scenario],$B$3)),SUMIFS(INDIRECT("Data_main"&amp;"["&amp;AS$8&amp;"]"),Data_main[Data],$A27, Data_main[Segment],$B27, Data_main[Scenario],$B$3))</f>
        <v>53.726416975945128</v>
      </c>
      <c r="AT27" s="446">
        <f ca="1">IF($B$6="ON", IF(AT26&gt;=covid_start, IF(AT26&lt;covid_recovery,NA(),SUMIFS(INDIRECT("Data_main"&amp;"["&amp;AT$8&amp;"]"),Data_main[Data],$A27, Data_main[Segment],$B27, Data_main[Scenario],$B$3)),SUMIFS(INDIRECT("Data_main"&amp;"["&amp;AT$8&amp;"]"),Data_main[Data],$A27, Data_main[Segment],$B27, Data_main[Scenario],$B$3)),SUMIFS(INDIRECT("Data_main"&amp;"["&amp;AT$8&amp;"]"),Data_main[Data],$A27, Data_main[Segment],$B27, Data_main[Scenario],$B$3))</f>
        <v>52.55971111863785</v>
      </c>
      <c r="AU27" s="446">
        <f ca="1">IF($B$6="ON", IF(AU26&gt;=covid_start, IF(AU26&lt;covid_recovery,NA(),SUMIFS(INDIRECT("Data_main"&amp;"["&amp;AU$8&amp;"]"),Data_main[Data],$A27, Data_main[Segment],$B27, Data_main[Scenario],$B$3)),SUMIFS(INDIRECT("Data_main"&amp;"["&amp;AU$8&amp;"]"),Data_main[Data],$A27, Data_main[Segment],$B27, Data_main[Scenario],$B$3)),SUMIFS(INDIRECT("Data_main"&amp;"["&amp;AU$8&amp;"]"),Data_main[Data],$A27, Data_main[Segment],$B27, Data_main[Scenario],$B$3))</f>
        <v>51.393005261330593</v>
      </c>
      <c r="AV27" s="446">
        <f ca="1">IF($B$6="ON", IF(AV26&gt;=covid_start, IF(AV26&lt;covid_recovery,NA(),SUMIFS(INDIRECT("Data_main"&amp;"["&amp;AV$8&amp;"]"),Data_main[Data],$A27, Data_main[Segment],$B27, Data_main[Scenario],$B$3)),SUMIFS(INDIRECT("Data_main"&amp;"["&amp;AV$8&amp;"]"),Data_main[Data],$A27, Data_main[Segment],$B27, Data_main[Scenario],$B$3)),SUMIFS(INDIRECT("Data_main"&amp;"["&amp;AV$8&amp;"]"),Data_main[Data],$A27, Data_main[Segment],$B27, Data_main[Scenario],$B$3))</f>
        <v>50.226299404023329</v>
      </c>
      <c r="AW27" s="446">
        <f ca="1">IF($B$6="ON", IF(AW26&gt;=covid_start, IF(AW26&lt;covid_recovery,NA(),SUMIFS(INDIRECT("Data_main"&amp;"["&amp;AW$8&amp;"]"),Data_main[Data],$A27, Data_main[Segment],$B27, Data_main[Scenario],$B$3)),SUMIFS(INDIRECT("Data_main"&amp;"["&amp;AW$8&amp;"]"),Data_main[Data],$A27, Data_main[Segment],$B27, Data_main[Scenario],$B$3)),SUMIFS(INDIRECT("Data_main"&amp;"["&amp;AW$8&amp;"]"),Data_main[Data],$A27, Data_main[Segment],$B27, Data_main[Scenario],$B$3))</f>
        <v>49.059593546716066</v>
      </c>
      <c r="AX27" s="446">
        <f ca="1">IF($B$6="ON", IF(AX26&gt;=covid_start, IF(AX26&lt;covid_recovery,NA(),SUMIFS(INDIRECT("Data_main"&amp;"["&amp;AX$8&amp;"]"),Data_main[Data],$A27, Data_main[Segment],$B27, Data_main[Scenario],$B$3)),SUMIFS(INDIRECT("Data_main"&amp;"["&amp;AX$8&amp;"]"),Data_main[Data],$A27, Data_main[Segment],$B27, Data_main[Scenario],$B$3)),SUMIFS(INDIRECT("Data_main"&amp;"["&amp;AX$8&amp;"]"),Data_main[Data],$A27, Data_main[Segment],$B27, Data_main[Scenario],$B$3))</f>
        <v>47.892887689408795</v>
      </c>
      <c r="AY27" s="446">
        <f ca="1">IF($B$6="ON", IF(AY26&gt;=covid_start, IF(AY26&lt;covid_recovery,NA(),SUMIFS(INDIRECT("Data_main"&amp;"["&amp;AY$8&amp;"]"),Data_main[Data],$A27, Data_main[Segment],$B27, Data_main[Scenario],$B$3)),SUMIFS(INDIRECT("Data_main"&amp;"["&amp;AY$8&amp;"]"),Data_main[Data],$A27, Data_main[Segment],$B27, Data_main[Scenario],$B$3)),SUMIFS(INDIRECT("Data_main"&amp;"["&amp;AY$8&amp;"]"),Data_main[Data],$A27, Data_main[Segment],$B27, Data_main[Scenario],$B$3))</f>
        <v>47.483377380187747</v>
      </c>
      <c r="AZ27" s="446">
        <f ca="1">IF($B$6="ON", IF(AZ26&gt;=covid_start, IF(AZ26&lt;covid_recovery,NA(),SUMIFS(INDIRECT("Data_main"&amp;"["&amp;AZ$8&amp;"]"),Data_main[Data],$A27, Data_main[Segment],$B27, Data_main[Scenario],$B$3)),SUMIFS(INDIRECT("Data_main"&amp;"["&amp;AZ$8&amp;"]"),Data_main[Data],$A27, Data_main[Segment],$B27, Data_main[Scenario],$B$3)),SUMIFS(INDIRECT("Data_main"&amp;"["&amp;AZ$8&amp;"]"),Data_main[Data],$A27, Data_main[Segment],$B27, Data_main[Scenario],$B$3))</f>
        <v>47.073867070966713</v>
      </c>
      <c r="BA27" s="446">
        <f ca="1">IF($B$6="ON", IF(BA26&gt;=covid_start, IF(BA26&lt;covid_recovery,NA(),SUMIFS(INDIRECT("Data_main"&amp;"["&amp;BA$8&amp;"]"),Data_main[Data],$A27, Data_main[Segment],$B27, Data_main[Scenario],$B$3)),SUMIFS(INDIRECT("Data_main"&amp;"["&amp;BA$8&amp;"]"),Data_main[Data],$A27, Data_main[Segment],$B27, Data_main[Scenario],$B$3)),SUMIFS(INDIRECT("Data_main"&amp;"["&amp;BA$8&amp;"]"),Data_main[Data],$A27, Data_main[Segment],$B27, Data_main[Scenario],$B$3))</f>
        <v>46.664356761745687</v>
      </c>
      <c r="BB27" s="446">
        <f ca="1">IF($B$6="ON", IF(BB26&gt;=covid_start, IF(BB26&lt;covid_recovery,NA(),SUMIFS(INDIRECT("Data_main"&amp;"["&amp;BB$8&amp;"]"),Data_main[Data],$A27, Data_main[Segment],$B27, Data_main[Scenario],$B$3)),SUMIFS(INDIRECT("Data_main"&amp;"["&amp;BB$8&amp;"]"),Data_main[Data],$A27, Data_main[Segment],$B27, Data_main[Scenario],$B$3)),SUMIFS(INDIRECT("Data_main"&amp;"["&amp;BB$8&amp;"]"),Data_main[Data],$A27, Data_main[Segment],$B27, Data_main[Scenario],$B$3))</f>
        <v>46.25484645252466</v>
      </c>
      <c r="BC27" s="446">
        <f ca="1">IF($B$6="ON", IF(BC26&gt;=covid_start, IF(BC26&lt;covid_recovery,NA(),SUMIFS(INDIRECT("Data_main"&amp;"["&amp;BC$8&amp;"]"),Data_main[Data],$A27, Data_main[Segment],$B27, Data_main[Scenario],$B$3)),SUMIFS(INDIRECT("Data_main"&amp;"["&amp;BC$8&amp;"]"),Data_main[Data],$A27, Data_main[Segment],$B27, Data_main[Scenario],$B$3)),SUMIFS(INDIRECT("Data_main"&amp;"["&amp;BC$8&amp;"]"),Data_main[Data],$A27, Data_main[Segment],$B27, Data_main[Scenario],$B$3))</f>
        <v>45.845336143303626</v>
      </c>
      <c r="BD27" s="446">
        <f ca="1">IF($B$6="ON", IF(BD26&gt;=covid_start, IF(BD26&lt;covid_recovery,NA(),SUMIFS(INDIRECT("Data_main"&amp;"["&amp;BD$8&amp;"]"),Data_main[Data],$A27, Data_main[Segment],$B27, Data_main[Scenario],$B$3)),SUMIFS(INDIRECT("Data_main"&amp;"["&amp;BD$8&amp;"]"),Data_main[Data],$A27, Data_main[Segment],$B27, Data_main[Scenario],$B$3)),SUMIFS(INDIRECT("Data_main"&amp;"["&amp;BD$8&amp;"]"),Data_main[Data],$A27, Data_main[Segment],$B27, Data_main[Scenario],$B$3))</f>
        <v>45.435825834082586</v>
      </c>
      <c r="BE27" s="446">
        <f ca="1">IF($B$6="ON", IF(BE26&gt;=covid_start, IF(BE26&lt;covid_recovery,NA(),SUMIFS(INDIRECT("Data_main"&amp;"["&amp;BE$8&amp;"]"),Data_main[Data],$A27, Data_main[Segment],$B27, Data_main[Scenario],$B$3)),SUMIFS(INDIRECT("Data_main"&amp;"["&amp;BE$8&amp;"]"),Data_main[Data],$A27, Data_main[Segment],$B27, Data_main[Scenario],$B$3)),SUMIFS(INDIRECT("Data_main"&amp;"["&amp;BE$8&amp;"]"),Data_main[Data],$A27, Data_main[Segment],$B27, Data_main[Scenario],$B$3))</f>
        <v>45.026315524861552</v>
      </c>
      <c r="BF27" s="446">
        <f ca="1">IF($B$6="ON", IF(BF26&gt;=covid_start, IF(BF26&lt;covid_recovery,NA(),SUMIFS(INDIRECT("Data_main"&amp;"["&amp;BF$8&amp;"]"),Data_main[Data],$A27, Data_main[Segment],$B27, Data_main[Scenario],$B$3)),SUMIFS(INDIRECT("Data_main"&amp;"["&amp;BF$8&amp;"]"),Data_main[Data],$A27, Data_main[Segment],$B27, Data_main[Scenario],$B$3)),SUMIFS(INDIRECT("Data_main"&amp;"["&amp;BF$8&amp;"]"),Data_main[Data],$A27, Data_main[Segment],$B27, Data_main[Scenario],$B$3))</f>
        <v>44.616805215640518</v>
      </c>
      <c r="BG27" s="446">
        <f ca="1">IF($B$6="ON", IF(BG26&gt;=covid_start, IF(BG26&lt;covid_recovery,NA(),SUMIFS(INDIRECT("Data_main"&amp;"["&amp;BG$8&amp;"]"),Data_main[Data],$A27, Data_main[Segment],$B27, Data_main[Scenario],$B$3)),SUMIFS(INDIRECT("Data_main"&amp;"["&amp;BG$8&amp;"]"),Data_main[Data],$A27, Data_main[Segment],$B27, Data_main[Scenario],$B$3)),SUMIFS(INDIRECT("Data_main"&amp;"["&amp;BG$8&amp;"]"),Data_main[Data],$A27, Data_main[Segment],$B27, Data_main[Scenario],$B$3))</f>
        <v>44.207294906419477</v>
      </c>
      <c r="BH27" s="446">
        <f ca="1">IF($B$6="ON", IF(BH26&gt;=covid_start, IF(BH26&lt;covid_recovery,NA(),SUMIFS(INDIRECT("Data_main"&amp;"["&amp;BH$8&amp;"]"),Data_main[Data],$A27, Data_main[Segment],$B27, Data_main[Scenario],$B$3)),SUMIFS(INDIRECT("Data_main"&amp;"["&amp;BH$8&amp;"]"),Data_main[Data],$A27, Data_main[Segment],$B27, Data_main[Scenario],$B$3)),SUMIFS(INDIRECT("Data_main"&amp;"["&amp;BH$8&amp;"]"),Data_main[Data],$A27, Data_main[Segment],$B27, Data_main[Scenario],$B$3))</f>
        <v>43.797784597198465</v>
      </c>
      <c r="BI27" s="446">
        <f ca="1">IF($B$6="ON", IF(BI26&gt;=covid_start, IF(BI26&lt;covid_recovery,NA(),SUMIFS(INDIRECT("Data_main"&amp;"["&amp;BI$8&amp;"]"),Data_main[Data],$A27, Data_main[Segment],$B27, Data_main[Scenario],$B$3)),SUMIFS(INDIRECT("Data_main"&amp;"["&amp;BI$8&amp;"]"),Data_main[Data],$A27, Data_main[Segment],$B27, Data_main[Scenario],$B$3)),SUMIFS(INDIRECT("Data_main"&amp;"["&amp;BI$8&amp;"]"),Data_main[Data],$A27, Data_main[Segment],$B27, Data_main[Scenario],$B$3))</f>
        <v>-5.9564692116703677E-3</v>
      </c>
      <c r="BJ27" s="446">
        <f ca="1">IF($B$6="ON", IF(BJ26&gt;=covid_start, IF(BJ26&lt;covid_recovery,NA(),SUMIFS(INDIRECT("Data_main"&amp;"["&amp;BJ$8&amp;"]"),Data_main[Data],$A27, Data_main[Segment],$B27, Data_main[Scenario],$B$3)),SUMIFS(INDIRECT("Data_main"&amp;"["&amp;BJ$8&amp;"]"),Data_main[Data],$A27, Data_main[Segment],$B27, Data_main[Scenario],$B$3)),SUMIFS(INDIRECT("Data_main"&amp;"["&amp;BJ$8&amp;"]"),Data_main[Data],$A27, Data_main[Segment],$B27, Data_main[Scenario],$B$3))</f>
        <v>-6.8160288168981368E-3</v>
      </c>
      <c r="BK27" s="446">
        <f ca="1">IF($B$6="ON", IF(BK26&gt;=covid_start, IF(BK26&lt;covid_recovery,NA(),SUMIFS(INDIRECT("Data_main"&amp;"["&amp;BK$8&amp;"]"),Data_main[Data],$A27, Data_main[Segment],$B27, Data_main[Scenario],$B$3)),SUMIFS(INDIRECT("Data_main"&amp;"["&amp;BK$8&amp;"]"),Data_main[Data],$A27, Data_main[Segment],$B27, Data_main[Scenario],$B$3)),SUMIFS(INDIRECT("Data_main"&amp;"["&amp;BK$8&amp;"]"),Data_main[Data],$A27, Data_main[Segment],$B27, Data_main[Scenario],$B$3))</f>
        <v>-6.5634778945676819E-3</v>
      </c>
      <c r="BL27" s="446">
        <f ca="1">IF($B$6="ON", IF(BL26&gt;=covid_start, IF(BL26&lt;covid_recovery,NA(),SUMIFS(INDIRECT("Data_main"&amp;"["&amp;BL$8&amp;"]"),Data_main[Data],$A27, Data_main[Segment],$B27, Data_main[Scenario],$B$3)),SUMIFS(INDIRECT("Data_main"&amp;"["&amp;BL$8&amp;"]"),Data_main[Data],$A27, Data_main[Segment],$B27, Data_main[Scenario],$B$3)),SUMIFS(INDIRECT("Data_main"&amp;"["&amp;BL$8&amp;"]"),Data_main[Data],$A27, Data_main[Segment],$B27, Data_main[Scenario],$B$3))</f>
        <v>-8.3400115622503934E-3</v>
      </c>
      <c r="BM27" s="446">
        <f ca="1">IF($B$6="ON", IF(BM26&gt;=covid_start, IF(BM26&lt;covid_recovery,NA(),SUMIFS(INDIRECT("Data_main"&amp;"["&amp;BM$8&amp;"]"),Data_main[Data],$A27, Data_main[Segment],$B27, Data_main[Scenario],$B$3)),SUMIFS(INDIRECT("Data_main"&amp;"["&amp;BM$8&amp;"]"),Data_main[Data],$A27, Data_main[Segment],$B27, Data_main[Scenario],$B$3)),SUMIFS(INDIRECT("Data_main"&amp;"["&amp;BM$8&amp;"]"),Data_main[Data],$A27, Data_main[Segment],$B27, Data_main[Scenario],$B$3))</f>
        <v>0</v>
      </c>
      <c r="BN27" s="446">
        <f ca="1">IF($B$6="ON", IF(BN26&gt;=covid_start, IF(BN26&lt;covid_recovery,NA(),SUMIFS(INDIRECT("Data_main"&amp;"["&amp;BN$8&amp;"]"),Data_main[Data],$A27, Data_main[Segment],$B27, Data_main[Scenario],$B$3)),SUMIFS(INDIRECT("Data_main"&amp;"["&amp;BN$8&amp;"]"),Data_main[Data],$A27, Data_main[Segment],$B27, Data_main[Scenario],$B$3)),SUMIFS(INDIRECT("Data_main"&amp;"["&amp;BN$8&amp;"]"),Data_main[Data],$A27, Data_main[Segment],$B27, Data_main[Scenario],$B$3))</f>
        <v>0</v>
      </c>
      <c r="BO27" s="446">
        <f ca="1">IF($B$6="ON", IF(BO26&gt;=covid_start, IF(BO26&lt;covid_recovery,NA(),SUMIFS(INDIRECT("Data_main"&amp;"["&amp;BO$8&amp;"]"),Data_main[Data],$A27, Data_main[Segment],$B27, Data_main[Scenario],$B$3)),SUMIFS(INDIRECT("Data_main"&amp;"["&amp;BO$8&amp;"]"),Data_main[Data],$A27, Data_main[Segment],$B27, Data_main[Scenario],$B$3)),SUMIFS(INDIRECT("Data_main"&amp;"["&amp;BO$8&amp;"]"),Data_main[Data],$A27, Data_main[Segment],$B27, Data_main[Scenario],$B$3))</f>
        <v>0</v>
      </c>
      <c r="BP27" s="446">
        <f ca="1">IF($B$6="ON", IF(BP26&gt;=covid_start, IF(BP26&lt;covid_recovery,NA(),SUMIFS(INDIRECT("Data_main"&amp;"["&amp;BP$8&amp;"]"),Data_main[Data],$A27, Data_main[Segment],$B27, Data_main[Scenario],$B$3)),SUMIFS(INDIRECT("Data_main"&amp;"["&amp;BP$8&amp;"]"),Data_main[Data],$A27, Data_main[Segment],$B27, Data_main[Scenario],$B$3)),SUMIFS(INDIRECT("Data_main"&amp;"["&amp;BP$8&amp;"]"),Data_main[Data],$A27, Data_main[Segment],$B27, Data_main[Scenario],$B$3))</f>
        <v>0</v>
      </c>
      <c r="BQ27" s="446">
        <f ca="1">IF($B$6="ON", IF(BQ26&gt;=covid_start, IF(BQ26&lt;covid_recovery,NA(),SUMIFS(INDIRECT("Data_main"&amp;"["&amp;BQ$8&amp;"]"),Data_main[Data],$A27, Data_main[Segment],$B27, Data_main[Scenario],$B$3)),SUMIFS(INDIRECT("Data_main"&amp;"["&amp;BQ$8&amp;"]"),Data_main[Data],$A27, Data_main[Segment],$B27, Data_main[Scenario],$B$3)),SUMIFS(INDIRECT("Data_main"&amp;"["&amp;BQ$8&amp;"]"),Data_main[Data],$A27, Data_main[Segment],$B27, Data_main[Scenario],$B$3))</f>
        <v>0</v>
      </c>
      <c r="BR27" s="446">
        <f ca="1">IF($B$6="ON", IF(BR26&gt;=covid_start, IF(BR26&lt;covid_recovery,NA(),SUMIFS(INDIRECT("Data_main"&amp;"["&amp;BR$8&amp;"]"),Data_main[Data],$A27, Data_main[Segment],$B27, Data_main[Scenario],$B$3)),SUMIFS(INDIRECT("Data_main"&amp;"["&amp;BR$8&amp;"]"),Data_main[Data],$A27, Data_main[Segment],$B27, Data_main[Scenario],$B$3)),SUMIFS(INDIRECT("Data_main"&amp;"["&amp;BR$8&amp;"]"),Data_main[Data],$A27, Data_main[Segment],$B27, Data_main[Scenario],$B$3))</f>
        <v>0</v>
      </c>
      <c r="BS27" s="446">
        <f ca="1">IF($B$6="ON", IF(BS26&gt;=covid_start, IF(BS26&lt;covid_recovery,NA(),SUMIFS(INDIRECT("Data_main"&amp;"["&amp;BS$8&amp;"]"),Data_main[Data],$A27, Data_main[Segment],$B27, Data_main[Scenario],$B$3)),SUMIFS(INDIRECT("Data_main"&amp;"["&amp;BS$8&amp;"]"),Data_main[Data],$A27, Data_main[Segment],$B27, Data_main[Scenario],$B$3)),SUMIFS(INDIRECT("Data_main"&amp;"["&amp;BS$8&amp;"]"),Data_main[Data],$A27, Data_main[Segment],$B27, Data_main[Scenario],$B$3))</f>
        <v>0</v>
      </c>
      <c r="BT27" s="446">
        <f ca="1">IF($B$6="ON", IF(BT26&gt;=covid_start, IF(BT26&lt;covid_recovery,NA(),SUMIFS(INDIRECT("Data_main"&amp;"["&amp;BT$8&amp;"]"),Data_main[Data],$A27, Data_main[Segment],$B27, Data_main[Scenario],$B$3)),SUMIFS(INDIRECT("Data_main"&amp;"["&amp;BT$8&amp;"]"),Data_main[Data],$A27, Data_main[Segment],$B27, Data_main[Scenario],$B$3)),SUMIFS(INDIRECT("Data_main"&amp;"["&amp;BT$8&amp;"]"),Data_main[Data],$A27, Data_main[Segment],$B27, Data_main[Scenario],$B$3))</f>
        <v>0</v>
      </c>
      <c r="BU27" s="446">
        <f ca="1">IF($B$6="ON", IF(BU26&gt;=covid_start, IF(BU26&lt;covid_recovery,NA(),SUMIFS(INDIRECT("Data_main"&amp;"["&amp;BU$8&amp;"]"),Data_main[Data],$A27, Data_main[Segment],$B27, Data_main[Scenario],$B$3)),SUMIFS(INDIRECT("Data_main"&amp;"["&amp;BU$8&amp;"]"),Data_main[Data],$A27, Data_main[Segment],$B27, Data_main[Scenario],$B$3)),SUMIFS(INDIRECT("Data_main"&amp;"["&amp;BU$8&amp;"]"),Data_main[Data],$A27, Data_main[Segment],$B27, Data_main[Scenario],$B$3))</f>
        <v>0</v>
      </c>
      <c r="BV27" s="446">
        <f ca="1">IF($B$6="ON", IF(BV26&gt;=covid_start, IF(BV26&lt;covid_recovery,NA(),SUMIFS(INDIRECT("Data_main"&amp;"["&amp;BV$8&amp;"]"),Data_main[Data],$A27, Data_main[Segment],$B27, Data_main[Scenario],$B$3)),SUMIFS(INDIRECT("Data_main"&amp;"["&amp;BV$8&amp;"]"),Data_main[Data],$A27, Data_main[Segment],$B27, Data_main[Scenario],$B$3)),SUMIFS(INDIRECT("Data_main"&amp;"["&amp;BV$8&amp;"]"),Data_main[Data],$A27, Data_main[Segment],$B27, Data_main[Scenario],$B$3))</f>
        <v>0</v>
      </c>
      <c r="BW27" s="446">
        <f ca="1">IF($B$6="ON", IF(BW26&gt;=covid_start, IF(BW26&lt;covid_recovery,NA(),SUMIFS(INDIRECT("Data_main"&amp;"["&amp;BW$8&amp;"]"),Data_main[Data],$A27, Data_main[Segment],$B27, Data_main[Scenario],$B$3)),SUMIFS(INDIRECT("Data_main"&amp;"["&amp;BW$8&amp;"]"),Data_main[Data],$A27, Data_main[Segment],$B27, Data_main[Scenario],$B$3)),SUMIFS(INDIRECT("Data_main"&amp;"["&amp;BW$8&amp;"]"),Data_main[Data],$A27, Data_main[Segment],$B27, Data_main[Scenario],$B$3))</f>
        <v>0</v>
      </c>
      <c r="BX27" s="446">
        <f ca="1">IF($B$6="ON", IF(BX26&gt;=covid_start, IF(BX26&lt;covid_recovery,NA(),SUMIFS(INDIRECT("Data_main"&amp;"["&amp;BX$8&amp;"]"),Data_main[Data],$A27, Data_main[Segment],$B27, Data_main[Scenario],$B$3)),SUMIFS(INDIRECT("Data_main"&amp;"["&amp;BX$8&amp;"]"),Data_main[Data],$A27, Data_main[Segment],$B27, Data_main[Scenario],$B$3)),SUMIFS(INDIRECT("Data_main"&amp;"["&amp;BX$8&amp;"]"),Data_main[Data],$A27, Data_main[Segment],$B27, Data_main[Scenario],$B$3))</f>
        <v>0</v>
      </c>
      <c r="BY27" s="446">
        <f ca="1">IF($B$6="ON", IF(BY26&gt;=covid_start, IF(BY26&lt;covid_recovery,NA(),SUMIFS(INDIRECT("Data_main"&amp;"["&amp;BY$8&amp;"]"),Data_main[Data],$A27, Data_main[Segment],$B27, Data_main[Scenario],$B$3)),SUMIFS(INDIRECT("Data_main"&amp;"["&amp;BY$8&amp;"]"),Data_main[Data],$A27, Data_main[Segment],$B27, Data_main[Scenario],$B$3)),SUMIFS(INDIRECT("Data_main"&amp;"["&amp;BY$8&amp;"]"),Data_main[Data],$A27, Data_main[Segment],$B27, Data_main[Scenario],$B$3))</f>
        <v>0</v>
      </c>
      <c r="BZ27" s="446">
        <f ca="1">IF($B$6="ON", IF(BZ26&gt;=covid_start, IF(BZ26&lt;covid_recovery,NA(),SUMIFS(INDIRECT("Data_main"&amp;"["&amp;BZ$8&amp;"]"),Data_main[Data],$A27, Data_main[Segment],$B27, Data_main[Scenario],$B$3)),SUMIFS(INDIRECT("Data_main"&amp;"["&amp;BZ$8&amp;"]"),Data_main[Data],$A27, Data_main[Segment],$B27, Data_main[Scenario],$B$3)),SUMIFS(INDIRECT("Data_main"&amp;"["&amp;BZ$8&amp;"]"),Data_main[Data],$A27, Data_main[Segment],$B27, Data_main[Scenario],$B$3))</f>
        <v>0</v>
      </c>
      <c r="CA27" s="446">
        <f ca="1">IF($B$6="ON", IF(CA26&gt;=covid_start, IF(CA26&lt;covid_recovery,NA(),SUMIFS(INDIRECT("Data_main"&amp;"["&amp;CA$8&amp;"]"),Data_main[Data],$A27, Data_main[Segment],$B27, Data_main[Scenario],$B$3)),SUMIFS(INDIRECT("Data_main"&amp;"["&amp;CA$8&amp;"]"),Data_main[Data],$A27, Data_main[Segment],$B27, Data_main[Scenario],$B$3)),SUMIFS(INDIRECT("Data_main"&amp;"["&amp;CA$8&amp;"]"),Data_main[Data],$A27, Data_main[Segment],$B27, Data_main[Scenario],$B$3))</f>
        <v>0</v>
      </c>
      <c r="CB27" s="446">
        <f ca="1">IF($B$6="ON", IF(CB26&gt;=covid_start, IF(CB26&lt;covid_recovery,NA(),SUMIFS(INDIRECT("Data_main"&amp;"["&amp;CB$8&amp;"]"),Data_main[Data],$A27, Data_main[Segment],$B27, Data_main[Scenario],$B$3)),SUMIFS(INDIRECT("Data_main"&amp;"["&amp;CB$8&amp;"]"),Data_main[Data],$A27, Data_main[Segment],$B27, Data_main[Scenario],$B$3)),SUMIFS(INDIRECT("Data_main"&amp;"["&amp;CB$8&amp;"]"),Data_main[Data],$A27, Data_main[Segment],$B27, Data_main[Scenario],$B$3))</f>
        <v>0</v>
      </c>
      <c r="CC27" s="446">
        <f ca="1">IF($B$6="ON", IF(CC26&gt;=covid_start, IF(CC26&lt;covid_recovery,NA(),SUMIFS(INDIRECT("Data_main"&amp;"["&amp;CC$8&amp;"]"),Data_main[Data],$A27, Data_main[Segment],$B27, Data_main[Scenario],$B$3)),SUMIFS(INDIRECT("Data_main"&amp;"["&amp;CC$8&amp;"]"),Data_main[Data],$A27, Data_main[Segment],$B27, Data_main[Scenario],$B$3)),SUMIFS(INDIRECT("Data_main"&amp;"["&amp;CC$8&amp;"]"),Data_main[Data],$A27, Data_main[Segment],$B27, Data_main[Scenario],$B$3))</f>
        <v>0</v>
      </c>
      <c r="CD27" s="446">
        <f ca="1">IF($B$6="ON", IF(CD26&gt;=covid_start, IF(CD26&lt;covid_recovery,NA(),SUMIFS(INDIRECT("Data_main"&amp;"["&amp;CD$8&amp;"]"),Data_main[Data],$A27, Data_main[Segment],$B27, Data_main[Scenario],$B$3)),SUMIFS(INDIRECT("Data_main"&amp;"["&amp;CD$8&amp;"]"),Data_main[Data],$A27, Data_main[Segment],$B27, Data_main[Scenario],$B$3)),SUMIFS(INDIRECT("Data_main"&amp;"["&amp;CD$8&amp;"]"),Data_main[Data],$A27, Data_main[Segment],$B27, Data_main[Scenario],$B$3))</f>
        <v>0</v>
      </c>
      <c r="CE27" s="446">
        <f ca="1">IF($B$6="ON", IF(CE26&gt;=covid_start, IF(CE26&lt;covid_recovery,NA(),SUMIFS(INDIRECT("Data_main"&amp;"["&amp;CE$8&amp;"]"),Data_main[Data],$A27, Data_main[Segment],$B27, Data_main[Scenario],$B$3)),SUMIFS(INDIRECT("Data_main"&amp;"["&amp;CE$8&amp;"]"),Data_main[Data],$A27, Data_main[Segment],$B27, Data_main[Scenario],$B$3)),SUMIFS(INDIRECT("Data_main"&amp;"["&amp;CE$8&amp;"]"),Data_main[Data],$A27, Data_main[Segment],$B27, Data_main[Scenario],$B$3))</f>
        <v>0</v>
      </c>
      <c r="CF27" s="446">
        <f ca="1">IF($B$6="ON", IF(CF26&gt;=covid_start, IF(CF26&lt;covid_recovery,NA(),SUMIFS(INDIRECT("Data_main"&amp;"["&amp;CF$8&amp;"]"),Data_main[Data],$A27, Data_main[Segment],$B27, Data_main[Scenario],$B$3)),SUMIFS(INDIRECT("Data_main"&amp;"["&amp;CF$8&amp;"]"),Data_main[Data],$A27, Data_main[Segment],$B27, Data_main[Scenario],$B$3)),SUMIFS(INDIRECT("Data_main"&amp;"["&amp;CF$8&amp;"]"),Data_main[Data],$A27, Data_main[Segment],$B27, Data_main[Scenario],$B$3))</f>
        <v>0</v>
      </c>
      <c r="CG27" s="446">
        <f ca="1">IF($B$6="ON", IF(CG26&gt;=covid_start, IF(CG26&lt;covid_recovery,NA(),SUMIFS(INDIRECT("Data_main"&amp;"["&amp;CG$8&amp;"]"),Data_main[Data],$A27, Data_main[Segment],$B27, Data_main[Scenario],$B$3)),SUMIFS(INDIRECT("Data_main"&amp;"["&amp;CG$8&amp;"]"),Data_main[Data],$A27, Data_main[Segment],$B27, Data_main[Scenario],$B$3)),SUMIFS(INDIRECT("Data_main"&amp;"["&amp;CG$8&amp;"]"),Data_main[Data],$A27, Data_main[Segment],$B27, Data_main[Scenario],$B$3))</f>
        <v>0</v>
      </c>
      <c r="CH27" s="446">
        <f ca="1">IF($B$6="ON", IF(CH26&gt;=covid_start, IF(CH26&lt;covid_recovery,NA(),SUMIFS(INDIRECT("Data_main"&amp;"["&amp;CH$8&amp;"]"),Data_main[Data],$A27, Data_main[Segment],$B27, Data_main[Scenario],$B$3)),SUMIFS(INDIRECT("Data_main"&amp;"["&amp;CH$8&amp;"]"),Data_main[Data],$A27, Data_main[Segment],$B27, Data_main[Scenario],$B$3)),SUMIFS(INDIRECT("Data_main"&amp;"["&amp;CH$8&amp;"]"),Data_main[Data],$A27, Data_main[Segment],$B27, Data_main[Scenario],$B$3))</f>
        <v>0</v>
      </c>
      <c r="CI27" s="446">
        <f ca="1">IF($B$6="ON", IF(CI26&gt;=covid_start, IF(CI26&lt;covid_recovery,NA(),SUMIFS(INDIRECT("Data_main"&amp;"["&amp;CI$8&amp;"]"),Data_main[Data],$A27, Data_main[Segment],$B27, Data_main[Scenario],$B$3)),SUMIFS(INDIRECT("Data_main"&amp;"["&amp;CI$8&amp;"]"),Data_main[Data],$A27, Data_main[Segment],$B27, Data_main[Scenario],$B$3)),SUMIFS(INDIRECT("Data_main"&amp;"["&amp;CI$8&amp;"]"),Data_main[Data],$A27, Data_main[Segment],$B27, Data_main[Scenario],$B$3))</f>
        <v>0</v>
      </c>
      <c r="CJ27" s="446">
        <f ca="1">IF($B$6="ON", IF(CJ26&gt;=covid_start, IF(CJ26&lt;covid_recovery,NA(),SUMIFS(INDIRECT("Data_main"&amp;"["&amp;CJ$8&amp;"]"),Data_main[Data],$A27, Data_main[Segment],$B27, Data_main[Scenario],$B$3)),SUMIFS(INDIRECT("Data_main"&amp;"["&amp;CJ$8&amp;"]"),Data_main[Data],$A27, Data_main[Segment],$B27, Data_main[Scenario],$B$3)),SUMIFS(INDIRECT("Data_main"&amp;"["&amp;CJ$8&amp;"]"),Data_main[Data],$A27, Data_main[Segment],$B27, Data_main[Scenario],$B$3))</f>
        <v>0</v>
      </c>
      <c r="CK27" s="446">
        <f ca="1">IF($B$6="ON", IF(CK26&gt;=covid_start, IF(CK26&lt;covid_recovery,NA(),SUMIFS(INDIRECT("Data_main"&amp;"["&amp;CK$8&amp;"]"),Data_main[Data],$A27, Data_main[Segment],$B27, Data_main[Scenario],$B$3)),SUMIFS(INDIRECT("Data_main"&amp;"["&amp;CK$8&amp;"]"),Data_main[Data],$A27, Data_main[Segment],$B27, Data_main[Scenario],$B$3)),SUMIFS(INDIRECT("Data_main"&amp;"["&amp;CK$8&amp;"]"),Data_main[Data],$A27, Data_main[Segment],$B27, Data_main[Scenario],$B$3))</f>
        <v>0</v>
      </c>
      <c r="CL27" s="446">
        <f ca="1">IF($B$6="ON", IF(CL26&gt;=covid_start, IF(CL26&lt;covid_recovery,NA(),SUMIFS(INDIRECT("Data_main"&amp;"["&amp;CL$8&amp;"]"),Data_main[Data],$A27, Data_main[Segment],$B27, Data_main[Scenario],$B$3)),SUMIFS(INDIRECT("Data_main"&amp;"["&amp;CL$8&amp;"]"),Data_main[Data],$A27, Data_main[Segment],$B27, Data_main[Scenario],$B$3)),SUMIFS(INDIRECT("Data_main"&amp;"["&amp;CL$8&amp;"]"),Data_main[Data],$A27, Data_main[Segment],$B27, Data_main[Scenario],$B$3))</f>
        <v>0</v>
      </c>
      <c r="CN27" s="447">
        <f ca="1">IFERROR((Y27/H27)^(1/17)-1,"")</f>
        <v>-8.8564932179258093E-3</v>
      </c>
      <c r="CO27" s="447">
        <f ca="1">IFERROR((AN27/Y27)^(1/15)-1,"")</f>
        <v>-6.9993037866263874E-3</v>
      </c>
      <c r="CP27" s="447">
        <f ca="1">IFERROR((AN27/H27)^(1/32)-1,"")</f>
        <v>-7.9863685554966146E-3</v>
      </c>
    </row>
    <row r="28" spans="1:94" outlineLevel="1" x14ac:dyDescent="0.25">
      <c r="A28" s="448" t="s">
        <v>157</v>
      </c>
      <c r="B28" s="448" t="str">
        <f t="shared" ref="B28:B29" si="126">$A$26</f>
        <v>Ded-long</v>
      </c>
      <c r="C28" s="449" t="s">
        <v>311</v>
      </c>
      <c r="D28" s="445"/>
      <c r="E28" s="446">
        <f ca="1">IF($B$6="ON", IF(E26&gt;=covid_start, IF(E26&lt;covid_recovery,NA(),SUMIFS(INDIRECT("Data_main"&amp;"["&amp;E$8&amp;"]"),Data_main[Data],$A28, Data_main[Segment],$B28, Data_main[Scenario],$B$3)),SUMIFS(INDIRECT("Data_main"&amp;"["&amp;E$8&amp;"]"),Data_main[Data],$A28, Data_main[Segment],$B28, Data_main[Scenario],$B$3)),SUMIFS(INDIRECT("Data_main"&amp;"["&amp;E$8&amp;"]"),Data_main[Data],$A28, Data_main[Segment],$B28, Data_main[Scenario],$B$3))</f>
        <v>106.11366620800401</v>
      </c>
      <c r="F28" s="446">
        <f ca="1">IF($B$6="ON", IF(F26&gt;=covid_start, IF(F26&lt;covid_recovery,NA(),SUMIFS(INDIRECT("Data_main"&amp;"["&amp;F$8&amp;"]"),Data_main[Data],$A28, Data_main[Segment],$B28, Data_main[Scenario],$B$3)),SUMIFS(INDIRECT("Data_main"&amp;"["&amp;F$8&amp;"]"),Data_main[Data],$A28, Data_main[Segment],$B28, Data_main[Scenario],$B$3)),SUMIFS(INDIRECT("Data_main"&amp;"["&amp;F$8&amp;"]"),Data_main[Data],$A28, Data_main[Segment],$B28, Data_main[Scenario],$B$3))</f>
        <v>112.90224450195599</v>
      </c>
      <c r="G28" s="446">
        <f ca="1">IF($B$6="ON", IF(G26&gt;=covid_start, IF(G26&lt;covid_recovery,NA(),SUMIFS(INDIRECT("Data_main"&amp;"["&amp;G$8&amp;"]"),Data_main[Data],$A28, Data_main[Segment],$B28, Data_main[Scenario],$B$3)),SUMIFS(INDIRECT("Data_main"&amp;"["&amp;G$8&amp;"]"),Data_main[Data],$A28, Data_main[Segment],$B28, Data_main[Scenario],$B$3)),SUMIFS(INDIRECT("Data_main"&amp;"["&amp;G$8&amp;"]"),Data_main[Data],$A28, Data_main[Segment],$B28, Data_main[Scenario],$B$3))</f>
        <v>119.69082279590801</v>
      </c>
      <c r="H28" s="446">
        <f ca="1">IF($B$6="ON", IF(H26&gt;=covid_start, IF(H26&lt;covid_recovery,NA(),SUMIFS(INDIRECT("Data_main"&amp;"["&amp;H$8&amp;"]"),Data_main[Data],$A28, Data_main[Segment],$B28, Data_main[Scenario],$B$3)),SUMIFS(INDIRECT("Data_main"&amp;"["&amp;H$8&amp;"]"),Data_main[Data],$A28, Data_main[Segment],$B28, Data_main[Scenario],$B$3)),SUMIFS(INDIRECT("Data_main"&amp;"["&amp;H$8&amp;"]"),Data_main[Data],$A28, Data_main[Segment],$B28, Data_main[Scenario],$B$3))</f>
        <v>126.47940108986</v>
      </c>
      <c r="I28" s="446">
        <f ca="1">IF($B$6="ON", IF(I26&gt;=covid_start, IF(I26&lt;covid_recovery,NA(),SUMIFS(INDIRECT("Data_main"&amp;"["&amp;I$8&amp;"]"),Data_main[Data],$A28, Data_main[Segment],$B28, Data_main[Scenario],$B$3)),SUMIFS(INDIRECT("Data_main"&amp;"["&amp;I$8&amp;"]"),Data_main[Data],$A28, Data_main[Segment],$B28, Data_main[Scenario],$B$3)),SUMIFS(INDIRECT("Data_main"&amp;"["&amp;I$8&amp;"]"),Data_main[Data],$A28, Data_main[Segment],$B28, Data_main[Scenario],$B$3))</f>
        <v>114.76953638423001</v>
      </c>
      <c r="J28" s="446" t="e">
        <f ca="1">IF($B$6="ON", IF(J26&gt;=covid_start, IF(J26&lt;covid_recovery,NA(),SUMIFS(INDIRECT("Data_main"&amp;"["&amp;J$8&amp;"]"),Data_main[Data],$A28, Data_main[Segment],$B28, Data_main[Scenario],$B$3)),SUMIFS(INDIRECT("Data_main"&amp;"["&amp;J$8&amp;"]"),Data_main[Data],$A28, Data_main[Segment],$B28, Data_main[Scenario],$B$3)),SUMIFS(INDIRECT("Data_main"&amp;"["&amp;J$8&amp;"]"),Data_main[Data],$A28, Data_main[Segment],$B28, Data_main[Scenario],$B$3))</f>
        <v>#N/A</v>
      </c>
      <c r="K28" s="446" t="e">
        <f ca="1">IF($B$6="ON", IF(K26&gt;=covid_start, IF(K26&lt;covid_recovery,NA(),SUMIFS(INDIRECT("Data_main"&amp;"["&amp;K$8&amp;"]"),Data_main[Data],$A28, Data_main[Segment],$B28, Data_main[Scenario],$B$3)),SUMIFS(INDIRECT("Data_main"&amp;"["&amp;K$8&amp;"]"),Data_main[Data],$A28, Data_main[Segment],$B28, Data_main[Scenario],$B$3)),SUMIFS(INDIRECT("Data_main"&amp;"["&amp;K$8&amp;"]"),Data_main[Data],$A28, Data_main[Segment],$B28, Data_main[Scenario],$B$3))</f>
        <v>#N/A</v>
      </c>
      <c r="L28" s="446" t="e">
        <f ca="1">IF($B$6="ON", IF(L26&gt;=covid_start, IF(L26&lt;covid_recovery,NA(),SUMIFS(INDIRECT("Data_main"&amp;"["&amp;L$8&amp;"]"),Data_main[Data],$A28, Data_main[Segment],$B28, Data_main[Scenario],$B$3)),SUMIFS(INDIRECT("Data_main"&amp;"["&amp;L$8&amp;"]"),Data_main[Data],$A28, Data_main[Segment],$B28, Data_main[Scenario],$B$3)),SUMIFS(INDIRECT("Data_main"&amp;"["&amp;L$8&amp;"]"),Data_main[Data],$A28, Data_main[Segment],$B28, Data_main[Scenario],$B$3))</f>
        <v>#N/A</v>
      </c>
      <c r="M28" s="446" t="e">
        <f ca="1">IF($B$6="ON", IF(M26&gt;=covid_start, IF(M26&lt;covid_recovery,NA(),SUMIFS(INDIRECT("Data_main"&amp;"["&amp;M$8&amp;"]"),Data_main[Data],$A28, Data_main[Segment],$B28, Data_main[Scenario],$B$3)),SUMIFS(INDIRECT("Data_main"&amp;"["&amp;M$8&amp;"]"),Data_main[Data],$A28, Data_main[Segment],$B28, Data_main[Scenario],$B$3)),SUMIFS(INDIRECT("Data_main"&amp;"["&amp;M$8&amp;"]"),Data_main[Data],$A28, Data_main[Segment],$B28, Data_main[Scenario],$B$3))</f>
        <v>#N/A</v>
      </c>
      <c r="N28" s="446" t="e">
        <f ca="1">IF($B$6="ON", IF(N26&gt;=covid_start, IF(N26&lt;covid_recovery,NA(),SUMIFS(INDIRECT("Data_main"&amp;"["&amp;N$8&amp;"]"),Data_main[Data],$A28, Data_main[Segment],$B28, Data_main[Scenario],$B$3)),SUMIFS(INDIRECT("Data_main"&amp;"["&amp;N$8&amp;"]"),Data_main[Data],$A28, Data_main[Segment],$B28, Data_main[Scenario],$B$3)),SUMIFS(INDIRECT("Data_main"&amp;"["&amp;N$8&amp;"]"),Data_main[Data],$A28, Data_main[Segment],$B28, Data_main[Scenario],$B$3))</f>
        <v>#N/A</v>
      </c>
      <c r="O28" s="446">
        <f ca="1">IF($B$6="ON", IF(O26&gt;=covid_start, IF(O26&lt;covid_recovery,NA(),SUMIFS(INDIRECT("Data_main"&amp;"["&amp;O$8&amp;"]"),Data_main[Data],$A28, Data_main[Segment],$B28, Data_main[Scenario],$B$3)),SUMIFS(INDIRECT("Data_main"&amp;"["&amp;O$8&amp;"]"),Data_main[Data],$A28, Data_main[Segment],$B28, Data_main[Scenario],$B$3)),SUMIFS(INDIRECT("Data_main"&amp;"["&amp;O$8&amp;"]"),Data_main[Data],$A28, Data_main[Segment],$B28, Data_main[Scenario],$B$3))</f>
        <v>137.14884694783362</v>
      </c>
      <c r="P28" s="446">
        <f ca="1">IF($B$6="ON", IF(P26&gt;=covid_start, IF(P26&lt;covid_recovery,NA(),SUMIFS(INDIRECT("Data_main"&amp;"["&amp;P$8&amp;"]"),Data_main[Data],$A28, Data_main[Segment],$B28, Data_main[Scenario],$B$3)),SUMIFS(INDIRECT("Data_main"&amp;"["&amp;P$8&amp;"]"),Data_main[Data],$A28, Data_main[Segment],$B28, Data_main[Scenario],$B$3)),SUMIFS(INDIRECT("Data_main"&amp;"["&amp;P$8&amp;"]"),Data_main[Data],$A28, Data_main[Segment],$B28, Data_main[Scenario],$B$3))</f>
        <v>140.87873204176742</v>
      </c>
      <c r="Q28" s="446">
        <f ca="1">IF($B$6="ON", IF(Q26&gt;=covid_start, IF(Q26&lt;covid_recovery,NA(),SUMIFS(INDIRECT("Data_main"&amp;"["&amp;Q$8&amp;"]"),Data_main[Data],$A28, Data_main[Segment],$B28, Data_main[Scenario],$B$3)),SUMIFS(INDIRECT("Data_main"&amp;"["&amp;Q$8&amp;"]"),Data_main[Data],$A28, Data_main[Segment],$B28, Data_main[Scenario],$B$3)),SUMIFS(INDIRECT("Data_main"&amp;"["&amp;Q$8&amp;"]"),Data_main[Data],$A28, Data_main[Segment],$B28, Data_main[Scenario],$B$3))</f>
        <v>144.60861713570139</v>
      </c>
      <c r="R28" s="446">
        <f ca="1">IF($B$6="ON", IF(R26&gt;=covid_start, IF(R26&lt;covid_recovery,NA(),SUMIFS(INDIRECT("Data_main"&amp;"["&amp;R$8&amp;"]"),Data_main[Data],$A28, Data_main[Segment],$B28, Data_main[Scenario],$B$3)),SUMIFS(INDIRECT("Data_main"&amp;"["&amp;R$8&amp;"]"),Data_main[Data],$A28, Data_main[Segment],$B28, Data_main[Scenario],$B$3)),SUMIFS(INDIRECT("Data_main"&amp;"["&amp;R$8&amp;"]"),Data_main[Data],$A28, Data_main[Segment],$B28, Data_main[Scenario],$B$3))</f>
        <v>148.33850222963534</v>
      </c>
      <c r="S28" s="446">
        <f ca="1">IF($B$6="ON", IF(S26&gt;=covid_start, IF(S26&lt;covid_recovery,NA(),SUMIFS(INDIRECT("Data_main"&amp;"["&amp;S$8&amp;"]"),Data_main[Data],$A28, Data_main[Segment],$B28, Data_main[Scenario],$B$3)),SUMIFS(INDIRECT("Data_main"&amp;"["&amp;S$8&amp;"]"),Data_main[Data],$A28, Data_main[Segment],$B28, Data_main[Scenario],$B$3)),SUMIFS(INDIRECT("Data_main"&amp;"["&amp;S$8&amp;"]"),Data_main[Data],$A28, Data_main[Segment],$B28, Data_main[Scenario],$B$3))</f>
        <v>152.06838732356928</v>
      </c>
      <c r="T28" s="446">
        <f ca="1">IF($B$6="ON", IF(T26&gt;=covid_start, IF(T26&lt;covid_recovery,NA(),SUMIFS(INDIRECT("Data_main"&amp;"["&amp;T$8&amp;"]"),Data_main[Data],$A28, Data_main[Segment],$B28, Data_main[Scenario],$B$3)),SUMIFS(INDIRECT("Data_main"&amp;"["&amp;T$8&amp;"]"),Data_main[Data],$A28, Data_main[Segment],$B28, Data_main[Scenario],$B$3)),SUMIFS(INDIRECT("Data_main"&amp;"["&amp;T$8&amp;"]"),Data_main[Data],$A28, Data_main[Segment],$B28, Data_main[Scenario],$B$3))</f>
        <v>155.79827241750326</v>
      </c>
      <c r="U28" s="446">
        <f ca="1">IF($B$6="ON", IF(U26&gt;=covid_start, IF(U26&lt;covid_recovery,NA(),SUMIFS(INDIRECT("Data_main"&amp;"["&amp;U$8&amp;"]"),Data_main[Data],$A28, Data_main[Segment],$B28, Data_main[Scenario],$B$3)),SUMIFS(INDIRECT("Data_main"&amp;"["&amp;U$8&amp;"]"),Data_main[Data],$A28, Data_main[Segment],$B28, Data_main[Scenario],$B$3)),SUMIFS(INDIRECT("Data_main"&amp;"["&amp;U$8&amp;"]"),Data_main[Data],$A28, Data_main[Segment],$B28, Data_main[Scenario],$B$3))</f>
        <v>160.52802948358629</v>
      </c>
      <c r="V28" s="446">
        <f ca="1">IF($B$6="ON", IF(V26&gt;=covid_start, IF(V26&lt;covid_recovery,NA(),SUMIFS(INDIRECT("Data_main"&amp;"["&amp;V$8&amp;"]"),Data_main[Data],$A28, Data_main[Segment],$B28, Data_main[Scenario],$B$3)),SUMIFS(INDIRECT("Data_main"&amp;"["&amp;V$8&amp;"]"),Data_main[Data],$A28, Data_main[Segment],$B28, Data_main[Scenario],$B$3)),SUMIFS(INDIRECT("Data_main"&amp;"["&amp;V$8&amp;"]"),Data_main[Data],$A28, Data_main[Segment],$B28, Data_main[Scenario],$B$3))</f>
        <v>165.25778654966948</v>
      </c>
      <c r="W28" s="446">
        <f ca="1">IF($B$6="ON", IF(W26&gt;=covid_start, IF(W26&lt;covid_recovery,NA(),SUMIFS(INDIRECT("Data_main"&amp;"["&amp;W$8&amp;"]"),Data_main[Data],$A28, Data_main[Segment],$B28, Data_main[Scenario],$B$3)),SUMIFS(INDIRECT("Data_main"&amp;"["&amp;W$8&amp;"]"),Data_main[Data],$A28, Data_main[Segment],$B28, Data_main[Scenario],$B$3)),SUMIFS(INDIRECT("Data_main"&amp;"["&amp;W$8&amp;"]"),Data_main[Data],$A28, Data_main[Segment],$B28, Data_main[Scenario],$B$3))</f>
        <v>169.98754361575251</v>
      </c>
      <c r="X28" s="446">
        <f ca="1">IF($B$6="ON", IF(X26&gt;=covid_start, IF(X26&lt;covid_recovery,NA(),SUMIFS(INDIRECT("Data_main"&amp;"["&amp;X$8&amp;"]"),Data_main[Data],$A28, Data_main[Segment],$B28, Data_main[Scenario],$B$3)),SUMIFS(INDIRECT("Data_main"&amp;"["&amp;X$8&amp;"]"),Data_main[Data],$A28, Data_main[Segment],$B28, Data_main[Scenario],$B$3)),SUMIFS(INDIRECT("Data_main"&amp;"["&amp;X$8&amp;"]"),Data_main[Data],$A28, Data_main[Segment],$B28, Data_main[Scenario],$B$3))</f>
        <v>174.71730068183552</v>
      </c>
      <c r="Y28" s="446">
        <f ca="1">IF($B$6="ON", IF(Y26&gt;=covid_start, IF(Y26&lt;covid_recovery,NA(),SUMIFS(INDIRECT("Data_main"&amp;"["&amp;Y$8&amp;"]"),Data_main[Data],$A28, Data_main[Segment],$B28, Data_main[Scenario],$B$3)),SUMIFS(INDIRECT("Data_main"&amp;"["&amp;Y$8&amp;"]"),Data_main[Data],$A28, Data_main[Segment],$B28, Data_main[Scenario],$B$3)),SUMIFS(INDIRECT("Data_main"&amp;"["&amp;Y$8&amp;"]"),Data_main[Data],$A28, Data_main[Segment],$B28, Data_main[Scenario],$B$3))</f>
        <v>179.44705774791856</v>
      </c>
      <c r="Z28" s="446">
        <f ca="1">IF($B$6="ON", IF(Z26&gt;=covid_start, IF(Z26&lt;covid_recovery,NA(),SUMIFS(INDIRECT("Data_main"&amp;"["&amp;Z$8&amp;"]"),Data_main[Data],$A28, Data_main[Segment],$B28, Data_main[Scenario],$B$3)),SUMIFS(INDIRECT("Data_main"&amp;"["&amp;Z$8&amp;"]"),Data_main[Data],$A28, Data_main[Segment],$B28, Data_main[Scenario],$B$3)),SUMIFS(INDIRECT("Data_main"&amp;"["&amp;Z$8&amp;"]"),Data_main[Data],$A28, Data_main[Segment],$B28, Data_main[Scenario],$B$3))</f>
        <v>184.1768148140016</v>
      </c>
      <c r="AA28" s="446">
        <f ca="1">IF($B$6="ON", IF(AA26&gt;=covid_start, IF(AA26&lt;covid_recovery,NA(),SUMIFS(INDIRECT("Data_main"&amp;"["&amp;AA$8&amp;"]"),Data_main[Data],$A28, Data_main[Segment],$B28, Data_main[Scenario],$B$3)),SUMIFS(INDIRECT("Data_main"&amp;"["&amp;AA$8&amp;"]"),Data_main[Data],$A28, Data_main[Segment],$B28, Data_main[Scenario],$B$3)),SUMIFS(INDIRECT("Data_main"&amp;"["&amp;AA$8&amp;"]"),Data_main[Data],$A28, Data_main[Segment],$B28, Data_main[Scenario],$B$3))</f>
        <v>188.90657188008478</v>
      </c>
      <c r="AB28" s="446">
        <f ca="1">IF($B$6="ON", IF(AB26&gt;=covid_start, IF(AB26&lt;covid_recovery,NA(),SUMIFS(INDIRECT("Data_main"&amp;"["&amp;AB$8&amp;"]"),Data_main[Data],$A28, Data_main[Segment],$B28, Data_main[Scenario],$B$3)),SUMIFS(INDIRECT("Data_main"&amp;"["&amp;AB$8&amp;"]"),Data_main[Data],$A28, Data_main[Segment],$B28, Data_main[Scenario],$B$3)),SUMIFS(INDIRECT("Data_main"&amp;"["&amp;AB$8&amp;"]"),Data_main[Data],$A28, Data_main[Segment],$B28, Data_main[Scenario],$B$3))</f>
        <v>193.63632894616779</v>
      </c>
      <c r="AC28" s="446">
        <f ca="1">IF($B$6="ON", IF(AC26&gt;=covid_start, IF(AC26&lt;covid_recovery,NA(),SUMIFS(INDIRECT("Data_main"&amp;"["&amp;AC$8&amp;"]"),Data_main[Data],$A28, Data_main[Segment],$B28, Data_main[Scenario],$B$3)),SUMIFS(INDIRECT("Data_main"&amp;"["&amp;AC$8&amp;"]"),Data_main[Data],$A28, Data_main[Segment],$B28, Data_main[Scenario],$B$3)),SUMIFS(INDIRECT("Data_main"&amp;"["&amp;AC$8&amp;"]"),Data_main[Data],$A28, Data_main[Segment],$B28, Data_main[Scenario],$B$3))</f>
        <v>198.36608601225086</v>
      </c>
      <c r="AD28" s="446">
        <f ca="1">IF($B$6="ON", IF(AD26&gt;=covid_start, IF(AD26&lt;covid_recovery,NA(),SUMIFS(INDIRECT("Data_main"&amp;"["&amp;AD$8&amp;"]"),Data_main[Data],$A28, Data_main[Segment],$B28, Data_main[Scenario],$B$3)),SUMIFS(INDIRECT("Data_main"&amp;"["&amp;AD$8&amp;"]"),Data_main[Data],$A28, Data_main[Segment],$B28, Data_main[Scenario],$B$3)),SUMIFS(INDIRECT("Data_main"&amp;"["&amp;AD$8&amp;"]"),Data_main[Data],$A28, Data_main[Segment],$B28, Data_main[Scenario],$B$3))</f>
        <v>203.0958430783339</v>
      </c>
      <c r="AE28" s="446">
        <f ca="1">IF($B$6="ON", IF(AE26&gt;=covid_start, IF(AE26&lt;covid_recovery,NA(),SUMIFS(INDIRECT("Data_main"&amp;"["&amp;AE$8&amp;"]"),Data_main[Data],$A28, Data_main[Segment],$B28, Data_main[Scenario],$B$3)),SUMIFS(INDIRECT("Data_main"&amp;"["&amp;AE$8&amp;"]"),Data_main[Data],$A28, Data_main[Segment],$B28, Data_main[Scenario],$B$3)),SUMIFS(INDIRECT("Data_main"&amp;"["&amp;AE$8&amp;"]"),Data_main[Data],$A28, Data_main[Segment],$B28, Data_main[Scenario],$B$3))</f>
        <v>209.6642538736524</v>
      </c>
      <c r="AF28" s="446">
        <f ca="1">IF($B$6="ON", IF(AF26&gt;=covid_start, IF(AF26&lt;covid_recovery,NA(),SUMIFS(INDIRECT("Data_main"&amp;"["&amp;AF$8&amp;"]"),Data_main[Data],$A28, Data_main[Segment],$B28, Data_main[Scenario],$B$3)),SUMIFS(INDIRECT("Data_main"&amp;"["&amp;AF$8&amp;"]"),Data_main[Data],$A28, Data_main[Segment],$B28, Data_main[Scenario],$B$3)),SUMIFS(INDIRECT("Data_main"&amp;"["&amp;AF$8&amp;"]"),Data_main[Data],$A28, Data_main[Segment],$B28, Data_main[Scenario],$B$3))</f>
        <v>216.23266466897073</v>
      </c>
      <c r="AG28" s="446">
        <f ca="1">IF($B$6="ON", IF(AG26&gt;=covid_start, IF(AG26&lt;covid_recovery,NA(),SUMIFS(INDIRECT("Data_main"&amp;"["&amp;AG$8&amp;"]"),Data_main[Data],$A28, Data_main[Segment],$B28, Data_main[Scenario],$B$3)),SUMIFS(INDIRECT("Data_main"&amp;"["&amp;AG$8&amp;"]"),Data_main[Data],$A28, Data_main[Segment],$B28, Data_main[Scenario],$B$3)),SUMIFS(INDIRECT("Data_main"&amp;"["&amp;AG$8&amp;"]"),Data_main[Data],$A28, Data_main[Segment],$B28, Data_main[Scenario],$B$3))</f>
        <v>222.80107546428894</v>
      </c>
      <c r="AH28" s="446">
        <f ca="1">IF($B$6="ON", IF(AH26&gt;=covid_start, IF(AH26&lt;covid_recovery,NA(),SUMIFS(INDIRECT("Data_main"&amp;"["&amp;AH$8&amp;"]"),Data_main[Data],$A28, Data_main[Segment],$B28, Data_main[Scenario],$B$3)),SUMIFS(INDIRECT("Data_main"&amp;"["&amp;AH$8&amp;"]"),Data_main[Data],$A28, Data_main[Segment],$B28, Data_main[Scenario],$B$3)),SUMIFS(INDIRECT("Data_main"&amp;"["&amp;AH$8&amp;"]"),Data_main[Data],$A28, Data_main[Segment],$B28, Data_main[Scenario],$B$3))</f>
        <v>229.36948625960727</v>
      </c>
      <c r="AI28" s="446">
        <f ca="1">IF($B$6="ON", IF(AI26&gt;=covid_start, IF(AI26&lt;covid_recovery,NA(),SUMIFS(INDIRECT("Data_main"&amp;"["&amp;AI$8&amp;"]"),Data_main[Data],$A28, Data_main[Segment],$B28, Data_main[Scenario],$B$3)),SUMIFS(INDIRECT("Data_main"&amp;"["&amp;AI$8&amp;"]"),Data_main[Data],$A28, Data_main[Segment],$B28, Data_main[Scenario],$B$3)),SUMIFS(INDIRECT("Data_main"&amp;"["&amp;AI$8&amp;"]"),Data_main[Data],$A28, Data_main[Segment],$B28, Data_main[Scenario],$B$3))</f>
        <v>235.93789705492549</v>
      </c>
      <c r="AJ28" s="446">
        <f ca="1">IF($B$6="ON", IF(AJ26&gt;=covid_start, IF(AJ26&lt;covid_recovery,NA(),SUMIFS(INDIRECT("Data_main"&amp;"["&amp;AJ$8&amp;"]"),Data_main[Data],$A28, Data_main[Segment],$B28, Data_main[Scenario],$B$3)),SUMIFS(INDIRECT("Data_main"&amp;"["&amp;AJ$8&amp;"]"),Data_main[Data],$A28, Data_main[Segment],$B28, Data_main[Scenario],$B$3)),SUMIFS(INDIRECT("Data_main"&amp;"["&amp;AJ$8&amp;"]"),Data_main[Data],$A28, Data_main[Segment],$B28, Data_main[Scenario],$B$3))</f>
        <v>242.50630785024401</v>
      </c>
      <c r="AK28" s="446">
        <f ca="1">IF($B$6="ON", IF(AK26&gt;=covid_start, IF(AK26&lt;covid_recovery,NA(),SUMIFS(INDIRECT("Data_main"&amp;"["&amp;AK$8&amp;"]"),Data_main[Data],$A28, Data_main[Segment],$B28, Data_main[Scenario],$B$3)),SUMIFS(INDIRECT("Data_main"&amp;"["&amp;AK$8&amp;"]"),Data_main[Data],$A28, Data_main[Segment],$B28, Data_main[Scenario],$B$3)),SUMIFS(INDIRECT("Data_main"&amp;"["&amp;AK$8&amp;"]"),Data_main[Data],$A28, Data_main[Segment],$B28, Data_main[Scenario],$B$3))</f>
        <v>249.07471864556251</v>
      </c>
      <c r="AL28" s="446">
        <f ca="1">IF($B$6="ON", IF(AL26&gt;=covid_start, IF(AL26&lt;covid_recovery,NA(),SUMIFS(INDIRECT("Data_main"&amp;"["&amp;AL$8&amp;"]"),Data_main[Data],$A28, Data_main[Segment],$B28, Data_main[Scenario],$B$3)),SUMIFS(INDIRECT("Data_main"&amp;"["&amp;AL$8&amp;"]"),Data_main[Data],$A28, Data_main[Segment],$B28, Data_main[Scenario],$B$3)),SUMIFS(INDIRECT("Data_main"&amp;"["&amp;AL$8&amp;"]"),Data_main[Data],$A28, Data_main[Segment],$B28, Data_main[Scenario],$B$3))</f>
        <v>255.6431294408807</v>
      </c>
      <c r="AM28" s="446">
        <f ca="1">IF($B$6="ON", IF(AM26&gt;=covid_start, IF(AM26&lt;covid_recovery,NA(),SUMIFS(INDIRECT("Data_main"&amp;"["&amp;AM$8&amp;"]"),Data_main[Data],$A28, Data_main[Segment],$B28, Data_main[Scenario],$B$3)),SUMIFS(INDIRECT("Data_main"&amp;"["&amp;AM$8&amp;"]"),Data_main[Data],$A28, Data_main[Segment],$B28, Data_main[Scenario],$B$3)),SUMIFS(INDIRECT("Data_main"&amp;"["&amp;AM$8&amp;"]"),Data_main[Data],$A28, Data_main[Segment],$B28, Data_main[Scenario],$B$3))</f>
        <v>262.21154023619891</v>
      </c>
      <c r="AN28" s="446">
        <f ca="1">IF($B$6="ON", IF(AN26&gt;=covid_start, IF(AN26&lt;covid_recovery,NA(),SUMIFS(INDIRECT("Data_main"&amp;"["&amp;AN$8&amp;"]"),Data_main[Data],$A28, Data_main[Segment],$B28, Data_main[Scenario],$B$3)),SUMIFS(INDIRECT("Data_main"&amp;"["&amp;AN$8&amp;"]"),Data_main[Data],$A28, Data_main[Segment],$B28, Data_main[Scenario],$B$3)),SUMIFS(INDIRECT("Data_main"&amp;"["&amp;AN$8&amp;"]"),Data_main[Data],$A28, Data_main[Segment],$B28, Data_main[Scenario],$B$3))</f>
        <v>268.77995103151738</v>
      </c>
      <c r="AO28" s="446">
        <f ca="1">IF($B$6="ON", IF(AO26&gt;=covid_start, IF(AO26&lt;covid_recovery,NA(),SUMIFS(INDIRECT("Data_main"&amp;"["&amp;AO$8&amp;"]"),Data_main[Data],$A28, Data_main[Segment],$B28, Data_main[Scenario],$B$3)),SUMIFS(INDIRECT("Data_main"&amp;"["&amp;AO$8&amp;"]"),Data_main[Data],$A28, Data_main[Segment],$B28, Data_main[Scenario],$B$3)),SUMIFS(INDIRECT("Data_main"&amp;"["&amp;AO$8&amp;"]"),Data_main[Data],$A28, Data_main[Segment],$B28, Data_main[Scenario],$B$3))</f>
        <v>274.48989678713281</v>
      </c>
      <c r="AP28" s="446">
        <f ca="1">IF($B$6="ON", IF(AP26&gt;=covid_start, IF(AP26&lt;covid_recovery,NA(),SUMIFS(INDIRECT("Data_main"&amp;"["&amp;AP$8&amp;"]"),Data_main[Data],$A28, Data_main[Segment],$B28, Data_main[Scenario],$B$3)),SUMIFS(INDIRECT("Data_main"&amp;"["&amp;AP$8&amp;"]"),Data_main[Data],$A28, Data_main[Segment],$B28, Data_main[Scenario],$B$3)),SUMIFS(INDIRECT("Data_main"&amp;"["&amp;AP$8&amp;"]"),Data_main[Data],$A28, Data_main[Segment],$B28, Data_main[Scenario],$B$3))</f>
        <v>280.199842542748</v>
      </c>
      <c r="AQ28" s="446">
        <f ca="1">IF($B$6="ON", IF(AQ26&gt;=covid_start, IF(AQ26&lt;covid_recovery,NA(),SUMIFS(INDIRECT("Data_main"&amp;"["&amp;AQ$8&amp;"]"),Data_main[Data],$A28, Data_main[Segment],$B28, Data_main[Scenario],$B$3)),SUMIFS(INDIRECT("Data_main"&amp;"["&amp;AQ$8&amp;"]"),Data_main[Data],$A28, Data_main[Segment],$B28, Data_main[Scenario],$B$3)),SUMIFS(INDIRECT("Data_main"&amp;"["&amp;AQ$8&amp;"]"),Data_main[Data],$A28, Data_main[Segment],$B28, Data_main[Scenario],$B$3))</f>
        <v>285.90978829836314</v>
      </c>
      <c r="AR28" s="446">
        <f ca="1">IF($B$6="ON", IF(AR26&gt;=covid_start, IF(AR26&lt;covid_recovery,NA(),SUMIFS(INDIRECT("Data_main"&amp;"["&amp;AR$8&amp;"]"),Data_main[Data],$A28, Data_main[Segment],$B28, Data_main[Scenario],$B$3)),SUMIFS(INDIRECT("Data_main"&amp;"["&amp;AR$8&amp;"]"),Data_main[Data],$A28, Data_main[Segment],$B28, Data_main[Scenario],$B$3)),SUMIFS(INDIRECT("Data_main"&amp;"["&amp;AR$8&amp;"]"),Data_main[Data],$A28, Data_main[Segment],$B28, Data_main[Scenario],$B$3))</f>
        <v>291.61973405397828</v>
      </c>
      <c r="AS28" s="446">
        <f ca="1">IF($B$6="ON", IF(AS26&gt;=covid_start, IF(AS26&lt;covid_recovery,NA(),SUMIFS(INDIRECT("Data_main"&amp;"["&amp;AS$8&amp;"]"),Data_main[Data],$A28, Data_main[Segment],$B28, Data_main[Scenario],$B$3)),SUMIFS(INDIRECT("Data_main"&amp;"["&amp;AS$8&amp;"]"),Data_main[Data],$A28, Data_main[Segment],$B28, Data_main[Scenario],$B$3)),SUMIFS(INDIRECT("Data_main"&amp;"["&amp;AS$8&amp;"]"),Data_main[Data],$A28, Data_main[Segment],$B28, Data_main[Scenario],$B$3))</f>
        <v>297.32967980959342</v>
      </c>
      <c r="AT28" s="446">
        <f ca="1">IF($B$6="ON", IF(AT26&gt;=covid_start, IF(AT26&lt;covid_recovery,NA(),SUMIFS(INDIRECT("Data_main"&amp;"["&amp;AT$8&amp;"]"),Data_main[Data],$A28, Data_main[Segment],$B28, Data_main[Scenario],$B$3)),SUMIFS(INDIRECT("Data_main"&amp;"["&amp;AT$8&amp;"]"),Data_main[Data],$A28, Data_main[Segment],$B28, Data_main[Scenario],$B$3)),SUMIFS(INDIRECT("Data_main"&amp;"["&amp;AT$8&amp;"]"),Data_main[Data],$A28, Data_main[Segment],$B28, Data_main[Scenario],$B$3))</f>
        <v>303.03962556520884</v>
      </c>
      <c r="AU28" s="446">
        <f ca="1">IF($B$6="ON", IF(AU26&gt;=covid_start, IF(AU26&lt;covid_recovery,NA(),SUMIFS(INDIRECT("Data_main"&amp;"["&amp;AU$8&amp;"]"),Data_main[Data],$A28, Data_main[Segment],$B28, Data_main[Scenario],$B$3)),SUMIFS(INDIRECT("Data_main"&amp;"["&amp;AU$8&amp;"]"),Data_main[Data],$A28, Data_main[Segment],$B28, Data_main[Scenario],$B$3)),SUMIFS(INDIRECT("Data_main"&amp;"["&amp;AU$8&amp;"]"),Data_main[Data],$A28, Data_main[Segment],$B28, Data_main[Scenario],$B$3))</f>
        <v>308.74957132082403</v>
      </c>
      <c r="AV28" s="446">
        <f ca="1">IF($B$6="ON", IF(AV26&gt;=covid_start, IF(AV26&lt;covid_recovery,NA(),SUMIFS(INDIRECT("Data_main"&amp;"["&amp;AV$8&amp;"]"),Data_main[Data],$A28, Data_main[Segment],$B28, Data_main[Scenario],$B$3)),SUMIFS(INDIRECT("Data_main"&amp;"["&amp;AV$8&amp;"]"),Data_main[Data],$A28, Data_main[Segment],$B28, Data_main[Scenario],$B$3)),SUMIFS(INDIRECT("Data_main"&amp;"["&amp;AV$8&amp;"]"),Data_main[Data],$A28, Data_main[Segment],$B28, Data_main[Scenario],$B$3))</f>
        <v>314.45951707643917</v>
      </c>
      <c r="AW28" s="446">
        <f ca="1">IF($B$6="ON", IF(AW26&gt;=covid_start, IF(AW26&lt;covid_recovery,NA(),SUMIFS(INDIRECT("Data_main"&amp;"["&amp;AW$8&amp;"]"),Data_main[Data],$A28, Data_main[Segment],$B28, Data_main[Scenario],$B$3)),SUMIFS(INDIRECT("Data_main"&amp;"["&amp;AW$8&amp;"]"),Data_main[Data],$A28, Data_main[Segment],$B28, Data_main[Scenario],$B$3)),SUMIFS(INDIRECT("Data_main"&amp;"["&amp;AW$8&amp;"]"),Data_main[Data],$A28, Data_main[Segment],$B28, Data_main[Scenario],$B$3))</f>
        <v>320.16946283205431</v>
      </c>
      <c r="AX28" s="446">
        <f ca="1">IF($B$6="ON", IF(AX26&gt;=covid_start, IF(AX26&lt;covid_recovery,NA(),SUMIFS(INDIRECT("Data_main"&amp;"["&amp;AX$8&amp;"]"),Data_main[Data],$A28, Data_main[Segment],$B28, Data_main[Scenario],$B$3)),SUMIFS(INDIRECT("Data_main"&amp;"["&amp;AX$8&amp;"]"),Data_main[Data],$A28, Data_main[Segment],$B28, Data_main[Scenario],$B$3)),SUMIFS(INDIRECT("Data_main"&amp;"["&amp;AX$8&amp;"]"),Data_main[Data],$A28, Data_main[Segment],$B28, Data_main[Scenario],$B$3))</f>
        <v>325.87940858766973</v>
      </c>
      <c r="AY28" s="446">
        <f ca="1">IF($B$6="ON", IF(AY26&gt;=covid_start, IF(AY26&lt;covid_recovery,NA(),SUMIFS(INDIRECT("Data_main"&amp;"["&amp;AY$8&amp;"]"),Data_main[Data],$A28, Data_main[Segment],$B28, Data_main[Scenario],$B$3)),SUMIFS(INDIRECT("Data_main"&amp;"["&amp;AY$8&amp;"]"),Data_main[Data],$A28, Data_main[Segment],$B28, Data_main[Scenario],$B$3)),SUMIFS(INDIRECT("Data_main"&amp;"["&amp;AY$8&amp;"]"),Data_main[Data],$A28, Data_main[Segment],$B28, Data_main[Scenario],$B$3))</f>
        <v>331.85906622017882</v>
      </c>
      <c r="AZ28" s="446">
        <f ca="1">IF($B$6="ON", IF(AZ26&gt;=covid_start, IF(AZ26&lt;covid_recovery,NA(),SUMIFS(INDIRECT("Data_main"&amp;"["&amp;AZ$8&amp;"]"),Data_main[Data],$A28, Data_main[Segment],$B28, Data_main[Scenario],$B$3)),SUMIFS(INDIRECT("Data_main"&amp;"["&amp;AZ$8&amp;"]"),Data_main[Data],$A28, Data_main[Segment],$B28, Data_main[Scenario],$B$3)),SUMIFS(INDIRECT("Data_main"&amp;"["&amp;AZ$8&amp;"]"),Data_main[Data],$A28, Data_main[Segment],$B28, Data_main[Scenario],$B$3))</f>
        <v>337.83872385268762</v>
      </c>
      <c r="BA28" s="446">
        <f ca="1">IF($B$6="ON", IF(BA26&gt;=covid_start, IF(BA26&lt;covid_recovery,NA(),SUMIFS(INDIRECT("Data_main"&amp;"["&amp;BA$8&amp;"]"),Data_main[Data],$A28, Data_main[Segment],$B28, Data_main[Scenario],$B$3)),SUMIFS(INDIRECT("Data_main"&amp;"["&amp;BA$8&amp;"]"),Data_main[Data],$A28, Data_main[Segment],$B28, Data_main[Scenario],$B$3)),SUMIFS(INDIRECT("Data_main"&amp;"["&amp;BA$8&amp;"]"),Data_main[Data],$A28, Data_main[Segment],$B28, Data_main[Scenario],$B$3))</f>
        <v>343.81838148519677</v>
      </c>
      <c r="BB28" s="446">
        <f ca="1">IF($B$6="ON", IF(BB26&gt;=covid_start, IF(BB26&lt;covid_recovery,NA(),SUMIFS(INDIRECT("Data_main"&amp;"["&amp;BB$8&amp;"]"),Data_main[Data],$A28, Data_main[Segment],$B28, Data_main[Scenario],$B$3)),SUMIFS(INDIRECT("Data_main"&amp;"["&amp;BB$8&amp;"]"),Data_main[Data],$A28, Data_main[Segment],$B28, Data_main[Scenario],$B$3)),SUMIFS(INDIRECT("Data_main"&amp;"["&amp;BB$8&amp;"]"),Data_main[Data],$A28, Data_main[Segment],$B28, Data_main[Scenario],$B$3))</f>
        <v>349.79803911770586</v>
      </c>
      <c r="BC28" s="446">
        <f ca="1">IF($B$6="ON", IF(BC26&gt;=covid_start, IF(BC26&lt;covid_recovery,NA(),SUMIFS(INDIRECT("Data_main"&amp;"["&amp;BC$8&amp;"]"),Data_main[Data],$A28, Data_main[Segment],$B28, Data_main[Scenario],$B$3)),SUMIFS(INDIRECT("Data_main"&amp;"["&amp;BC$8&amp;"]"),Data_main[Data],$A28, Data_main[Segment],$B28, Data_main[Scenario],$B$3)),SUMIFS(INDIRECT("Data_main"&amp;"["&amp;BC$8&amp;"]"),Data_main[Data],$A28, Data_main[Segment],$B28, Data_main[Scenario],$B$3))</f>
        <v>355.777696750215</v>
      </c>
      <c r="BD28" s="446">
        <f ca="1">IF($B$6="ON", IF(BD26&gt;=covid_start, IF(BD26&lt;covid_recovery,NA(),SUMIFS(INDIRECT("Data_main"&amp;"["&amp;BD$8&amp;"]"),Data_main[Data],$A28, Data_main[Segment],$B28, Data_main[Scenario],$B$3)),SUMIFS(INDIRECT("Data_main"&amp;"["&amp;BD$8&amp;"]"),Data_main[Data],$A28, Data_main[Segment],$B28, Data_main[Scenario],$B$3)),SUMIFS(INDIRECT("Data_main"&amp;"["&amp;BD$8&amp;"]"),Data_main[Data],$A28, Data_main[Segment],$B28, Data_main[Scenario],$B$3))</f>
        <v>361.75735438272403</v>
      </c>
      <c r="BE28" s="446">
        <f ca="1">IF($B$6="ON", IF(BE26&gt;=covid_start, IF(BE26&lt;covid_recovery,NA(),SUMIFS(INDIRECT("Data_main"&amp;"["&amp;BE$8&amp;"]"),Data_main[Data],$A28, Data_main[Segment],$B28, Data_main[Scenario],$B$3)),SUMIFS(INDIRECT("Data_main"&amp;"["&amp;BE$8&amp;"]"),Data_main[Data],$A28, Data_main[Segment],$B28, Data_main[Scenario],$B$3)),SUMIFS(INDIRECT("Data_main"&amp;"["&amp;BE$8&amp;"]"),Data_main[Data],$A28, Data_main[Segment],$B28, Data_main[Scenario],$B$3))</f>
        <v>367.73701201523312</v>
      </c>
      <c r="BF28" s="446">
        <f ca="1">IF($B$6="ON", IF(BF26&gt;=covid_start, IF(BF26&lt;covid_recovery,NA(),SUMIFS(INDIRECT("Data_main"&amp;"["&amp;BF$8&amp;"]"),Data_main[Data],$A28, Data_main[Segment],$B28, Data_main[Scenario],$B$3)),SUMIFS(INDIRECT("Data_main"&amp;"["&amp;BF$8&amp;"]"),Data_main[Data],$A28, Data_main[Segment],$B28, Data_main[Scenario],$B$3)),SUMIFS(INDIRECT("Data_main"&amp;"["&amp;BF$8&amp;"]"),Data_main[Data],$A28, Data_main[Segment],$B28, Data_main[Scenario],$B$3))</f>
        <v>373.71666964774192</v>
      </c>
      <c r="BG28" s="446">
        <f ca="1">IF($B$6="ON", IF(BG26&gt;=covid_start, IF(BG26&lt;covid_recovery,NA(),SUMIFS(INDIRECT("Data_main"&amp;"["&amp;BG$8&amp;"]"),Data_main[Data],$A28, Data_main[Segment],$B28, Data_main[Scenario],$B$3)),SUMIFS(INDIRECT("Data_main"&amp;"["&amp;BG$8&amp;"]"),Data_main[Data],$A28, Data_main[Segment],$B28, Data_main[Scenario],$B$3)),SUMIFS(INDIRECT("Data_main"&amp;"["&amp;BG$8&amp;"]"),Data_main[Data],$A28, Data_main[Segment],$B28, Data_main[Scenario],$B$3))</f>
        <v>379.69632728025107</v>
      </c>
      <c r="BH28" s="446">
        <f ca="1">IF($B$6="ON", IF(BH26&gt;=covid_start, IF(BH26&lt;covid_recovery,NA(),SUMIFS(INDIRECT("Data_main"&amp;"["&amp;BH$8&amp;"]"),Data_main[Data],$A28, Data_main[Segment],$B28, Data_main[Scenario],$B$3)),SUMIFS(INDIRECT("Data_main"&amp;"["&amp;BH$8&amp;"]"),Data_main[Data],$A28, Data_main[Segment],$B28, Data_main[Scenario],$B$3)),SUMIFS(INDIRECT("Data_main"&amp;"["&amp;BH$8&amp;"]"),Data_main[Data],$A28, Data_main[Segment],$B28, Data_main[Scenario],$B$3))</f>
        <v>385.67598491276044</v>
      </c>
      <c r="BI28" s="446">
        <f ca="1">IF($B$6="ON", IF(BI26&gt;=covid_start, IF(BI26&lt;covid_recovery,NA(),SUMIFS(INDIRECT("Data_main"&amp;"["&amp;BI$8&amp;"]"),Data_main[Data],$A28, Data_main[Segment],$B28, Data_main[Scenario],$B$3)),SUMIFS(INDIRECT("Data_main"&amp;"["&amp;BI$8&amp;"]"),Data_main[Data],$A28, Data_main[Segment],$B28, Data_main[Scenario],$B$3)),SUMIFS(INDIRECT("Data_main"&amp;"["&amp;BI$8&amp;"]"),Data_main[Data],$A28, Data_main[Segment],$B28, Data_main[Scenario],$B$3))</f>
        <v>4.3287426684513665E-2</v>
      </c>
      <c r="BJ28" s="446">
        <f ca="1">IF($B$6="ON", IF(BJ26&gt;=covid_start, IF(BJ26&lt;covid_recovery,NA(),SUMIFS(INDIRECT("Data_main"&amp;"["&amp;BJ$8&amp;"]"),Data_main[Data],$A28, Data_main[Segment],$B28, Data_main[Scenario],$B$3)),SUMIFS(INDIRECT("Data_main"&amp;"["&amp;BJ$8&amp;"]"),Data_main[Data],$A28, Data_main[Segment],$B28, Data_main[Scenario],$B$3)),SUMIFS(INDIRECT("Data_main"&amp;"["&amp;BJ$8&amp;"]"),Data_main[Data],$A28, Data_main[Segment],$B28, Data_main[Scenario],$B$3))</f>
        <v>4.6283110614256412E-2</v>
      </c>
      <c r="BK28" s="446">
        <f ca="1">IF($B$6="ON", IF(BK26&gt;=covid_start, IF(BK26&lt;covid_recovery,NA(),SUMIFS(INDIRECT("Data_main"&amp;"["&amp;BK$8&amp;"]"),Data_main[Data],$A28, Data_main[Segment],$B28, Data_main[Scenario],$B$3)),SUMIFS(INDIRECT("Data_main"&amp;"["&amp;BK$8&amp;"]"),Data_main[Data],$A28, Data_main[Segment],$B28, Data_main[Scenario],$B$3)),SUMIFS(INDIRECT("Data_main"&amp;"["&amp;BK$8&amp;"]"),Data_main[Data],$A28, Data_main[Segment],$B28, Data_main[Scenario],$B$3))</f>
        <v>2.7830783731149111E-2</v>
      </c>
      <c r="BL28" s="446">
        <f ca="1">IF($B$6="ON", IF(BL26&gt;=covid_start, IF(BL26&lt;covid_recovery,NA(),SUMIFS(INDIRECT("Data_main"&amp;"["&amp;BL$8&amp;"]"),Data_main[Data],$A28, Data_main[Segment],$B28, Data_main[Scenario],$B$3)),SUMIFS(INDIRECT("Data_main"&amp;"["&amp;BL$8&amp;"]"),Data_main[Data],$A28, Data_main[Segment],$B28, Data_main[Scenario],$B$3)),SUMIFS(INDIRECT("Data_main"&amp;"["&amp;BL$8&amp;"]"),Data_main[Data],$A28, Data_main[Segment],$B28, Data_main[Scenario],$B$3))</f>
        <v>2.4050772704349521E-2</v>
      </c>
      <c r="BM28" s="446">
        <f ca="1">IF($B$6="ON", IF(BM26&gt;=covid_start, IF(BM26&lt;covid_recovery,NA(),SUMIFS(INDIRECT("Data_main"&amp;"["&amp;BM$8&amp;"]"),Data_main[Data],$A28, Data_main[Segment],$B28, Data_main[Scenario],$B$3)),SUMIFS(INDIRECT("Data_main"&amp;"["&amp;BM$8&amp;"]"),Data_main[Data],$A28, Data_main[Segment],$B28, Data_main[Scenario],$B$3)),SUMIFS(INDIRECT("Data_main"&amp;"["&amp;BM$8&amp;"]"),Data_main[Data],$A28, Data_main[Segment],$B28, Data_main[Scenario],$B$3))</f>
        <v>0</v>
      </c>
      <c r="BN28" s="446">
        <f ca="1">IF($B$6="ON", IF(BN26&gt;=covid_start, IF(BN26&lt;covid_recovery,NA(),SUMIFS(INDIRECT("Data_main"&amp;"["&amp;BN$8&amp;"]"),Data_main[Data],$A28, Data_main[Segment],$B28, Data_main[Scenario],$B$3)),SUMIFS(INDIRECT("Data_main"&amp;"["&amp;BN$8&amp;"]"),Data_main[Data],$A28, Data_main[Segment],$B28, Data_main[Scenario],$B$3)),SUMIFS(INDIRECT("Data_main"&amp;"["&amp;BN$8&amp;"]"),Data_main[Data],$A28, Data_main[Segment],$B28, Data_main[Scenario],$B$3))</f>
        <v>0</v>
      </c>
      <c r="BO28" s="446">
        <f ca="1">IF($B$6="ON", IF(BO26&gt;=covid_start, IF(BO26&lt;covid_recovery,NA(),SUMIFS(INDIRECT("Data_main"&amp;"["&amp;BO$8&amp;"]"),Data_main[Data],$A28, Data_main[Segment],$B28, Data_main[Scenario],$B$3)),SUMIFS(INDIRECT("Data_main"&amp;"["&amp;BO$8&amp;"]"),Data_main[Data],$A28, Data_main[Segment],$B28, Data_main[Scenario],$B$3)),SUMIFS(INDIRECT("Data_main"&amp;"["&amp;BO$8&amp;"]"),Data_main[Data],$A28, Data_main[Segment],$B28, Data_main[Scenario],$B$3))</f>
        <v>0</v>
      </c>
      <c r="BP28" s="446">
        <f ca="1">IF($B$6="ON", IF(BP26&gt;=covid_start, IF(BP26&lt;covid_recovery,NA(),SUMIFS(INDIRECT("Data_main"&amp;"["&amp;BP$8&amp;"]"),Data_main[Data],$A28, Data_main[Segment],$B28, Data_main[Scenario],$B$3)),SUMIFS(INDIRECT("Data_main"&amp;"["&amp;BP$8&amp;"]"),Data_main[Data],$A28, Data_main[Segment],$B28, Data_main[Scenario],$B$3)),SUMIFS(INDIRECT("Data_main"&amp;"["&amp;BP$8&amp;"]"),Data_main[Data],$A28, Data_main[Segment],$B28, Data_main[Scenario],$B$3))</f>
        <v>0</v>
      </c>
      <c r="BQ28" s="446">
        <f ca="1">IF($B$6="ON", IF(BQ26&gt;=covid_start, IF(BQ26&lt;covid_recovery,NA(),SUMIFS(INDIRECT("Data_main"&amp;"["&amp;BQ$8&amp;"]"),Data_main[Data],$A28, Data_main[Segment],$B28, Data_main[Scenario],$B$3)),SUMIFS(INDIRECT("Data_main"&amp;"["&amp;BQ$8&amp;"]"),Data_main[Data],$A28, Data_main[Segment],$B28, Data_main[Scenario],$B$3)),SUMIFS(INDIRECT("Data_main"&amp;"["&amp;BQ$8&amp;"]"),Data_main[Data],$A28, Data_main[Segment],$B28, Data_main[Scenario],$B$3))</f>
        <v>0</v>
      </c>
      <c r="BR28" s="446">
        <f ca="1">IF($B$6="ON", IF(BR26&gt;=covid_start, IF(BR26&lt;covid_recovery,NA(),SUMIFS(INDIRECT("Data_main"&amp;"["&amp;BR$8&amp;"]"),Data_main[Data],$A28, Data_main[Segment],$B28, Data_main[Scenario],$B$3)),SUMIFS(INDIRECT("Data_main"&amp;"["&amp;BR$8&amp;"]"),Data_main[Data],$A28, Data_main[Segment],$B28, Data_main[Scenario],$B$3)),SUMIFS(INDIRECT("Data_main"&amp;"["&amp;BR$8&amp;"]"),Data_main[Data],$A28, Data_main[Segment],$B28, Data_main[Scenario],$B$3))</f>
        <v>0</v>
      </c>
      <c r="BS28" s="446">
        <f ca="1">IF($B$6="ON", IF(BS26&gt;=covid_start, IF(BS26&lt;covid_recovery,NA(),SUMIFS(INDIRECT("Data_main"&amp;"["&amp;BS$8&amp;"]"),Data_main[Data],$A28, Data_main[Segment],$B28, Data_main[Scenario],$B$3)),SUMIFS(INDIRECT("Data_main"&amp;"["&amp;BS$8&amp;"]"),Data_main[Data],$A28, Data_main[Segment],$B28, Data_main[Scenario],$B$3)),SUMIFS(INDIRECT("Data_main"&amp;"["&amp;BS$8&amp;"]"),Data_main[Data],$A28, Data_main[Segment],$B28, Data_main[Scenario],$B$3))</f>
        <v>0</v>
      </c>
      <c r="BT28" s="446">
        <f ca="1">IF($B$6="ON", IF(BT26&gt;=covid_start, IF(BT26&lt;covid_recovery,NA(),SUMIFS(INDIRECT("Data_main"&amp;"["&amp;BT$8&amp;"]"),Data_main[Data],$A28, Data_main[Segment],$B28, Data_main[Scenario],$B$3)),SUMIFS(INDIRECT("Data_main"&amp;"["&amp;BT$8&amp;"]"),Data_main[Data],$A28, Data_main[Segment],$B28, Data_main[Scenario],$B$3)),SUMIFS(INDIRECT("Data_main"&amp;"["&amp;BT$8&amp;"]"),Data_main[Data],$A28, Data_main[Segment],$B28, Data_main[Scenario],$B$3))</f>
        <v>0</v>
      </c>
      <c r="BU28" s="446">
        <f ca="1">IF($B$6="ON", IF(BU26&gt;=covid_start, IF(BU26&lt;covid_recovery,NA(),SUMIFS(INDIRECT("Data_main"&amp;"["&amp;BU$8&amp;"]"),Data_main[Data],$A28, Data_main[Segment],$B28, Data_main[Scenario],$B$3)),SUMIFS(INDIRECT("Data_main"&amp;"["&amp;BU$8&amp;"]"),Data_main[Data],$A28, Data_main[Segment],$B28, Data_main[Scenario],$B$3)),SUMIFS(INDIRECT("Data_main"&amp;"["&amp;BU$8&amp;"]"),Data_main[Data],$A28, Data_main[Segment],$B28, Data_main[Scenario],$B$3))</f>
        <v>0</v>
      </c>
      <c r="BV28" s="446">
        <f ca="1">IF($B$6="ON", IF(BV26&gt;=covid_start, IF(BV26&lt;covid_recovery,NA(),SUMIFS(INDIRECT("Data_main"&amp;"["&amp;BV$8&amp;"]"),Data_main[Data],$A28, Data_main[Segment],$B28, Data_main[Scenario],$B$3)),SUMIFS(INDIRECT("Data_main"&amp;"["&amp;BV$8&amp;"]"),Data_main[Data],$A28, Data_main[Segment],$B28, Data_main[Scenario],$B$3)),SUMIFS(INDIRECT("Data_main"&amp;"["&amp;BV$8&amp;"]"),Data_main[Data],$A28, Data_main[Segment],$B28, Data_main[Scenario],$B$3))</f>
        <v>0</v>
      </c>
      <c r="BW28" s="446">
        <f ca="1">IF($B$6="ON", IF(BW26&gt;=covid_start, IF(BW26&lt;covid_recovery,NA(),SUMIFS(INDIRECT("Data_main"&amp;"["&amp;BW$8&amp;"]"),Data_main[Data],$A28, Data_main[Segment],$B28, Data_main[Scenario],$B$3)),SUMIFS(INDIRECT("Data_main"&amp;"["&amp;BW$8&amp;"]"),Data_main[Data],$A28, Data_main[Segment],$B28, Data_main[Scenario],$B$3)),SUMIFS(INDIRECT("Data_main"&amp;"["&amp;BW$8&amp;"]"),Data_main[Data],$A28, Data_main[Segment],$B28, Data_main[Scenario],$B$3))</f>
        <v>0</v>
      </c>
      <c r="BX28" s="446">
        <f ca="1">IF($B$6="ON", IF(BX26&gt;=covid_start, IF(BX26&lt;covid_recovery,NA(),SUMIFS(INDIRECT("Data_main"&amp;"["&amp;BX$8&amp;"]"),Data_main[Data],$A28, Data_main[Segment],$B28, Data_main[Scenario],$B$3)),SUMIFS(INDIRECT("Data_main"&amp;"["&amp;BX$8&amp;"]"),Data_main[Data],$A28, Data_main[Segment],$B28, Data_main[Scenario],$B$3)),SUMIFS(INDIRECT("Data_main"&amp;"["&amp;BX$8&amp;"]"),Data_main[Data],$A28, Data_main[Segment],$B28, Data_main[Scenario],$B$3))</f>
        <v>0</v>
      </c>
      <c r="BY28" s="446">
        <f ca="1">IF($B$6="ON", IF(BY26&gt;=covid_start, IF(BY26&lt;covid_recovery,NA(),SUMIFS(INDIRECT("Data_main"&amp;"["&amp;BY$8&amp;"]"),Data_main[Data],$A28, Data_main[Segment],$B28, Data_main[Scenario],$B$3)),SUMIFS(INDIRECT("Data_main"&amp;"["&amp;BY$8&amp;"]"),Data_main[Data],$A28, Data_main[Segment],$B28, Data_main[Scenario],$B$3)),SUMIFS(INDIRECT("Data_main"&amp;"["&amp;BY$8&amp;"]"),Data_main[Data],$A28, Data_main[Segment],$B28, Data_main[Scenario],$B$3))</f>
        <v>0</v>
      </c>
      <c r="BZ28" s="446">
        <f ca="1">IF($B$6="ON", IF(BZ26&gt;=covid_start, IF(BZ26&lt;covid_recovery,NA(),SUMIFS(INDIRECT("Data_main"&amp;"["&amp;BZ$8&amp;"]"),Data_main[Data],$A28, Data_main[Segment],$B28, Data_main[Scenario],$B$3)),SUMIFS(INDIRECT("Data_main"&amp;"["&amp;BZ$8&amp;"]"),Data_main[Data],$A28, Data_main[Segment],$B28, Data_main[Scenario],$B$3)),SUMIFS(INDIRECT("Data_main"&amp;"["&amp;BZ$8&amp;"]"),Data_main[Data],$A28, Data_main[Segment],$B28, Data_main[Scenario],$B$3))</f>
        <v>0</v>
      </c>
      <c r="CA28" s="446">
        <f ca="1">IF($B$6="ON", IF(CA26&gt;=covid_start, IF(CA26&lt;covid_recovery,NA(),SUMIFS(INDIRECT("Data_main"&amp;"["&amp;CA$8&amp;"]"),Data_main[Data],$A28, Data_main[Segment],$B28, Data_main[Scenario],$B$3)),SUMIFS(INDIRECT("Data_main"&amp;"["&amp;CA$8&amp;"]"),Data_main[Data],$A28, Data_main[Segment],$B28, Data_main[Scenario],$B$3)),SUMIFS(INDIRECT("Data_main"&amp;"["&amp;CA$8&amp;"]"),Data_main[Data],$A28, Data_main[Segment],$B28, Data_main[Scenario],$B$3))</f>
        <v>0</v>
      </c>
      <c r="CB28" s="446">
        <f ca="1">IF($B$6="ON", IF(CB26&gt;=covid_start, IF(CB26&lt;covid_recovery,NA(),SUMIFS(INDIRECT("Data_main"&amp;"["&amp;CB$8&amp;"]"),Data_main[Data],$A28, Data_main[Segment],$B28, Data_main[Scenario],$B$3)),SUMIFS(INDIRECT("Data_main"&amp;"["&amp;CB$8&amp;"]"),Data_main[Data],$A28, Data_main[Segment],$B28, Data_main[Scenario],$B$3)),SUMIFS(INDIRECT("Data_main"&amp;"["&amp;CB$8&amp;"]"),Data_main[Data],$A28, Data_main[Segment],$B28, Data_main[Scenario],$B$3))</f>
        <v>0</v>
      </c>
      <c r="CC28" s="446">
        <f ca="1">IF($B$6="ON", IF(CC26&gt;=covid_start, IF(CC26&lt;covid_recovery,NA(),SUMIFS(INDIRECT("Data_main"&amp;"["&amp;CC$8&amp;"]"),Data_main[Data],$A28, Data_main[Segment],$B28, Data_main[Scenario],$B$3)),SUMIFS(INDIRECT("Data_main"&amp;"["&amp;CC$8&amp;"]"),Data_main[Data],$A28, Data_main[Segment],$B28, Data_main[Scenario],$B$3)),SUMIFS(INDIRECT("Data_main"&amp;"["&amp;CC$8&amp;"]"),Data_main[Data],$A28, Data_main[Segment],$B28, Data_main[Scenario],$B$3))</f>
        <v>0</v>
      </c>
      <c r="CD28" s="446">
        <f ca="1">IF($B$6="ON", IF(CD26&gt;=covid_start, IF(CD26&lt;covid_recovery,NA(),SUMIFS(INDIRECT("Data_main"&amp;"["&amp;CD$8&amp;"]"),Data_main[Data],$A28, Data_main[Segment],$B28, Data_main[Scenario],$B$3)),SUMIFS(INDIRECT("Data_main"&amp;"["&amp;CD$8&amp;"]"),Data_main[Data],$A28, Data_main[Segment],$B28, Data_main[Scenario],$B$3)),SUMIFS(INDIRECT("Data_main"&amp;"["&amp;CD$8&amp;"]"),Data_main[Data],$A28, Data_main[Segment],$B28, Data_main[Scenario],$B$3))</f>
        <v>0</v>
      </c>
      <c r="CE28" s="446">
        <f ca="1">IF($B$6="ON", IF(CE26&gt;=covid_start, IF(CE26&lt;covid_recovery,NA(),SUMIFS(INDIRECT("Data_main"&amp;"["&amp;CE$8&amp;"]"),Data_main[Data],$A28, Data_main[Segment],$B28, Data_main[Scenario],$B$3)),SUMIFS(INDIRECT("Data_main"&amp;"["&amp;CE$8&amp;"]"),Data_main[Data],$A28, Data_main[Segment],$B28, Data_main[Scenario],$B$3)),SUMIFS(INDIRECT("Data_main"&amp;"["&amp;CE$8&amp;"]"),Data_main[Data],$A28, Data_main[Segment],$B28, Data_main[Scenario],$B$3))</f>
        <v>0</v>
      </c>
      <c r="CF28" s="446">
        <f ca="1">IF($B$6="ON", IF(CF26&gt;=covid_start, IF(CF26&lt;covid_recovery,NA(),SUMIFS(INDIRECT("Data_main"&amp;"["&amp;CF$8&amp;"]"),Data_main[Data],$A28, Data_main[Segment],$B28, Data_main[Scenario],$B$3)),SUMIFS(INDIRECT("Data_main"&amp;"["&amp;CF$8&amp;"]"),Data_main[Data],$A28, Data_main[Segment],$B28, Data_main[Scenario],$B$3)),SUMIFS(INDIRECT("Data_main"&amp;"["&amp;CF$8&amp;"]"),Data_main[Data],$A28, Data_main[Segment],$B28, Data_main[Scenario],$B$3))</f>
        <v>0</v>
      </c>
      <c r="CG28" s="446">
        <f ca="1">IF($B$6="ON", IF(CG26&gt;=covid_start, IF(CG26&lt;covid_recovery,NA(),SUMIFS(INDIRECT("Data_main"&amp;"["&amp;CG$8&amp;"]"),Data_main[Data],$A28, Data_main[Segment],$B28, Data_main[Scenario],$B$3)),SUMIFS(INDIRECT("Data_main"&amp;"["&amp;CG$8&amp;"]"),Data_main[Data],$A28, Data_main[Segment],$B28, Data_main[Scenario],$B$3)),SUMIFS(INDIRECT("Data_main"&amp;"["&amp;CG$8&amp;"]"),Data_main[Data],$A28, Data_main[Segment],$B28, Data_main[Scenario],$B$3))</f>
        <v>0</v>
      </c>
      <c r="CH28" s="446">
        <f ca="1">IF($B$6="ON", IF(CH26&gt;=covid_start, IF(CH26&lt;covid_recovery,NA(),SUMIFS(INDIRECT("Data_main"&amp;"["&amp;CH$8&amp;"]"),Data_main[Data],$A28, Data_main[Segment],$B28, Data_main[Scenario],$B$3)),SUMIFS(INDIRECT("Data_main"&amp;"["&amp;CH$8&amp;"]"),Data_main[Data],$A28, Data_main[Segment],$B28, Data_main[Scenario],$B$3)),SUMIFS(INDIRECT("Data_main"&amp;"["&amp;CH$8&amp;"]"),Data_main[Data],$A28, Data_main[Segment],$B28, Data_main[Scenario],$B$3))</f>
        <v>0</v>
      </c>
      <c r="CI28" s="446">
        <f ca="1">IF($B$6="ON", IF(CI26&gt;=covid_start, IF(CI26&lt;covid_recovery,NA(),SUMIFS(INDIRECT("Data_main"&amp;"["&amp;CI$8&amp;"]"),Data_main[Data],$A28, Data_main[Segment],$B28, Data_main[Scenario],$B$3)),SUMIFS(INDIRECT("Data_main"&amp;"["&amp;CI$8&amp;"]"),Data_main[Data],$A28, Data_main[Segment],$B28, Data_main[Scenario],$B$3)),SUMIFS(INDIRECT("Data_main"&amp;"["&amp;CI$8&amp;"]"),Data_main[Data],$A28, Data_main[Segment],$B28, Data_main[Scenario],$B$3))</f>
        <v>0</v>
      </c>
      <c r="CJ28" s="446">
        <f ca="1">IF($B$6="ON", IF(CJ26&gt;=covid_start, IF(CJ26&lt;covid_recovery,NA(),SUMIFS(INDIRECT("Data_main"&amp;"["&amp;CJ$8&amp;"]"),Data_main[Data],$A28, Data_main[Segment],$B28, Data_main[Scenario],$B$3)),SUMIFS(INDIRECT("Data_main"&amp;"["&amp;CJ$8&amp;"]"),Data_main[Data],$A28, Data_main[Segment],$B28, Data_main[Scenario],$B$3)),SUMIFS(INDIRECT("Data_main"&amp;"["&amp;CJ$8&amp;"]"),Data_main[Data],$A28, Data_main[Segment],$B28, Data_main[Scenario],$B$3))</f>
        <v>0</v>
      </c>
      <c r="CK28" s="446">
        <f ca="1">IF($B$6="ON", IF(CK26&gt;=covid_start, IF(CK26&lt;covid_recovery,NA(),SUMIFS(INDIRECT("Data_main"&amp;"["&amp;CK$8&amp;"]"),Data_main[Data],$A28, Data_main[Segment],$B28, Data_main[Scenario],$B$3)),SUMIFS(INDIRECT("Data_main"&amp;"["&amp;CK$8&amp;"]"),Data_main[Data],$A28, Data_main[Segment],$B28, Data_main[Scenario],$B$3)),SUMIFS(INDIRECT("Data_main"&amp;"["&amp;CK$8&amp;"]"),Data_main[Data],$A28, Data_main[Segment],$B28, Data_main[Scenario],$B$3))</f>
        <v>0</v>
      </c>
      <c r="CL28" s="446">
        <f ca="1">IF($B$6="ON", IF(CL26&gt;=covid_start, IF(CL26&lt;covid_recovery,NA(),SUMIFS(INDIRECT("Data_main"&amp;"["&amp;CL$8&amp;"]"),Data_main[Data],$A28, Data_main[Segment],$B28, Data_main[Scenario],$B$3)),SUMIFS(INDIRECT("Data_main"&amp;"["&amp;CL$8&amp;"]"),Data_main[Data],$A28, Data_main[Segment],$B28, Data_main[Scenario],$B$3)),SUMIFS(INDIRECT("Data_main"&amp;"["&amp;CL$8&amp;"]"),Data_main[Data],$A28, Data_main[Segment],$B28, Data_main[Scenario],$B$3))</f>
        <v>0</v>
      </c>
      <c r="CN28" s="447">
        <f ca="1">IFERROR((Y28/H28)^(1/17)-1,"")</f>
        <v>2.0789671507730256E-2</v>
      </c>
      <c r="CO28" s="447">
        <f ca="1">IFERROR((AN28/Y28)^(1/15)-1,"")</f>
        <v>2.7300190311734696E-2</v>
      </c>
      <c r="CP28" s="447">
        <f ca="1">IFERROR((AN28/H28)^(1/32)-1,"")</f>
        <v>2.3836323786496472E-2</v>
      </c>
    </row>
    <row r="29" spans="1:94" outlineLevel="1" x14ac:dyDescent="0.25">
      <c r="A29" s="448" t="s">
        <v>158</v>
      </c>
      <c r="B29" s="448" t="str">
        <f t="shared" si="126"/>
        <v>Ded-long</v>
      </c>
      <c r="C29" s="449" t="s">
        <v>312</v>
      </c>
      <c r="D29" s="445" t="s">
        <v>313</v>
      </c>
      <c r="E29" s="446">
        <f ca="1">IF($B$6="ON", IF(E26&gt;=covid_start, IF(E26&lt;covid_recovery,NA(),SUMIFS(INDIRECT("Data_main"&amp;"["&amp;E$8&amp;"]"),Data_main[Data],$A29, Data_main[Segment],$B29, Data_main[Scenario],$B$3)),SUMIFS(INDIRECT("Data_main"&amp;"["&amp;E$8&amp;"]"),Data_main[Data],$A29, Data_main[Segment],$B29, Data_main[Scenario],$B$3)),SUMIFS(INDIRECT("Data_main"&amp;"["&amp;E$8&amp;"]"),Data_main[Data],$A29, Data_main[Segment],$B29, Data_main[Scenario],$B$3))</f>
        <v>617.74112327702801</v>
      </c>
      <c r="F29" s="446">
        <f ca="1">IF($B$6="ON", IF(F26&gt;=covid_start, IF(F26&lt;covid_recovery,NA(),SUMIFS(INDIRECT("Data_main"&amp;"["&amp;F$8&amp;"]"),Data_main[Data],$A29, Data_main[Segment],$B29, Data_main[Scenario],$B$3)),SUMIFS(INDIRECT("Data_main"&amp;"["&amp;F$8&amp;"]"),Data_main[Data],$A29, Data_main[Segment],$B29, Data_main[Scenario],$B$3)),SUMIFS(INDIRECT("Data_main"&amp;"["&amp;F$8&amp;"]"),Data_main[Data],$A29, Data_main[Segment],$B29, Data_main[Scenario],$B$3))</f>
        <v>595.94914412829348</v>
      </c>
      <c r="G29" s="446">
        <f ca="1">IF($B$6="ON", IF(G26&gt;=covid_start, IF(G26&lt;covid_recovery,NA(),SUMIFS(INDIRECT("Data_main"&amp;"["&amp;G$8&amp;"]"),Data_main[Data],$A29, Data_main[Segment],$B29, Data_main[Scenario],$B$3)),SUMIFS(INDIRECT("Data_main"&amp;"["&amp;G$8&amp;"]"),Data_main[Data],$A29, Data_main[Segment],$B29, Data_main[Scenario],$B$3)),SUMIFS(INDIRECT("Data_main"&amp;"["&amp;G$8&amp;"]"),Data_main[Data],$A29, Data_main[Segment],$B29, Data_main[Scenario],$B$3))</f>
        <v>576.62914325116969</v>
      </c>
      <c r="H29" s="446">
        <f ca="1">IF($B$6="ON", IF(H26&gt;=covid_start, IF(H26&lt;covid_recovery,NA(),SUMIFS(INDIRECT("Data_main"&amp;"["&amp;H$8&amp;"]"),Data_main[Data],$A29, Data_main[Segment],$B29, Data_main[Scenario],$B$3)),SUMIFS(INDIRECT("Data_main"&amp;"["&amp;H$8&amp;"]"),Data_main[Data],$A29, Data_main[Segment],$B29, Data_main[Scenario],$B$3)),SUMIFS(INDIRECT("Data_main"&amp;"["&amp;H$8&amp;"]"),Data_main[Data],$A29, Data_main[Segment],$B29, Data_main[Scenario],$B$3))</f>
        <v>559.38308227988705</v>
      </c>
      <c r="I29" s="446">
        <f ca="1">IF($B$6="ON", IF(I26&gt;=covid_start, IF(I26&lt;covid_recovery,NA(),SUMIFS(INDIRECT("Data_main"&amp;"["&amp;I$8&amp;"]"),Data_main[Data],$A29, Data_main[Segment],$B29, Data_main[Scenario],$B$3)),SUMIFS(INDIRECT("Data_main"&amp;"["&amp;I$8&amp;"]"),Data_main[Data],$A29, Data_main[Segment],$B29, Data_main[Scenario],$B$3)),SUMIFS(INDIRECT("Data_main"&amp;"["&amp;I$8&amp;"]"),Data_main[Data],$A29, Data_main[Segment],$B29, Data_main[Scenario],$B$3))</f>
        <v>584.95599084340938</v>
      </c>
      <c r="J29" s="446" t="e">
        <f ca="1">IF($B$6="ON", IF(J26&gt;=covid_start, IF(J26&lt;covid_recovery,NA(),SUMIFS(INDIRECT("Data_main"&amp;"["&amp;J$8&amp;"]"),Data_main[Data],$A29, Data_main[Segment],$B29, Data_main[Scenario],$B$3)),SUMIFS(INDIRECT("Data_main"&amp;"["&amp;J$8&amp;"]"),Data_main[Data],$A29, Data_main[Segment],$B29, Data_main[Scenario],$B$3)),SUMIFS(INDIRECT("Data_main"&amp;"["&amp;J$8&amp;"]"),Data_main[Data],$A29, Data_main[Segment],$B29, Data_main[Scenario],$B$3))</f>
        <v>#N/A</v>
      </c>
      <c r="K29" s="446" t="e">
        <f ca="1">IF($B$6="ON", IF(K26&gt;=covid_start, IF(K26&lt;covid_recovery,NA(),SUMIFS(INDIRECT("Data_main"&amp;"["&amp;K$8&amp;"]"),Data_main[Data],$A29, Data_main[Segment],$B29, Data_main[Scenario],$B$3)),SUMIFS(INDIRECT("Data_main"&amp;"["&amp;K$8&amp;"]"),Data_main[Data],$A29, Data_main[Segment],$B29, Data_main[Scenario],$B$3)),SUMIFS(INDIRECT("Data_main"&amp;"["&amp;K$8&amp;"]"),Data_main[Data],$A29, Data_main[Segment],$B29, Data_main[Scenario],$B$3))</f>
        <v>#N/A</v>
      </c>
      <c r="L29" s="446" t="e">
        <f ca="1">IF($B$6="ON", IF(L26&gt;=covid_start, IF(L26&lt;covid_recovery,NA(),SUMIFS(INDIRECT("Data_main"&amp;"["&amp;L$8&amp;"]"),Data_main[Data],$A29, Data_main[Segment],$B29, Data_main[Scenario],$B$3)),SUMIFS(INDIRECT("Data_main"&amp;"["&amp;L$8&amp;"]"),Data_main[Data],$A29, Data_main[Segment],$B29, Data_main[Scenario],$B$3)),SUMIFS(INDIRECT("Data_main"&amp;"["&amp;L$8&amp;"]"),Data_main[Data],$A29, Data_main[Segment],$B29, Data_main[Scenario],$B$3))</f>
        <v>#N/A</v>
      </c>
      <c r="M29" s="446" t="e">
        <f ca="1">IF($B$6="ON", IF(M26&gt;=covid_start, IF(M26&lt;covid_recovery,NA(),SUMIFS(INDIRECT("Data_main"&amp;"["&amp;M$8&amp;"]"),Data_main[Data],$A29, Data_main[Segment],$B29, Data_main[Scenario],$B$3)),SUMIFS(INDIRECT("Data_main"&amp;"["&amp;M$8&amp;"]"),Data_main[Data],$A29, Data_main[Segment],$B29, Data_main[Scenario],$B$3)),SUMIFS(INDIRECT("Data_main"&amp;"["&amp;M$8&amp;"]"),Data_main[Data],$A29, Data_main[Segment],$B29, Data_main[Scenario],$B$3))</f>
        <v>#N/A</v>
      </c>
      <c r="N29" s="446" t="e">
        <f ca="1">IF($B$6="ON", IF(N26&gt;=covid_start, IF(N26&lt;covid_recovery,NA(),SUMIFS(INDIRECT("Data_main"&amp;"["&amp;N$8&amp;"]"),Data_main[Data],$A29, Data_main[Segment],$B29, Data_main[Scenario],$B$3)),SUMIFS(INDIRECT("Data_main"&amp;"["&amp;N$8&amp;"]"),Data_main[Data],$A29, Data_main[Segment],$B29, Data_main[Scenario],$B$3)),SUMIFS(INDIRECT("Data_main"&amp;"["&amp;N$8&amp;"]"),Data_main[Data],$A29, Data_main[Segment],$B29, Data_main[Scenario],$B$3))</f>
        <v>#N/A</v>
      </c>
      <c r="O29" s="446">
        <f ca="1">IF($B$6="ON", IF(O26&gt;=covid_start, IF(O26&lt;covid_recovery,NA(),SUMIFS(INDIRECT("Data_main"&amp;"["&amp;O$8&amp;"]"),Data_main[Data],$A29, Data_main[Segment],$B29, Data_main[Scenario],$B$3)),SUMIFS(INDIRECT("Data_main"&amp;"["&amp;O$8&amp;"]"),Data_main[Data],$A29, Data_main[Segment],$B29, Data_main[Scenario],$B$3)),SUMIFS(INDIRECT("Data_main"&amp;"["&amp;O$8&amp;"]"),Data_main[Data],$A29, Data_main[Segment],$B29, Data_main[Scenario],$B$3))</f>
        <v>477.80501852840638</v>
      </c>
      <c r="P29" s="446">
        <f ca="1">IF($B$6="ON", IF(P26&gt;=covid_start, IF(P26&lt;covid_recovery,NA(),SUMIFS(INDIRECT("Data_main"&amp;"["&amp;P$8&amp;"]"),Data_main[Data],$A29, Data_main[Segment],$B29, Data_main[Scenario],$B$3)),SUMIFS(INDIRECT("Data_main"&amp;"["&amp;P$8&amp;"]"),Data_main[Data],$A29, Data_main[Segment],$B29, Data_main[Scenario],$B$3)),SUMIFS(INDIRECT("Data_main"&amp;"["&amp;P$8&amp;"]"),Data_main[Data],$A29, Data_main[Segment],$B29, Data_main[Scenario],$B$3))</f>
        <v>463.25625587100029</v>
      </c>
      <c r="Q29" s="446">
        <f ca="1">IF($B$6="ON", IF(Q26&gt;=covid_start, IF(Q26&lt;covid_recovery,NA(),SUMIFS(INDIRECT("Data_main"&amp;"["&amp;Q$8&amp;"]"),Data_main[Data],$A29, Data_main[Segment],$B29, Data_main[Scenario],$B$3)),SUMIFS(INDIRECT("Data_main"&amp;"["&amp;Q$8&amp;"]"),Data_main[Data],$A29, Data_main[Segment],$B29, Data_main[Scenario],$B$3)),SUMIFS(INDIRECT("Data_main"&amp;"["&amp;Q$8&amp;"]"),Data_main[Data],$A29, Data_main[Segment],$B29, Data_main[Scenario],$B$3))</f>
        <v>449.45800468442951</v>
      </c>
      <c r="R29" s="446">
        <f ca="1">IF($B$6="ON", IF(R26&gt;=covid_start, IF(R26&lt;covid_recovery,NA(),SUMIFS(INDIRECT("Data_main"&amp;"["&amp;R$8&amp;"]"),Data_main[Data],$A29, Data_main[Segment],$B29, Data_main[Scenario],$B$3)),SUMIFS(INDIRECT("Data_main"&amp;"["&amp;R$8&amp;"]"),Data_main[Data],$A29, Data_main[Segment],$B29, Data_main[Scenario],$B$3)),SUMIFS(INDIRECT("Data_main"&amp;"["&amp;R$8&amp;"]"),Data_main[Data],$A29, Data_main[Segment],$B29, Data_main[Scenario],$B$3))</f>
        <v>436.35365144949753</v>
      </c>
      <c r="S29" s="446">
        <f ca="1">IF($B$6="ON", IF(S26&gt;=covid_start, IF(S26&lt;covid_recovery,NA(),SUMIFS(INDIRECT("Data_main"&amp;"["&amp;S$8&amp;"]"),Data_main[Data],$A29, Data_main[Segment],$B29, Data_main[Scenario],$B$3)),SUMIFS(INDIRECT("Data_main"&amp;"["&amp;S$8&amp;"]"),Data_main[Data],$A29, Data_main[Segment],$B29, Data_main[Scenario],$B$3)),SUMIFS(INDIRECT("Data_main"&amp;"["&amp;S$8&amp;"]"),Data_main[Data],$A29, Data_main[Segment],$B29, Data_main[Scenario],$B$3))</f>
        <v>423.89213704066054</v>
      </c>
      <c r="T29" s="446">
        <f ca="1">IF($B$6="ON", IF(T26&gt;=covid_start, IF(T26&lt;covid_recovery,NA(),SUMIFS(INDIRECT("Data_main"&amp;"["&amp;T$8&amp;"]"),Data_main[Data],$A29, Data_main[Segment],$B29, Data_main[Scenario],$B$3)),SUMIFS(INDIRECT("Data_main"&amp;"["&amp;T$8&amp;"]"),Data_main[Data],$A29, Data_main[Segment],$B29, Data_main[Scenario],$B$3)),SUMIFS(INDIRECT("Data_main"&amp;"["&amp;T$8&amp;"]"),Data_main[Data],$A29, Data_main[Segment],$B29, Data_main[Scenario],$B$3))</f>
        <v>412.02729185183631</v>
      </c>
      <c r="U29" s="446">
        <f ca="1">IF($B$6="ON", IF(U26&gt;=covid_start, IF(U26&lt;covid_recovery,NA(),SUMIFS(INDIRECT("Data_main"&amp;"["&amp;U$8&amp;"]"),Data_main[Data],$A29, Data_main[Segment],$B29, Data_main[Scenario],$B$3)),SUMIFS(INDIRECT("Data_main"&amp;"["&amp;U$8&amp;"]"),Data_main[Data],$A29, Data_main[Segment],$B29, Data_main[Scenario],$B$3)),SUMIFS(INDIRECT("Data_main"&amp;"["&amp;U$8&amp;"]"),Data_main[Data],$A29, Data_main[Segment],$B29, Data_main[Scenario],$B$3))</f>
        <v>395.68554787465416</v>
      </c>
      <c r="V29" s="446">
        <f ca="1">IF($B$6="ON", IF(V26&gt;=covid_start, IF(V26&lt;covid_recovery,NA(),SUMIFS(INDIRECT("Data_main"&amp;"["&amp;V$8&amp;"]"),Data_main[Data],$A29, Data_main[Segment],$B29, Data_main[Scenario],$B$3)),SUMIFS(INDIRECT("Data_main"&amp;"["&amp;V$8&amp;"]"),Data_main[Data],$A29, Data_main[Segment],$B29, Data_main[Scenario],$B$3)),SUMIFS(INDIRECT("Data_main"&amp;"["&amp;V$8&amp;"]"),Data_main[Data],$A29, Data_main[Segment],$B29, Data_main[Scenario],$B$3))</f>
        <v>380.2792209893006</v>
      </c>
      <c r="W29" s="446">
        <f ca="1">IF($B$6="ON", IF(W26&gt;=covid_start, IF(W26&lt;covid_recovery,NA(),SUMIFS(INDIRECT("Data_main"&amp;"["&amp;W$8&amp;"]"),Data_main[Data],$A29, Data_main[Segment],$B29, Data_main[Scenario],$B$3)),SUMIFS(INDIRECT("Data_main"&amp;"["&amp;W$8&amp;"]"),Data_main[Data],$A29, Data_main[Segment],$B29, Data_main[Scenario],$B$3)),SUMIFS(INDIRECT("Data_main"&amp;"["&amp;W$8&amp;"]"),Data_main[Data],$A29, Data_main[Segment],$B29, Data_main[Scenario],$B$3))</f>
        <v>365.73022966981813</v>
      </c>
      <c r="X29" s="446">
        <f ca="1">IF($B$6="ON", IF(X26&gt;=covid_start, IF(X26&lt;covid_recovery,NA(),SUMIFS(INDIRECT("Data_main"&amp;"["&amp;X$8&amp;"]"),Data_main[Data],$A29, Data_main[Segment],$B29, Data_main[Scenario],$B$3)),SUMIFS(INDIRECT("Data_main"&amp;"["&amp;X$8&amp;"]"),Data_main[Data],$A29, Data_main[Segment],$B29, Data_main[Scenario],$B$3)),SUMIFS(INDIRECT("Data_main"&amp;"["&amp;X$8&amp;"]"),Data_main[Data],$A29, Data_main[Segment],$B29, Data_main[Scenario],$B$3))</f>
        <v>351.9689473434251</v>
      </c>
      <c r="Y29" s="446">
        <f ca="1">IF($B$6="ON", IF(Y26&gt;=covid_start, IF(Y26&lt;covid_recovery,NA(),SUMIFS(INDIRECT("Data_main"&amp;"["&amp;Y$8&amp;"]"),Data_main[Data],$A29, Data_main[Segment],$B29, Data_main[Scenario],$B$3)),SUMIFS(INDIRECT("Data_main"&amp;"["&amp;Y$8&amp;"]"),Data_main[Data],$A29, Data_main[Segment],$B29, Data_main[Scenario],$B$3)),SUMIFS(INDIRECT("Data_main"&amp;"["&amp;Y$8&amp;"]"),Data_main[Data],$A29, Data_main[Segment],$B29, Data_main[Scenario],$B$3))</f>
        <v>338.93308813779521</v>
      </c>
      <c r="Z29" s="446">
        <f ca="1">IF($B$6="ON", IF(Z26&gt;=covid_start, IF(Z26&lt;covid_recovery,NA(),SUMIFS(INDIRECT("Data_main"&amp;"["&amp;Z$8&amp;"]"),Data_main[Data],$A29, Data_main[Segment],$B29, Data_main[Scenario],$B$3)),SUMIFS(INDIRECT("Data_main"&amp;"["&amp;Z$8&amp;"]"),Data_main[Data],$A29, Data_main[Segment],$B29, Data_main[Scenario],$B$3)),SUMIFS(INDIRECT("Data_main"&amp;"["&amp;Z$8&amp;"]"),Data_main[Data],$A29, Data_main[Segment],$B29, Data_main[Scenario],$B$3))</f>
        <v>326.56676431589489</v>
      </c>
      <c r="AA29" s="446">
        <f ca="1">IF($B$6="ON", IF(AA26&gt;=covid_start, IF(AA26&lt;covid_recovery,NA(),SUMIFS(INDIRECT("Data_main"&amp;"["&amp;AA$8&amp;"]"),Data_main[Data],$A29, Data_main[Segment],$B29, Data_main[Scenario],$B$3)),SUMIFS(INDIRECT("Data_main"&amp;"["&amp;AA$8&amp;"]"),Data_main[Data],$A29, Data_main[Segment],$B29, Data_main[Scenario],$B$3)),SUMIFS(INDIRECT("Data_main"&amp;"["&amp;AA$8&amp;"]"),Data_main[Data],$A29, Data_main[Segment],$B29, Data_main[Scenario],$B$3))</f>
        <v>314.81968530793569</v>
      </c>
      <c r="AB29" s="446">
        <f ca="1">IF($B$6="ON", IF(AB26&gt;=covid_start, IF(AB26&lt;covid_recovery,NA(),SUMIFS(INDIRECT("Data_main"&amp;"["&amp;AB$8&amp;"]"),Data_main[Data],$A29, Data_main[Segment],$B29, Data_main[Scenario],$B$3)),SUMIFS(INDIRECT("Data_main"&amp;"["&amp;AB$8&amp;"]"),Data_main[Data],$A29, Data_main[Segment],$B29, Data_main[Scenario],$B$3)),SUMIFS(INDIRECT("Data_main"&amp;"["&amp;AB$8&amp;"]"),Data_main[Data],$A29, Data_main[Segment],$B29, Data_main[Scenario],$B$3))</f>
        <v>303.64647412990445</v>
      </c>
      <c r="AC29" s="446">
        <f ca="1">IF($B$6="ON", IF(AC26&gt;=covid_start, IF(AC26&lt;covid_recovery,NA(),SUMIFS(INDIRECT("Data_main"&amp;"["&amp;AC$8&amp;"]"),Data_main[Data],$A29, Data_main[Segment],$B29, Data_main[Scenario],$B$3)),SUMIFS(INDIRECT("Data_main"&amp;"["&amp;AC$8&amp;"]"),Data_main[Data],$A29, Data_main[Segment],$B29, Data_main[Scenario],$B$3)),SUMIFS(INDIRECT("Data_main"&amp;"["&amp;AC$8&amp;"]"),Data_main[Data],$A29, Data_main[Segment],$B29, Data_main[Scenario],$B$3))</f>
        <v>293.00608159625432</v>
      </c>
      <c r="AD29" s="446">
        <f ca="1">IF($B$6="ON", IF(AD26&gt;=covid_start, IF(AD26&lt;covid_recovery,NA(),SUMIFS(INDIRECT("Data_main"&amp;"["&amp;AD$8&amp;"]"),Data_main[Data],$A29, Data_main[Segment],$B29, Data_main[Scenario],$B$3)),SUMIFS(INDIRECT("Data_main"&amp;"["&amp;AD$8&amp;"]"),Data_main[Data],$A29, Data_main[Segment],$B29, Data_main[Scenario],$B$3)),SUMIFS(INDIRECT("Data_main"&amp;"["&amp;AD$8&amp;"]"),Data_main[Data],$A29, Data_main[Segment],$B29, Data_main[Scenario],$B$3))</f>
        <v>282.86128238454643</v>
      </c>
      <c r="AE29" s="446">
        <f ca="1">IF($B$6="ON", IF(AE26&gt;=covid_start, IF(AE26&lt;covid_recovery,NA(),SUMIFS(INDIRECT("Data_main"&amp;"["&amp;AE$8&amp;"]"),Data_main[Data],$A29, Data_main[Segment],$B29, Data_main[Scenario],$B$3)),SUMIFS(INDIRECT("Data_main"&amp;"["&amp;AE$8&amp;"]"),Data_main[Data],$A29, Data_main[Segment],$B29, Data_main[Scenario],$B$3)),SUMIFS(INDIRECT("Data_main"&amp;"["&amp;AE$8&amp;"]"),Data_main[Data],$A29, Data_main[Segment],$B29, Data_main[Scenario],$B$3))</f>
        <v>272.70750015949955</v>
      </c>
      <c r="AF29" s="446">
        <f ca="1">IF($B$6="ON", IF(AF26&gt;=covid_start, IF(AF26&lt;covid_recovery,NA(),SUMIFS(INDIRECT("Data_main"&amp;"["&amp;AF$8&amp;"]"),Data_main[Data],$A29, Data_main[Segment],$B29, Data_main[Scenario],$B$3)),SUMIFS(INDIRECT("Data_main"&amp;"["&amp;AF$8&amp;"]"),Data_main[Data],$A29, Data_main[Segment],$B29, Data_main[Scenario],$B$3)),SUMIFS(INDIRECT("Data_main"&amp;"["&amp;AF$8&amp;"]"),Data_main[Data],$A29, Data_main[Segment],$B29, Data_main[Scenario],$B$3))</f>
        <v>263.17059247449896</v>
      </c>
      <c r="AG29" s="446">
        <f ca="1">IF($B$6="ON", IF(AG26&gt;=covid_start, IF(AG26&lt;covid_recovery,NA(),SUMIFS(INDIRECT("Data_main"&amp;"["&amp;AG$8&amp;"]"),Data_main[Data],$A29, Data_main[Segment],$B29, Data_main[Scenario],$B$3)),SUMIFS(INDIRECT("Data_main"&amp;"["&amp;AG$8&amp;"]"),Data_main[Data],$A29, Data_main[Segment],$B29, Data_main[Scenario],$B$3)),SUMIFS(INDIRECT("Data_main"&amp;"["&amp;AG$8&amp;"]"),Data_main[Data],$A29, Data_main[Segment],$B29, Data_main[Scenario],$B$3))</f>
        <v>254.19600099252031</v>
      </c>
      <c r="AH29" s="446">
        <f ca="1">IF($B$6="ON", IF(AH26&gt;=covid_start, IF(AH26&lt;covid_recovery,NA(),SUMIFS(INDIRECT("Data_main"&amp;"["&amp;AH$8&amp;"]"),Data_main[Data],$A29, Data_main[Segment],$B29, Data_main[Scenario],$B$3)),SUMIFS(INDIRECT("Data_main"&amp;"["&amp;AH$8&amp;"]"),Data_main[Data],$A29, Data_main[Segment],$B29, Data_main[Scenario],$B$3)),SUMIFS(INDIRECT("Data_main"&amp;"["&amp;AH$8&amp;"]"),Data_main[Data],$A29, Data_main[Segment],$B29, Data_main[Scenario],$B$3))</f>
        <v>245.73541688384202</v>
      </c>
      <c r="AI29" s="446">
        <f ca="1">IF($B$6="ON", IF(AI26&gt;=covid_start, IF(AI26&lt;covid_recovery,NA(),SUMIFS(INDIRECT("Data_main"&amp;"["&amp;AI$8&amp;"]"),Data_main[Data],$A29, Data_main[Segment],$B29, Data_main[Scenario],$B$3)),SUMIFS(INDIRECT("Data_main"&amp;"["&amp;AI$8&amp;"]"),Data_main[Data],$A29, Data_main[Segment],$B29, Data_main[Scenario],$B$3)),SUMIFS(INDIRECT("Data_main"&amp;"["&amp;AI$8&amp;"]"),Data_main[Data],$A29, Data_main[Segment],$B29, Data_main[Scenario],$B$3))</f>
        <v>237.7459109079083</v>
      </c>
      <c r="AJ29" s="446">
        <f ca="1">IF($B$6="ON", IF(AJ26&gt;=covid_start, IF(AJ26&lt;covid_recovery,NA(),SUMIFS(INDIRECT("Data_main"&amp;"["&amp;AJ$8&amp;"]"),Data_main[Data],$A29, Data_main[Segment],$B29, Data_main[Scenario],$B$3)),SUMIFS(INDIRECT("Data_main"&amp;"["&amp;AJ$8&amp;"]"),Data_main[Data],$A29, Data_main[Segment],$B29, Data_main[Scenario],$B$3)),SUMIFS(INDIRECT("Data_main"&amp;"["&amp;AJ$8&amp;"]"),Data_main[Data],$A29, Data_main[Segment],$B29, Data_main[Scenario],$B$3))</f>
        <v>230.1892048683288</v>
      </c>
      <c r="AK29" s="446">
        <f ca="1">IF($B$6="ON", IF(AK26&gt;=covid_start, IF(AK26&lt;covid_recovery,NA(),SUMIFS(INDIRECT("Data_main"&amp;"["&amp;AK$8&amp;"]"),Data_main[Data],$A29, Data_main[Segment],$B29, Data_main[Scenario],$B$3)),SUMIFS(INDIRECT("Data_main"&amp;"["&amp;AK$8&amp;"]"),Data_main[Data],$A29, Data_main[Segment],$B29, Data_main[Scenario],$B$3)),SUMIFS(INDIRECT("Data_main"&amp;"["&amp;AK$8&amp;"]"),Data_main[Data],$A29, Data_main[Segment],$B29, Data_main[Scenario],$B$3))</f>
        <v>223.03105834372005</v>
      </c>
      <c r="AL29" s="446">
        <f ca="1">IF($B$6="ON", IF(AL26&gt;=covid_start, IF(AL26&lt;covid_recovery,NA(),SUMIFS(INDIRECT("Data_main"&amp;"["&amp;AL$8&amp;"]"),Data_main[Data],$A29, Data_main[Segment],$B29, Data_main[Scenario],$B$3)),SUMIFS(INDIRECT("Data_main"&amp;"["&amp;AL$8&amp;"]"),Data_main[Data],$A29, Data_main[Segment],$B29, Data_main[Scenario],$B$3)),SUMIFS(INDIRECT("Data_main"&amp;"["&amp;AL$8&amp;"]"),Data_main[Data],$A29, Data_main[Segment],$B29, Data_main[Scenario],$B$3))</f>
        <v>216.24074996136525</v>
      </c>
      <c r="AM29" s="446">
        <f ca="1">IF($B$6="ON", IF(AM26&gt;=covid_start, IF(AM26&lt;covid_recovery,NA(),SUMIFS(INDIRECT("Data_main"&amp;"["&amp;AM$8&amp;"]"),Data_main[Data],$A29, Data_main[Segment],$B29, Data_main[Scenario],$B$3)),SUMIFS(INDIRECT("Data_main"&amp;"["&amp;AM$8&amp;"]"),Data_main[Data],$A29, Data_main[Segment],$B29, Data_main[Scenario],$B$3)),SUMIFS(INDIRECT("Data_main"&amp;"["&amp;AM$8&amp;"]"),Data_main[Data],$A29, Data_main[Segment],$B29, Data_main[Scenario],$B$3))</f>
        <v>209.79063663558199</v>
      </c>
      <c r="AN29" s="446">
        <f ca="1">IF($B$6="ON", IF(AN26&gt;=covid_start, IF(AN26&lt;covid_recovery,NA(),SUMIFS(INDIRECT("Data_main"&amp;"["&amp;AN$8&amp;"]"),Data_main[Data],$A29, Data_main[Segment],$B29, Data_main[Scenario],$B$3)),SUMIFS(INDIRECT("Data_main"&amp;"["&amp;AN$8&amp;"]"),Data_main[Data],$A29, Data_main[Segment],$B29, Data_main[Scenario],$B$3)),SUMIFS(INDIRECT("Data_main"&amp;"["&amp;AN$8&amp;"]"),Data_main[Data],$A29, Data_main[Segment],$B29, Data_main[Scenario],$B$3))</f>
        <v>203.65577743375763</v>
      </c>
      <c r="AO29" s="446">
        <f ca="1">IF($B$6="ON", IF(AO26&gt;=covid_start, IF(AO26&lt;covid_recovery,NA(),SUMIFS(INDIRECT("Data_main"&amp;"["&amp;AO$8&amp;"]"),Data_main[Data],$A29, Data_main[Segment],$B29, Data_main[Scenario],$B$3)),SUMIFS(INDIRECT("Data_main"&amp;"["&amp;AO$8&amp;"]"),Data_main[Data],$A29, Data_main[Segment],$B29, Data_main[Scenario],$B$3)),SUMIFS(INDIRECT("Data_main"&amp;"["&amp;AO$8&amp;"]"),Data_main[Data],$A29, Data_main[Segment],$B29, Data_main[Scenario],$B$3))</f>
        <v>212.73366010428501</v>
      </c>
      <c r="AP29" s="446">
        <f ca="1">IF($B$6="ON", IF(AP26&gt;=covid_start, IF(AP26&lt;covid_recovery,NA(),SUMIFS(INDIRECT("Data_main"&amp;"["&amp;AP$8&amp;"]"),Data_main[Data],$A29, Data_main[Segment],$B29, Data_main[Scenario],$B$3)),SUMIFS(INDIRECT("Data_main"&amp;"["&amp;AP$8&amp;"]"),Data_main[Data],$A29, Data_main[Segment],$B29, Data_main[Scenario],$B$3)),SUMIFS(INDIRECT("Data_main"&amp;"["&amp;AP$8&amp;"]"),Data_main[Data],$A29, Data_main[Segment],$B29, Data_main[Scenario],$B$3))</f>
        <v>204.23471344076972</v>
      </c>
      <c r="AQ29" s="446">
        <f ca="1">IF($B$6="ON", IF(AQ26&gt;=covid_start, IF(AQ26&lt;covid_recovery,NA(),SUMIFS(INDIRECT("Data_main"&amp;"["&amp;AQ$8&amp;"]"),Data_main[Data],$A29, Data_main[Segment],$B29, Data_main[Scenario],$B$3)),SUMIFS(INDIRECT("Data_main"&amp;"["&amp;AQ$8&amp;"]"),Data_main[Data],$A29, Data_main[Segment],$B29, Data_main[Scenario],$B$3)),SUMIFS(INDIRECT("Data_main"&amp;"["&amp;AQ$8&amp;"]"),Data_main[Data],$A29, Data_main[Segment],$B29, Data_main[Scenario],$B$3))</f>
        <v>196.07523416462411</v>
      </c>
      <c r="AR29" s="446">
        <f ca="1">IF($B$6="ON", IF(AR26&gt;=covid_start, IF(AR26&lt;covid_recovery,NA(),SUMIFS(INDIRECT("Data_main"&amp;"["&amp;AR$8&amp;"]"),Data_main[Data],$A29, Data_main[Segment],$B29, Data_main[Scenario],$B$3)),SUMIFS(INDIRECT("Data_main"&amp;"["&amp;AR$8&amp;"]"),Data_main[Data],$A29, Data_main[Segment],$B29, Data_main[Scenario],$B$3)),SUMIFS(INDIRECT("Data_main"&amp;"["&amp;AR$8&amp;"]"),Data_main[Data],$A29, Data_main[Segment],$B29, Data_main[Scenario],$B$3))</f>
        <v>188.23528185198805</v>
      </c>
      <c r="AS29" s="446">
        <f ca="1">IF($B$6="ON", IF(AS26&gt;=covid_start, IF(AS26&lt;covid_recovery,NA(),SUMIFS(INDIRECT("Data_main"&amp;"["&amp;AS$8&amp;"]"),Data_main[Data],$A29, Data_main[Segment],$B29, Data_main[Scenario],$B$3)),SUMIFS(INDIRECT("Data_main"&amp;"["&amp;AS$8&amp;"]"),Data_main[Data],$A29, Data_main[Segment],$B29, Data_main[Scenario],$B$3)),SUMIFS(INDIRECT("Data_main"&amp;"["&amp;AS$8&amp;"]"),Data_main[Data],$A29, Data_main[Segment],$B29, Data_main[Scenario],$B$3))</f>
        <v>180.69644782973205</v>
      </c>
      <c r="AT29" s="446">
        <f ca="1">IF($B$6="ON", IF(AT26&gt;=covid_start, IF(AT26&lt;covid_recovery,NA(),SUMIFS(INDIRECT("Data_main"&amp;"["&amp;AT$8&amp;"]"),Data_main[Data],$A29, Data_main[Segment],$B29, Data_main[Scenario],$B$3)),SUMIFS(INDIRECT("Data_main"&amp;"["&amp;AT$8&amp;"]"),Data_main[Data],$A29, Data_main[Segment],$B29, Data_main[Scenario],$B$3)),SUMIFS(INDIRECT("Data_main"&amp;"["&amp;AT$8&amp;"]"),Data_main[Data],$A29, Data_main[Segment],$B29, Data_main[Scenario],$B$3))</f>
        <v>173.44171086737276</v>
      </c>
      <c r="AU29" s="446">
        <f ca="1">IF($B$6="ON", IF(AU26&gt;=covid_start, IF(AU26&lt;covid_recovery,NA(),SUMIFS(INDIRECT("Data_main"&amp;"["&amp;AU$8&amp;"]"),Data_main[Data],$A29, Data_main[Segment],$B29, Data_main[Scenario],$B$3)),SUMIFS(INDIRECT("Data_main"&amp;"["&amp;AU$8&amp;"]"),Data_main[Data],$A29, Data_main[Segment],$B29, Data_main[Scenario],$B$3)),SUMIFS(INDIRECT("Data_main"&amp;"["&amp;AU$8&amp;"]"),Data_main[Data],$A29, Data_main[Segment],$B29, Data_main[Scenario],$B$3))</f>
        <v>166.45530888179835</v>
      </c>
      <c r="AV29" s="446">
        <f ca="1">IF($B$6="ON", IF(AV26&gt;=covid_start, IF(AV26&lt;covid_recovery,NA(),SUMIFS(INDIRECT("Data_main"&amp;"["&amp;AV$8&amp;"]"),Data_main[Data],$A29, Data_main[Segment],$B29, Data_main[Scenario],$B$3)),SUMIFS(INDIRECT("Data_main"&amp;"["&amp;AV$8&amp;"]"),Data_main[Data],$A29, Data_main[Segment],$B29, Data_main[Scenario],$B$3)),SUMIFS(INDIRECT("Data_main"&amp;"["&amp;AV$8&amp;"]"),Data_main[Data],$A29, Data_main[Segment],$B29, Data_main[Scenario],$B$3))</f>
        <v>159.72262461948085</v>
      </c>
      <c r="AW29" s="446">
        <f ca="1">IF($B$6="ON", IF(AW26&gt;=covid_start, IF(AW26&lt;covid_recovery,NA(),SUMIFS(INDIRECT("Data_main"&amp;"["&amp;AW$8&amp;"]"),Data_main[Data],$A29, Data_main[Segment],$B29, Data_main[Scenario],$B$3)),SUMIFS(INDIRECT("Data_main"&amp;"["&amp;AW$8&amp;"]"),Data_main[Data],$A29, Data_main[Segment],$B29, Data_main[Scenario],$B$3)),SUMIFS(INDIRECT("Data_main"&amp;"["&amp;AW$8&amp;"]"),Data_main[Data],$A29, Data_main[Segment],$B29, Data_main[Scenario],$B$3))</f>
        <v>153.23008357124425</v>
      </c>
      <c r="AX29" s="446">
        <f ca="1">IF($B$6="ON", IF(AX26&gt;=covid_start, IF(AX26&lt;covid_recovery,NA(),SUMIFS(INDIRECT("Data_main"&amp;"["&amp;AX$8&amp;"]"),Data_main[Data],$A29, Data_main[Segment],$B29, Data_main[Scenario],$B$3)),SUMIFS(INDIRECT("Data_main"&amp;"["&amp;AX$8&amp;"]"),Data_main[Data],$A29, Data_main[Segment],$B29, Data_main[Scenario],$B$3)),SUMIFS(INDIRECT("Data_main"&amp;"["&amp;AX$8&amp;"]"),Data_main[Data],$A29, Data_main[Segment],$B29, Data_main[Scenario],$B$3))</f>
        <v>146.9650626192431</v>
      </c>
      <c r="AY29" s="446">
        <f ca="1">IF($B$6="ON", IF(AY26&gt;=covid_start, IF(AY26&lt;covid_recovery,NA(),SUMIFS(INDIRECT("Data_main"&amp;"["&amp;AY$8&amp;"]"),Data_main[Data],$A29, Data_main[Segment],$B29, Data_main[Scenario],$B$3)),SUMIFS(INDIRECT("Data_main"&amp;"["&amp;AY$8&amp;"]"),Data_main[Data],$A29, Data_main[Segment],$B29, Data_main[Scenario],$B$3)),SUMIFS(INDIRECT("Data_main"&amp;"["&amp;AY$8&amp;"]"),Data_main[Data],$A29, Data_main[Segment],$B29, Data_main[Scenario],$B$3))</f>
        <v>143.08295964614061</v>
      </c>
      <c r="AZ29" s="446">
        <f ca="1">IF($B$6="ON", IF(AZ26&gt;=covid_start, IF(AZ26&lt;covid_recovery,NA(),SUMIFS(INDIRECT("Data_main"&amp;"["&amp;AZ$8&amp;"]"),Data_main[Data],$A29, Data_main[Segment],$B29, Data_main[Scenario],$B$3)),SUMIFS(INDIRECT("Data_main"&amp;"["&amp;AZ$8&amp;"]"),Data_main[Data],$A29, Data_main[Segment],$B29, Data_main[Scenario],$B$3)),SUMIFS(INDIRECT("Data_main"&amp;"["&amp;AZ$8&amp;"]"),Data_main[Data],$A29, Data_main[Segment],$B29, Data_main[Scenario],$B$3))</f>
        <v>139.33828110093432</v>
      </c>
      <c r="BA29" s="446">
        <f ca="1">IF($B$6="ON", IF(BA26&gt;=covid_start, IF(BA26&lt;covid_recovery,NA(),SUMIFS(INDIRECT("Data_main"&amp;"["&amp;BA$8&amp;"]"),Data_main[Data],$A29, Data_main[Segment],$B29, Data_main[Scenario],$B$3)),SUMIFS(INDIRECT("Data_main"&amp;"["&amp;BA$8&amp;"]"),Data_main[Data],$A29, Data_main[Segment],$B29, Data_main[Scenario],$B$3)),SUMIFS(INDIRECT("Data_main"&amp;"["&amp;BA$8&amp;"]"),Data_main[Data],$A29, Data_main[Segment],$B29, Data_main[Scenario],$B$3))</f>
        <v>135.7238567646356</v>
      </c>
      <c r="BB29" s="446">
        <f ca="1">IF($B$6="ON", IF(BB26&gt;=covid_start, IF(BB26&lt;covid_recovery,NA(),SUMIFS(INDIRECT("Data_main"&amp;"["&amp;BB$8&amp;"]"),Data_main[Data],$A29, Data_main[Segment],$B29, Data_main[Scenario],$B$3)),SUMIFS(INDIRECT("Data_main"&amp;"["&amp;BB$8&amp;"]"),Data_main[Data],$A29, Data_main[Segment],$B29, Data_main[Scenario],$B$3)),SUMIFS(INDIRECT("Data_main"&amp;"["&amp;BB$8&amp;"]"),Data_main[Data],$A29, Data_main[Segment],$B29, Data_main[Scenario],$B$3))</f>
        <v>132.23300670636422</v>
      </c>
      <c r="BC29" s="446">
        <f ca="1">IF($B$6="ON", IF(BC26&gt;=covid_start, IF(BC26&lt;covid_recovery,NA(),SUMIFS(INDIRECT("Data_main"&amp;"["&amp;BC$8&amp;"]"),Data_main[Data],$A29, Data_main[Segment],$B29, Data_main[Scenario],$B$3)),SUMIFS(INDIRECT("Data_main"&amp;"["&amp;BC$8&amp;"]"),Data_main[Data],$A29, Data_main[Segment],$B29, Data_main[Scenario],$B$3)),SUMIFS(INDIRECT("Data_main"&amp;"["&amp;BC$8&amp;"]"),Data_main[Data],$A29, Data_main[Segment],$B29, Data_main[Scenario],$B$3))</f>
        <v>128.85950008128475</v>
      </c>
      <c r="BD29" s="446">
        <f ca="1">IF($B$6="ON", IF(BD26&gt;=covid_start, IF(BD26&lt;covid_recovery,NA(),SUMIFS(INDIRECT("Data_main"&amp;"["&amp;BD$8&amp;"]"),Data_main[Data],$A29, Data_main[Segment],$B29, Data_main[Scenario],$B$3)),SUMIFS(INDIRECT("Data_main"&amp;"["&amp;BD$8&amp;"]"),Data_main[Data],$A29, Data_main[Segment],$B29, Data_main[Scenario],$B$3)),SUMIFS(INDIRECT("Data_main"&amp;"["&amp;BD$8&amp;"]"),Data_main[Data],$A29, Data_main[Segment],$B29, Data_main[Scenario],$B$3))</f>
        <v>125.59751801483321</v>
      </c>
      <c r="BE29" s="446">
        <f ca="1">IF($B$6="ON", IF(BE26&gt;=covid_start, IF(BE26&lt;covid_recovery,NA(),SUMIFS(INDIRECT("Data_main"&amp;"["&amp;BE$8&amp;"]"),Data_main[Data],$A29, Data_main[Segment],$B29, Data_main[Scenario],$B$3)),SUMIFS(INDIRECT("Data_main"&amp;"["&amp;BE$8&amp;"]"),Data_main[Data],$A29, Data_main[Segment],$B29, Data_main[Scenario],$B$3)),SUMIFS(INDIRECT("Data_main"&amp;"["&amp;BE$8&amp;"]"),Data_main[Data],$A29, Data_main[Segment],$B29, Data_main[Scenario],$B$3))</f>
        <v>122.44162010811243</v>
      </c>
      <c r="BF29" s="446">
        <f ca="1">IF($B$6="ON", IF(BF26&gt;=covid_start, IF(BF26&lt;covid_recovery,NA(),SUMIFS(INDIRECT("Data_main"&amp;"["&amp;BF$8&amp;"]"),Data_main[Data],$A29, Data_main[Segment],$B29, Data_main[Scenario],$B$3)),SUMIFS(INDIRECT("Data_main"&amp;"["&amp;BF$8&amp;"]"),Data_main[Data],$A29, Data_main[Segment],$B29, Data_main[Scenario],$B$3)),SUMIFS(INDIRECT("Data_main"&amp;"["&amp;BF$8&amp;"]"),Data_main[Data],$A29, Data_main[Segment],$B29, Data_main[Scenario],$B$3))</f>
        <v>119.3867141588719</v>
      </c>
      <c r="BG29" s="446">
        <f ca="1">IF($B$6="ON", IF(BG26&gt;=covid_start, IF(BG26&lt;covid_recovery,NA(),SUMIFS(INDIRECT("Data_main"&amp;"["&amp;BG$8&amp;"]"),Data_main[Data],$A29, Data_main[Segment],$B29, Data_main[Scenario],$B$3)),SUMIFS(INDIRECT("Data_main"&amp;"["&amp;BG$8&amp;"]"),Data_main[Data],$A29, Data_main[Segment],$B29, Data_main[Scenario],$B$3)),SUMIFS(INDIRECT("Data_main"&amp;"["&amp;BG$8&amp;"]"),Data_main[Data],$A29, Data_main[Segment],$B29, Data_main[Scenario],$B$3))</f>
        <v>116.42802874358698</v>
      </c>
      <c r="BH29" s="446">
        <f ca="1">IF($B$6="ON", IF(BH26&gt;=covid_start, IF(BH26&lt;covid_recovery,NA(),SUMIFS(INDIRECT("Data_main"&amp;"["&amp;BH$8&amp;"]"),Data_main[Data],$A29, Data_main[Segment],$B29, Data_main[Scenario],$B$3)),SUMIFS(INDIRECT("Data_main"&amp;"["&amp;BH$8&amp;"]"),Data_main[Data],$A29, Data_main[Segment],$B29, Data_main[Scenario],$B$3)),SUMIFS(INDIRECT("Data_main"&amp;"["&amp;BH$8&amp;"]"),Data_main[Data],$A29, Data_main[Segment],$B29, Data_main[Scenario],$B$3))</f>
        <v>113.5610883501224</v>
      </c>
      <c r="BI29" s="446">
        <f ca="1">IF($B$6="ON", IF(BI26&gt;=covid_start, IF(BI26&lt;covid_recovery,NA(),SUMIFS(INDIRECT("Data_main"&amp;"["&amp;BI$8&amp;"]"),Data_main[Data],$A29, Data_main[Segment],$B29, Data_main[Scenario],$B$3)),SUMIFS(INDIRECT("Data_main"&amp;"["&amp;BI$8&amp;"]"),Data_main[Data],$A29, Data_main[Segment],$B29, Data_main[Scenario],$B$3)),SUMIFS(INDIRECT("Data_main"&amp;"["&amp;BI$8&amp;"]"),Data_main[Data],$A29, Data_main[Segment],$B29, Data_main[Scenario],$B$3))</f>
        <v>-137.60275599383991</v>
      </c>
      <c r="BJ29" s="446">
        <f ca="1">IF($B$6="ON", IF(BJ26&gt;=covid_start, IF(BJ26&lt;covid_recovery,NA(),SUMIFS(INDIRECT("Data_main"&amp;"["&amp;BJ$8&amp;"]"),Data_main[Data],$A29, Data_main[Segment],$B29, Data_main[Scenario],$B$3)),SUMIFS(INDIRECT("Data_main"&amp;"["&amp;BJ$8&amp;"]"),Data_main[Data],$A29, Data_main[Segment],$B29, Data_main[Scenario],$B$3)),SUMIFS(INDIRECT("Data_main"&amp;"["&amp;BJ$8&amp;"]"),Data_main[Data],$A29, Data_main[Segment],$B29, Data_main[Scenario],$B$3))</f>
        <v>-147.26816599916734</v>
      </c>
      <c r="BK29" s="446">
        <f ca="1">IF($B$6="ON", IF(BK26&gt;=covid_start, IF(BK26&lt;covid_recovery,NA(),SUMIFS(INDIRECT("Data_main"&amp;"["&amp;BK$8&amp;"]"),Data_main[Data],$A29, Data_main[Segment],$B29, Data_main[Scenario],$B$3)),SUMIFS(INDIRECT("Data_main"&amp;"["&amp;BK$8&amp;"]"),Data_main[Data],$A29, Data_main[Segment],$B29, Data_main[Scenario],$B$3)),SUMIFS(INDIRECT("Data_main"&amp;"["&amp;BK$8&amp;"]"),Data_main[Data],$A29, Data_main[Segment],$B29, Data_main[Scenario],$B$3))</f>
        <v>-235.83518013621821</v>
      </c>
      <c r="BL29" s="446">
        <f ca="1">IF($B$6="ON", IF(BL26&gt;=covid_start, IF(BL26&lt;covid_recovery,NA(),SUMIFS(INDIRECT("Data_main"&amp;"["&amp;BL$8&amp;"]"),Data_main[Data],$A29, Data_main[Segment],$B29, Data_main[Scenario],$B$3)),SUMIFS(INDIRECT("Data_main"&amp;"["&amp;BL$8&amp;"]"),Data_main[Data],$A29, Data_main[Segment],$B29, Data_main[Scenario],$B$3)),SUMIFS(INDIRECT("Data_main"&amp;"["&amp;BL$8&amp;"]"),Data_main[Data],$A29, Data_main[Segment],$B29, Data_main[Scenario],$B$3))</f>
        <v>-346.76688623572261</v>
      </c>
      <c r="BM29" s="446" t="e">
        <f ca="1">IF($B$6="ON", IF(BM26&gt;=covid_start, IF(BM26&lt;covid_recovery,NA(),SUMIFS(INDIRECT("Data_main"&amp;"["&amp;BM$8&amp;"]"),Data_main[Data],$A29, Data_main[Segment],$B29, Data_main[Scenario],$B$3)),SUMIFS(INDIRECT("Data_main"&amp;"["&amp;BM$8&amp;"]"),Data_main[Data],$A29, Data_main[Segment],$B29, Data_main[Scenario],$B$3)),SUMIFS(INDIRECT("Data_main"&amp;"["&amp;BM$8&amp;"]"),Data_main[Data],$A29, Data_main[Segment],$B29, Data_main[Scenario],$B$3))</f>
        <v>#DIV/0!</v>
      </c>
      <c r="BN29" s="446" t="e">
        <f ca="1">IF($B$6="ON", IF(BN26&gt;=covid_start, IF(BN26&lt;covid_recovery,NA(),SUMIFS(INDIRECT("Data_main"&amp;"["&amp;BN$8&amp;"]"),Data_main[Data],$A29, Data_main[Segment],$B29, Data_main[Scenario],$B$3)),SUMIFS(INDIRECT("Data_main"&amp;"["&amp;BN$8&amp;"]"),Data_main[Data],$A29, Data_main[Segment],$B29, Data_main[Scenario],$B$3)),SUMIFS(INDIRECT("Data_main"&amp;"["&amp;BN$8&amp;"]"),Data_main[Data],$A29, Data_main[Segment],$B29, Data_main[Scenario],$B$3))</f>
        <v>#DIV/0!</v>
      </c>
      <c r="BO29" s="446" t="e">
        <f ca="1">IF($B$6="ON", IF(BO26&gt;=covid_start, IF(BO26&lt;covid_recovery,NA(),SUMIFS(INDIRECT("Data_main"&amp;"["&amp;BO$8&amp;"]"),Data_main[Data],$A29, Data_main[Segment],$B29, Data_main[Scenario],$B$3)),SUMIFS(INDIRECT("Data_main"&amp;"["&amp;BO$8&amp;"]"),Data_main[Data],$A29, Data_main[Segment],$B29, Data_main[Scenario],$B$3)),SUMIFS(INDIRECT("Data_main"&amp;"["&amp;BO$8&amp;"]"),Data_main[Data],$A29, Data_main[Segment],$B29, Data_main[Scenario],$B$3))</f>
        <v>#DIV/0!</v>
      </c>
      <c r="BP29" s="446" t="e">
        <f ca="1">IF($B$6="ON", IF(BP26&gt;=covid_start, IF(BP26&lt;covid_recovery,NA(),SUMIFS(INDIRECT("Data_main"&amp;"["&amp;BP$8&amp;"]"),Data_main[Data],$A29, Data_main[Segment],$B29, Data_main[Scenario],$B$3)),SUMIFS(INDIRECT("Data_main"&amp;"["&amp;BP$8&amp;"]"),Data_main[Data],$A29, Data_main[Segment],$B29, Data_main[Scenario],$B$3)),SUMIFS(INDIRECT("Data_main"&amp;"["&amp;BP$8&amp;"]"),Data_main[Data],$A29, Data_main[Segment],$B29, Data_main[Scenario],$B$3))</f>
        <v>#DIV/0!</v>
      </c>
      <c r="BQ29" s="446" t="e">
        <f ca="1">IF($B$6="ON", IF(BQ26&gt;=covid_start, IF(BQ26&lt;covid_recovery,NA(),SUMIFS(INDIRECT("Data_main"&amp;"["&amp;BQ$8&amp;"]"),Data_main[Data],$A29, Data_main[Segment],$B29, Data_main[Scenario],$B$3)),SUMIFS(INDIRECT("Data_main"&amp;"["&amp;BQ$8&amp;"]"),Data_main[Data],$A29, Data_main[Segment],$B29, Data_main[Scenario],$B$3)),SUMIFS(INDIRECT("Data_main"&amp;"["&amp;BQ$8&amp;"]"),Data_main[Data],$A29, Data_main[Segment],$B29, Data_main[Scenario],$B$3))</f>
        <v>#DIV/0!</v>
      </c>
      <c r="BR29" s="446" t="e">
        <f ca="1">IF($B$6="ON", IF(BR26&gt;=covid_start, IF(BR26&lt;covid_recovery,NA(),SUMIFS(INDIRECT("Data_main"&amp;"["&amp;BR$8&amp;"]"),Data_main[Data],$A29, Data_main[Segment],$B29, Data_main[Scenario],$B$3)),SUMIFS(INDIRECT("Data_main"&amp;"["&amp;BR$8&amp;"]"),Data_main[Data],$A29, Data_main[Segment],$B29, Data_main[Scenario],$B$3)),SUMIFS(INDIRECT("Data_main"&amp;"["&amp;BR$8&amp;"]"),Data_main[Data],$A29, Data_main[Segment],$B29, Data_main[Scenario],$B$3))</f>
        <v>#DIV/0!</v>
      </c>
      <c r="BS29" s="446" t="e">
        <f ca="1">IF($B$6="ON", IF(BS26&gt;=covid_start, IF(BS26&lt;covid_recovery,NA(),SUMIFS(INDIRECT("Data_main"&amp;"["&amp;BS$8&amp;"]"),Data_main[Data],$A29, Data_main[Segment],$B29, Data_main[Scenario],$B$3)),SUMIFS(INDIRECT("Data_main"&amp;"["&amp;BS$8&amp;"]"),Data_main[Data],$A29, Data_main[Segment],$B29, Data_main[Scenario],$B$3)),SUMIFS(INDIRECT("Data_main"&amp;"["&amp;BS$8&amp;"]"),Data_main[Data],$A29, Data_main[Segment],$B29, Data_main[Scenario],$B$3))</f>
        <v>#DIV/0!</v>
      </c>
      <c r="BT29" s="446" t="e">
        <f ca="1">IF($B$6="ON", IF(BT26&gt;=covid_start, IF(BT26&lt;covid_recovery,NA(),SUMIFS(INDIRECT("Data_main"&amp;"["&amp;BT$8&amp;"]"),Data_main[Data],$A29, Data_main[Segment],$B29, Data_main[Scenario],$B$3)),SUMIFS(INDIRECT("Data_main"&amp;"["&amp;BT$8&amp;"]"),Data_main[Data],$A29, Data_main[Segment],$B29, Data_main[Scenario],$B$3)),SUMIFS(INDIRECT("Data_main"&amp;"["&amp;BT$8&amp;"]"),Data_main[Data],$A29, Data_main[Segment],$B29, Data_main[Scenario],$B$3))</f>
        <v>#DIV/0!</v>
      </c>
      <c r="BU29" s="446" t="e">
        <f ca="1">IF($B$6="ON", IF(BU26&gt;=covid_start, IF(BU26&lt;covid_recovery,NA(),SUMIFS(INDIRECT("Data_main"&amp;"["&amp;BU$8&amp;"]"),Data_main[Data],$A29, Data_main[Segment],$B29, Data_main[Scenario],$B$3)),SUMIFS(INDIRECT("Data_main"&amp;"["&amp;BU$8&amp;"]"),Data_main[Data],$A29, Data_main[Segment],$B29, Data_main[Scenario],$B$3)),SUMIFS(INDIRECT("Data_main"&amp;"["&amp;BU$8&amp;"]"),Data_main[Data],$A29, Data_main[Segment],$B29, Data_main[Scenario],$B$3))</f>
        <v>#DIV/0!</v>
      </c>
      <c r="BV29" s="446" t="e">
        <f ca="1">IF($B$6="ON", IF(BV26&gt;=covid_start, IF(BV26&lt;covid_recovery,NA(),SUMIFS(INDIRECT("Data_main"&amp;"["&amp;BV$8&amp;"]"),Data_main[Data],$A29, Data_main[Segment],$B29, Data_main[Scenario],$B$3)),SUMIFS(INDIRECT("Data_main"&amp;"["&amp;BV$8&amp;"]"),Data_main[Data],$A29, Data_main[Segment],$B29, Data_main[Scenario],$B$3)),SUMIFS(INDIRECT("Data_main"&amp;"["&amp;BV$8&amp;"]"),Data_main[Data],$A29, Data_main[Segment],$B29, Data_main[Scenario],$B$3))</f>
        <v>#DIV/0!</v>
      </c>
      <c r="BW29" s="446" t="e">
        <f ca="1">IF($B$6="ON", IF(BW26&gt;=covid_start, IF(BW26&lt;covid_recovery,NA(),SUMIFS(INDIRECT("Data_main"&amp;"["&amp;BW$8&amp;"]"),Data_main[Data],$A29, Data_main[Segment],$B29, Data_main[Scenario],$B$3)),SUMIFS(INDIRECT("Data_main"&amp;"["&amp;BW$8&amp;"]"),Data_main[Data],$A29, Data_main[Segment],$B29, Data_main[Scenario],$B$3)),SUMIFS(INDIRECT("Data_main"&amp;"["&amp;BW$8&amp;"]"),Data_main[Data],$A29, Data_main[Segment],$B29, Data_main[Scenario],$B$3))</f>
        <v>#DIV/0!</v>
      </c>
      <c r="BX29" s="446" t="e">
        <f ca="1">IF($B$6="ON", IF(BX26&gt;=covid_start, IF(BX26&lt;covid_recovery,NA(),SUMIFS(INDIRECT("Data_main"&amp;"["&amp;BX$8&amp;"]"),Data_main[Data],$A29, Data_main[Segment],$B29, Data_main[Scenario],$B$3)),SUMIFS(INDIRECT("Data_main"&amp;"["&amp;BX$8&amp;"]"),Data_main[Data],$A29, Data_main[Segment],$B29, Data_main[Scenario],$B$3)),SUMIFS(INDIRECT("Data_main"&amp;"["&amp;BX$8&amp;"]"),Data_main[Data],$A29, Data_main[Segment],$B29, Data_main[Scenario],$B$3))</f>
        <v>#DIV/0!</v>
      </c>
      <c r="BY29" s="446" t="e">
        <f ca="1">IF($B$6="ON", IF(BY26&gt;=covid_start, IF(BY26&lt;covid_recovery,NA(),SUMIFS(INDIRECT("Data_main"&amp;"["&amp;BY$8&amp;"]"),Data_main[Data],$A29, Data_main[Segment],$B29, Data_main[Scenario],$B$3)),SUMIFS(INDIRECT("Data_main"&amp;"["&amp;BY$8&amp;"]"),Data_main[Data],$A29, Data_main[Segment],$B29, Data_main[Scenario],$B$3)),SUMIFS(INDIRECT("Data_main"&amp;"["&amp;BY$8&amp;"]"),Data_main[Data],$A29, Data_main[Segment],$B29, Data_main[Scenario],$B$3))</f>
        <v>#DIV/0!</v>
      </c>
      <c r="BZ29" s="446" t="e">
        <f ca="1">IF($B$6="ON", IF(BZ26&gt;=covid_start, IF(BZ26&lt;covid_recovery,NA(),SUMIFS(INDIRECT("Data_main"&amp;"["&amp;BZ$8&amp;"]"),Data_main[Data],$A29, Data_main[Segment],$B29, Data_main[Scenario],$B$3)),SUMIFS(INDIRECT("Data_main"&amp;"["&amp;BZ$8&amp;"]"),Data_main[Data],$A29, Data_main[Segment],$B29, Data_main[Scenario],$B$3)),SUMIFS(INDIRECT("Data_main"&amp;"["&amp;BZ$8&amp;"]"),Data_main[Data],$A29, Data_main[Segment],$B29, Data_main[Scenario],$B$3))</f>
        <v>#DIV/0!</v>
      </c>
      <c r="CA29" s="446" t="e">
        <f ca="1">IF($B$6="ON", IF(CA26&gt;=covid_start, IF(CA26&lt;covid_recovery,NA(),SUMIFS(INDIRECT("Data_main"&amp;"["&amp;CA$8&amp;"]"),Data_main[Data],$A29, Data_main[Segment],$B29, Data_main[Scenario],$B$3)),SUMIFS(INDIRECT("Data_main"&amp;"["&amp;CA$8&amp;"]"),Data_main[Data],$A29, Data_main[Segment],$B29, Data_main[Scenario],$B$3)),SUMIFS(INDIRECT("Data_main"&amp;"["&amp;CA$8&amp;"]"),Data_main[Data],$A29, Data_main[Segment],$B29, Data_main[Scenario],$B$3))</f>
        <v>#DIV/0!</v>
      </c>
      <c r="CB29" s="446" t="e">
        <f ca="1">IF($B$6="ON", IF(CB26&gt;=covid_start, IF(CB26&lt;covid_recovery,NA(),SUMIFS(INDIRECT("Data_main"&amp;"["&amp;CB$8&amp;"]"),Data_main[Data],$A29, Data_main[Segment],$B29, Data_main[Scenario],$B$3)),SUMIFS(INDIRECT("Data_main"&amp;"["&amp;CB$8&amp;"]"),Data_main[Data],$A29, Data_main[Segment],$B29, Data_main[Scenario],$B$3)),SUMIFS(INDIRECT("Data_main"&amp;"["&amp;CB$8&amp;"]"),Data_main[Data],$A29, Data_main[Segment],$B29, Data_main[Scenario],$B$3))</f>
        <v>#DIV/0!</v>
      </c>
      <c r="CC29" s="446" t="e">
        <f ca="1">IF($B$6="ON", IF(CC26&gt;=covid_start, IF(CC26&lt;covid_recovery,NA(),SUMIFS(INDIRECT("Data_main"&amp;"["&amp;CC$8&amp;"]"),Data_main[Data],$A29, Data_main[Segment],$B29, Data_main[Scenario],$B$3)),SUMIFS(INDIRECT("Data_main"&amp;"["&amp;CC$8&amp;"]"),Data_main[Data],$A29, Data_main[Segment],$B29, Data_main[Scenario],$B$3)),SUMIFS(INDIRECT("Data_main"&amp;"["&amp;CC$8&amp;"]"),Data_main[Data],$A29, Data_main[Segment],$B29, Data_main[Scenario],$B$3))</f>
        <v>#DIV/0!</v>
      </c>
      <c r="CD29" s="446" t="e">
        <f ca="1">IF($B$6="ON", IF(CD26&gt;=covid_start, IF(CD26&lt;covid_recovery,NA(),SUMIFS(INDIRECT("Data_main"&amp;"["&amp;CD$8&amp;"]"),Data_main[Data],$A29, Data_main[Segment],$B29, Data_main[Scenario],$B$3)),SUMIFS(INDIRECT("Data_main"&amp;"["&amp;CD$8&amp;"]"),Data_main[Data],$A29, Data_main[Segment],$B29, Data_main[Scenario],$B$3)),SUMIFS(INDIRECT("Data_main"&amp;"["&amp;CD$8&amp;"]"),Data_main[Data],$A29, Data_main[Segment],$B29, Data_main[Scenario],$B$3))</f>
        <v>#DIV/0!</v>
      </c>
      <c r="CE29" s="446" t="e">
        <f ca="1">IF($B$6="ON", IF(CE26&gt;=covid_start, IF(CE26&lt;covid_recovery,NA(),SUMIFS(INDIRECT("Data_main"&amp;"["&amp;CE$8&amp;"]"),Data_main[Data],$A29, Data_main[Segment],$B29, Data_main[Scenario],$B$3)),SUMIFS(INDIRECT("Data_main"&amp;"["&amp;CE$8&amp;"]"),Data_main[Data],$A29, Data_main[Segment],$B29, Data_main[Scenario],$B$3)),SUMIFS(INDIRECT("Data_main"&amp;"["&amp;CE$8&amp;"]"),Data_main[Data],$A29, Data_main[Segment],$B29, Data_main[Scenario],$B$3))</f>
        <v>#DIV/0!</v>
      </c>
      <c r="CF29" s="446" t="e">
        <f ca="1">IF($B$6="ON", IF(CF26&gt;=covid_start, IF(CF26&lt;covid_recovery,NA(),SUMIFS(INDIRECT("Data_main"&amp;"["&amp;CF$8&amp;"]"),Data_main[Data],$A29, Data_main[Segment],$B29, Data_main[Scenario],$B$3)),SUMIFS(INDIRECT("Data_main"&amp;"["&amp;CF$8&amp;"]"),Data_main[Data],$A29, Data_main[Segment],$B29, Data_main[Scenario],$B$3)),SUMIFS(INDIRECT("Data_main"&amp;"["&amp;CF$8&amp;"]"),Data_main[Data],$A29, Data_main[Segment],$B29, Data_main[Scenario],$B$3))</f>
        <v>#DIV/0!</v>
      </c>
      <c r="CG29" s="446" t="e">
        <f ca="1">IF($B$6="ON", IF(CG26&gt;=covid_start, IF(CG26&lt;covid_recovery,NA(),SUMIFS(INDIRECT("Data_main"&amp;"["&amp;CG$8&amp;"]"),Data_main[Data],$A29, Data_main[Segment],$B29, Data_main[Scenario],$B$3)),SUMIFS(INDIRECT("Data_main"&amp;"["&amp;CG$8&amp;"]"),Data_main[Data],$A29, Data_main[Segment],$B29, Data_main[Scenario],$B$3)),SUMIFS(INDIRECT("Data_main"&amp;"["&amp;CG$8&amp;"]"),Data_main[Data],$A29, Data_main[Segment],$B29, Data_main[Scenario],$B$3))</f>
        <v>#DIV/0!</v>
      </c>
      <c r="CH29" s="446" t="e">
        <f ca="1">IF($B$6="ON", IF(CH26&gt;=covid_start, IF(CH26&lt;covid_recovery,NA(),SUMIFS(INDIRECT("Data_main"&amp;"["&amp;CH$8&amp;"]"),Data_main[Data],$A29, Data_main[Segment],$B29, Data_main[Scenario],$B$3)),SUMIFS(INDIRECT("Data_main"&amp;"["&amp;CH$8&amp;"]"),Data_main[Data],$A29, Data_main[Segment],$B29, Data_main[Scenario],$B$3)),SUMIFS(INDIRECT("Data_main"&amp;"["&amp;CH$8&amp;"]"),Data_main[Data],$A29, Data_main[Segment],$B29, Data_main[Scenario],$B$3))</f>
        <v>#DIV/0!</v>
      </c>
      <c r="CI29" s="446" t="e">
        <f ca="1">IF($B$6="ON", IF(CI26&gt;=covid_start, IF(CI26&lt;covid_recovery,NA(),SUMIFS(INDIRECT("Data_main"&amp;"["&amp;CI$8&amp;"]"),Data_main[Data],$A29, Data_main[Segment],$B29, Data_main[Scenario],$B$3)),SUMIFS(INDIRECT("Data_main"&amp;"["&amp;CI$8&amp;"]"),Data_main[Data],$A29, Data_main[Segment],$B29, Data_main[Scenario],$B$3)),SUMIFS(INDIRECT("Data_main"&amp;"["&amp;CI$8&amp;"]"),Data_main[Data],$A29, Data_main[Segment],$B29, Data_main[Scenario],$B$3))</f>
        <v>#DIV/0!</v>
      </c>
      <c r="CJ29" s="446" t="e">
        <f ca="1">IF($B$6="ON", IF(CJ26&gt;=covid_start, IF(CJ26&lt;covid_recovery,NA(),SUMIFS(INDIRECT("Data_main"&amp;"["&amp;CJ$8&amp;"]"),Data_main[Data],$A29, Data_main[Segment],$B29, Data_main[Scenario],$B$3)),SUMIFS(INDIRECT("Data_main"&amp;"["&amp;CJ$8&amp;"]"),Data_main[Data],$A29, Data_main[Segment],$B29, Data_main[Scenario],$B$3)),SUMIFS(INDIRECT("Data_main"&amp;"["&amp;CJ$8&amp;"]"),Data_main[Data],$A29, Data_main[Segment],$B29, Data_main[Scenario],$B$3))</f>
        <v>#DIV/0!</v>
      </c>
      <c r="CK29" s="446" t="e">
        <f ca="1">IF($B$6="ON", IF(CK26&gt;=covid_start, IF(CK26&lt;covid_recovery,NA(),SUMIFS(INDIRECT("Data_main"&amp;"["&amp;CK$8&amp;"]"),Data_main[Data],$A29, Data_main[Segment],$B29, Data_main[Scenario],$B$3)),SUMIFS(INDIRECT("Data_main"&amp;"["&amp;CK$8&amp;"]"),Data_main[Data],$A29, Data_main[Segment],$B29, Data_main[Scenario],$B$3)),SUMIFS(INDIRECT("Data_main"&amp;"["&amp;CK$8&amp;"]"),Data_main[Data],$A29, Data_main[Segment],$B29, Data_main[Scenario],$B$3))</f>
        <v>#DIV/0!</v>
      </c>
      <c r="CL29" s="446" t="e">
        <f ca="1">IF($B$6="ON", IF(CL26&gt;=covid_start, IF(CL26&lt;covid_recovery,NA(),SUMIFS(INDIRECT("Data_main"&amp;"["&amp;CL$8&amp;"]"),Data_main[Data],$A29, Data_main[Segment],$B29, Data_main[Scenario],$B$3)),SUMIFS(INDIRECT("Data_main"&amp;"["&amp;CL$8&amp;"]"),Data_main[Data],$A29, Data_main[Segment],$B29, Data_main[Scenario],$B$3)),SUMIFS(INDIRECT("Data_main"&amp;"["&amp;CL$8&amp;"]"),Data_main[Data],$A29, Data_main[Segment],$B29, Data_main[Scenario],$B$3))</f>
        <v>#DIV/0!</v>
      </c>
      <c r="CN29" s="447">
        <f ca="1">IFERROR((Y29/H29)^(1/17)-1,"")</f>
        <v>-2.9042383120773452E-2</v>
      </c>
      <c r="CO29" s="447">
        <f ca="1">IFERROR((AN29/Y29)^(1/15)-1,"")</f>
        <v>-3.3387995467958453E-2</v>
      </c>
      <c r="CP29" s="447">
        <f ca="1">IFERROR((AN29/H29)^(1/32)-1,"")</f>
        <v>-3.1081816109338578E-2</v>
      </c>
    </row>
    <row r="30" spans="1:94" outlineLevel="1" x14ac:dyDescent="0.25">
      <c r="A30" s="450"/>
      <c r="B30" s="450" t="s">
        <v>26</v>
      </c>
      <c r="C30" s="450" t="s">
        <v>314</v>
      </c>
      <c r="D30" s="450" t="s">
        <v>315</v>
      </c>
      <c r="E30" s="452" t="e">
        <f t="shared" ref="E30:AJ30" ca="1" si="127">(E29-INDEX($E26:$CL29,4,MATCH($B$5,$E26:$CL26,0)))/(INDEX($E26:$CL29,4,MATCH($B$4,$E26:$CL26,0))-INDEX($E26:$CL29,4,MATCH($B$5,$E26:$CL26,0)))</f>
        <v>#N/A</v>
      </c>
      <c r="F30" s="453" t="e">
        <f t="shared" ca="1" si="127"/>
        <v>#N/A</v>
      </c>
      <c r="G30" s="453" t="e">
        <f t="shared" ca="1" si="127"/>
        <v>#N/A</v>
      </c>
      <c r="H30" s="453" t="e">
        <f t="shared" ca="1" si="127"/>
        <v>#N/A</v>
      </c>
      <c r="I30" s="453" t="e">
        <f t="shared" ca="1" si="127"/>
        <v>#N/A</v>
      </c>
      <c r="J30" s="453" t="e">
        <f t="shared" ca="1" si="127"/>
        <v>#N/A</v>
      </c>
      <c r="K30" s="453" t="e">
        <f t="shared" ca="1" si="127"/>
        <v>#N/A</v>
      </c>
      <c r="L30" s="453" t="e">
        <f t="shared" ca="1" si="127"/>
        <v>#N/A</v>
      </c>
      <c r="M30" s="453" t="e">
        <f t="shared" ca="1" si="127"/>
        <v>#N/A</v>
      </c>
      <c r="N30" s="453" t="e">
        <f t="shared" ca="1" si="127"/>
        <v>#N/A</v>
      </c>
      <c r="O30" s="453" t="e">
        <f t="shared" ca="1" si="127"/>
        <v>#N/A</v>
      </c>
      <c r="P30" s="453" t="e">
        <f t="shared" ca="1" si="127"/>
        <v>#N/A</v>
      </c>
      <c r="Q30" s="453" t="e">
        <f t="shared" ca="1" si="127"/>
        <v>#N/A</v>
      </c>
      <c r="R30" s="453" t="e">
        <f t="shared" ca="1" si="127"/>
        <v>#N/A</v>
      </c>
      <c r="S30" s="453" t="e">
        <f t="shared" ca="1" si="127"/>
        <v>#N/A</v>
      </c>
      <c r="T30" s="453" t="e">
        <f t="shared" ca="1" si="127"/>
        <v>#N/A</v>
      </c>
      <c r="U30" s="453" t="e">
        <f t="shared" ca="1" si="127"/>
        <v>#N/A</v>
      </c>
      <c r="V30" s="453" t="e">
        <f t="shared" ca="1" si="127"/>
        <v>#N/A</v>
      </c>
      <c r="W30" s="453" t="e">
        <f t="shared" ca="1" si="127"/>
        <v>#N/A</v>
      </c>
      <c r="X30" s="453" t="e">
        <f t="shared" ca="1" si="127"/>
        <v>#N/A</v>
      </c>
      <c r="Y30" s="453" t="e">
        <f t="shared" ca="1" si="127"/>
        <v>#N/A</v>
      </c>
      <c r="Z30" s="453" t="e">
        <f t="shared" ca="1" si="127"/>
        <v>#N/A</v>
      </c>
      <c r="AA30" s="453" t="e">
        <f t="shared" ca="1" si="127"/>
        <v>#N/A</v>
      </c>
      <c r="AB30" s="453" t="e">
        <f t="shared" ca="1" si="127"/>
        <v>#N/A</v>
      </c>
      <c r="AC30" s="453" t="e">
        <f t="shared" ca="1" si="127"/>
        <v>#N/A</v>
      </c>
      <c r="AD30" s="453" t="e">
        <f t="shared" ca="1" si="127"/>
        <v>#N/A</v>
      </c>
      <c r="AE30" s="453" t="e">
        <f t="shared" ca="1" si="127"/>
        <v>#N/A</v>
      </c>
      <c r="AF30" s="453" t="e">
        <f t="shared" ca="1" si="127"/>
        <v>#N/A</v>
      </c>
      <c r="AG30" s="453" t="e">
        <f t="shared" ca="1" si="127"/>
        <v>#N/A</v>
      </c>
      <c r="AH30" s="453" t="e">
        <f t="shared" ca="1" si="127"/>
        <v>#N/A</v>
      </c>
      <c r="AI30" s="453" t="e">
        <f t="shared" ca="1" si="127"/>
        <v>#N/A</v>
      </c>
      <c r="AJ30" s="453" t="e">
        <f t="shared" ca="1" si="127"/>
        <v>#N/A</v>
      </c>
      <c r="AK30" s="453" t="e">
        <f t="shared" ref="AK30:BP30" ca="1" si="128">(AK29-INDEX($E26:$CL29,4,MATCH($B$5,$E26:$CL26,0)))/(INDEX($E26:$CL29,4,MATCH($B$4,$E26:$CL26,0))-INDEX($E26:$CL29,4,MATCH($B$5,$E26:$CL26,0)))</f>
        <v>#N/A</v>
      </c>
      <c r="AL30" s="453" t="e">
        <f t="shared" ca="1" si="128"/>
        <v>#N/A</v>
      </c>
      <c r="AM30" s="453" t="e">
        <f t="shared" ca="1" si="128"/>
        <v>#N/A</v>
      </c>
      <c r="AN30" s="453" t="e">
        <f t="shared" ca="1" si="128"/>
        <v>#N/A</v>
      </c>
      <c r="AO30" s="453" t="e">
        <f t="shared" ca="1" si="128"/>
        <v>#N/A</v>
      </c>
      <c r="AP30" s="453" t="e">
        <f t="shared" ca="1" si="128"/>
        <v>#N/A</v>
      </c>
      <c r="AQ30" s="453" t="e">
        <f t="shared" ca="1" si="128"/>
        <v>#N/A</v>
      </c>
      <c r="AR30" s="453" t="e">
        <f t="shared" ca="1" si="128"/>
        <v>#N/A</v>
      </c>
      <c r="AS30" s="453" t="e">
        <f t="shared" ca="1" si="128"/>
        <v>#N/A</v>
      </c>
      <c r="AT30" s="453" t="e">
        <f t="shared" ca="1" si="128"/>
        <v>#N/A</v>
      </c>
      <c r="AU30" s="453" t="e">
        <f t="shared" ca="1" si="128"/>
        <v>#N/A</v>
      </c>
      <c r="AV30" s="453" t="e">
        <f t="shared" ca="1" si="128"/>
        <v>#N/A</v>
      </c>
      <c r="AW30" s="453" t="e">
        <f t="shared" ca="1" si="128"/>
        <v>#N/A</v>
      </c>
      <c r="AX30" s="453" t="e">
        <f t="shared" ca="1" si="128"/>
        <v>#N/A</v>
      </c>
      <c r="AY30" s="453" t="e">
        <f t="shared" ca="1" si="128"/>
        <v>#N/A</v>
      </c>
      <c r="AZ30" s="453" t="e">
        <f t="shared" ca="1" si="128"/>
        <v>#N/A</v>
      </c>
      <c r="BA30" s="453" t="e">
        <f t="shared" ca="1" si="128"/>
        <v>#N/A</v>
      </c>
      <c r="BB30" s="453" t="e">
        <f t="shared" ca="1" si="128"/>
        <v>#N/A</v>
      </c>
      <c r="BC30" s="453" t="e">
        <f t="shared" ca="1" si="128"/>
        <v>#N/A</v>
      </c>
      <c r="BD30" s="453" t="e">
        <f t="shared" ca="1" si="128"/>
        <v>#N/A</v>
      </c>
      <c r="BE30" s="453" t="e">
        <f t="shared" ca="1" si="128"/>
        <v>#N/A</v>
      </c>
      <c r="BF30" s="453" t="e">
        <f t="shared" ca="1" si="128"/>
        <v>#N/A</v>
      </c>
      <c r="BG30" s="453" t="e">
        <f t="shared" ca="1" si="128"/>
        <v>#N/A</v>
      </c>
      <c r="BH30" s="453" t="e">
        <f t="shared" ca="1" si="128"/>
        <v>#N/A</v>
      </c>
      <c r="BI30" s="453" t="e">
        <f t="shared" ca="1" si="128"/>
        <v>#N/A</v>
      </c>
      <c r="BJ30" s="453" t="e">
        <f t="shared" ca="1" si="128"/>
        <v>#N/A</v>
      </c>
      <c r="BK30" s="453" t="e">
        <f t="shared" ca="1" si="128"/>
        <v>#N/A</v>
      </c>
      <c r="BL30" s="453" t="e">
        <f t="shared" ca="1" si="128"/>
        <v>#N/A</v>
      </c>
      <c r="BM30" s="453" t="e">
        <f t="shared" ca="1" si="128"/>
        <v>#DIV/0!</v>
      </c>
      <c r="BN30" s="453" t="e">
        <f t="shared" ca="1" si="128"/>
        <v>#DIV/0!</v>
      </c>
      <c r="BO30" s="453" t="e">
        <f t="shared" ca="1" si="128"/>
        <v>#DIV/0!</v>
      </c>
      <c r="BP30" s="453" t="e">
        <f t="shared" ca="1" si="128"/>
        <v>#DIV/0!</v>
      </c>
      <c r="BQ30" s="453" t="e">
        <f t="shared" ref="BQ30:CL30" ca="1" si="129">(BQ29-INDEX($E26:$CL29,4,MATCH($B$5,$E26:$CL26,0)))/(INDEX($E26:$CL29,4,MATCH($B$4,$E26:$CL26,0))-INDEX($E26:$CL29,4,MATCH($B$5,$E26:$CL26,0)))</f>
        <v>#DIV/0!</v>
      </c>
      <c r="BR30" s="453" t="e">
        <f t="shared" ca="1" si="129"/>
        <v>#DIV/0!</v>
      </c>
      <c r="BS30" s="453" t="e">
        <f t="shared" ca="1" si="129"/>
        <v>#DIV/0!</v>
      </c>
      <c r="BT30" s="453" t="e">
        <f t="shared" ca="1" si="129"/>
        <v>#DIV/0!</v>
      </c>
      <c r="BU30" s="453" t="e">
        <f t="shared" ca="1" si="129"/>
        <v>#DIV/0!</v>
      </c>
      <c r="BV30" s="453" t="e">
        <f t="shared" ca="1" si="129"/>
        <v>#DIV/0!</v>
      </c>
      <c r="BW30" s="453" t="e">
        <f t="shared" ca="1" si="129"/>
        <v>#DIV/0!</v>
      </c>
      <c r="BX30" s="453" t="e">
        <f t="shared" ca="1" si="129"/>
        <v>#DIV/0!</v>
      </c>
      <c r="BY30" s="453" t="e">
        <f t="shared" ca="1" si="129"/>
        <v>#DIV/0!</v>
      </c>
      <c r="BZ30" s="453" t="e">
        <f t="shared" ca="1" si="129"/>
        <v>#DIV/0!</v>
      </c>
      <c r="CA30" s="453" t="e">
        <f t="shared" ca="1" si="129"/>
        <v>#DIV/0!</v>
      </c>
      <c r="CB30" s="453" t="e">
        <f t="shared" ca="1" si="129"/>
        <v>#DIV/0!</v>
      </c>
      <c r="CC30" s="453" t="e">
        <f t="shared" ca="1" si="129"/>
        <v>#DIV/0!</v>
      </c>
      <c r="CD30" s="453" t="e">
        <f t="shared" ca="1" si="129"/>
        <v>#DIV/0!</v>
      </c>
      <c r="CE30" s="453" t="e">
        <f t="shared" ca="1" si="129"/>
        <v>#DIV/0!</v>
      </c>
      <c r="CF30" s="453" t="e">
        <f t="shared" ca="1" si="129"/>
        <v>#DIV/0!</v>
      </c>
      <c r="CG30" s="453" t="e">
        <f t="shared" ca="1" si="129"/>
        <v>#DIV/0!</v>
      </c>
      <c r="CH30" s="453" t="e">
        <f t="shared" ca="1" si="129"/>
        <v>#DIV/0!</v>
      </c>
      <c r="CI30" s="453" t="e">
        <f t="shared" ca="1" si="129"/>
        <v>#DIV/0!</v>
      </c>
      <c r="CJ30" s="453" t="e">
        <f t="shared" ca="1" si="129"/>
        <v>#DIV/0!</v>
      </c>
      <c r="CK30" s="453" t="e">
        <f t="shared" ca="1" si="129"/>
        <v>#DIV/0!</v>
      </c>
      <c r="CL30" s="453" t="e">
        <f t="shared" ca="1" si="129"/>
        <v>#DIV/0!</v>
      </c>
      <c r="CN30" s="454"/>
      <c r="CO30" s="454"/>
      <c r="CP30" s="454"/>
    </row>
    <row r="31" spans="1:94" outlineLevel="1" x14ac:dyDescent="0.25">
      <c r="A31" s="455"/>
      <c r="B31" s="455" t="s">
        <v>28</v>
      </c>
      <c r="C31" s="455" t="s">
        <v>316</v>
      </c>
      <c r="D31" s="455" t="s">
        <v>317</v>
      </c>
      <c r="E31" s="457">
        <f t="shared" ref="E31:AJ31" ca="1" si="130">INDEX($E26:$CL29,4,MATCH($B$5,$E26:$CL26,0))</f>
        <v>203.65577743375763</v>
      </c>
      <c r="F31" s="458">
        <f t="shared" ca="1" si="130"/>
        <v>203.65577743375763</v>
      </c>
      <c r="G31" s="458">
        <f t="shared" ca="1" si="130"/>
        <v>203.65577743375763</v>
      </c>
      <c r="H31" s="458">
        <f t="shared" ca="1" si="130"/>
        <v>203.65577743375763</v>
      </c>
      <c r="I31" s="458">
        <f t="shared" ca="1" si="130"/>
        <v>203.65577743375763</v>
      </c>
      <c r="J31" s="458">
        <f t="shared" ca="1" si="130"/>
        <v>203.65577743375763</v>
      </c>
      <c r="K31" s="458">
        <f t="shared" ca="1" si="130"/>
        <v>203.65577743375763</v>
      </c>
      <c r="L31" s="458">
        <f t="shared" ca="1" si="130"/>
        <v>203.65577743375763</v>
      </c>
      <c r="M31" s="458">
        <f t="shared" ca="1" si="130"/>
        <v>203.65577743375763</v>
      </c>
      <c r="N31" s="458">
        <f t="shared" ca="1" si="130"/>
        <v>203.65577743375763</v>
      </c>
      <c r="O31" s="458">
        <f t="shared" ca="1" si="130"/>
        <v>203.65577743375763</v>
      </c>
      <c r="P31" s="458">
        <f t="shared" ca="1" si="130"/>
        <v>203.65577743375763</v>
      </c>
      <c r="Q31" s="458">
        <f t="shared" ca="1" si="130"/>
        <v>203.65577743375763</v>
      </c>
      <c r="R31" s="458">
        <f t="shared" ca="1" si="130"/>
        <v>203.65577743375763</v>
      </c>
      <c r="S31" s="458">
        <f t="shared" ca="1" si="130"/>
        <v>203.65577743375763</v>
      </c>
      <c r="T31" s="458">
        <f t="shared" ca="1" si="130"/>
        <v>203.65577743375763</v>
      </c>
      <c r="U31" s="458">
        <f t="shared" ca="1" si="130"/>
        <v>203.65577743375763</v>
      </c>
      <c r="V31" s="458">
        <f t="shared" ca="1" si="130"/>
        <v>203.65577743375763</v>
      </c>
      <c r="W31" s="458">
        <f t="shared" ca="1" si="130"/>
        <v>203.65577743375763</v>
      </c>
      <c r="X31" s="458">
        <f t="shared" ca="1" si="130"/>
        <v>203.65577743375763</v>
      </c>
      <c r="Y31" s="458">
        <f t="shared" ca="1" si="130"/>
        <v>203.65577743375763</v>
      </c>
      <c r="Z31" s="458">
        <f t="shared" ca="1" si="130"/>
        <v>203.65577743375763</v>
      </c>
      <c r="AA31" s="458">
        <f t="shared" ca="1" si="130"/>
        <v>203.65577743375763</v>
      </c>
      <c r="AB31" s="458">
        <f t="shared" ca="1" si="130"/>
        <v>203.65577743375763</v>
      </c>
      <c r="AC31" s="458">
        <f t="shared" ca="1" si="130"/>
        <v>203.65577743375763</v>
      </c>
      <c r="AD31" s="458">
        <f t="shared" ca="1" si="130"/>
        <v>203.65577743375763</v>
      </c>
      <c r="AE31" s="458">
        <f t="shared" ca="1" si="130"/>
        <v>203.65577743375763</v>
      </c>
      <c r="AF31" s="458">
        <f t="shared" ca="1" si="130"/>
        <v>203.65577743375763</v>
      </c>
      <c r="AG31" s="458">
        <f t="shared" ca="1" si="130"/>
        <v>203.65577743375763</v>
      </c>
      <c r="AH31" s="458">
        <f t="shared" ca="1" si="130"/>
        <v>203.65577743375763</v>
      </c>
      <c r="AI31" s="458">
        <f t="shared" ca="1" si="130"/>
        <v>203.65577743375763</v>
      </c>
      <c r="AJ31" s="458">
        <f t="shared" ca="1" si="130"/>
        <v>203.65577743375763</v>
      </c>
      <c r="AK31" s="458">
        <f t="shared" ref="AK31:BP31" ca="1" si="131">INDEX($E26:$CL29,4,MATCH($B$5,$E26:$CL26,0))</f>
        <v>203.65577743375763</v>
      </c>
      <c r="AL31" s="458">
        <f t="shared" ca="1" si="131"/>
        <v>203.65577743375763</v>
      </c>
      <c r="AM31" s="458">
        <f t="shared" ca="1" si="131"/>
        <v>203.65577743375763</v>
      </c>
      <c r="AN31" s="458">
        <f t="shared" ca="1" si="131"/>
        <v>203.65577743375763</v>
      </c>
      <c r="AO31" s="458">
        <f t="shared" ca="1" si="131"/>
        <v>203.65577743375763</v>
      </c>
      <c r="AP31" s="458">
        <f t="shared" ca="1" si="131"/>
        <v>203.65577743375763</v>
      </c>
      <c r="AQ31" s="458">
        <f t="shared" ca="1" si="131"/>
        <v>203.65577743375763</v>
      </c>
      <c r="AR31" s="458">
        <f t="shared" ca="1" si="131"/>
        <v>203.65577743375763</v>
      </c>
      <c r="AS31" s="458">
        <f t="shared" ca="1" si="131"/>
        <v>203.65577743375763</v>
      </c>
      <c r="AT31" s="458">
        <f t="shared" ca="1" si="131"/>
        <v>203.65577743375763</v>
      </c>
      <c r="AU31" s="458">
        <f t="shared" ca="1" si="131"/>
        <v>203.65577743375763</v>
      </c>
      <c r="AV31" s="458">
        <f t="shared" ca="1" si="131"/>
        <v>203.65577743375763</v>
      </c>
      <c r="AW31" s="458">
        <f t="shared" ca="1" si="131"/>
        <v>203.65577743375763</v>
      </c>
      <c r="AX31" s="458">
        <f t="shared" ca="1" si="131"/>
        <v>203.65577743375763</v>
      </c>
      <c r="AY31" s="458">
        <f t="shared" ca="1" si="131"/>
        <v>203.65577743375763</v>
      </c>
      <c r="AZ31" s="458">
        <f t="shared" ca="1" si="131"/>
        <v>203.65577743375763</v>
      </c>
      <c r="BA31" s="458">
        <f t="shared" ca="1" si="131"/>
        <v>203.65577743375763</v>
      </c>
      <c r="BB31" s="458">
        <f t="shared" ca="1" si="131"/>
        <v>203.65577743375763</v>
      </c>
      <c r="BC31" s="458">
        <f t="shared" ca="1" si="131"/>
        <v>203.65577743375763</v>
      </c>
      <c r="BD31" s="458">
        <f t="shared" ca="1" si="131"/>
        <v>203.65577743375763</v>
      </c>
      <c r="BE31" s="458">
        <f t="shared" ca="1" si="131"/>
        <v>203.65577743375763</v>
      </c>
      <c r="BF31" s="458">
        <f t="shared" ca="1" si="131"/>
        <v>203.65577743375763</v>
      </c>
      <c r="BG31" s="458">
        <f t="shared" ca="1" si="131"/>
        <v>203.65577743375763</v>
      </c>
      <c r="BH31" s="458">
        <f t="shared" ca="1" si="131"/>
        <v>203.65577743375763</v>
      </c>
      <c r="BI31" s="458">
        <f t="shared" ca="1" si="131"/>
        <v>203.65577743375763</v>
      </c>
      <c r="BJ31" s="458">
        <f t="shared" ca="1" si="131"/>
        <v>203.65577743375763</v>
      </c>
      <c r="BK31" s="458">
        <f t="shared" ca="1" si="131"/>
        <v>203.65577743375763</v>
      </c>
      <c r="BL31" s="458">
        <f t="shared" ca="1" si="131"/>
        <v>203.65577743375763</v>
      </c>
      <c r="BM31" s="458">
        <f t="shared" ca="1" si="131"/>
        <v>203.65577743375763</v>
      </c>
      <c r="BN31" s="458">
        <f t="shared" ca="1" si="131"/>
        <v>203.65577743375763</v>
      </c>
      <c r="BO31" s="458">
        <f t="shared" ca="1" si="131"/>
        <v>203.65577743375763</v>
      </c>
      <c r="BP31" s="458">
        <f t="shared" ca="1" si="131"/>
        <v>203.65577743375763</v>
      </c>
      <c r="BQ31" s="458">
        <f t="shared" ref="BQ31:CL31" ca="1" si="132">INDEX($E26:$CL29,4,MATCH($B$5,$E26:$CL26,0))</f>
        <v>203.65577743375763</v>
      </c>
      <c r="BR31" s="458">
        <f t="shared" ca="1" si="132"/>
        <v>203.65577743375763</v>
      </c>
      <c r="BS31" s="458">
        <f t="shared" ca="1" si="132"/>
        <v>203.65577743375763</v>
      </c>
      <c r="BT31" s="458">
        <f t="shared" ca="1" si="132"/>
        <v>203.65577743375763</v>
      </c>
      <c r="BU31" s="458">
        <f t="shared" ca="1" si="132"/>
        <v>203.65577743375763</v>
      </c>
      <c r="BV31" s="458">
        <f t="shared" ca="1" si="132"/>
        <v>203.65577743375763</v>
      </c>
      <c r="BW31" s="458">
        <f t="shared" ca="1" si="132"/>
        <v>203.65577743375763</v>
      </c>
      <c r="BX31" s="458">
        <f t="shared" ca="1" si="132"/>
        <v>203.65577743375763</v>
      </c>
      <c r="BY31" s="458">
        <f t="shared" ca="1" si="132"/>
        <v>203.65577743375763</v>
      </c>
      <c r="BZ31" s="458">
        <f t="shared" ca="1" si="132"/>
        <v>203.65577743375763</v>
      </c>
      <c r="CA31" s="458">
        <f t="shared" ca="1" si="132"/>
        <v>203.65577743375763</v>
      </c>
      <c r="CB31" s="458">
        <f t="shared" ca="1" si="132"/>
        <v>203.65577743375763</v>
      </c>
      <c r="CC31" s="458">
        <f t="shared" ca="1" si="132"/>
        <v>203.65577743375763</v>
      </c>
      <c r="CD31" s="458">
        <f t="shared" ca="1" si="132"/>
        <v>203.65577743375763</v>
      </c>
      <c r="CE31" s="458">
        <f t="shared" ca="1" si="132"/>
        <v>203.65577743375763</v>
      </c>
      <c r="CF31" s="458">
        <f t="shared" ca="1" si="132"/>
        <v>203.65577743375763</v>
      </c>
      <c r="CG31" s="458">
        <f t="shared" ca="1" si="132"/>
        <v>203.65577743375763</v>
      </c>
      <c r="CH31" s="458">
        <f t="shared" ca="1" si="132"/>
        <v>203.65577743375763</v>
      </c>
      <c r="CI31" s="458">
        <f t="shared" ca="1" si="132"/>
        <v>203.65577743375763</v>
      </c>
      <c r="CJ31" s="458">
        <f t="shared" ca="1" si="132"/>
        <v>203.65577743375763</v>
      </c>
      <c r="CK31" s="458">
        <f t="shared" ca="1" si="132"/>
        <v>203.65577743375763</v>
      </c>
      <c r="CL31" s="458">
        <f t="shared" ca="1" si="132"/>
        <v>203.65577743375763</v>
      </c>
      <c r="CN31" s="454"/>
      <c r="CO31" s="454"/>
      <c r="CP31" s="454"/>
    </row>
    <row r="32" spans="1:94" outlineLevel="1" x14ac:dyDescent="0.25">
      <c r="A32" s="459" t="s">
        <v>255</v>
      </c>
      <c r="B32" s="459" t="s">
        <v>260</v>
      </c>
      <c r="C32" s="459" t="s">
        <v>318</v>
      </c>
      <c r="D32" s="459"/>
      <c r="E32" s="460" t="str">
        <f t="shared" ref="E32:AJ32" si="133">IF(E26=base,dle,"")</f>
        <v/>
      </c>
      <c r="F32" s="461" t="str">
        <f t="shared" si="133"/>
        <v/>
      </c>
      <c r="G32" s="461" t="str">
        <f t="shared" si="133"/>
        <v/>
      </c>
      <c r="H32" s="461" t="str">
        <f t="shared" si="133"/>
        <v/>
      </c>
      <c r="I32" s="461" t="str">
        <f t="shared" si="133"/>
        <v/>
      </c>
      <c r="J32" s="461" t="str">
        <f t="shared" si="133"/>
        <v/>
      </c>
      <c r="K32" s="461" t="str">
        <f t="shared" si="133"/>
        <v/>
      </c>
      <c r="L32" s="461" t="str">
        <f t="shared" si="133"/>
        <v/>
      </c>
      <c r="M32" s="461" t="str">
        <f t="shared" si="133"/>
        <v/>
      </c>
      <c r="N32" s="461" t="str">
        <f t="shared" si="133"/>
        <v/>
      </c>
      <c r="O32" s="461" t="str">
        <f t="shared" si="133"/>
        <v/>
      </c>
      <c r="P32" s="461" t="str">
        <f t="shared" si="133"/>
        <v/>
      </c>
      <c r="Q32" s="461" t="str">
        <f t="shared" si="133"/>
        <v/>
      </c>
      <c r="R32" s="461" t="str">
        <f t="shared" si="133"/>
        <v/>
      </c>
      <c r="S32" s="461" t="str">
        <f t="shared" si="133"/>
        <v/>
      </c>
      <c r="T32" s="461" t="str">
        <f t="shared" si="133"/>
        <v/>
      </c>
      <c r="U32" s="461" t="str">
        <f t="shared" si="133"/>
        <v/>
      </c>
      <c r="V32" s="461" t="str">
        <f t="shared" si="133"/>
        <v/>
      </c>
      <c r="W32" s="461" t="str">
        <f t="shared" si="133"/>
        <v/>
      </c>
      <c r="X32" s="461" t="str">
        <f t="shared" si="133"/>
        <v/>
      </c>
      <c r="Y32" s="461" t="str">
        <f t="shared" si="133"/>
        <v/>
      </c>
      <c r="Z32" s="461" t="str">
        <f t="shared" si="133"/>
        <v/>
      </c>
      <c r="AA32" s="461" t="str">
        <f t="shared" si="133"/>
        <v/>
      </c>
      <c r="AB32" s="461" t="str">
        <f t="shared" si="133"/>
        <v/>
      </c>
      <c r="AC32" s="461" t="str">
        <f t="shared" si="133"/>
        <v/>
      </c>
      <c r="AD32" s="461" t="str">
        <f t="shared" si="133"/>
        <v/>
      </c>
      <c r="AE32" s="461" t="str">
        <f t="shared" si="133"/>
        <v/>
      </c>
      <c r="AF32" s="461" t="str">
        <f t="shared" si="133"/>
        <v/>
      </c>
      <c r="AG32" s="461" t="str">
        <f t="shared" si="133"/>
        <v/>
      </c>
      <c r="AH32" s="461" t="str">
        <f t="shared" si="133"/>
        <v/>
      </c>
      <c r="AI32" s="461" t="str">
        <f t="shared" si="133"/>
        <v/>
      </c>
      <c r="AJ32" s="461" t="str">
        <f t="shared" si="133"/>
        <v/>
      </c>
      <c r="AK32" s="461" t="str">
        <f t="shared" ref="AK32:BP32" si="134">IF(AK26=base,dle,"")</f>
        <v/>
      </c>
      <c r="AL32" s="461" t="str">
        <f t="shared" si="134"/>
        <v/>
      </c>
      <c r="AM32" s="461" t="str">
        <f t="shared" si="134"/>
        <v/>
      </c>
      <c r="AN32" s="461" t="str">
        <f t="shared" si="134"/>
        <v/>
      </c>
      <c r="AO32" s="461" t="str">
        <f t="shared" si="134"/>
        <v/>
      </c>
      <c r="AP32" s="461" t="str">
        <f t="shared" si="134"/>
        <v/>
      </c>
      <c r="AQ32" s="461" t="str">
        <f t="shared" si="134"/>
        <v/>
      </c>
      <c r="AR32" s="461" t="str">
        <f t="shared" si="134"/>
        <v/>
      </c>
      <c r="AS32" s="461" t="str">
        <f t="shared" si="134"/>
        <v/>
      </c>
      <c r="AT32" s="461" t="str">
        <f t="shared" si="134"/>
        <v/>
      </c>
      <c r="AU32" s="461" t="str">
        <f t="shared" si="134"/>
        <v/>
      </c>
      <c r="AV32" s="461" t="str">
        <f t="shared" si="134"/>
        <v/>
      </c>
      <c r="AW32" s="461" t="str">
        <f t="shared" si="134"/>
        <v/>
      </c>
      <c r="AX32" s="461" t="str">
        <f t="shared" si="134"/>
        <v/>
      </c>
      <c r="AY32" s="461" t="str">
        <f t="shared" si="134"/>
        <v/>
      </c>
      <c r="AZ32" s="461" t="str">
        <f t="shared" si="134"/>
        <v/>
      </c>
      <c r="BA32" s="461" t="str">
        <f t="shared" si="134"/>
        <v/>
      </c>
      <c r="BB32" s="461" t="str">
        <f t="shared" si="134"/>
        <v/>
      </c>
      <c r="BC32" s="461" t="str">
        <f t="shared" si="134"/>
        <v/>
      </c>
      <c r="BD32" s="461" t="str">
        <f t="shared" si="134"/>
        <v/>
      </c>
      <c r="BE32" s="461" t="str">
        <f t="shared" si="134"/>
        <v/>
      </c>
      <c r="BF32" s="461" t="str">
        <f t="shared" si="134"/>
        <v/>
      </c>
      <c r="BG32" s="461" t="str">
        <f t="shared" si="134"/>
        <v/>
      </c>
      <c r="BH32" s="461" t="str">
        <f t="shared" si="134"/>
        <v/>
      </c>
      <c r="BI32" s="461" t="str">
        <f t="shared" si="134"/>
        <v/>
      </c>
      <c r="BJ32" s="461" t="str">
        <f t="shared" si="134"/>
        <v/>
      </c>
      <c r="BK32" s="461" t="str">
        <f t="shared" si="134"/>
        <v/>
      </c>
      <c r="BL32" s="461" t="str">
        <f t="shared" si="134"/>
        <v/>
      </c>
      <c r="BM32" s="461" t="str">
        <f t="shared" si="134"/>
        <v/>
      </c>
      <c r="BN32" s="461" t="str">
        <f t="shared" si="134"/>
        <v/>
      </c>
      <c r="BO32" s="461" t="str">
        <f t="shared" si="134"/>
        <v/>
      </c>
      <c r="BP32" s="461" t="str">
        <f t="shared" si="134"/>
        <v/>
      </c>
      <c r="BQ32" s="461" t="str">
        <f t="shared" ref="BQ32:CL32" si="135">IF(BQ26=base,dle,"")</f>
        <v/>
      </c>
      <c r="BR32" s="461" t="str">
        <f t="shared" si="135"/>
        <v/>
      </c>
      <c r="BS32" s="461" t="str">
        <f t="shared" si="135"/>
        <v/>
      </c>
      <c r="BT32" s="461" t="str">
        <f t="shared" si="135"/>
        <v/>
      </c>
      <c r="BU32" s="461" t="str">
        <f t="shared" si="135"/>
        <v/>
      </c>
      <c r="BV32" s="461" t="str">
        <f t="shared" si="135"/>
        <v/>
      </c>
      <c r="BW32" s="461" t="str">
        <f t="shared" si="135"/>
        <v/>
      </c>
      <c r="BX32" s="461" t="str">
        <f t="shared" si="135"/>
        <v/>
      </c>
      <c r="BY32" s="461" t="str">
        <f t="shared" si="135"/>
        <v/>
      </c>
      <c r="BZ32" s="461" t="str">
        <f t="shared" si="135"/>
        <v/>
      </c>
      <c r="CA32" s="461" t="str">
        <f t="shared" si="135"/>
        <v/>
      </c>
      <c r="CB32" s="461" t="str">
        <f t="shared" si="135"/>
        <v/>
      </c>
      <c r="CC32" s="461" t="str">
        <f t="shared" si="135"/>
        <v/>
      </c>
      <c r="CD32" s="461" t="str">
        <f t="shared" si="135"/>
        <v/>
      </c>
      <c r="CE32" s="461" t="str">
        <f t="shared" si="135"/>
        <v/>
      </c>
      <c r="CF32" s="461" t="str">
        <f t="shared" si="135"/>
        <v/>
      </c>
      <c r="CG32" s="461" t="str">
        <f t="shared" si="135"/>
        <v/>
      </c>
      <c r="CH32" s="461" t="str">
        <f t="shared" si="135"/>
        <v/>
      </c>
      <c r="CI32" s="461" t="str">
        <f t="shared" si="135"/>
        <v/>
      </c>
      <c r="CJ32" s="461" t="str">
        <f t="shared" si="135"/>
        <v/>
      </c>
      <c r="CK32" s="461" t="str">
        <f t="shared" si="135"/>
        <v/>
      </c>
      <c r="CL32" s="461" t="str">
        <f t="shared" si="135"/>
        <v/>
      </c>
      <c r="CN32" s="462" t="str">
        <f t="shared" ref="CN32:CN41" si="136">IFERROR((Y32/H32)^(1/17)-1,"")</f>
        <v/>
      </c>
      <c r="CO32" s="462" t="str">
        <f t="shared" ref="CO32:CO41" si="137">IFERROR((AN32/Y32)^(1/15)-1,"")</f>
        <v/>
      </c>
      <c r="CP32" s="462" t="str">
        <f t="shared" ref="CP32:CP41" si="138">IFERROR((AN32/H32)^(1/32)-1,"")</f>
        <v/>
      </c>
    </row>
    <row r="33" spans="1:94" outlineLevel="1" x14ac:dyDescent="0.25">
      <c r="A33" s="456" t="s">
        <v>255</v>
      </c>
      <c r="B33" s="456" t="s">
        <v>259</v>
      </c>
      <c r="C33" s="456" t="s">
        <v>319</v>
      </c>
      <c r="D33" s="456"/>
      <c r="E33" s="469">
        <f t="shared" ref="E33:AJ33" si="139">IF(E8&lt;sector_base,NA(),IFERROR(IF(activity_approach="Input Activity Data Manually",IF(E8=base,dla,IF(E8=target,dlf,D33+((dlf-dla)/(target-base)))),dla*(1+f_CAGR)^(E8-base)),""))</f>
        <v>0</v>
      </c>
      <c r="F33" s="463">
        <f t="shared" si="139"/>
        <v>0</v>
      </c>
      <c r="G33" s="463">
        <f t="shared" si="139"/>
        <v>0</v>
      </c>
      <c r="H33" s="463">
        <f t="shared" si="139"/>
        <v>0</v>
      </c>
      <c r="I33" s="463">
        <f t="shared" si="139"/>
        <v>0</v>
      </c>
      <c r="J33" s="463">
        <f t="shared" si="139"/>
        <v>0</v>
      </c>
      <c r="K33" s="463">
        <f t="shared" si="139"/>
        <v>0</v>
      </c>
      <c r="L33" s="463">
        <f t="shared" si="139"/>
        <v>0</v>
      </c>
      <c r="M33" s="463">
        <f t="shared" si="139"/>
        <v>0</v>
      </c>
      <c r="N33" s="463">
        <f t="shared" si="139"/>
        <v>0</v>
      </c>
      <c r="O33" s="463">
        <f t="shared" si="139"/>
        <v>0</v>
      </c>
      <c r="P33" s="463">
        <f t="shared" si="139"/>
        <v>0</v>
      </c>
      <c r="Q33" s="463">
        <f t="shared" si="139"/>
        <v>0</v>
      </c>
      <c r="R33" s="463">
        <f t="shared" si="139"/>
        <v>0</v>
      </c>
      <c r="S33" s="463">
        <f t="shared" si="139"/>
        <v>0</v>
      </c>
      <c r="T33" s="463">
        <f t="shared" si="139"/>
        <v>0</v>
      </c>
      <c r="U33" s="463">
        <f t="shared" si="139"/>
        <v>0</v>
      </c>
      <c r="V33" s="463">
        <f t="shared" si="139"/>
        <v>0</v>
      </c>
      <c r="W33" s="463">
        <f t="shared" si="139"/>
        <v>0</v>
      </c>
      <c r="X33" s="463">
        <f t="shared" si="139"/>
        <v>0</v>
      </c>
      <c r="Y33" s="463">
        <f t="shared" si="139"/>
        <v>0</v>
      </c>
      <c r="Z33" s="463">
        <f t="shared" si="139"/>
        <v>0</v>
      </c>
      <c r="AA33" s="463">
        <f t="shared" si="139"/>
        <v>0</v>
      </c>
      <c r="AB33" s="463">
        <f t="shared" si="139"/>
        <v>0</v>
      </c>
      <c r="AC33" s="463">
        <f t="shared" si="139"/>
        <v>0</v>
      </c>
      <c r="AD33" s="463">
        <f t="shared" si="139"/>
        <v>0</v>
      </c>
      <c r="AE33" s="463">
        <f t="shared" si="139"/>
        <v>0</v>
      </c>
      <c r="AF33" s="463">
        <f t="shared" si="139"/>
        <v>0</v>
      </c>
      <c r="AG33" s="463">
        <f t="shared" si="139"/>
        <v>0</v>
      </c>
      <c r="AH33" s="463">
        <f t="shared" si="139"/>
        <v>0</v>
      </c>
      <c r="AI33" s="463">
        <f t="shared" si="139"/>
        <v>0</v>
      </c>
      <c r="AJ33" s="463">
        <f t="shared" si="139"/>
        <v>0</v>
      </c>
      <c r="AK33" s="463">
        <f t="shared" ref="AK33:BP33" si="140">IF(AK8&lt;sector_base,NA(),IFERROR(IF(activity_approach="Input Activity Data Manually",IF(AK8=base,dla,IF(AK8=target,dlf,AJ33+((dlf-dla)/(target-base)))),dla*(1+f_CAGR)^(AK8-base)),""))</f>
        <v>0</v>
      </c>
      <c r="AL33" s="463">
        <f t="shared" si="140"/>
        <v>0</v>
      </c>
      <c r="AM33" s="463">
        <f t="shared" si="140"/>
        <v>0</v>
      </c>
      <c r="AN33" s="463">
        <f t="shared" si="140"/>
        <v>0</v>
      </c>
      <c r="AO33" s="463">
        <f t="shared" si="140"/>
        <v>0</v>
      </c>
      <c r="AP33" s="463">
        <f t="shared" si="140"/>
        <v>0</v>
      </c>
      <c r="AQ33" s="463">
        <f t="shared" si="140"/>
        <v>0</v>
      </c>
      <c r="AR33" s="463">
        <f t="shared" si="140"/>
        <v>0</v>
      </c>
      <c r="AS33" s="463">
        <f t="shared" si="140"/>
        <v>0</v>
      </c>
      <c r="AT33" s="463">
        <f t="shared" si="140"/>
        <v>0</v>
      </c>
      <c r="AU33" s="463">
        <f t="shared" si="140"/>
        <v>0</v>
      </c>
      <c r="AV33" s="463">
        <f t="shared" si="140"/>
        <v>0</v>
      </c>
      <c r="AW33" s="463">
        <f t="shared" si="140"/>
        <v>0</v>
      </c>
      <c r="AX33" s="463">
        <f t="shared" si="140"/>
        <v>0</v>
      </c>
      <c r="AY33" s="463">
        <f t="shared" si="140"/>
        <v>0</v>
      </c>
      <c r="AZ33" s="463">
        <f t="shared" si="140"/>
        <v>0</v>
      </c>
      <c r="BA33" s="463">
        <f t="shared" si="140"/>
        <v>0</v>
      </c>
      <c r="BB33" s="463">
        <f t="shared" si="140"/>
        <v>0</v>
      </c>
      <c r="BC33" s="463">
        <f t="shared" si="140"/>
        <v>0</v>
      </c>
      <c r="BD33" s="463">
        <f t="shared" si="140"/>
        <v>0</v>
      </c>
      <c r="BE33" s="463">
        <f t="shared" si="140"/>
        <v>0</v>
      </c>
      <c r="BF33" s="463">
        <f t="shared" si="140"/>
        <v>0</v>
      </c>
      <c r="BG33" s="463">
        <f t="shared" si="140"/>
        <v>0</v>
      </c>
      <c r="BH33" s="463">
        <f t="shared" si="140"/>
        <v>0</v>
      </c>
      <c r="BI33" s="463">
        <f t="shared" si="140"/>
        <v>0</v>
      </c>
      <c r="BJ33" s="463">
        <f t="shared" si="140"/>
        <v>0</v>
      </c>
      <c r="BK33" s="463">
        <f t="shared" si="140"/>
        <v>0</v>
      </c>
      <c r="BL33" s="463">
        <f t="shared" si="140"/>
        <v>0</v>
      </c>
      <c r="BM33" s="463">
        <f t="shared" si="140"/>
        <v>0</v>
      </c>
      <c r="BN33" s="463">
        <f t="shared" si="140"/>
        <v>0</v>
      </c>
      <c r="BO33" s="463">
        <f t="shared" si="140"/>
        <v>0</v>
      </c>
      <c r="BP33" s="463">
        <f t="shared" si="140"/>
        <v>0</v>
      </c>
      <c r="BQ33" s="463">
        <f t="shared" ref="BQ33:CL33" si="141">IF(BQ8&lt;sector_base,NA(),IFERROR(IF(activity_approach="Input Activity Data Manually",IF(BQ8=base,dla,IF(BQ8=target,dlf,BP33+((dlf-dla)/(target-base)))),dla*(1+f_CAGR)^(BQ8-base)),""))</f>
        <v>0</v>
      </c>
      <c r="BR33" s="463">
        <f t="shared" si="141"/>
        <v>0</v>
      </c>
      <c r="BS33" s="463">
        <f t="shared" si="141"/>
        <v>0</v>
      </c>
      <c r="BT33" s="463">
        <f t="shared" si="141"/>
        <v>0</v>
      </c>
      <c r="BU33" s="463">
        <f t="shared" si="141"/>
        <v>0</v>
      </c>
      <c r="BV33" s="463">
        <f t="shared" si="141"/>
        <v>0</v>
      </c>
      <c r="BW33" s="463">
        <f t="shared" si="141"/>
        <v>0</v>
      </c>
      <c r="BX33" s="463">
        <f t="shared" si="141"/>
        <v>0</v>
      </c>
      <c r="BY33" s="463">
        <f t="shared" si="141"/>
        <v>0</v>
      </c>
      <c r="BZ33" s="463">
        <f t="shared" si="141"/>
        <v>0</v>
      </c>
      <c r="CA33" s="463">
        <f t="shared" si="141"/>
        <v>0</v>
      </c>
      <c r="CB33" s="463">
        <f t="shared" si="141"/>
        <v>0</v>
      </c>
      <c r="CC33" s="463">
        <f t="shared" si="141"/>
        <v>0</v>
      </c>
      <c r="CD33" s="463">
        <f t="shared" si="141"/>
        <v>0</v>
      </c>
      <c r="CE33" s="463">
        <f t="shared" si="141"/>
        <v>0</v>
      </c>
      <c r="CF33" s="463">
        <f t="shared" si="141"/>
        <v>0</v>
      </c>
      <c r="CG33" s="463">
        <f t="shared" si="141"/>
        <v>0</v>
      </c>
      <c r="CH33" s="463">
        <f t="shared" si="141"/>
        <v>0</v>
      </c>
      <c r="CI33" s="463">
        <f t="shared" si="141"/>
        <v>0</v>
      </c>
      <c r="CJ33" s="463">
        <f t="shared" si="141"/>
        <v>0</v>
      </c>
      <c r="CK33" s="463">
        <f t="shared" si="141"/>
        <v>0</v>
      </c>
      <c r="CL33" s="463">
        <f t="shared" si="141"/>
        <v>0</v>
      </c>
      <c r="CN33" s="464" t="str">
        <f t="shared" si="136"/>
        <v/>
      </c>
      <c r="CO33" s="464" t="str">
        <f t="shared" si="137"/>
        <v/>
      </c>
      <c r="CP33" s="464" t="str">
        <f t="shared" si="138"/>
        <v/>
      </c>
    </row>
    <row r="34" spans="1:94" outlineLevel="1" x14ac:dyDescent="0.25">
      <c r="A34" s="456" t="s">
        <v>255</v>
      </c>
      <c r="B34" s="456" t="s">
        <v>258</v>
      </c>
      <c r="C34" s="456" t="s">
        <v>320</v>
      </c>
      <c r="D34" s="456" t="s">
        <v>321</v>
      </c>
      <c r="E34" s="465" t="str">
        <f>IFERROR((E32/E33)*1000,"")</f>
        <v/>
      </c>
      <c r="F34" s="446" t="str">
        <f t="shared" ref="F34" si="142">IFERROR((F32/F33)*1000,"")</f>
        <v/>
      </c>
      <c r="G34" s="446" t="str">
        <f t="shared" ref="G34" si="143">IFERROR((G32/G33)*1000,"")</f>
        <v/>
      </c>
      <c r="H34" s="446" t="str">
        <f t="shared" ref="H34" si="144">IFERROR((H32/H33)*1000,"")</f>
        <v/>
      </c>
      <c r="I34" s="446" t="str">
        <f t="shared" ref="I34" si="145">IFERROR((I32/I33)*1000,"")</f>
        <v/>
      </c>
      <c r="J34" s="446" t="str">
        <f t="shared" ref="J34" si="146">IFERROR((J32/J33)*1000,"")</f>
        <v/>
      </c>
      <c r="K34" s="446" t="str">
        <f t="shared" ref="K34" si="147">IFERROR((K32/K33)*1000,"")</f>
        <v/>
      </c>
      <c r="L34" s="446" t="str">
        <f t="shared" ref="L34" si="148">IFERROR((L32/L33)*1000,"")</f>
        <v/>
      </c>
      <c r="M34" s="446" t="str">
        <f t="shared" ref="M34" si="149">IFERROR((M32/M33)*1000,"")</f>
        <v/>
      </c>
      <c r="N34" s="446" t="str">
        <f t="shared" ref="N34" si="150">IFERROR((N32/N33)*1000,"")</f>
        <v/>
      </c>
      <c r="O34" s="446" t="str">
        <f t="shared" ref="O34" si="151">IFERROR((O32/O33)*1000,"")</f>
        <v/>
      </c>
      <c r="P34" s="446" t="str">
        <f t="shared" ref="P34" si="152">IFERROR((P32/P33)*1000,"")</f>
        <v/>
      </c>
      <c r="Q34" s="446" t="str">
        <f t="shared" ref="Q34" si="153">IFERROR((Q32/Q33)*1000,"")</f>
        <v/>
      </c>
      <c r="R34" s="446" t="str">
        <f t="shared" ref="R34" si="154">IFERROR((R32/R33)*1000,"")</f>
        <v/>
      </c>
      <c r="S34" s="446" t="str">
        <f t="shared" ref="S34" si="155">IFERROR((S32/S33)*1000,"")</f>
        <v/>
      </c>
      <c r="T34" s="446" t="str">
        <f t="shared" ref="T34" si="156">IFERROR((T32/T33)*1000,"")</f>
        <v/>
      </c>
      <c r="U34" s="446" t="str">
        <f t="shared" ref="U34" si="157">IFERROR((U32/U33)*1000,"")</f>
        <v/>
      </c>
      <c r="V34" s="446" t="str">
        <f t="shared" ref="V34" si="158">IFERROR((V32/V33)*1000,"")</f>
        <v/>
      </c>
      <c r="W34" s="446" t="str">
        <f t="shared" ref="W34" si="159">IFERROR((W32/W33)*1000,"")</f>
        <v/>
      </c>
      <c r="X34" s="446" t="str">
        <f t="shared" ref="X34" si="160">IFERROR((X32/X33)*1000,"")</f>
        <v/>
      </c>
      <c r="Y34" s="446" t="str">
        <f t="shared" ref="Y34" si="161">IFERROR((Y32/Y33)*1000,"")</f>
        <v/>
      </c>
      <c r="Z34" s="446" t="str">
        <f t="shared" ref="Z34" si="162">IFERROR((Z32/Z33)*1000,"")</f>
        <v/>
      </c>
      <c r="AA34" s="446" t="str">
        <f t="shared" ref="AA34" si="163">IFERROR((AA32/AA33)*1000,"")</f>
        <v/>
      </c>
      <c r="AB34" s="446" t="str">
        <f t="shared" ref="AB34" si="164">IFERROR((AB32/AB33)*1000,"")</f>
        <v/>
      </c>
      <c r="AC34" s="446" t="str">
        <f t="shared" ref="AC34" si="165">IFERROR((AC32/AC33)*1000,"")</f>
        <v/>
      </c>
      <c r="AD34" s="446" t="str">
        <f t="shared" ref="AD34" si="166">IFERROR((AD32/AD33)*1000,"")</f>
        <v/>
      </c>
      <c r="AE34" s="446" t="str">
        <f t="shared" ref="AE34" si="167">IFERROR((AE32/AE33)*1000,"")</f>
        <v/>
      </c>
      <c r="AF34" s="446" t="str">
        <f t="shared" ref="AF34" si="168">IFERROR((AF32/AF33)*1000,"")</f>
        <v/>
      </c>
      <c r="AG34" s="446" t="str">
        <f t="shared" ref="AG34" si="169">IFERROR((AG32/AG33)*1000,"")</f>
        <v/>
      </c>
      <c r="AH34" s="446" t="str">
        <f t="shared" ref="AH34" si="170">IFERROR((AH32/AH33)*1000,"")</f>
        <v/>
      </c>
      <c r="AI34" s="446" t="str">
        <f t="shared" ref="AI34" si="171">IFERROR((AI32/AI33)*1000,"")</f>
        <v/>
      </c>
      <c r="AJ34" s="446" t="str">
        <f t="shared" ref="AJ34" si="172">IFERROR((AJ32/AJ33)*1000,"")</f>
        <v/>
      </c>
      <c r="AK34" s="446" t="str">
        <f t="shared" ref="AK34" si="173">IFERROR((AK32/AK33)*1000,"")</f>
        <v/>
      </c>
      <c r="AL34" s="446" t="str">
        <f t="shared" ref="AL34" si="174">IFERROR((AL32/AL33)*1000,"")</f>
        <v/>
      </c>
      <c r="AM34" s="446" t="str">
        <f t="shared" ref="AM34" si="175">IFERROR((AM32/AM33)*1000,"")</f>
        <v/>
      </c>
      <c r="AN34" s="446" t="str">
        <f t="shared" ref="AN34" si="176">IFERROR((AN32/AN33)*1000,"")</f>
        <v/>
      </c>
      <c r="AO34" s="446" t="str">
        <f t="shared" ref="AO34" si="177">IFERROR((AO32/AO33)*1000,"")</f>
        <v/>
      </c>
      <c r="AP34" s="446" t="str">
        <f t="shared" ref="AP34" si="178">IFERROR((AP32/AP33)*1000,"")</f>
        <v/>
      </c>
      <c r="AQ34" s="446" t="str">
        <f t="shared" ref="AQ34" si="179">IFERROR((AQ32/AQ33)*1000,"")</f>
        <v/>
      </c>
      <c r="AR34" s="446" t="str">
        <f t="shared" ref="AR34" si="180">IFERROR((AR32/AR33)*1000,"")</f>
        <v/>
      </c>
      <c r="AS34" s="446" t="str">
        <f t="shared" ref="AS34" si="181">IFERROR((AS32/AS33)*1000,"")</f>
        <v/>
      </c>
      <c r="AT34" s="446" t="str">
        <f t="shared" ref="AT34" si="182">IFERROR((AT32/AT33)*1000,"")</f>
        <v/>
      </c>
      <c r="AU34" s="446" t="str">
        <f t="shared" ref="AU34" si="183">IFERROR((AU32/AU33)*1000,"")</f>
        <v/>
      </c>
      <c r="AV34" s="446" t="str">
        <f t="shared" ref="AV34" si="184">IFERROR((AV32/AV33)*1000,"")</f>
        <v/>
      </c>
      <c r="AW34" s="446" t="str">
        <f t="shared" ref="AW34" si="185">IFERROR((AW32/AW33)*1000,"")</f>
        <v/>
      </c>
      <c r="AX34" s="446" t="str">
        <f t="shared" ref="AX34" si="186">IFERROR((AX32/AX33)*1000,"")</f>
        <v/>
      </c>
      <c r="AY34" s="446" t="str">
        <f t="shared" ref="AY34" si="187">IFERROR((AY32/AY33)*1000,"")</f>
        <v/>
      </c>
      <c r="AZ34" s="446" t="str">
        <f t="shared" ref="AZ34" si="188">IFERROR((AZ32/AZ33)*1000,"")</f>
        <v/>
      </c>
      <c r="BA34" s="446" t="str">
        <f t="shared" ref="BA34" si="189">IFERROR((BA32/BA33)*1000,"")</f>
        <v/>
      </c>
      <c r="BB34" s="446" t="str">
        <f t="shared" ref="BB34" si="190">IFERROR((BB32/BB33)*1000,"")</f>
        <v/>
      </c>
      <c r="BC34" s="446" t="str">
        <f t="shared" ref="BC34" si="191">IFERROR((BC32/BC33)*1000,"")</f>
        <v/>
      </c>
      <c r="BD34" s="446" t="str">
        <f t="shared" ref="BD34" si="192">IFERROR((BD32/BD33)*1000,"")</f>
        <v/>
      </c>
      <c r="BE34" s="446" t="str">
        <f t="shared" ref="BE34" si="193">IFERROR((BE32/BE33)*1000,"")</f>
        <v/>
      </c>
      <c r="BF34" s="446" t="str">
        <f t="shared" ref="BF34" si="194">IFERROR((BF32/BF33)*1000,"")</f>
        <v/>
      </c>
      <c r="BG34" s="446" t="str">
        <f t="shared" ref="BG34" si="195">IFERROR((BG32/BG33)*1000,"")</f>
        <v/>
      </c>
      <c r="BH34" s="446" t="str">
        <f t="shared" ref="BH34" si="196">IFERROR((BH32/BH33)*1000,"")</f>
        <v/>
      </c>
      <c r="BI34" s="446" t="str">
        <f t="shared" ref="BI34" si="197">IFERROR((BI32/BI33)*1000,"")</f>
        <v/>
      </c>
      <c r="BJ34" s="446" t="str">
        <f t="shared" ref="BJ34" si="198">IFERROR((BJ32/BJ33)*1000,"")</f>
        <v/>
      </c>
      <c r="BK34" s="446" t="str">
        <f t="shared" ref="BK34" si="199">IFERROR((BK32/BK33)*1000,"")</f>
        <v/>
      </c>
      <c r="BL34" s="446" t="str">
        <f t="shared" ref="BL34" si="200">IFERROR((BL32/BL33)*1000,"")</f>
        <v/>
      </c>
      <c r="BM34" s="446" t="str">
        <f t="shared" ref="BM34" si="201">IFERROR((BM32/BM33)*1000,"")</f>
        <v/>
      </c>
      <c r="BN34" s="446" t="str">
        <f t="shared" ref="BN34" si="202">IFERROR((BN32/BN33)*1000,"")</f>
        <v/>
      </c>
      <c r="BO34" s="446" t="str">
        <f t="shared" ref="BO34" si="203">IFERROR((BO32/BO33)*1000,"")</f>
        <v/>
      </c>
      <c r="BP34" s="446" t="str">
        <f t="shared" ref="BP34" si="204">IFERROR((BP32/BP33)*1000,"")</f>
        <v/>
      </c>
      <c r="BQ34" s="446" t="str">
        <f t="shared" ref="BQ34" si="205">IFERROR((BQ32/BQ33)*1000,"")</f>
        <v/>
      </c>
      <c r="BR34" s="446" t="str">
        <f t="shared" ref="BR34" si="206">IFERROR((BR32/BR33)*1000,"")</f>
        <v/>
      </c>
      <c r="BS34" s="446" t="str">
        <f t="shared" ref="BS34" si="207">IFERROR((BS32/BS33)*1000,"")</f>
        <v/>
      </c>
      <c r="BT34" s="446" t="str">
        <f t="shared" ref="BT34" si="208">IFERROR((BT32/BT33)*1000,"")</f>
        <v/>
      </c>
      <c r="BU34" s="446" t="str">
        <f t="shared" ref="BU34" si="209">IFERROR((BU32/BU33)*1000,"")</f>
        <v/>
      </c>
      <c r="BV34" s="446" t="str">
        <f t="shared" ref="BV34" si="210">IFERROR((BV32/BV33)*1000,"")</f>
        <v/>
      </c>
      <c r="BW34" s="446" t="str">
        <f t="shared" ref="BW34" si="211">IFERROR((BW32/BW33)*1000,"")</f>
        <v/>
      </c>
      <c r="BX34" s="446" t="str">
        <f t="shared" ref="BX34" si="212">IFERROR((BX32/BX33)*1000,"")</f>
        <v/>
      </c>
      <c r="BY34" s="446" t="str">
        <f t="shared" ref="BY34" si="213">IFERROR((BY32/BY33)*1000,"")</f>
        <v/>
      </c>
      <c r="BZ34" s="446" t="str">
        <f t="shared" ref="BZ34" si="214">IFERROR((BZ32/BZ33)*1000,"")</f>
        <v/>
      </c>
      <c r="CA34" s="446" t="str">
        <f t="shared" ref="CA34" si="215">IFERROR((CA32/CA33)*1000,"")</f>
        <v/>
      </c>
      <c r="CB34" s="446" t="str">
        <f t="shared" ref="CB34" si="216">IFERROR((CB32/CB33)*1000,"")</f>
        <v/>
      </c>
      <c r="CC34" s="446" t="str">
        <f t="shared" ref="CC34" si="217">IFERROR((CC32/CC33)*1000,"")</f>
        <v/>
      </c>
      <c r="CD34" s="446" t="str">
        <f t="shared" ref="CD34" si="218">IFERROR((CD32/CD33)*1000,"")</f>
        <v/>
      </c>
      <c r="CE34" s="446" t="str">
        <f t="shared" ref="CE34" si="219">IFERROR((CE32/CE33)*1000,"")</f>
        <v/>
      </c>
      <c r="CF34" s="446" t="str">
        <f t="shared" ref="CF34" si="220">IFERROR((CF32/CF33)*1000,"")</f>
        <v/>
      </c>
      <c r="CG34" s="446" t="str">
        <f t="shared" ref="CG34" si="221">IFERROR((CG32/CG33)*1000,"")</f>
        <v/>
      </c>
      <c r="CH34" s="446" t="str">
        <f t="shared" ref="CH34" si="222">IFERROR((CH32/CH33)*1000,"")</f>
        <v/>
      </c>
      <c r="CI34" s="446" t="str">
        <f t="shared" ref="CI34" si="223">IFERROR((CI32/CI33)*1000,"")</f>
        <v/>
      </c>
      <c r="CJ34" s="446" t="str">
        <f t="shared" ref="CJ34" si="224">IFERROR((CJ32/CJ33)*1000,"")</f>
        <v/>
      </c>
      <c r="CK34" s="446" t="str">
        <f t="shared" ref="CK34" si="225">IFERROR((CK32/CK33)*1000,"")</f>
        <v/>
      </c>
      <c r="CL34" s="446" t="str">
        <f t="shared" ref="CL34" si="226">IFERROR((CL32/CL33)*1000,"")</f>
        <v/>
      </c>
      <c r="CN34" s="447" t="str">
        <f t="shared" si="136"/>
        <v/>
      </c>
      <c r="CO34" s="447" t="str">
        <f t="shared" si="137"/>
        <v/>
      </c>
      <c r="CP34" s="447" t="str">
        <f t="shared" si="138"/>
        <v/>
      </c>
    </row>
    <row r="35" spans="1:94" outlineLevel="1" x14ac:dyDescent="0.25">
      <c r="A35" s="466"/>
      <c r="B35" s="466" t="s">
        <v>124</v>
      </c>
      <c r="C35" s="466" t="s">
        <v>322</v>
      </c>
      <c r="D35" s="466" t="s">
        <v>323</v>
      </c>
      <c r="E35" s="467" t="str">
        <f t="shared" ref="E35:AJ35" ca="1" si="227">IFERROR(IF((INDEX($E26:$CL33,8,MATCH(base,$E26:$CL26,0))/INDEX($E26:$CL33,3,MATCH(sector_base,$E26:$CL26,0))/(E33/E28))&gt;=1,1,(INDEX($E26:$CL33,8,MATCH(base,$E26:$CL26,0))/INDEX($E26:$CL33,3,MATCH(base,$E26:$CL26,0))/(E33/E28))),"")</f>
        <v/>
      </c>
      <c r="F35" s="468" t="str">
        <f t="shared" ca="1" si="227"/>
        <v/>
      </c>
      <c r="G35" s="468" t="str">
        <f t="shared" ca="1" si="227"/>
        <v/>
      </c>
      <c r="H35" s="468" t="str">
        <f t="shared" ca="1" si="227"/>
        <v/>
      </c>
      <c r="I35" s="468" t="str">
        <f t="shared" ca="1" si="227"/>
        <v/>
      </c>
      <c r="J35" s="468" t="str">
        <f t="shared" ca="1" si="227"/>
        <v/>
      </c>
      <c r="K35" s="468" t="str">
        <f t="shared" ca="1" si="227"/>
        <v/>
      </c>
      <c r="L35" s="468" t="str">
        <f t="shared" ca="1" si="227"/>
        <v/>
      </c>
      <c r="M35" s="468" t="str">
        <f t="shared" ca="1" si="227"/>
        <v/>
      </c>
      <c r="N35" s="468" t="str">
        <f t="shared" ca="1" si="227"/>
        <v/>
      </c>
      <c r="O35" s="468" t="str">
        <f t="shared" ca="1" si="227"/>
        <v/>
      </c>
      <c r="P35" s="468" t="str">
        <f t="shared" ca="1" si="227"/>
        <v/>
      </c>
      <c r="Q35" s="468" t="str">
        <f t="shared" ca="1" si="227"/>
        <v/>
      </c>
      <c r="R35" s="468" t="str">
        <f t="shared" ca="1" si="227"/>
        <v/>
      </c>
      <c r="S35" s="468" t="str">
        <f t="shared" ca="1" si="227"/>
        <v/>
      </c>
      <c r="T35" s="468" t="str">
        <f t="shared" ca="1" si="227"/>
        <v/>
      </c>
      <c r="U35" s="468" t="str">
        <f t="shared" ca="1" si="227"/>
        <v/>
      </c>
      <c r="V35" s="468" t="str">
        <f t="shared" ca="1" si="227"/>
        <v/>
      </c>
      <c r="W35" s="468" t="str">
        <f t="shared" ca="1" si="227"/>
        <v/>
      </c>
      <c r="X35" s="468" t="str">
        <f t="shared" ca="1" si="227"/>
        <v/>
      </c>
      <c r="Y35" s="468" t="str">
        <f t="shared" ca="1" si="227"/>
        <v/>
      </c>
      <c r="Z35" s="468" t="str">
        <f t="shared" ca="1" si="227"/>
        <v/>
      </c>
      <c r="AA35" s="468" t="str">
        <f t="shared" ca="1" si="227"/>
        <v/>
      </c>
      <c r="AB35" s="468" t="str">
        <f t="shared" ca="1" si="227"/>
        <v/>
      </c>
      <c r="AC35" s="468" t="str">
        <f t="shared" ca="1" si="227"/>
        <v/>
      </c>
      <c r="AD35" s="468" t="str">
        <f t="shared" ca="1" si="227"/>
        <v/>
      </c>
      <c r="AE35" s="468" t="str">
        <f t="shared" ca="1" si="227"/>
        <v/>
      </c>
      <c r="AF35" s="468" t="str">
        <f t="shared" ca="1" si="227"/>
        <v/>
      </c>
      <c r="AG35" s="468" t="str">
        <f t="shared" ca="1" si="227"/>
        <v/>
      </c>
      <c r="AH35" s="468" t="str">
        <f t="shared" ca="1" si="227"/>
        <v/>
      </c>
      <c r="AI35" s="468" t="str">
        <f t="shared" ca="1" si="227"/>
        <v/>
      </c>
      <c r="AJ35" s="468" t="str">
        <f t="shared" ca="1" si="227"/>
        <v/>
      </c>
      <c r="AK35" s="468" t="str">
        <f t="shared" ref="AK35:BP35" ca="1" si="228">IFERROR(IF((INDEX($E26:$CL33,8,MATCH(base,$E26:$CL26,0))/INDEX($E26:$CL33,3,MATCH(sector_base,$E26:$CL26,0))/(AK33/AK28))&gt;=1,1,(INDEX($E26:$CL33,8,MATCH(base,$E26:$CL26,0))/INDEX($E26:$CL33,3,MATCH(base,$E26:$CL26,0))/(AK33/AK28))),"")</f>
        <v/>
      </c>
      <c r="AL35" s="468" t="str">
        <f t="shared" ca="1" si="228"/>
        <v/>
      </c>
      <c r="AM35" s="468" t="str">
        <f t="shared" ca="1" si="228"/>
        <v/>
      </c>
      <c r="AN35" s="468" t="str">
        <f t="shared" ca="1" si="228"/>
        <v/>
      </c>
      <c r="AO35" s="468" t="str">
        <f t="shared" ca="1" si="228"/>
        <v/>
      </c>
      <c r="AP35" s="468" t="str">
        <f t="shared" ca="1" si="228"/>
        <v/>
      </c>
      <c r="AQ35" s="468" t="str">
        <f t="shared" ca="1" si="228"/>
        <v/>
      </c>
      <c r="AR35" s="468" t="str">
        <f t="shared" ca="1" si="228"/>
        <v/>
      </c>
      <c r="AS35" s="468" t="str">
        <f t="shared" ca="1" si="228"/>
        <v/>
      </c>
      <c r="AT35" s="468" t="str">
        <f t="shared" ca="1" si="228"/>
        <v/>
      </c>
      <c r="AU35" s="468" t="str">
        <f t="shared" ca="1" si="228"/>
        <v/>
      </c>
      <c r="AV35" s="468" t="str">
        <f t="shared" ca="1" si="228"/>
        <v/>
      </c>
      <c r="AW35" s="468" t="str">
        <f t="shared" ca="1" si="228"/>
        <v/>
      </c>
      <c r="AX35" s="468" t="str">
        <f t="shared" ca="1" si="228"/>
        <v/>
      </c>
      <c r="AY35" s="468" t="str">
        <f t="shared" ca="1" si="228"/>
        <v/>
      </c>
      <c r="AZ35" s="468" t="str">
        <f t="shared" ca="1" si="228"/>
        <v/>
      </c>
      <c r="BA35" s="468" t="str">
        <f t="shared" ca="1" si="228"/>
        <v/>
      </c>
      <c r="BB35" s="468" t="str">
        <f t="shared" ca="1" si="228"/>
        <v/>
      </c>
      <c r="BC35" s="468" t="str">
        <f t="shared" ca="1" si="228"/>
        <v/>
      </c>
      <c r="BD35" s="468" t="str">
        <f t="shared" ca="1" si="228"/>
        <v/>
      </c>
      <c r="BE35" s="468" t="str">
        <f t="shared" ca="1" si="228"/>
        <v/>
      </c>
      <c r="BF35" s="468" t="str">
        <f t="shared" ca="1" si="228"/>
        <v/>
      </c>
      <c r="BG35" s="468" t="str">
        <f t="shared" ca="1" si="228"/>
        <v/>
      </c>
      <c r="BH35" s="468" t="str">
        <f t="shared" ca="1" si="228"/>
        <v/>
      </c>
      <c r="BI35" s="468" t="str">
        <f t="shared" ca="1" si="228"/>
        <v/>
      </c>
      <c r="BJ35" s="468" t="str">
        <f t="shared" ca="1" si="228"/>
        <v/>
      </c>
      <c r="BK35" s="468" t="str">
        <f t="shared" ca="1" si="228"/>
        <v/>
      </c>
      <c r="BL35" s="468" t="str">
        <f t="shared" ca="1" si="228"/>
        <v/>
      </c>
      <c r="BM35" s="468" t="str">
        <f t="shared" ca="1" si="228"/>
        <v/>
      </c>
      <c r="BN35" s="468" t="str">
        <f t="shared" ca="1" si="228"/>
        <v/>
      </c>
      <c r="BO35" s="468" t="str">
        <f t="shared" ca="1" si="228"/>
        <v/>
      </c>
      <c r="BP35" s="468" t="str">
        <f t="shared" ca="1" si="228"/>
        <v/>
      </c>
      <c r="BQ35" s="468" t="str">
        <f t="shared" ref="BQ35:CL35" ca="1" si="229">IFERROR(IF((INDEX($E26:$CL33,8,MATCH(base,$E26:$CL26,0))/INDEX($E26:$CL33,3,MATCH(sector_base,$E26:$CL26,0))/(BQ33/BQ28))&gt;=1,1,(INDEX($E26:$CL33,8,MATCH(base,$E26:$CL26,0))/INDEX($E26:$CL33,3,MATCH(base,$E26:$CL26,0))/(BQ33/BQ28))),"")</f>
        <v/>
      </c>
      <c r="BR35" s="468" t="str">
        <f t="shared" ca="1" si="229"/>
        <v/>
      </c>
      <c r="BS35" s="468" t="str">
        <f t="shared" ca="1" si="229"/>
        <v/>
      </c>
      <c r="BT35" s="468" t="str">
        <f t="shared" ca="1" si="229"/>
        <v/>
      </c>
      <c r="BU35" s="468" t="str">
        <f t="shared" ca="1" si="229"/>
        <v/>
      </c>
      <c r="BV35" s="468" t="str">
        <f t="shared" ca="1" si="229"/>
        <v/>
      </c>
      <c r="BW35" s="468" t="str">
        <f t="shared" ca="1" si="229"/>
        <v/>
      </c>
      <c r="BX35" s="468" t="str">
        <f t="shared" ca="1" si="229"/>
        <v/>
      </c>
      <c r="BY35" s="468" t="str">
        <f t="shared" ca="1" si="229"/>
        <v/>
      </c>
      <c r="BZ35" s="468" t="str">
        <f t="shared" ca="1" si="229"/>
        <v/>
      </c>
      <c r="CA35" s="468" t="str">
        <f t="shared" ca="1" si="229"/>
        <v/>
      </c>
      <c r="CB35" s="468" t="str">
        <f t="shared" ca="1" si="229"/>
        <v/>
      </c>
      <c r="CC35" s="468" t="str">
        <f t="shared" ca="1" si="229"/>
        <v/>
      </c>
      <c r="CD35" s="468" t="str">
        <f t="shared" ca="1" si="229"/>
        <v/>
      </c>
      <c r="CE35" s="468" t="str">
        <f t="shared" ca="1" si="229"/>
        <v/>
      </c>
      <c r="CF35" s="468" t="str">
        <f t="shared" ca="1" si="229"/>
        <v/>
      </c>
      <c r="CG35" s="468" t="str">
        <f t="shared" ca="1" si="229"/>
        <v/>
      </c>
      <c r="CH35" s="468" t="str">
        <f t="shared" ca="1" si="229"/>
        <v/>
      </c>
      <c r="CI35" s="468" t="str">
        <f t="shared" ca="1" si="229"/>
        <v/>
      </c>
      <c r="CJ35" s="468" t="str">
        <f t="shared" ca="1" si="229"/>
        <v/>
      </c>
      <c r="CK35" s="468" t="str">
        <f t="shared" ca="1" si="229"/>
        <v/>
      </c>
      <c r="CL35" s="468" t="str">
        <f t="shared" ca="1" si="229"/>
        <v/>
      </c>
      <c r="CN35" s="462" t="str">
        <f ca="1">IFERROR((Y35/H35)^(1/17)-1,"")</f>
        <v/>
      </c>
      <c r="CO35" s="462" t="str">
        <f ca="1">IFERROR((AN35/Y35)^(1/15)-1,"")</f>
        <v/>
      </c>
      <c r="CP35" s="462" t="str">
        <f ca="1">IFERROR((AN35/H35)^(1/32)-1,"")</f>
        <v/>
      </c>
    </row>
    <row r="36" spans="1:94" outlineLevel="1" x14ac:dyDescent="0.25">
      <c r="A36" s="455"/>
      <c r="B36" s="455" t="s">
        <v>27</v>
      </c>
      <c r="C36" s="455" t="s">
        <v>324</v>
      </c>
      <c r="D36" s="455" t="s">
        <v>325</v>
      </c>
      <c r="E36" s="457" t="str">
        <f t="shared" ref="E36:AJ36" ca="1" si="230">IFERROR(IF(INDEX($E26:$CL35,9,MATCH(base,$E26:$CL26,0))-E31&lt;0,"N/A",INDEX($E26:$CL35,9,MATCH(base,$E26:$CL26,0))-E31),"")</f>
        <v/>
      </c>
      <c r="F36" s="458" t="str">
        <f t="shared" ca="1" si="230"/>
        <v/>
      </c>
      <c r="G36" s="458" t="str">
        <f t="shared" ca="1" si="230"/>
        <v/>
      </c>
      <c r="H36" s="458" t="str">
        <f t="shared" ca="1" si="230"/>
        <v/>
      </c>
      <c r="I36" s="458" t="str">
        <f t="shared" ca="1" si="230"/>
        <v/>
      </c>
      <c r="J36" s="458" t="str">
        <f t="shared" ca="1" si="230"/>
        <v/>
      </c>
      <c r="K36" s="458" t="str">
        <f t="shared" ca="1" si="230"/>
        <v/>
      </c>
      <c r="L36" s="458" t="str">
        <f t="shared" ca="1" si="230"/>
        <v/>
      </c>
      <c r="M36" s="458" t="str">
        <f t="shared" ca="1" si="230"/>
        <v/>
      </c>
      <c r="N36" s="458" t="str">
        <f t="shared" ca="1" si="230"/>
        <v/>
      </c>
      <c r="O36" s="458" t="str">
        <f t="shared" ca="1" si="230"/>
        <v/>
      </c>
      <c r="P36" s="458" t="str">
        <f t="shared" ca="1" si="230"/>
        <v/>
      </c>
      <c r="Q36" s="458" t="str">
        <f t="shared" ca="1" si="230"/>
        <v/>
      </c>
      <c r="R36" s="458" t="str">
        <f t="shared" ca="1" si="230"/>
        <v/>
      </c>
      <c r="S36" s="458" t="str">
        <f t="shared" ca="1" si="230"/>
        <v/>
      </c>
      <c r="T36" s="458" t="str">
        <f t="shared" ca="1" si="230"/>
        <v/>
      </c>
      <c r="U36" s="458" t="str">
        <f t="shared" ca="1" si="230"/>
        <v/>
      </c>
      <c r="V36" s="458" t="str">
        <f t="shared" ca="1" si="230"/>
        <v/>
      </c>
      <c r="W36" s="458" t="str">
        <f t="shared" ca="1" si="230"/>
        <v/>
      </c>
      <c r="X36" s="458" t="str">
        <f t="shared" ca="1" si="230"/>
        <v/>
      </c>
      <c r="Y36" s="458" t="str">
        <f t="shared" ca="1" si="230"/>
        <v/>
      </c>
      <c r="Z36" s="458" t="str">
        <f t="shared" ca="1" si="230"/>
        <v/>
      </c>
      <c r="AA36" s="458" t="str">
        <f t="shared" ca="1" si="230"/>
        <v/>
      </c>
      <c r="AB36" s="458" t="str">
        <f t="shared" ca="1" si="230"/>
        <v/>
      </c>
      <c r="AC36" s="458" t="str">
        <f t="shared" ca="1" si="230"/>
        <v/>
      </c>
      <c r="AD36" s="458" t="str">
        <f t="shared" ca="1" si="230"/>
        <v/>
      </c>
      <c r="AE36" s="458" t="str">
        <f t="shared" ca="1" si="230"/>
        <v/>
      </c>
      <c r="AF36" s="458" t="str">
        <f t="shared" ca="1" si="230"/>
        <v/>
      </c>
      <c r="AG36" s="458" t="str">
        <f t="shared" ca="1" si="230"/>
        <v/>
      </c>
      <c r="AH36" s="458" t="str">
        <f t="shared" ca="1" si="230"/>
        <v/>
      </c>
      <c r="AI36" s="458" t="str">
        <f t="shared" ca="1" si="230"/>
        <v/>
      </c>
      <c r="AJ36" s="458" t="str">
        <f t="shared" ca="1" si="230"/>
        <v/>
      </c>
      <c r="AK36" s="458" t="str">
        <f t="shared" ref="AK36:BP36" ca="1" si="231">IFERROR(IF(INDEX($E26:$CL35,9,MATCH(base,$E26:$CL26,0))-AK31&lt;0,"N/A",INDEX($E26:$CL35,9,MATCH(base,$E26:$CL26,0))-AK31),"")</f>
        <v/>
      </c>
      <c r="AL36" s="458" t="str">
        <f t="shared" ca="1" si="231"/>
        <v/>
      </c>
      <c r="AM36" s="458" t="str">
        <f t="shared" ca="1" si="231"/>
        <v/>
      </c>
      <c r="AN36" s="458" t="str">
        <f t="shared" ca="1" si="231"/>
        <v/>
      </c>
      <c r="AO36" s="458" t="str">
        <f t="shared" ca="1" si="231"/>
        <v/>
      </c>
      <c r="AP36" s="458" t="str">
        <f t="shared" ca="1" si="231"/>
        <v/>
      </c>
      <c r="AQ36" s="458" t="str">
        <f t="shared" ca="1" si="231"/>
        <v/>
      </c>
      <c r="AR36" s="458" t="str">
        <f t="shared" ca="1" si="231"/>
        <v/>
      </c>
      <c r="AS36" s="458" t="str">
        <f t="shared" ca="1" si="231"/>
        <v/>
      </c>
      <c r="AT36" s="458" t="str">
        <f t="shared" ca="1" si="231"/>
        <v/>
      </c>
      <c r="AU36" s="458" t="str">
        <f t="shared" ca="1" si="231"/>
        <v/>
      </c>
      <c r="AV36" s="458" t="str">
        <f t="shared" ca="1" si="231"/>
        <v/>
      </c>
      <c r="AW36" s="458" t="str">
        <f t="shared" ca="1" si="231"/>
        <v/>
      </c>
      <c r="AX36" s="458" t="str">
        <f t="shared" ca="1" si="231"/>
        <v/>
      </c>
      <c r="AY36" s="458" t="str">
        <f t="shared" ca="1" si="231"/>
        <v/>
      </c>
      <c r="AZ36" s="458" t="str">
        <f t="shared" ca="1" si="231"/>
        <v/>
      </c>
      <c r="BA36" s="458" t="str">
        <f t="shared" ca="1" si="231"/>
        <v/>
      </c>
      <c r="BB36" s="458" t="str">
        <f t="shared" ca="1" si="231"/>
        <v/>
      </c>
      <c r="BC36" s="458" t="str">
        <f t="shared" ca="1" si="231"/>
        <v/>
      </c>
      <c r="BD36" s="458" t="str">
        <f t="shared" ca="1" si="231"/>
        <v/>
      </c>
      <c r="BE36" s="458" t="str">
        <f t="shared" ca="1" si="231"/>
        <v/>
      </c>
      <c r="BF36" s="458" t="str">
        <f t="shared" ca="1" si="231"/>
        <v/>
      </c>
      <c r="BG36" s="458" t="str">
        <f t="shared" ca="1" si="231"/>
        <v/>
      </c>
      <c r="BH36" s="458" t="str">
        <f t="shared" ca="1" si="231"/>
        <v/>
      </c>
      <c r="BI36" s="458" t="str">
        <f t="shared" ca="1" si="231"/>
        <v/>
      </c>
      <c r="BJ36" s="458" t="str">
        <f t="shared" ca="1" si="231"/>
        <v/>
      </c>
      <c r="BK36" s="458" t="str">
        <f t="shared" ca="1" si="231"/>
        <v/>
      </c>
      <c r="BL36" s="458" t="str">
        <f t="shared" ca="1" si="231"/>
        <v/>
      </c>
      <c r="BM36" s="458" t="str">
        <f t="shared" ca="1" si="231"/>
        <v/>
      </c>
      <c r="BN36" s="458" t="str">
        <f t="shared" ca="1" si="231"/>
        <v/>
      </c>
      <c r="BO36" s="458" t="str">
        <f t="shared" ca="1" si="231"/>
        <v/>
      </c>
      <c r="BP36" s="458" t="str">
        <f t="shared" ca="1" si="231"/>
        <v/>
      </c>
      <c r="BQ36" s="458" t="str">
        <f t="shared" ref="BQ36:CL36" ca="1" si="232">IFERROR(IF(INDEX($E26:$CL35,9,MATCH(base,$E26:$CL26,0))-BQ31&lt;0,"N/A",INDEX($E26:$CL35,9,MATCH(base,$E26:$CL26,0))-BQ31),"")</f>
        <v/>
      </c>
      <c r="BR36" s="458" t="str">
        <f t="shared" ca="1" si="232"/>
        <v/>
      </c>
      <c r="BS36" s="458" t="str">
        <f t="shared" ca="1" si="232"/>
        <v/>
      </c>
      <c r="BT36" s="458" t="str">
        <f t="shared" ca="1" si="232"/>
        <v/>
      </c>
      <c r="BU36" s="458" t="str">
        <f t="shared" ca="1" si="232"/>
        <v/>
      </c>
      <c r="BV36" s="458" t="str">
        <f t="shared" ca="1" si="232"/>
        <v/>
      </c>
      <c r="BW36" s="458" t="str">
        <f t="shared" ca="1" si="232"/>
        <v/>
      </c>
      <c r="BX36" s="458" t="str">
        <f t="shared" ca="1" si="232"/>
        <v/>
      </c>
      <c r="BY36" s="458" t="str">
        <f t="shared" ca="1" si="232"/>
        <v/>
      </c>
      <c r="BZ36" s="458" t="str">
        <f t="shared" ca="1" si="232"/>
        <v/>
      </c>
      <c r="CA36" s="458" t="str">
        <f t="shared" ca="1" si="232"/>
        <v/>
      </c>
      <c r="CB36" s="458" t="str">
        <f t="shared" ca="1" si="232"/>
        <v/>
      </c>
      <c r="CC36" s="458" t="str">
        <f t="shared" ca="1" si="232"/>
        <v/>
      </c>
      <c r="CD36" s="458" t="str">
        <f t="shared" ca="1" si="232"/>
        <v/>
      </c>
      <c r="CE36" s="458" t="str">
        <f t="shared" ca="1" si="232"/>
        <v/>
      </c>
      <c r="CF36" s="458" t="str">
        <f t="shared" ca="1" si="232"/>
        <v/>
      </c>
      <c r="CG36" s="458" t="str">
        <f t="shared" ca="1" si="232"/>
        <v/>
      </c>
      <c r="CH36" s="458" t="str">
        <f t="shared" ca="1" si="232"/>
        <v/>
      </c>
      <c r="CI36" s="458" t="str">
        <f t="shared" ca="1" si="232"/>
        <v/>
      </c>
      <c r="CJ36" s="458" t="str">
        <f t="shared" ca="1" si="232"/>
        <v/>
      </c>
      <c r="CK36" s="458" t="str">
        <f t="shared" ca="1" si="232"/>
        <v/>
      </c>
      <c r="CL36" s="458" t="str">
        <f t="shared" ca="1" si="232"/>
        <v/>
      </c>
      <c r="CN36" s="454" t="str">
        <f ca="1">IFERROR((Y36/H36)^(1/17)-1,"")</f>
        <v/>
      </c>
      <c r="CO36" s="454" t="str">
        <f ca="1">IFERROR((AN36/Y36)^(1/15)-1,"")</f>
        <v/>
      </c>
      <c r="CP36" s="454" t="str">
        <f ca="1">IFERROR((AN36/H36)^(1/32)-1,"")</f>
        <v/>
      </c>
    </row>
    <row r="37" spans="1:94" outlineLevel="1" x14ac:dyDescent="0.25">
      <c r="A37" s="449" t="s">
        <v>255</v>
      </c>
      <c r="B37" s="449" t="s">
        <v>256</v>
      </c>
      <c r="C37" s="459" t="s">
        <v>326</v>
      </c>
      <c r="D37" s="459" t="s">
        <v>327</v>
      </c>
      <c r="E37" s="461">
        <f t="shared" ref="E37:N37" ca="1" si="233">IF(E8&lt;sector_base,NA(),IF($B$6="ON", IF(E8&gt;=covid_start, IF(E8&lt;covid_recovery,NA(),IFERROR(E31+(E30*E36*E35),0)),IFERROR(E31+(E30*E36*E35),0)),IFERROR(E31+(E30*E36*E35),0)))</f>
        <v>0</v>
      </c>
      <c r="F37" s="461">
        <f t="shared" ca="1" si="233"/>
        <v>0</v>
      </c>
      <c r="G37" s="461">
        <f t="shared" ca="1" si="233"/>
        <v>0</v>
      </c>
      <c r="H37" s="461">
        <f ca="1">IF(H8&lt;sector_base,NA(),IF($B$6="ON", IF(H8&gt;=covid_start, IF(H8&lt;covid_recovery,NA(),IFERROR(H31+(H30*H36*H35),0)),IFERROR(H31+(H30*H36*H35),0)),IFERROR(H31+(H30*H36*H35),0)))</f>
        <v>0</v>
      </c>
      <c r="I37" s="461">
        <f ca="1">IF(I8&lt;sector_base,NA(),IF($B$6="ON", IF(I8&gt;=covid_start, IF(I8&lt;covid_recovery,NA(),IFERROR(I31+(I30*I36*I35),0)),IFERROR(I31+(I30*I36*I35),0)),IFERROR(I31+(I30*I36*I35),0)))</f>
        <v>0</v>
      </c>
      <c r="J37" s="461" t="e">
        <f t="shared" si="233"/>
        <v>#N/A</v>
      </c>
      <c r="K37" s="461" t="e">
        <f t="shared" si="233"/>
        <v>#N/A</v>
      </c>
      <c r="L37" s="461" t="e">
        <f t="shared" si="233"/>
        <v>#N/A</v>
      </c>
      <c r="M37" s="461" t="e">
        <f t="shared" si="233"/>
        <v>#N/A</v>
      </c>
      <c r="N37" s="461" t="e">
        <f t="shared" si="233"/>
        <v>#N/A</v>
      </c>
      <c r="O37" s="461">
        <f t="shared" ref="O37:AT37" ca="1" si="234">IF(O8&lt;sector_base,NA(),IF($B$6="ON", IF(O8&gt;=covid_start, IF(O8&lt;covid_recovery,NA(),IFERROR(O31+(O30*O36*O35),0)),IFERROR(O31+(O30*O36*O35),0)),IFERROR(O31+(O30*O36*O35),0)))</f>
        <v>0</v>
      </c>
      <c r="P37" s="461">
        <f t="shared" ca="1" si="234"/>
        <v>0</v>
      </c>
      <c r="Q37" s="461">
        <f t="shared" ca="1" si="234"/>
        <v>0</v>
      </c>
      <c r="R37" s="461">
        <f t="shared" ca="1" si="234"/>
        <v>0</v>
      </c>
      <c r="S37" s="461">
        <f t="shared" ca="1" si="234"/>
        <v>0</v>
      </c>
      <c r="T37" s="461">
        <f t="shared" ca="1" si="234"/>
        <v>0</v>
      </c>
      <c r="U37" s="461">
        <f t="shared" ca="1" si="234"/>
        <v>0</v>
      </c>
      <c r="V37" s="461">
        <f t="shared" ca="1" si="234"/>
        <v>0</v>
      </c>
      <c r="W37" s="461">
        <f t="shared" ca="1" si="234"/>
        <v>0</v>
      </c>
      <c r="X37" s="461">
        <f t="shared" ca="1" si="234"/>
        <v>0</v>
      </c>
      <c r="Y37" s="461">
        <f t="shared" ca="1" si="234"/>
        <v>0</v>
      </c>
      <c r="Z37" s="461">
        <f t="shared" ca="1" si="234"/>
        <v>0</v>
      </c>
      <c r="AA37" s="461">
        <f t="shared" ca="1" si="234"/>
        <v>0</v>
      </c>
      <c r="AB37" s="461">
        <f t="shared" ca="1" si="234"/>
        <v>0</v>
      </c>
      <c r="AC37" s="461">
        <f t="shared" ca="1" si="234"/>
        <v>0</v>
      </c>
      <c r="AD37" s="461">
        <f t="shared" ca="1" si="234"/>
        <v>0</v>
      </c>
      <c r="AE37" s="461">
        <f t="shared" ca="1" si="234"/>
        <v>0</v>
      </c>
      <c r="AF37" s="461">
        <f t="shared" ca="1" si="234"/>
        <v>0</v>
      </c>
      <c r="AG37" s="461">
        <f t="shared" ca="1" si="234"/>
        <v>0</v>
      </c>
      <c r="AH37" s="461">
        <f t="shared" ca="1" si="234"/>
        <v>0</v>
      </c>
      <c r="AI37" s="461">
        <f t="shared" ca="1" si="234"/>
        <v>0</v>
      </c>
      <c r="AJ37" s="461">
        <f t="shared" ca="1" si="234"/>
        <v>0</v>
      </c>
      <c r="AK37" s="461">
        <f t="shared" ca="1" si="234"/>
        <v>0</v>
      </c>
      <c r="AL37" s="461">
        <f t="shared" ca="1" si="234"/>
        <v>0</v>
      </c>
      <c r="AM37" s="461">
        <f t="shared" ca="1" si="234"/>
        <v>0</v>
      </c>
      <c r="AN37" s="461">
        <f t="shared" ca="1" si="234"/>
        <v>0</v>
      </c>
      <c r="AO37" s="461">
        <f t="shared" ca="1" si="234"/>
        <v>0</v>
      </c>
      <c r="AP37" s="461">
        <f t="shared" ca="1" si="234"/>
        <v>0</v>
      </c>
      <c r="AQ37" s="461">
        <f t="shared" ca="1" si="234"/>
        <v>0</v>
      </c>
      <c r="AR37" s="461">
        <f t="shared" ca="1" si="234"/>
        <v>0</v>
      </c>
      <c r="AS37" s="461">
        <f t="shared" ca="1" si="234"/>
        <v>0</v>
      </c>
      <c r="AT37" s="461">
        <f t="shared" ca="1" si="234"/>
        <v>0</v>
      </c>
      <c r="AU37" s="461">
        <f t="shared" ref="AU37:BZ37" ca="1" si="235">IF(AU8&lt;sector_base,NA(),IF($B$6="ON", IF(AU8&gt;=covid_start, IF(AU8&lt;covid_recovery,NA(),IFERROR(AU31+(AU30*AU36*AU35),0)),IFERROR(AU31+(AU30*AU36*AU35),0)),IFERROR(AU31+(AU30*AU36*AU35),0)))</f>
        <v>0</v>
      </c>
      <c r="AV37" s="461">
        <f t="shared" ca="1" si="235"/>
        <v>0</v>
      </c>
      <c r="AW37" s="461">
        <f t="shared" ca="1" si="235"/>
        <v>0</v>
      </c>
      <c r="AX37" s="461">
        <f t="shared" ca="1" si="235"/>
        <v>0</v>
      </c>
      <c r="AY37" s="461">
        <f t="shared" ca="1" si="235"/>
        <v>0</v>
      </c>
      <c r="AZ37" s="461">
        <f t="shared" ca="1" si="235"/>
        <v>0</v>
      </c>
      <c r="BA37" s="461">
        <f t="shared" ca="1" si="235"/>
        <v>0</v>
      </c>
      <c r="BB37" s="461">
        <f t="shared" ca="1" si="235"/>
        <v>0</v>
      </c>
      <c r="BC37" s="461">
        <f t="shared" ca="1" si="235"/>
        <v>0</v>
      </c>
      <c r="BD37" s="461">
        <f t="shared" ca="1" si="235"/>
        <v>0</v>
      </c>
      <c r="BE37" s="461">
        <f t="shared" ca="1" si="235"/>
        <v>0</v>
      </c>
      <c r="BF37" s="461">
        <f t="shared" ca="1" si="235"/>
        <v>0</v>
      </c>
      <c r="BG37" s="461">
        <f t="shared" ca="1" si="235"/>
        <v>0</v>
      </c>
      <c r="BH37" s="461">
        <f t="shared" ca="1" si="235"/>
        <v>0</v>
      </c>
      <c r="BI37" s="461">
        <f t="shared" ca="1" si="235"/>
        <v>0</v>
      </c>
      <c r="BJ37" s="461">
        <f t="shared" ca="1" si="235"/>
        <v>0</v>
      </c>
      <c r="BK37" s="461">
        <f t="shared" ca="1" si="235"/>
        <v>0</v>
      </c>
      <c r="BL37" s="461">
        <f t="shared" ca="1" si="235"/>
        <v>0</v>
      </c>
      <c r="BM37" s="461">
        <f t="shared" ca="1" si="235"/>
        <v>0</v>
      </c>
      <c r="BN37" s="461">
        <f t="shared" ca="1" si="235"/>
        <v>0</v>
      </c>
      <c r="BO37" s="461">
        <f t="shared" ca="1" si="235"/>
        <v>0</v>
      </c>
      <c r="BP37" s="461">
        <f t="shared" ca="1" si="235"/>
        <v>0</v>
      </c>
      <c r="BQ37" s="461">
        <f t="shared" ca="1" si="235"/>
        <v>0</v>
      </c>
      <c r="BR37" s="461">
        <f t="shared" ca="1" si="235"/>
        <v>0</v>
      </c>
      <c r="BS37" s="461">
        <f t="shared" ca="1" si="235"/>
        <v>0</v>
      </c>
      <c r="BT37" s="461">
        <f t="shared" ca="1" si="235"/>
        <v>0</v>
      </c>
      <c r="BU37" s="461">
        <f t="shared" ca="1" si="235"/>
        <v>0</v>
      </c>
      <c r="BV37" s="461">
        <f t="shared" ca="1" si="235"/>
        <v>0</v>
      </c>
      <c r="BW37" s="461">
        <f t="shared" ca="1" si="235"/>
        <v>0</v>
      </c>
      <c r="BX37" s="461">
        <f t="shared" ca="1" si="235"/>
        <v>0</v>
      </c>
      <c r="BY37" s="461">
        <f t="shared" ca="1" si="235"/>
        <v>0</v>
      </c>
      <c r="BZ37" s="461">
        <f t="shared" ca="1" si="235"/>
        <v>0</v>
      </c>
      <c r="CA37" s="461">
        <f t="shared" ref="CA37:CL37" ca="1" si="236">IF(CA8&lt;sector_base,NA(),IF($B$6="ON", IF(CA8&gt;=covid_start, IF(CA8&lt;covid_recovery,NA(),IFERROR(CA31+(CA30*CA36*CA35),0)),IFERROR(CA31+(CA30*CA36*CA35),0)),IFERROR(CA31+(CA30*CA36*CA35),0)))</f>
        <v>0</v>
      </c>
      <c r="CB37" s="461">
        <f t="shared" ca="1" si="236"/>
        <v>0</v>
      </c>
      <c r="CC37" s="461">
        <f t="shared" ca="1" si="236"/>
        <v>0</v>
      </c>
      <c r="CD37" s="461">
        <f t="shared" ca="1" si="236"/>
        <v>0</v>
      </c>
      <c r="CE37" s="461">
        <f t="shared" ca="1" si="236"/>
        <v>0</v>
      </c>
      <c r="CF37" s="461">
        <f t="shared" ca="1" si="236"/>
        <v>0</v>
      </c>
      <c r="CG37" s="461">
        <f t="shared" ca="1" si="236"/>
        <v>0</v>
      </c>
      <c r="CH37" s="461">
        <f t="shared" ca="1" si="236"/>
        <v>0</v>
      </c>
      <c r="CI37" s="461">
        <f t="shared" ca="1" si="236"/>
        <v>0</v>
      </c>
      <c r="CJ37" s="461">
        <f t="shared" ca="1" si="236"/>
        <v>0</v>
      </c>
      <c r="CK37" s="461">
        <f t="shared" ca="1" si="236"/>
        <v>0</v>
      </c>
      <c r="CL37" s="461">
        <f t="shared" ca="1" si="236"/>
        <v>0</v>
      </c>
      <c r="CN37" s="462" t="str">
        <f ca="1">IFERROR((Y37/H37)^(1/17)-1,"")</f>
        <v/>
      </c>
      <c r="CO37" s="462" t="str">
        <f ca="1">IFERROR((AN37/Y37)^(1/15)-1,"")</f>
        <v/>
      </c>
      <c r="CP37" s="462" t="str">
        <f ca="1">IFERROR((AN37/H37)^(1/32)-1,"")</f>
        <v/>
      </c>
    </row>
    <row r="38" spans="1:94" outlineLevel="1" x14ac:dyDescent="0.25">
      <c r="A38" s="456" t="s">
        <v>255</v>
      </c>
      <c r="B38" s="456" t="s">
        <v>129</v>
      </c>
      <c r="C38" s="456" t="s">
        <v>328</v>
      </c>
      <c r="D38" s="456"/>
      <c r="E38" s="469" t="e">
        <f>IF(E26=base,E37, IF(E26=target,E37,#N/A))</f>
        <v>#N/A</v>
      </c>
      <c r="F38" s="463">
        <f t="shared" ref="F38" ca="1" si="237">IF(F34=base,F37, IF(F34=target,F37,#N/A))</f>
        <v>0</v>
      </c>
      <c r="G38" s="463">
        <f t="shared" ref="G38" ca="1" si="238">IF(G34=base,G37, IF(G34=target,G37,#N/A))</f>
        <v>0</v>
      </c>
      <c r="H38" s="463" t="e">
        <f>IF(H26=base,H37, IF(H26=target,H37,#N/A))</f>
        <v>#N/A</v>
      </c>
      <c r="I38" s="463" t="e">
        <f t="shared" ref="I38:AN38" si="239">IF(I26=base,I37, IF(I26=target,I37,#N/A))</f>
        <v>#N/A</v>
      </c>
      <c r="J38" s="463" t="e">
        <f t="shared" si="239"/>
        <v>#N/A</v>
      </c>
      <c r="K38" s="463" t="e">
        <f t="shared" si="239"/>
        <v>#N/A</v>
      </c>
      <c r="L38" s="463" t="e">
        <f t="shared" si="239"/>
        <v>#N/A</v>
      </c>
      <c r="M38" s="463" t="e">
        <f t="shared" si="239"/>
        <v>#N/A</v>
      </c>
      <c r="N38" s="463" t="e">
        <f t="shared" si="239"/>
        <v>#N/A</v>
      </c>
      <c r="O38" s="463" t="e">
        <f t="shared" si="239"/>
        <v>#N/A</v>
      </c>
      <c r="P38" s="463" t="e">
        <f t="shared" si="239"/>
        <v>#N/A</v>
      </c>
      <c r="Q38" s="463" t="e">
        <f t="shared" si="239"/>
        <v>#N/A</v>
      </c>
      <c r="R38" s="463" t="e">
        <f t="shared" si="239"/>
        <v>#N/A</v>
      </c>
      <c r="S38" s="463" t="e">
        <f t="shared" si="239"/>
        <v>#N/A</v>
      </c>
      <c r="T38" s="463" t="e">
        <f t="shared" si="239"/>
        <v>#N/A</v>
      </c>
      <c r="U38" s="463" t="e">
        <f t="shared" si="239"/>
        <v>#N/A</v>
      </c>
      <c r="V38" s="463" t="e">
        <f t="shared" si="239"/>
        <v>#N/A</v>
      </c>
      <c r="W38" s="463" t="e">
        <f t="shared" si="239"/>
        <v>#N/A</v>
      </c>
      <c r="X38" s="463" t="e">
        <f t="shared" si="239"/>
        <v>#N/A</v>
      </c>
      <c r="Y38" s="463" t="e">
        <f>IF(Y26=base,Y37, IF(Y26=target,Y37,#N/A))</f>
        <v>#N/A</v>
      </c>
      <c r="Z38" s="463" t="e">
        <f t="shared" si="239"/>
        <v>#N/A</v>
      </c>
      <c r="AA38" s="463" t="e">
        <f t="shared" si="239"/>
        <v>#N/A</v>
      </c>
      <c r="AB38" s="463" t="e">
        <f t="shared" si="239"/>
        <v>#N/A</v>
      </c>
      <c r="AC38" s="463" t="e">
        <f t="shared" si="239"/>
        <v>#N/A</v>
      </c>
      <c r="AD38" s="463" t="e">
        <f t="shared" si="239"/>
        <v>#N/A</v>
      </c>
      <c r="AE38" s="463" t="e">
        <f t="shared" si="239"/>
        <v>#N/A</v>
      </c>
      <c r="AF38" s="463" t="e">
        <f t="shared" si="239"/>
        <v>#N/A</v>
      </c>
      <c r="AG38" s="463" t="e">
        <f t="shared" si="239"/>
        <v>#N/A</v>
      </c>
      <c r="AH38" s="463" t="e">
        <f t="shared" si="239"/>
        <v>#N/A</v>
      </c>
      <c r="AI38" s="463" t="e">
        <f t="shared" si="239"/>
        <v>#N/A</v>
      </c>
      <c r="AJ38" s="463" t="e">
        <f t="shared" si="239"/>
        <v>#N/A</v>
      </c>
      <c r="AK38" s="463" t="e">
        <f t="shared" si="239"/>
        <v>#N/A</v>
      </c>
      <c r="AL38" s="463" t="e">
        <f t="shared" si="239"/>
        <v>#N/A</v>
      </c>
      <c r="AM38" s="463" t="e">
        <f t="shared" si="239"/>
        <v>#N/A</v>
      </c>
      <c r="AN38" s="463" t="e">
        <f t="shared" si="239"/>
        <v>#N/A</v>
      </c>
      <c r="AO38" s="463">
        <f t="shared" ref="AO38" ca="1" si="240">IF(AO34=base,AO37, IF(AO34=target,AO37,#N/A))</f>
        <v>0</v>
      </c>
      <c r="AP38" s="463">
        <f t="shared" ref="AP38" ca="1" si="241">IF(AP34=base,AP37, IF(AP34=target,AP37,#N/A))</f>
        <v>0</v>
      </c>
      <c r="AQ38" s="463">
        <f t="shared" ref="AQ38" ca="1" si="242">IF(AQ34=base,AQ37, IF(AQ34=target,AQ37,#N/A))</f>
        <v>0</v>
      </c>
      <c r="AR38" s="463">
        <f t="shared" ref="AR38" ca="1" si="243">IF(AR34=base,AR37, IF(AR34=target,AR37,#N/A))</f>
        <v>0</v>
      </c>
      <c r="AS38" s="463">
        <f t="shared" ref="AS38" ca="1" si="244">IF(AS34=base,AS37, IF(AS34=target,AS37,#N/A))</f>
        <v>0</v>
      </c>
      <c r="AT38" s="463">
        <f t="shared" ref="AT38" ca="1" si="245">IF(AT34=base,AT37, IF(AT34=target,AT37,#N/A))</f>
        <v>0</v>
      </c>
      <c r="AU38" s="463">
        <f t="shared" ref="AU38" ca="1" si="246">IF(AU34=base,AU37, IF(AU34=target,AU37,#N/A))</f>
        <v>0</v>
      </c>
      <c r="AV38" s="463">
        <f t="shared" ref="AV38" ca="1" si="247">IF(AV34=base,AV37, IF(AV34=target,AV37,#N/A))</f>
        <v>0</v>
      </c>
      <c r="AW38" s="463">
        <f t="shared" ref="AW38" ca="1" si="248">IF(AW34=base,AW37, IF(AW34=target,AW37,#N/A))</f>
        <v>0</v>
      </c>
      <c r="AX38" s="463">
        <f t="shared" ref="AX38" ca="1" si="249">IF(AX34=base,AX37, IF(AX34=target,AX37,#N/A))</f>
        <v>0</v>
      </c>
      <c r="AY38" s="463">
        <f t="shared" ref="AY38" ca="1" si="250">IF(AY34=base,AY37, IF(AY34=target,AY37,#N/A))</f>
        <v>0</v>
      </c>
      <c r="AZ38" s="463">
        <f t="shared" ref="AZ38" ca="1" si="251">IF(AZ34=base,AZ37, IF(AZ34=target,AZ37,#N/A))</f>
        <v>0</v>
      </c>
      <c r="BA38" s="463">
        <f t="shared" ref="BA38" ca="1" si="252">IF(BA34=base,BA37, IF(BA34=target,BA37,#N/A))</f>
        <v>0</v>
      </c>
      <c r="BB38" s="463">
        <f t="shared" ref="BB38" ca="1" si="253">IF(BB34=base,BB37, IF(BB34=target,BB37,#N/A))</f>
        <v>0</v>
      </c>
      <c r="BC38" s="463">
        <f t="shared" ref="BC38" ca="1" si="254">IF(BC34=base,BC37, IF(BC34=target,BC37,#N/A))</f>
        <v>0</v>
      </c>
      <c r="BD38" s="463">
        <f t="shared" ref="BD38" ca="1" si="255">IF(BD34=base,BD37, IF(BD34=target,BD37,#N/A))</f>
        <v>0</v>
      </c>
      <c r="BE38" s="463">
        <f t="shared" ref="BE38" ca="1" si="256">IF(BE34=base,BE37, IF(BE34=target,BE37,#N/A))</f>
        <v>0</v>
      </c>
      <c r="BF38" s="463">
        <f t="shared" ref="BF38" ca="1" si="257">IF(BF34=base,BF37, IF(BF34=target,BF37,#N/A))</f>
        <v>0</v>
      </c>
      <c r="BG38" s="463">
        <f t="shared" ref="BG38" ca="1" si="258">IF(BG34=base,BG37, IF(BG34=target,BG37,#N/A))</f>
        <v>0</v>
      </c>
      <c r="BH38" s="463">
        <f t="shared" ref="BH38" ca="1" si="259">IF(BH34=base,BH37, IF(BH34=target,BH37,#N/A))</f>
        <v>0</v>
      </c>
      <c r="BI38" s="463">
        <f t="shared" ref="BI38" ca="1" si="260">IF(BI34=base,BI37, IF(BI34=target,BI37,#N/A))</f>
        <v>0</v>
      </c>
      <c r="BJ38" s="463">
        <f t="shared" ref="BJ38" ca="1" si="261">IF(BJ34=base,BJ37, IF(BJ34=target,BJ37,#N/A))</f>
        <v>0</v>
      </c>
      <c r="BK38" s="463">
        <f t="shared" ref="BK38" ca="1" si="262">IF(BK34=base,BK37, IF(BK34=target,BK37,#N/A))</f>
        <v>0</v>
      </c>
      <c r="BL38" s="463">
        <f t="shared" ref="BL38" ca="1" si="263">IF(BL34=base,BL37, IF(BL34=target,BL37,#N/A))</f>
        <v>0</v>
      </c>
      <c r="BM38" s="463">
        <f t="shared" ref="BM38" ca="1" si="264">IF(BM34=base,BM37, IF(BM34=target,BM37,#N/A))</f>
        <v>0</v>
      </c>
      <c r="BN38" s="463">
        <f t="shared" ref="BN38" ca="1" si="265">IF(BN34=base,BN37, IF(BN34=target,BN37,#N/A))</f>
        <v>0</v>
      </c>
      <c r="BO38" s="463">
        <f t="shared" ref="BO38" ca="1" si="266">IF(BO34=base,BO37, IF(BO34=target,BO37,#N/A))</f>
        <v>0</v>
      </c>
      <c r="BP38" s="463">
        <f t="shared" ref="BP38" ca="1" si="267">IF(BP34=base,BP37, IF(BP34=target,BP37,#N/A))</f>
        <v>0</v>
      </c>
      <c r="BQ38" s="463">
        <f t="shared" ref="BQ38" ca="1" si="268">IF(BQ34=base,BQ37, IF(BQ34=target,BQ37,#N/A))</f>
        <v>0</v>
      </c>
      <c r="BR38" s="463">
        <f t="shared" ref="BR38" ca="1" si="269">IF(BR34=base,BR37, IF(BR34=target,BR37,#N/A))</f>
        <v>0</v>
      </c>
      <c r="BS38" s="463">
        <f t="shared" ref="BS38" ca="1" si="270">IF(BS34=base,BS37, IF(BS34=target,BS37,#N/A))</f>
        <v>0</v>
      </c>
      <c r="BT38" s="463">
        <f t="shared" ref="BT38" ca="1" si="271">IF(BT34=base,BT37, IF(BT34=target,BT37,#N/A))</f>
        <v>0</v>
      </c>
      <c r="BU38" s="463">
        <f t="shared" ref="BU38" ca="1" si="272">IF(BU34=base,BU37, IF(BU34=target,BU37,#N/A))</f>
        <v>0</v>
      </c>
      <c r="BV38" s="463">
        <f t="shared" ref="BV38" ca="1" si="273">IF(BV34=base,BV37, IF(BV34=target,BV37,#N/A))</f>
        <v>0</v>
      </c>
      <c r="BW38" s="463">
        <f t="shared" ref="BW38" ca="1" si="274">IF(BW34=base,BW37, IF(BW34=target,BW37,#N/A))</f>
        <v>0</v>
      </c>
      <c r="BX38" s="463">
        <f t="shared" ref="BX38" ca="1" si="275">IF(BX34=base,BX37, IF(BX34=target,BX37,#N/A))</f>
        <v>0</v>
      </c>
      <c r="BY38" s="463">
        <f t="shared" ref="BY38" ca="1" si="276">IF(BY34=base,BY37, IF(BY34=target,BY37,#N/A))</f>
        <v>0</v>
      </c>
      <c r="BZ38" s="463">
        <f t="shared" ref="BZ38" ca="1" si="277">IF(BZ34=base,BZ37, IF(BZ34=target,BZ37,#N/A))</f>
        <v>0</v>
      </c>
      <c r="CA38" s="463">
        <f t="shared" ref="CA38" ca="1" si="278">IF(CA34=base,CA37, IF(CA34=target,CA37,#N/A))</f>
        <v>0</v>
      </c>
      <c r="CB38" s="463">
        <f t="shared" ref="CB38" ca="1" si="279">IF(CB34=base,CB37, IF(CB34=target,CB37,#N/A))</f>
        <v>0</v>
      </c>
      <c r="CC38" s="463">
        <f t="shared" ref="CC38" ca="1" si="280">IF(CC34=base,CC37, IF(CC34=target,CC37,#N/A))</f>
        <v>0</v>
      </c>
      <c r="CD38" s="463">
        <f t="shared" ref="CD38" ca="1" si="281">IF(CD34=base,CD37, IF(CD34=target,CD37,#N/A))</f>
        <v>0</v>
      </c>
      <c r="CE38" s="463">
        <f t="shared" ref="CE38" ca="1" si="282">IF(CE34=base,CE37, IF(CE34=target,CE37,#N/A))</f>
        <v>0</v>
      </c>
      <c r="CF38" s="463">
        <f t="shared" ref="CF38" ca="1" si="283">IF(CF34=base,CF37, IF(CF34=target,CF37,#N/A))</f>
        <v>0</v>
      </c>
      <c r="CG38" s="463">
        <f t="shared" ref="CG38" ca="1" si="284">IF(CG34=base,CG37, IF(CG34=target,CG37,#N/A))</f>
        <v>0</v>
      </c>
      <c r="CH38" s="463">
        <f t="shared" ref="CH38" ca="1" si="285">IF(CH34=base,CH37, IF(CH34=target,CH37,#N/A))</f>
        <v>0</v>
      </c>
      <c r="CI38" s="463">
        <f t="shared" ref="CI38" ca="1" si="286">IF(CI34=base,CI37, IF(CI34=target,CI37,#N/A))</f>
        <v>0</v>
      </c>
      <c r="CJ38" s="463">
        <f t="shared" ref="CJ38" ca="1" si="287">IF(CJ34=base,CJ37, IF(CJ34=target,CJ37,#N/A))</f>
        <v>0</v>
      </c>
      <c r="CK38" s="463">
        <f t="shared" ref="CK38" ca="1" si="288">IF(CK34=base,CK37, IF(CK34=target,CK37,#N/A))</f>
        <v>0</v>
      </c>
      <c r="CL38" s="463">
        <f t="shared" ref="CL38" ca="1" si="289">IF(CL34=base,CL37, IF(CL34=target,CL37,#N/A))</f>
        <v>0</v>
      </c>
      <c r="CN38" s="464" t="str">
        <f>IFERROR((Y38/H38)^(1/17)-1,"")</f>
        <v/>
      </c>
      <c r="CO38" s="464" t="str">
        <f>IFERROR((AN38/Y38)^(1/15)-1,"")</f>
        <v/>
      </c>
      <c r="CP38" s="464" t="str">
        <f>IFERROR((AN38/H38)^(1/32)-1,"")</f>
        <v/>
      </c>
    </row>
    <row r="39" spans="1:94" outlineLevel="1" x14ac:dyDescent="0.25">
      <c r="A39" s="459" t="s">
        <v>255</v>
      </c>
      <c r="B39" s="459" t="s">
        <v>257</v>
      </c>
      <c r="C39" s="459" t="s">
        <v>329</v>
      </c>
      <c r="D39" s="459" t="s">
        <v>330</v>
      </c>
      <c r="E39" s="460">
        <f ca="1">IFERROR((E37*E33)/1000,0)</f>
        <v>0</v>
      </c>
      <c r="F39" s="461">
        <f t="shared" ref="F39" ca="1" si="290">IFERROR((F37*F33)/1000,0)</f>
        <v>0</v>
      </c>
      <c r="G39" s="461">
        <f t="shared" ref="G39" ca="1" si="291">IFERROR((G37*G33)/1000,0)</f>
        <v>0</v>
      </c>
      <c r="H39" s="461">
        <f ca="1">IFERROR((H37*H33)/1000,0)</f>
        <v>0</v>
      </c>
      <c r="I39" s="461">
        <f ca="1">IFERROR((I37*I33)/1000,0)</f>
        <v>0</v>
      </c>
      <c r="J39" s="461">
        <f t="shared" ref="J39" si="292">IFERROR((J37*J33)/1000,0)</f>
        <v>0</v>
      </c>
      <c r="K39" s="461">
        <f t="shared" ref="K39" si="293">IFERROR((K37*K33)/1000,0)</f>
        <v>0</v>
      </c>
      <c r="L39" s="461">
        <f t="shared" ref="L39" si="294">IFERROR((L37*L33)/1000,0)</f>
        <v>0</v>
      </c>
      <c r="M39" s="461">
        <f t="shared" ref="M39" si="295">IFERROR((M37*M33)/1000,0)</f>
        <v>0</v>
      </c>
      <c r="N39" s="461">
        <f t="shared" ref="N39" si="296">IFERROR((N37*N33)/1000,0)</f>
        <v>0</v>
      </c>
      <c r="O39" s="461">
        <f t="shared" ref="O39:AT39" ca="1" si="297">IFERROR((O37*O33)/1000,0)</f>
        <v>0</v>
      </c>
      <c r="P39" s="461">
        <f t="shared" ca="1" si="297"/>
        <v>0</v>
      </c>
      <c r="Q39" s="461">
        <f t="shared" ca="1" si="297"/>
        <v>0</v>
      </c>
      <c r="R39" s="461">
        <f t="shared" ca="1" si="297"/>
        <v>0</v>
      </c>
      <c r="S39" s="461">
        <f t="shared" ca="1" si="297"/>
        <v>0</v>
      </c>
      <c r="T39" s="461">
        <f t="shared" ca="1" si="297"/>
        <v>0</v>
      </c>
      <c r="U39" s="461">
        <f t="shared" ca="1" si="297"/>
        <v>0</v>
      </c>
      <c r="V39" s="461">
        <f t="shared" ca="1" si="297"/>
        <v>0</v>
      </c>
      <c r="W39" s="461">
        <f t="shared" ca="1" si="297"/>
        <v>0</v>
      </c>
      <c r="X39" s="461">
        <f t="shared" ca="1" si="297"/>
        <v>0</v>
      </c>
      <c r="Y39" s="461">
        <f t="shared" ca="1" si="297"/>
        <v>0</v>
      </c>
      <c r="Z39" s="461">
        <f t="shared" ca="1" si="297"/>
        <v>0</v>
      </c>
      <c r="AA39" s="461">
        <f t="shared" ca="1" si="297"/>
        <v>0</v>
      </c>
      <c r="AB39" s="461">
        <f t="shared" ca="1" si="297"/>
        <v>0</v>
      </c>
      <c r="AC39" s="461">
        <f t="shared" ca="1" si="297"/>
        <v>0</v>
      </c>
      <c r="AD39" s="461">
        <f t="shared" ca="1" si="297"/>
        <v>0</v>
      </c>
      <c r="AE39" s="461">
        <f t="shared" ca="1" si="297"/>
        <v>0</v>
      </c>
      <c r="AF39" s="461">
        <f t="shared" ca="1" si="297"/>
        <v>0</v>
      </c>
      <c r="AG39" s="461">
        <f t="shared" ca="1" si="297"/>
        <v>0</v>
      </c>
      <c r="AH39" s="461">
        <f t="shared" ca="1" si="297"/>
        <v>0</v>
      </c>
      <c r="AI39" s="461">
        <f t="shared" ca="1" si="297"/>
        <v>0</v>
      </c>
      <c r="AJ39" s="461">
        <f t="shared" ca="1" si="297"/>
        <v>0</v>
      </c>
      <c r="AK39" s="461">
        <f t="shared" ca="1" si="297"/>
        <v>0</v>
      </c>
      <c r="AL39" s="461">
        <f t="shared" ca="1" si="297"/>
        <v>0</v>
      </c>
      <c r="AM39" s="461">
        <f t="shared" ca="1" si="297"/>
        <v>0</v>
      </c>
      <c r="AN39" s="461">
        <f t="shared" ca="1" si="297"/>
        <v>0</v>
      </c>
      <c r="AO39" s="461">
        <f t="shared" ca="1" si="297"/>
        <v>0</v>
      </c>
      <c r="AP39" s="461">
        <f t="shared" ca="1" si="297"/>
        <v>0</v>
      </c>
      <c r="AQ39" s="461">
        <f t="shared" ca="1" si="297"/>
        <v>0</v>
      </c>
      <c r="AR39" s="461">
        <f t="shared" ca="1" si="297"/>
        <v>0</v>
      </c>
      <c r="AS39" s="461">
        <f t="shared" ca="1" si="297"/>
        <v>0</v>
      </c>
      <c r="AT39" s="461">
        <f t="shared" ca="1" si="297"/>
        <v>0</v>
      </c>
      <c r="AU39" s="461">
        <f t="shared" ref="AU39:BZ39" ca="1" si="298">IFERROR((AU37*AU33)/1000,0)</f>
        <v>0</v>
      </c>
      <c r="AV39" s="461">
        <f t="shared" ca="1" si="298"/>
        <v>0</v>
      </c>
      <c r="AW39" s="461">
        <f t="shared" ca="1" si="298"/>
        <v>0</v>
      </c>
      <c r="AX39" s="461">
        <f t="shared" ca="1" si="298"/>
        <v>0</v>
      </c>
      <c r="AY39" s="461">
        <f t="shared" ca="1" si="298"/>
        <v>0</v>
      </c>
      <c r="AZ39" s="461">
        <f t="shared" ca="1" si="298"/>
        <v>0</v>
      </c>
      <c r="BA39" s="461">
        <f t="shared" ca="1" si="298"/>
        <v>0</v>
      </c>
      <c r="BB39" s="461">
        <f t="shared" ca="1" si="298"/>
        <v>0</v>
      </c>
      <c r="BC39" s="461">
        <f t="shared" ca="1" si="298"/>
        <v>0</v>
      </c>
      <c r="BD39" s="461">
        <f t="shared" ca="1" si="298"/>
        <v>0</v>
      </c>
      <c r="BE39" s="461">
        <f t="shared" ca="1" si="298"/>
        <v>0</v>
      </c>
      <c r="BF39" s="461">
        <f t="shared" ca="1" si="298"/>
        <v>0</v>
      </c>
      <c r="BG39" s="461">
        <f t="shared" ca="1" si="298"/>
        <v>0</v>
      </c>
      <c r="BH39" s="461">
        <f t="shared" ca="1" si="298"/>
        <v>0</v>
      </c>
      <c r="BI39" s="461">
        <f t="shared" ca="1" si="298"/>
        <v>0</v>
      </c>
      <c r="BJ39" s="461">
        <f t="shared" ca="1" si="298"/>
        <v>0</v>
      </c>
      <c r="BK39" s="461">
        <f t="shared" ca="1" si="298"/>
        <v>0</v>
      </c>
      <c r="BL39" s="461">
        <f t="shared" ca="1" si="298"/>
        <v>0</v>
      </c>
      <c r="BM39" s="461">
        <f t="shared" ca="1" si="298"/>
        <v>0</v>
      </c>
      <c r="BN39" s="461">
        <f t="shared" ca="1" si="298"/>
        <v>0</v>
      </c>
      <c r="BO39" s="461">
        <f t="shared" ca="1" si="298"/>
        <v>0</v>
      </c>
      <c r="BP39" s="461">
        <f t="shared" ca="1" si="298"/>
        <v>0</v>
      </c>
      <c r="BQ39" s="461">
        <f t="shared" ca="1" si="298"/>
        <v>0</v>
      </c>
      <c r="BR39" s="461">
        <f t="shared" ca="1" si="298"/>
        <v>0</v>
      </c>
      <c r="BS39" s="461">
        <f t="shared" ca="1" si="298"/>
        <v>0</v>
      </c>
      <c r="BT39" s="461">
        <f t="shared" ca="1" si="298"/>
        <v>0</v>
      </c>
      <c r="BU39" s="461">
        <f t="shared" ca="1" si="298"/>
        <v>0</v>
      </c>
      <c r="BV39" s="461">
        <f t="shared" ca="1" si="298"/>
        <v>0</v>
      </c>
      <c r="BW39" s="461">
        <f t="shared" ca="1" si="298"/>
        <v>0</v>
      </c>
      <c r="BX39" s="461">
        <f t="shared" ca="1" si="298"/>
        <v>0</v>
      </c>
      <c r="BY39" s="461">
        <f t="shared" ca="1" si="298"/>
        <v>0</v>
      </c>
      <c r="BZ39" s="461">
        <f t="shared" ca="1" si="298"/>
        <v>0</v>
      </c>
      <c r="CA39" s="461">
        <f t="shared" ref="CA39:CL39" ca="1" si="299">IFERROR((CA37*CA33)/1000,0)</f>
        <v>0</v>
      </c>
      <c r="CB39" s="461">
        <f t="shared" ca="1" si="299"/>
        <v>0</v>
      </c>
      <c r="CC39" s="461">
        <f t="shared" ca="1" si="299"/>
        <v>0</v>
      </c>
      <c r="CD39" s="461">
        <f t="shared" ca="1" si="299"/>
        <v>0</v>
      </c>
      <c r="CE39" s="461">
        <f t="shared" ca="1" si="299"/>
        <v>0</v>
      </c>
      <c r="CF39" s="461">
        <f t="shared" ca="1" si="299"/>
        <v>0</v>
      </c>
      <c r="CG39" s="461">
        <f t="shared" ca="1" si="299"/>
        <v>0</v>
      </c>
      <c r="CH39" s="461">
        <f t="shared" ca="1" si="299"/>
        <v>0</v>
      </c>
      <c r="CI39" s="461">
        <f t="shared" ca="1" si="299"/>
        <v>0</v>
      </c>
      <c r="CJ39" s="461">
        <f t="shared" ca="1" si="299"/>
        <v>0</v>
      </c>
      <c r="CK39" s="461">
        <f t="shared" ca="1" si="299"/>
        <v>0</v>
      </c>
      <c r="CL39" s="461">
        <f t="shared" ca="1" si="299"/>
        <v>0</v>
      </c>
      <c r="CN39" s="462" t="str">
        <f ca="1">IFERROR((Y39/H39)^(1/17)-1,"")</f>
        <v/>
      </c>
      <c r="CO39" s="462" t="str">
        <f ca="1">IFERROR((AN39/Y39)^(1/15)-1,"")</f>
        <v/>
      </c>
      <c r="CP39" s="462" t="str">
        <f ca="1">IFERROR((AN39/H39)^(1/32)-1,"")</f>
        <v/>
      </c>
    </row>
    <row r="40" spans="1:94" outlineLevel="1" x14ac:dyDescent="0.25">
      <c r="A40" s="470" t="s">
        <v>382</v>
      </c>
      <c r="B40" s="470" t="s">
        <v>384</v>
      </c>
      <c r="C40" s="470"/>
      <c r="D40" s="470"/>
      <c r="E40" s="471" t="e">
        <f t="shared" ref="E40:AN40" si="300">IF($B$6="ON",IF(E26=covid_start-1,E29,IF(E26=covid_recovery,E29,IF(E26&gt;=covid_start,IF(E26&lt;covid_recovery,D40-(INDEX($E26:$CH39,4,MATCH(covid_start-1,$E26:$CL26,0))-INDEX($E26:$CL39,4,MATCH(covid_recovery,$E26:$CL26,0)))/(covid_recovery-covid_start+1),NA()),NA()))),NA())</f>
        <v>#N/A</v>
      </c>
      <c r="F40" s="471" t="e">
        <f t="shared" si="300"/>
        <v>#N/A</v>
      </c>
      <c r="G40" s="471" t="e">
        <f t="shared" si="300"/>
        <v>#N/A</v>
      </c>
      <c r="H40" s="471" t="e">
        <f t="shared" si="300"/>
        <v>#N/A</v>
      </c>
      <c r="I40" s="471">
        <f t="shared" ref="I40:O40" ca="1" si="301">IF($B$6="ON",IF(I26=covid_start-1,I29,IF(I26=covid_recovery,I29,IF(I26&gt;=covid_start,IF(I26&lt;covid_recovery,H40-(INDEX($E26:$CH39,4,MATCH(covid_start-1,$E26:$CL26,0))-INDEX($E26:$CL39,4,MATCH(covid_recovery,$E26:$CL26,0)))/(covid_recovery-covid_start+1),NA()),NA()))),NA())</f>
        <v>584.95599084340938</v>
      </c>
      <c r="J40" s="471">
        <f t="shared" ca="1" si="301"/>
        <v>567.09749545757552</v>
      </c>
      <c r="K40" s="471">
        <f t="shared" ca="1" si="301"/>
        <v>549.23900007174166</v>
      </c>
      <c r="L40" s="471">
        <f t="shared" ca="1" si="301"/>
        <v>531.38050468590779</v>
      </c>
      <c r="M40" s="471">
        <f t="shared" ca="1" si="301"/>
        <v>513.52200930007393</v>
      </c>
      <c r="N40" s="471">
        <f t="shared" ca="1" si="301"/>
        <v>495.66351391424007</v>
      </c>
      <c r="O40" s="471">
        <f t="shared" ca="1" si="301"/>
        <v>477.80501852840638</v>
      </c>
      <c r="P40" s="471" t="e">
        <f t="shared" si="300"/>
        <v>#N/A</v>
      </c>
      <c r="Q40" s="471" t="e">
        <f t="shared" si="300"/>
        <v>#N/A</v>
      </c>
      <c r="R40" s="471" t="e">
        <f t="shared" si="300"/>
        <v>#N/A</v>
      </c>
      <c r="S40" s="471" t="e">
        <f t="shared" si="300"/>
        <v>#N/A</v>
      </c>
      <c r="T40" s="471" t="e">
        <f t="shared" si="300"/>
        <v>#N/A</v>
      </c>
      <c r="U40" s="471" t="e">
        <f t="shared" si="300"/>
        <v>#N/A</v>
      </c>
      <c r="V40" s="471" t="e">
        <f t="shared" si="300"/>
        <v>#N/A</v>
      </c>
      <c r="W40" s="471" t="e">
        <f t="shared" si="300"/>
        <v>#N/A</v>
      </c>
      <c r="X40" s="471" t="e">
        <f t="shared" si="300"/>
        <v>#N/A</v>
      </c>
      <c r="Y40" s="471" t="e">
        <f t="shared" si="300"/>
        <v>#N/A</v>
      </c>
      <c r="Z40" s="471" t="e">
        <f t="shared" si="300"/>
        <v>#N/A</v>
      </c>
      <c r="AA40" s="471" t="e">
        <f t="shared" si="300"/>
        <v>#N/A</v>
      </c>
      <c r="AB40" s="471" t="e">
        <f t="shared" si="300"/>
        <v>#N/A</v>
      </c>
      <c r="AC40" s="471" t="e">
        <f t="shared" si="300"/>
        <v>#N/A</v>
      </c>
      <c r="AD40" s="471" t="e">
        <f t="shared" si="300"/>
        <v>#N/A</v>
      </c>
      <c r="AE40" s="471" t="e">
        <f t="shared" si="300"/>
        <v>#N/A</v>
      </c>
      <c r="AF40" s="471" t="e">
        <f t="shared" si="300"/>
        <v>#N/A</v>
      </c>
      <c r="AG40" s="471" t="e">
        <f t="shared" si="300"/>
        <v>#N/A</v>
      </c>
      <c r="AH40" s="471" t="e">
        <f t="shared" si="300"/>
        <v>#N/A</v>
      </c>
      <c r="AI40" s="471" t="e">
        <f t="shared" si="300"/>
        <v>#N/A</v>
      </c>
      <c r="AJ40" s="471" t="e">
        <f t="shared" si="300"/>
        <v>#N/A</v>
      </c>
      <c r="AK40" s="471" t="e">
        <f t="shared" si="300"/>
        <v>#N/A</v>
      </c>
      <c r="AL40" s="471" t="e">
        <f t="shared" si="300"/>
        <v>#N/A</v>
      </c>
      <c r="AM40" s="471" t="e">
        <f t="shared" si="300"/>
        <v>#N/A</v>
      </c>
      <c r="AN40" s="471" t="e">
        <f t="shared" si="300"/>
        <v>#N/A</v>
      </c>
      <c r="AO40" s="463"/>
      <c r="AP40" s="463"/>
      <c r="AQ40" s="463"/>
      <c r="AR40" s="463"/>
      <c r="AS40" s="463"/>
      <c r="AT40" s="463"/>
      <c r="AU40" s="463"/>
      <c r="AV40" s="463"/>
      <c r="AW40" s="463"/>
      <c r="AX40" s="463"/>
      <c r="AY40" s="463"/>
      <c r="AZ40" s="463"/>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N40" s="472" t="str">
        <f t="shared" si="136"/>
        <v/>
      </c>
      <c r="CO40" s="472" t="str">
        <f t="shared" si="137"/>
        <v/>
      </c>
      <c r="CP40" s="472" t="str">
        <f t="shared" si="138"/>
        <v/>
      </c>
    </row>
    <row r="41" spans="1:94" outlineLevel="1" x14ac:dyDescent="0.25">
      <c r="A41" s="473" t="s">
        <v>383</v>
      </c>
      <c r="B41" s="473" t="s">
        <v>384</v>
      </c>
      <c r="C41" s="473"/>
      <c r="D41" s="473"/>
      <c r="E41" s="463" t="e">
        <f t="shared" ref="E41:AN41" si="302">IF($B$6="ON",IF(E26=covid_start-1,E37,IF(E26=covid_recovery,E37,IF(E26&gt;=covid_start,IF(E26&lt;covid_recovery,D41-(INDEX($E26:$CH39,12,MATCH(covid_start-1,$E26:$CL26,0))-INDEX($E26:$CL39,12,MATCH(covid_recovery,$E26:$CL26,0)))/(covid_recovery-covid_start+1),NA()),NA()))),NA())</f>
        <v>#N/A</v>
      </c>
      <c r="F41" s="463" t="e">
        <f t="shared" si="302"/>
        <v>#N/A</v>
      </c>
      <c r="G41" s="463" t="e">
        <f t="shared" si="302"/>
        <v>#N/A</v>
      </c>
      <c r="H41" s="463" t="e">
        <f t="shared" si="302"/>
        <v>#N/A</v>
      </c>
      <c r="I41" s="463">
        <f t="shared" ref="I41:O41" ca="1" si="303">IF($B$6="ON",IF(I26=covid_start-1,I37,IF(I26=covid_recovery,I37,IF(I26&gt;=covid_start,IF(I26&lt;covid_recovery,H41-(INDEX($E26:$CH39,12,MATCH(covid_start-1,$E26:$CL26,0))-INDEX($E26:$CL39,12,MATCH(covid_recovery,$E26:$CL26,0)))/(covid_recovery-covid_start+1),NA()),NA()))),NA())</f>
        <v>0</v>
      </c>
      <c r="J41" s="463">
        <f t="shared" ca="1" si="303"/>
        <v>0</v>
      </c>
      <c r="K41" s="463">
        <f t="shared" ca="1" si="303"/>
        <v>0</v>
      </c>
      <c r="L41" s="463">
        <f t="shared" ca="1" si="303"/>
        <v>0</v>
      </c>
      <c r="M41" s="463">
        <f t="shared" ca="1" si="303"/>
        <v>0</v>
      </c>
      <c r="N41" s="463">
        <f t="shared" ca="1" si="303"/>
        <v>0</v>
      </c>
      <c r="O41" s="463">
        <f t="shared" ca="1" si="303"/>
        <v>0</v>
      </c>
      <c r="P41" s="463" t="e">
        <f t="shared" si="302"/>
        <v>#N/A</v>
      </c>
      <c r="Q41" s="463" t="e">
        <f t="shared" si="302"/>
        <v>#N/A</v>
      </c>
      <c r="R41" s="463" t="e">
        <f t="shared" si="302"/>
        <v>#N/A</v>
      </c>
      <c r="S41" s="463" t="e">
        <f t="shared" si="302"/>
        <v>#N/A</v>
      </c>
      <c r="T41" s="463" t="e">
        <f t="shared" si="302"/>
        <v>#N/A</v>
      </c>
      <c r="U41" s="463" t="e">
        <f t="shared" si="302"/>
        <v>#N/A</v>
      </c>
      <c r="V41" s="463" t="e">
        <f t="shared" si="302"/>
        <v>#N/A</v>
      </c>
      <c r="W41" s="463" t="e">
        <f t="shared" si="302"/>
        <v>#N/A</v>
      </c>
      <c r="X41" s="463" t="e">
        <f t="shared" si="302"/>
        <v>#N/A</v>
      </c>
      <c r="Y41" s="463" t="e">
        <f t="shared" si="302"/>
        <v>#N/A</v>
      </c>
      <c r="Z41" s="463" t="e">
        <f t="shared" si="302"/>
        <v>#N/A</v>
      </c>
      <c r="AA41" s="463" t="e">
        <f t="shared" si="302"/>
        <v>#N/A</v>
      </c>
      <c r="AB41" s="463" t="e">
        <f t="shared" si="302"/>
        <v>#N/A</v>
      </c>
      <c r="AC41" s="463" t="e">
        <f t="shared" si="302"/>
        <v>#N/A</v>
      </c>
      <c r="AD41" s="463" t="e">
        <f t="shared" si="302"/>
        <v>#N/A</v>
      </c>
      <c r="AE41" s="463" t="e">
        <f t="shared" si="302"/>
        <v>#N/A</v>
      </c>
      <c r="AF41" s="463" t="e">
        <f t="shared" si="302"/>
        <v>#N/A</v>
      </c>
      <c r="AG41" s="463" t="e">
        <f t="shared" si="302"/>
        <v>#N/A</v>
      </c>
      <c r="AH41" s="463" t="e">
        <f t="shared" si="302"/>
        <v>#N/A</v>
      </c>
      <c r="AI41" s="463" t="e">
        <f t="shared" si="302"/>
        <v>#N/A</v>
      </c>
      <c r="AJ41" s="463" t="e">
        <f t="shared" si="302"/>
        <v>#N/A</v>
      </c>
      <c r="AK41" s="463" t="e">
        <f t="shared" si="302"/>
        <v>#N/A</v>
      </c>
      <c r="AL41" s="463" t="e">
        <f t="shared" si="302"/>
        <v>#N/A</v>
      </c>
      <c r="AM41" s="463" t="e">
        <f t="shared" si="302"/>
        <v>#N/A</v>
      </c>
      <c r="AN41" s="463" t="e">
        <f t="shared" si="302"/>
        <v>#N/A</v>
      </c>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N41" s="464" t="str">
        <f t="shared" si="136"/>
        <v/>
      </c>
      <c r="CO41" s="464" t="str">
        <f t="shared" si="137"/>
        <v/>
      </c>
      <c r="CP41" s="464" t="str">
        <f t="shared" si="138"/>
        <v/>
      </c>
    </row>
    <row r="42" spans="1:94" ht="16.5" thickBot="1" x14ac:dyDescent="0.3">
      <c r="A42" s="439" t="s">
        <v>112</v>
      </c>
      <c r="B42" s="439"/>
      <c r="C42" s="439"/>
      <c r="D42" s="439"/>
      <c r="E42" s="441">
        <v>2015</v>
      </c>
      <c r="F42" s="442">
        <f>E42+1</f>
        <v>2016</v>
      </c>
      <c r="G42" s="442">
        <f t="shared" ref="G42:I42" si="304">F42+1</f>
        <v>2017</v>
      </c>
      <c r="H42" s="442">
        <f t="shared" si="304"/>
        <v>2018</v>
      </c>
      <c r="I42" s="442">
        <f t="shared" si="304"/>
        <v>2019</v>
      </c>
      <c r="J42" s="442">
        <f>E42+5</f>
        <v>2020</v>
      </c>
      <c r="K42" s="442">
        <f>J42+1</f>
        <v>2021</v>
      </c>
      <c r="L42" s="442">
        <f t="shared" ref="L42:N42" si="305">K42+1</f>
        <v>2022</v>
      </c>
      <c r="M42" s="442">
        <f t="shared" si="305"/>
        <v>2023</v>
      </c>
      <c r="N42" s="442">
        <f t="shared" si="305"/>
        <v>2024</v>
      </c>
      <c r="O42" s="442">
        <f>J42+5</f>
        <v>2025</v>
      </c>
      <c r="P42" s="442">
        <f>O42+1</f>
        <v>2026</v>
      </c>
      <c r="Q42" s="442">
        <f t="shared" ref="Q42:S42" si="306">P42+1</f>
        <v>2027</v>
      </c>
      <c r="R42" s="442">
        <f t="shared" si="306"/>
        <v>2028</v>
      </c>
      <c r="S42" s="442">
        <f t="shared" si="306"/>
        <v>2029</v>
      </c>
      <c r="T42" s="442">
        <f>O42+5</f>
        <v>2030</v>
      </c>
      <c r="U42" s="442">
        <f>T42+1</f>
        <v>2031</v>
      </c>
      <c r="V42" s="442">
        <f t="shared" ref="V42:X42" si="307">U42+1</f>
        <v>2032</v>
      </c>
      <c r="W42" s="442">
        <f t="shared" si="307"/>
        <v>2033</v>
      </c>
      <c r="X42" s="442">
        <f t="shared" si="307"/>
        <v>2034</v>
      </c>
      <c r="Y42" s="442">
        <f>T42+5</f>
        <v>2035</v>
      </c>
      <c r="Z42" s="442">
        <f>Y42+1</f>
        <v>2036</v>
      </c>
      <c r="AA42" s="442">
        <f t="shared" ref="AA42:AC42" si="308">Z42+1</f>
        <v>2037</v>
      </c>
      <c r="AB42" s="442">
        <f t="shared" si="308"/>
        <v>2038</v>
      </c>
      <c r="AC42" s="442">
        <f t="shared" si="308"/>
        <v>2039</v>
      </c>
      <c r="AD42" s="442">
        <f>Y42+5</f>
        <v>2040</v>
      </c>
      <c r="AE42" s="442">
        <f>AD42+1</f>
        <v>2041</v>
      </c>
      <c r="AF42" s="442">
        <f t="shared" ref="AF42:AH42" si="309">AE42+1</f>
        <v>2042</v>
      </c>
      <c r="AG42" s="442">
        <f t="shared" si="309"/>
        <v>2043</v>
      </c>
      <c r="AH42" s="442">
        <f t="shared" si="309"/>
        <v>2044</v>
      </c>
      <c r="AI42" s="442">
        <f>AD42+5</f>
        <v>2045</v>
      </c>
      <c r="AJ42" s="442">
        <f>AI42+1</f>
        <v>2046</v>
      </c>
      <c r="AK42" s="442">
        <f t="shared" ref="AK42:AM42" si="310">AJ42+1</f>
        <v>2047</v>
      </c>
      <c r="AL42" s="442">
        <f t="shared" si="310"/>
        <v>2048</v>
      </c>
      <c r="AM42" s="442">
        <f t="shared" si="310"/>
        <v>2049</v>
      </c>
      <c r="AN42" s="442">
        <f>AI42+5</f>
        <v>2050</v>
      </c>
      <c r="AO42" s="442">
        <f>AN42+1</f>
        <v>2051</v>
      </c>
      <c r="AP42" s="442">
        <f t="shared" ref="AP42:AR42" si="311">AO42+1</f>
        <v>2052</v>
      </c>
      <c r="AQ42" s="442">
        <f t="shared" si="311"/>
        <v>2053</v>
      </c>
      <c r="AR42" s="442">
        <f t="shared" si="311"/>
        <v>2054</v>
      </c>
      <c r="AS42" s="442">
        <f>AN42+5</f>
        <v>2055</v>
      </c>
      <c r="AT42" s="442">
        <f>AS42+1</f>
        <v>2056</v>
      </c>
      <c r="AU42" s="442">
        <f t="shared" ref="AU42:AW42" si="312">AT42+1</f>
        <v>2057</v>
      </c>
      <c r="AV42" s="442">
        <f t="shared" si="312"/>
        <v>2058</v>
      </c>
      <c r="AW42" s="442">
        <f t="shared" si="312"/>
        <v>2059</v>
      </c>
      <c r="AX42" s="442">
        <f>AS42+5</f>
        <v>2060</v>
      </c>
      <c r="AY42" s="442">
        <f>AX42+1</f>
        <v>2061</v>
      </c>
      <c r="AZ42" s="442">
        <f t="shared" ref="AZ42:BB42" si="313">AY42+1</f>
        <v>2062</v>
      </c>
      <c r="BA42" s="442">
        <f t="shared" si="313"/>
        <v>2063</v>
      </c>
      <c r="BB42" s="442">
        <f t="shared" si="313"/>
        <v>2064</v>
      </c>
      <c r="BC42" s="442">
        <f>AX42+5</f>
        <v>2065</v>
      </c>
      <c r="BD42" s="442">
        <f>BC42+1</f>
        <v>2066</v>
      </c>
      <c r="BE42" s="442">
        <f t="shared" ref="BE42:BG42" si="314">BD42+1</f>
        <v>2067</v>
      </c>
      <c r="BF42" s="442">
        <f t="shared" si="314"/>
        <v>2068</v>
      </c>
      <c r="BG42" s="442">
        <f t="shared" si="314"/>
        <v>2069</v>
      </c>
      <c r="BH42" s="442">
        <f>BC42+5</f>
        <v>2070</v>
      </c>
      <c r="BI42" s="442">
        <f>BH42+1</f>
        <v>2071</v>
      </c>
      <c r="BJ42" s="442">
        <f t="shared" ref="BJ42:BL42" si="315">BI42+1</f>
        <v>2072</v>
      </c>
      <c r="BK42" s="442">
        <f t="shared" si="315"/>
        <v>2073</v>
      </c>
      <c r="BL42" s="442">
        <f t="shared" si="315"/>
        <v>2074</v>
      </c>
      <c r="BM42" s="442">
        <f>BH42+5</f>
        <v>2075</v>
      </c>
      <c r="BN42" s="442">
        <f>BM42+1</f>
        <v>2076</v>
      </c>
      <c r="BO42" s="442">
        <f t="shared" ref="BO42:BQ42" si="316">BN42+1</f>
        <v>2077</v>
      </c>
      <c r="BP42" s="442">
        <f t="shared" si="316"/>
        <v>2078</v>
      </c>
      <c r="BQ42" s="442">
        <f t="shared" si="316"/>
        <v>2079</v>
      </c>
      <c r="BR42" s="442">
        <f>BM42+5</f>
        <v>2080</v>
      </c>
      <c r="BS42" s="442">
        <f>BR42+1</f>
        <v>2081</v>
      </c>
      <c r="BT42" s="442">
        <f t="shared" ref="BT42:BV42" si="317">BS42+1</f>
        <v>2082</v>
      </c>
      <c r="BU42" s="442">
        <f t="shared" si="317"/>
        <v>2083</v>
      </c>
      <c r="BV42" s="442">
        <f t="shared" si="317"/>
        <v>2084</v>
      </c>
      <c r="BW42" s="442">
        <f>BR42+5</f>
        <v>2085</v>
      </c>
      <c r="BX42" s="442">
        <f>BW42+1</f>
        <v>2086</v>
      </c>
      <c r="BY42" s="442">
        <f t="shared" ref="BY42:CA42" si="318">BX42+1</f>
        <v>2087</v>
      </c>
      <c r="BZ42" s="442">
        <f t="shared" si="318"/>
        <v>2088</v>
      </c>
      <c r="CA42" s="442">
        <f t="shared" si="318"/>
        <v>2089</v>
      </c>
      <c r="CB42" s="442">
        <f>BW42+5</f>
        <v>2090</v>
      </c>
      <c r="CC42" s="442">
        <f>CB42+1</f>
        <v>2091</v>
      </c>
      <c r="CD42" s="442">
        <f t="shared" ref="CD42:CF42" si="319">CC42+1</f>
        <v>2092</v>
      </c>
      <c r="CE42" s="442">
        <f t="shared" si="319"/>
        <v>2093</v>
      </c>
      <c r="CF42" s="442">
        <f t="shared" si="319"/>
        <v>2094</v>
      </c>
      <c r="CG42" s="442">
        <f>CB42+5</f>
        <v>2095</v>
      </c>
      <c r="CH42" s="442">
        <f>CG42+1</f>
        <v>2096</v>
      </c>
      <c r="CI42" s="442">
        <f t="shared" ref="CI42:CK42" si="320">CH42+1</f>
        <v>2097</v>
      </c>
      <c r="CJ42" s="442">
        <f t="shared" si="320"/>
        <v>2098</v>
      </c>
      <c r="CK42" s="442">
        <f t="shared" si="320"/>
        <v>2099</v>
      </c>
      <c r="CL42" s="442">
        <f>CG42+5</f>
        <v>2100</v>
      </c>
      <c r="CN42" s="443" t="s">
        <v>409</v>
      </c>
      <c r="CO42" s="443" t="s">
        <v>411</v>
      </c>
      <c r="CP42" s="443" t="s">
        <v>410</v>
      </c>
    </row>
    <row r="43" spans="1:94" ht="16.5" outlineLevel="1" thickTop="1" x14ac:dyDescent="0.25">
      <c r="A43" s="444" t="s">
        <v>152</v>
      </c>
      <c r="B43" s="444" t="str">
        <f>$A$42</f>
        <v>Belly</v>
      </c>
      <c r="C43" s="445" t="s">
        <v>261</v>
      </c>
      <c r="D43" s="445"/>
      <c r="E43" s="446">
        <f ca="1">IF($B$6="ON", IF(E42&gt;=covid_start, IF(E42&lt;covid_recovery,NA(),SUMIFS(INDIRECT("Data_main"&amp;"["&amp;E$8&amp;"]"),Data_main[Data],$A43, Data_main[Segment],$B43, Data_main[Scenario],$B$3)),SUMIFS(INDIRECT("Data_main"&amp;"["&amp;E$8&amp;"]"),Data_main[Data],$A43, Data_main[Segment],$B43, Data_main[Scenario],$B$3)),SUMIFS(INDIRECT("Data_main"&amp;"["&amp;E$8&amp;"]"),Data_main[Data],$A43, Data_main[Segment],$B43, Data_main[Scenario],$B$3))</f>
        <v>70.822815415804456</v>
      </c>
      <c r="F43" s="446">
        <f ca="1">IF($B$6="ON", IF(F42&gt;=covid_start, IF(F42&lt;covid_recovery,NA(),SUMIFS(INDIRECT("Data_main"&amp;"["&amp;F$8&amp;"]"),Data_main[Data],$A43, Data_main[Segment],$B43, Data_main[Scenario],$B$3)),SUMIFS(INDIRECT("Data_main"&amp;"["&amp;F$8&amp;"]"),Data_main[Data],$A43, Data_main[Segment],$B43, Data_main[Scenario],$B$3)),SUMIFS(INDIRECT("Data_main"&amp;"["&amp;F$8&amp;"]"),Data_main[Data],$A43, Data_main[Segment],$B43, Data_main[Scenario],$B$3))</f>
        <v>74.528335149182837</v>
      </c>
      <c r="G43" s="446">
        <f ca="1">IF($B$6="ON", IF(G42&gt;=covid_start, IF(G42&lt;covid_recovery,NA(),SUMIFS(INDIRECT("Data_main"&amp;"["&amp;G$8&amp;"]"),Data_main[Data],$A43, Data_main[Segment],$B43, Data_main[Scenario],$B$3)),SUMIFS(INDIRECT("Data_main"&amp;"["&amp;G$8&amp;"]"),Data_main[Data],$A43, Data_main[Segment],$B43, Data_main[Scenario],$B$3)),SUMIFS(INDIRECT("Data_main"&amp;"["&amp;G$8&amp;"]"),Data_main[Data],$A43, Data_main[Segment],$B43, Data_main[Scenario],$B$3))</f>
        <v>78.233854882561218</v>
      </c>
      <c r="H43" s="446">
        <f ca="1">IF($B$6="ON", IF(H42&gt;=covid_start, IF(H42&lt;covid_recovery,NA(),SUMIFS(INDIRECT("Data_main"&amp;"["&amp;H$8&amp;"]"),Data_main[Data],$A43, Data_main[Segment],$B43, Data_main[Scenario],$B$3)),SUMIFS(INDIRECT("Data_main"&amp;"["&amp;H$8&amp;"]"),Data_main[Data],$A43, Data_main[Segment],$B43, Data_main[Scenario],$B$3)),SUMIFS(INDIRECT("Data_main"&amp;"["&amp;H$8&amp;"]"),Data_main[Data],$A43, Data_main[Segment],$B43, Data_main[Scenario],$B$3))</f>
        <v>81.939374615939613</v>
      </c>
      <c r="I43" s="446">
        <f ca="1">IF($B$6="ON", IF(I42&gt;=covid_start, IF(I42&lt;covid_recovery,NA(),SUMIFS(INDIRECT("Data_main"&amp;"["&amp;I$8&amp;"]"),Data_main[Data],$A43, Data_main[Segment],$B43, Data_main[Scenario],$B$3)),SUMIFS(INDIRECT("Data_main"&amp;"["&amp;I$8&amp;"]"),Data_main[Data],$A43, Data_main[Segment],$B43, Data_main[Scenario],$B$3)),SUMIFS(INDIRECT("Data_main"&amp;"["&amp;I$8&amp;"]"),Data_main[Data],$A43, Data_main[Segment],$B43, Data_main[Scenario],$B$3))</f>
        <v>83.929209607292663</v>
      </c>
      <c r="J43" s="446" t="e">
        <f ca="1">IF($B$6="ON", IF(J42&gt;=covid_start, IF(J42&lt;covid_recovery,NA(),SUMIFS(INDIRECT("Data_main"&amp;"["&amp;J$8&amp;"]"),Data_main[Data],$A43, Data_main[Segment],$B43, Data_main[Scenario],$B$3)),SUMIFS(INDIRECT("Data_main"&amp;"["&amp;J$8&amp;"]"),Data_main[Data],$A43, Data_main[Segment],$B43, Data_main[Scenario],$B$3)),SUMIFS(INDIRECT("Data_main"&amp;"["&amp;J$8&amp;"]"),Data_main[Data],$A43, Data_main[Segment],$B43, Data_main[Scenario],$B$3))</f>
        <v>#N/A</v>
      </c>
      <c r="K43" s="446" t="e">
        <f ca="1">IF($B$6="ON", IF(K42&gt;=covid_start, IF(K42&lt;covid_recovery,NA(),SUMIFS(INDIRECT("Data_main"&amp;"["&amp;K$8&amp;"]"),Data_main[Data],$A43, Data_main[Segment],$B43, Data_main[Scenario],$B$3)),SUMIFS(INDIRECT("Data_main"&amp;"["&amp;K$8&amp;"]"),Data_main[Data],$A43, Data_main[Segment],$B43, Data_main[Scenario],$B$3)),SUMIFS(INDIRECT("Data_main"&amp;"["&amp;K$8&amp;"]"),Data_main[Data],$A43, Data_main[Segment],$B43, Data_main[Scenario],$B$3))</f>
        <v>#N/A</v>
      </c>
      <c r="L43" s="446" t="e">
        <f ca="1">IF($B$6="ON", IF(L42&gt;=covid_start, IF(L42&lt;covid_recovery,NA(),SUMIFS(INDIRECT("Data_main"&amp;"["&amp;L$8&amp;"]"),Data_main[Data],$A43, Data_main[Segment],$B43, Data_main[Scenario],$B$3)),SUMIFS(INDIRECT("Data_main"&amp;"["&amp;L$8&amp;"]"),Data_main[Data],$A43, Data_main[Segment],$B43, Data_main[Scenario],$B$3)),SUMIFS(INDIRECT("Data_main"&amp;"["&amp;L$8&amp;"]"),Data_main[Data],$A43, Data_main[Segment],$B43, Data_main[Scenario],$B$3))</f>
        <v>#N/A</v>
      </c>
      <c r="M43" s="446" t="e">
        <f ca="1">IF($B$6="ON", IF(M42&gt;=covid_start, IF(M42&lt;covid_recovery,NA(),SUMIFS(INDIRECT("Data_main"&amp;"["&amp;M$8&amp;"]"),Data_main[Data],$A43, Data_main[Segment],$B43, Data_main[Scenario],$B$3)),SUMIFS(INDIRECT("Data_main"&amp;"["&amp;M$8&amp;"]"),Data_main[Data],$A43, Data_main[Segment],$B43, Data_main[Scenario],$B$3)),SUMIFS(INDIRECT("Data_main"&amp;"["&amp;M$8&amp;"]"),Data_main[Data],$A43, Data_main[Segment],$B43, Data_main[Scenario],$B$3))</f>
        <v>#N/A</v>
      </c>
      <c r="N43" s="446" t="e">
        <f ca="1">IF($B$6="ON", IF(N42&gt;=covid_start, IF(N42&lt;covid_recovery,NA(),SUMIFS(INDIRECT("Data_main"&amp;"["&amp;N$8&amp;"]"),Data_main[Data],$A43, Data_main[Segment],$B43, Data_main[Scenario],$B$3)),SUMIFS(INDIRECT("Data_main"&amp;"["&amp;N$8&amp;"]"),Data_main[Data],$A43, Data_main[Segment],$B43, Data_main[Scenario],$B$3)),SUMIFS(INDIRECT("Data_main"&amp;"["&amp;N$8&amp;"]"),Data_main[Data],$A43, Data_main[Segment],$B43, Data_main[Scenario],$B$3))</f>
        <v>#N/A</v>
      </c>
      <c r="O43" s="446">
        <f ca="1">IF($B$6="ON", IF(O42&gt;=covid_start, IF(O42&lt;covid_recovery,NA(),SUMIFS(INDIRECT("Data_main"&amp;"["&amp;O$8&amp;"]"),Data_main[Data],$A43, Data_main[Segment],$B43, Data_main[Scenario],$B$3)),SUMIFS(INDIRECT("Data_main"&amp;"["&amp;O$8&amp;"]"),Data_main[Data],$A43, Data_main[Segment],$B43, Data_main[Scenario],$B$3)),SUMIFS(INDIRECT("Data_main"&amp;"["&amp;O$8&amp;"]"),Data_main[Data],$A43, Data_main[Segment],$B43, Data_main[Scenario],$B$3))</f>
        <v>81.923062767104454</v>
      </c>
      <c r="P43" s="446">
        <f ca="1">IF($B$6="ON", IF(P42&gt;=covid_start, IF(P42&lt;covid_recovery,NA(),SUMIFS(INDIRECT("Data_main"&amp;"["&amp;P$8&amp;"]"),Data_main[Data],$A43, Data_main[Segment],$B43, Data_main[Scenario],$B$3)),SUMIFS(INDIRECT("Data_main"&amp;"["&amp;P$8&amp;"]"),Data_main[Data],$A43, Data_main[Segment],$B43, Data_main[Scenario],$B$3)),SUMIFS(INDIRECT("Data_main"&amp;"["&amp;P$8&amp;"]"),Data_main[Data],$A43, Data_main[Segment],$B43, Data_main[Scenario],$B$3))</f>
        <v>81.588704960406417</v>
      </c>
      <c r="Q43" s="446">
        <f ca="1">IF($B$6="ON", IF(Q42&gt;=covid_start, IF(Q42&lt;covid_recovery,NA(),SUMIFS(INDIRECT("Data_main"&amp;"["&amp;Q$8&amp;"]"),Data_main[Data],$A43, Data_main[Segment],$B43, Data_main[Scenario],$B$3)),SUMIFS(INDIRECT("Data_main"&amp;"["&amp;Q$8&amp;"]"),Data_main[Data],$A43, Data_main[Segment],$B43, Data_main[Scenario],$B$3)),SUMIFS(INDIRECT("Data_main"&amp;"["&amp;Q$8&amp;"]"),Data_main[Data],$A43, Data_main[Segment],$B43, Data_main[Scenario],$B$3))</f>
        <v>81.254347153708352</v>
      </c>
      <c r="R43" s="446">
        <f ca="1">IF($B$6="ON", IF(R42&gt;=covid_start, IF(R42&lt;covid_recovery,NA(),SUMIFS(INDIRECT("Data_main"&amp;"["&amp;R$8&amp;"]"),Data_main[Data],$A43, Data_main[Segment],$B43, Data_main[Scenario],$B$3)),SUMIFS(INDIRECT("Data_main"&amp;"["&amp;R$8&amp;"]"),Data_main[Data],$A43, Data_main[Segment],$B43, Data_main[Scenario],$B$3)),SUMIFS(INDIRECT("Data_main"&amp;"["&amp;R$8&amp;"]"),Data_main[Data],$A43, Data_main[Segment],$B43, Data_main[Scenario],$B$3))</f>
        <v>80.919989347010315</v>
      </c>
      <c r="S43" s="446">
        <f ca="1">IF($B$6="ON", IF(S42&gt;=covid_start, IF(S42&lt;covid_recovery,NA(),SUMIFS(INDIRECT("Data_main"&amp;"["&amp;S$8&amp;"]"),Data_main[Data],$A43, Data_main[Segment],$B43, Data_main[Scenario],$B$3)),SUMIFS(INDIRECT("Data_main"&amp;"["&amp;S$8&amp;"]"),Data_main[Data],$A43, Data_main[Segment],$B43, Data_main[Scenario],$B$3)),SUMIFS(INDIRECT("Data_main"&amp;"["&amp;S$8&amp;"]"),Data_main[Data],$A43, Data_main[Segment],$B43, Data_main[Scenario],$B$3))</f>
        <v>80.585631540312278</v>
      </c>
      <c r="T43" s="446">
        <f ca="1">IF($B$6="ON", IF(T42&gt;=covid_start, IF(T42&lt;covid_recovery,NA(),SUMIFS(INDIRECT("Data_main"&amp;"["&amp;T$8&amp;"]"),Data_main[Data],$A43, Data_main[Segment],$B43, Data_main[Scenario],$B$3)),SUMIFS(INDIRECT("Data_main"&amp;"["&amp;T$8&amp;"]"),Data_main[Data],$A43, Data_main[Segment],$B43, Data_main[Scenario],$B$3)),SUMIFS(INDIRECT("Data_main"&amp;"["&amp;T$8&amp;"]"),Data_main[Data],$A43, Data_main[Segment],$B43, Data_main[Scenario],$B$3))</f>
        <v>80.251273733614184</v>
      </c>
      <c r="U43" s="446">
        <f ca="1">IF($B$6="ON", IF(U42&gt;=covid_start, IF(U42&lt;covid_recovery,NA(),SUMIFS(INDIRECT("Data_main"&amp;"["&amp;U$8&amp;"]"),Data_main[Data],$A43, Data_main[Segment],$B43, Data_main[Scenario],$B$3)),SUMIFS(INDIRECT("Data_main"&amp;"["&amp;U$8&amp;"]"),Data_main[Data],$A43, Data_main[Segment],$B43, Data_main[Scenario],$B$3)),SUMIFS(INDIRECT("Data_main"&amp;"["&amp;U$8&amp;"]"),Data_main[Data],$A43, Data_main[Segment],$B43, Data_main[Scenario],$B$3))</f>
        <v>79.408021545079691</v>
      </c>
      <c r="V43" s="446">
        <f ca="1">IF($B$6="ON", IF(V42&gt;=covid_start, IF(V42&lt;covid_recovery,NA(),SUMIFS(INDIRECT("Data_main"&amp;"["&amp;V$8&amp;"]"),Data_main[Data],$A43, Data_main[Segment],$B43, Data_main[Scenario],$B$3)),SUMIFS(INDIRECT("Data_main"&amp;"["&amp;V$8&amp;"]"),Data_main[Data],$A43, Data_main[Segment],$B43, Data_main[Scenario],$B$3)),SUMIFS(INDIRECT("Data_main"&amp;"["&amp;V$8&amp;"]"),Data_main[Data],$A43, Data_main[Segment],$B43, Data_main[Scenario],$B$3))</f>
        <v>78.564769356545199</v>
      </c>
      <c r="W43" s="446">
        <f ca="1">IF($B$6="ON", IF(W42&gt;=covid_start, IF(W42&lt;covid_recovery,NA(),SUMIFS(INDIRECT("Data_main"&amp;"["&amp;W$8&amp;"]"),Data_main[Data],$A43, Data_main[Segment],$B43, Data_main[Scenario],$B$3)),SUMIFS(INDIRECT("Data_main"&amp;"["&amp;W$8&amp;"]"),Data_main[Data],$A43, Data_main[Segment],$B43, Data_main[Scenario],$B$3)),SUMIFS(INDIRECT("Data_main"&amp;"["&amp;W$8&amp;"]"),Data_main[Data],$A43, Data_main[Segment],$B43, Data_main[Scenario],$B$3))</f>
        <v>77.721517168010706</v>
      </c>
      <c r="X43" s="446">
        <f ca="1">IF($B$6="ON", IF(X42&gt;=covid_start, IF(X42&lt;covid_recovery,NA(),SUMIFS(INDIRECT("Data_main"&amp;"["&amp;X$8&amp;"]"),Data_main[Data],$A43, Data_main[Segment],$B43, Data_main[Scenario],$B$3)),SUMIFS(INDIRECT("Data_main"&amp;"["&amp;X$8&amp;"]"),Data_main[Data],$A43, Data_main[Segment],$B43, Data_main[Scenario],$B$3)),SUMIFS(INDIRECT("Data_main"&amp;"["&amp;X$8&amp;"]"),Data_main[Data],$A43, Data_main[Segment],$B43, Data_main[Scenario],$B$3))</f>
        <v>76.878264979476199</v>
      </c>
      <c r="Y43" s="446">
        <f ca="1">IF($B$6="ON", IF(Y42&gt;=covid_start, IF(Y42&lt;covid_recovery,NA(),SUMIFS(INDIRECT("Data_main"&amp;"["&amp;Y$8&amp;"]"),Data_main[Data],$A43, Data_main[Segment],$B43, Data_main[Scenario],$B$3)),SUMIFS(INDIRECT("Data_main"&amp;"["&amp;Y$8&amp;"]"),Data_main[Data],$A43, Data_main[Segment],$B43, Data_main[Scenario],$B$3)),SUMIFS(INDIRECT("Data_main"&amp;"["&amp;Y$8&amp;"]"),Data_main[Data],$A43, Data_main[Segment],$B43, Data_main[Scenario],$B$3))</f>
        <v>76.035012790941721</v>
      </c>
      <c r="Z43" s="446">
        <f ca="1">IF($B$6="ON", IF(Z42&gt;=covid_start, IF(Z42&lt;covid_recovery,NA(),SUMIFS(INDIRECT("Data_main"&amp;"["&amp;Z$8&amp;"]"),Data_main[Data],$A43, Data_main[Segment],$B43, Data_main[Scenario],$B$3)),SUMIFS(INDIRECT("Data_main"&amp;"["&amp;Z$8&amp;"]"),Data_main[Data],$A43, Data_main[Segment],$B43, Data_main[Scenario],$B$3)),SUMIFS(INDIRECT("Data_main"&amp;"["&amp;Z$8&amp;"]"),Data_main[Data],$A43, Data_main[Segment],$B43, Data_main[Scenario],$B$3))</f>
        <v>75.191760602407243</v>
      </c>
      <c r="AA43" s="446">
        <f ca="1">IF($B$6="ON", IF(AA42&gt;=covid_start, IF(AA42&lt;covid_recovery,NA(),SUMIFS(INDIRECT("Data_main"&amp;"["&amp;AA$8&amp;"]"),Data_main[Data],$A43, Data_main[Segment],$B43, Data_main[Scenario],$B$3)),SUMIFS(INDIRECT("Data_main"&amp;"["&amp;AA$8&amp;"]"),Data_main[Data],$A43, Data_main[Segment],$B43, Data_main[Scenario],$B$3)),SUMIFS(INDIRECT("Data_main"&amp;"["&amp;AA$8&amp;"]"),Data_main[Data],$A43, Data_main[Segment],$B43, Data_main[Scenario],$B$3))</f>
        <v>74.348508413872722</v>
      </c>
      <c r="AB43" s="446">
        <f ca="1">IF($B$6="ON", IF(AB42&gt;=covid_start, IF(AB42&lt;covid_recovery,NA(),SUMIFS(INDIRECT("Data_main"&amp;"["&amp;AB$8&amp;"]"),Data_main[Data],$A43, Data_main[Segment],$B43, Data_main[Scenario],$B$3)),SUMIFS(INDIRECT("Data_main"&amp;"["&amp;AB$8&amp;"]"),Data_main[Data],$A43, Data_main[Segment],$B43, Data_main[Scenario],$B$3)),SUMIFS(INDIRECT("Data_main"&amp;"["&amp;AB$8&amp;"]"),Data_main[Data],$A43, Data_main[Segment],$B43, Data_main[Scenario],$B$3))</f>
        <v>73.505256225338258</v>
      </c>
      <c r="AC43" s="446">
        <f ca="1">IF($B$6="ON", IF(AC42&gt;=covid_start, IF(AC42&lt;covid_recovery,NA(),SUMIFS(INDIRECT("Data_main"&amp;"["&amp;AC$8&amp;"]"),Data_main[Data],$A43, Data_main[Segment],$B43, Data_main[Scenario],$B$3)),SUMIFS(INDIRECT("Data_main"&amp;"["&amp;AC$8&amp;"]"),Data_main[Data],$A43, Data_main[Segment],$B43, Data_main[Scenario],$B$3)),SUMIFS(INDIRECT("Data_main"&amp;"["&amp;AC$8&amp;"]"),Data_main[Data],$A43, Data_main[Segment],$B43, Data_main[Scenario],$B$3))</f>
        <v>72.662004036803765</v>
      </c>
      <c r="AD43" s="446">
        <f ca="1">IF($B$6="ON", IF(AD42&gt;=covid_start, IF(AD42&lt;covid_recovery,NA(),SUMIFS(INDIRECT("Data_main"&amp;"["&amp;AD$8&amp;"]"),Data_main[Data],$A43, Data_main[Segment],$B43, Data_main[Scenario],$B$3)),SUMIFS(INDIRECT("Data_main"&amp;"["&amp;AD$8&amp;"]"),Data_main[Data],$A43, Data_main[Segment],$B43, Data_main[Scenario],$B$3)),SUMIFS(INDIRECT("Data_main"&amp;"["&amp;AD$8&amp;"]"),Data_main[Data],$A43, Data_main[Segment],$B43, Data_main[Scenario],$B$3))</f>
        <v>71.818751848269272</v>
      </c>
      <c r="AE43" s="446">
        <f ca="1">IF($B$6="ON", IF(AE42&gt;=covid_start, IF(AE42&lt;covid_recovery,NA(),SUMIFS(INDIRECT("Data_main"&amp;"["&amp;AE$8&amp;"]"),Data_main[Data],$A43, Data_main[Segment],$B43, Data_main[Scenario],$B$3)),SUMIFS(INDIRECT("Data_main"&amp;"["&amp;AE$8&amp;"]"),Data_main[Data],$A43, Data_main[Segment],$B43, Data_main[Scenario],$B$3)),SUMIFS(INDIRECT("Data_main"&amp;"["&amp;AE$8&amp;"]"),Data_main[Data],$A43, Data_main[Segment],$B43, Data_main[Scenario],$B$3))</f>
        <v>71.480040189916039</v>
      </c>
      <c r="AF43" s="446">
        <f ca="1">IF($B$6="ON", IF(AF42&gt;=covid_start, IF(AF42&lt;covid_recovery,NA(),SUMIFS(INDIRECT("Data_main"&amp;"["&amp;AF$8&amp;"]"),Data_main[Data],$A43, Data_main[Segment],$B43, Data_main[Scenario],$B$3)),SUMIFS(INDIRECT("Data_main"&amp;"["&amp;AF$8&amp;"]"),Data_main[Data],$A43, Data_main[Segment],$B43, Data_main[Scenario],$B$3)),SUMIFS(INDIRECT("Data_main"&amp;"["&amp;AF$8&amp;"]"),Data_main[Data],$A43, Data_main[Segment],$B43, Data_main[Scenario],$B$3))</f>
        <v>71.141328531562806</v>
      </c>
      <c r="AG43" s="446">
        <f ca="1">IF($B$6="ON", IF(AG42&gt;=covid_start, IF(AG42&lt;covid_recovery,NA(),SUMIFS(INDIRECT("Data_main"&amp;"["&amp;AG$8&amp;"]"),Data_main[Data],$A43, Data_main[Segment],$B43, Data_main[Scenario],$B$3)),SUMIFS(INDIRECT("Data_main"&amp;"["&amp;AG$8&amp;"]"),Data_main[Data],$A43, Data_main[Segment],$B43, Data_main[Scenario],$B$3)),SUMIFS(INDIRECT("Data_main"&amp;"["&amp;AG$8&amp;"]"),Data_main[Data],$A43, Data_main[Segment],$B43, Data_main[Scenario],$B$3))</f>
        <v>70.802616873209573</v>
      </c>
      <c r="AH43" s="446">
        <f ca="1">IF($B$6="ON", IF(AH42&gt;=covid_start, IF(AH42&lt;covid_recovery,NA(),SUMIFS(INDIRECT("Data_main"&amp;"["&amp;AH$8&amp;"]"),Data_main[Data],$A43, Data_main[Segment],$B43, Data_main[Scenario],$B$3)),SUMIFS(INDIRECT("Data_main"&amp;"["&amp;AH$8&amp;"]"),Data_main[Data],$A43, Data_main[Segment],$B43, Data_main[Scenario],$B$3)),SUMIFS(INDIRECT("Data_main"&amp;"["&amp;AH$8&amp;"]"),Data_main[Data],$A43, Data_main[Segment],$B43, Data_main[Scenario],$B$3))</f>
        <v>70.463905214856339</v>
      </c>
      <c r="AI43" s="446">
        <f ca="1">IF($B$6="ON", IF(AI42&gt;=covid_start, IF(AI42&lt;covid_recovery,NA(),SUMIFS(INDIRECT("Data_main"&amp;"["&amp;AI$8&amp;"]"),Data_main[Data],$A43, Data_main[Segment],$B43, Data_main[Scenario],$B$3)),SUMIFS(INDIRECT("Data_main"&amp;"["&amp;AI$8&amp;"]"),Data_main[Data],$A43, Data_main[Segment],$B43, Data_main[Scenario],$B$3)),SUMIFS(INDIRECT("Data_main"&amp;"["&amp;AI$8&amp;"]"),Data_main[Data],$A43, Data_main[Segment],$B43, Data_main[Scenario],$B$3))</f>
        <v>70.125193556503106</v>
      </c>
      <c r="AJ43" s="446">
        <f ca="1">IF($B$6="ON", IF(AJ42&gt;=covid_start, IF(AJ42&lt;covid_recovery,NA(),SUMIFS(INDIRECT("Data_main"&amp;"["&amp;AJ$8&amp;"]"),Data_main[Data],$A43, Data_main[Segment],$B43, Data_main[Scenario],$B$3)),SUMIFS(INDIRECT("Data_main"&amp;"["&amp;AJ$8&amp;"]"),Data_main[Data],$A43, Data_main[Segment],$B43, Data_main[Scenario],$B$3)),SUMIFS(INDIRECT("Data_main"&amp;"["&amp;AJ$8&amp;"]"),Data_main[Data],$A43, Data_main[Segment],$B43, Data_main[Scenario],$B$3))</f>
        <v>69.786481898149873</v>
      </c>
      <c r="AK43" s="446">
        <f ca="1">IF($B$6="ON", IF(AK42&gt;=covid_start, IF(AK42&lt;covid_recovery,NA(),SUMIFS(INDIRECT("Data_main"&amp;"["&amp;AK$8&amp;"]"),Data_main[Data],$A43, Data_main[Segment],$B43, Data_main[Scenario],$B$3)),SUMIFS(INDIRECT("Data_main"&amp;"["&amp;AK$8&amp;"]"),Data_main[Data],$A43, Data_main[Segment],$B43, Data_main[Scenario],$B$3)),SUMIFS(INDIRECT("Data_main"&amp;"["&amp;AK$8&amp;"]"),Data_main[Data],$A43, Data_main[Segment],$B43, Data_main[Scenario],$B$3))</f>
        <v>69.447770239796625</v>
      </c>
      <c r="AL43" s="446">
        <f ca="1">IF($B$6="ON", IF(AL42&gt;=covid_start, IF(AL42&lt;covid_recovery,NA(),SUMIFS(INDIRECT("Data_main"&amp;"["&amp;AL$8&amp;"]"),Data_main[Data],$A43, Data_main[Segment],$B43, Data_main[Scenario],$B$3)),SUMIFS(INDIRECT("Data_main"&amp;"["&amp;AL$8&amp;"]"),Data_main[Data],$A43, Data_main[Segment],$B43, Data_main[Scenario],$B$3)),SUMIFS(INDIRECT("Data_main"&amp;"["&amp;AL$8&amp;"]"),Data_main[Data],$A43, Data_main[Segment],$B43, Data_main[Scenario],$B$3))</f>
        <v>69.109058581443421</v>
      </c>
      <c r="AM43" s="446">
        <f ca="1">IF($B$6="ON", IF(AM42&gt;=covid_start, IF(AM42&lt;covid_recovery,NA(),SUMIFS(INDIRECT("Data_main"&amp;"["&amp;AM$8&amp;"]"),Data_main[Data],$A43, Data_main[Segment],$B43, Data_main[Scenario],$B$3)),SUMIFS(INDIRECT("Data_main"&amp;"["&amp;AM$8&amp;"]"),Data_main[Data],$A43, Data_main[Segment],$B43, Data_main[Scenario],$B$3)),SUMIFS(INDIRECT("Data_main"&amp;"["&amp;AM$8&amp;"]"),Data_main[Data],$A43, Data_main[Segment],$B43, Data_main[Scenario],$B$3))</f>
        <v>68.770346923090173</v>
      </c>
      <c r="AN43" s="446">
        <f ca="1">IF($B$6="ON", IF(AN42&gt;=covid_start, IF(AN42&lt;covid_recovery,NA(),SUMIFS(INDIRECT("Data_main"&amp;"["&amp;AN$8&amp;"]"),Data_main[Data],$A43, Data_main[Segment],$B43, Data_main[Scenario],$B$3)),SUMIFS(INDIRECT("Data_main"&amp;"["&amp;AN$8&amp;"]"),Data_main[Data],$A43, Data_main[Segment],$B43, Data_main[Scenario],$B$3)),SUMIFS(INDIRECT("Data_main"&amp;"["&amp;AN$8&amp;"]"),Data_main[Data],$A43, Data_main[Segment],$B43, Data_main[Scenario],$B$3))</f>
        <v>68.431635264736968</v>
      </c>
      <c r="AO43" s="446">
        <f ca="1">IF($B$6="ON", IF(AO42&gt;=covid_start, IF(AO42&lt;covid_recovery,NA(),SUMIFS(INDIRECT("Data_main"&amp;"["&amp;AO$8&amp;"]"),Data_main[Data],$A43, Data_main[Segment],$B43, Data_main[Scenario],$B$3)),SUMIFS(INDIRECT("Data_main"&amp;"["&amp;AO$8&amp;"]"),Data_main[Data],$A43, Data_main[Segment],$B43, Data_main[Scenario],$B$3)),SUMIFS(INDIRECT("Data_main"&amp;"["&amp;AO$8&amp;"]"),Data_main[Data],$A43, Data_main[Segment],$B43, Data_main[Scenario],$B$3))</f>
        <v>73.000509104455887</v>
      </c>
      <c r="AP43" s="446">
        <f ca="1">IF($B$6="ON", IF(AP42&gt;=covid_start, IF(AP42&lt;covid_recovery,NA(),SUMIFS(INDIRECT("Data_main"&amp;"["&amp;AP$8&amp;"]"),Data_main[Data],$A43, Data_main[Segment],$B43, Data_main[Scenario],$B$3)),SUMIFS(INDIRECT("Data_main"&amp;"["&amp;AP$8&amp;"]"),Data_main[Data],$A43, Data_main[Segment],$B43, Data_main[Scenario],$B$3)),SUMIFS(INDIRECT("Data_main"&amp;"["&amp;AP$8&amp;"]"),Data_main[Data],$A43, Data_main[Segment],$B43, Data_main[Scenario],$B$3))</f>
        <v>71.541947788666434</v>
      </c>
      <c r="AQ43" s="446">
        <f ca="1">IF($B$6="ON", IF(AQ42&gt;=covid_start, IF(AQ42&lt;covid_recovery,NA(),SUMIFS(INDIRECT("Data_main"&amp;"["&amp;AQ$8&amp;"]"),Data_main[Data],$A43, Data_main[Segment],$B43, Data_main[Scenario],$B$3)),SUMIFS(INDIRECT("Data_main"&amp;"["&amp;AQ$8&amp;"]"),Data_main[Data],$A43, Data_main[Segment],$B43, Data_main[Scenario],$B$3)),SUMIFS(INDIRECT("Data_main"&amp;"["&amp;AQ$8&amp;"]"),Data_main[Data],$A43, Data_main[Segment],$B43, Data_main[Scenario],$B$3))</f>
        <v>70.083386472876967</v>
      </c>
      <c r="AR43" s="446">
        <f ca="1">IF($B$6="ON", IF(AR42&gt;=covid_start, IF(AR42&lt;covid_recovery,NA(),SUMIFS(INDIRECT("Data_main"&amp;"["&amp;AR$8&amp;"]"),Data_main[Data],$A43, Data_main[Segment],$B43, Data_main[Scenario],$B$3)),SUMIFS(INDIRECT("Data_main"&amp;"["&amp;AR$8&amp;"]"),Data_main[Data],$A43, Data_main[Segment],$B43, Data_main[Scenario],$B$3)),SUMIFS(INDIRECT("Data_main"&amp;"["&amp;AR$8&amp;"]"),Data_main[Data],$A43, Data_main[Segment],$B43, Data_main[Scenario],$B$3))</f>
        <v>68.624825157087514</v>
      </c>
      <c r="AS43" s="446">
        <f ca="1">IF($B$6="ON", IF(AS42&gt;=covid_start, IF(AS42&lt;covid_recovery,NA(),SUMIFS(INDIRECT("Data_main"&amp;"["&amp;AS$8&amp;"]"),Data_main[Data],$A43, Data_main[Segment],$B43, Data_main[Scenario],$B$3)),SUMIFS(INDIRECT("Data_main"&amp;"["&amp;AS$8&amp;"]"),Data_main[Data],$A43, Data_main[Segment],$B43, Data_main[Scenario],$B$3)),SUMIFS(INDIRECT("Data_main"&amp;"["&amp;AS$8&amp;"]"),Data_main[Data],$A43, Data_main[Segment],$B43, Data_main[Scenario],$B$3))</f>
        <v>67.166263841298047</v>
      </c>
      <c r="AT43" s="446">
        <f ca="1">IF($B$6="ON", IF(AT42&gt;=covid_start, IF(AT42&lt;covid_recovery,NA(),SUMIFS(INDIRECT("Data_main"&amp;"["&amp;AT$8&amp;"]"),Data_main[Data],$A43, Data_main[Segment],$B43, Data_main[Scenario],$B$3)),SUMIFS(INDIRECT("Data_main"&amp;"["&amp;AT$8&amp;"]"),Data_main[Data],$A43, Data_main[Segment],$B43, Data_main[Scenario],$B$3)),SUMIFS(INDIRECT("Data_main"&amp;"["&amp;AT$8&amp;"]"),Data_main[Data],$A43, Data_main[Segment],$B43, Data_main[Scenario],$B$3))</f>
        <v>65.70770252550858</v>
      </c>
      <c r="AU43" s="446">
        <f ca="1">IF($B$6="ON", IF(AU42&gt;=covid_start, IF(AU42&lt;covid_recovery,NA(),SUMIFS(INDIRECT("Data_main"&amp;"["&amp;AU$8&amp;"]"),Data_main[Data],$A43, Data_main[Segment],$B43, Data_main[Scenario],$B$3)),SUMIFS(INDIRECT("Data_main"&amp;"["&amp;AU$8&amp;"]"),Data_main[Data],$A43, Data_main[Segment],$B43, Data_main[Scenario],$B$3)),SUMIFS(INDIRECT("Data_main"&amp;"["&amp;AU$8&amp;"]"),Data_main[Data],$A43, Data_main[Segment],$B43, Data_main[Scenario],$B$3))</f>
        <v>64.249141209719127</v>
      </c>
      <c r="AV43" s="446">
        <f ca="1">IF($B$6="ON", IF(AV42&gt;=covid_start, IF(AV42&lt;covid_recovery,NA(),SUMIFS(INDIRECT("Data_main"&amp;"["&amp;AV$8&amp;"]"),Data_main[Data],$A43, Data_main[Segment],$B43, Data_main[Scenario],$B$3)),SUMIFS(INDIRECT("Data_main"&amp;"["&amp;AV$8&amp;"]"),Data_main[Data],$A43, Data_main[Segment],$B43, Data_main[Scenario],$B$3)),SUMIFS(INDIRECT("Data_main"&amp;"["&amp;AV$8&amp;"]"),Data_main[Data],$A43, Data_main[Segment],$B43, Data_main[Scenario],$B$3))</f>
        <v>62.790579893929667</v>
      </c>
      <c r="AW43" s="446">
        <f ca="1">IF($B$6="ON", IF(AW42&gt;=covid_start, IF(AW42&lt;covid_recovery,NA(),SUMIFS(INDIRECT("Data_main"&amp;"["&amp;AW$8&amp;"]"),Data_main[Data],$A43, Data_main[Segment],$B43, Data_main[Scenario],$B$3)),SUMIFS(INDIRECT("Data_main"&amp;"["&amp;AW$8&amp;"]"),Data_main[Data],$A43, Data_main[Segment],$B43, Data_main[Scenario],$B$3)),SUMIFS(INDIRECT("Data_main"&amp;"["&amp;AW$8&amp;"]"),Data_main[Data],$A43, Data_main[Segment],$B43, Data_main[Scenario],$B$3))</f>
        <v>61.332018578140222</v>
      </c>
      <c r="AX43" s="446">
        <f ca="1">IF($B$6="ON", IF(AX42&gt;=covid_start, IF(AX42&lt;covid_recovery,NA(),SUMIFS(INDIRECT("Data_main"&amp;"["&amp;AX$8&amp;"]"),Data_main[Data],$A43, Data_main[Segment],$B43, Data_main[Scenario],$B$3)),SUMIFS(INDIRECT("Data_main"&amp;"["&amp;AX$8&amp;"]"),Data_main[Data],$A43, Data_main[Segment],$B43, Data_main[Scenario],$B$3)),SUMIFS(INDIRECT("Data_main"&amp;"["&amp;AX$8&amp;"]"),Data_main[Data],$A43, Data_main[Segment],$B43, Data_main[Scenario],$B$3))</f>
        <v>59.873457262350747</v>
      </c>
      <c r="AY43" s="446">
        <f ca="1">IF($B$6="ON", IF(AY42&gt;=covid_start, IF(AY42&lt;covid_recovery,NA(),SUMIFS(INDIRECT("Data_main"&amp;"["&amp;AY$8&amp;"]"),Data_main[Data],$A43, Data_main[Segment],$B43, Data_main[Scenario],$B$3)),SUMIFS(INDIRECT("Data_main"&amp;"["&amp;AY$8&amp;"]"),Data_main[Data],$A43, Data_main[Segment],$B43, Data_main[Scenario],$B$3)),SUMIFS(INDIRECT("Data_main"&amp;"["&amp;AY$8&amp;"]"),Data_main[Data],$A43, Data_main[Segment],$B43, Data_main[Scenario],$B$3))</f>
        <v>59.361506549404687</v>
      </c>
      <c r="AZ43" s="446">
        <f ca="1">IF($B$6="ON", IF(AZ42&gt;=covid_start, IF(AZ42&lt;covid_recovery,NA(),SUMIFS(INDIRECT("Data_main"&amp;"["&amp;AZ$8&amp;"]"),Data_main[Data],$A43, Data_main[Segment],$B43, Data_main[Scenario],$B$3)),SUMIFS(INDIRECT("Data_main"&amp;"["&amp;AZ$8&amp;"]"),Data_main[Data],$A43, Data_main[Segment],$B43, Data_main[Scenario],$B$3)),SUMIFS(INDIRECT("Data_main"&amp;"["&amp;AZ$8&amp;"]"),Data_main[Data],$A43, Data_main[Segment],$B43, Data_main[Scenario],$B$3))</f>
        <v>58.849555836458649</v>
      </c>
      <c r="BA43" s="446">
        <f ca="1">IF($B$6="ON", IF(BA42&gt;=covid_start, IF(BA42&lt;covid_recovery,NA(),SUMIFS(INDIRECT("Data_main"&amp;"["&amp;BA$8&amp;"]"),Data_main[Data],$A43, Data_main[Segment],$B43, Data_main[Scenario],$B$3)),SUMIFS(INDIRECT("Data_main"&amp;"["&amp;BA$8&amp;"]"),Data_main[Data],$A43, Data_main[Segment],$B43, Data_main[Scenario],$B$3)),SUMIFS(INDIRECT("Data_main"&amp;"["&amp;BA$8&amp;"]"),Data_main[Data],$A43, Data_main[Segment],$B43, Data_main[Scenario],$B$3))</f>
        <v>58.33760512351261</v>
      </c>
      <c r="BB43" s="446">
        <f ca="1">IF($B$6="ON", IF(BB42&gt;=covid_start, IF(BB42&lt;covid_recovery,NA(),SUMIFS(INDIRECT("Data_main"&amp;"["&amp;BB$8&amp;"]"),Data_main[Data],$A43, Data_main[Segment],$B43, Data_main[Scenario],$B$3)),SUMIFS(INDIRECT("Data_main"&amp;"["&amp;BB$8&amp;"]"),Data_main[Data],$A43, Data_main[Segment],$B43, Data_main[Scenario],$B$3)),SUMIFS(INDIRECT("Data_main"&amp;"["&amp;BB$8&amp;"]"),Data_main[Data],$A43, Data_main[Segment],$B43, Data_main[Scenario],$B$3))</f>
        <v>57.825654410566571</v>
      </c>
      <c r="BC43" s="446">
        <f ca="1">IF($B$6="ON", IF(BC42&gt;=covid_start, IF(BC42&lt;covid_recovery,NA(),SUMIFS(INDIRECT("Data_main"&amp;"["&amp;BC$8&amp;"]"),Data_main[Data],$A43, Data_main[Segment],$B43, Data_main[Scenario],$B$3)),SUMIFS(INDIRECT("Data_main"&amp;"["&amp;BC$8&amp;"]"),Data_main[Data],$A43, Data_main[Segment],$B43, Data_main[Scenario],$B$3)),SUMIFS(INDIRECT("Data_main"&amp;"["&amp;BC$8&amp;"]"),Data_main[Data],$A43, Data_main[Segment],$B43, Data_main[Scenario],$B$3))</f>
        <v>57.313703697620532</v>
      </c>
      <c r="BD43" s="446">
        <f ca="1">IF($B$6="ON", IF(BD42&gt;=covid_start, IF(BD42&lt;covid_recovery,NA(),SUMIFS(INDIRECT("Data_main"&amp;"["&amp;BD$8&amp;"]"),Data_main[Data],$A43, Data_main[Segment],$B43, Data_main[Scenario],$B$3)),SUMIFS(INDIRECT("Data_main"&amp;"["&amp;BD$8&amp;"]"),Data_main[Data],$A43, Data_main[Segment],$B43, Data_main[Scenario],$B$3)),SUMIFS(INDIRECT("Data_main"&amp;"["&amp;BD$8&amp;"]"),Data_main[Data],$A43, Data_main[Segment],$B43, Data_main[Scenario],$B$3))</f>
        <v>56.801752984674486</v>
      </c>
      <c r="BE43" s="446">
        <f ca="1">IF($B$6="ON", IF(BE42&gt;=covid_start, IF(BE42&lt;covid_recovery,NA(),SUMIFS(INDIRECT("Data_main"&amp;"["&amp;BE$8&amp;"]"),Data_main[Data],$A43, Data_main[Segment],$B43, Data_main[Scenario],$B$3)),SUMIFS(INDIRECT("Data_main"&amp;"["&amp;BE$8&amp;"]"),Data_main[Data],$A43, Data_main[Segment],$B43, Data_main[Scenario],$B$3)),SUMIFS(INDIRECT("Data_main"&amp;"["&amp;BE$8&amp;"]"),Data_main[Data],$A43, Data_main[Segment],$B43, Data_main[Scenario],$B$3))</f>
        <v>56.289802271728441</v>
      </c>
      <c r="BF43" s="446">
        <f ca="1">IF($B$6="ON", IF(BF42&gt;=covid_start, IF(BF42&lt;covid_recovery,NA(),SUMIFS(INDIRECT("Data_main"&amp;"["&amp;BF$8&amp;"]"),Data_main[Data],$A43, Data_main[Segment],$B43, Data_main[Scenario],$B$3)),SUMIFS(INDIRECT("Data_main"&amp;"["&amp;BF$8&amp;"]"),Data_main[Data],$A43, Data_main[Segment],$B43, Data_main[Scenario],$B$3)),SUMIFS(INDIRECT("Data_main"&amp;"["&amp;BF$8&amp;"]"),Data_main[Data],$A43, Data_main[Segment],$B43, Data_main[Scenario],$B$3))</f>
        <v>55.777851558782402</v>
      </c>
      <c r="BG43" s="446">
        <f ca="1">IF($B$6="ON", IF(BG42&gt;=covid_start, IF(BG42&lt;covid_recovery,NA(),SUMIFS(INDIRECT("Data_main"&amp;"["&amp;BG$8&amp;"]"),Data_main[Data],$A43, Data_main[Segment],$B43, Data_main[Scenario],$B$3)),SUMIFS(INDIRECT("Data_main"&amp;"["&amp;BG$8&amp;"]"),Data_main[Data],$A43, Data_main[Segment],$B43, Data_main[Scenario],$B$3)),SUMIFS(INDIRECT("Data_main"&amp;"["&amp;BG$8&amp;"]"),Data_main[Data],$A43, Data_main[Segment],$B43, Data_main[Scenario],$B$3))</f>
        <v>55.265900845836349</v>
      </c>
      <c r="BH43" s="446">
        <f ca="1">IF($B$6="ON", IF(BH42&gt;=covid_start, IF(BH42&lt;covid_recovery,NA(),SUMIFS(INDIRECT("Data_main"&amp;"["&amp;BH$8&amp;"]"),Data_main[Data],$A43, Data_main[Segment],$B43, Data_main[Scenario],$B$3)),SUMIFS(INDIRECT("Data_main"&amp;"["&amp;BH$8&amp;"]"),Data_main[Data],$A43, Data_main[Segment],$B43, Data_main[Scenario],$B$3)),SUMIFS(INDIRECT("Data_main"&amp;"["&amp;BH$8&amp;"]"),Data_main[Data],$A43, Data_main[Segment],$B43, Data_main[Scenario],$B$3))</f>
        <v>54.753950132890324</v>
      </c>
      <c r="BI43" s="446">
        <f ca="1">IF($B$6="ON", IF(BI42&gt;=covid_start, IF(BI42&lt;covid_recovery,NA(),SUMIFS(INDIRECT("Data_main"&amp;"["&amp;BI$8&amp;"]"),Data_main[Data],$A43, Data_main[Segment],$B43, Data_main[Scenario],$B$3)),SUMIFS(INDIRECT("Data_main"&amp;"["&amp;BI$8&amp;"]"),Data_main[Data],$A43, Data_main[Segment],$B43, Data_main[Scenario],$B$3)),SUMIFS(INDIRECT("Data_main"&amp;"["&amp;BI$8&amp;"]"),Data_main[Data],$A43, Data_main[Segment],$B43, Data_main[Scenario],$B$3))</f>
        <v>-5.9564692116703677E-3</v>
      </c>
      <c r="BJ43" s="446">
        <f ca="1">IF($B$6="ON", IF(BJ42&gt;=covid_start, IF(BJ42&lt;covid_recovery,NA(),SUMIFS(INDIRECT("Data_main"&amp;"["&amp;BJ$8&amp;"]"),Data_main[Data],$A43, Data_main[Segment],$B43, Data_main[Scenario],$B$3)),SUMIFS(INDIRECT("Data_main"&amp;"["&amp;BJ$8&amp;"]"),Data_main[Data],$A43, Data_main[Segment],$B43, Data_main[Scenario],$B$3)),SUMIFS(INDIRECT("Data_main"&amp;"["&amp;BJ$8&amp;"]"),Data_main[Data],$A43, Data_main[Segment],$B43, Data_main[Scenario],$B$3))</f>
        <v>-6.8160288168981386E-3</v>
      </c>
      <c r="BK43" s="446">
        <f ca="1">IF($B$6="ON", IF(BK42&gt;=covid_start, IF(BK42&lt;covid_recovery,NA(),SUMIFS(INDIRECT("Data_main"&amp;"["&amp;BK$8&amp;"]"),Data_main[Data],$A43, Data_main[Segment],$B43, Data_main[Scenario],$B$3)),SUMIFS(INDIRECT("Data_main"&amp;"["&amp;BK$8&amp;"]"),Data_main[Data],$A43, Data_main[Segment],$B43, Data_main[Scenario],$B$3)),SUMIFS(INDIRECT("Data_main"&amp;"["&amp;BK$8&amp;"]"),Data_main[Data],$A43, Data_main[Segment],$B43, Data_main[Scenario],$B$3))</f>
        <v>-6.5634778945676819E-3</v>
      </c>
      <c r="BL43" s="446">
        <f ca="1">IF($B$6="ON", IF(BL42&gt;=covid_start, IF(BL42&lt;covid_recovery,NA(),SUMIFS(INDIRECT("Data_main"&amp;"["&amp;BL$8&amp;"]"),Data_main[Data],$A43, Data_main[Segment],$B43, Data_main[Scenario],$B$3)),SUMIFS(INDIRECT("Data_main"&amp;"["&amp;BL$8&amp;"]"),Data_main[Data],$A43, Data_main[Segment],$B43, Data_main[Scenario],$B$3)),SUMIFS(INDIRECT("Data_main"&amp;"["&amp;BL$8&amp;"]"),Data_main[Data],$A43, Data_main[Segment],$B43, Data_main[Scenario],$B$3))</f>
        <v>-8.3400115622503934E-3</v>
      </c>
      <c r="BM43" s="446">
        <f ca="1">IF($B$6="ON", IF(BM42&gt;=covid_start, IF(BM42&lt;covid_recovery,NA(),SUMIFS(INDIRECT("Data_main"&amp;"["&amp;BM$8&amp;"]"),Data_main[Data],$A43, Data_main[Segment],$B43, Data_main[Scenario],$B$3)),SUMIFS(INDIRECT("Data_main"&amp;"["&amp;BM$8&amp;"]"),Data_main[Data],$A43, Data_main[Segment],$B43, Data_main[Scenario],$B$3)),SUMIFS(INDIRECT("Data_main"&amp;"["&amp;BM$8&amp;"]"),Data_main[Data],$A43, Data_main[Segment],$B43, Data_main[Scenario],$B$3))</f>
        <v>0</v>
      </c>
      <c r="BN43" s="446">
        <f ca="1">IF($B$6="ON", IF(BN42&gt;=covid_start, IF(BN42&lt;covid_recovery,NA(),SUMIFS(INDIRECT("Data_main"&amp;"["&amp;BN$8&amp;"]"),Data_main[Data],$A43, Data_main[Segment],$B43, Data_main[Scenario],$B$3)),SUMIFS(INDIRECT("Data_main"&amp;"["&amp;BN$8&amp;"]"),Data_main[Data],$A43, Data_main[Segment],$B43, Data_main[Scenario],$B$3)),SUMIFS(INDIRECT("Data_main"&amp;"["&amp;BN$8&amp;"]"),Data_main[Data],$A43, Data_main[Segment],$B43, Data_main[Scenario],$B$3))</f>
        <v>0</v>
      </c>
      <c r="BO43" s="446">
        <f ca="1">IF($B$6="ON", IF(BO42&gt;=covid_start, IF(BO42&lt;covid_recovery,NA(),SUMIFS(INDIRECT("Data_main"&amp;"["&amp;BO$8&amp;"]"),Data_main[Data],$A43, Data_main[Segment],$B43, Data_main[Scenario],$B$3)),SUMIFS(INDIRECT("Data_main"&amp;"["&amp;BO$8&amp;"]"),Data_main[Data],$A43, Data_main[Segment],$B43, Data_main[Scenario],$B$3)),SUMIFS(INDIRECT("Data_main"&amp;"["&amp;BO$8&amp;"]"),Data_main[Data],$A43, Data_main[Segment],$B43, Data_main[Scenario],$B$3))</f>
        <v>0</v>
      </c>
      <c r="BP43" s="446">
        <f ca="1">IF($B$6="ON", IF(BP42&gt;=covid_start, IF(BP42&lt;covid_recovery,NA(),SUMIFS(INDIRECT("Data_main"&amp;"["&amp;BP$8&amp;"]"),Data_main[Data],$A43, Data_main[Segment],$B43, Data_main[Scenario],$B$3)),SUMIFS(INDIRECT("Data_main"&amp;"["&amp;BP$8&amp;"]"),Data_main[Data],$A43, Data_main[Segment],$B43, Data_main[Scenario],$B$3)),SUMIFS(INDIRECT("Data_main"&amp;"["&amp;BP$8&amp;"]"),Data_main[Data],$A43, Data_main[Segment],$B43, Data_main[Scenario],$B$3))</f>
        <v>0</v>
      </c>
      <c r="BQ43" s="446">
        <f ca="1">IF($B$6="ON", IF(BQ42&gt;=covid_start, IF(BQ42&lt;covid_recovery,NA(),SUMIFS(INDIRECT("Data_main"&amp;"["&amp;BQ$8&amp;"]"),Data_main[Data],$A43, Data_main[Segment],$B43, Data_main[Scenario],$B$3)),SUMIFS(INDIRECT("Data_main"&amp;"["&amp;BQ$8&amp;"]"),Data_main[Data],$A43, Data_main[Segment],$B43, Data_main[Scenario],$B$3)),SUMIFS(INDIRECT("Data_main"&amp;"["&amp;BQ$8&amp;"]"),Data_main[Data],$A43, Data_main[Segment],$B43, Data_main[Scenario],$B$3))</f>
        <v>0</v>
      </c>
      <c r="BR43" s="446">
        <f ca="1">IF($B$6="ON", IF(BR42&gt;=covid_start, IF(BR42&lt;covid_recovery,NA(),SUMIFS(INDIRECT("Data_main"&amp;"["&amp;BR$8&amp;"]"),Data_main[Data],$A43, Data_main[Segment],$B43, Data_main[Scenario],$B$3)),SUMIFS(INDIRECT("Data_main"&amp;"["&amp;BR$8&amp;"]"),Data_main[Data],$A43, Data_main[Segment],$B43, Data_main[Scenario],$B$3)),SUMIFS(INDIRECT("Data_main"&amp;"["&amp;BR$8&amp;"]"),Data_main[Data],$A43, Data_main[Segment],$B43, Data_main[Scenario],$B$3))</f>
        <v>0</v>
      </c>
      <c r="BS43" s="446">
        <f ca="1">IF($B$6="ON", IF(BS42&gt;=covid_start, IF(BS42&lt;covid_recovery,NA(),SUMIFS(INDIRECT("Data_main"&amp;"["&amp;BS$8&amp;"]"),Data_main[Data],$A43, Data_main[Segment],$B43, Data_main[Scenario],$B$3)),SUMIFS(INDIRECT("Data_main"&amp;"["&amp;BS$8&amp;"]"),Data_main[Data],$A43, Data_main[Segment],$B43, Data_main[Scenario],$B$3)),SUMIFS(INDIRECT("Data_main"&amp;"["&amp;BS$8&amp;"]"),Data_main[Data],$A43, Data_main[Segment],$B43, Data_main[Scenario],$B$3))</f>
        <v>0</v>
      </c>
      <c r="BT43" s="446">
        <f ca="1">IF($B$6="ON", IF(BT42&gt;=covid_start, IF(BT42&lt;covid_recovery,NA(),SUMIFS(INDIRECT("Data_main"&amp;"["&amp;BT$8&amp;"]"),Data_main[Data],$A43, Data_main[Segment],$B43, Data_main[Scenario],$B$3)),SUMIFS(INDIRECT("Data_main"&amp;"["&amp;BT$8&amp;"]"),Data_main[Data],$A43, Data_main[Segment],$B43, Data_main[Scenario],$B$3)),SUMIFS(INDIRECT("Data_main"&amp;"["&amp;BT$8&amp;"]"),Data_main[Data],$A43, Data_main[Segment],$B43, Data_main[Scenario],$B$3))</f>
        <v>0</v>
      </c>
      <c r="BU43" s="446">
        <f ca="1">IF($B$6="ON", IF(BU42&gt;=covid_start, IF(BU42&lt;covid_recovery,NA(),SUMIFS(INDIRECT("Data_main"&amp;"["&amp;BU$8&amp;"]"),Data_main[Data],$A43, Data_main[Segment],$B43, Data_main[Scenario],$B$3)),SUMIFS(INDIRECT("Data_main"&amp;"["&amp;BU$8&amp;"]"),Data_main[Data],$A43, Data_main[Segment],$B43, Data_main[Scenario],$B$3)),SUMIFS(INDIRECT("Data_main"&amp;"["&amp;BU$8&amp;"]"),Data_main[Data],$A43, Data_main[Segment],$B43, Data_main[Scenario],$B$3))</f>
        <v>0</v>
      </c>
      <c r="BV43" s="446">
        <f ca="1">IF($B$6="ON", IF(BV42&gt;=covid_start, IF(BV42&lt;covid_recovery,NA(),SUMIFS(INDIRECT("Data_main"&amp;"["&amp;BV$8&amp;"]"),Data_main[Data],$A43, Data_main[Segment],$B43, Data_main[Scenario],$B$3)),SUMIFS(INDIRECT("Data_main"&amp;"["&amp;BV$8&amp;"]"),Data_main[Data],$A43, Data_main[Segment],$B43, Data_main[Scenario],$B$3)),SUMIFS(INDIRECT("Data_main"&amp;"["&amp;BV$8&amp;"]"),Data_main[Data],$A43, Data_main[Segment],$B43, Data_main[Scenario],$B$3))</f>
        <v>0</v>
      </c>
      <c r="BW43" s="446">
        <f ca="1">IF($B$6="ON", IF(BW42&gt;=covid_start, IF(BW42&lt;covid_recovery,NA(),SUMIFS(INDIRECT("Data_main"&amp;"["&amp;BW$8&amp;"]"),Data_main[Data],$A43, Data_main[Segment],$B43, Data_main[Scenario],$B$3)),SUMIFS(INDIRECT("Data_main"&amp;"["&amp;BW$8&amp;"]"),Data_main[Data],$A43, Data_main[Segment],$B43, Data_main[Scenario],$B$3)),SUMIFS(INDIRECT("Data_main"&amp;"["&amp;BW$8&amp;"]"),Data_main[Data],$A43, Data_main[Segment],$B43, Data_main[Scenario],$B$3))</f>
        <v>0</v>
      </c>
      <c r="BX43" s="446">
        <f ca="1">IF($B$6="ON", IF(BX42&gt;=covid_start, IF(BX42&lt;covid_recovery,NA(),SUMIFS(INDIRECT("Data_main"&amp;"["&amp;BX$8&amp;"]"),Data_main[Data],$A43, Data_main[Segment],$B43, Data_main[Scenario],$B$3)),SUMIFS(INDIRECT("Data_main"&amp;"["&amp;BX$8&amp;"]"),Data_main[Data],$A43, Data_main[Segment],$B43, Data_main[Scenario],$B$3)),SUMIFS(INDIRECT("Data_main"&amp;"["&amp;BX$8&amp;"]"),Data_main[Data],$A43, Data_main[Segment],$B43, Data_main[Scenario],$B$3))</f>
        <v>0</v>
      </c>
      <c r="BY43" s="446">
        <f ca="1">IF($B$6="ON", IF(BY42&gt;=covid_start, IF(BY42&lt;covid_recovery,NA(),SUMIFS(INDIRECT("Data_main"&amp;"["&amp;BY$8&amp;"]"),Data_main[Data],$A43, Data_main[Segment],$B43, Data_main[Scenario],$B$3)),SUMIFS(INDIRECT("Data_main"&amp;"["&amp;BY$8&amp;"]"),Data_main[Data],$A43, Data_main[Segment],$B43, Data_main[Scenario],$B$3)),SUMIFS(INDIRECT("Data_main"&amp;"["&amp;BY$8&amp;"]"),Data_main[Data],$A43, Data_main[Segment],$B43, Data_main[Scenario],$B$3))</f>
        <v>0</v>
      </c>
      <c r="BZ43" s="446">
        <f ca="1">IF($B$6="ON", IF(BZ42&gt;=covid_start, IF(BZ42&lt;covid_recovery,NA(),SUMIFS(INDIRECT("Data_main"&amp;"["&amp;BZ$8&amp;"]"),Data_main[Data],$A43, Data_main[Segment],$B43, Data_main[Scenario],$B$3)),SUMIFS(INDIRECT("Data_main"&amp;"["&amp;BZ$8&amp;"]"),Data_main[Data],$A43, Data_main[Segment],$B43, Data_main[Scenario],$B$3)),SUMIFS(INDIRECT("Data_main"&amp;"["&amp;BZ$8&amp;"]"),Data_main[Data],$A43, Data_main[Segment],$B43, Data_main[Scenario],$B$3))</f>
        <v>0</v>
      </c>
      <c r="CA43" s="446">
        <f ca="1">IF($B$6="ON", IF(CA42&gt;=covid_start, IF(CA42&lt;covid_recovery,NA(),SUMIFS(INDIRECT("Data_main"&amp;"["&amp;CA$8&amp;"]"),Data_main[Data],$A43, Data_main[Segment],$B43, Data_main[Scenario],$B$3)),SUMIFS(INDIRECT("Data_main"&amp;"["&amp;CA$8&amp;"]"),Data_main[Data],$A43, Data_main[Segment],$B43, Data_main[Scenario],$B$3)),SUMIFS(INDIRECT("Data_main"&amp;"["&amp;CA$8&amp;"]"),Data_main[Data],$A43, Data_main[Segment],$B43, Data_main[Scenario],$B$3))</f>
        <v>0</v>
      </c>
      <c r="CB43" s="446">
        <f ca="1">IF($B$6="ON", IF(CB42&gt;=covid_start, IF(CB42&lt;covid_recovery,NA(),SUMIFS(INDIRECT("Data_main"&amp;"["&amp;CB$8&amp;"]"),Data_main[Data],$A43, Data_main[Segment],$B43, Data_main[Scenario],$B$3)),SUMIFS(INDIRECT("Data_main"&amp;"["&amp;CB$8&amp;"]"),Data_main[Data],$A43, Data_main[Segment],$B43, Data_main[Scenario],$B$3)),SUMIFS(INDIRECT("Data_main"&amp;"["&amp;CB$8&amp;"]"),Data_main[Data],$A43, Data_main[Segment],$B43, Data_main[Scenario],$B$3))</f>
        <v>0</v>
      </c>
      <c r="CC43" s="446">
        <f ca="1">IF($B$6="ON", IF(CC42&gt;=covid_start, IF(CC42&lt;covid_recovery,NA(),SUMIFS(INDIRECT("Data_main"&amp;"["&amp;CC$8&amp;"]"),Data_main[Data],$A43, Data_main[Segment],$B43, Data_main[Scenario],$B$3)),SUMIFS(INDIRECT("Data_main"&amp;"["&amp;CC$8&amp;"]"),Data_main[Data],$A43, Data_main[Segment],$B43, Data_main[Scenario],$B$3)),SUMIFS(INDIRECT("Data_main"&amp;"["&amp;CC$8&amp;"]"),Data_main[Data],$A43, Data_main[Segment],$B43, Data_main[Scenario],$B$3))</f>
        <v>0</v>
      </c>
      <c r="CD43" s="446">
        <f ca="1">IF($B$6="ON", IF(CD42&gt;=covid_start, IF(CD42&lt;covid_recovery,NA(),SUMIFS(INDIRECT("Data_main"&amp;"["&amp;CD$8&amp;"]"),Data_main[Data],$A43, Data_main[Segment],$B43, Data_main[Scenario],$B$3)),SUMIFS(INDIRECT("Data_main"&amp;"["&amp;CD$8&amp;"]"),Data_main[Data],$A43, Data_main[Segment],$B43, Data_main[Scenario],$B$3)),SUMIFS(INDIRECT("Data_main"&amp;"["&amp;CD$8&amp;"]"),Data_main[Data],$A43, Data_main[Segment],$B43, Data_main[Scenario],$B$3))</f>
        <v>0</v>
      </c>
      <c r="CE43" s="446">
        <f ca="1">IF($B$6="ON", IF(CE42&gt;=covid_start, IF(CE42&lt;covid_recovery,NA(),SUMIFS(INDIRECT("Data_main"&amp;"["&amp;CE$8&amp;"]"),Data_main[Data],$A43, Data_main[Segment],$B43, Data_main[Scenario],$B$3)),SUMIFS(INDIRECT("Data_main"&amp;"["&amp;CE$8&amp;"]"),Data_main[Data],$A43, Data_main[Segment],$B43, Data_main[Scenario],$B$3)),SUMIFS(INDIRECT("Data_main"&amp;"["&amp;CE$8&amp;"]"),Data_main[Data],$A43, Data_main[Segment],$B43, Data_main[Scenario],$B$3))</f>
        <v>0</v>
      </c>
      <c r="CF43" s="446">
        <f ca="1">IF($B$6="ON", IF(CF42&gt;=covid_start, IF(CF42&lt;covid_recovery,NA(),SUMIFS(INDIRECT("Data_main"&amp;"["&amp;CF$8&amp;"]"),Data_main[Data],$A43, Data_main[Segment],$B43, Data_main[Scenario],$B$3)),SUMIFS(INDIRECT("Data_main"&amp;"["&amp;CF$8&amp;"]"),Data_main[Data],$A43, Data_main[Segment],$B43, Data_main[Scenario],$B$3)),SUMIFS(INDIRECT("Data_main"&amp;"["&amp;CF$8&amp;"]"),Data_main[Data],$A43, Data_main[Segment],$B43, Data_main[Scenario],$B$3))</f>
        <v>0</v>
      </c>
      <c r="CG43" s="446">
        <f ca="1">IF($B$6="ON", IF(CG42&gt;=covid_start, IF(CG42&lt;covid_recovery,NA(),SUMIFS(INDIRECT("Data_main"&amp;"["&amp;CG$8&amp;"]"),Data_main[Data],$A43, Data_main[Segment],$B43, Data_main[Scenario],$B$3)),SUMIFS(INDIRECT("Data_main"&amp;"["&amp;CG$8&amp;"]"),Data_main[Data],$A43, Data_main[Segment],$B43, Data_main[Scenario],$B$3)),SUMIFS(INDIRECT("Data_main"&amp;"["&amp;CG$8&amp;"]"),Data_main[Data],$A43, Data_main[Segment],$B43, Data_main[Scenario],$B$3))</f>
        <v>0</v>
      </c>
      <c r="CH43" s="446">
        <f ca="1">IF($B$6="ON", IF(CH42&gt;=covid_start, IF(CH42&lt;covid_recovery,NA(),SUMIFS(INDIRECT("Data_main"&amp;"["&amp;CH$8&amp;"]"),Data_main[Data],$A43, Data_main[Segment],$B43, Data_main[Scenario],$B$3)),SUMIFS(INDIRECT("Data_main"&amp;"["&amp;CH$8&amp;"]"),Data_main[Data],$A43, Data_main[Segment],$B43, Data_main[Scenario],$B$3)),SUMIFS(INDIRECT("Data_main"&amp;"["&amp;CH$8&amp;"]"),Data_main[Data],$A43, Data_main[Segment],$B43, Data_main[Scenario],$B$3))</f>
        <v>0</v>
      </c>
      <c r="CI43" s="446">
        <f ca="1">IF($B$6="ON", IF(CI42&gt;=covid_start, IF(CI42&lt;covid_recovery,NA(),SUMIFS(INDIRECT("Data_main"&amp;"["&amp;CI$8&amp;"]"),Data_main[Data],$A43, Data_main[Segment],$B43, Data_main[Scenario],$B$3)),SUMIFS(INDIRECT("Data_main"&amp;"["&amp;CI$8&amp;"]"),Data_main[Data],$A43, Data_main[Segment],$B43, Data_main[Scenario],$B$3)),SUMIFS(INDIRECT("Data_main"&amp;"["&amp;CI$8&amp;"]"),Data_main[Data],$A43, Data_main[Segment],$B43, Data_main[Scenario],$B$3))</f>
        <v>0</v>
      </c>
      <c r="CJ43" s="446">
        <f ca="1">IF($B$6="ON", IF(CJ42&gt;=covid_start, IF(CJ42&lt;covid_recovery,NA(),SUMIFS(INDIRECT("Data_main"&amp;"["&amp;CJ$8&amp;"]"),Data_main[Data],$A43, Data_main[Segment],$B43, Data_main[Scenario],$B$3)),SUMIFS(INDIRECT("Data_main"&amp;"["&amp;CJ$8&amp;"]"),Data_main[Data],$A43, Data_main[Segment],$B43, Data_main[Scenario],$B$3)),SUMIFS(INDIRECT("Data_main"&amp;"["&amp;CJ$8&amp;"]"),Data_main[Data],$A43, Data_main[Segment],$B43, Data_main[Scenario],$B$3))</f>
        <v>0</v>
      </c>
      <c r="CK43" s="446">
        <f ca="1">IF($B$6="ON", IF(CK42&gt;=covid_start, IF(CK42&lt;covid_recovery,NA(),SUMIFS(INDIRECT("Data_main"&amp;"["&amp;CK$8&amp;"]"),Data_main[Data],$A43, Data_main[Segment],$B43, Data_main[Scenario],$B$3)),SUMIFS(INDIRECT("Data_main"&amp;"["&amp;CK$8&amp;"]"),Data_main[Data],$A43, Data_main[Segment],$B43, Data_main[Scenario],$B$3)),SUMIFS(INDIRECT("Data_main"&amp;"["&amp;CK$8&amp;"]"),Data_main[Data],$A43, Data_main[Segment],$B43, Data_main[Scenario],$B$3))</f>
        <v>0</v>
      </c>
      <c r="CL43" s="446">
        <f ca="1">IF($B$6="ON", IF(CL42&gt;=covid_start, IF(CL42&lt;covid_recovery,NA(),SUMIFS(INDIRECT("Data_main"&amp;"["&amp;CL$8&amp;"]"),Data_main[Data],$A43, Data_main[Segment],$B43, Data_main[Scenario],$B$3)),SUMIFS(INDIRECT("Data_main"&amp;"["&amp;CL$8&amp;"]"),Data_main[Data],$A43, Data_main[Segment],$B43, Data_main[Scenario],$B$3)),SUMIFS(INDIRECT("Data_main"&amp;"["&amp;CL$8&amp;"]"),Data_main[Data],$A43, Data_main[Segment],$B43, Data_main[Scenario],$B$3))</f>
        <v>0</v>
      </c>
      <c r="CN43" s="447">
        <f ca="1">IFERROR((Y43/H43)^(1/17)-1,"")</f>
        <v>-4.3894973452969221E-3</v>
      </c>
      <c r="CO43" s="447">
        <f ca="1">IFERROR((AN43/Y43)^(1/15)-1,"")</f>
        <v>-6.9993037866263874E-3</v>
      </c>
      <c r="CP43" s="447">
        <f ca="1">IFERROR((AN43/H43)^(1/32)-1,"")</f>
        <v>-5.6136970556908139E-3</v>
      </c>
    </row>
    <row r="44" spans="1:94" outlineLevel="1" x14ac:dyDescent="0.25">
      <c r="A44" s="448" t="s">
        <v>157</v>
      </c>
      <c r="B44" s="448" t="str">
        <f t="shared" ref="B44:B45" si="321">$A$42</f>
        <v>Belly</v>
      </c>
      <c r="C44" s="449" t="s">
        <v>262</v>
      </c>
      <c r="D44" s="445"/>
      <c r="E44" s="446">
        <f ca="1">IF($B$6="ON", IF(E42&gt;=covid_start, IF(E42&lt;covid_recovery,NA(),SUMIFS(INDIRECT("Data_main"&amp;"["&amp;E$8&amp;"]"),Data_main[Data],$A44, Data_main[Segment],$B44, Data_main[Scenario],$B$3)),SUMIFS(INDIRECT("Data_main"&amp;"["&amp;E$8&amp;"]"),Data_main[Data],$A44, Data_main[Segment],$B44, Data_main[Scenario],$B$3)),SUMIFS(INDIRECT("Data_main"&amp;"["&amp;E$8&amp;"]"),Data_main[Data],$A44, Data_main[Segment],$B44, Data_main[Scenario],$B$3))</f>
        <v>103.64940771618524</v>
      </c>
      <c r="F44" s="446">
        <f ca="1">IF($B$6="ON", IF(F42&gt;=covid_start, IF(F42&lt;covid_recovery,NA(),SUMIFS(INDIRECT("Data_main"&amp;"["&amp;F$8&amp;"]"),Data_main[Data],$A44, Data_main[Segment],$B44, Data_main[Scenario],$B$3)),SUMIFS(INDIRECT("Data_main"&amp;"["&amp;F$8&amp;"]"),Data_main[Data],$A44, Data_main[Segment],$B44, Data_main[Scenario],$B$3)),SUMIFS(INDIRECT("Data_main"&amp;"["&amp;F$8&amp;"]"),Data_main[Data],$A44, Data_main[Segment],$B44, Data_main[Scenario],$B$3))</f>
        <v>111.17873423744896</v>
      </c>
      <c r="G44" s="446">
        <f ca="1">IF($B$6="ON", IF(G42&gt;=covid_start, IF(G42&lt;covid_recovery,NA(),SUMIFS(INDIRECT("Data_main"&amp;"["&amp;G$8&amp;"]"),Data_main[Data],$A44, Data_main[Segment],$B44, Data_main[Scenario],$B$3)),SUMIFS(INDIRECT("Data_main"&amp;"["&amp;G$8&amp;"]"),Data_main[Data],$A44, Data_main[Segment],$B44, Data_main[Scenario],$B$3)),SUMIFS(INDIRECT("Data_main"&amp;"["&amp;G$8&amp;"]"),Data_main[Data],$A44, Data_main[Segment],$B44, Data_main[Scenario],$B$3))</f>
        <v>118.70806075871269</v>
      </c>
      <c r="H44" s="446">
        <f ca="1">IF($B$6="ON", IF(H42&gt;=covid_start, IF(H42&lt;covid_recovery,NA(),SUMIFS(INDIRECT("Data_main"&amp;"["&amp;H$8&amp;"]"),Data_main[Data],$A44, Data_main[Segment],$B44, Data_main[Scenario],$B$3)),SUMIFS(INDIRECT("Data_main"&amp;"["&amp;H$8&amp;"]"),Data_main[Data],$A44, Data_main[Segment],$B44, Data_main[Scenario],$B$3)),SUMIFS(INDIRECT("Data_main"&amp;"["&amp;H$8&amp;"]"),Data_main[Data],$A44, Data_main[Segment],$B44, Data_main[Scenario],$B$3))</f>
        <v>126.23738727997639</v>
      </c>
      <c r="I44" s="446">
        <f ca="1">IF($B$6="ON", IF(I42&gt;=covid_start, IF(I42&lt;covid_recovery,NA(),SUMIFS(INDIRECT("Data_main"&amp;"["&amp;I$8&amp;"]"),Data_main[Data],$A44, Data_main[Segment],$B44, Data_main[Scenario],$B$3)),SUMIFS(INDIRECT("Data_main"&amp;"["&amp;I$8&amp;"]"),Data_main[Data],$A44, Data_main[Segment],$B44, Data_main[Scenario],$B$3)),SUMIFS(INDIRECT("Data_main"&amp;"["&amp;I$8&amp;"]"),Data_main[Data],$A44, Data_main[Segment],$B44, Data_main[Scenario],$B$3))</f>
        <v>132.05856292170913</v>
      </c>
      <c r="J44" s="446" t="e">
        <f ca="1">IF($B$6="ON", IF(J42&gt;=covid_start, IF(J42&lt;covid_recovery,NA(),SUMIFS(INDIRECT("Data_main"&amp;"["&amp;J$8&amp;"]"),Data_main[Data],$A44, Data_main[Segment],$B44, Data_main[Scenario],$B$3)),SUMIFS(INDIRECT("Data_main"&amp;"["&amp;J$8&amp;"]"),Data_main[Data],$A44, Data_main[Segment],$B44, Data_main[Scenario],$B$3)),SUMIFS(INDIRECT("Data_main"&amp;"["&amp;J$8&amp;"]"),Data_main[Data],$A44, Data_main[Segment],$B44, Data_main[Scenario],$B$3))</f>
        <v>#N/A</v>
      </c>
      <c r="K44" s="446" t="e">
        <f ca="1">IF($B$6="ON", IF(K42&gt;=covid_start, IF(K42&lt;covid_recovery,NA(),SUMIFS(INDIRECT("Data_main"&amp;"["&amp;K$8&amp;"]"),Data_main[Data],$A44, Data_main[Segment],$B44, Data_main[Scenario],$B$3)),SUMIFS(INDIRECT("Data_main"&amp;"["&amp;K$8&amp;"]"),Data_main[Data],$A44, Data_main[Segment],$B44, Data_main[Scenario],$B$3)),SUMIFS(INDIRECT("Data_main"&amp;"["&amp;K$8&amp;"]"),Data_main[Data],$A44, Data_main[Segment],$B44, Data_main[Scenario],$B$3))</f>
        <v>#N/A</v>
      </c>
      <c r="L44" s="446" t="e">
        <f ca="1">IF($B$6="ON", IF(L42&gt;=covid_start, IF(L42&lt;covid_recovery,NA(),SUMIFS(INDIRECT("Data_main"&amp;"["&amp;L$8&amp;"]"),Data_main[Data],$A44, Data_main[Segment],$B44, Data_main[Scenario],$B$3)),SUMIFS(INDIRECT("Data_main"&amp;"["&amp;L$8&amp;"]"),Data_main[Data],$A44, Data_main[Segment],$B44, Data_main[Scenario],$B$3)),SUMIFS(INDIRECT("Data_main"&amp;"["&amp;L$8&amp;"]"),Data_main[Data],$A44, Data_main[Segment],$B44, Data_main[Scenario],$B$3))</f>
        <v>#N/A</v>
      </c>
      <c r="M44" s="446" t="e">
        <f ca="1">IF($B$6="ON", IF(M42&gt;=covid_start, IF(M42&lt;covid_recovery,NA(),SUMIFS(INDIRECT("Data_main"&amp;"["&amp;M$8&amp;"]"),Data_main[Data],$A44, Data_main[Segment],$B44, Data_main[Scenario],$B$3)),SUMIFS(INDIRECT("Data_main"&amp;"["&amp;M$8&amp;"]"),Data_main[Data],$A44, Data_main[Segment],$B44, Data_main[Scenario],$B$3)),SUMIFS(INDIRECT("Data_main"&amp;"["&amp;M$8&amp;"]"),Data_main[Data],$A44, Data_main[Segment],$B44, Data_main[Scenario],$B$3))</f>
        <v>#N/A</v>
      </c>
      <c r="N44" s="446" t="e">
        <f ca="1">IF($B$6="ON", IF(N42&gt;=covid_start, IF(N42&lt;covid_recovery,NA(),SUMIFS(INDIRECT("Data_main"&amp;"["&amp;N$8&amp;"]"),Data_main[Data],$A44, Data_main[Segment],$B44, Data_main[Scenario],$B$3)),SUMIFS(INDIRECT("Data_main"&amp;"["&amp;N$8&amp;"]"),Data_main[Data],$A44, Data_main[Segment],$B44, Data_main[Scenario],$B$3)),SUMIFS(INDIRECT("Data_main"&amp;"["&amp;N$8&amp;"]"),Data_main[Data],$A44, Data_main[Segment],$B44, Data_main[Scenario],$B$3))</f>
        <v>#N/A</v>
      </c>
      <c r="O44" s="446">
        <f ca="1">IF($B$6="ON", IF(O42&gt;=covid_start, IF(O42&lt;covid_recovery,NA(),SUMIFS(INDIRECT("Data_main"&amp;"["&amp;O$8&amp;"]"),Data_main[Data],$A44, Data_main[Segment],$B44, Data_main[Scenario],$B$3)),SUMIFS(INDIRECT("Data_main"&amp;"["&amp;O$8&amp;"]"),Data_main[Data],$A44, Data_main[Segment],$B44, Data_main[Scenario],$B$3)),SUMIFS(INDIRECT("Data_main"&amp;"["&amp;O$8&amp;"]"),Data_main[Data],$A44, Data_main[Segment],$B44, Data_main[Scenario],$B$3))</f>
        <v>157.80912082510579</v>
      </c>
      <c r="P44" s="446">
        <f ca="1">IF($B$6="ON", IF(P42&gt;=covid_start, IF(P42&lt;covid_recovery,NA(),SUMIFS(INDIRECT("Data_main"&amp;"["&amp;P$8&amp;"]"),Data_main[Data],$A44, Data_main[Segment],$B44, Data_main[Scenario],$B$3)),SUMIFS(INDIRECT("Data_main"&amp;"["&amp;P$8&amp;"]"),Data_main[Data],$A44, Data_main[Segment],$B44, Data_main[Scenario],$B$3)),SUMIFS(INDIRECT("Data_main"&amp;"["&amp;P$8&amp;"]"),Data_main[Data],$A44, Data_main[Segment],$B44, Data_main[Scenario],$B$3))</f>
        <v>162.10088047567194</v>
      </c>
      <c r="Q44" s="446">
        <f ca="1">IF($B$6="ON", IF(Q42&gt;=covid_start, IF(Q42&lt;covid_recovery,NA(),SUMIFS(INDIRECT("Data_main"&amp;"["&amp;Q$8&amp;"]"),Data_main[Data],$A44, Data_main[Segment],$B44, Data_main[Scenario],$B$3)),SUMIFS(INDIRECT("Data_main"&amp;"["&amp;Q$8&amp;"]"),Data_main[Data],$A44, Data_main[Segment],$B44, Data_main[Scenario],$B$3)),SUMIFS(INDIRECT("Data_main"&amp;"["&amp;Q$8&amp;"]"),Data_main[Data],$A44, Data_main[Segment],$B44, Data_main[Scenario],$B$3))</f>
        <v>166.39264012623804</v>
      </c>
      <c r="R44" s="446">
        <f ca="1">IF($B$6="ON", IF(R42&gt;=covid_start, IF(R42&lt;covid_recovery,NA(),SUMIFS(INDIRECT("Data_main"&amp;"["&amp;R$8&amp;"]"),Data_main[Data],$A44, Data_main[Segment],$B44, Data_main[Scenario],$B$3)),SUMIFS(INDIRECT("Data_main"&amp;"["&amp;R$8&amp;"]"),Data_main[Data],$A44, Data_main[Segment],$B44, Data_main[Scenario],$B$3)),SUMIFS(INDIRECT("Data_main"&amp;"["&amp;R$8&amp;"]"),Data_main[Data],$A44, Data_main[Segment],$B44, Data_main[Scenario],$B$3))</f>
        <v>170.68439977680413</v>
      </c>
      <c r="S44" s="446">
        <f ca="1">IF($B$6="ON", IF(S42&gt;=covid_start, IF(S42&lt;covid_recovery,NA(),SUMIFS(INDIRECT("Data_main"&amp;"["&amp;S$8&amp;"]"),Data_main[Data],$A44, Data_main[Segment],$B44, Data_main[Scenario],$B$3)),SUMIFS(INDIRECT("Data_main"&amp;"["&amp;S$8&amp;"]"),Data_main[Data],$A44, Data_main[Segment],$B44, Data_main[Scenario],$B$3)),SUMIFS(INDIRECT("Data_main"&amp;"["&amp;S$8&amp;"]"),Data_main[Data],$A44, Data_main[Segment],$B44, Data_main[Scenario],$B$3))</f>
        <v>174.97615942737025</v>
      </c>
      <c r="T44" s="446">
        <f ca="1">IF($B$6="ON", IF(T42&gt;=covid_start, IF(T42&lt;covid_recovery,NA(),SUMIFS(INDIRECT("Data_main"&amp;"["&amp;T$8&amp;"]"),Data_main[Data],$A44, Data_main[Segment],$B44, Data_main[Scenario],$B$3)),SUMIFS(INDIRECT("Data_main"&amp;"["&amp;T$8&amp;"]"),Data_main[Data],$A44, Data_main[Segment],$B44, Data_main[Scenario],$B$3)),SUMIFS(INDIRECT("Data_main"&amp;"["&amp;T$8&amp;"]"),Data_main[Data],$A44, Data_main[Segment],$B44, Data_main[Scenario],$B$3))</f>
        <v>179.26791907793648</v>
      </c>
      <c r="U44" s="446">
        <f ca="1">IF($B$6="ON", IF(U42&gt;=covid_start, IF(U42&lt;covid_recovery,NA(),SUMIFS(INDIRECT("Data_main"&amp;"["&amp;U$8&amp;"]"),Data_main[Data],$A44, Data_main[Segment],$B44, Data_main[Scenario],$B$3)),SUMIFS(INDIRECT("Data_main"&amp;"["&amp;U$8&amp;"]"),Data_main[Data],$A44, Data_main[Segment],$B44, Data_main[Scenario],$B$3)),SUMIFS(INDIRECT("Data_main"&amp;"["&amp;U$8&amp;"]"),Data_main[Data],$A44, Data_main[Segment],$B44, Data_main[Scenario],$B$3))</f>
        <v>184.71017266537498</v>
      </c>
      <c r="V44" s="446">
        <f ca="1">IF($B$6="ON", IF(V42&gt;=covid_start, IF(V42&lt;covid_recovery,NA(),SUMIFS(INDIRECT("Data_main"&amp;"["&amp;V$8&amp;"]"),Data_main[Data],$A44, Data_main[Segment],$B44, Data_main[Scenario],$B$3)),SUMIFS(INDIRECT("Data_main"&amp;"["&amp;V$8&amp;"]"),Data_main[Data],$A44, Data_main[Segment],$B44, Data_main[Scenario],$B$3)),SUMIFS(INDIRECT("Data_main"&amp;"["&amp;V$8&amp;"]"),Data_main[Data],$A44, Data_main[Segment],$B44, Data_main[Scenario],$B$3))</f>
        <v>190.15242625281348</v>
      </c>
      <c r="W44" s="446">
        <f ca="1">IF($B$6="ON", IF(W42&gt;=covid_start, IF(W42&lt;covid_recovery,NA(),SUMIFS(INDIRECT("Data_main"&amp;"["&amp;W$8&amp;"]"),Data_main[Data],$A44, Data_main[Segment],$B44, Data_main[Scenario],$B$3)),SUMIFS(INDIRECT("Data_main"&amp;"["&amp;W$8&amp;"]"),Data_main[Data],$A44, Data_main[Segment],$B44, Data_main[Scenario],$B$3)),SUMIFS(INDIRECT("Data_main"&amp;"["&amp;W$8&amp;"]"),Data_main[Data],$A44, Data_main[Segment],$B44, Data_main[Scenario],$B$3))</f>
        <v>195.59467984025196</v>
      </c>
      <c r="X44" s="446">
        <f ca="1">IF($B$6="ON", IF(X42&gt;=covid_start, IF(X42&lt;covid_recovery,NA(),SUMIFS(INDIRECT("Data_main"&amp;"["&amp;X$8&amp;"]"),Data_main[Data],$A44, Data_main[Segment],$B44, Data_main[Scenario],$B$3)),SUMIFS(INDIRECT("Data_main"&amp;"["&amp;X$8&amp;"]"),Data_main[Data],$A44, Data_main[Segment],$B44, Data_main[Scenario],$B$3)),SUMIFS(INDIRECT("Data_main"&amp;"["&amp;X$8&amp;"]"),Data_main[Data],$A44, Data_main[Segment],$B44, Data_main[Scenario],$B$3))</f>
        <v>201.03693342769046</v>
      </c>
      <c r="Y44" s="446">
        <f ca="1">IF($B$6="ON", IF(Y42&gt;=covid_start, IF(Y42&lt;covid_recovery,NA(),SUMIFS(INDIRECT("Data_main"&amp;"["&amp;Y$8&amp;"]"),Data_main[Data],$A44, Data_main[Segment],$B44, Data_main[Scenario],$B$3)),SUMIFS(INDIRECT("Data_main"&amp;"["&amp;Y$8&amp;"]"),Data_main[Data],$A44, Data_main[Segment],$B44, Data_main[Scenario],$B$3)),SUMIFS(INDIRECT("Data_main"&amp;"["&amp;Y$8&amp;"]"),Data_main[Data],$A44, Data_main[Segment],$B44, Data_main[Scenario],$B$3))</f>
        <v>206.47918701512896</v>
      </c>
      <c r="Z44" s="446">
        <f ca="1">IF($B$6="ON", IF(Z42&gt;=covid_start, IF(Z42&lt;covid_recovery,NA(),SUMIFS(INDIRECT("Data_main"&amp;"["&amp;Z$8&amp;"]"),Data_main[Data],$A44, Data_main[Segment],$B44, Data_main[Scenario],$B$3)),SUMIFS(INDIRECT("Data_main"&amp;"["&amp;Z$8&amp;"]"),Data_main[Data],$A44, Data_main[Segment],$B44, Data_main[Scenario],$B$3)),SUMIFS(INDIRECT("Data_main"&amp;"["&amp;Z$8&amp;"]"),Data_main[Data],$A44, Data_main[Segment],$B44, Data_main[Scenario],$B$3))</f>
        <v>211.92144060256749</v>
      </c>
      <c r="AA44" s="446">
        <f ca="1">IF($B$6="ON", IF(AA42&gt;=covid_start, IF(AA42&lt;covid_recovery,NA(),SUMIFS(INDIRECT("Data_main"&amp;"["&amp;AA$8&amp;"]"),Data_main[Data],$A44, Data_main[Segment],$B44, Data_main[Scenario],$B$3)),SUMIFS(INDIRECT("Data_main"&amp;"["&amp;AA$8&amp;"]"),Data_main[Data],$A44, Data_main[Segment],$B44, Data_main[Scenario],$B$3)),SUMIFS(INDIRECT("Data_main"&amp;"["&amp;AA$8&amp;"]"),Data_main[Data],$A44, Data_main[Segment],$B44, Data_main[Scenario],$B$3))</f>
        <v>217.36369419000596</v>
      </c>
      <c r="AB44" s="446">
        <f ca="1">IF($B$6="ON", IF(AB42&gt;=covid_start, IF(AB42&lt;covid_recovery,NA(),SUMIFS(INDIRECT("Data_main"&amp;"["&amp;AB$8&amp;"]"),Data_main[Data],$A44, Data_main[Segment],$B44, Data_main[Scenario],$B$3)),SUMIFS(INDIRECT("Data_main"&amp;"["&amp;AB$8&amp;"]"),Data_main[Data],$A44, Data_main[Segment],$B44, Data_main[Scenario],$B$3)),SUMIFS(INDIRECT("Data_main"&amp;"["&amp;AB$8&amp;"]"),Data_main[Data],$A44, Data_main[Segment],$B44, Data_main[Scenario],$B$3))</f>
        <v>222.80594777744446</v>
      </c>
      <c r="AC44" s="446">
        <f ca="1">IF($B$6="ON", IF(AC42&gt;=covid_start, IF(AC42&lt;covid_recovery,NA(),SUMIFS(INDIRECT("Data_main"&amp;"["&amp;AC$8&amp;"]"),Data_main[Data],$A44, Data_main[Segment],$B44, Data_main[Scenario],$B$3)),SUMIFS(INDIRECT("Data_main"&amp;"["&amp;AC$8&amp;"]"),Data_main[Data],$A44, Data_main[Segment],$B44, Data_main[Scenario],$B$3)),SUMIFS(INDIRECT("Data_main"&amp;"["&amp;AC$8&amp;"]"),Data_main[Data],$A44, Data_main[Segment],$B44, Data_main[Scenario],$B$3))</f>
        <v>228.24820136488299</v>
      </c>
      <c r="AD44" s="446">
        <f ca="1">IF($B$6="ON", IF(AD42&gt;=covid_start, IF(AD42&lt;covid_recovery,NA(),SUMIFS(INDIRECT("Data_main"&amp;"["&amp;AD$8&amp;"]"),Data_main[Data],$A44, Data_main[Segment],$B44, Data_main[Scenario],$B$3)),SUMIFS(INDIRECT("Data_main"&amp;"["&amp;AD$8&amp;"]"),Data_main[Data],$A44, Data_main[Segment],$B44, Data_main[Scenario],$B$3)),SUMIFS(INDIRECT("Data_main"&amp;"["&amp;AD$8&amp;"]"),Data_main[Data],$A44, Data_main[Segment],$B44, Data_main[Scenario],$B$3))</f>
        <v>233.6904549523214</v>
      </c>
      <c r="AE44" s="446">
        <f ca="1">IF($B$6="ON", IF(AE42&gt;=covid_start, IF(AE42&lt;covid_recovery,NA(),SUMIFS(INDIRECT("Data_main"&amp;"["&amp;AE$8&amp;"]"),Data_main[Data],$A44, Data_main[Segment],$B44, Data_main[Scenario],$B$3)),SUMIFS(INDIRECT("Data_main"&amp;"["&amp;AE$8&amp;"]"),Data_main[Data],$A44, Data_main[Segment],$B44, Data_main[Scenario],$B$3)),SUMIFS(INDIRECT("Data_main"&amp;"["&amp;AE$8&amp;"]"),Data_main[Data],$A44, Data_main[Segment],$B44, Data_main[Scenario],$B$3))</f>
        <v>241.2483393669209</v>
      </c>
      <c r="AF44" s="446">
        <f ca="1">IF($B$6="ON", IF(AF42&gt;=covid_start, IF(AF42&lt;covid_recovery,NA(),SUMIFS(INDIRECT("Data_main"&amp;"["&amp;AF$8&amp;"]"),Data_main[Data],$A44, Data_main[Segment],$B44, Data_main[Scenario],$B$3)),SUMIFS(INDIRECT("Data_main"&amp;"["&amp;AF$8&amp;"]"),Data_main[Data],$A44, Data_main[Segment],$B44, Data_main[Scenario],$B$3)),SUMIFS(INDIRECT("Data_main"&amp;"["&amp;AF$8&amp;"]"),Data_main[Data],$A44, Data_main[Segment],$B44, Data_main[Scenario],$B$3))</f>
        <v>248.80622378152043</v>
      </c>
      <c r="AG44" s="446">
        <f ca="1">IF($B$6="ON", IF(AG42&gt;=covid_start, IF(AG42&lt;covid_recovery,NA(),SUMIFS(INDIRECT("Data_main"&amp;"["&amp;AG$8&amp;"]"),Data_main[Data],$A44, Data_main[Segment],$B44, Data_main[Scenario],$B$3)),SUMIFS(INDIRECT("Data_main"&amp;"["&amp;AG$8&amp;"]"),Data_main[Data],$A44, Data_main[Segment],$B44, Data_main[Scenario],$B$3)),SUMIFS(INDIRECT("Data_main"&amp;"["&amp;AG$8&amp;"]"),Data_main[Data],$A44, Data_main[Segment],$B44, Data_main[Scenario],$B$3))</f>
        <v>256.36410819611996</v>
      </c>
      <c r="AH44" s="446">
        <f ca="1">IF($B$6="ON", IF(AH42&gt;=covid_start, IF(AH42&lt;covid_recovery,NA(),SUMIFS(INDIRECT("Data_main"&amp;"["&amp;AH$8&amp;"]"),Data_main[Data],$A44, Data_main[Segment],$B44, Data_main[Scenario],$B$3)),SUMIFS(INDIRECT("Data_main"&amp;"["&amp;AH$8&amp;"]"),Data_main[Data],$A44, Data_main[Segment],$B44, Data_main[Scenario],$B$3)),SUMIFS(INDIRECT("Data_main"&amp;"["&amp;AH$8&amp;"]"),Data_main[Data],$A44, Data_main[Segment],$B44, Data_main[Scenario],$B$3))</f>
        <v>263.92199261071943</v>
      </c>
      <c r="AI44" s="446">
        <f ca="1">IF($B$6="ON", IF(AI42&gt;=covid_start, IF(AI42&lt;covid_recovery,NA(),SUMIFS(INDIRECT("Data_main"&amp;"["&amp;AI$8&amp;"]"),Data_main[Data],$A44, Data_main[Segment],$B44, Data_main[Scenario],$B$3)),SUMIFS(INDIRECT("Data_main"&amp;"["&amp;AI$8&amp;"]"),Data_main[Data],$A44, Data_main[Segment],$B44, Data_main[Scenario],$B$3)),SUMIFS(INDIRECT("Data_main"&amp;"["&amp;AI$8&amp;"]"),Data_main[Data],$A44, Data_main[Segment],$B44, Data_main[Scenario],$B$3))</f>
        <v>271.4798770253189</v>
      </c>
      <c r="AJ44" s="446">
        <f ca="1">IF($B$6="ON", IF(AJ42&gt;=covid_start, IF(AJ42&lt;covid_recovery,NA(),SUMIFS(INDIRECT("Data_main"&amp;"["&amp;AJ$8&amp;"]"),Data_main[Data],$A44, Data_main[Segment],$B44, Data_main[Scenario],$B$3)),SUMIFS(INDIRECT("Data_main"&amp;"["&amp;AJ$8&amp;"]"),Data_main[Data],$A44, Data_main[Segment],$B44, Data_main[Scenario],$B$3)),SUMIFS(INDIRECT("Data_main"&amp;"["&amp;AJ$8&amp;"]"),Data_main[Data],$A44, Data_main[Segment],$B44, Data_main[Scenario],$B$3))</f>
        <v>279.03776143991843</v>
      </c>
      <c r="AK44" s="446">
        <f ca="1">IF($B$6="ON", IF(AK42&gt;=covid_start, IF(AK42&lt;covid_recovery,NA(),SUMIFS(INDIRECT("Data_main"&amp;"["&amp;AK$8&amp;"]"),Data_main[Data],$A44, Data_main[Segment],$B44, Data_main[Scenario],$B$3)),SUMIFS(INDIRECT("Data_main"&amp;"["&amp;AK$8&amp;"]"),Data_main[Data],$A44, Data_main[Segment],$B44, Data_main[Scenario],$B$3)),SUMIFS(INDIRECT("Data_main"&amp;"["&amp;AK$8&amp;"]"),Data_main[Data],$A44, Data_main[Segment],$B44, Data_main[Scenario],$B$3))</f>
        <v>286.5956458545179</v>
      </c>
      <c r="AL44" s="446">
        <f ca="1">IF($B$6="ON", IF(AL42&gt;=covid_start, IF(AL42&lt;covid_recovery,NA(),SUMIFS(INDIRECT("Data_main"&amp;"["&amp;AL$8&amp;"]"),Data_main[Data],$A44, Data_main[Segment],$B44, Data_main[Scenario],$B$3)),SUMIFS(INDIRECT("Data_main"&amp;"["&amp;AL$8&amp;"]"),Data_main[Data],$A44, Data_main[Segment],$B44, Data_main[Scenario],$B$3)),SUMIFS(INDIRECT("Data_main"&amp;"["&amp;AL$8&amp;"]"),Data_main[Data],$A44, Data_main[Segment],$B44, Data_main[Scenario],$B$3))</f>
        <v>294.15353026911737</v>
      </c>
      <c r="AM44" s="446">
        <f ca="1">IF($B$6="ON", IF(AM42&gt;=covid_start, IF(AM42&lt;covid_recovery,NA(),SUMIFS(INDIRECT("Data_main"&amp;"["&amp;AM$8&amp;"]"),Data_main[Data],$A44, Data_main[Segment],$B44, Data_main[Scenario],$B$3)),SUMIFS(INDIRECT("Data_main"&amp;"["&amp;AM$8&amp;"]"),Data_main[Data],$A44, Data_main[Segment],$B44, Data_main[Scenario],$B$3)),SUMIFS(INDIRECT("Data_main"&amp;"["&amp;AM$8&amp;"]"),Data_main[Data],$A44, Data_main[Segment],$B44, Data_main[Scenario],$B$3))</f>
        <v>301.71141468371684</v>
      </c>
      <c r="AN44" s="446">
        <f ca="1">IF($B$6="ON", IF(AN42&gt;=covid_start, IF(AN42&lt;covid_recovery,NA(),SUMIFS(INDIRECT("Data_main"&amp;"["&amp;AN$8&amp;"]"),Data_main[Data],$A44, Data_main[Segment],$B44, Data_main[Scenario],$B$3)),SUMIFS(INDIRECT("Data_main"&amp;"["&amp;AN$8&amp;"]"),Data_main[Data],$A44, Data_main[Segment],$B44, Data_main[Scenario],$B$3)),SUMIFS(INDIRECT("Data_main"&amp;"["&amp;AN$8&amp;"]"),Data_main[Data],$A44, Data_main[Segment],$B44, Data_main[Scenario],$B$3))</f>
        <v>309.26929909831654</v>
      </c>
      <c r="AO44" s="446">
        <f ca="1">IF($B$6="ON", IF(AO42&gt;=covid_start, IF(AO42&lt;covid_recovery,NA(),SUMIFS(INDIRECT("Data_main"&amp;"["&amp;AO$8&amp;"]"),Data_main[Data],$A44, Data_main[Segment],$B44, Data_main[Scenario],$B$3)),SUMIFS(INDIRECT("Data_main"&amp;"["&amp;AO$8&amp;"]"),Data_main[Data],$A44, Data_main[Segment],$B44, Data_main[Scenario],$B$3)),SUMIFS(INDIRECT("Data_main"&amp;"["&amp;AO$8&amp;"]"),Data_main[Data],$A44, Data_main[Segment],$B44, Data_main[Scenario],$B$3))</f>
        <v>315.83939822569323</v>
      </c>
      <c r="AP44" s="446">
        <f ca="1">IF($B$6="ON", IF(AP42&gt;=covid_start, IF(AP42&lt;covid_recovery,NA(),SUMIFS(INDIRECT("Data_main"&amp;"["&amp;AP$8&amp;"]"),Data_main[Data],$A44, Data_main[Segment],$B44, Data_main[Scenario],$B$3)),SUMIFS(INDIRECT("Data_main"&amp;"["&amp;AP$8&amp;"]"),Data_main[Data],$A44, Data_main[Segment],$B44, Data_main[Scenario],$B$3)),SUMIFS(INDIRECT("Data_main"&amp;"["&amp;AP$8&amp;"]"),Data_main[Data],$A44, Data_main[Segment],$B44, Data_main[Scenario],$B$3))</f>
        <v>322.40949735306992</v>
      </c>
      <c r="AQ44" s="446">
        <f ca="1">IF($B$6="ON", IF(AQ42&gt;=covid_start, IF(AQ42&lt;covid_recovery,NA(),SUMIFS(INDIRECT("Data_main"&amp;"["&amp;AQ$8&amp;"]"),Data_main[Data],$A44, Data_main[Segment],$B44, Data_main[Scenario],$B$3)),SUMIFS(INDIRECT("Data_main"&amp;"["&amp;AQ$8&amp;"]"),Data_main[Data],$A44, Data_main[Segment],$B44, Data_main[Scenario],$B$3)),SUMIFS(INDIRECT("Data_main"&amp;"["&amp;AQ$8&amp;"]"),Data_main[Data],$A44, Data_main[Segment],$B44, Data_main[Scenario],$B$3))</f>
        <v>328.97959648044662</v>
      </c>
      <c r="AR44" s="446">
        <f ca="1">IF($B$6="ON", IF(AR42&gt;=covid_start, IF(AR42&lt;covid_recovery,NA(),SUMIFS(INDIRECT("Data_main"&amp;"["&amp;AR$8&amp;"]"),Data_main[Data],$A44, Data_main[Segment],$B44, Data_main[Scenario],$B$3)),SUMIFS(INDIRECT("Data_main"&amp;"["&amp;AR$8&amp;"]"),Data_main[Data],$A44, Data_main[Segment],$B44, Data_main[Scenario],$B$3)),SUMIFS(INDIRECT("Data_main"&amp;"["&amp;AR$8&amp;"]"),Data_main[Data],$A44, Data_main[Segment],$B44, Data_main[Scenario],$B$3))</f>
        <v>335.54969560782325</v>
      </c>
      <c r="AS44" s="446">
        <f ca="1">IF($B$6="ON", IF(AS42&gt;=covid_start, IF(AS42&lt;covid_recovery,NA(),SUMIFS(INDIRECT("Data_main"&amp;"["&amp;AS$8&amp;"]"),Data_main[Data],$A44, Data_main[Segment],$B44, Data_main[Scenario],$B$3)),SUMIFS(INDIRECT("Data_main"&amp;"["&amp;AS$8&amp;"]"),Data_main[Data],$A44, Data_main[Segment],$B44, Data_main[Scenario],$B$3)),SUMIFS(INDIRECT("Data_main"&amp;"["&amp;AS$8&amp;"]"),Data_main[Data],$A44, Data_main[Segment],$B44, Data_main[Scenario],$B$3))</f>
        <v>342.11979473519995</v>
      </c>
      <c r="AT44" s="446">
        <f ca="1">IF($B$6="ON", IF(AT42&gt;=covid_start, IF(AT42&lt;covid_recovery,NA(),SUMIFS(INDIRECT("Data_main"&amp;"["&amp;AT$8&amp;"]"),Data_main[Data],$A44, Data_main[Segment],$B44, Data_main[Scenario],$B$3)),SUMIFS(INDIRECT("Data_main"&amp;"["&amp;AT$8&amp;"]"),Data_main[Data],$A44, Data_main[Segment],$B44, Data_main[Scenario],$B$3)),SUMIFS(INDIRECT("Data_main"&amp;"["&amp;AT$8&amp;"]"),Data_main[Data],$A44, Data_main[Segment],$B44, Data_main[Scenario],$B$3))</f>
        <v>348.68989386257658</v>
      </c>
      <c r="AU44" s="446">
        <f ca="1">IF($B$6="ON", IF(AU42&gt;=covid_start, IF(AU42&lt;covid_recovery,NA(),SUMIFS(INDIRECT("Data_main"&amp;"["&amp;AU$8&amp;"]"),Data_main[Data],$A44, Data_main[Segment],$B44, Data_main[Scenario],$B$3)),SUMIFS(INDIRECT("Data_main"&amp;"["&amp;AU$8&amp;"]"),Data_main[Data],$A44, Data_main[Segment],$B44, Data_main[Scenario],$B$3)),SUMIFS(INDIRECT("Data_main"&amp;"["&amp;AU$8&amp;"]"),Data_main[Data],$A44, Data_main[Segment],$B44, Data_main[Scenario],$B$3))</f>
        <v>355.25999298995333</v>
      </c>
      <c r="AV44" s="446">
        <f ca="1">IF($B$6="ON", IF(AV42&gt;=covid_start, IF(AV42&lt;covid_recovery,NA(),SUMIFS(INDIRECT("Data_main"&amp;"["&amp;AV$8&amp;"]"),Data_main[Data],$A44, Data_main[Segment],$B44, Data_main[Scenario],$B$3)),SUMIFS(INDIRECT("Data_main"&amp;"["&amp;AV$8&amp;"]"),Data_main[Data],$A44, Data_main[Segment],$B44, Data_main[Scenario],$B$3)),SUMIFS(INDIRECT("Data_main"&amp;"["&amp;AV$8&amp;"]"),Data_main[Data],$A44, Data_main[Segment],$B44, Data_main[Scenario],$B$3))</f>
        <v>361.83009211732997</v>
      </c>
      <c r="AW44" s="446">
        <f ca="1">IF($B$6="ON", IF(AW42&gt;=covid_start, IF(AW42&lt;covid_recovery,NA(),SUMIFS(INDIRECT("Data_main"&amp;"["&amp;AW$8&amp;"]"),Data_main[Data],$A44, Data_main[Segment],$B44, Data_main[Scenario],$B$3)),SUMIFS(INDIRECT("Data_main"&amp;"["&amp;AW$8&amp;"]"),Data_main[Data],$A44, Data_main[Segment],$B44, Data_main[Scenario],$B$3)),SUMIFS(INDIRECT("Data_main"&amp;"["&amp;AW$8&amp;"]"),Data_main[Data],$A44, Data_main[Segment],$B44, Data_main[Scenario],$B$3))</f>
        <v>368.40019124470666</v>
      </c>
      <c r="AX44" s="446">
        <f ca="1">IF($B$6="ON", IF(AX42&gt;=covid_start, IF(AX42&lt;covid_recovery,NA(),SUMIFS(INDIRECT("Data_main"&amp;"["&amp;AX$8&amp;"]"),Data_main[Data],$A44, Data_main[Segment],$B44, Data_main[Scenario],$B$3)),SUMIFS(INDIRECT("Data_main"&amp;"["&amp;AX$8&amp;"]"),Data_main[Data],$A44, Data_main[Segment],$B44, Data_main[Scenario],$B$3)),SUMIFS(INDIRECT("Data_main"&amp;"["&amp;AX$8&amp;"]"),Data_main[Data],$A44, Data_main[Segment],$B44, Data_main[Scenario],$B$3))</f>
        <v>374.97029037208358</v>
      </c>
      <c r="AY44" s="446">
        <f ca="1">IF($B$6="ON", IF(AY42&gt;=covid_start, IF(AY42&lt;covid_recovery,NA(),SUMIFS(INDIRECT("Data_main"&amp;"["&amp;AY$8&amp;"]"),Data_main[Data],$A44, Data_main[Segment],$B44, Data_main[Scenario],$B$3)),SUMIFS(INDIRECT("Data_main"&amp;"["&amp;AY$8&amp;"]"),Data_main[Data],$A44, Data_main[Segment],$B44, Data_main[Scenario],$B$3)),SUMIFS(INDIRECT("Data_main"&amp;"["&amp;AY$8&amp;"]"),Data_main[Data],$A44, Data_main[Segment],$B44, Data_main[Scenario],$B$3))</f>
        <v>381.85073111089861</v>
      </c>
      <c r="AZ44" s="446">
        <f ca="1">IF($B$6="ON", IF(AZ42&gt;=covid_start, IF(AZ42&lt;covid_recovery,NA(),SUMIFS(INDIRECT("Data_main"&amp;"["&amp;AZ$8&amp;"]"),Data_main[Data],$A44, Data_main[Segment],$B44, Data_main[Scenario],$B$3)),SUMIFS(INDIRECT("Data_main"&amp;"["&amp;AZ$8&amp;"]"),Data_main[Data],$A44, Data_main[Segment],$B44, Data_main[Scenario],$B$3)),SUMIFS(INDIRECT("Data_main"&amp;"["&amp;AZ$8&amp;"]"),Data_main[Data],$A44, Data_main[Segment],$B44, Data_main[Scenario],$B$3))</f>
        <v>388.73117184971369</v>
      </c>
      <c r="BA44" s="446">
        <f ca="1">IF($B$6="ON", IF(BA42&gt;=covid_start, IF(BA42&lt;covid_recovery,NA(),SUMIFS(INDIRECT("Data_main"&amp;"["&amp;BA$8&amp;"]"),Data_main[Data],$A44, Data_main[Segment],$B44, Data_main[Scenario],$B$3)),SUMIFS(INDIRECT("Data_main"&amp;"["&amp;BA$8&amp;"]"),Data_main[Data],$A44, Data_main[Segment],$B44, Data_main[Scenario],$B$3)),SUMIFS(INDIRECT("Data_main"&amp;"["&amp;BA$8&amp;"]"),Data_main[Data],$A44, Data_main[Segment],$B44, Data_main[Scenario],$B$3))</f>
        <v>395.61161258852871</v>
      </c>
      <c r="BB44" s="446">
        <f ca="1">IF($B$6="ON", IF(BB42&gt;=covid_start, IF(BB42&lt;covid_recovery,NA(),SUMIFS(INDIRECT("Data_main"&amp;"["&amp;BB$8&amp;"]"),Data_main[Data],$A44, Data_main[Segment],$B44, Data_main[Scenario],$B$3)),SUMIFS(INDIRECT("Data_main"&amp;"["&amp;BB$8&amp;"]"),Data_main[Data],$A44, Data_main[Segment],$B44, Data_main[Scenario],$B$3)),SUMIFS(INDIRECT("Data_main"&amp;"["&amp;BB$8&amp;"]"),Data_main[Data],$A44, Data_main[Segment],$B44, Data_main[Scenario],$B$3))</f>
        <v>402.4920533273438</v>
      </c>
      <c r="BC44" s="446">
        <f ca="1">IF($B$6="ON", IF(BC42&gt;=covid_start, IF(BC42&lt;covid_recovery,NA(),SUMIFS(INDIRECT("Data_main"&amp;"["&amp;BC$8&amp;"]"),Data_main[Data],$A44, Data_main[Segment],$B44, Data_main[Scenario],$B$3)),SUMIFS(INDIRECT("Data_main"&amp;"["&amp;BC$8&amp;"]"),Data_main[Data],$A44, Data_main[Segment],$B44, Data_main[Scenario],$B$3)),SUMIFS(INDIRECT("Data_main"&amp;"["&amp;BC$8&amp;"]"),Data_main[Data],$A44, Data_main[Segment],$B44, Data_main[Scenario],$B$3))</f>
        <v>409.37249406615888</v>
      </c>
      <c r="BD44" s="446">
        <f ca="1">IF($B$6="ON", IF(BD42&gt;=covid_start, IF(BD42&lt;covid_recovery,NA(),SUMIFS(INDIRECT("Data_main"&amp;"["&amp;BD$8&amp;"]"),Data_main[Data],$A44, Data_main[Segment],$B44, Data_main[Scenario],$B$3)),SUMIFS(INDIRECT("Data_main"&amp;"["&amp;BD$8&amp;"]"),Data_main[Data],$A44, Data_main[Segment],$B44, Data_main[Scenario],$B$3)),SUMIFS(INDIRECT("Data_main"&amp;"["&amp;BD$8&amp;"]"),Data_main[Data],$A44, Data_main[Segment],$B44, Data_main[Scenario],$B$3))</f>
        <v>416.25293480497385</v>
      </c>
      <c r="BE44" s="446">
        <f ca="1">IF($B$6="ON", IF(BE42&gt;=covid_start, IF(BE42&lt;covid_recovery,NA(),SUMIFS(INDIRECT("Data_main"&amp;"["&amp;BE$8&amp;"]"),Data_main[Data],$A44, Data_main[Segment],$B44, Data_main[Scenario],$B$3)),SUMIFS(INDIRECT("Data_main"&amp;"["&amp;BE$8&amp;"]"),Data_main[Data],$A44, Data_main[Segment],$B44, Data_main[Scenario],$B$3)),SUMIFS(INDIRECT("Data_main"&amp;"["&amp;BE$8&amp;"]"),Data_main[Data],$A44, Data_main[Segment],$B44, Data_main[Scenario],$B$3))</f>
        <v>423.13337554378899</v>
      </c>
      <c r="BF44" s="446">
        <f ca="1">IF($B$6="ON", IF(BF42&gt;=covid_start, IF(BF42&lt;covid_recovery,NA(),SUMIFS(INDIRECT("Data_main"&amp;"["&amp;BF$8&amp;"]"),Data_main[Data],$A44, Data_main[Segment],$B44, Data_main[Scenario],$B$3)),SUMIFS(INDIRECT("Data_main"&amp;"["&amp;BF$8&amp;"]"),Data_main[Data],$A44, Data_main[Segment],$B44, Data_main[Scenario],$B$3)),SUMIFS(INDIRECT("Data_main"&amp;"["&amp;BF$8&amp;"]"),Data_main[Data],$A44, Data_main[Segment],$B44, Data_main[Scenario],$B$3))</f>
        <v>430.01381628260407</v>
      </c>
      <c r="BG44" s="446">
        <f ca="1">IF($B$6="ON", IF(BG42&gt;=covid_start, IF(BG42&lt;covid_recovery,NA(),SUMIFS(INDIRECT("Data_main"&amp;"["&amp;BG$8&amp;"]"),Data_main[Data],$A44, Data_main[Segment],$B44, Data_main[Scenario],$B$3)),SUMIFS(INDIRECT("Data_main"&amp;"["&amp;BG$8&amp;"]"),Data_main[Data],$A44, Data_main[Segment],$B44, Data_main[Scenario],$B$3)),SUMIFS(INDIRECT("Data_main"&amp;"["&amp;BG$8&amp;"]"),Data_main[Data],$A44, Data_main[Segment],$B44, Data_main[Scenario],$B$3))</f>
        <v>436.89425702141909</v>
      </c>
      <c r="BH44" s="446">
        <f ca="1">IF($B$6="ON", IF(BH42&gt;=covid_start, IF(BH42&lt;covid_recovery,NA(),SUMIFS(INDIRECT("Data_main"&amp;"["&amp;BH$8&amp;"]"),Data_main[Data],$A44, Data_main[Segment],$B44, Data_main[Scenario],$B$3)),SUMIFS(INDIRECT("Data_main"&amp;"["&amp;BH$8&amp;"]"),Data_main[Data],$A44, Data_main[Segment],$B44, Data_main[Scenario],$B$3)),SUMIFS(INDIRECT("Data_main"&amp;"["&amp;BH$8&amp;"]"),Data_main[Data],$A44, Data_main[Segment],$B44, Data_main[Scenario],$B$3))</f>
        <v>443.7746977602344</v>
      </c>
      <c r="BI44" s="446">
        <f ca="1">IF($B$6="ON", IF(BI42&gt;=covid_start, IF(BI42&lt;covid_recovery,NA(),SUMIFS(INDIRECT("Data_main"&amp;"["&amp;BI$8&amp;"]"),Data_main[Data],$A44, Data_main[Segment],$B44, Data_main[Scenario],$B$3)),SUMIFS(INDIRECT("Data_main"&amp;"["&amp;BI$8&amp;"]"),Data_main[Data],$A44, Data_main[Segment],$B44, Data_main[Scenario],$B$3)),SUMIFS(INDIRECT("Data_main"&amp;"["&amp;BI$8&amp;"]"),Data_main[Data],$A44, Data_main[Segment],$B44, Data_main[Scenario],$B$3))</f>
        <v>4.32874266845137E-2</v>
      </c>
      <c r="BJ44" s="446">
        <f ca="1">IF($B$6="ON", IF(BJ42&gt;=covid_start, IF(BJ42&lt;covid_recovery,NA(),SUMIFS(INDIRECT("Data_main"&amp;"["&amp;BJ$8&amp;"]"),Data_main[Data],$A44, Data_main[Segment],$B44, Data_main[Scenario],$B$3)),SUMIFS(INDIRECT("Data_main"&amp;"["&amp;BJ$8&amp;"]"),Data_main[Data],$A44, Data_main[Segment],$B44, Data_main[Scenario],$B$3)),SUMIFS(INDIRECT("Data_main"&amp;"["&amp;BJ$8&amp;"]"),Data_main[Data],$A44, Data_main[Segment],$B44, Data_main[Scenario],$B$3))</f>
        <v>4.6283110614256398E-2</v>
      </c>
      <c r="BK44" s="446">
        <f ca="1">IF($B$6="ON", IF(BK42&gt;=covid_start, IF(BK42&lt;covid_recovery,NA(),SUMIFS(INDIRECT("Data_main"&amp;"["&amp;BK$8&amp;"]"),Data_main[Data],$A44, Data_main[Segment],$B44, Data_main[Scenario],$B$3)),SUMIFS(INDIRECT("Data_main"&amp;"["&amp;BK$8&amp;"]"),Data_main[Data],$A44, Data_main[Segment],$B44, Data_main[Scenario],$B$3)),SUMIFS(INDIRECT("Data_main"&amp;"["&amp;BK$8&amp;"]"),Data_main[Data],$A44, Data_main[Segment],$B44, Data_main[Scenario],$B$3))</f>
        <v>2.7830783731149111E-2</v>
      </c>
      <c r="BL44" s="446">
        <f ca="1">IF($B$6="ON", IF(BL42&gt;=covid_start, IF(BL42&lt;covid_recovery,NA(),SUMIFS(INDIRECT("Data_main"&amp;"["&amp;BL$8&amp;"]"),Data_main[Data],$A44, Data_main[Segment],$B44, Data_main[Scenario],$B$3)),SUMIFS(INDIRECT("Data_main"&amp;"["&amp;BL$8&amp;"]"),Data_main[Data],$A44, Data_main[Segment],$B44, Data_main[Scenario],$B$3)),SUMIFS(INDIRECT("Data_main"&amp;"["&amp;BL$8&amp;"]"),Data_main[Data],$A44, Data_main[Segment],$B44, Data_main[Scenario],$B$3))</f>
        <v>2.4050772704349521E-2</v>
      </c>
      <c r="BM44" s="446">
        <f ca="1">IF($B$6="ON", IF(BM42&gt;=covid_start, IF(BM42&lt;covid_recovery,NA(),SUMIFS(INDIRECT("Data_main"&amp;"["&amp;BM$8&amp;"]"),Data_main[Data],$A44, Data_main[Segment],$B44, Data_main[Scenario],$B$3)),SUMIFS(INDIRECT("Data_main"&amp;"["&amp;BM$8&amp;"]"),Data_main[Data],$A44, Data_main[Segment],$B44, Data_main[Scenario],$B$3)),SUMIFS(INDIRECT("Data_main"&amp;"["&amp;BM$8&amp;"]"),Data_main[Data],$A44, Data_main[Segment],$B44, Data_main[Scenario],$B$3))</f>
        <v>0</v>
      </c>
      <c r="BN44" s="446">
        <f ca="1">IF($B$6="ON", IF(BN42&gt;=covid_start, IF(BN42&lt;covid_recovery,NA(),SUMIFS(INDIRECT("Data_main"&amp;"["&amp;BN$8&amp;"]"),Data_main[Data],$A44, Data_main[Segment],$B44, Data_main[Scenario],$B$3)),SUMIFS(INDIRECT("Data_main"&amp;"["&amp;BN$8&amp;"]"),Data_main[Data],$A44, Data_main[Segment],$B44, Data_main[Scenario],$B$3)),SUMIFS(INDIRECT("Data_main"&amp;"["&amp;BN$8&amp;"]"),Data_main[Data],$A44, Data_main[Segment],$B44, Data_main[Scenario],$B$3))</f>
        <v>0</v>
      </c>
      <c r="BO44" s="446">
        <f ca="1">IF($B$6="ON", IF(BO42&gt;=covid_start, IF(BO42&lt;covid_recovery,NA(),SUMIFS(INDIRECT("Data_main"&amp;"["&amp;BO$8&amp;"]"),Data_main[Data],$A44, Data_main[Segment],$B44, Data_main[Scenario],$B$3)),SUMIFS(INDIRECT("Data_main"&amp;"["&amp;BO$8&amp;"]"),Data_main[Data],$A44, Data_main[Segment],$B44, Data_main[Scenario],$B$3)),SUMIFS(INDIRECT("Data_main"&amp;"["&amp;BO$8&amp;"]"),Data_main[Data],$A44, Data_main[Segment],$B44, Data_main[Scenario],$B$3))</f>
        <v>0</v>
      </c>
      <c r="BP44" s="446">
        <f ca="1">IF($B$6="ON", IF(BP42&gt;=covid_start, IF(BP42&lt;covid_recovery,NA(),SUMIFS(INDIRECT("Data_main"&amp;"["&amp;BP$8&amp;"]"),Data_main[Data],$A44, Data_main[Segment],$B44, Data_main[Scenario],$B$3)),SUMIFS(INDIRECT("Data_main"&amp;"["&amp;BP$8&amp;"]"),Data_main[Data],$A44, Data_main[Segment],$B44, Data_main[Scenario],$B$3)),SUMIFS(INDIRECT("Data_main"&amp;"["&amp;BP$8&amp;"]"),Data_main[Data],$A44, Data_main[Segment],$B44, Data_main[Scenario],$B$3))</f>
        <v>0</v>
      </c>
      <c r="BQ44" s="446">
        <f ca="1">IF($B$6="ON", IF(BQ42&gt;=covid_start, IF(BQ42&lt;covid_recovery,NA(),SUMIFS(INDIRECT("Data_main"&amp;"["&amp;BQ$8&amp;"]"),Data_main[Data],$A44, Data_main[Segment],$B44, Data_main[Scenario],$B$3)),SUMIFS(INDIRECT("Data_main"&amp;"["&amp;BQ$8&amp;"]"),Data_main[Data],$A44, Data_main[Segment],$B44, Data_main[Scenario],$B$3)),SUMIFS(INDIRECT("Data_main"&amp;"["&amp;BQ$8&amp;"]"),Data_main[Data],$A44, Data_main[Segment],$B44, Data_main[Scenario],$B$3))</f>
        <v>0</v>
      </c>
      <c r="BR44" s="446">
        <f ca="1">IF($B$6="ON", IF(BR42&gt;=covid_start, IF(BR42&lt;covid_recovery,NA(),SUMIFS(INDIRECT("Data_main"&amp;"["&amp;BR$8&amp;"]"),Data_main[Data],$A44, Data_main[Segment],$B44, Data_main[Scenario],$B$3)),SUMIFS(INDIRECT("Data_main"&amp;"["&amp;BR$8&amp;"]"),Data_main[Data],$A44, Data_main[Segment],$B44, Data_main[Scenario],$B$3)),SUMIFS(INDIRECT("Data_main"&amp;"["&amp;BR$8&amp;"]"),Data_main[Data],$A44, Data_main[Segment],$B44, Data_main[Scenario],$B$3))</f>
        <v>0</v>
      </c>
      <c r="BS44" s="446">
        <f ca="1">IF($B$6="ON", IF(BS42&gt;=covid_start, IF(BS42&lt;covid_recovery,NA(),SUMIFS(INDIRECT("Data_main"&amp;"["&amp;BS$8&amp;"]"),Data_main[Data],$A44, Data_main[Segment],$B44, Data_main[Scenario],$B$3)),SUMIFS(INDIRECT("Data_main"&amp;"["&amp;BS$8&amp;"]"),Data_main[Data],$A44, Data_main[Segment],$B44, Data_main[Scenario],$B$3)),SUMIFS(INDIRECT("Data_main"&amp;"["&amp;BS$8&amp;"]"),Data_main[Data],$A44, Data_main[Segment],$B44, Data_main[Scenario],$B$3))</f>
        <v>0</v>
      </c>
      <c r="BT44" s="446">
        <f ca="1">IF($B$6="ON", IF(BT42&gt;=covid_start, IF(BT42&lt;covid_recovery,NA(),SUMIFS(INDIRECT("Data_main"&amp;"["&amp;BT$8&amp;"]"),Data_main[Data],$A44, Data_main[Segment],$B44, Data_main[Scenario],$B$3)),SUMIFS(INDIRECT("Data_main"&amp;"["&amp;BT$8&amp;"]"),Data_main[Data],$A44, Data_main[Segment],$B44, Data_main[Scenario],$B$3)),SUMIFS(INDIRECT("Data_main"&amp;"["&amp;BT$8&amp;"]"),Data_main[Data],$A44, Data_main[Segment],$B44, Data_main[Scenario],$B$3))</f>
        <v>0</v>
      </c>
      <c r="BU44" s="446">
        <f ca="1">IF($B$6="ON", IF(BU42&gt;=covid_start, IF(BU42&lt;covid_recovery,NA(),SUMIFS(INDIRECT("Data_main"&amp;"["&amp;BU$8&amp;"]"),Data_main[Data],$A44, Data_main[Segment],$B44, Data_main[Scenario],$B$3)),SUMIFS(INDIRECT("Data_main"&amp;"["&amp;BU$8&amp;"]"),Data_main[Data],$A44, Data_main[Segment],$B44, Data_main[Scenario],$B$3)),SUMIFS(INDIRECT("Data_main"&amp;"["&amp;BU$8&amp;"]"),Data_main[Data],$A44, Data_main[Segment],$B44, Data_main[Scenario],$B$3))</f>
        <v>0</v>
      </c>
      <c r="BV44" s="446">
        <f ca="1">IF($B$6="ON", IF(BV42&gt;=covid_start, IF(BV42&lt;covid_recovery,NA(),SUMIFS(INDIRECT("Data_main"&amp;"["&amp;BV$8&amp;"]"),Data_main[Data],$A44, Data_main[Segment],$B44, Data_main[Scenario],$B$3)),SUMIFS(INDIRECT("Data_main"&amp;"["&amp;BV$8&amp;"]"),Data_main[Data],$A44, Data_main[Segment],$B44, Data_main[Scenario],$B$3)),SUMIFS(INDIRECT("Data_main"&amp;"["&amp;BV$8&amp;"]"),Data_main[Data],$A44, Data_main[Segment],$B44, Data_main[Scenario],$B$3))</f>
        <v>0</v>
      </c>
      <c r="BW44" s="446">
        <f ca="1">IF($B$6="ON", IF(BW42&gt;=covid_start, IF(BW42&lt;covid_recovery,NA(),SUMIFS(INDIRECT("Data_main"&amp;"["&amp;BW$8&amp;"]"),Data_main[Data],$A44, Data_main[Segment],$B44, Data_main[Scenario],$B$3)),SUMIFS(INDIRECT("Data_main"&amp;"["&amp;BW$8&amp;"]"),Data_main[Data],$A44, Data_main[Segment],$B44, Data_main[Scenario],$B$3)),SUMIFS(INDIRECT("Data_main"&amp;"["&amp;BW$8&amp;"]"),Data_main[Data],$A44, Data_main[Segment],$B44, Data_main[Scenario],$B$3))</f>
        <v>0</v>
      </c>
      <c r="BX44" s="446">
        <f ca="1">IF($B$6="ON", IF(BX42&gt;=covid_start, IF(BX42&lt;covid_recovery,NA(),SUMIFS(INDIRECT("Data_main"&amp;"["&amp;BX$8&amp;"]"),Data_main[Data],$A44, Data_main[Segment],$B44, Data_main[Scenario],$B$3)),SUMIFS(INDIRECT("Data_main"&amp;"["&amp;BX$8&amp;"]"),Data_main[Data],$A44, Data_main[Segment],$B44, Data_main[Scenario],$B$3)),SUMIFS(INDIRECT("Data_main"&amp;"["&amp;BX$8&amp;"]"),Data_main[Data],$A44, Data_main[Segment],$B44, Data_main[Scenario],$B$3))</f>
        <v>0</v>
      </c>
      <c r="BY44" s="446">
        <f ca="1">IF($B$6="ON", IF(BY42&gt;=covid_start, IF(BY42&lt;covid_recovery,NA(),SUMIFS(INDIRECT("Data_main"&amp;"["&amp;BY$8&amp;"]"),Data_main[Data],$A44, Data_main[Segment],$B44, Data_main[Scenario],$B$3)),SUMIFS(INDIRECT("Data_main"&amp;"["&amp;BY$8&amp;"]"),Data_main[Data],$A44, Data_main[Segment],$B44, Data_main[Scenario],$B$3)),SUMIFS(INDIRECT("Data_main"&amp;"["&amp;BY$8&amp;"]"),Data_main[Data],$A44, Data_main[Segment],$B44, Data_main[Scenario],$B$3))</f>
        <v>0</v>
      </c>
      <c r="BZ44" s="446">
        <f ca="1">IF($B$6="ON", IF(BZ42&gt;=covid_start, IF(BZ42&lt;covid_recovery,NA(),SUMIFS(INDIRECT("Data_main"&amp;"["&amp;BZ$8&amp;"]"),Data_main[Data],$A44, Data_main[Segment],$B44, Data_main[Scenario],$B$3)),SUMIFS(INDIRECT("Data_main"&amp;"["&amp;BZ$8&amp;"]"),Data_main[Data],$A44, Data_main[Segment],$B44, Data_main[Scenario],$B$3)),SUMIFS(INDIRECT("Data_main"&amp;"["&amp;BZ$8&amp;"]"),Data_main[Data],$A44, Data_main[Segment],$B44, Data_main[Scenario],$B$3))</f>
        <v>0</v>
      </c>
      <c r="CA44" s="446">
        <f ca="1">IF($B$6="ON", IF(CA42&gt;=covid_start, IF(CA42&lt;covid_recovery,NA(),SUMIFS(INDIRECT("Data_main"&amp;"["&amp;CA$8&amp;"]"),Data_main[Data],$A44, Data_main[Segment],$B44, Data_main[Scenario],$B$3)),SUMIFS(INDIRECT("Data_main"&amp;"["&amp;CA$8&amp;"]"),Data_main[Data],$A44, Data_main[Segment],$B44, Data_main[Scenario],$B$3)),SUMIFS(INDIRECT("Data_main"&amp;"["&amp;CA$8&amp;"]"),Data_main[Data],$A44, Data_main[Segment],$B44, Data_main[Scenario],$B$3))</f>
        <v>0</v>
      </c>
      <c r="CB44" s="446">
        <f ca="1">IF($B$6="ON", IF(CB42&gt;=covid_start, IF(CB42&lt;covid_recovery,NA(),SUMIFS(INDIRECT("Data_main"&amp;"["&amp;CB$8&amp;"]"),Data_main[Data],$A44, Data_main[Segment],$B44, Data_main[Scenario],$B$3)),SUMIFS(INDIRECT("Data_main"&amp;"["&amp;CB$8&amp;"]"),Data_main[Data],$A44, Data_main[Segment],$B44, Data_main[Scenario],$B$3)),SUMIFS(INDIRECT("Data_main"&amp;"["&amp;CB$8&amp;"]"),Data_main[Data],$A44, Data_main[Segment],$B44, Data_main[Scenario],$B$3))</f>
        <v>0</v>
      </c>
      <c r="CC44" s="446">
        <f ca="1">IF($B$6="ON", IF(CC42&gt;=covid_start, IF(CC42&lt;covid_recovery,NA(),SUMIFS(INDIRECT("Data_main"&amp;"["&amp;CC$8&amp;"]"),Data_main[Data],$A44, Data_main[Segment],$B44, Data_main[Scenario],$B$3)),SUMIFS(INDIRECT("Data_main"&amp;"["&amp;CC$8&amp;"]"),Data_main[Data],$A44, Data_main[Segment],$B44, Data_main[Scenario],$B$3)),SUMIFS(INDIRECT("Data_main"&amp;"["&amp;CC$8&amp;"]"),Data_main[Data],$A44, Data_main[Segment],$B44, Data_main[Scenario],$B$3))</f>
        <v>0</v>
      </c>
      <c r="CD44" s="446">
        <f ca="1">IF($B$6="ON", IF(CD42&gt;=covid_start, IF(CD42&lt;covid_recovery,NA(),SUMIFS(INDIRECT("Data_main"&amp;"["&amp;CD$8&amp;"]"),Data_main[Data],$A44, Data_main[Segment],$B44, Data_main[Scenario],$B$3)),SUMIFS(INDIRECT("Data_main"&amp;"["&amp;CD$8&amp;"]"),Data_main[Data],$A44, Data_main[Segment],$B44, Data_main[Scenario],$B$3)),SUMIFS(INDIRECT("Data_main"&amp;"["&amp;CD$8&amp;"]"),Data_main[Data],$A44, Data_main[Segment],$B44, Data_main[Scenario],$B$3))</f>
        <v>0</v>
      </c>
      <c r="CE44" s="446">
        <f ca="1">IF($B$6="ON", IF(CE42&gt;=covid_start, IF(CE42&lt;covid_recovery,NA(),SUMIFS(INDIRECT("Data_main"&amp;"["&amp;CE$8&amp;"]"),Data_main[Data],$A44, Data_main[Segment],$B44, Data_main[Scenario],$B$3)),SUMIFS(INDIRECT("Data_main"&amp;"["&amp;CE$8&amp;"]"),Data_main[Data],$A44, Data_main[Segment],$B44, Data_main[Scenario],$B$3)),SUMIFS(INDIRECT("Data_main"&amp;"["&amp;CE$8&amp;"]"),Data_main[Data],$A44, Data_main[Segment],$B44, Data_main[Scenario],$B$3))</f>
        <v>0</v>
      </c>
      <c r="CF44" s="446">
        <f ca="1">IF($B$6="ON", IF(CF42&gt;=covid_start, IF(CF42&lt;covid_recovery,NA(),SUMIFS(INDIRECT("Data_main"&amp;"["&amp;CF$8&amp;"]"),Data_main[Data],$A44, Data_main[Segment],$B44, Data_main[Scenario],$B$3)),SUMIFS(INDIRECT("Data_main"&amp;"["&amp;CF$8&amp;"]"),Data_main[Data],$A44, Data_main[Segment],$B44, Data_main[Scenario],$B$3)),SUMIFS(INDIRECT("Data_main"&amp;"["&amp;CF$8&amp;"]"),Data_main[Data],$A44, Data_main[Segment],$B44, Data_main[Scenario],$B$3))</f>
        <v>0</v>
      </c>
      <c r="CG44" s="446">
        <f ca="1">IF($B$6="ON", IF(CG42&gt;=covid_start, IF(CG42&lt;covid_recovery,NA(),SUMIFS(INDIRECT("Data_main"&amp;"["&amp;CG$8&amp;"]"),Data_main[Data],$A44, Data_main[Segment],$B44, Data_main[Scenario],$B$3)),SUMIFS(INDIRECT("Data_main"&amp;"["&amp;CG$8&amp;"]"),Data_main[Data],$A44, Data_main[Segment],$B44, Data_main[Scenario],$B$3)),SUMIFS(INDIRECT("Data_main"&amp;"["&amp;CG$8&amp;"]"),Data_main[Data],$A44, Data_main[Segment],$B44, Data_main[Scenario],$B$3))</f>
        <v>0</v>
      </c>
      <c r="CH44" s="446">
        <f ca="1">IF($B$6="ON", IF(CH42&gt;=covid_start, IF(CH42&lt;covid_recovery,NA(),SUMIFS(INDIRECT("Data_main"&amp;"["&amp;CH$8&amp;"]"),Data_main[Data],$A44, Data_main[Segment],$B44, Data_main[Scenario],$B$3)),SUMIFS(INDIRECT("Data_main"&amp;"["&amp;CH$8&amp;"]"),Data_main[Data],$A44, Data_main[Segment],$B44, Data_main[Scenario],$B$3)),SUMIFS(INDIRECT("Data_main"&amp;"["&amp;CH$8&amp;"]"),Data_main[Data],$A44, Data_main[Segment],$B44, Data_main[Scenario],$B$3))</f>
        <v>0</v>
      </c>
      <c r="CI44" s="446">
        <f ca="1">IF($B$6="ON", IF(CI42&gt;=covid_start, IF(CI42&lt;covid_recovery,NA(),SUMIFS(INDIRECT("Data_main"&amp;"["&amp;CI$8&amp;"]"),Data_main[Data],$A44, Data_main[Segment],$B44, Data_main[Scenario],$B$3)),SUMIFS(INDIRECT("Data_main"&amp;"["&amp;CI$8&amp;"]"),Data_main[Data],$A44, Data_main[Segment],$B44, Data_main[Scenario],$B$3)),SUMIFS(INDIRECT("Data_main"&amp;"["&amp;CI$8&amp;"]"),Data_main[Data],$A44, Data_main[Segment],$B44, Data_main[Scenario],$B$3))</f>
        <v>0</v>
      </c>
      <c r="CJ44" s="446">
        <f ca="1">IF($B$6="ON", IF(CJ42&gt;=covid_start, IF(CJ42&lt;covid_recovery,NA(),SUMIFS(INDIRECT("Data_main"&amp;"["&amp;CJ$8&amp;"]"),Data_main[Data],$A44, Data_main[Segment],$B44, Data_main[Scenario],$B$3)),SUMIFS(INDIRECT("Data_main"&amp;"["&amp;CJ$8&amp;"]"),Data_main[Data],$A44, Data_main[Segment],$B44, Data_main[Scenario],$B$3)),SUMIFS(INDIRECT("Data_main"&amp;"["&amp;CJ$8&amp;"]"),Data_main[Data],$A44, Data_main[Segment],$B44, Data_main[Scenario],$B$3))</f>
        <v>0</v>
      </c>
      <c r="CK44" s="446">
        <f ca="1">IF($B$6="ON", IF(CK42&gt;=covid_start, IF(CK42&lt;covid_recovery,NA(),SUMIFS(INDIRECT("Data_main"&amp;"["&amp;CK$8&amp;"]"),Data_main[Data],$A44, Data_main[Segment],$B44, Data_main[Scenario],$B$3)),SUMIFS(INDIRECT("Data_main"&amp;"["&amp;CK$8&amp;"]"),Data_main[Data],$A44, Data_main[Segment],$B44, Data_main[Scenario],$B$3)),SUMIFS(INDIRECT("Data_main"&amp;"["&amp;CK$8&amp;"]"),Data_main[Data],$A44, Data_main[Segment],$B44, Data_main[Scenario],$B$3))</f>
        <v>0</v>
      </c>
      <c r="CL44" s="446">
        <f ca="1">IF($B$6="ON", IF(CL42&gt;=covid_start, IF(CL42&lt;covid_recovery,NA(),SUMIFS(INDIRECT("Data_main"&amp;"["&amp;CL$8&amp;"]"),Data_main[Data],$A44, Data_main[Segment],$B44, Data_main[Scenario],$B$3)),SUMIFS(INDIRECT("Data_main"&amp;"["&amp;CL$8&amp;"]"),Data_main[Data],$A44, Data_main[Segment],$B44, Data_main[Scenario],$B$3)),SUMIFS(INDIRECT("Data_main"&amp;"["&amp;CL$8&amp;"]"),Data_main[Data],$A44, Data_main[Segment],$B44, Data_main[Scenario],$B$3))</f>
        <v>0</v>
      </c>
      <c r="CN44" s="447">
        <f ca="1">IFERROR((Y44/H44)^(1/17)-1,"")</f>
        <v>2.9366188858404474E-2</v>
      </c>
      <c r="CO44" s="447">
        <f ca="1">IFERROR((AN44/Y44)^(1/15)-1,"")</f>
        <v>2.7300190311734696E-2</v>
      </c>
      <c r="CP44" s="447">
        <f ca="1">IFERROR((AN44/H44)^(1/32)-1,"")</f>
        <v>2.83972352121733E-2</v>
      </c>
    </row>
    <row r="45" spans="1:94" outlineLevel="1" x14ac:dyDescent="0.25">
      <c r="A45" s="448" t="s">
        <v>158</v>
      </c>
      <c r="B45" s="448" t="str">
        <f t="shared" si="321"/>
        <v>Belly</v>
      </c>
      <c r="C45" s="449" t="s">
        <v>263</v>
      </c>
      <c r="D45" s="445" t="s">
        <v>276</v>
      </c>
      <c r="E45" s="446">
        <f ca="1">IF($B$6="ON", IF(E42&gt;=covid_start, IF(E42&lt;covid_recovery,NA(),SUMIFS(INDIRECT("Data_main"&amp;"["&amp;E$8&amp;"]"),Data_main[Data],$A45, Data_main[Segment],$B45, Data_main[Scenario],$B$3)),SUMIFS(INDIRECT("Data_main"&amp;"["&amp;E$8&amp;"]"),Data_main[Data],$A45, Data_main[Segment],$B45, Data_main[Scenario],$B$3)),SUMIFS(INDIRECT("Data_main"&amp;"["&amp;E$8&amp;"]"),Data_main[Data],$A45, Data_main[Segment],$B45, Data_main[Scenario],$B$3))</f>
        <v>683.29204166542684</v>
      </c>
      <c r="F45" s="446">
        <f ca="1">IF($B$6="ON", IF(F42&gt;=covid_start, IF(F42&lt;covid_recovery,NA(),SUMIFS(INDIRECT("Data_main"&amp;"["&amp;F$8&amp;"]"),Data_main[Data],$A45, Data_main[Segment],$B45, Data_main[Scenario],$B$3)),SUMIFS(INDIRECT("Data_main"&amp;"["&amp;F$8&amp;"]"),Data_main[Data],$A45, Data_main[Segment],$B45, Data_main[Scenario],$B$3)),SUMIFS(INDIRECT("Data_main"&amp;"["&amp;F$8&amp;"]"),Data_main[Data],$A45, Data_main[Segment],$B45, Data_main[Scenario],$B$3))</f>
        <v>670.34703768087195</v>
      </c>
      <c r="G45" s="446">
        <f ca="1">IF($B$6="ON", IF(G42&gt;=covid_start, IF(G42&lt;covid_recovery,NA(),SUMIFS(INDIRECT("Data_main"&amp;"["&amp;G$8&amp;"]"),Data_main[Data],$A45, Data_main[Segment],$B45, Data_main[Scenario],$B$3)),SUMIFS(INDIRECT("Data_main"&amp;"["&amp;G$8&amp;"]"),Data_main[Data],$A45, Data_main[Segment],$B45, Data_main[Scenario],$B$3)),SUMIFS(INDIRECT("Data_main"&amp;"["&amp;G$8&amp;"]"),Data_main[Data],$A45, Data_main[Segment],$B45, Data_main[Scenario],$B$3))</f>
        <v>659.04416585138404</v>
      </c>
      <c r="H45" s="446">
        <f ca="1">IF($B$6="ON", IF(H42&gt;=covid_start, IF(H42&lt;covid_recovery,NA(),SUMIFS(INDIRECT("Data_main"&amp;"["&amp;H$8&amp;"]"),Data_main[Data],$A45, Data_main[Segment],$B45, Data_main[Scenario],$B$3)),SUMIFS(INDIRECT("Data_main"&amp;"["&amp;H$8&amp;"]"),Data_main[Data],$A45, Data_main[Segment],$B45, Data_main[Scenario],$B$3)),SUMIFS(INDIRECT("Data_main"&amp;"["&amp;H$8&amp;"]"),Data_main[Data],$A45, Data_main[Segment],$B45, Data_main[Scenario],$B$3))</f>
        <v>649.08959525762248</v>
      </c>
      <c r="I45" s="446">
        <f ca="1">IF($B$6="ON", IF(I42&gt;=covid_start, IF(I42&lt;covid_recovery,NA(),SUMIFS(INDIRECT("Data_main"&amp;"["&amp;I$8&amp;"]"),Data_main[Data],$A45, Data_main[Segment],$B45, Data_main[Scenario],$B$3)),SUMIFS(INDIRECT("Data_main"&amp;"["&amp;I$8&amp;"]"),Data_main[Data],$A45, Data_main[Segment],$B45, Data_main[Scenario],$B$3)),SUMIFS(INDIRECT("Data_main"&amp;"["&amp;I$8&amp;"]"),Data_main[Data],$A45, Data_main[Segment],$B45, Data_main[Scenario],$B$3))</f>
        <v>635.54538040104273</v>
      </c>
      <c r="J45" s="446" t="e">
        <f ca="1">IF($B$6="ON", IF(J42&gt;=covid_start, IF(J42&lt;covid_recovery,NA(),SUMIFS(INDIRECT("Data_main"&amp;"["&amp;J$8&amp;"]"),Data_main[Data],$A45, Data_main[Segment],$B45, Data_main[Scenario],$B$3)),SUMIFS(INDIRECT("Data_main"&amp;"["&amp;J$8&amp;"]"),Data_main[Data],$A45, Data_main[Segment],$B45, Data_main[Scenario],$B$3)),SUMIFS(INDIRECT("Data_main"&amp;"["&amp;J$8&amp;"]"),Data_main[Data],$A45, Data_main[Segment],$B45, Data_main[Scenario],$B$3))</f>
        <v>#N/A</v>
      </c>
      <c r="K45" s="446" t="e">
        <f ca="1">IF($B$6="ON", IF(K42&gt;=covid_start, IF(K42&lt;covid_recovery,NA(),SUMIFS(INDIRECT("Data_main"&amp;"["&amp;K$8&amp;"]"),Data_main[Data],$A45, Data_main[Segment],$B45, Data_main[Scenario],$B$3)),SUMIFS(INDIRECT("Data_main"&amp;"["&amp;K$8&amp;"]"),Data_main[Data],$A45, Data_main[Segment],$B45, Data_main[Scenario],$B$3)),SUMIFS(INDIRECT("Data_main"&amp;"["&amp;K$8&amp;"]"),Data_main[Data],$A45, Data_main[Segment],$B45, Data_main[Scenario],$B$3))</f>
        <v>#N/A</v>
      </c>
      <c r="L45" s="446" t="e">
        <f ca="1">IF($B$6="ON", IF(L42&gt;=covid_start, IF(L42&lt;covid_recovery,NA(),SUMIFS(INDIRECT("Data_main"&amp;"["&amp;L$8&amp;"]"),Data_main[Data],$A45, Data_main[Segment],$B45, Data_main[Scenario],$B$3)),SUMIFS(INDIRECT("Data_main"&amp;"["&amp;L$8&amp;"]"),Data_main[Data],$A45, Data_main[Segment],$B45, Data_main[Scenario],$B$3)),SUMIFS(INDIRECT("Data_main"&amp;"["&amp;L$8&amp;"]"),Data_main[Data],$A45, Data_main[Segment],$B45, Data_main[Scenario],$B$3))</f>
        <v>#N/A</v>
      </c>
      <c r="M45" s="446" t="e">
        <f ca="1">IF($B$6="ON", IF(M42&gt;=covid_start, IF(M42&lt;covid_recovery,NA(),SUMIFS(INDIRECT("Data_main"&amp;"["&amp;M$8&amp;"]"),Data_main[Data],$A45, Data_main[Segment],$B45, Data_main[Scenario],$B$3)),SUMIFS(INDIRECT("Data_main"&amp;"["&amp;M$8&amp;"]"),Data_main[Data],$A45, Data_main[Segment],$B45, Data_main[Scenario],$B$3)),SUMIFS(INDIRECT("Data_main"&amp;"["&amp;M$8&amp;"]"),Data_main[Data],$A45, Data_main[Segment],$B45, Data_main[Scenario],$B$3))</f>
        <v>#N/A</v>
      </c>
      <c r="N45" s="446" t="e">
        <f ca="1">IF($B$6="ON", IF(N42&gt;=covid_start, IF(N42&lt;covid_recovery,NA(),SUMIFS(INDIRECT("Data_main"&amp;"["&amp;N$8&amp;"]"),Data_main[Data],$A45, Data_main[Segment],$B45, Data_main[Scenario],$B$3)),SUMIFS(INDIRECT("Data_main"&amp;"["&amp;N$8&amp;"]"),Data_main[Data],$A45, Data_main[Segment],$B45, Data_main[Scenario],$B$3)),SUMIFS(INDIRECT("Data_main"&amp;"["&amp;N$8&amp;"]"),Data_main[Data],$A45, Data_main[Segment],$B45, Data_main[Scenario],$B$3))</f>
        <v>#N/A</v>
      </c>
      <c r="O45" s="446">
        <f ca="1">IF($B$6="ON", IF(O42&gt;=covid_start, IF(O42&lt;covid_recovery,NA(),SUMIFS(INDIRECT("Data_main"&amp;"["&amp;O$8&amp;"]"),Data_main[Data],$A45, Data_main[Segment],$B45, Data_main[Scenario],$B$3)),SUMIFS(INDIRECT("Data_main"&amp;"["&amp;O$8&amp;"]"),Data_main[Data],$A45, Data_main[Segment],$B45, Data_main[Scenario],$B$3)),SUMIFS(INDIRECT("Data_main"&amp;"["&amp;O$8&amp;"]"),Data_main[Data],$A45, Data_main[Segment],$B45, Data_main[Scenario],$B$3))</f>
        <v>519.12755320332121</v>
      </c>
      <c r="P45" s="446">
        <f ca="1">IF($B$6="ON", IF(P42&gt;=covid_start, IF(P42&lt;covid_recovery,NA(),SUMIFS(INDIRECT("Data_main"&amp;"["&amp;P$8&amp;"]"),Data_main[Data],$A45, Data_main[Segment],$B45, Data_main[Scenario],$B$3)),SUMIFS(INDIRECT("Data_main"&amp;"["&amp;P$8&amp;"]"),Data_main[Data],$A45, Data_main[Segment],$B45, Data_main[Scenario],$B$3)),SUMIFS(INDIRECT("Data_main"&amp;"["&amp;P$8&amp;"]"),Data_main[Data],$A45, Data_main[Segment],$B45, Data_main[Scenario],$B$3))</f>
        <v>503.32055397226071</v>
      </c>
      <c r="Q45" s="446">
        <f ca="1">IF($B$6="ON", IF(Q42&gt;=covid_start, IF(Q42&lt;covid_recovery,NA(),SUMIFS(INDIRECT("Data_main"&amp;"["&amp;Q$8&amp;"]"),Data_main[Data],$A45, Data_main[Segment],$B45, Data_main[Scenario],$B$3)),SUMIFS(INDIRECT("Data_main"&amp;"["&amp;Q$8&amp;"]"),Data_main[Data],$A45, Data_main[Segment],$B45, Data_main[Scenario],$B$3)),SUMIFS(INDIRECT("Data_main"&amp;"["&amp;Q$8&amp;"]"),Data_main[Data],$A45, Data_main[Segment],$B45, Data_main[Scenario],$B$3))</f>
        <v>488.32897351747442</v>
      </c>
      <c r="R45" s="446">
        <f ca="1">IF($B$6="ON", IF(R42&gt;=covid_start, IF(R42&lt;covid_recovery,NA(),SUMIFS(INDIRECT("Data_main"&amp;"["&amp;R$8&amp;"]"),Data_main[Data],$A45, Data_main[Segment],$B45, Data_main[Scenario],$B$3)),SUMIFS(INDIRECT("Data_main"&amp;"["&amp;R$8&amp;"]"),Data_main[Data],$A45, Data_main[Segment],$B45, Data_main[Scenario],$B$3)),SUMIFS(INDIRECT("Data_main"&amp;"["&amp;R$8&amp;"]"),Data_main[Data],$A45, Data_main[Segment],$B45, Data_main[Scenario],$B$3))</f>
        <v>474.09130215078557</v>
      </c>
      <c r="S45" s="446">
        <f ca="1">IF($B$6="ON", IF(S42&gt;=covid_start, IF(S42&lt;covid_recovery,NA(),SUMIFS(INDIRECT("Data_main"&amp;"["&amp;S$8&amp;"]"),Data_main[Data],$A45, Data_main[Segment],$B45, Data_main[Scenario],$B$3)),SUMIFS(INDIRECT("Data_main"&amp;"["&amp;S$8&amp;"]"),Data_main[Data],$A45, Data_main[Segment],$B45, Data_main[Scenario],$B$3)),SUMIFS(INDIRECT("Data_main"&amp;"["&amp;S$8&amp;"]"),Data_main[Data],$A45, Data_main[Segment],$B45, Data_main[Scenario],$B$3))</f>
        <v>460.5520649443792</v>
      </c>
      <c r="T45" s="446">
        <f ca="1">IF($B$6="ON", IF(T42&gt;=covid_start, IF(T42&lt;covid_recovery,NA(),SUMIFS(INDIRECT("Data_main"&amp;"["&amp;T$8&amp;"]"),Data_main[Data],$A45, Data_main[Segment],$B45, Data_main[Scenario],$B$3)),SUMIFS(INDIRECT("Data_main"&amp;"["&amp;T$8&amp;"]"),Data_main[Data],$A45, Data_main[Segment],$B45, Data_main[Scenario],$B$3)),SUMIFS(INDIRECT("Data_main"&amp;"["&amp;T$8&amp;"]"),Data_main[Data],$A45, Data_main[Segment],$B45, Data_main[Scenario],$B$3))</f>
        <v>447.66109935556875</v>
      </c>
      <c r="U45" s="446">
        <f ca="1">IF($B$6="ON", IF(U42&gt;=covid_start, IF(U42&lt;covid_recovery,NA(),SUMIFS(INDIRECT("Data_main"&amp;"["&amp;U$8&amp;"]"),Data_main[Data],$A45, Data_main[Segment],$B45, Data_main[Scenario],$B$3)),SUMIFS(INDIRECT("Data_main"&amp;"["&amp;U$8&amp;"]"),Data_main[Data],$A45, Data_main[Segment],$B45, Data_main[Scenario],$B$3)),SUMIFS(INDIRECT("Data_main"&amp;"["&amp;U$8&amp;"]"),Data_main[Data],$A45, Data_main[Segment],$B45, Data_main[Scenario],$B$3))</f>
        <v>429.90605443771096</v>
      </c>
      <c r="V45" s="446">
        <f ca="1">IF($B$6="ON", IF(V42&gt;=covid_start, IF(V42&lt;covid_recovery,NA(),SUMIFS(INDIRECT("Data_main"&amp;"["&amp;V$8&amp;"]"),Data_main[Data],$A45, Data_main[Segment],$B45, Data_main[Scenario],$B$3)),SUMIFS(INDIRECT("Data_main"&amp;"["&amp;V$8&amp;"]"),Data_main[Data],$A45, Data_main[Segment],$B45, Data_main[Scenario],$B$3)),SUMIFS(INDIRECT("Data_main"&amp;"["&amp;V$8&amp;"]"),Data_main[Data],$A45, Data_main[Segment],$B45, Data_main[Scenario],$B$3))</f>
        <v>413.16732531243605</v>
      </c>
      <c r="W45" s="446">
        <f ca="1">IF($B$6="ON", IF(W42&gt;=covid_start, IF(W42&lt;covid_recovery,NA(),SUMIFS(INDIRECT("Data_main"&amp;"["&amp;W$8&amp;"]"),Data_main[Data],$A45, Data_main[Segment],$B45, Data_main[Scenario],$B$3)),SUMIFS(INDIRECT("Data_main"&amp;"["&amp;W$8&amp;"]"),Data_main[Data],$A45, Data_main[Segment],$B45, Data_main[Scenario],$B$3)),SUMIFS(INDIRECT("Data_main"&amp;"["&amp;W$8&amp;"]"),Data_main[Data],$A45, Data_main[Segment],$B45, Data_main[Scenario],$B$3))</f>
        <v>397.36007764366701</v>
      </c>
      <c r="X45" s="446">
        <f ca="1">IF($B$6="ON", IF(X42&gt;=covid_start, IF(X42&lt;covid_recovery,NA(),SUMIFS(INDIRECT("Data_main"&amp;"["&amp;X$8&amp;"]"),Data_main[Data],$A45, Data_main[Segment],$B45, Data_main[Scenario],$B$3)),SUMIFS(INDIRECT("Data_main"&amp;"["&amp;X$8&amp;"]"),Data_main[Data],$A45, Data_main[Segment],$B45, Data_main[Scenario],$B$3)),SUMIFS(INDIRECT("Data_main"&amp;"["&amp;X$8&amp;"]"),Data_main[Data],$A45, Data_main[Segment],$B45, Data_main[Scenario],$B$3))</f>
        <v>382.40866326747863</v>
      </c>
      <c r="Y45" s="446">
        <f ca="1">IF($B$6="ON", IF(Y42&gt;=covid_start, IF(Y42&lt;covid_recovery,NA(),SUMIFS(INDIRECT("Data_main"&amp;"["&amp;Y$8&amp;"]"),Data_main[Data],$A45, Data_main[Segment],$B45, Data_main[Scenario],$B$3)),SUMIFS(INDIRECT("Data_main"&amp;"["&amp;Y$8&amp;"]"),Data_main[Data],$A45, Data_main[Segment],$B45, Data_main[Scenario],$B$3)),SUMIFS(INDIRECT("Data_main"&amp;"["&amp;Y$8&amp;"]"),Data_main[Data],$A45, Data_main[Segment],$B45, Data_main[Scenario],$B$3))</f>
        <v>368.24540957423739</v>
      </c>
      <c r="Z45" s="446">
        <f ca="1">IF($B$6="ON", IF(Z42&gt;=covid_start, IF(Z42&lt;covid_recovery,NA(),SUMIFS(INDIRECT("Data_main"&amp;"["&amp;Z$8&amp;"]"),Data_main[Data],$A45, Data_main[Segment],$B45, Data_main[Scenario],$B$3)),SUMIFS(INDIRECT("Data_main"&amp;"["&amp;Z$8&amp;"]"),Data_main[Data],$A45, Data_main[Segment],$B45, Data_main[Scenario],$B$3)),SUMIFS(INDIRECT("Data_main"&amp;"["&amp;Z$8&amp;"]"),Data_main[Data],$A45, Data_main[Segment],$B45, Data_main[Scenario],$B$3))</f>
        <v>354.80959542654352</v>
      </c>
      <c r="AA45" s="446">
        <f ca="1">IF($B$6="ON", IF(AA42&gt;=covid_start, IF(AA42&lt;covid_recovery,NA(),SUMIFS(INDIRECT("Data_main"&amp;"["&amp;AA$8&amp;"]"),Data_main[Data],$A45, Data_main[Segment],$B45, Data_main[Scenario],$B$3)),SUMIFS(INDIRECT("Data_main"&amp;"["&amp;AA$8&amp;"]"),Data_main[Data],$A45, Data_main[Segment],$B45, Data_main[Scenario],$B$3)),SUMIFS(INDIRECT("Data_main"&amp;"["&amp;AA$8&amp;"]"),Data_main[Data],$A45, Data_main[Segment],$B45, Data_main[Scenario],$B$3))</f>
        <v>342.0465809201873</v>
      </c>
      <c r="AB45" s="446">
        <f ca="1">IF($B$6="ON", IF(AB42&gt;=covid_start, IF(AB42&lt;covid_recovery,NA(),SUMIFS(INDIRECT("Data_main"&amp;"["&amp;AB$8&amp;"]"),Data_main[Data],$A45, Data_main[Segment],$B45, Data_main[Scenario],$B$3)),SUMIFS(INDIRECT("Data_main"&amp;"["&amp;AB$8&amp;"]"),Data_main[Data],$A45, Data_main[Segment],$B45, Data_main[Scenario],$B$3)),SUMIFS(INDIRECT("Data_main"&amp;"["&amp;AB$8&amp;"]"),Data_main[Data],$A45, Data_main[Segment],$B45, Data_main[Scenario],$B$3))</f>
        <v>329.90706468375299</v>
      </c>
      <c r="AC45" s="446">
        <f ca="1">IF($B$6="ON", IF(AC42&gt;=covid_start, IF(AC42&lt;covid_recovery,NA(),SUMIFS(INDIRECT("Data_main"&amp;"["&amp;AC$8&amp;"]"),Data_main[Data],$A45, Data_main[Segment],$B45, Data_main[Scenario],$B$3)),SUMIFS(INDIRECT("Data_main"&amp;"["&amp;AC$8&amp;"]"),Data_main[Data],$A45, Data_main[Segment],$B45, Data_main[Scenario],$B$3)),SUMIFS(INDIRECT("Data_main"&amp;"["&amp;AC$8&amp;"]"),Data_main[Data],$A45, Data_main[Segment],$B45, Data_main[Scenario],$B$3))</f>
        <v>318.34644743002622</v>
      </c>
      <c r="AD45" s="446">
        <f ca="1">IF($B$6="ON", IF(AD42&gt;=covid_start, IF(AD42&lt;covid_recovery,NA(),SUMIFS(INDIRECT("Data_main"&amp;"["&amp;AD$8&amp;"]"),Data_main[Data],$A45, Data_main[Segment],$B45, Data_main[Scenario],$B$3)),SUMIFS(INDIRECT("Data_main"&amp;"["&amp;AD$8&amp;"]"),Data_main[Data],$A45, Data_main[Segment],$B45, Data_main[Scenario],$B$3)),SUMIFS(INDIRECT("Data_main"&amp;"["&amp;AD$8&amp;"]"),Data_main[Data],$A45, Data_main[Segment],$B45, Data_main[Scenario],$B$3))</f>
        <v>307.32428443824142</v>
      </c>
      <c r="AE45" s="446">
        <f ca="1">IF($B$6="ON", IF(AE42&gt;=covid_start, IF(AE42&lt;covid_recovery,NA(),SUMIFS(INDIRECT("Data_main"&amp;"["&amp;AE$8&amp;"]"),Data_main[Data],$A45, Data_main[Segment],$B45, Data_main[Scenario],$B$3)),SUMIFS(INDIRECT("Data_main"&amp;"["&amp;AE$8&amp;"]"),Data_main[Data],$A45, Data_main[Segment],$B45, Data_main[Scenario],$B$3)),SUMIFS(INDIRECT("Data_main"&amp;"["&amp;AE$8&amp;"]"),Data_main[Data],$A45, Data_main[Segment],$B45, Data_main[Scenario],$B$3))</f>
        <v>296.2923615453376</v>
      </c>
      <c r="AF45" s="446">
        <f ca="1">IF($B$6="ON", IF(AF42&gt;=covid_start, IF(AF42&lt;covid_recovery,NA(),SUMIFS(INDIRECT("Data_main"&amp;"["&amp;AF$8&amp;"]"),Data_main[Data],$A45, Data_main[Segment],$B45, Data_main[Scenario],$B$3)),SUMIFS(INDIRECT("Data_main"&amp;"["&amp;AF$8&amp;"]"),Data_main[Data],$A45, Data_main[Segment],$B45, Data_main[Scenario],$B$3)),SUMIFS(INDIRECT("Data_main"&amp;"["&amp;AF$8&amp;"]"),Data_main[Data],$A45, Data_main[Segment],$B45, Data_main[Scenario],$B$3))</f>
        <v>285.93066302888315</v>
      </c>
      <c r="AG45" s="446">
        <f ca="1">IF($B$6="ON", IF(AG42&gt;=covid_start, IF(AG42&lt;covid_recovery,NA(),SUMIFS(INDIRECT("Data_main"&amp;"["&amp;AG$8&amp;"]"),Data_main[Data],$A45, Data_main[Segment],$B45, Data_main[Scenario],$B$3)),SUMIFS(INDIRECT("Data_main"&amp;"["&amp;AG$8&amp;"]"),Data_main[Data],$A45, Data_main[Segment],$B45, Data_main[Scenario],$B$3)),SUMIFS(INDIRECT("Data_main"&amp;"["&amp;AG$8&amp;"]"),Data_main[Data],$A45, Data_main[Segment],$B45, Data_main[Scenario],$B$3))</f>
        <v>276.1799121234443</v>
      </c>
      <c r="AH45" s="446">
        <f ca="1">IF($B$6="ON", IF(AH42&gt;=covid_start, IF(AH42&lt;covid_recovery,NA(),SUMIFS(INDIRECT("Data_main"&amp;"["&amp;AH$8&amp;"]"),Data_main[Data],$A45, Data_main[Segment],$B45, Data_main[Scenario],$B$3)),SUMIFS(INDIRECT("Data_main"&amp;"["&amp;AH$8&amp;"]"),Data_main[Data],$A45, Data_main[Segment],$B45, Data_main[Scenario],$B$3)),SUMIFS(INDIRECT("Data_main"&amp;"["&amp;AH$8&amp;"]"),Data_main[Data],$A45, Data_main[Segment],$B45, Data_main[Scenario],$B$3))</f>
        <v>266.98762205387493</v>
      </c>
      <c r="AI45" s="446">
        <f ca="1">IF($B$6="ON", IF(AI42&gt;=covid_start, IF(AI42&lt;covid_recovery,NA(),SUMIFS(INDIRECT("Data_main"&amp;"["&amp;AI$8&amp;"]"),Data_main[Data],$A45, Data_main[Segment],$B45, Data_main[Scenario],$B$3)),SUMIFS(INDIRECT("Data_main"&amp;"["&amp;AI$8&amp;"]"),Data_main[Data],$A45, Data_main[Segment],$B45, Data_main[Scenario],$B$3)),SUMIFS(INDIRECT("Data_main"&amp;"["&amp;AI$8&amp;"]"),Data_main[Data],$A45, Data_main[Segment],$B45, Data_main[Scenario],$B$3))</f>
        <v>258.30715088309489</v>
      </c>
      <c r="AJ45" s="446">
        <f ca="1">IF($B$6="ON", IF(AJ42&gt;=covid_start, IF(AJ42&lt;covid_recovery,NA(),SUMIFS(INDIRECT("Data_main"&amp;"["&amp;AJ$8&amp;"]"),Data_main[Data],$A45, Data_main[Segment],$B45, Data_main[Scenario],$B$3)),SUMIFS(INDIRECT("Data_main"&amp;"["&amp;AJ$8&amp;"]"),Data_main[Data],$A45, Data_main[Segment],$B45, Data_main[Scenario],$B$3)),SUMIFS(INDIRECT("Data_main"&amp;"["&amp;AJ$8&amp;"]"),Data_main[Data],$A45, Data_main[Segment],$B45, Data_main[Scenario],$B$3))</f>
        <v>250.09690995953636</v>
      </c>
      <c r="AK45" s="446">
        <f ca="1">IF($B$6="ON", IF(AK42&gt;=covid_start, IF(AK42&lt;covid_recovery,NA(),SUMIFS(INDIRECT("Data_main"&amp;"["&amp;AK$8&amp;"]"),Data_main[Data],$A45, Data_main[Segment],$B45, Data_main[Scenario],$B$3)),SUMIFS(INDIRECT("Data_main"&amp;"["&amp;AK$8&amp;"]"),Data_main[Data],$A45, Data_main[Segment],$B45, Data_main[Scenario],$B$3)),SUMIFS(INDIRECT("Data_main"&amp;"["&amp;AK$8&amp;"]"),Data_main[Data],$A45, Data_main[Segment],$B45, Data_main[Scenario],$B$3))</f>
        <v>242.31969760995534</v>
      </c>
      <c r="AL45" s="446">
        <f ca="1">IF($B$6="ON", IF(AL42&gt;=covid_start, IF(AL42&lt;covid_recovery,NA(),SUMIFS(INDIRECT("Data_main"&amp;"["&amp;AL$8&amp;"]"),Data_main[Data],$A45, Data_main[Segment],$B45, Data_main[Scenario],$B$3)),SUMIFS(INDIRECT("Data_main"&amp;"["&amp;AL$8&amp;"]"),Data_main[Data],$A45, Data_main[Segment],$B45, Data_main[Scenario],$B$3)),SUMIFS(INDIRECT("Data_main"&amp;"["&amp;AL$8&amp;"]"),Data_main[Data],$A45, Data_main[Segment],$B45, Data_main[Scenario],$B$3))</f>
        <v>234.94213555151424</v>
      </c>
      <c r="AM45" s="446">
        <f ca="1">IF($B$6="ON", IF(AM42&gt;=covid_start, IF(AM42&lt;covid_recovery,NA(),SUMIFS(INDIRECT("Data_main"&amp;"["&amp;AM$8&amp;"]"),Data_main[Data],$A45, Data_main[Segment],$B45, Data_main[Scenario],$B$3)),SUMIFS(INDIRECT("Data_main"&amp;"["&amp;AM$8&amp;"]"),Data_main[Data],$A45, Data_main[Segment],$B45, Data_main[Scenario],$B$3)),SUMIFS(INDIRECT("Data_main"&amp;"["&amp;AM$8&amp;"]"),Data_main[Data],$A45, Data_main[Segment],$B45, Data_main[Scenario],$B$3))</f>
        <v>227.93419001127921</v>
      </c>
      <c r="AN45" s="446">
        <f ca="1">IF($B$6="ON", IF(AN42&gt;=covid_start, IF(AN42&lt;covid_recovery,NA(),SUMIFS(INDIRECT("Data_main"&amp;"["&amp;AN$8&amp;"]"),Data_main[Data],$A45, Data_main[Segment],$B45, Data_main[Scenario],$B$3)),SUMIFS(INDIRECT("Data_main"&amp;"["&amp;AN$8&amp;"]"),Data_main[Data],$A45, Data_main[Segment],$B45, Data_main[Scenario],$B$3)),SUMIFS(INDIRECT("Data_main"&amp;"["&amp;AN$8&amp;"]"),Data_main[Data],$A45, Data_main[Segment],$B45, Data_main[Scenario],$B$3))</f>
        <v>221.26876306264916</v>
      </c>
      <c r="AO45" s="446">
        <f ca="1">IF($B$6="ON", IF(AO42&gt;=covid_start, IF(AO42&lt;covid_recovery,NA(),SUMIFS(INDIRECT("Data_main"&amp;"["&amp;AO$8&amp;"]"),Data_main[Data],$A45, Data_main[Segment],$B45, Data_main[Scenario],$B$3)),SUMIFS(INDIRECT("Data_main"&amp;"["&amp;AO$8&amp;"]"),Data_main[Data],$A45, Data_main[Segment],$B45, Data_main[Scenario],$B$3)),SUMIFS(INDIRECT("Data_main"&amp;"["&amp;AO$8&amp;"]"),Data_main[Data],$A45, Data_main[Segment],$B45, Data_main[Scenario],$B$3))</f>
        <v>231.1317382016129</v>
      </c>
      <c r="AP45" s="446">
        <f ca="1">IF($B$6="ON", IF(AP42&gt;=covid_start, IF(AP42&lt;covid_recovery,NA(),SUMIFS(INDIRECT("Data_main"&amp;"["&amp;AP$8&amp;"]"),Data_main[Data],$A45, Data_main[Segment],$B45, Data_main[Scenario],$B$3)),SUMIFS(INDIRECT("Data_main"&amp;"["&amp;AP$8&amp;"]"),Data_main[Data],$A45, Data_main[Segment],$B45, Data_main[Scenario],$B$3)),SUMIFS(INDIRECT("Data_main"&amp;"["&amp;AP$8&amp;"]"),Data_main[Data],$A45, Data_main[Segment],$B45, Data_main[Scenario],$B$3))</f>
        <v>221.89776782636463</v>
      </c>
      <c r="AQ45" s="446">
        <f ca="1">IF($B$6="ON", IF(AQ42&gt;=covid_start, IF(AQ42&lt;covid_recovery,NA(),SUMIFS(INDIRECT("Data_main"&amp;"["&amp;AQ$8&amp;"]"),Data_main[Data],$A45, Data_main[Segment],$B45, Data_main[Scenario],$B$3)),SUMIFS(INDIRECT("Data_main"&amp;"["&amp;AQ$8&amp;"]"),Data_main[Data],$A45, Data_main[Segment],$B45, Data_main[Scenario],$B$3)),SUMIFS(INDIRECT("Data_main"&amp;"["&amp;AQ$8&amp;"]"),Data_main[Data],$A45, Data_main[Segment],$B45, Data_main[Scenario],$B$3))</f>
        <v>213.03262336830812</v>
      </c>
      <c r="AR45" s="446">
        <f ca="1">IF($B$6="ON", IF(AR42&gt;=covid_start, IF(AR42&lt;covid_recovery,NA(),SUMIFS(INDIRECT("Data_main"&amp;"["&amp;AR$8&amp;"]"),Data_main[Data],$A45, Data_main[Segment],$B45, Data_main[Scenario],$B$3)),SUMIFS(INDIRECT("Data_main"&amp;"["&amp;AR$8&amp;"]"),Data_main[Data],$A45, Data_main[Segment],$B45, Data_main[Scenario],$B$3)),SUMIFS(INDIRECT("Data_main"&amp;"["&amp;AR$8&amp;"]"),Data_main[Data],$A45, Data_main[Segment],$B45, Data_main[Scenario],$B$3))</f>
        <v>204.51463987406922</v>
      </c>
      <c r="AS45" s="446">
        <f ca="1">IF($B$6="ON", IF(AS42&gt;=covid_start, IF(AS42&lt;covid_recovery,NA(),SUMIFS(INDIRECT("Data_main"&amp;"["&amp;AS$8&amp;"]"),Data_main[Data],$A45, Data_main[Segment],$B45, Data_main[Scenario],$B$3)),SUMIFS(INDIRECT("Data_main"&amp;"["&amp;AS$8&amp;"]"),Data_main[Data],$A45, Data_main[Segment],$B45, Data_main[Scenario],$B$3)),SUMIFS(INDIRECT("Data_main"&amp;"["&amp;AS$8&amp;"]"),Data_main[Data],$A45, Data_main[Segment],$B45, Data_main[Scenario],$B$3))</f>
        <v>196.32381661308023</v>
      </c>
      <c r="AT45" s="446">
        <f ca="1">IF($B$6="ON", IF(AT42&gt;=covid_start, IF(AT42&lt;covid_recovery,NA(),SUMIFS(INDIRECT("Data_main"&amp;"["&amp;AT$8&amp;"]"),Data_main[Data],$A45, Data_main[Segment],$B45, Data_main[Scenario],$B$3)),SUMIFS(INDIRECT("Data_main"&amp;"["&amp;AT$8&amp;"]"),Data_main[Data],$A45, Data_main[Segment],$B45, Data_main[Scenario],$B$3)),SUMIFS(INDIRECT("Data_main"&amp;"["&amp;AT$8&amp;"]"),Data_main[Data],$A45, Data_main[Segment],$B45, Data_main[Scenario],$B$3))</f>
        <v>188.44166028914182</v>
      </c>
      <c r="AU45" s="446">
        <f ca="1">IF($B$6="ON", IF(AU42&gt;=covid_start, IF(AU42&lt;covid_recovery,NA(),SUMIFS(INDIRECT("Data_main"&amp;"["&amp;AU$8&amp;"]"),Data_main[Data],$A45, Data_main[Segment],$B45, Data_main[Scenario],$B$3)),SUMIFS(INDIRECT("Data_main"&amp;"["&amp;AU$8&amp;"]"),Data_main[Data],$A45, Data_main[Segment],$B45, Data_main[Scenario],$B$3)),SUMIFS(INDIRECT("Data_main"&amp;"["&amp;AU$8&amp;"]"),Data_main[Data],$A45, Data_main[Segment],$B45, Data_main[Scenario],$B$3))</f>
        <v>180.85104564964644</v>
      </c>
      <c r="AV45" s="446">
        <f ca="1">IF($B$6="ON", IF(AV42&gt;=covid_start, IF(AV42&lt;covid_recovery,NA(),SUMIFS(INDIRECT("Data_main"&amp;"["&amp;AV$8&amp;"]"),Data_main[Data],$A45, Data_main[Segment],$B45, Data_main[Scenario],$B$3)),SUMIFS(INDIRECT("Data_main"&amp;"["&amp;AV$8&amp;"]"),Data_main[Data],$A45, Data_main[Segment],$B45, Data_main[Scenario],$B$3)),SUMIFS(INDIRECT("Data_main"&amp;"["&amp;AV$8&amp;"]"),Data_main[Data],$A45, Data_main[Segment],$B45, Data_main[Scenario],$B$3))</f>
        <v>173.53609128112177</v>
      </c>
      <c r="AW45" s="446">
        <f ca="1">IF($B$6="ON", IF(AW42&gt;=covid_start, IF(AW42&lt;covid_recovery,NA(),SUMIFS(INDIRECT("Data_main"&amp;"["&amp;AW$8&amp;"]"),Data_main[Data],$A45, Data_main[Segment],$B45, Data_main[Scenario],$B$3)),SUMIFS(INDIRECT("Data_main"&amp;"["&amp;AW$8&amp;"]"),Data_main[Data],$A45, Data_main[Segment],$B45, Data_main[Scenario],$B$3)),SUMIFS(INDIRECT("Data_main"&amp;"["&amp;AW$8&amp;"]"),Data_main[Data],$A45, Data_main[Segment],$B45, Data_main[Scenario],$B$3))</f>
        <v>166.48204869524881</v>
      </c>
      <c r="AX45" s="446">
        <f ca="1">IF($B$6="ON", IF(AX42&gt;=covid_start, IF(AX42&lt;covid_recovery,NA(),SUMIFS(INDIRECT("Data_main"&amp;"["&amp;AX$8&amp;"]"),Data_main[Data],$A45, Data_main[Segment],$B45, Data_main[Scenario],$B$3)),SUMIFS(INDIRECT("Data_main"&amp;"["&amp;AX$8&amp;"]"),Data_main[Data],$A45, Data_main[Segment],$B45, Data_main[Scenario],$B$3)),SUMIFS(INDIRECT("Data_main"&amp;"["&amp;AX$8&amp;"]"),Data_main[Data],$A45, Data_main[Segment],$B45, Data_main[Scenario],$B$3))</f>
        <v>159.67520307525757</v>
      </c>
      <c r="AY45" s="446">
        <f ca="1">IF($B$6="ON", IF(AY42&gt;=covid_start, IF(AY42&lt;covid_recovery,NA(),SUMIFS(INDIRECT("Data_main"&amp;"["&amp;AY$8&amp;"]"),Data_main[Data],$A45, Data_main[Segment],$B45, Data_main[Scenario],$B$3)),SUMIFS(INDIRECT("Data_main"&amp;"["&amp;AY$8&amp;"]"),Data_main[Data],$A45, Data_main[Segment],$B45, Data_main[Scenario],$B$3)),SUMIFS(INDIRECT("Data_main"&amp;"["&amp;AY$8&amp;"]"),Data_main[Data],$A45, Data_main[Segment],$B45, Data_main[Scenario],$B$3))</f>
        <v>155.45735993933368</v>
      </c>
      <c r="AZ45" s="446">
        <f ca="1">IF($B$6="ON", IF(AZ42&gt;=covid_start, IF(AZ42&lt;covid_recovery,NA(),SUMIFS(INDIRECT("Data_main"&amp;"["&amp;AZ$8&amp;"]"),Data_main[Data],$A45, Data_main[Segment],$B45, Data_main[Scenario],$B$3)),SUMIFS(INDIRECT("Data_main"&amp;"["&amp;AZ$8&amp;"]"),Data_main[Data],$A45, Data_main[Segment],$B45, Data_main[Scenario],$B$3)),SUMIFS(INDIRECT("Data_main"&amp;"["&amp;AZ$8&amp;"]"),Data_main[Data],$A45, Data_main[Segment],$B45, Data_main[Scenario],$B$3))</f>
        <v>151.38882625860091</v>
      </c>
      <c r="BA45" s="446">
        <f ca="1">IF($B$6="ON", IF(BA42&gt;=covid_start, IF(BA42&lt;covid_recovery,NA(),SUMIFS(INDIRECT("Data_main"&amp;"["&amp;BA$8&amp;"]"),Data_main[Data],$A45, Data_main[Segment],$B45, Data_main[Scenario],$B$3)),SUMIFS(INDIRECT("Data_main"&amp;"["&amp;BA$8&amp;"]"),Data_main[Data],$A45, Data_main[Segment],$B45, Data_main[Scenario],$B$3)),SUMIFS(INDIRECT("Data_main"&amp;"["&amp;BA$8&amp;"]"),Data_main[Data],$A45, Data_main[Segment],$B45, Data_main[Scenario],$B$3))</f>
        <v>147.46181170416983</v>
      </c>
      <c r="BB45" s="446">
        <f ca="1">IF($B$6="ON", IF(BB42&gt;=covid_start, IF(BB42&lt;covid_recovery,NA(),SUMIFS(INDIRECT("Data_main"&amp;"["&amp;BB$8&amp;"]"),Data_main[Data],$A45, Data_main[Segment],$B45, Data_main[Scenario],$B$3)),SUMIFS(INDIRECT("Data_main"&amp;"["&amp;BB$8&amp;"]"),Data_main[Data],$A45, Data_main[Segment],$B45, Data_main[Scenario],$B$3)),SUMIFS(INDIRECT("Data_main"&amp;"["&amp;BB$8&amp;"]"),Data_main[Data],$A45, Data_main[Segment],$B45, Data_main[Scenario],$B$3))</f>
        <v>143.66905863738234</v>
      </c>
      <c r="BC45" s="446">
        <f ca="1">IF($B$6="ON", IF(BC42&gt;=covid_start, IF(BC42&lt;covid_recovery,NA(),SUMIFS(INDIRECT("Data_main"&amp;"["&amp;BC$8&amp;"]"),Data_main[Data],$A45, Data_main[Segment],$B45, Data_main[Scenario],$B$3)),SUMIFS(INDIRECT("Data_main"&amp;"["&amp;BC$8&amp;"]"),Data_main[Data],$A45, Data_main[Segment],$B45, Data_main[Scenario],$B$3)),SUMIFS(INDIRECT("Data_main"&amp;"["&amp;BC$8&amp;"]"),Data_main[Data],$A45, Data_main[Segment],$B45, Data_main[Scenario],$B$3))</f>
        <v>140.00379734442546</v>
      </c>
      <c r="BD45" s="446">
        <f ca="1">IF($B$6="ON", IF(BD42&gt;=covid_start, IF(BD42&lt;covid_recovery,NA(),SUMIFS(INDIRECT("Data_main"&amp;"["&amp;BD$8&amp;"]"),Data_main[Data],$A45, Data_main[Segment],$B45, Data_main[Scenario],$B$3)),SUMIFS(INDIRECT("Data_main"&amp;"["&amp;BD$8&amp;"]"),Data_main[Data],$A45, Data_main[Segment],$B45, Data_main[Scenario],$B$3)),SUMIFS(INDIRECT("Data_main"&amp;"["&amp;BD$8&amp;"]"),Data_main[Data],$A45, Data_main[Segment],$B45, Data_main[Scenario],$B$3))</f>
        <v>136.4597057106341</v>
      </c>
      <c r="BE45" s="446">
        <f ca="1">IF($B$6="ON", IF(BE42&gt;=covid_start, IF(BE42&lt;covid_recovery,NA(),SUMIFS(INDIRECT("Data_main"&amp;"["&amp;BE$8&amp;"]"),Data_main[Data],$A45, Data_main[Segment],$B45, Data_main[Scenario],$B$3)),SUMIFS(INDIRECT("Data_main"&amp;"["&amp;BE$8&amp;"]"),Data_main[Data],$A45, Data_main[Segment],$B45, Data_main[Scenario],$B$3)),SUMIFS(INDIRECT("Data_main"&amp;"["&amp;BE$8&amp;"]"),Data_main[Data],$A45, Data_main[Segment],$B45, Data_main[Scenario],$B$3))</f>
        <v>133.03087282913506</v>
      </c>
      <c r="BF45" s="446">
        <f ca="1">IF($B$6="ON", IF(BF42&gt;=covid_start, IF(BF42&lt;covid_recovery,NA(),SUMIFS(INDIRECT("Data_main"&amp;"["&amp;BF$8&amp;"]"),Data_main[Data],$A45, Data_main[Segment],$B45, Data_main[Scenario],$B$3)),SUMIFS(INDIRECT("Data_main"&amp;"["&amp;BF$8&amp;"]"),Data_main[Data],$A45, Data_main[Segment],$B45, Data_main[Scenario],$B$3)),SUMIFS(INDIRECT("Data_main"&amp;"["&amp;BF$8&amp;"]"),Data_main[Data],$A45, Data_main[Segment],$B45, Data_main[Scenario],$B$3))</f>
        <v>129.71176610317406</v>
      </c>
      <c r="BG45" s="446">
        <f ca="1">IF($B$6="ON", IF(BG42&gt;=covid_start, IF(BG42&lt;covid_recovery,NA(),SUMIFS(INDIRECT("Data_main"&amp;"["&amp;BG$8&amp;"]"),Data_main[Data],$A45, Data_main[Segment],$B45, Data_main[Scenario],$B$3)),SUMIFS(INDIRECT("Data_main"&amp;"["&amp;BG$8&amp;"]"),Data_main[Data],$A45, Data_main[Segment],$B45, Data_main[Scenario],$B$3)),SUMIFS(INDIRECT("Data_main"&amp;"["&amp;BG$8&amp;"]"),Data_main[Data],$A45, Data_main[Segment],$B45, Data_main[Scenario],$B$3))</f>
        <v>126.49720145698068</v>
      </c>
      <c r="BH45" s="446">
        <f ca="1">IF($B$6="ON", IF(BH42&gt;=covid_start, IF(BH42&lt;covid_recovery,NA(),SUMIFS(INDIRECT("Data_main"&amp;"["&amp;BH$8&amp;"]"),Data_main[Data],$A45, Data_main[Segment],$B45, Data_main[Scenario],$B$3)),SUMIFS(INDIRECT("Data_main"&amp;"["&amp;BH$8&amp;"]"),Data_main[Data],$A45, Data_main[Segment],$B45, Data_main[Scenario],$B$3)),SUMIFS(INDIRECT("Data_main"&amp;"["&amp;BH$8&amp;"]"),Data_main[Data],$A45, Data_main[Segment],$B45, Data_main[Scenario],$B$3))</f>
        <v>123.38231631780224</v>
      </c>
      <c r="BI45" s="446">
        <f ca="1">IF($B$6="ON", IF(BI42&gt;=covid_start, IF(BI42&lt;covid_recovery,NA(),SUMIFS(INDIRECT("Data_main"&amp;"["&amp;BI$8&amp;"]"),Data_main[Data],$A45, Data_main[Segment],$B45, Data_main[Scenario],$B$3)),SUMIFS(INDIRECT("Data_main"&amp;"["&amp;BI$8&amp;"]"),Data_main[Data],$A45, Data_main[Segment],$B45, Data_main[Scenario],$B$3)),SUMIFS(INDIRECT("Data_main"&amp;"["&amp;BI$8&amp;"]"),Data_main[Data],$A45, Data_main[Segment],$B45, Data_main[Scenario],$B$3))</f>
        <v>-137.60275599383979</v>
      </c>
      <c r="BJ45" s="446">
        <f ca="1">IF($B$6="ON", IF(BJ42&gt;=covid_start, IF(BJ42&lt;covid_recovery,NA(),SUMIFS(INDIRECT("Data_main"&amp;"["&amp;BJ$8&amp;"]"),Data_main[Data],$A45, Data_main[Segment],$B45, Data_main[Scenario],$B$3)),SUMIFS(INDIRECT("Data_main"&amp;"["&amp;BJ$8&amp;"]"),Data_main[Data],$A45, Data_main[Segment],$B45, Data_main[Scenario],$B$3)),SUMIFS(INDIRECT("Data_main"&amp;"["&amp;BJ$8&amp;"]"),Data_main[Data],$A45, Data_main[Segment],$B45, Data_main[Scenario],$B$3))</f>
        <v>-147.26816599916742</v>
      </c>
      <c r="BK45" s="446">
        <f ca="1">IF($B$6="ON", IF(BK42&gt;=covid_start, IF(BK42&lt;covid_recovery,NA(),SUMIFS(INDIRECT("Data_main"&amp;"["&amp;BK$8&amp;"]"),Data_main[Data],$A45, Data_main[Segment],$B45, Data_main[Scenario],$B$3)),SUMIFS(INDIRECT("Data_main"&amp;"["&amp;BK$8&amp;"]"),Data_main[Data],$A45, Data_main[Segment],$B45, Data_main[Scenario],$B$3)),SUMIFS(INDIRECT("Data_main"&amp;"["&amp;BK$8&amp;"]"),Data_main[Data],$A45, Data_main[Segment],$B45, Data_main[Scenario],$B$3))</f>
        <v>-235.83518013621821</v>
      </c>
      <c r="BL45" s="446">
        <f ca="1">IF($B$6="ON", IF(BL42&gt;=covid_start, IF(BL42&lt;covid_recovery,NA(),SUMIFS(INDIRECT("Data_main"&amp;"["&amp;BL$8&amp;"]"),Data_main[Data],$A45, Data_main[Segment],$B45, Data_main[Scenario],$B$3)),SUMIFS(INDIRECT("Data_main"&amp;"["&amp;BL$8&amp;"]"),Data_main[Data],$A45, Data_main[Segment],$B45, Data_main[Scenario],$B$3)),SUMIFS(INDIRECT("Data_main"&amp;"["&amp;BL$8&amp;"]"),Data_main[Data],$A45, Data_main[Segment],$B45, Data_main[Scenario],$B$3))</f>
        <v>-346.76688623572261</v>
      </c>
      <c r="BM45" s="446" t="e">
        <f ca="1">IF($B$6="ON", IF(BM42&gt;=covid_start, IF(BM42&lt;covid_recovery,NA(),SUMIFS(INDIRECT("Data_main"&amp;"["&amp;BM$8&amp;"]"),Data_main[Data],$A45, Data_main[Segment],$B45, Data_main[Scenario],$B$3)),SUMIFS(INDIRECT("Data_main"&amp;"["&amp;BM$8&amp;"]"),Data_main[Data],$A45, Data_main[Segment],$B45, Data_main[Scenario],$B$3)),SUMIFS(INDIRECT("Data_main"&amp;"["&amp;BM$8&amp;"]"),Data_main[Data],$A45, Data_main[Segment],$B45, Data_main[Scenario],$B$3))</f>
        <v>#DIV/0!</v>
      </c>
      <c r="BN45" s="446" t="e">
        <f ca="1">IF($B$6="ON", IF(BN42&gt;=covid_start, IF(BN42&lt;covid_recovery,NA(),SUMIFS(INDIRECT("Data_main"&amp;"["&amp;BN$8&amp;"]"),Data_main[Data],$A45, Data_main[Segment],$B45, Data_main[Scenario],$B$3)),SUMIFS(INDIRECT("Data_main"&amp;"["&amp;BN$8&amp;"]"),Data_main[Data],$A45, Data_main[Segment],$B45, Data_main[Scenario],$B$3)),SUMIFS(INDIRECT("Data_main"&amp;"["&amp;BN$8&amp;"]"),Data_main[Data],$A45, Data_main[Segment],$B45, Data_main[Scenario],$B$3))</f>
        <v>#DIV/0!</v>
      </c>
      <c r="BO45" s="446" t="e">
        <f ca="1">IF($B$6="ON", IF(BO42&gt;=covid_start, IF(BO42&lt;covid_recovery,NA(),SUMIFS(INDIRECT("Data_main"&amp;"["&amp;BO$8&amp;"]"),Data_main[Data],$A45, Data_main[Segment],$B45, Data_main[Scenario],$B$3)),SUMIFS(INDIRECT("Data_main"&amp;"["&amp;BO$8&amp;"]"),Data_main[Data],$A45, Data_main[Segment],$B45, Data_main[Scenario],$B$3)),SUMIFS(INDIRECT("Data_main"&amp;"["&amp;BO$8&amp;"]"),Data_main[Data],$A45, Data_main[Segment],$B45, Data_main[Scenario],$B$3))</f>
        <v>#DIV/0!</v>
      </c>
      <c r="BP45" s="446" t="e">
        <f ca="1">IF($B$6="ON", IF(BP42&gt;=covid_start, IF(BP42&lt;covid_recovery,NA(),SUMIFS(INDIRECT("Data_main"&amp;"["&amp;BP$8&amp;"]"),Data_main[Data],$A45, Data_main[Segment],$B45, Data_main[Scenario],$B$3)),SUMIFS(INDIRECT("Data_main"&amp;"["&amp;BP$8&amp;"]"),Data_main[Data],$A45, Data_main[Segment],$B45, Data_main[Scenario],$B$3)),SUMIFS(INDIRECT("Data_main"&amp;"["&amp;BP$8&amp;"]"),Data_main[Data],$A45, Data_main[Segment],$B45, Data_main[Scenario],$B$3))</f>
        <v>#DIV/0!</v>
      </c>
      <c r="BQ45" s="446" t="e">
        <f ca="1">IF($B$6="ON", IF(BQ42&gt;=covid_start, IF(BQ42&lt;covid_recovery,NA(),SUMIFS(INDIRECT("Data_main"&amp;"["&amp;BQ$8&amp;"]"),Data_main[Data],$A45, Data_main[Segment],$B45, Data_main[Scenario],$B$3)),SUMIFS(INDIRECT("Data_main"&amp;"["&amp;BQ$8&amp;"]"),Data_main[Data],$A45, Data_main[Segment],$B45, Data_main[Scenario],$B$3)),SUMIFS(INDIRECT("Data_main"&amp;"["&amp;BQ$8&amp;"]"),Data_main[Data],$A45, Data_main[Segment],$B45, Data_main[Scenario],$B$3))</f>
        <v>#DIV/0!</v>
      </c>
      <c r="BR45" s="446" t="e">
        <f ca="1">IF($B$6="ON", IF(BR42&gt;=covid_start, IF(BR42&lt;covid_recovery,NA(),SUMIFS(INDIRECT("Data_main"&amp;"["&amp;BR$8&amp;"]"),Data_main[Data],$A45, Data_main[Segment],$B45, Data_main[Scenario],$B$3)),SUMIFS(INDIRECT("Data_main"&amp;"["&amp;BR$8&amp;"]"),Data_main[Data],$A45, Data_main[Segment],$B45, Data_main[Scenario],$B$3)),SUMIFS(INDIRECT("Data_main"&amp;"["&amp;BR$8&amp;"]"),Data_main[Data],$A45, Data_main[Segment],$B45, Data_main[Scenario],$B$3))</f>
        <v>#DIV/0!</v>
      </c>
      <c r="BS45" s="446" t="e">
        <f ca="1">IF($B$6="ON", IF(BS42&gt;=covid_start, IF(BS42&lt;covid_recovery,NA(),SUMIFS(INDIRECT("Data_main"&amp;"["&amp;BS$8&amp;"]"),Data_main[Data],$A45, Data_main[Segment],$B45, Data_main[Scenario],$B$3)),SUMIFS(INDIRECT("Data_main"&amp;"["&amp;BS$8&amp;"]"),Data_main[Data],$A45, Data_main[Segment],$B45, Data_main[Scenario],$B$3)),SUMIFS(INDIRECT("Data_main"&amp;"["&amp;BS$8&amp;"]"),Data_main[Data],$A45, Data_main[Segment],$B45, Data_main[Scenario],$B$3))</f>
        <v>#DIV/0!</v>
      </c>
      <c r="BT45" s="446" t="e">
        <f ca="1">IF($B$6="ON", IF(BT42&gt;=covid_start, IF(BT42&lt;covid_recovery,NA(),SUMIFS(INDIRECT("Data_main"&amp;"["&amp;BT$8&amp;"]"),Data_main[Data],$A45, Data_main[Segment],$B45, Data_main[Scenario],$B$3)),SUMIFS(INDIRECT("Data_main"&amp;"["&amp;BT$8&amp;"]"),Data_main[Data],$A45, Data_main[Segment],$B45, Data_main[Scenario],$B$3)),SUMIFS(INDIRECT("Data_main"&amp;"["&amp;BT$8&amp;"]"),Data_main[Data],$A45, Data_main[Segment],$B45, Data_main[Scenario],$B$3))</f>
        <v>#DIV/0!</v>
      </c>
      <c r="BU45" s="446" t="e">
        <f ca="1">IF($B$6="ON", IF(BU42&gt;=covid_start, IF(BU42&lt;covid_recovery,NA(),SUMIFS(INDIRECT("Data_main"&amp;"["&amp;BU$8&amp;"]"),Data_main[Data],$A45, Data_main[Segment],$B45, Data_main[Scenario],$B$3)),SUMIFS(INDIRECT("Data_main"&amp;"["&amp;BU$8&amp;"]"),Data_main[Data],$A45, Data_main[Segment],$B45, Data_main[Scenario],$B$3)),SUMIFS(INDIRECT("Data_main"&amp;"["&amp;BU$8&amp;"]"),Data_main[Data],$A45, Data_main[Segment],$B45, Data_main[Scenario],$B$3))</f>
        <v>#DIV/0!</v>
      </c>
      <c r="BV45" s="446" t="e">
        <f ca="1">IF($B$6="ON", IF(BV42&gt;=covid_start, IF(BV42&lt;covid_recovery,NA(),SUMIFS(INDIRECT("Data_main"&amp;"["&amp;BV$8&amp;"]"),Data_main[Data],$A45, Data_main[Segment],$B45, Data_main[Scenario],$B$3)),SUMIFS(INDIRECT("Data_main"&amp;"["&amp;BV$8&amp;"]"),Data_main[Data],$A45, Data_main[Segment],$B45, Data_main[Scenario],$B$3)),SUMIFS(INDIRECT("Data_main"&amp;"["&amp;BV$8&amp;"]"),Data_main[Data],$A45, Data_main[Segment],$B45, Data_main[Scenario],$B$3))</f>
        <v>#DIV/0!</v>
      </c>
      <c r="BW45" s="446" t="e">
        <f ca="1">IF($B$6="ON", IF(BW42&gt;=covid_start, IF(BW42&lt;covid_recovery,NA(),SUMIFS(INDIRECT("Data_main"&amp;"["&amp;BW$8&amp;"]"),Data_main[Data],$A45, Data_main[Segment],$B45, Data_main[Scenario],$B$3)),SUMIFS(INDIRECT("Data_main"&amp;"["&amp;BW$8&amp;"]"),Data_main[Data],$A45, Data_main[Segment],$B45, Data_main[Scenario],$B$3)),SUMIFS(INDIRECT("Data_main"&amp;"["&amp;BW$8&amp;"]"),Data_main[Data],$A45, Data_main[Segment],$B45, Data_main[Scenario],$B$3))</f>
        <v>#DIV/0!</v>
      </c>
      <c r="BX45" s="446" t="e">
        <f ca="1">IF($B$6="ON", IF(BX42&gt;=covid_start, IF(BX42&lt;covid_recovery,NA(),SUMIFS(INDIRECT("Data_main"&amp;"["&amp;BX$8&amp;"]"),Data_main[Data],$A45, Data_main[Segment],$B45, Data_main[Scenario],$B$3)),SUMIFS(INDIRECT("Data_main"&amp;"["&amp;BX$8&amp;"]"),Data_main[Data],$A45, Data_main[Segment],$B45, Data_main[Scenario],$B$3)),SUMIFS(INDIRECT("Data_main"&amp;"["&amp;BX$8&amp;"]"),Data_main[Data],$A45, Data_main[Segment],$B45, Data_main[Scenario],$B$3))</f>
        <v>#DIV/0!</v>
      </c>
      <c r="BY45" s="446" t="e">
        <f ca="1">IF($B$6="ON", IF(BY42&gt;=covid_start, IF(BY42&lt;covid_recovery,NA(),SUMIFS(INDIRECT("Data_main"&amp;"["&amp;BY$8&amp;"]"),Data_main[Data],$A45, Data_main[Segment],$B45, Data_main[Scenario],$B$3)),SUMIFS(INDIRECT("Data_main"&amp;"["&amp;BY$8&amp;"]"),Data_main[Data],$A45, Data_main[Segment],$B45, Data_main[Scenario],$B$3)),SUMIFS(INDIRECT("Data_main"&amp;"["&amp;BY$8&amp;"]"),Data_main[Data],$A45, Data_main[Segment],$B45, Data_main[Scenario],$B$3))</f>
        <v>#DIV/0!</v>
      </c>
      <c r="BZ45" s="446" t="e">
        <f ca="1">IF($B$6="ON", IF(BZ42&gt;=covid_start, IF(BZ42&lt;covid_recovery,NA(),SUMIFS(INDIRECT("Data_main"&amp;"["&amp;BZ$8&amp;"]"),Data_main[Data],$A45, Data_main[Segment],$B45, Data_main[Scenario],$B$3)),SUMIFS(INDIRECT("Data_main"&amp;"["&amp;BZ$8&amp;"]"),Data_main[Data],$A45, Data_main[Segment],$B45, Data_main[Scenario],$B$3)),SUMIFS(INDIRECT("Data_main"&amp;"["&amp;BZ$8&amp;"]"),Data_main[Data],$A45, Data_main[Segment],$B45, Data_main[Scenario],$B$3))</f>
        <v>#DIV/0!</v>
      </c>
      <c r="CA45" s="446" t="e">
        <f ca="1">IF($B$6="ON", IF(CA42&gt;=covid_start, IF(CA42&lt;covid_recovery,NA(),SUMIFS(INDIRECT("Data_main"&amp;"["&amp;CA$8&amp;"]"),Data_main[Data],$A45, Data_main[Segment],$B45, Data_main[Scenario],$B$3)),SUMIFS(INDIRECT("Data_main"&amp;"["&amp;CA$8&amp;"]"),Data_main[Data],$A45, Data_main[Segment],$B45, Data_main[Scenario],$B$3)),SUMIFS(INDIRECT("Data_main"&amp;"["&amp;CA$8&amp;"]"),Data_main[Data],$A45, Data_main[Segment],$B45, Data_main[Scenario],$B$3))</f>
        <v>#DIV/0!</v>
      </c>
      <c r="CB45" s="446" t="e">
        <f ca="1">IF($B$6="ON", IF(CB42&gt;=covid_start, IF(CB42&lt;covid_recovery,NA(),SUMIFS(INDIRECT("Data_main"&amp;"["&amp;CB$8&amp;"]"),Data_main[Data],$A45, Data_main[Segment],$B45, Data_main[Scenario],$B$3)),SUMIFS(INDIRECT("Data_main"&amp;"["&amp;CB$8&amp;"]"),Data_main[Data],$A45, Data_main[Segment],$B45, Data_main[Scenario],$B$3)),SUMIFS(INDIRECT("Data_main"&amp;"["&amp;CB$8&amp;"]"),Data_main[Data],$A45, Data_main[Segment],$B45, Data_main[Scenario],$B$3))</f>
        <v>#DIV/0!</v>
      </c>
      <c r="CC45" s="446" t="e">
        <f ca="1">IF($B$6="ON", IF(CC42&gt;=covid_start, IF(CC42&lt;covid_recovery,NA(),SUMIFS(INDIRECT("Data_main"&amp;"["&amp;CC$8&amp;"]"),Data_main[Data],$A45, Data_main[Segment],$B45, Data_main[Scenario],$B$3)),SUMIFS(INDIRECT("Data_main"&amp;"["&amp;CC$8&amp;"]"),Data_main[Data],$A45, Data_main[Segment],$B45, Data_main[Scenario],$B$3)),SUMIFS(INDIRECT("Data_main"&amp;"["&amp;CC$8&amp;"]"),Data_main[Data],$A45, Data_main[Segment],$B45, Data_main[Scenario],$B$3))</f>
        <v>#DIV/0!</v>
      </c>
      <c r="CD45" s="446" t="e">
        <f ca="1">IF($B$6="ON", IF(CD42&gt;=covid_start, IF(CD42&lt;covid_recovery,NA(),SUMIFS(INDIRECT("Data_main"&amp;"["&amp;CD$8&amp;"]"),Data_main[Data],$A45, Data_main[Segment],$B45, Data_main[Scenario],$B$3)),SUMIFS(INDIRECT("Data_main"&amp;"["&amp;CD$8&amp;"]"),Data_main[Data],$A45, Data_main[Segment],$B45, Data_main[Scenario],$B$3)),SUMIFS(INDIRECT("Data_main"&amp;"["&amp;CD$8&amp;"]"),Data_main[Data],$A45, Data_main[Segment],$B45, Data_main[Scenario],$B$3))</f>
        <v>#DIV/0!</v>
      </c>
      <c r="CE45" s="446" t="e">
        <f ca="1">IF($B$6="ON", IF(CE42&gt;=covid_start, IF(CE42&lt;covid_recovery,NA(),SUMIFS(INDIRECT("Data_main"&amp;"["&amp;CE$8&amp;"]"),Data_main[Data],$A45, Data_main[Segment],$B45, Data_main[Scenario],$B$3)),SUMIFS(INDIRECT("Data_main"&amp;"["&amp;CE$8&amp;"]"),Data_main[Data],$A45, Data_main[Segment],$B45, Data_main[Scenario],$B$3)),SUMIFS(INDIRECT("Data_main"&amp;"["&amp;CE$8&amp;"]"),Data_main[Data],$A45, Data_main[Segment],$B45, Data_main[Scenario],$B$3))</f>
        <v>#DIV/0!</v>
      </c>
      <c r="CF45" s="446" t="e">
        <f ca="1">IF($B$6="ON", IF(CF42&gt;=covid_start, IF(CF42&lt;covid_recovery,NA(),SUMIFS(INDIRECT("Data_main"&amp;"["&amp;CF$8&amp;"]"),Data_main[Data],$A45, Data_main[Segment],$B45, Data_main[Scenario],$B$3)),SUMIFS(INDIRECT("Data_main"&amp;"["&amp;CF$8&amp;"]"),Data_main[Data],$A45, Data_main[Segment],$B45, Data_main[Scenario],$B$3)),SUMIFS(INDIRECT("Data_main"&amp;"["&amp;CF$8&amp;"]"),Data_main[Data],$A45, Data_main[Segment],$B45, Data_main[Scenario],$B$3))</f>
        <v>#DIV/0!</v>
      </c>
      <c r="CG45" s="446" t="e">
        <f ca="1">IF($B$6="ON", IF(CG42&gt;=covid_start, IF(CG42&lt;covid_recovery,NA(),SUMIFS(INDIRECT("Data_main"&amp;"["&amp;CG$8&amp;"]"),Data_main[Data],$A45, Data_main[Segment],$B45, Data_main[Scenario],$B$3)),SUMIFS(INDIRECT("Data_main"&amp;"["&amp;CG$8&amp;"]"),Data_main[Data],$A45, Data_main[Segment],$B45, Data_main[Scenario],$B$3)),SUMIFS(INDIRECT("Data_main"&amp;"["&amp;CG$8&amp;"]"),Data_main[Data],$A45, Data_main[Segment],$B45, Data_main[Scenario],$B$3))</f>
        <v>#DIV/0!</v>
      </c>
      <c r="CH45" s="446" t="e">
        <f ca="1">IF($B$6="ON", IF(CH42&gt;=covid_start, IF(CH42&lt;covid_recovery,NA(),SUMIFS(INDIRECT("Data_main"&amp;"["&amp;CH$8&amp;"]"),Data_main[Data],$A45, Data_main[Segment],$B45, Data_main[Scenario],$B$3)),SUMIFS(INDIRECT("Data_main"&amp;"["&amp;CH$8&amp;"]"),Data_main[Data],$A45, Data_main[Segment],$B45, Data_main[Scenario],$B$3)),SUMIFS(INDIRECT("Data_main"&amp;"["&amp;CH$8&amp;"]"),Data_main[Data],$A45, Data_main[Segment],$B45, Data_main[Scenario],$B$3))</f>
        <v>#DIV/0!</v>
      </c>
      <c r="CI45" s="446" t="e">
        <f ca="1">IF($B$6="ON", IF(CI42&gt;=covid_start, IF(CI42&lt;covid_recovery,NA(),SUMIFS(INDIRECT("Data_main"&amp;"["&amp;CI$8&amp;"]"),Data_main[Data],$A45, Data_main[Segment],$B45, Data_main[Scenario],$B$3)),SUMIFS(INDIRECT("Data_main"&amp;"["&amp;CI$8&amp;"]"),Data_main[Data],$A45, Data_main[Segment],$B45, Data_main[Scenario],$B$3)),SUMIFS(INDIRECT("Data_main"&amp;"["&amp;CI$8&amp;"]"),Data_main[Data],$A45, Data_main[Segment],$B45, Data_main[Scenario],$B$3))</f>
        <v>#DIV/0!</v>
      </c>
      <c r="CJ45" s="446" t="e">
        <f ca="1">IF($B$6="ON", IF(CJ42&gt;=covid_start, IF(CJ42&lt;covid_recovery,NA(),SUMIFS(INDIRECT("Data_main"&amp;"["&amp;CJ$8&amp;"]"),Data_main[Data],$A45, Data_main[Segment],$B45, Data_main[Scenario],$B$3)),SUMIFS(INDIRECT("Data_main"&amp;"["&amp;CJ$8&amp;"]"),Data_main[Data],$A45, Data_main[Segment],$B45, Data_main[Scenario],$B$3)),SUMIFS(INDIRECT("Data_main"&amp;"["&amp;CJ$8&amp;"]"),Data_main[Data],$A45, Data_main[Segment],$B45, Data_main[Scenario],$B$3))</f>
        <v>#DIV/0!</v>
      </c>
      <c r="CK45" s="446" t="e">
        <f ca="1">IF($B$6="ON", IF(CK42&gt;=covid_start, IF(CK42&lt;covid_recovery,NA(),SUMIFS(INDIRECT("Data_main"&amp;"["&amp;CK$8&amp;"]"),Data_main[Data],$A45, Data_main[Segment],$B45, Data_main[Scenario],$B$3)),SUMIFS(INDIRECT("Data_main"&amp;"["&amp;CK$8&amp;"]"),Data_main[Data],$A45, Data_main[Segment],$B45, Data_main[Scenario],$B$3)),SUMIFS(INDIRECT("Data_main"&amp;"["&amp;CK$8&amp;"]"),Data_main[Data],$A45, Data_main[Segment],$B45, Data_main[Scenario],$B$3))</f>
        <v>#DIV/0!</v>
      </c>
      <c r="CL45" s="446" t="e">
        <f ca="1">IF($B$6="ON", IF(CL42&gt;=covid_start, IF(CL42&lt;covid_recovery,NA(),SUMIFS(INDIRECT("Data_main"&amp;"["&amp;CL$8&amp;"]"),Data_main[Data],$A45, Data_main[Segment],$B45, Data_main[Scenario],$B$3)),SUMIFS(INDIRECT("Data_main"&amp;"["&amp;CL$8&amp;"]"),Data_main[Data],$A45, Data_main[Segment],$B45, Data_main[Scenario],$B$3)),SUMIFS(INDIRECT("Data_main"&amp;"["&amp;CL$8&amp;"]"),Data_main[Data],$A45, Data_main[Segment],$B45, Data_main[Scenario],$B$3))</f>
        <v>#DIV/0!</v>
      </c>
      <c r="CN45" s="447">
        <f ca="1">IFERROR((Y45/H45)^(1/17)-1,"")</f>
        <v>-3.2792689879524106E-2</v>
      </c>
      <c r="CO45" s="447">
        <f ca="1">IFERROR((AN45/Y45)^(1/15)-1,"")</f>
        <v>-3.3387995467958453E-2</v>
      </c>
      <c r="CP45" s="447">
        <f ca="1">IFERROR((AN45/H45)^(1/32)-1,"")</f>
        <v>-3.3071785010047372E-2</v>
      </c>
    </row>
    <row r="46" spans="1:94" outlineLevel="1" x14ac:dyDescent="0.25">
      <c r="A46" s="450"/>
      <c r="B46" s="450" t="s">
        <v>26</v>
      </c>
      <c r="C46" s="450" t="s">
        <v>264</v>
      </c>
      <c r="D46" s="450" t="s">
        <v>280</v>
      </c>
      <c r="E46" s="452" t="e">
        <f t="shared" ref="E46:AJ46" ca="1" si="322">(E45-INDEX($E42:$CL45,4,MATCH($B$5,$E42:$CL42,0)))/(INDEX($E42:$CL45,4,MATCH($B$4,$E42:$CL42,0))-INDEX($E42:$CL45,4,MATCH($B$5,$E42:$CL42,0)))</f>
        <v>#N/A</v>
      </c>
      <c r="F46" s="453" t="e">
        <f t="shared" ca="1" si="322"/>
        <v>#N/A</v>
      </c>
      <c r="G46" s="453" t="e">
        <f t="shared" ca="1" si="322"/>
        <v>#N/A</v>
      </c>
      <c r="H46" s="453" t="e">
        <f t="shared" ca="1" si="322"/>
        <v>#N/A</v>
      </c>
      <c r="I46" s="453" t="e">
        <f t="shared" ca="1" si="322"/>
        <v>#N/A</v>
      </c>
      <c r="J46" s="453" t="e">
        <f t="shared" ca="1" si="322"/>
        <v>#N/A</v>
      </c>
      <c r="K46" s="453" t="e">
        <f t="shared" ca="1" si="322"/>
        <v>#N/A</v>
      </c>
      <c r="L46" s="453" t="e">
        <f t="shared" ca="1" si="322"/>
        <v>#N/A</v>
      </c>
      <c r="M46" s="453" t="e">
        <f t="shared" ca="1" si="322"/>
        <v>#N/A</v>
      </c>
      <c r="N46" s="453" t="e">
        <f t="shared" ca="1" si="322"/>
        <v>#N/A</v>
      </c>
      <c r="O46" s="453" t="e">
        <f t="shared" ca="1" si="322"/>
        <v>#N/A</v>
      </c>
      <c r="P46" s="453" t="e">
        <f t="shared" ca="1" si="322"/>
        <v>#N/A</v>
      </c>
      <c r="Q46" s="453" t="e">
        <f t="shared" ca="1" si="322"/>
        <v>#N/A</v>
      </c>
      <c r="R46" s="453" t="e">
        <f t="shared" ca="1" si="322"/>
        <v>#N/A</v>
      </c>
      <c r="S46" s="453" t="e">
        <f t="shared" ca="1" si="322"/>
        <v>#N/A</v>
      </c>
      <c r="T46" s="453" t="e">
        <f t="shared" ca="1" si="322"/>
        <v>#N/A</v>
      </c>
      <c r="U46" s="453" t="e">
        <f t="shared" ca="1" si="322"/>
        <v>#N/A</v>
      </c>
      <c r="V46" s="453" t="e">
        <f t="shared" ca="1" si="322"/>
        <v>#N/A</v>
      </c>
      <c r="W46" s="453" t="e">
        <f t="shared" ca="1" si="322"/>
        <v>#N/A</v>
      </c>
      <c r="X46" s="453" t="e">
        <f t="shared" ca="1" si="322"/>
        <v>#N/A</v>
      </c>
      <c r="Y46" s="453" t="e">
        <f t="shared" ca="1" si="322"/>
        <v>#N/A</v>
      </c>
      <c r="Z46" s="453" t="e">
        <f t="shared" ca="1" si="322"/>
        <v>#N/A</v>
      </c>
      <c r="AA46" s="453" t="e">
        <f t="shared" ca="1" si="322"/>
        <v>#N/A</v>
      </c>
      <c r="AB46" s="453" t="e">
        <f t="shared" ca="1" si="322"/>
        <v>#N/A</v>
      </c>
      <c r="AC46" s="453" t="e">
        <f t="shared" ca="1" si="322"/>
        <v>#N/A</v>
      </c>
      <c r="AD46" s="453" t="e">
        <f t="shared" ca="1" si="322"/>
        <v>#N/A</v>
      </c>
      <c r="AE46" s="453" t="e">
        <f t="shared" ca="1" si="322"/>
        <v>#N/A</v>
      </c>
      <c r="AF46" s="453" t="e">
        <f t="shared" ca="1" si="322"/>
        <v>#N/A</v>
      </c>
      <c r="AG46" s="453" t="e">
        <f t="shared" ca="1" si="322"/>
        <v>#N/A</v>
      </c>
      <c r="AH46" s="453" t="e">
        <f t="shared" ca="1" si="322"/>
        <v>#N/A</v>
      </c>
      <c r="AI46" s="453" t="e">
        <f t="shared" ca="1" si="322"/>
        <v>#N/A</v>
      </c>
      <c r="AJ46" s="453" t="e">
        <f t="shared" ca="1" si="322"/>
        <v>#N/A</v>
      </c>
      <c r="AK46" s="453" t="e">
        <f t="shared" ref="AK46:BP46" ca="1" si="323">(AK45-INDEX($E42:$CL45,4,MATCH($B$5,$E42:$CL42,0)))/(INDEX($E42:$CL45,4,MATCH($B$4,$E42:$CL42,0))-INDEX($E42:$CL45,4,MATCH($B$5,$E42:$CL42,0)))</f>
        <v>#N/A</v>
      </c>
      <c r="AL46" s="453" t="e">
        <f t="shared" ca="1" si="323"/>
        <v>#N/A</v>
      </c>
      <c r="AM46" s="453" t="e">
        <f t="shared" ca="1" si="323"/>
        <v>#N/A</v>
      </c>
      <c r="AN46" s="453" t="e">
        <f t="shared" ca="1" si="323"/>
        <v>#N/A</v>
      </c>
      <c r="AO46" s="453" t="e">
        <f t="shared" ca="1" si="323"/>
        <v>#N/A</v>
      </c>
      <c r="AP46" s="453" t="e">
        <f t="shared" ca="1" si="323"/>
        <v>#N/A</v>
      </c>
      <c r="AQ46" s="453" t="e">
        <f t="shared" ca="1" si="323"/>
        <v>#N/A</v>
      </c>
      <c r="AR46" s="453" t="e">
        <f t="shared" ca="1" si="323"/>
        <v>#N/A</v>
      </c>
      <c r="AS46" s="453" t="e">
        <f t="shared" ca="1" si="323"/>
        <v>#N/A</v>
      </c>
      <c r="AT46" s="453" t="e">
        <f t="shared" ca="1" si="323"/>
        <v>#N/A</v>
      </c>
      <c r="AU46" s="453" t="e">
        <f t="shared" ca="1" si="323"/>
        <v>#N/A</v>
      </c>
      <c r="AV46" s="453" t="e">
        <f t="shared" ca="1" si="323"/>
        <v>#N/A</v>
      </c>
      <c r="AW46" s="453" t="e">
        <f t="shared" ca="1" si="323"/>
        <v>#N/A</v>
      </c>
      <c r="AX46" s="453" t="e">
        <f t="shared" ca="1" si="323"/>
        <v>#N/A</v>
      </c>
      <c r="AY46" s="453" t="e">
        <f t="shared" ca="1" si="323"/>
        <v>#N/A</v>
      </c>
      <c r="AZ46" s="453" t="e">
        <f t="shared" ca="1" si="323"/>
        <v>#N/A</v>
      </c>
      <c r="BA46" s="453" t="e">
        <f t="shared" ca="1" si="323"/>
        <v>#N/A</v>
      </c>
      <c r="BB46" s="453" t="e">
        <f t="shared" ca="1" si="323"/>
        <v>#N/A</v>
      </c>
      <c r="BC46" s="453" t="e">
        <f t="shared" ca="1" si="323"/>
        <v>#N/A</v>
      </c>
      <c r="BD46" s="453" t="e">
        <f t="shared" ca="1" si="323"/>
        <v>#N/A</v>
      </c>
      <c r="BE46" s="453" t="e">
        <f t="shared" ca="1" si="323"/>
        <v>#N/A</v>
      </c>
      <c r="BF46" s="453" t="e">
        <f t="shared" ca="1" si="323"/>
        <v>#N/A</v>
      </c>
      <c r="BG46" s="453" t="e">
        <f t="shared" ca="1" si="323"/>
        <v>#N/A</v>
      </c>
      <c r="BH46" s="453" t="e">
        <f t="shared" ca="1" si="323"/>
        <v>#N/A</v>
      </c>
      <c r="BI46" s="453" t="e">
        <f t="shared" ca="1" si="323"/>
        <v>#N/A</v>
      </c>
      <c r="BJ46" s="453" t="e">
        <f t="shared" ca="1" si="323"/>
        <v>#N/A</v>
      </c>
      <c r="BK46" s="453" t="e">
        <f t="shared" ca="1" si="323"/>
        <v>#N/A</v>
      </c>
      <c r="BL46" s="453" t="e">
        <f t="shared" ca="1" si="323"/>
        <v>#N/A</v>
      </c>
      <c r="BM46" s="453" t="e">
        <f t="shared" ca="1" si="323"/>
        <v>#DIV/0!</v>
      </c>
      <c r="BN46" s="453" t="e">
        <f t="shared" ca="1" si="323"/>
        <v>#DIV/0!</v>
      </c>
      <c r="BO46" s="453" t="e">
        <f t="shared" ca="1" si="323"/>
        <v>#DIV/0!</v>
      </c>
      <c r="BP46" s="453" t="e">
        <f t="shared" ca="1" si="323"/>
        <v>#DIV/0!</v>
      </c>
      <c r="BQ46" s="453" t="e">
        <f t="shared" ref="BQ46:CL46" ca="1" si="324">(BQ45-INDEX($E42:$CL45,4,MATCH($B$5,$E42:$CL42,0)))/(INDEX($E42:$CL45,4,MATCH($B$4,$E42:$CL42,0))-INDEX($E42:$CL45,4,MATCH($B$5,$E42:$CL42,0)))</f>
        <v>#DIV/0!</v>
      </c>
      <c r="BR46" s="453" t="e">
        <f t="shared" ca="1" si="324"/>
        <v>#DIV/0!</v>
      </c>
      <c r="BS46" s="453" t="e">
        <f t="shared" ca="1" si="324"/>
        <v>#DIV/0!</v>
      </c>
      <c r="BT46" s="453" t="e">
        <f t="shared" ca="1" si="324"/>
        <v>#DIV/0!</v>
      </c>
      <c r="BU46" s="453" t="e">
        <f t="shared" ca="1" si="324"/>
        <v>#DIV/0!</v>
      </c>
      <c r="BV46" s="453" t="e">
        <f t="shared" ca="1" si="324"/>
        <v>#DIV/0!</v>
      </c>
      <c r="BW46" s="453" t="e">
        <f t="shared" ca="1" si="324"/>
        <v>#DIV/0!</v>
      </c>
      <c r="BX46" s="453" t="e">
        <f t="shared" ca="1" si="324"/>
        <v>#DIV/0!</v>
      </c>
      <c r="BY46" s="453" t="e">
        <f t="shared" ca="1" si="324"/>
        <v>#DIV/0!</v>
      </c>
      <c r="BZ46" s="453" t="e">
        <f t="shared" ca="1" si="324"/>
        <v>#DIV/0!</v>
      </c>
      <c r="CA46" s="453" t="e">
        <f t="shared" ca="1" si="324"/>
        <v>#DIV/0!</v>
      </c>
      <c r="CB46" s="453" t="e">
        <f t="shared" ca="1" si="324"/>
        <v>#DIV/0!</v>
      </c>
      <c r="CC46" s="453" t="e">
        <f t="shared" ca="1" si="324"/>
        <v>#DIV/0!</v>
      </c>
      <c r="CD46" s="453" t="e">
        <f t="shared" ca="1" si="324"/>
        <v>#DIV/0!</v>
      </c>
      <c r="CE46" s="453" t="e">
        <f t="shared" ca="1" si="324"/>
        <v>#DIV/0!</v>
      </c>
      <c r="CF46" s="453" t="e">
        <f t="shared" ca="1" si="324"/>
        <v>#DIV/0!</v>
      </c>
      <c r="CG46" s="453" t="e">
        <f t="shared" ca="1" si="324"/>
        <v>#DIV/0!</v>
      </c>
      <c r="CH46" s="453" t="e">
        <f t="shared" ca="1" si="324"/>
        <v>#DIV/0!</v>
      </c>
      <c r="CI46" s="453" t="e">
        <f t="shared" ca="1" si="324"/>
        <v>#DIV/0!</v>
      </c>
      <c r="CJ46" s="453" t="e">
        <f t="shared" ca="1" si="324"/>
        <v>#DIV/0!</v>
      </c>
      <c r="CK46" s="453" t="e">
        <f t="shared" ca="1" si="324"/>
        <v>#DIV/0!</v>
      </c>
      <c r="CL46" s="453" t="e">
        <f t="shared" ca="1" si="324"/>
        <v>#DIV/0!</v>
      </c>
      <c r="CN46" s="454"/>
      <c r="CO46" s="454"/>
      <c r="CP46" s="454"/>
    </row>
    <row r="47" spans="1:94" outlineLevel="1" x14ac:dyDescent="0.25">
      <c r="A47" s="455"/>
      <c r="B47" s="455" t="s">
        <v>28</v>
      </c>
      <c r="C47" s="455" t="s">
        <v>265</v>
      </c>
      <c r="D47" s="455" t="s">
        <v>277</v>
      </c>
      <c r="E47" s="457">
        <f t="shared" ref="E47:AJ47" ca="1" si="325">INDEX($E42:$CL45,4,MATCH($B$5,$E42:$CL42,0))</f>
        <v>221.26876306264916</v>
      </c>
      <c r="F47" s="458">
        <f t="shared" ca="1" si="325"/>
        <v>221.26876306264916</v>
      </c>
      <c r="G47" s="458">
        <f t="shared" ca="1" si="325"/>
        <v>221.26876306264916</v>
      </c>
      <c r="H47" s="458">
        <f t="shared" ca="1" si="325"/>
        <v>221.26876306264916</v>
      </c>
      <c r="I47" s="458">
        <f t="shared" ca="1" si="325"/>
        <v>221.26876306264916</v>
      </c>
      <c r="J47" s="458">
        <f t="shared" ca="1" si="325"/>
        <v>221.26876306264916</v>
      </c>
      <c r="K47" s="458">
        <f t="shared" ca="1" si="325"/>
        <v>221.26876306264916</v>
      </c>
      <c r="L47" s="458">
        <f t="shared" ca="1" si="325"/>
        <v>221.26876306264916</v>
      </c>
      <c r="M47" s="458">
        <f t="shared" ca="1" si="325"/>
        <v>221.26876306264916</v>
      </c>
      <c r="N47" s="458">
        <f t="shared" ca="1" si="325"/>
        <v>221.26876306264916</v>
      </c>
      <c r="O47" s="458">
        <f t="shared" ca="1" si="325"/>
        <v>221.26876306264916</v>
      </c>
      <c r="P47" s="458">
        <f t="shared" ca="1" si="325"/>
        <v>221.26876306264916</v>
      </c>
      <c r="Q47" s="458">
        <f t="shared" ca="1" si="325"/>
        <v>221.26876306264916</v>
      </c>
      <c r="R47" s="458">
        <f t="shared" ca="1" si="325"/>
        <v>221.26876306264916</v>
      </c>
      <c r="S47" s="458">
        <f t="shared" ca="1" si="325"/>
        <v>221.26876306264916</v>
      </c>
      <c r="T47" s="458">
        <f t="shared" ca="1" si="325"/>
        <v>221.26876306264916</v>
      </c>
      <c r="U47" s="458">
        <f t="shared" ca="1" si="325"/>
        <v>221.26876306264916</v>
      </c>
      <c r="V47" s="458">
        <f t="shared" ca="1" si="325"/>
        <v>221.26876306264916</v>
      </c>
      <c r="W47" s="458">
        <f t="shared" ca="1" si="325"/>
        <v>221.26876306264916</v>
      </c>
      <c r="X47" s="458">
        <f t="shared" ca="1" si="325"/>
        <v>221.26876306264916</v>
      </c>
      <c r="Y47" s="458">
        <f t="shared" ca="1" si="325"/>
        <v>221.26876306264916</v>
      </c>
      <c r="Z47" s="458">
        <f t="shared" ca="1" si="325"/>
        <v>221.26876306264916</v>
      </c>
      <c r="AA47" s="458">
        <f t="shared" ca="1" si="325"/>
        <v>221.26876306264916</v>
      </c>
      <c r="AB47" s="458">
        <f t="shared" ca="1" si="325"/>
        <v>221.26876306264916</v>
      </c>
      <c r="AC47" s="458">
        <f t="shared" ca="1" si="325"/>
        <v>221.26876306264916</v>
      </c>
      <c r="AD47" s="458">
        <f t="shared" ca="1" si="325"/>
        <v>221.26876306264916</v>
      </c>
      <c r="AE47" s="458">
        <f t="shared" ca="1" si="325"/>
        <v>221.26876306264916</v>
      </c>
      <c r="AF47" s="458">
        <f t="shared" ca="1" si="325"/>
        <v>221.26876306264916</v>
      </c>
      <c r="AG47" s="458">
        <f t="shared" ca="1" si="325"/>
        <v>221.26876306264916</v>
      </c>
      <c r="AH47" s="458">
        <f t="shared" ca="1" si="325"/>
        <v>221.26876306264916</v>
      </c>
      <c r="AI47" s="458">
        <f t="shared" ca="1" si="325"/>
        <v>221.26876306264916</v>
      </c>
      <c r="AJ47" s="458">
        <f t="shared" ca="1" si="325"/>
        <v>221.26876306264916</v>
      </c>
      <c r="AK47" s="458">
        <f t="shared" ref="AK47:BP47" ca="1" si="326">INDEX($E42:$CL45,4,MATCH($B$5,$E42:$CL42,0))</f>
        <v>221.26876306264916</v>
      </c>
      <c r="AL47" s="458">
        <f t="shared" ca="1" si="326"/>
        <v>221.26876306264916</v>
      </c>
      <c r="AM47" s="458">
        <f t="shared" ca="1" si="326"/>
        <v>221.26876306264916</v>
      </c>
      <c r="AN47" s="458">
        <f t="shared" ca="1" si="326"/>
        <v>221.26876306264916</v>
      </c>
      <c r="AO47" s="458">
        <f t="shared" ca="1" si="326"/>
        <v>221.26876306264916</v>
      </c>
      <c r="AP47" s="458">
        <f t="shared" ca="1" si="326"/>
        <v>221.26876306264916</v>
      </c>
      <c r="AQ47" s="458">
        <f t="shared" ca="1" si="326"/>
        <v>221.26876306264916</v>
      </c>
      <c r="AR47" s="458">
        <f t="shared" ca="1" si="326"/>
        <v>221.26876306264916</v>
      </c>
      <c r="AS47" s="458">
        <f t="shared" ca="1" si="326"/>
        <v>221.26876306264916</v>
      </c>
      <c r="AT47" s="458">
        <f t="shared" ca="1" si="326"/>
        <v>221.26876306264916</v>
      </c>
      <c r="AU47" s="458">
        <f t="shared" ca="1" si="326"/>
        <v>221.26876306264916</v>
      </c>
      <c r="AV47" s="458">
        <f t="shared" ca="1" si="326"/>
        <v>221.26876306264916</v>
      </c>
      <c r="AW47" s="458">
        <f t="shared" ca="1" si="326"/>
        <v>221.26876306264916</v>
      </c>
      <c r="AX47" s="458">
        <f t="shared" ca="1" si="326"/>
        <v>221.26876306264916</v>
      </c>
      <c r="AY47" s="458">
        <f t="shared" ca="1" si="326"/>
        <v>221.26876306264916</v>
      </c>
      <c r="AZ47" s="458">
        <f t="shared" ca="1" si="326"/>
        <v>221.26876306264916</v>
      </c>
      <c r="BA47" s="458">
        <f t="shared" ca="1" si="326"/>
        <v>221.26876306264916</v>
      </c>
      <c r="BB47" s="458">
        <f t="shared" ca="1" si="326"/>
        <v>221.26876306264916</v>
      </c>
      <c r="BC47" s="458">
        <f t="shared" ca="1" si="326"/>
        <v>221.26876306264916</v>
      </c>
      <c r="BD47" s="458">
        <f t="shared" ca="1" si="326"/>
        <v>221.26876306264916</v>
      </c>
      <c r="BE47" s="458">
        <f t="shared" ca="1" si="326"/>
        <v>221.26876306264916</v>
      </c>
      <c r="BF47" s="458">
        <f t="shared" ca="1" si="326"/>
        <v>221.26876306264916</v>
      </c>
      <c r="BG47" s="458">
        <f t="shared" ca="1" si="326"/>
        <v>221.26876306264916</v>
      </c>
      <c r="BH47" s="458">
        <f t="shared" ca="1" si="326"/>
        <v>221.26876306264916</v>
      </c>
      <c r="BI47" s="458">
        <f t="shared" ca="1" si="326"/>
        <v>221.26876306264916</v>
      </c>
      <c r="BJ47" s="458">
        <f t="shared" ca="1" si="326"/>
        <v>221.26876306264916</v>
      </c>
      <c r="BK47" s="458">
        <f t="shared" ca="1" si="326"/>
        <v>221.26876306264916</v>
      </c>
      <c r="BL47" s="458">
        <f t="shared" ca="1" si="326"/>
        <v>221.26876306264916</v>
      </c>
      <c r="BM47" s="458">
        <f t="shared" ca="1" si="326"/>
        <v>221.26876306264916</v>
      </c>
      <c r="BN47" s="458">
        <f t="shared" ca="1" si="326"/>
        <v>221.26876306264916</v>
      </c>
      <c r="BO47" s="458">
        <f t="shared" ca="1" si="326"/>
        <v>221.26876306264916</v>
      </c>
      <c r="BP47" s="458">
        <f t="shared" ca="1" si="326"/>
        <v>221.26876306264916</v>
      </c>
      <c r="BQ47" s="458">
        <f t="shared" ref="BQ47:CL47" ca="1" si="327">INDEX($E42:$CL45,4,MATCH($B$5,$E42:$CL42,0))</f>
        <v>221.26876306264916</v>
      </c>
      <c r="BR47" s="458">
        <f t="shared" ca="1" si="327"/>
        <v>221.26876306264916</v>
      </c>
      <c r="BS47" s="458">
        <f t="shared" ca="1" si="327"/>
        <v>221.26876306264916</v>
      </c>
      <c r="BT47" s="458">
        <f t="shared" ca="1" si="327"/>
        <v>221.26876306264916</v>
      </c>
      <c r="BU47" s="458">
        <f t="shared" ca="1" si="327"/>
        <v>221.26876306264916</v>
      </c>
      <c r="BV47" s="458">
        <f t="shared" ca="1" si="327"/>
        <v>221.26876306264916</v>
      </c>
      <c r="BW47" s="458">
        <f t="shared" ca="1" si="327"/>
        <v>221.26876306264916</v>
      </c>
      <c r="BX47" s="458">
        <f t="shared" ca="1" si="327"/>
        <v>221.26876306264916</v>
      </c>
      <c r="BY47" s="458">
        <f t="shared" ca="1" si="327"/>
        <v>221.26876306264916</v>
      </c>
      <c r="BZ47" s="458">
        <f t="shared" ca="1" si="327"/>
        <v>221.26876306264916</v>
      </c>
      <c r="CA47" s="458">
        <f t="shared" ca="1" si="327"/>
        <v>221.26876306264916</v>
      </c>
      <c r="CB47" s="458">
        <f t="shared" ca="1" si="327"/>
        <v>221.26876306264916</v>
      </c>
      <c r="CC47" s="458">
        <f t="shared" ca="1" si="327"/>
        <v>221.26876306264916</v>
      </c>
      <c r="CD47" s="458">
        <f t="shared" ca="1" si="327"/>
        <v>221.26876306264916</v>
      </c>
      <c r="CE47" s="458">
        <f t="shared" ca="1" si="327"/>
        <v>221.26876306264916</v>
      </c>
      <c r="CF47" s="458">
        <f t="shared" ca="1" si="327"/>
        <v>221.26876306264916</v>
      </c>
      <c r="CG47" s="458">
        <f t="shared" ca="1" si="327"/>
        <v>221.26876306264916</v>
      </c>
      <c r="CH47" s="458">
        <f t="shared" ca="1" si="327"/>
        <v>221.26876306264916</v>
      </c>
      <c r="CI47" s="458">
        <f t="shared" ca="1" si="327"/>
        <v>221.26876306264916</v>
      </c>
      <c r="CJ47" s="458">
        <f t="shared" ca="1" si="327"/>
        <v>221.26876306264916</v>
      </c>
      <c r="CK47" s="458">
        <f t="shared" ca="1" si="327"/>
        <v>221.26876306264916</v>
      </c>
      <c r="CL47" s="458">
        <f t="shared" ca="1" si="327"/>
        <v>221.26876306264916</v>
      </c>
      <c r="CN47" s="454"/>
      <c r="CO47" s="454"/>
      <c r="CP47" s="454"/>
    </row>
    <row r="48" spans="1:94" outlineLevel="1" x14ac:dyDescent="0.25">
      <c r="A48" s="459" t="s">
        <v>255</v>
      </c>
      <c r="B48" s="459" t="s">
        <v>260</v>
      </c>
      <c r="C48" s="459" t="s">
        <v>266</v>
      </c>
      <c r="D48" s="459"/>
      <c r="E48" s="460" t="str">
        <f t="shared" ref="E48:AJ48" si="328">IF(E42=base,be,"")</f>
        <v/>
      </c>
      <c r="F48" s="461" t="str">
        <f t="shared" si="328"/>
        <v/>
      </c>
      <c r="G48" s="461" t="str">
        <f t="shared" si="328"/>
        <v/>
      </c>
      <c r="H48" s="461" t="str">
        <f t="shared" si="328"/>
        <v/>
      </c>
      <c r="I48" s="461" t="str">
        <f t="shared" si="328"/>
        <v/>
      </c>
      <c r="J48" s="461" t="str">
        <f t="shared" si="328"/>
        <v/>
      </c>
      <c r="K48" s="461" t="str">
        <f t="shared" si="328"/>
        <v/>
      </c>
      <c r="L48" s="461" t="str">
        <f t="shared" si="328"/>
        <v/>
      </c>
      <c r="M48" s="461" t="str">
        <f t="shared" si="328"/>
        <v/>
      </c>
      <c r="N48" s="461" t="str">
        <f t="shared" si="328"/>
        <v/>
      </c>
      <c r="O48" s="461" t="str">
        <f t="shared" si="328"/>
        <v/>
      </c>
      <c r="P48" s="461" t="str">
        <f t="shared" si="328"/>
        <v/>
      </c>
      <c r="Q48" s="461" t="str">
        <f t="shared" si="328"/>
        <v/>
      </c>
      <c r="R48" s="461" t="str">
        <f t="shared" si="328"/>
        <v/>
      </c>
      <c r="S48" s="461" t="str">
        <f t="shared" si="328"/>
        <v/>
      </c>
      <c r="T48" s="461" t="str">
        <f t="shared" si="328"/>
        <v/>
      </c>
      <c r="U48" s="461" t="str">
        <f t="shared" si="328"/>
        <v/>
      </c>
      <c r="V48" s="461" t="str">
        <f t="shared" si="328"/>
        <v/>
      </c>
      <c r="W48" s="461" t="str">
        <f t="shared" si="328"/>
        <v/>
      </c>
      <c r="X48" s="461" t="str">
        <f t="shared" si="328"/>
        <v/>
      </c>
      <c r="Y48" s="461" t="str">
        <f t="shared" si="328"/>
        <v/>
      </c>
      <c r="Z48" s="461" t="str">
        <f t="shared" si="328"/>
        <v/>
      </c>
      <c r="AA48" s="461" t="str">
        <f t="shared" si="328"/>
        <v/>
      </c>
      <c r="AB48" s="461" t="str">
        <f t="shared" si="328"/>
        <v/>
      </c>
      <c r="AC48" s="461" t="str">
        <f t="shared" si="328"/>
        <v/>
      </c>
      <c r="AD48" s="461" t="str">
        <f t="shared" si="328"/>
        <v/>
      </c>
      <c r="AE48" s="461" t="str">
        <f t="shared" si="328"/>
        <v/>
      </c>
      <c r="AF48" s="461" t="str">
        <f t="shared" si="328"/>
        <v/>
      </c>
      <c r="AG48" s="461" t="str">
        <f t="shared" si="328"/>
        <v/>
      </c>
      <c r="AH48" s="461" t="str">
        <f t="shared" si="328"/>
        <v/>
      </c>
      <c r="AI48" s="461" t="str">
        <f t="shared" si="328"/>
        <v/>
      </c>
      <c r="AJ48" s="461" t="str">
        <f t="shared" si="328"/>
        <v/>
      </c>
      <c r="AK48" s="461" t="str">
        <f t="shared" ref="AK48:BP48" si="329">IF(AK42=base,be,"")</f>
        <v/>
      </c>
      <c r="AL48" s="461" t="str">
        <f t="shared" si="329"/>
        <v/>
      </c>
      <c r="AM48" s="461" t="str">
        <f t="shared" si="329"/>
        <v/>
      </c>
      <c r="AN48" s="461" t="str">
        <f t="shared" si="329"/>
        <v/>
      </c>
      <c r="AO48" s="461" t="str">
        <f t="shared" si="329"/>
        <v/>
      </c>
      <c r="AP48" s="461" t="str">
        <f t="shared" si="329"/>
        <v/>
      </c>
      <c r="AQ48" s="461" t="str">
        <f t="shared" si="329"/>
        <v/>
      </c>
      <c r="AR48" s="461" t="str">
        <f t="shared" si="329"/>
        <v/>
      </c>
      <c r="AS48" s="461" t="str">
        <f t="shared" si="329"/>
        <v/>
      </c>
      <c r="AT48" s="461" t="str">
        <f t="shared" si="329"/>
        <v/>
      </c>
      <c r="AU48" s="461" t="str">
        <f t="shared" si="329"/>
        <v/>
      </c>
      <c r="AV48" s="461" t="str">
        <f t="shared" si="329"/>
        <v/>
      </c>
      <c r="AW48" s="461" t="str">
        <f t="shared" si="329"/>
        <v/>
      </c>
      <c r="AX48" s="461" t="str">
        <f t="shared" si="329"/>
        <v/>
      </c>
      <c r="AY48" s="461" t="str">
        <f t="shared" si="329"/>
        <v/>
      </c>
      <c r="AZ48" s="461" t="str">
        <f t="shared" si="329"/>
        <v/>
      </c>
      <c r="BA48" s="461" t="str">
        <f t="shared" si="329"/>
        <v/>
      </c>
      <c r="BB48" s="461" t="str">
        <f t="shared" si="329"/>
        <v/>
      </c>
      <c r="BC48" s="461" t="str">
        <f t="shared" si="329"/>
        <v/>
      </c>
      <c r="BD48" s="461" t="str">
        <f t="shared" si="329"/>
        <v/>
      </c>
      <c r="BE48" s="461" t="str">
        <f t="shared" si="329"/>
        <v/>
      </c>
      <c r="BF48" s="461" t="str">
        <f t="shared" si="329"/>
        <v/>
      </c>
      <c r="BG48" s="461" t="str">
        <f t="shared" si="329"/>
        <v/>
      </c>
      <c r="BH48" s="461" t="str">
        <f t="shared" si="329"/>
        <v/>
      </c>
      <c r="BI48" s="461" t="str">
        <f t="shared" si="329"/>
        <v/>
      </c>
      <c r="BJ48" s="461" t="str">
        <f t="shared" si="329"/>
        <v/>
      </c>
      <c r="BK48" s="461" t="str">
        <f t="shared" si="329"/>
        <v/>
      </c>
      <c r="BL48" s="461" t="str">
        <f t="shared" si="329"/>
        <v/>
      </c>
      <c r="BM48" s="461" t="str">
        <f t="shared" si="329"/>
        <v/>
      </c>
      <c r="BN48" s="461" t="str">
        <f t="shared" si="329"/>
        <v/>
      </c>
      <c r="BO48" s="461" t="str">
        <f t="shared" si="329"/>
        <v/>
      </c>
      <c r="BP48" s="461" t="str">
        <f t="shared" si="329"/>
        <v/>
      </c>
      <c r="BQ48" s="461" t="str">
        <f t="shared" ref="BQ48:CL48" si="330">IF(BQ42=base,be,"")</f>
        <v/>
      </c>
      <c r="BR48" s="461" t="str">
        <f t="shared" si="330"/>
        <v/>
      </c>
      <c r="BS48" s="461" t="str">
        <f t="shared" si="330"/>
        <v/>
      </c>
      <c r="BT48" s="461" t="str">
        <f t="shared" si="330"/>
        <v/>
      </c>
      <c r="BU48" s="461" t="str">
        <f t="shared" si="330"/>
        <v/>
      </c>
      <c r="BV48" s="461" t="str">
        <f t="shared" si="330"/>
        <v/>
      </c>
      <c r="BW48" s="461" t="str">
        <f t="shared" si="330"/>
        <v/>
      </c>
      <c r="BX48" s="461" t="str">
        <f t="shared" si="330"/>
        <v/>
      </c>
      <c r="BY48" s="461" t="str">
        <f t="shared" si="330"/>
        <v/>
      </c>
      <c r="BZ48" s="461" t="str">
        <f t="shared" si="330"/>
        <v/>
      </c>
      <c r="CA48" s="461" t="str">
        <f t="shared" si="330"/>
        <v/>
      </c>
      <c r="CB48" s="461" t="str">
        <f t="shared" si="330"/>
        <v/>
      </c>
      <c r="CC48" s="461" t="str">
        <f t="shared" si="330"/>
        <v/>
      </c>
      <c r="CD48" s="461" t="str">
        <f t="shared" si="330"/>
        <v/>
      </c>
      <c r="CE48" s="461" t="str">
        <f t="shared" si="330"/>
        <v/>
      </c>
      <c r="CF48" s="461" t="str">
        <f t="shared" si="330"/>
        <v/>
      </c>
      <c r="CG48" s="461" t="str">
        <f t="shared" si="330"/>
        <v/>
      </c>
      <c r="CH48" s="461" t="str">
        <f t="shared" si="330"/>
        <v/>
      </c>
      <c r="CI48" s="461" t="str">
        <f t="shared" si="330"/>
        <v/>
      </c>
      <c r="CJ48" s="461" t="str">
        <f t="shared" si="330"/>
        <v/>
      </c>
      <c r="CK48" s="461" t="str">
        <f t="shared" si="330"/>
        <v/>
      </c>
      <c r="CL48" s="461" t="str">
        <f t="shared" si="330"/>
        <v/>
      </c>
      <c r="CN48" s="462" t="str">
        <f t="shared" ref="CN48:CN57" si="331">IFERROR((Y48/H48)^(1/17)-1,"")</f>
        <v/>
      </c>
      <c r="CO48" s="462" t="str">
        <f t="shared" ref="CO48:CO57" si="332">IFERROR((AN48/Y48)^(1/15)-1,"")</f>
        <v/>
      </c>
      <c r="CP48" s="462" t="str">
        <f t="shared" ref="CP48:CP57" si="333">IFERROR((AN48/H48)^(1/32)-1,"")</f>
        <v/>
      </c>
    </row>
    <row r="49" spans="1:94" outlineLevel="1" x14ac:dyDescent="0.25">
      <c r="A49" s="456" t="s">
        <v>255</v>
      </c>
      <c r="B49" s="456" t="s">
        <v>259</v>
      </c>
      <c r="C49" s="456" t="s">
        <v>267</v>
      </c>
      <c r="D49" s="456"/>
      <c r="E49" s="463">
        <f t="shared" ref="E49:AJ49" si="334">IF(E8&lt;sector_base,NA(),IFERROR(IF(activity_approach="Input Activity Data Manually",IF(E8=base,ba,IF(E8=target,bf,D49+((bf-ba)/(target-base)))),ba*(1+f_CAGR)^(E8-base)),""))</f>
        <v>0</v>
      </c>
      <c r="F49" s="463">
        <f t="shared" si="334"/>
        <v>0</v>
      </c>
      <c r="G49" s="463">
        <f t="shared" si="334"/>
        <v>0</v>
      </c>
      <c r="H49" s="463">
        <f t="shared" si="334"/>
        <v>0</v>
      </c>
      <c r="I49" s="463">
        <f t="shared" si="334"/>
        <v>0</v>
      </c>
      <c r="J49" s="463">
        <f t="shared" si="334"/>
        <v>0</v>
      </c>
      <c r="K49" s="463">
        <f t="shared" si="334"/>
        <v>0</v>
      </c>
      <c r="L49" s="463">
        <f t="shared" si="334"/>
        <v>0</v>
      </c>
      <c r="M49" s="463">
        <f t="shared" si="334"/>
        <v>0</v>
      </c>
      <c r="N49" s="463">
        <f t="shared" si="334"/>
        <v>0</v>
      </c>
      <c r="O49" s="463">
        <f t="shared" si="334"/>
        <v>0</v>
      </c>
      <c r="P49" s="463">
        <f t="shared" si="334"/>
        <v>0</v>
      </c>
      <c r="Q49" s="463">
        <f t="shared" si="334"/>
        <v>0</v>
      </c>
      <c r="R49" s="463">
        <f t="shared" si="334"/>
        <v>0</v>
      </c>
      <c r="S49" s="463">
        <f t="shared" si="334"/>
        <v>0</v>
      </c>
      <c r="T49" s="463">
        <f t="shared" si="334"/>
        <v>0</v>
      </c>
      <c r="U49" s="463">
        <f t="shared" si="334"/>
        <v>0</v>
      </c>
      <c r="V49" s="463">
        <f t="shared" si="334"/>
        <v>0</v>
      </c>
      <c r="W49" s="463">
        <f t="shared" si="334"/>
        <v>0</v>
      </c>
      <c r="X49" s="463">
        <f t="shared" si="334"/>
        <v>0</v>
      </c>
      <c r="Y49" s="463">
        <f t="shared" si="334"/>
        <v>0</v>
      </c>
      <c r="Z49" s="463">
        <f t="shared" si="334"/>
        <v>0</v>
      </c>
      <c r="AA49" s="463">
        <f t="shared" si="334"/>
        <v>0</v>
      </c>
      <c r="AB49" s="463">
        <f t="shared" si="334"/>
        <v>0</v>
      </c>
      <c r="AC49" s="463">
        <f t="shared" si="334"/>
        <v>0</v>
      </c>
      <c r="AD49" s="463">
        <f t="shared" si="334"/>
        <v>0</v>
      </c>
      <c r="AE49" s="463">
        <f t="shared" si="334"/>
        <v>0</v>
      </c>
      <c r="AF49" s="463">
        <f t="shared" si="334"/>
        <v>0</v>
      </c>
      <c r="AG49" s="463">
        <f t="shared" si="334"/>
        <v>0</v>
      </c>
      <c r="AH49" s="463">
        <f t="shared" si="334"/>
        <v>0</v>
      </c>
      <c r="AI49" s="463">
        <f t="shared" si="334"/>
        <v>0</v>
      </c>
      <c r="AJ49" s="463">
        <f t="shared" si="334"/>
        <v>0</v>
      </c>
      <c r="AK49" s="463">
        <f t="shared" ref="AK49:BP49" si="335">IF(AK8&lt;sector_base,NA(),IFERROR(IF(activity_approach="Input Activity Data Manually",IF(AK8=base,ba,IF(AK8=target,bf,AJ49+((bf-ba)/(target-base)))),ba*(1+f_CAGR)^(AK8-base)),""))</f>
        <v>0</v>
      </c>
      <c r="AL49" s="463">
        <f t="shared" si="335"/>
        <v>0</v>
      </c>
      <c r="AM49" s="463">
        <f t="shared" si="335"/>
        <v>0</v>
      </c>
      <c r="AN49" s="463">
        <f t="shared" si="335"/>
        <v>0</v>
      </c>
      <c r="AO49" s="463">
        <f t="shared" si="335"/>
        <v>0</v>
      </c>
      <c r="AP49" s="463">
        <f t="shared" si="335"/>
        <v>0</v>
      </c>
      <c r="AQ49" s="463">
        <f t="shared" si="335"/>
        <v>0</v>
      </c>
      <c r="AR49" s="463">
        <f t="shared" si="335"/>
        <v>0</v>
      </c>
      <c r="AS49" s="463">
        <f t="shared" si="335"/>
        <v>0</v>
      </c>
      <c r="AT49" s="463">
        <f t="shared" si="335"/>
        <v>0</v>
      </c>
      <c r="AU49" s="463">
        <f t="shared" si="335"/>
        <v>0</v>
      </c>
      <c r="AV49" s="463">
        <f t="shared" si="335"/>
        <v>0</v>
      </c>
      <c r="AW49" s="463">
        <f t="shared" si="335"/>
        <v>0</v>
      </c>
      <c r="AX49" s="463">
        <f t="shared" si="335"/>
        <v>0</v>
      </c>
      <c r="AY49" s="463">
        <f t="shared" si="335"/>
        <v>0</v>
      </c>
      <c r="AZ49" s="463">
        <f t="shared" si="335"/>
        <v>0</v>
      </c>
      <c r="BA49" s="463">
        <f t="shared" si="335"/>
        <v>0</v>
      </c>
      <c r="BB49" s="463">
        <f t="shared" si="335"/>
        <v>0</v>
      </c>
      <c r="BC49" s="463">
        <f t="shared" si="335"/>
        <v>0</v>
      </c>
      <c r="BD49" s="463">
        <f t="shared" si="335"/>
        <v>0</v>
      </c>
      <c r="BE49" s="463">
        <f t="shared" si="335"/>
        <v>0</v>
      </c>
      <c r="BF49" s="463">
        <f t="shared" si="335"/>
        <v>0</v>
      </c>
      <c r="BG49" s="463">
        <f t="shared" si="335"/>
        <v>0</v>
      </c>
      <c r="BH49" s="463">
        <f t="shared" si="335"/>
        <v>0</v>
      </c>
      <c r="BI49" s="463">
        <f t="shared" si="335"/>
        <v>0</v>
      </c>
      <c r="BJ49" s="463">
        <f t="shared" si="335"/>
        <v>0</v>
      </c>
      <c r="BK49" s="463">
        <f t="shared" si="335"/>
        <v>0</v>
      </c>
      <c r="BL49" s="463">
        <f t="shared" si="335"/>
        <v>0</v>
      </c>
      <c r="BM49" s="463">
        <f t="shared" si="335"/>
        <v>0</v>
      </c>
      <c r="BN49" s="463">
        <f t="shared" si="335"/>
        <v>0</v>
      </c>
      <c r="BO49" s="463">
        <f t="shared" si="335"/>
        <v>0</v>
      </c>
      <c r="BP49" s="463">
        <f t="shared" si="335"/>
        <v>0</v>
      </c>
      <c r="BQ49" s="463">
        <f t="shared" ref="BQ49:CL49" si="336">IF(BQ8&lt;sector_base,NA(),IFERROR(IF(activity_approach="Input Activity Data Manually",IF(BQ8=base,ba,IF(BQ8=target,bf,BP49+((bf-ba)/(target-base)))),ba*(1+f_CAGR)^(BQ8-base)),""))</f>
        <v>0</v>
      </c>
      <c r="BR49" s="463">
        <f t="shared" si="336"/>
        <v>0</v>
      </c>
      <c r="BS49" s="463">
        <f t="shared" si="336"/>
        <v>0</v>
      </c>
      <c r="BT49" s="463">
        <f t="shared" si="336"/>
        <v>0</v>
      </c>
      <c r="BU49" s="463">
        <f t="shared" si="336"/>
        <v>0</v>
      </c>
      <c r="BV49" s="463">
        <f t="shared" si="336"/>
        <v>0</v>
      </c>
      <c r="BW49" s="463">
        <f t="shared" si="336"/>
        <v>0</v>
      </c>
      <c r="BX49" s="463">
        <f t="shared" si="336"/>
        <v>0</v>
      </c>
      <c r="BY49" s="463">
        <f t="shared" si="336"/>
        <v>0</v>
      </c>
      <c r="BZ49" s="463">
        <f t="shared" si="336"/>
        <v>0</v>
      </c>
      <c r="CA49" s="463">
        <f t="shared" si="336"/>
        <v>0</v>
      </c>
      <c r="CB49" s="463">
        <f t="shared" si="336"/>
        <v>0</v>
      </c>
      <c r="CC49" s="463">
        <f t="shared" si="336"/>
        <v>0</v>
      </c>
      <c r="CD49" s="463">
        <f t="shared" si="336"/>
        <v>0</v>
      </c>
      <c r="CE49" s="463">
        <f t="shared" si="336"/>
        <v>0</v>
      </c>
      <c r="CF49" s="463">
        <f t="shared" si="336"/>
        <v>0</v>
      </c>
      <c r="CG49" s="463">
        <f t="shared" si="336"/>
        <v>0</v>
      </c>
      <c r="CH49" s="463">
        <f t="shared" si="336"/>
        <v>0</v>
      </c>
      <c r="CI49" s="463">
        <f t="shared" si="336"/>
        <v>0</v>
      </c>
      <c r="CJ49" s="463">
        <f t="shared" si="336"/>
        <v>0</v>
      </c>
      <c r="CK49" s="463">
        <f t="shared" si="336"/>
        <v>0</v>
      </c>
      <c r="CL49" s="463">
        <f t="shared" si="336"/>
        <v>0</v>
      </c>
      <c r="CN49" s="464" t="str">
        <f t="shared" si="331"/>
        <v/>
      </c>
      <c r="CO49" s="464" t="str">
        <f t="shared" si="332"/>
        <v/>
      </c>
      <c r="CP49" s="464" t="str">
        <f t="shared" si="333"/>
        <v/>
      </c>
    </row>
    <row r="50" spans="1:94" outlineLevel="1" x14ac:dyDescent="0.25">
      <c r="A50" s="456" t="s">
        <v>255</v>
      </c>
      <c r="B50" s="456" t="s">
        <v>258</v>
      </c>
      <c r="C50" s="456" t="s">
        <v>268</v>
      </c>
      <c r="D50" s="456" t="s">
        <v>281</v>
      </c>
      <c r="E50" s="465" t="str">
        <f>IFERROR((E48/E49)*1000,"")</f>
        <v/>
      </c>
      <c r="F50" s="446" t="str">
        <f t="shared" ref="F50" si="337">IFERROR((F48/F49)*1000,"")</f>
        <v/>
      </c>
      <c r="G50" s="446" t="str">
        <f t="shared" ref="G50" si="338">IFERROR((G48/G49)*1000,"")</f>
        <v/>
      </c>
      <c r="H50" s="446" t="str">
        <f t="shared" ref="H50" si="339">IFERROR((H48/H49)*1000,"")</f>
        <v/>
      </c>
      <c r="I50" s="446" t="str">
        <f t="shared" ref="I50" si="340">IFERROR((I48/I49)*1000,"")</f>
        <v/>
      </c>
      <c r="J50" s="446" t="str">
        <f t="shared" ref="J50" si="341">IFERROR((J48/J49)*1000,"")</f>
        <v/>
      </c>
      <c r="K50" s="446" t="str">
        <f t="shared" ref="K50" si="342">IFERROR((K48/K49)*1000,"")</f>
        <v/>
      </c>
      <c r="L50" s="446" t="str">
        <f t="shared" ref="L50" si="343">IFERROR((L48/L49)*1000,"")</f>
        <v/>
      </c>
      <c r="M50" s="446" t="str">
        <f t="shared" ref="M50" si="344">IFERROR((M48/M49)*1000,"")</f>
        <v/>
      </c>
      <c r="N50" s="446" t="str">
        <f t="shared" ref="N50" si="345">IFERROR((N48/N49)*1000,"")</f>
        <v/>
      </c>
      <c r="O50" s="446" t="str">
        <f t="shared" ref="O50" si="346">IFERROR((O48/O49)*1000,"")</f>
        <v/>
      </c>
      <c r="P50" s="446" t="str">
        <f t="shared" ref="P50" si="347">IFERROR((P48/P49)*1000,"")</f>
        <v/>
      </c>
      <c r="Q50" s="446" t="str">
        <f t="shared" ref="Q50" si="348">IFERROR((Q48/Q49)*1000,"")</f>
        <v/>
      </c>
      <c r="R50" s="446" t="str">
        <f t="shared" ref="R50" si="349">IFERROR((R48/R49)*1000,"")</f>
        <v/>
      </c>
      <c r="S50" s="446" t="str">
        <f t="shared" ref="S50" si="350">IFERROR((S48/S49)*1000,"")</f>
        <v/>
      </c>
      <c r="T50" s="446" t="str">
        <f t="shared" ref="T50" si="351">IFERROR((T48/T49)*1000,"")</f>
        <v/>
      </c>
      <c r="U50" s="446" t="str">
        <f t="shared" ref="U50" si="352">IFERROR((U48/U49)*1000,"")</f>
        <v/>
      </c>
      <c r="V50" s="446" t="str">
        <f t="shared" ref="V50" si="353">IFERROR((V48/V49)*1000,"")</f>
        <v/>
      </c>
      <c r="W50" s="446" t="str">
        <f t="shared" ref="W50" si="354">IFERROR((W48/W49)*1000,"")</f>
        <v/>
      </c>
      <c r="X50" s="446" t="str">
        <f t="shared" ref="X50" si="355">IFERROR((X48/X49)*1000,"")</f>
        <v/>
      </c>
      <c r="Y50" s="446" t="str">
        <f t="shared" ref="Y50" si="356">IFERROR((Y48/Y49)*1000,"")</f>
        <v/>
      </c>
      <c r="Z50" s="446" t="str">
        <f t="shared" ref="Z50" si="357">IFERROR((Z48/Z49)*1000,"")</f>
        <v/>
      </c>
      <c r="AA50" s="446" t="str">
        <f t="shared" ref="AA50" si="358">IFERROR((AA48/AA49)*1000,"")</f>
        <v/>
      </c>
      <c r="AB50" s="446" t="str">
        <f t="shared" ref="AB50" si="359">IFERROR((AB48/AB49)*1000,"")</f>
        <v/>
      </c>
      <c r="AC50" s="446" t="str">
        <f t="shared" ref="AC50" si="360">IFERROR((AC48/AC49)*1000,"")</f>
        <v/>
      </c>
      <c r="AD50" s="446" t="str">
        <f t="shared" ref="AD50" si="361">IFERROR((AD48/AD49)*1000,"")</f>
        <v/>
      </c>
      <c r="AE50" s="446" t="str">
        <f t="shared" ref="AE50" si="362">IFERROR((AE48/AE49)*1000,"")</f>
        <v/>
      </c>
      <c r="AF50" s="446" t="str">
        <f t="shared" ref="AF50" si="363">IFERROR((AF48/AF49)*1000,"")</f>
        <v/>
      </c>
      <c r="AG50" s="446" t="str">
        <f t="shared" ref="AG50" si="364">IFERROR((AG48/AG49)*1000,"")</f>
        <v/>
      </c>
      <c r="AH50" s="446" t="str">
        <f t="shared" ref="AH50" si="365">IFERROR((AH48/AH49)*1000,"")</f>
        <v/>
      </c>
      <c r="AI50" s="446" t="str">
        <f t="shared" ref="AI50" si="366">IFERROR((AI48/AI49)*1000,"")</f>
        <v/>
      </c>
      <c r="AJ50" s="446" t="str">
        <f t="shared" ref="AJ50" si="367">IFERROR((AJ48/AJ49)*1000,"")</f>
        <v/>
      </c>
      <c r="AK50" s="446" t="str">
        <f t="shared" ref="AK50" si="368">IFERROR((AK48/AK49)*1000,"")</f>
        <v/>
      </c>
      <c r="AL50" s="446" t="str">
        <f t="shared" ref="AL50" si="369">IFERROR((AL48/AL49)*1000,"")</f>
        <v/>
      </c>
      <c r="AM50" s="446" t="str">
        <f t="shared" ref="AM50" si="370">IFERROR((AM48/AM49)*1000,"")</f>
        <v/>
      </c>
      <c r="AN50" s="446" t="str">
        <f t="shared" ref="AN50" si="371">IFERROR((AN48/AN49)*1000,"")</f>
        <v/>
      </c>
      <c r="AO50" s="446" t="str">
        <f t="shared" ref="AO50" si="372">IFERROR((AO48/AO49)*1000,"")</f>
        <v/>
      </c>
      <c r="AP50" s="446" t="str">
        <f t="shared" ref="AP50" si="373">IFERROR((AP48/AP49)*1000,"")</f>
        <v/>
      </c>
      <c r="AQ50" s="446" t="str">
        <f t="shared" ref="AQ50" si="374">IFERROR((AQ48/AQ49)*1000,"")</f>
        <v/>
      </c>
      <c r="AR50" s="446" t="str">
        <f t="shared" ref="AR50" si="375">IFERROR((AR48/AR49)*1000,"")</f>
        <v/>
      </c>
      <c r="AS50" s="446" t="str">
        <f t="shared" ref="AS50" si="376">IFERROR((AS48/AS49)*1000,"")</f>
        <v/>
      </c>
      <c r="AT50" s="446" t="str">
        <f t="shared" ref="AT50" si="377">IFERROR((AT48/AT49)*1000,"")</f>
        <v/>
      </c>
      <c r="AU50" s="446" t="str">
        <f t="shared" ref="AU50" si="378">IFERROR((AU48/AU49)*1000,"")</f>
        <v/>
      </c>
      <c r="AV50" s="446" t="str">
        <f t="shared" ref="AV50" si="379">IFERROR((AV48/AV49)*1000,"")</f>
        <v/>
      </c>
      <c r="AW50" s="446" t="str">
        <f t="shared" ref="AW50" si="380">IFERROR((AW48/AW49)*1000,"")</f>
        <v/>
      </c>
      <c r="AX50" s="446" t="str">
        <f t="shared" ref="AX50" si="381">IFERROR((AX48/AX49)*1000,"")</f>
        <v/>
      </c>
      <c r="AY50" s="446" t="str">
        <f t="shared" ref="AY50" si="382">IFERROR((AY48/AY49)*1000,"")</f>
        <v/>
      </c>
      <c r="AZ50" s="446" t="str">
        <f t="shared" ref="AZ50" si="383">IFERROR((AZ48/AZ49)*1000,"")</f>
        <v/>
      </c>
      <c r="BA50" s="446" t="str">
        <f t="shared" ref="BA50" si="384">IFERROR((BA48/BA49)*1000,"")</f>
        <v/>
      </c>
      <c r="BB50" s="446" t="str">
        <f t="shared" ref="BB50" si="385">IFERROR((BB48/BB49)*1000,"")</f>
        <v/>
      </c>
      <c r="BC50" s="446" t="str">
        <f t="shared" ref="BC50" si="386">IFERROR((BC48/BC49)*1000,"")</f>
        <v/>
      </c>
      <c r="BD50" s="446" t="str">
        <f t="shared" ref="BD50" si="387">IFERROR((BD48/BD49)*1000,"")</f>
        <v/>
      </c>
      <c r="BE50" s="446" t="str">
        <f t="shared" ref="BE50" si="388">IFERROR((BE48/BE49)*1000,"")</f>
        <v/>
      </c>
      <c r="BF50" s="446" t="str">
        <f t="shared" ref="BF50" si="389">IFERROR((BF48/BF49)*1000,"")</f>
        <v/>
      </c>
      <c r="BG50" s="446" t="str">
        <f t="shared" ref="BG50" si="390">IFERROR((BG48/BG49)*1000,"")</f>
        <v/>
      </c>
      <c r="BH50" s="446" t="str">
        <f t="shared" ref="BH50" si="391">IFERROR((BH48/BH49)*1000,"")</f>
        <v/>
      </c>
      <c r="BI50" s="446" t="str">
        <f t="shared" ref="BI50" si="392">IFERROR((BI48/BI49)*1000,"")</f>
        <v/>
      </c>
      <c r="BJ50" s="446" t="str">
        <f t="shared" ref="BJ50" si="393">IFERROR((BJ48/BJ49)*1000,"")</f>
        <v/>
      </c>
      <c r="BK50" s="446" t="str">
        <f t="shared" ref="BK50" si="394">IFERROR((BK48/BK49)*1000,"")</f>
        <v/>
      </c>
      <c r="BL50" s="446" t="str">
        <f t="shared" ref="BL50" si="395">IFERROR((BL48/BL49)*1000,"")</f>
        <v/>
      </c>
      <c r="BM50" s="446" t="str">
        <f t="shared" ref="BM50" si="396">IFERROR((BM48/BM49)*1000,"")</f>
        <v/>
      </c>
      <c r="BN50" s="446" t="str">
        <f t="shared" ref="BN50" si="397">IFERROR((BN48/BN49)*1000,"")</f>
        <v/>
      </c>
      <c r="BO50" s="446" t="str">
        <f t="shared" ref="BO50" si="398">IFERROR((BO48/BO49)*1000,"")</f>
        <v/>
      </c>
      <c r="BP50" s="446" t="str">
        <f t="shared" ref="BP50" si="399">IFERROR((BP48/BP49)*1000,"")</f>
        <v/>
      </c>
      <c r="BQ50" s="446" t="str">
        <f t="shared" ref="BQ50" si="400">IFERROR((BQ48/BQ49)*1000,"")</f>
        <v/>
      </c>
      <c r="BR50" s="446" t="str">
        <f t="shared" ref="BR50" si="401">IFERROR((BR48/BR49)*1000,"")</f>
        <v/>
      </c>
      <c r="BS50" s="446" t="str">
        <f t="shared" ref="BS50" si="402">IFERROR((BS48/BS49)*1000,"")</f>
        <v/>
      </c>
      <c r="BT50" s="446" t="str">
        <f t="shared" ref="BT50" si="403">IFERROR((BT48/BT49)*1000,"")</f>
        <v/>
      </c>
      <c r="BU50" s="446" t="str">
        <f t="shared" ref="BU50" si="404">IFERROR((BU48/BU49)*1000,"")</f>
        <v/>
      </c>
      <c r="BV50" s="446" t="str">
        <f t="shared" ref="BV50" si="405">IFERROR((BV48/BV49)*1000,"")</f>
        <v/>
      </c>
      <c r="BW50" s="446" t="str">
        <f t="shared" ref="BW50" si="406">IFERROR((BW48/BW49)*1000,"")</f>
        <v/>
      </c>
      <c r="BX50" s="446" t="str">
        <f t="shared" ref="BX50" si="407">IFERROR((BX48/BX49)*1000,"")</f>
        <v/>
      </c>
      <c r="BY50" s="446" t="str">
        <f t="shared" ref="BY50" si="408">IFERROR((BY48/BY49)*1000,"")</f>
        <v/>
      </c>
      <c r="BZ50" s="446" t="str">
        <f t="shared" ref="BZ50" si="409">IFERROR((BZ48/BZ49)*1000,"")</f>
        <v/>
      </c>
      <c r="CA50" s="446" t="str">
        <f t="shared" ref="CA50" si="410">IFERROR((CA48/CA49)*1000,"")</f>
        <v/>
      </c>
      <c r="CB50" s="446" t="str">
        <f t="shared" ref="CB50" si="411">IFERROR((CB48/CB49)*1000,"")</f>
        <v/>
      </c>
      <c r="CC50" s="446" t="str">
        <f t="shared" ref="CC50" si="412">IFERROR((CC48/CC49)*1000,"")</f>
        <v/>
      </c>
      <c r="CD50" s="446" t="str">
        <f t="shared" ref="CD50" si="413">IFERROR((CD48/CD49)*1000,"")</f>
        <v/>
      </c>
      <c r="CE50" s="446" t="str">
        <f t="shared" ref="CE50" si="414">IFERROR((CE48/CE49)*1000,"")</f>
        <v/>
      </c>
      <c r="CF50" s="446" t="str">
        <f t="shared" ref="CF50" si="415">IFERROR((CF48/CF49)*1000,"")</f>
        <v/>
      </c>
      <c r="CG50" s="446" t="str">
        <f t="shared" ref="CG50" si="416">IFERROR((CG48/CG49)*1000,"")</f>
        <v/>
      </c>
      <c r="CH50" s="446" t="str">
        <f t="shared" ref="CH50" si="417">IFERROR((CH48/CH49)*1000,"")</f>
        <v/>
      </c>
      <c r="CI50" s="446" t="str">
        <f t="shared" ref="CI50" si="418">IFERROR((CI48/CI49)*1000,"")</f>
        <v/>
      </c>
      <c r="CJ50" s="446" t="str">
        <f t="shared" ref="CJ50" si="419">IFERROR((CJ48/CJ49)*1000,"")</f>
        <v/>
      </c>
      <c r="CK50" s="446" t="str">
        <f t="shared" ref="CK50" si="420">IFERROR((CK48/CK49)*1000,"")</f>
        <v/>
      </c>
      <c r="CL50" s="446" t="str">
        <f t="shared" ref="CL50" si="421">IFERROR((CL48/CL49)*1000,"")</f>
        <v/>
      </c>
      <c r="CN50" s="447" t="str">
        <f t="shared" si="331"/>
        <v/>
      </c>
      <c r="CO50" s="447" t="str">
        <f t="shared" si="332"/>
        <v/>
      </c>
      <c r="CP50" s="447" t="str">
        <f t="shared" si="333"/>
        <v/>
      </c>
    </row>
    <row r="51" spans="1:94" outlineLevel="1" x14ac:dyDescent="0.25">
      <c r="A51" s="474"/>
      <c r="B51" s="474" t="s">
        <v>124</v>
      </c>
      <c r="C51" s="466" t="s">
        <v>269</v>
      </c>
      <c r="D51" s="466" t="s">
        <v>282</v>
      </c>
      <c r="E51" s="467" t="str">
        <f t="shared" ref="E51:AJ51" ca="1" si="422">IFERROR(IF((INDEX($E42:$CL49,8,MATCH(base,$E42:$CL42,0))/INDEX($E42:$CL49,3,MATCH(sector_base,$E42:$CL42,0))/(E49/E44))&gt;=1,1,(INDEX($E42:$CL49,8,MATCH(base,$E42:$CL42,0))/INDEX($E42:$CL49,3,MATCH(base,$E42:$CL42,0))/(E49/E44))),"")</f>
        <v/>
      </c>
      <c r="F51" s="468" t="str">
        <f t="shared" ca="1" si="422"/>
        <v/>
      </c>
      <c r="G51" s="468" t="str">
        <f t="shared" ca="1" si="422"/>
        <v/>
      </c>
      <c r="H51" s="468" t="str">
        <f t="shared" ca="1" si="422"/>
        <v/>
      </c>
      <c r="I51" s="468" t="str">
        <f t="shared" ca="1" si="422"/>
        <v/>
      </c>
      <c r="J51" s="468" t="str">
        <f t="shared" ca="1" si="422"/>
        <v/>
      </c>
      <c r="K51" s="468" t="str">
        <f t="shared" ca="1" si="422"/>
        <v/>
      </c>
      <c r="L51" s="468" t="str">
        <f t="shared" ca="1" si="422"/>
        <v/>
      </c>
      <c r="M51" s="468" t="str">
        <f t="shared" ca="1" si="422"/>
        <v/>
      </c>
      <c r="N51" s="468" t="str">
        <f t="shared" ca="1" si="422"/>
        <v/>
      </c>
      <c r="O51" s="468" t="str">
        <f t="shared" ca="1" si="422"/>
        <v/>
      </c>
      <c r="P51" s="468" t="str">
        <f t="shared" ca="1" si="422"/>
        <v/>
      </c>
      <c r="Q51" s="468" t="str">
        <f t="shared" ca="1" si="422"/>
        <v/>
      </c>
      <c r="R51" s="468" t="str">
        <f t="shared" ca="1" si="422"/>
        <v/>
      </c>
      <c r="S51" s="468" t="str">
        <f t="shared" ca="1" si="422"/>
        <v/>
      </c>
      <c r="T51" s="468" t="str">
        <f t="shared" ca="1" si="422"/>
        <v/>
      </c>
      <c r="U51" s="468" t="str">
        <f t="shared" ca="1" si="422"/>
        <v/>
      </c>
      <c r="V51" s="468" t="str">
        <f t="shared" ca="1" si="422"/>
        <v/>
      </c>
      <c r="W51" s="468" t="str">
        <f t="shared" ca="1" si="422"/>
        <v/>
      </c>
      <c r="X51" s="468" t="str">
        <f t="shared" ca="1" si="422"/>
        <v/>
      </c>
      <c r="Y51" s="468" t="str">
        <f t="shared" ca="1" si="422"/>
        <v/>
      </c>
      <c r="Z51" s="468" t="str">
        <f t="shared" ca="1" si="422"/>
        <v/>
      </c>
      <c r="AA51" s="468" t="str">
        <f t="shared" ca="1" si="422"/>
        <v/>
      </c>
      <c r="AB51" s="468" t="str">
        <f t="shared" ca="1" si="422"/>
        <v/>
      </c>
      <c r="AC51" s="468" t="str">
        <f t="shared" ca="1" si="422"/>
        <v/>
      </c>
      <c r="AD51" s="468" t="str">
        <f t="shared" ca="1" si="422"/>
        <v/>
      </c>
      <c r="AE51" s="468" t="str">
        <f t="shared" ca="1" si="422"/>
        <v/>
      </c>
      <c r="AF51" s="468" t="str">
        <f t="shared" ca="1" si="422"/>
        <v/>
      </c>
      <c r="AG51" s="468" t="str">
        <f t="shared" ca="1" si="422"/>
        <v/>
      </c>
      <c r="AH51" s="468" t="str">
        <f t="shared" ca="1" si="422"/>
        <v/>
      </c>
      <c r="AI51" s="468" t="str">
        <f t="shared" ca="1" si="422"/>
        <v/>
      </c>
      <c r="AJ51" s="468" t="str">
        <f t="shared" ca="1" si="422"/>
        <v/>
      </c>
      <c r="AK51" s="468" t="str">
        <f t="shared" ref="AK51:BP51" ca="1" si="423">IFERROR(IF((INDEX($E42:$CL49,8,MATCH(base,$E42:$CL42,0))/INDEX($E42:$CL49,3,MATCH(sector_base,$E42:$CL42,0))/(AK49/AK44))&gt;=1,1,(INDEX($E42:$CL49,8,MATCH(base,$E42:$CL42,0))/INDEX($E42:$CL49,3,MATCH(base,$E42:$CL42,0))/(AK49/AK44))),"")</f>
        <v/>
      </c>
      <c r="AL51" s="468" t="str">
        <f t="shared" ca="1" si="423"/>
        <v/>
      </c>
      <c r="AM51" s="468" t="str">
        <f t="shared" ca="1" si="423"/>
        <v/>
      </c>
      <c r="AN51" s="468" t="str">
        <f t="shared" ca="1" si="423"/>
        <v/>
      </c>
      <c r="AO51" s="468" t="str">
        <f t="shared" ca="1" si="423"/>
        <v/>
      </c>
      <c r="AP51" s="468" t="str">
        <f t="shared" ca="1" si="423"/>
        <v/>
      </c>
      <c r="AQ51" s="468" t="str">
        <f t="shared" ca="1" si="423"/>
        <v/>
      </c>
      <c r="AR51" s="468" t="str">
        <f t="shared" ca="1" si="423"/>
        <v/>
      </c>
      <c r="AS51" s="468" t="str">
        <f t="shared" ca="1" si="423"/>
        <v/>
      </c>
      <c r="AT51" s="468" t="str">
        <f t="shared" ca="1" si="423"/>
        <v/>
      </c>
      <c r="AU51" s="468" t="str">
        <f t="shared" ca="1" si="423"/>
        <v/>
      </c>
      <c r="AV51" s="468" t="str">
        <f t="shared" ca="1" si="423"/>
        <v/>
      </c>
      <c r="AW51" s="468" t="str">
        <f t="shared" ca="1" si="423"/>
        <v/>
      </c>
      <c r="AX51" s="468" t="str">
        <f t="shared" ca="1" si="423"/>
        <v/>
      </c>
      <c r="AY51" s="468" t="str">
        <f t="shared" ca="1" si="423"/>
        <v/>
      </c>
      <c r="AZ51" s="468" t="str">
        <f t="shared" ca="1" si="423"/>
        <v/>
      </c>
      <c r="BA51" s="468" t="str">
        <f t="shared" ca="1" si="423"/>
        <v/>
      </c>
      <c r="BB51" s="468" t="str">
        <f t="shared" ca="1" si="423"/>
        <v/>
      </c>
      <c r="BC51" s="468" t="str">
        <f t="shared" ca="1" si="423"/>
        <v/>
      </c>
      <c r="BD51" s="468" t="str">
        <f t="shared" ca="1" si="423"/>
        <v/>
      </c>
      <c r="BE51" s="468" t="str">
        <f t="shared" ca="1" si="423"/>
        <v/>
      </c>
      <c r="BF51" s="468" t="str">
        <f t="shared" ca="1" si="423"/>
        <v/>
      </c>
      <c r="BG51" s="468" t="str">
        <f t="shared" ca="1" si="423"/>
        <v/>
      </c>
      <c r="BH51" s="468" t="str">
        <f t="shared" ca="1" si="423"/>
        <v/>
      </c>
      <c r="BI51" s="468" t="str">
        <f t="shared" ca="1" si="423"/>
        <v/>
      </c>
      <c r="BJ51" s="468" t="str">
        <f t="shared" ca="1" si="423"/>
        <v/>
      </c>
      <c r="BK51" s="468" t="str">
        <f t="shared" ca="1" si="423"/>
        <v/>
      </c>
      <c r="BL51" s="468" t="str">
        <f t="shared" ca="1" si="423"/>
        <v/>
      </c>
      <c r="BM51" s="468" t="str">
        <f t="shared" ca="1" si="423"/>
        <v/>
      </c>
      <c r="BN51" s="468" t="str">
        <f t="shared" ca="1" si="423"/>
        <v/>
      </c>
      <c r="BO51" s="468" t="str">
        <f t="shared" ca="1" si="423"/>
        <v/>
      </c>
      <c r="BP51" s="468" t="str">
        <f t="shared" ca="1" si="423"/>
        <v/>
      </c>
      <c r="BQ51" s="468" t="str">
        <f t="shared" ref="BQ51:CL51" ca="1" si="424">IFERROR(IF((INDEX($E42:$CL49,8,MATCH(base,$E42:$CL42,0))/INDEX($E42:$CL49,3,MATCH(sector_base,$E42:$CL42,0))/(BQ49/BQ44))&gt;=1,1,(INDEX($E42:$CL49,8,MATCH(base,$E42:$CL42,0))/INDEX($E42:$CL49,3,MATCH(base,$E42:$CL42,0))/(BQ49/BQ44))),"")</f>
        <v/>
      </c>
      <c r="BR51" s="468" t="str">
        <f t="shared" ca="1" si="424"/>
        <v/>
      </c>
      <c r="BS51" s="468" t="str">
        <f t="shared" ca="1" si="424"/>
        <v/>
      </c>
      <c r="BT51" s="468" t="str">
        <f t="shared" ca="1" si="424"/>
        <v/>
      </c>
      <c r="BU51" s="468" t="str">
        <f t="shared" ca="1" si="424"/>
        <v/>
      </c>
      <c r="BV51" s="468" t="str">
        <f t="shared" ca="1" si="424"/>
        <v/>
      </c>
      <c r="BW51" s="468" t="str">
        <f t="shared" ca="1" si="424"/>
        <v/>
      </c>
      <c r="BX51" s="468" t="str">
        <f t="shared" ca="1" si="424"/>
        <v/>
      </c>
      <c r="BY51" s="468" t="str">
        <f t="shared" ca="1" si="424"/>
        <v/>
      </c>
      <c r="BZ51" s="468" t="str">
        <f t="shared" ca="1" si="424"/>
        <v/>
      </c>
      <c r="CA51" s="468" t="str">
        <f t="shared" ca="1" si="424"/>
        <v/>
      </c>
      <c r="CB51" s="468" t="str">
        <f t="shared" ca="1" si="424"/>
        <v/>
      </c>
      <c r="CC51" s="468" t="str">
        <f t="shared" ca="1" si="424"/>
        <v/>
      </c>
      <c r="CD51" s="468" t="str">
        <f t="shared" ca="1" si="424"/>
        <v/>
      </c>
      <c r="CE51" s="468" t="str">
        <f t="shared" ca="1" si="424"/>
        <v/>
      </c>
      <c r="CF51" s="468" t="str">
        <f t="shared" ca="1" si="424"/>
        <v/>
      </c>
      <c r="CG51" s="468" t="str">
        <f t="shared" ca="1" si="424"/>
        <v/>
      </c>
      <c r="CH51" s="468" t="str">
        <f t="shared" ca="1" si="424"/>
        <v/>
      </c>
      <c r="CI51" s="468" t="str">
        <f t="shared" ca="1" si="424"/>
        <v/>
      </c>
      <c r="CJ51" s="468" t="str">
        <f t="shared" ca="1" si="424"/>
        <v/>
      </c>
      <c r="CK51" s="468" t="str">
        <f t="shared" ca="1" si="424"/>
        <v/>
      </c>
      <c r="CL51" s="468" t="str">
        <f t="shared" ca="1" si="424"/>
        <v/>
      </c>
      <c r="CN51" s="462" t="str">
        <f ca="1">IFERROR((Y51/H51)^(1/17)-1,"")</f>
        <v/>
      </c>
      <c r="CO51" s="462" t="str">
        <f ca="1">IFERROR((AN51/Y51)^(1/15)-1,"")</f>
        <v/>
      </c>
      <c r="CP51" s="462" t="str">
        <f ca="1">IFERROR((AN51/H51)^(1/32)-1,"")</f>
        <v/>
      </c>
    </row>
    <row r="52" spans="1:94" outlineLevel="1" x14ac:dyDescent="0.25">
      <c r="A52" s="455"/>
      <c r="B52" s="455" t="s">
        <v>27</v>
      </c>
      <c r="C52" s="455" t="s">
        <v>270</v>
      </c>
      <c r="D52" s="455" t="s">
        <v>274</v>
      </c>
      <c r="E52" s="457" t="str">
        <f t="shared" ref="E52:AJ52" ca="1" si="425">IFERROR(IF(INDEX($E42:$CL51,9,MATCH(base,$E42:$CL42,0))-E47&lt;0,"N/A",INDEX($E42:$CL51,9,MATCH(base,$E42:$CL42,0))-E47),"")</f>
        <v/>
      </c>
      <c r="F52" s="458" t="str">
        <f t="shared" ca="1" si="425"/>
        <v/>
      </c>
      <c r="G52" s="458" t="str">
        <f t="shared" ca="1" si="425"/>
        <v/>
      </c>
      <c r="H52" s="458" t="str">
        <f t="shared" ca="1" si="425"/>
        <v/>
      </c>
      <c r="I52" s="458" t="str">
        <f t="shared" ca="1" si="425"/>
        <v/>
      </c>
      <c r="J52" s="458" t="str">
        <f t="shared" ca="1" si="425"/>
        <v/>
      </c>
      <c r="K52" s="458" t="str">
        <f t="shared" ca="1" si="425"/>
        <v/>
      </c>
      <c r="L52" s="458" t="str">
        <f t="shared" ca="1" si="425"/>
        <v/>
      </c>
      <c r="M52" s="458" t="str">
        <f t="shared" ca="1" si="425"/>
        <v/>
      </c>
      <c r="N52" s="458" t="str">
        <f t="shared" ca="1" si="425"/>
        <v/>
      </c>
      <c r="O52" s="458" t="str">
        <f t="shared" ca="1" si="425"/>
        <v/>
      </c>
      <c r="P52" s="458" t="str">
        <f t="shared" ca="1" si="425"/>
        <v/>
      </c>
      <c r="Q52" s="458" t="str">
        <f t="shared" ca="1" si="425"/>
        <v/>
      </c>
      <c r="R52" s="458" t="str">
        <f t="shared" ca="1" si="425"/>
        <v/>
      </c>
      <c r="S52" s="458" t="str">
        <f t="shared" ca="1" si="425"/>
        <v/>
      </c>
      <c r="T52" s="458" t="str">
        <f t="shared" ca="1" si="425"/>
        <v/>
      </c>
      <c r="U52" s="458" t="str">
        <f t="shared" ca="1" si="425"/>
        <v/>
      </c>
      <c r="V52" s="458" t="str">
        <f t="shared" ca="1" si="425"/>
        <v/>
      </c>
      <c r="W52" s="458" t="str">
        <f t="shared" ca="1" si="425"/>
        <v/>
      </c>
      <c r="X52" s="458" t="str">
        <f t="shared" ca="1" si="425"/>
        <v/>
      </c>
      <c r="Y52" s="458" t="str">
        <f t="shared" ca="1" si="425"/>
        <v/>
      </c>
      <c r="Z52" s="458" t="str">
        <f t="shared" ca="1" si="425"/>
        <v/>
      </c>
      <c r="AA52" s="458" t="str">
        <f t="shared" ca="1" si="425"/>
        <v/>
      </c>
      <c r="AB52" s="458" t="str">
        <f t="shared" ca="1" si="425"/>
        <v/>
      </c>
      <c r="AC52" s="458" t="str">
        <f t="shared" ca="1" si="425"/>
        <v/>
      </c>
      <c r="AD52" s="458" t="str">
        <f t="shared" ca="1" si="425"/>
        <v/>
      </c>
      <c r="AE52" s="458" t="str">
        <f t="shared" ca="1" si="425"/>
        <v/>
      </c>
      <c r="AF52" s="458" t="str">
        <f t="shared" ca="1" si="425"/>
        <v/>
      </c>
      <c r="AG52" s="458" t="str">
        <f t="shared" ca="1" si="425"/>
        <v/>
      </c>
      <c r="AH52" s="458" t="str">
        <f t="shared" ca="1" si="425"/>
        <v/>
      </c>
      <c r="AI52" s="458" t="str">
        <f t="shared" ca="1" si="425"/>
        <v/>
      </c>
      <c r="AJ52" s="458" t="str">
        <f t="shared" ca="1" si="425"/>
        <v/>
      </c>
      <c r="AK52" s="458" t="str">
        <f t="shared" ref="AK52:BP52" ca="1" si="426">IFERROR(IF(INDEX($E42:$CL51,9,MATCH(base,$E42:$CL42,0))-AK47&lt;0,"N/A",INDEX($E42:$CL51,9,MATCH(base,$E42:$CL42,0))-AK47),"")</f>
        <v/>
      </c>
      <c r="AL52" s="458" t="str">
        <f t="shared" ca="1" si="426"/>
        <v/>
      </c>
      <c r="AM52" s="458" t="str">
        <f t="shared" ca="1" si="426"/>
        <v/>
      </c>
      <c r="AN52" s="458" t="str">
        <f t="shared" ca="1" si="426"/>
        <v/>
      </c>
      <c r="AO52" s="458" t="str">
        <f t="shared" ca="1" si="426"/>
        <v/>
      </c>
      <c r="AP52" s="458" t="str">
        <f t="shared" ca="1" si="426"/>
        <v/>
      </c>
      <c r="AQ52" s="458" t="str">
        <f t="shared" ca="1" si="426"/>
        <v/>
      </c>
      <c r="AR52" s="458" t="str">
        <f t="shared" ca="1" si="426"/>
        <v/>
      </c>
      <c r="AS52" s="458" t="str">
        <f t="shared" ca="1" si="426"/>
        <v/>
      </c>
      <c r="AT52" s="458" t="str">
        <f t="shared" ca="1" si="426"/>
        <v/>
      </c>
      <c r="AU52" s="458" t="str">
        <f t="shared" ca="1" si="426"/>
        <v/>
      </c>
      <c r="AV52" s="458" t="str">
        <f t="shared" ca="1" si="426"/>
        <v/>
      </c>
      <c r="AW52" s="458" t="str">
        <f t="shared" ca="1" si="426"/>
        <v/>
      </c>
      <c r="AX52" s="458" t="str">
        <f t="shared" ca="1" si="426"/>
        <v/>
      </c>
      <c r="AY52" s="458" t="str">
        <f t="shared" ca="1" si="426"/>
        <v/>
      </c>
      <c r="AZ52" s="458" t="str">
        <f t="shared" ca="1" si="426"/>
        <v/>
      </c>
      <c r="BA52" s="458" t="str">
        <f t="shared" ca="1" si="426"/>
        <v/>
      </c>
      <c r="BB52" s="458" t="str">
        <f t="shared" ca="1" si="426"/>
        <v/>
      </c>
      <c r="BC52" s="458" t="str">
        <f t="shared" ca="1" si="426"/>
        <v/>
      </c>
      <c r="BD52" s="458" t="str">
        <f t="shared" ca="1" si="426"/>
        <v/>
      </c>
      <c r="BE52" s="458" t="str">
        <f t="shared" ca="1" si="426"/>
        <v/>
      </c>
      <c r="BF52" s="458" t="str">
        <f t="shared" ca="1" si="426"/>
        <v/>
      </c>
      <c r="BG52" s="458" t="str">
        <f t="shared" ca="1" si="426"/>
        <v/>
      </c>
      <c r="BH52" s="458" t="str">
        <f t="shared" ca="1" si="426"/>
        <v/>
      </c>
      <c r="BI52" s="458" t="str">
        <f t="shared" ca="1" si="426"/>
        <v/>
      </c>
      <c r="BJ52" s="458" t="str">
        <f t="shared" ca="1" si="426"/>
        <v/>
      </c>
      <c r="BK52" s="458" t="str">
        <f t="shared" ca="1" si="426"/>
        <v/>
      </c>
      <c r="BL52" s="458" t="str">
        <f t="shared" ca="1" si="426"/>
        <v/>
      </c>
      <c r="BM52" s="458" t="str">
        <f t="shared" ca="1" si="426"/>
        <v/>
      </c>
      <c r="BN52" s="458" t="str">
        <f t="shared" ca="1" si="426"/>
        <v/>
      </c>
      <c r="BO52" s="458" t="str">
        <f t="shared" ca="1" si="426"/>
        <v/>
      </c>
      <c r="BP52" s="458" t="str">
        <f t="shared" ca="1" si="426"/>
        <v/>
      </c>
      <c r="BQ52" s="458" t="str">
        <f t="shared" ref="BQ52:CL52" ca="1" si="427">IFERROR(IF(INDEX($E42:$CL51,9,MATCH(base,$E42:$CL42,0))-BQ47&lt;0,"N/A",INDEX($E42:$CL51,9,MATCH(base,$E42:$CL42,0))-BQ47),"")</f>
        <v/>
      </c>
      <c r="BR52" s="458" t="str">
        <f t="shared" ca="1" si="427"/>
        <v/>
      </c>
      <c r="BS52" s="458" t="str">
        <f t="shared" ca="1" si="427"/>
        <v/>
      </c>
      <c r="BT52" s="458" t="str">
        <f t="shared" ca="1" si="427"/>
        <v/>
      </c>
      <c r="BU52" s="458" t="str">
        <f t="shared" ca="1" si="427"/>
        <v/>
      </c>
      <c r="BV52" s="458" t="str">
        <f t="shared" ca="1" si="427"/>
        <v/>
      </c>
      <c r="BW52" s="458" t="str">
        <f t="shared" ca="1" si="427"/>
        <v/>
      </c>
      <c r="BX52" s="458" t="str">
        <f t="shared" ca="1" si="427"/>
        <v/>
      </c>
      <c r="BY52" s="458" t="str">
        <f t="shared" ca="1" si="427"/>
        <v/>
      </c>
      <c r="BZ52" s="458" t="str">
        <f t="shared" ca="1" si="427"/>
        <v/>
      </c>
      <c r="CA52" s="458" t="str">
        <f t="shared" ca="1" si="427"/>
        <v/>
      </c>
      <c r="CB52" s="458" t="str">
        <f t="shared" ca="1" si="427"/>
        <v/>
      </c>
      <c r="CC52" s="458" t="str">
        <f t="shared" ca="1" si="427"/>
        <v/>
      </c>
      <c r="CD52" s="458" t="str">
        <f t="shared" ca="1" si="427"/>
        <v/>
      </c>
      <c r="CE52" s="458" t="str">
        <f t="shared" ca="1" si="427"/>
        <v/>
      </c>
      <c r="CF52" s="458" t="str">
        <f t="shared" ca="1" si="427"/>
        <v/>
      </c>
      <c r="CG52" s="458" t="str">
        <f t="shared" ca="1" si="427"/>
        <v/>
      </c>
      <c r="CH52" s="458" t="str">
        <f t="shared" ca="1" si="427"/>
        <v/>
      </c>
      <c r="CI52" s="458" t="str">
        <f t="shared" ca="1" si="427"/>
        <v/>
      </c>
      <c r="CJ52" s="458" t="str">
        <f t="shared" ca="1" si="427"/>
        <v/>
      </c>
      <c r="CK52" s="458" t="str">
        <f t="shared" ca="1" si="427"/>
        <v/>
      </c>
      <c r="CL52" s="458" t="str">
        <f t="shared" ca="1" si="427"/>
        <v/>
      </c>
      <c r="CN52" s="454" t="str">
        <f ca="1">IFERROR((Y52/H52)^(1/17)-1,"")</f>
        <v/>
      </c>
      <c r="CO52" s="454" t="str">
        <f ca="1">IFERROR((AN52/Y52)^(1/15)-1,"")</f>
        <v/>
      </c>
      <c r="CP52" s="454" t="str">
        <f ca="1">IFERROR((AN52/H52)^(1/32)-1,"")</f>
        <v/>
      </c>
    </row>
    <row r="53" spans="1:94" outlineLevel="1" x14ac:dyDescent="0.25">
      <c r="A53" s="459" t="s">
        <v>255</v>
      </c>
      <c r="B53" s="459" t="s">
        <v>256</v>
      </c>
      <c r="C53" s="459" t="s">
        <v>271</v>
      </c>
      <c r="D53" s="459" t="s">
        <v>283</v>
      </c>
      <c r="E53" s="461">
        <f t="shared" ref="E53:N53" ca="1" si="428">IF(E8&lt;sector_base,NA(),IF($B$6="ON", IF(E8&gt;=covid_start, IF(E8&lt;covid_recovery,NA(),IFERROR(E47+(E46*E52*E51),0)),IFERROR(E47+(E46*E52*E51),0)),IFERROR(E47+(E46*E52*E51),0)))</f>
        <v>0</v>
      </c>
      <c r="F53" s="461">
        <f t="shared" ca="1" si="428"/>
        <v>0</v>
      </c>
      <c r="G53" s="461">
        <f t="shared" ca="1" si="428"/>
        <v>0</v>
      </c>
      <c r="H53" s="461">
        <f ca="1">IF(H8&lt;sector_base,NA(),IF($B$6="ON", IF(H8&gt;=covid_start, IF(H8&lt;covid_recovery,NA(),IFERROR(H47+(H46*H52*H51),0)),IFERROR(H47+(H46*H52*H51),0)),IFERROR(H47+(H46*H52*H51),0)))</f>
        <v>0</v>
      </c>
      <c r="I53" s="461">
        <f ca="1">IF(I8&lt;sector_base,NA(),IF($B$6="ON", IF(I8&gt;=covid_start, IF(I8&lt;covid_recovery,NA(),IFERROR(I47+(I46*I52*I51),0)),IFERROR(I47+(I46*I52*I51),0)),IFERROR(I47+(I46*I52*I51),0)))</f>
        <v>0</v>
      </c>
      <c r="J53" s="461" t="e">
        <f t="shared" si="428"/>
        <v>#N/A</v>
      </c>
      <c r="K53" s="461" t="e">
        <f t="shared" si="428"/>
        <v>#N/A</v>
      </c>
      <c r="L53" s="461" t="e">
        <f t="shared" si="428"/>
        <v>#N/A</v>
      </c>
      <c r="M53" s="461" t="e">
        <f t="shared" si="428"/>
        <v>#N/A</v>
      </c>
      <c r="N53" s="461" t="e">
        <f t="shared" si="428"/>
        <v>#N/A</v>
      </c>
      <c r="O53" s="461">
        <f t="shared" ref="O53:AT53" ca="1" si="429">IF(O8&lt;sector_base,NA(),IF($B$6="ON", IF(O8&gt;=covid_start, IF(O8&lt;covid_recovery,NA(),IFERROR(O47+(O46*O52*O51),0)),IFERROR(O47+(O46*O52*O51),0)),IFERROR(O47+(O46*O52*O51),0)))</f>
        <v>0</v>
      </c>
      <c r="P53" s="461">
        <f t="shared" ca="1" si="429"/>
        <v>0</v>
      </c>
      <c r="Q53" s="461">
        <f t="shared" ca="1" si="429"/>
        <v>0</v>
      </c>
      <c r="R53" s="461">
        <f t="shared" ca="1" si="429"/>
        <v>0</v>
      </c>
      <c r="S53" s="461">
        <f t="shared" ca="1" si="429"/>
        <v>0</v>
      </c>
      <c r="T53" s="461">
        <f t="shared" ca="1" si="429"/>
        <v>0</v>
      </c>
      <c r="U53" s="461">
        <f t="shared" ca="1" si="429"/>
        <v>0</v>
      </c>
      <c r="V53" s="461">
        <f t="shared" ca="1" si="429"/>
        <v>0</v>
      </c>
      <c r="W53" s="461">
        <f t="shared" ca="1" si="429"/>
        <v>0</v>
      </c>
      <c r="X53" s="461">
        <f t="shared" ca="1" si="429"/>
        <v>0</v>
      </c>
      <c r="Y53" s="461">
        <f t="shared" ca="1" si="429"/>
        <v>0</v>
      </c>
      <c r="Z53" s="461">
        <f t="shared" ca="1" si="429"/>
        <v>0</v>
      </c>
      <c r="AA53" s="461">
        <f t="shared" ca="1" si="429"/>
        <v>0</v>
      </c>
      <c r="AB53" s="461">
        <f t="shared" ca="1" si="429"/>
        <v>0</v>
      </c>
      <c r="AC53" s="461">
        <f t="shared" ca="1" si="429"/>
        <v>0</v>
      </c>
      <c r="AD53" s="461">
        <f t="shared" ca="1" si="429"/>
        <v>0</v>
      </c>
      <c r="AE53" s="461">
        <f t="shared" ca="1" si="429"/>
        <v>0</v>
      </c>
      <c r="AF53" s="461">
        <f t="shared" ca="1" si="429"/>
        <v>0</v>
      </c>
      <c r="AG53" s="461">
        <f t="shared" ca="1" si="429"/>
        <v>0</v>
      </c>
      <c r="AH53" s="461">
        <f t="shared" ca="1" si="429"/>
        <v>0</v>
      </c>
      <c r="AI53" s="461">
        <f t="shared" ca="1" si="429"/>
        <v>0</v>
      </c>
      <c r="AJ53" s="461">
        <f t="shared" ca="1" si="429"/>
        <v>0</v>
      </c>
      <c r="AK53" s="461">
        <f t="shared" ca="1" si="429"/>
        <v>0</v>
      </c>
      <c r="AL53" s="461">
        <f t="shared" ca="1" si="429"/>
        <v>0</v>
      </c>
      <c r="AM53" s="461">
        <f t="shared" ca="1" si="429"/>
        <v>0</v>
      </c>
      <c r="AN53" s="461">
        <f t="shared" ca="1" si="429"/>
        <v>0</v>
      </c>
      <c r="AO53" s="461">
        <f t="shared" ca="1" si="429"/>
        <v>0</v>
      </c>
      <c r="AP53" s="461">
        <f t="shared" ca="1" si="429"/>
        <v>0</v>
      </c>
      <c r="AQ53" s="461">
        <f t="shared" ca="1" si="429"/>
        <v>0</v>
      </c>
      <c r="AR53" s="461">
        <f t="shared" ca="1" si="429"/>
        <v>0</v>
      </c>
      <c r="AS53" s="461">
        <f t="shared" ca="1" si="429"/>
        <v>0</v>
      </c>
      <c r="AT53" s="461">
        <f t="shared" ca="1" si="429"/>
        <v>0</v>
      </c>
      <c r="AU53" s="461">
        <f t="shared" ref="AU53:BZ53" ca="1" si="430">IF(AU8&lt;sector_base,NA(),IF($B$6="ON", IF(AU8&gt;=covid_start, IF(AU8&lt;covid_recovery,NA(),IFERROR(AU47+(AU46*AU52*AU51),0)),IFERROR(AU47+(AU46*AU52*AU51),0)),IFERROR(AU47+(AU46*AU52*AU51),0)))</f>
        <v>0</v>
      </c>
      <c r="AV53" s="461">
        <f t="shared" ca="1" si="430"/>
        <v>0</v>
      </c>
      <c r="AW53" s="461">
        <f t="shared" ca="1" si="430"/>
        <v>0</v>
      </c>
      <c r="AX53" s="461">
        <f t="shared" ca="1" si="430"/>
        <v>0</v>
      </c>
      <c r="AY53" s="461">
        <f t="shared" ca="1" si="430"/>
        <v>0</v>
      </c>
      <c r="AZ53" s="461">
        <f t="shared" ca="1" si="430"/>
        <v>0</v>
      </c>
      <c r="BA53" s="461">
        <f t="shared" ca="1" si="430"/>
        <v>0</v>
      </c>
      <c r="BB53" s="461">
        <f t="shared" ca="1" si="430"/>
        <v>0</v>
      </c>
      <c r="BC53" s="461">
        <f t="shared" ca="1" si="430"/>
        <v>0</v>
      </c>
      <c r="BD53" s="461">
        <f t="shared" ca="1" si="430"/>
        <v>0</v>
      </c>
      <c r="BE53" s="461">
        <f t="shared" ca="1" si="430"/>
        <v>0</v>
      </c>
      <c r="BF53" s="461">
        <f t="shared" ca="1" si="430"/>
        <v>0</v>
      </c>
      <c r="BG53" s="461">
        <f t="shared" ca="1" si="430"/>
        <v>0</v>
      </c>
      <c r="BH53" s="461">
        <f t="shared" ca="1" si="430"/>
        <v>0</v>
      </c>
      <c r="BI53" s="461">
        <f t="shared" ca="1" si="430"/>
        <v>0</v>
      </c>
      <c r="BJ53" s="461">
        <f t="shared" ca="1" si="430"/>
        <v>0</v>
      </c>
      <c r="BK53" s="461">
        <f t="shared" ca="1" si="430"/>
        <v>0</v>
      </c>
      <c r="BL53" s="461">
        <f t="shared" ca="1" si="430"/>
        <v>0</v>
      </c>
      <c r="BM53" s="461">
        <f t="shared" ca="1" si="430"/>
        <v>0</v>
      </c>
      <c r="BN53" s="461">
        <f t="shared" ca="1" si="430"/>
        <v>0</v>
      </c>
      <c r="BO53" s="461">
        <f t="shared" ca="1" si="430"/>
        <v>0</v>
      </c>
      <c r="BP53" s="461">
        <f t="shared" ca="1" si="430"/>
        <v>0</v>
      </c>
      <c r="BQ53" s="461">
        <f t="shared" ca="1" si="430"/>
        <v>0</v>
      </c>
      <c r="BR53" s="461">
        <f t="shared" ca="1" si="430"/>
        <v>0</v>
      </c>
      <c r="BS53" s="461">
        <f t="shared" ca="1" si="430"/>
        <v>0</v>
      </c>
      <c r="BT53" s="461">
        <f t="shared" ca="1" si="430"/>
        <v>0</v>
      </c>
      <c r="BU53" s="461">
        <f t="shared" ca="1" si="430"/>
        <v>0</v>
      </c>
      <c r="BV53" s="461">
        <f t="shared" ca="1" si="430"/>
        <v>0</v>
      </c>
      <c r="BW53" s="461">
        <f t="shared" ca="1" si="430"/>
        <v>0</v>
      </c>
      <c r="BX53" s="461">
        <f t="shared" ca="1" si="430"/>
        <v>0</v>
      </c>
      <c r="BY53" s="461">
        <f t="shared" ca="1" si="430"/>
        <v>0</v>
      </c>
      <c r="BZ53" s="461">
        <f t="shared" ca="1" si="430"/>
        <v>0</v>
      </c>
      <c r="CA53" s="461">
        <f t="shared" ref="CA53:CL53" ca="1" si="431">IF(CA8&lt;sector_base,NA(),IF($B$6="ON", IF(CA8&gt;=covid_start, IF(CA8&lt;covid_recovery,NA(),IFERROR(CA47+(CA46*CA52*CA51),0)),IFERROR(CA47+(CA46*CA52*CA51),0)),IFERROR(CA47+(CA46*CA52*CA51),0)))</f>
        <v>0</v>
      </c>
      <c r="CB53" s="461">
        <f t="shared" ca="1" si="431"/>
        <v>0</v>
      </c>
      <c r="CC53" s="461">
        <f t="shared" ca="1" si="431"/>
        <v>0</v>
      </c>
      <c r="CD53" s="461">
        <f t="shared" ca="1" si="431"/>
        <v>0</v>
      </c>
      <c r="CE53" s="461">
        <f t="shared" ca="1" si="431"/>
        <v>0</v>
      </c>
      <c r="CF53" s="461">
        <f t="shared" ca="1" si="431"/>
        <v>0</v>
      </c>
      <c r="CG53" s="461">
        <f t="shared" ca="1" si="431"/>
        <v>0</v>
      </c>
      <c r="CH53" s="461">
        <f t="shared" ca="1" si="431"/>
        <v>0</v>
      </c>
      <c r="CI53" s="461">
        <f t="shared" ca="1" si="431"/>
        <v>0</v>
      </c>
      <c r="CJ53" s="461">
        <f t="shared" ca="1" si="431"/>
        <v>0</v>
      </c>
      <c r="CK53" s="461">
        <f t="shared" ca="1" si="431"/>
        <v>0</v>
      </c>
      <c r="CL53" s="461">
        <f t="shared" ca="1" si="431"/>
        <v>0</v>
      </c>
      <c r="CN53" s="462" t="str">
        <f ca="1">IFERROR((Y53/H53)^(1/17)-1,"")</f>
        <v/>
      </c>
      <c r="CO53" s="462" t="str">
        <f ca="1">IFERROR((AN53/Y53)^(1/15)-1,"")</f>
        <v/>
      </c>
      <c r="CP53" s="462" t="str">
        <f ca="1">IFERROR((AN53/H53)^(1/32)-1,"")</f>
        <v/>
      </c>
    </row>
    <row r="54" spans="1:94" outlineLevel="1" x14ac:dyDescent="0.25">
      <c r="A54" s="456" t="s">
        <v>255</v>
      </c>
      <c r="B54" s="456" t="s">
        <v>129</v>
      </c>
      <c r="C54" s="456" t="s">
        <v>272</v>
      </c>
      <c r="D54" s="456"/>
      <c r="E54" s="469" t="e">
        <f>IF(E42=base,E53, IF(E42=target,E53,#N/A))</f>
        <v>#N/A</v>
      </c>
      <c r="F54" s="463">
        <f t="shared" ref="F54" ca="1" si="432">IF(F50=base,F53, IF(F50=target,F53,#N/A))</f>
        <v>0</v>
      </c>
      <c r="G54" s="463">
        <f t="shared" ref="G54" ca="1" si="433">IF(G50=base,G53, IF(G50=target,G53,#N/A))</f>
        <v>0</v>
      </c>
      <c r="H54" s="463" t="e">
        <f>IF(H42=base,H53, IF(H42=target,H53,#N/A))</f>
        <v>#N/A</v>
      </c>
      <c r="I54" s="463" t="e">
        <f t="shared" ref="I54:AN54" si="434">IF(I42=base,I53, IF(I42=target,I53,#N/A))</f>
        <v>#N/A</v>
      </c>
      <c r="J54" s="463" t="e">
        <f t="shared" si="434"/>
        <v>#N/A</v>
      </c>
      <c r="K54" s="463" t="e">
        <f t="shared" si="434"/>
        <v>#N/A</v>
      </c>
      <c r="L54" s="463" t="e">
        <f t="shared" si="434"/>
        <v>#N/A</v>
      </c>
      <c r="M54" s="463" t="e">
        <f t="shared" si="434"/>
        <v>#N/A</v>
      </c>
      <c r="N54" s="463" t="e">
        <f t="shared" si="434"/>
        <v>#N/A</v>
      </c>
      <c r="O54" s="463" t="e">
        <f t="shared" si="434"/>
        <v>#N/A</v>
      </c>
      <c r="P54" s="463" t="e">
        <f t="shared" si="434"/>
        <v>#N/A</v>
      </c>
      <c r="Q54" s="463" t="e">
        <f t="shared" si="434"/>
        <v>#N/A</v>
      </c>
      <c r="R54" s="463" t="e">
        <f t="shared" si="434"/>
        <v>#N/A</v>
      </c>
      <c r="S54" s="463" t="e">
        <f t="shared" si="434"/>
        <v>#N/A</v>
      </c>
      <c r="T54" s="463" t="e">
        <f t="shared" si="434"/>
        <v>#N/A</v>
      </c>
      <c r="U54" s="463" t="e">
        <f t="shared" si="434"/>
        <v>#N/A</v>
      </c>
      <c r="V54" s="463" t="e">
        <f t="shared" si="434"/>
        <v>#N/A</v>
      </c>
      <c r="W54" s="463" t="e">
        <f t="shared" si="434"/>
        <v>#N/A</v>
      </c>
      <c r="X54" s="463" t="e">
        <f t="shared" si="434"/>
        <v>#N/A</v>
      </c>
      <c r="Y54" s="463" t="e">
        <f>IF(Y42=base,Y53, IF(Y42=target,Y53,#N/A))</f>
        <v>#N/A</v>
      </c>
      <c r="Z54" s="463" t="e">
        <f t="shared" si="434"/>
        <v>#N/A</v>
      </c>
      <c r="AA54" s="463" t="e">
        <f t="shared" si="434"/>
        <v>#N/A</v>
      </c>
      <c r="AB54" s="463" t="e">
        <f t="shared" si="434"/>
        <v>#N/A</v>
      </c>
      <c r="AC54" s="463" t="e">
        <f t="shared" si="434"/>
        <v>#N/A</v>
      </c>
      <c r="AD54" s="463" t="e">
        <f t="shared" si="434"/>
        <v>#N/A</v>
      </c>
      <c r="AE54" s="463" t="e">
        <f t="shared" si="434"/>
        <v>#N/A</v>
      </c>
      <c r="AF54" s="463" t="e">
        <f t="shared" si="434"/>
        <v>#N/A</v>
      </c>
      <c r="AG54" s="463" t="e">
        <f t="shared" si="434"/>
        <v>#N/A</v>
      </c>
      <c r="AH54" s="463" t="e">
        <f t="shared" si="434"/>
        <v>#N/A</v>
      </c>
      <c r="AI54" s="463" t="e">
        <f t="shared" si="434"/>
        <v>#N/A</v>
      </c>
      <c r="AJ54" s="463" t="e">
        <f t="shared" si="434"/>
        <v>#N/A</v>
      </c>
      <c r="AK54" s="463" t="e">
        <f t="shared" si="434"/>
        <v>#N/A</v>
      </c>
      <c r="AL54" s="463" t="e">
        <f t="shared" si="434"/>
        <v>#N/A</v>
      </c>
      <c r="AM54" s="463" t="e">
        <f t="shared" si="434"/>
        <v>#N/A</v>
      </c>
      <c r="AN54" s="463" t="e">
        <f t="shared" si="434"/>
        <v>#N/A</v>
      </c>
      <c r="AO54" s="463">
        <f t="shared" ref="AO54" ca="1" si="435">IF(AO50=base,AO53, IF(AO50=target,AO53,#N/A))</f>
        <v>0</v>
      </c>
      <c r="AP54" s="463">
        <f t="shared" ref="AP54" ca="1" si="436">IF(AP50=base,AP53, IF(AP50=target,AP53,#N/A))</f>
        <v>0</v>
      </c>
      <c r="AQ54" s="463">
        <f t="shared" ref="AQ54" ca="1" si="437">IF(AQ50=base,AQ53, IF(AQ50=target,AQ53,#N/A))</f>
        <v>0</v>
      </c>
      <c r="AR54" s="463">
        <f t="shared" ref="AR54" ca="1" si="438">IF(AR50=base,AR53, IF(AR50=target,AR53,#N/A))</f>
        <v>0</v>
      </c>
      <c r="AS54" s="463">
        <f t="shared" ref="AS54" ca="1" si="439">IF(AS50=base,AS53, IF(AS50=target,AS53,#N/A))</f>
        <v>0</v>
      </c>
      <c r="AT54" s="463">
        <f t="shared" ref="AT54" ca="1" si="440">IF(AT50=base,AT53, IF(AT50=target,AT53,#N/A))</f>
        <v>0</v>
      </c>
      <c r="AU54" s="463">
        <f t="shared" ref="AU54" ca="1" si="441">IF(AU50=base,AU53, IF(AU50=target,AU53,#N/A))</f>
        <v>0</v>
      </c>
      <c r="AV54" s="463">
        <f t="shared" ref="AV54" ca="1" si="442">IF(AV50=base,AV53, IF(AV50=target,AV53,#N/A))</f>
        <v>0</v>
      </c>
      <c r="AW54" s="463">
        <f t="shared" ref="AW54" ca="1" si="443">IF(AW50=base,AW53, IF(AW50=target,AW53,#N/A))</f>
        <v>0</v>
      </c>
      <c r="AX54" s="463">
        <f t="shared" ref="AX54" ca="1" si="444">IF(AX50=base,AX53, IF(AX50=target,AX53,#N/A))</f>
        <v>0</v>
      </c>
      <c r="AY54" s="463">
        <f t="shared" ref="AY54" ca="1" si="445">IF(AY50=base,AY53, IF(AY50=target,AY53,#N/A))</f>
        <v>0</v>
      </c>
      <c r="AZ54" s="463">
        <f t="shared" ref="AZ54" ca="1" si="446">IF(AZ50=base,AZ53, IF(AZ50=target,AZ53,#N/A))</f>
        <v>0</v>
      </c>
      <c r="BA54" s="463">
        <f t="shared" ref="BA54" ca="1" si="447">IF(BA50=base,BA53, IF(BA50=target,BA53,#N/A))</f>
        <v>0</v>
      </c>
      <c r="BB54" s="463">
        <f t="shared" ref="BB54" ca="1" si="448">IF(BB50=base,BB53, IF(BB50=target,BB53,#N/A))</f>
        <v>0</v>
      </c>
      <c r="BC54" s="463">
        <f t="shared" ref="BC54" ca="1" si="449">IF(BC50=base,BC53, IF(BC50=target,BC53,#N/A))</f>
        <v>0</v>
      </c>
      <c r="BD54" s="463">
        <f t="shared" ref="BD54" ca="1" si="450">IF(BD50=base,BD53, IF(BD50=target,BD53,#N/A))</f>
        <v>0</v>
      </c>
      <c r="BE54" s="463">
        <f t="shared" ref="BE54" ca="1" si="451">IF(BE50=base,BE53, IF(BE50=target,BE53,#N/A))</f>
        <v>0</v>
      </c>
      <c r="BF54" s="463">
        <f t="shared" ref="BF54" ca="1" si="452">IF(BF50=base,BF53, IF(BF50=target,BF53,#N/A))</f>
        <v>0</v>
      </c>
      <c r="BG54" s="463">
        <f t="shared" ref="BG54" ca="1" si="453">IF(BG50=base,BG53, IF(BG50=target,BG53,#N/A))</f>
        <v>0</v>
      </c>
      <c r="BH54" s="463">
        <f t="shared" ref="BH54" ca="1" si="454">IF(BH50=base,BH53, IF(BH50=target,BH53,#N/A))</f>
        <v>0</v>
      </c>
      <c r="BI54" s="463">
        <f t="shared" ref="BI54" ca="1" si="455">IF(BI50=base,BI53, IF(BI50=target,BI53,#N/A))</f>
        <v>0</v>
      </c>
      <c r="BJ54" s="463">
        <f t="shared" ref="BJ54" ca="1" si="456">IF(BJ50=base,BJ53, IF(BJ50=target,BJ53,#N/A))</f>
        <v>0</v>
      </c>
      <c r="BK54" s="463">
        <f t="shared" ref="BK54" ca="1" si="457">IF(BK50=base,BK53, IF(BK50=target,BK53,#N/A))</f>
        <v>0</v>
      </c>
      <c r="BL54" s="463">
        <f t="shared" ref="BL54" ca="1" si="458">IF(BL50=base,BL53, IF(BL50=target,BL53,#N/A))</f>
        <v>0</v>
      </c>
      <c r="BM54" s="463">
        <f t="shared" ref="BM54" ca="1" si="459">IF(BM50=base,BM53, IF(BM50=target,BM53,#N/A))</f>
        <v>0</v>
      </c>
      <c r="BN54" s="463">
        <f t="shared" ref="BN54" ca="1" si="460">IF(BN50=base,BN53, IF(BN50=target,BN53,#N/A))</f>
        <v>0</v>
      </c>
      <c r="BO54" s="463">
        <f t="shared" ref="BO54" ca="1" si="461">IF(BO50=base,BO53, IF(BO50=target,BO53,#N/A))</f>
        <v>0</v>
      </c>
      <c r="BP54" s="463">
        <f t="shared" ref="BP54" ca="1" si="462">IF(BP50=base,BP53, IF(BP50=target,BP53,#N/A))</f>
        <v>0</v>
      </c>
      <c r="BQ54" s="463">
        <f t="shared" ref="BQ54" ca="1" si="463">IF(BQ50=base,BQ53, IF(BQ50=target,BQ53,#N/A))</f>
        <v>0</v>
      </c>
      <c r="BR54" s="463">
        <f t="shared" ref="BR54" ca="1" si="464">IF(BR50=base,BR53, IF(BR50=target,BR53,#N/A))</f>
        <v>0</v>
      </c>
      <c r="BS54" s="463">
        <f t="shared" ref="BS54" ca="1" si="465">IF(BS50=base,BS53, IF(BS50=target,BS53,#N/A))</f>
        <v>0</v>
      </c>
      <c r="BT54" s="463">
        <f t="shared" ref="BT54" ca="1" si="466">IF(BT50=base,BT53, IF(BT50=target,BT53,#N/A))</f>
        <v>0</v>
      </c>
      <c r="BU54" s="463">
        <f t="shared" ref="BU54" ca="1" si="467">IF(BU50=base,BU53, IF(BU50=target,BU53,#N/A))</f>
        <v>0</v>
      </c>
      <c r="BV54" s="463">
        <f t="shared" ref="BV54" ca="1" si="468">IF(BV50=base,BV53, IF(BV50=target,BV53,#N/A))</f>
        <v>0</v>
      </c>
      <c r="BW54" s="463">
        <f t="shared" ref="BW54" ca="1" si="469">IF(BW50=base,BW53, IF(BW50=target,BW53,#N/A))</f>
        <v>0</v>
      </c>
      <c r="BX54" s="463">
        <f t="shared" ref="BX54" ca="1" si="470">IF(BX50=base,BX53, IF(BX50=target,BX53,#N/A))</f>
        <v>0</v>
      </c>
      <c r="BY54" s="463">
        <f t="shared" ref="BY54" ca="1" si="471">IF(BY50=base,BY53, IF(BY50=target,BY53,#N/A))</f>
        <v>0</v>
      </c>
      <c r="BZ54" s="463">
        <f t="shared" ref="BZ54" ca="1" si="472">IF(BZ50=base,BZ53, IF(BZ50=target,BZ53,#N/A))</f>
        <v>0</v>
      </c>
      <c r="CA54" s="463">
        <f t="shared" ref="CA54" ca="1" si="473">IF(CA50=base,CA53, IF(CA50=target,CA53,#N/A))</f>
        <v>0</v>
      </c>
      <c r="CB54" s="463">
        <f t="shared" ref="CB54" ca="1" si="474">IF(CB50=base,CB53, IF(CB50=target,CB53,#N/A))</f>
        <v>0</v>
      </c>
      <c r="CC54" s="463">
        <f t="shared" ref="CC54" ca="1" si="475">IF(CC50=base,CC53, IF(CC50=target,CC53,#N/A))</f>
        <v>0</v>
      </c>
      <c r="CD54" s="463">
        <f t="shared" ref="CD54" ca="1" si="476">IF(CD50=base,CD53, IF(CD50=target,CD53,#N/A))</f>
        <v>0</v>
      </c>
      <c r="CE54" s="463">
        <f t="shared" ref="CE54" ca="1" si="477">IF(CE50=base,CE53, IF(CE50=target,CE53,#N/A))</f>
        <v>0</v>
      </c>
      <c r="CF54" s="463">
        <f t="shared" ref="CF54" ca="1" si="478">IF(CF50=base,CF53, IF(CF50=target,CF53,#N/A))</f>
        <v>0</v>
      </c>
      <c r="CG54" s="463">
        <f t="shared" ref="CG54" ca="1" si="479">IF(CG50=base,CG53, IF(CG50=target,CG53,#N/A))</f>
        <v>0</v>
      </c>
      <c r="CH54" s="463">
        <f t="shared" ref="CH54" ca="1" si="480">IF(CH50=base,CH53, IF(CH50=target,CH53,#N/A))</f>
        <v>0</v>
      </c>
      <c r="CI54" s="463">
        <f t="shared" ref="CI54" ca="1" si="481">IF(CI50=base,CI53, IF(CI50=target,CI53,#N/A))</f>
        <v>0</v>
      </c>
      <c r="CJ54" s="463">
        <f t="shared" ref="CJ54" ca="1" si="482">IF(CJ50=base,CJ53, IF(CJ50=target,CJ53,#N/A))</f>
        <v>0</v>
      </c>
      <c r="CK54" s="463">
        <f t="shared" ref="CK54" ca="1" si="483">IF(CK50=base,CK53, IF(CK50=target,CK53,#N/A))</f>
        <v>0</v>
      </c>
      <c r="CL54" s="463">
        <f t="shared" ref="CL54" ca="1" si="484">IF(CL50=base,CL53, IF(CL50=target,CL53,#N/A))</f>
        <v>0</v>
      </c>
      <c r="CN54" s="464" t="str">
        <f>IFERROR((Y54/H54)^(1/17)-1,"")</f>
        <v/>
      </c>
      <c r="CO54" s="464" t="str">
        <f>IFERROR((AN54/Y54)^(1/15)-1,"")</f>
        <v/>
      </c>
      <c r="CP54" s="464" t="str">
        <f>IFERROR((AN54/H54)^(1/32)-1,"")</f>
        <v/>
      </c>
    </row>
    <row r="55" spans="1:94" outlineLevel="1" x14ac:dyDescent="0.25">
      <c r="A55" s="459" t="s">
        <v>255</v>
      </c>
      <c r="B55" s="459" t="s">
        <v>257</v>
      </c>
      <c r="C55" s="459" t="s">
        <v>273</v>
      </c>
      <c r="D55" s="459" t="s">
        <v>284</v>
      </c>
      <c r="E55" s="460">
        <f ca="1">IFERROR((E53*E49)/1000,0)</f>
        <v>0</v>
      </c>
      <c r="F55" s="461">
        <f t="shared" ref="F55:N55" ca="1" si="485">IFERROR((F53*F49)/1000,0)</f>
        <v>0</v>
      </c>
      <c r="G55" s="461">
        <f t="shared" ca="1" si="485"/>
        <v>0</v>
      </c>
      <c r="H55" s="461">
        <f ca="1">IFERROR((H53*H49)/1000,0)</f>
        <v>0</v>
      </c>
      <c r="I55" s="461">
        <f ca="1">IFERROR((I53*I49)/1000,0)</f>
        <v>0</v>
      </c>
      <c r="J55" s="461">
        <f t="shared" si="485"/>
        <v>0</v>
      </c>
      <c r="K55" s="461">
        <f t="shared" si="485"/>
        <v>0</v>
      </c>
      <c r="L55" s="461">
        <f t="shared" si="485"/>
        <v>0</v>
      </c>
      <c r="M55" s="461">
        <f t="shared" si="485"/>
        <v>0</v>
      </c>
      <c r="N55" s="461">
        <f t="shared" si="485"/>
        <v>0</v>
      </c>
      <c r="O55" s="461">
        <f t="shared" ref="O55:AT55" ca="1" si="486">IFERROR((O53*O49)/1000,0)</f>
        <v>0</v>
      </c>
      <c r="P55" s="461">
        <f t="shared" ca="1" si="486"/>
        <v>0</v>
      </c>
      <c r="Q55" s="461">
        <f t="shared" ca="1" si="486"/>
        <v>0</v>
      </c>
      <c r="R55" s="461">
        <f t="shared" ca="1" si="486"/>
        <v>0</v>
      </c>
      <c r="S55" s="475">
        <f t="shared" ca="1" si="486"/>
        <v>0</v>
      </c>
      <c r="T55" s="475">
        <f t="shared" ca="1" si="486"/>
        <v>0</v>
      </c>
      <c r="U55" s="475">
        <f t="shared" ca="1" si="486"/>
        <v>0</v>
      </c>
      <c r="V55" s="461">
        <f t="shared" ca="1" si="486"/>
        <v>0</v>
      </c>
      <c r="W55" s="461">
        <f t="shared" ca="1" si="486"/>
        <v>0</v>
      </c>
      <c r="X55" s="461">
        <f t="shared" ca="1" si="486"/>
        <v>0</v>
      </c>
      <c r="Y55" s="461">
        <f t="shared" ca="1" si="486"/>
        <v>0</v>
      </c>
      <c r="Z55" s="461">
        <f t="shared" ca="1" si="486"/>
        <v>0</v>
      </c>
      <c r="AA55" s="461">
        <f t="shared" ca="1" si="486"/>
        <v>0</v>
      </c>
      <c r="AB55" s="461">
        <f t="shared" ca="1" si="486"/>
        <v>0</v>
      </c>
      <c r="AC55" s="461">
        <f t="shared" ca="1" si="486"/>
        <v>0</v>
      </c>
      <c r="AD55" s="461">
        <f t="shared" ca="1" si="486"/>
        <v>0</v>
      </c>
      <c r="AE55" s="461">
        <f t="shared" ca="1" si="486"/>
        <v>0</v>
      </c>
      <c r="AF55" s="461">
        <f t="shared" ca="1" si="486"/>
        <v>0</v>
      </c>
      <c r="AG55" s="461">
        <f t="shared" ca="1" si="486"/>
        <v>0</v>
      </c>
      <c r="AH55" s="461">
        <f t="shared" ca="1" si="486"/>
        <v>0</v>
      </c>
      <c r="AI55" s="461">
        <f t="shared" ca="1" si="486"/>
        <v>0</v>
      </c>
      <c r="AJ55" s="461">
        <f t="shared" ca="1" si="486"/>
        <v>0</v>
      </c>
      <c r="AK55" s="461">
        <f t="shared" ca="1" si="486"/>
        <v>0</v>
      </c>
      <c r="AL55" s="461">
        <f t="shared" ca="1" si="486"/>
        <v>0</v>
      </c>
      <c r="AM55" s="461">
        <f t="shared" ca="1" si="486"/>
        <v>0</v>
      </c>
      <c r="AN55" s="461">
        <f t="shared" ca="1" si="486"/>
        <v>0</v>
      </c>
      <c r="AO55" s="461">
        <f t="shared" ca="1" si="486"/>
        <v>0</v>
      </c>
      <c r="AP55" s="461">
        <f t="shared" ca="1" si="486"/>
        <v>0</v>
      </c>
      <c r="AQ55" s="461">
        <f t="shared" ca="1" si="486"/>
        <v>0</v>
      </c>
      <c r="AR55" s="461">
        <f t="shared" ca="1" si="486"/>
        <v>0</v>
      </c>
      <c r="AS55" s="461">
        <f t="shared" ca="1" si="486"/>
        <v>0</v>
      </c>
      <c r="AT55" s="461">
        <f t="shared" ca="1" si="486"/>
        <v>0</v>
      </c>
      <c r="AU55" s="461">
        <f t="shared" ref="AU55:BZ55" ca="1" si="487">IFERROR((AU53*AU49)/1000,0)</f>
        <v>0</v>
      </c>
      <c r="AV55" s="461">
        <f t="shared" ca="1" si="487"/>
        <v>0</v>
      </c>
      <c r="AW55" s="461">
        <f t="shared" ca="1" si="487"/>
        <v>0</v>
      </c>
      <c r="AX55" s="461">
        <f t="shared" ca="1" si="487"/>
        <v>0</v>
      </c>
      <c r="AY55" s="461">
        <f t="shared" ca="1" si="487"/>
        <v>0</v>
      </c>
      <c r="AZ55" s="461">
        <f t="shared" ca="1" si="487"/>
        <v>0</v>
      </c>
      <c r="BA55" s="461">
        <f t="shared" ca="1" si="487"/>
        <v>0</v>
      </c>
      <c r="BB55" s="461">
        <f t="shared" ca="1" si="487"/>
        <v>0</v>
      </c>
      <c r="BC55" s="461">
        <f t="shared" ca="1" si="487"/>
        <v>0</v>
      </c>
      <c r="BD55" s="461">
        <f t="shared" ca="1" si="487"/>
        <v>0</v>
      </c>
      <c r="BE55" s="461">
        <f t="shared" ca="1" si="487"/>
        <v>0</v>
      </c>
      <c r="BF55" s="461">
        <f t="shared" ca="1" si="487"/>
        <v>0</v>
      </c>
      <c r="BG55" s="461">
        <f t="shared" ca="1" si="487"/>
        <v>0</v>
      </c>
      <c r="BH55" s="461">
        <f t="shared" ca="1" si="487"/>
        <v>0</v>
      </c>
      <c r="BI55" s="461">
        <f t="shared" ca="1" si="487"/>
        <v>0</v>
      </c>
      <c r="BJ55" s="461">
        <f t="shared" ca="1" si="487"/>
        <v>0</v>
      </c>
      <c r="BK55" s="461">
        <f t="shared" ca="1" si="487"/>
        <v>0</v>
      </c>
      <c r="BL55" s="461">
        <f t="shared" ca="1" si="487"/>
        <v>0</v>
      </c>
      <c r="BM55" s="461">
        <f t="shared" ca="1" si="487"/>
        <v>0</v>
      </c>
      <c r="BN55" s="461">
        <f t="shared" ca="1" si="487"/>
        <v>0</v>
      </c>
      <c r="BO55" s="461">
        <f t="shared" ca="1" si="487"/>
        <v>0</v>
      </c>
      <c r="BP55" s="461">
        <f t="shared" ca="1" si="487"/>
        <v>0</v>
      </c>
      <c r="BQ55" s="461">
        <f t="shared" ca="1" si="487"/>
        <v>0</v>
      </c>
      <c r="BR55" s="461">
        <f t="shared" ca="1" si="487"/>
        <v>0</v>
      </c>
      <c r="BS55" s="461">
        <f t="shared" ca="1" si="487"/>
        <v>0</v>
      </c>
      <c r="BT55" s="461">
        <f t="shared" ca="1" si="487"/>
        <v>0</v>
      </c>
      <c r="BU55" s="461">
        <f t="shared" ca="1" si="487"/>
        <v>0</v>
      </c>
      <c r="BV55" s="461">
        <f t="shared" ca="1" si="487"/>
        <v>0</v>
      </c>
      <c r="BW55" s="461">
        <f t="shared" ca="1" si="487"/>
        <v>0</v>
      </c>
      <c r="BX55" s="461">
        <f t="shared" ca="1" si="487"/>
        <v>0</v>
      </c>
      <c r="BY55" s="461">
        <f t="shared" ca="1" si="487"/>
        <v>0</v>
      </c>
      <c r="BZ55" s="461">
        <f t="shared" ca="1" si="487"/>
        <v>0</v>
      </c>
      <c r="CA55" s="461">
        <f t="shared" ref="CA55:CL55" ca="1" si="488">IFERROR((CA53*CA49)/1000,0)</f>
        <v>0</v>
      </c>
      <c r="CB55" s="461">
        <f t="shared" ca="1" si="488"/>
        <v>0</v>
      </c>
      <c r="CC55" s="461">
        <f t="shared" ca="1" si="488"/>
        <v>0</v>
      </c>
      <c r="CD55" s="461">
        <f t="shared" ca="1" si="488"/>
        <v>0</v>
      </c>
      <c r="CE55" s="461">
        <f t="shared" ca="1" si="488"/>
        <v>0</v>
      </c>
      <c r="CF55" s="461">
        <f t="shared" ca="1" si="488"/>
        <v>0</v>
      </c>
      <c r="CG55" s="461">
        <f t="shared" ca="1" si="488"/>
        <v>0</v>
      </c>
      <c r="CH55" s="461">
        <f t="shared" ca="1" si="488"/>
        <v>0</v>
      </c>
      <c r="CI55" s="461">
        <f t="shared" ca="1" si="488"/>
        <v>0</v>
      </c>
      <c r="CJ55" s="461">
        <f t="shared" ca="1" si="488"/>
        <v>0</v>
      </c>
      <c r="CK55" s="461">
        <f t="shared" ca="1" si="488"/>
        <v>0</v>
      </c>
      <c r="CL55" s="461">
        <f t="shared" ca="1" si="488"/>
        <v>0</v>
      </c>
      <c r="CN55" s="462" t="str">
        <f ca="1">IFERROR((Y55/H55)^(1/17)-1,"")</f>
        <v/>
      </c>
      <c r="CO55" s="462" t="str">
        <f ca="1">IFERROR((AN55/Y55)^(1/15)-1,"")</f>
        <v/>
      </c>
      <c r="CP55" s="462" t="str">
        <f ca="1">IFERROR((AN55/H55)^(1/32)-1,"")</f>
        <v/>
      </c>
    </row>
    <row r="56" spans="1:94" outlineLevel="1" x14ac:dyDescent="0.25">
      <c r="A56" s="470" t="s">
        <v>382</v>
      </c>
      <c r="B56" s="470" t="s">
        <v>384</v>
      </c>
      <c r="C56" s="470"/>
      <c r="D56" s="470"/>
      <c r="E56" s="471" t="e">
        <f t="shared" ref="E56:AN56" si="489">IF($B$6="ON",IF(E42=covid_start-1,E45,IF(E42=covid_recovery,E45,IF(E42&gt;=covid_start,IF(E42&lt;covid_recovery,D56-(INDEX($E42:$CH55,4,MATCH(covid_start-1,$E42:$CL42,0))-INDEX($E42:$CL55,4,MATCH(covid_recovery,$E42:$CL42,0)))/(covid_recovery-covid_start+1),NA()),NA()))),NA())</f>
        <v>#N/A</v>
      </c>
      <c r="F56" s="471" t="e">
        <f t="shared" si="489"/>
        <v>#N/A</v>
      </c>
      <c r="G56" s="471" t="e">
        <f t="shared" si="489"/>
        <v>#N/A</v>
      </c>
      <c r="H56" s="471" t="e">
        <f t="shared" si="489"/>
        <v>#N/A</v>
      </c>
      <c r="I56" s="471">
        <f t="shared" ref="I56:O56" ca="1" si="490">IF($B$6="ON",IF(I42=covid_start-1,I45,IF(I42=covid_recovery,I45,IF(I42&gt;=covid_start,IF(I42&lt;covid_recovery,H56-(INDEX($E42:$CH55,4,MATCH(covid_start-1,$E42:$CL42,0))-INDEX($E42:$CL55,4,MATCH(covid_recovery,$E42:$CL42,0)))/(covid_recovery-covid_start+1),NA()),NA()))),NA())</f>
        <v>635.54538040104273</v>
      </c>
      <c r="J56" s="471">
        <f t="shared" ca="1" si="490"/>
        <v>616.14240920142242</v>
      </c>
      <c r="K56" s="471">
        <f t="shared" ca="1" si="490"/>
        <v>596.73943800180223</v>
      </c>
      <c r="L56" s="471">
        <f t="shared" ca="1" si="490"/>
        <v>577.33646680218203</v>
      </c>
      <c r="M56" s="471">
        <f t="shared" ca="1" si="490"/>
        <v>557.93349560256183</v>
      </c>
      <c r="N56" s="471">
        <f t="shared" ca="1" si="490"/>
        <v>538.53052440294164</v>
      </c>
      <c r="O56" s="471">
        <f t="shared" ca="1" si="490"/>
        <v>519.12755320332121</v>
      </c>
      <c r="P56" s="471" t="e">
        <f t="shared" si="489"/>
        <v>#N/A</v>
      </c>
      <c r="Q56" s="471" t="e">
        <f t="shared" si="489"/>
        <v>#N/A</v>
      </c>
      <c r="R56" s="471" t="e">
        <f t="shared" si="489"/>
        <v>#N/A</v>
      </c>
      <c r="S56" s="471" t="e">
        <f t="shared" si="489"/>
        <v>#N/A</v>
      </c>
      <c r="T56" s="471" t="e">
        <f t="shared" si="489"/>
        <v>#N/A</v>
      </c>
      <c r="U56" s="471" t="e">
        <f t="shared" si="489"/>
        <v>#N/A</v>
      </c>
      <c r="V56" s="471" t="e">
        <f t="shared" si="489"/>
        <v>#N/A</v>
      </c>
      <c r="W56" s="471" t="e">
        <f t="shared" si="489"/>
        <v>#N/A</v>
      </c>
      <c r="X56" s="471" t="e">
        <f t="shared" si="489"/>
        <v>#N/A</v>
      </c>
      <c r="Y56" s="471" t="e">
        <f t="shared" si="489"/>
        <v>#N/A</v>
      </c>
      <c r="Z56" s="471" t="e">
        <f t="shared" si="489"/>
        <v>#N/A</v>
      </c>
      <c r="AA56" s="471" t="e">
        <f t="shared" si="489"/>
        <v>#N/A</v>
      </c>
      <c r="AB56" s="471" t="e">
        <f t="shared" si="489"/>
        <v>#N/A</v>
      </c>
      <c r="AC56" s="471" t="e">
        <f t="shared" si="489"/>
        <v>#N/A</v>
      </c>
      <c r="AD56" s="471" t="e">
        <f t="shared" si="489"/>
        <v>#N/A</v>
      </c>
      <c r="AE56" s="471" t="e">
        <f t="shared" si="489"/>
        <v>#N/A</v>
      </c>
      <c r="AF56" s="471" t="e">
        <f t="shared" si="489"/>
        <v>#N/A</v>
      </c>
      <c r="AG56" s="471" t="e">
        <f t="shared" si="489"/>
        <v>#N/A</v>
      </c>
      <c r="AH56" s="471" t="e">
        <f t="shared" si="489"/>
        <v>#N/A</v>
      </c>
      <c r="AI56" s="471" t="e">
        <f t="shared" si="489"/>
        <v>#N/A</v>
      </c>
      <c r="AJ56" s="471" t="e">
        <f t="shared" si="489"/>
        <v>#N/A</v>
      </c>
      <c r="AK56" s="471" t="e">
        <f t="shared" si="489"/>
        <v>#N/A</v>
      </c>
      <c r="AL56" s="471" t="e">
        <f t="shared" si="489"/>
        <v>#N/A</v>
      </c>
      <c r="AM56" s="471" t="e">
        <f t="shared" si="489"/>
        <v>#N/A</v>
      </c>
      <c r="AN56" s="471" t="e">
        <f t="shared" si="489"/>
        <v>#N/A</v>
      </c>
      <c r="AO56" s="463"/>
      <c r="AP56" s="463"/>
      <c r="AQ56" s="463"/>
      <c r="AR56" s="463"/>
      <c r="AS56" s="463"/>
      <c r="AT56" s="463"/>
      <c r="AU56" s="463"/>
      <c r="AV56" s="463"/>
      <c r="AW56" s="463"/>
      <c r="AX56" s="463"/>
      <c r="AY56" s="463"/>
      <c r="AZ56" s="463"/>
      <c r="BA56" s="463"/>
      <c r="BB56" s="463"/>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3"/>
      <c r="CD56" s="463"/>
      <c r="CE56" s="463"/>
      <c r="CF56" s="463"/>
      <c r="CG56" s="463"/>
      <c r="CH56" s="463"/>
      <c r="CI56" s="463"/>
      <c r="CJ56" s="463"/>
      <c r="CK56" s="463"/>
      <c r="CL56" s="463"/>
      <c r="CN56" s="472" t="str">
        <f t="shared" si="331"/>
        <v/>
      </c>
      <c r="CO56" s="472" t="str">
        <f t="shared" si="332"/>
        <v/>
      </c>
      <c r="CP56" s="472" t="str">
        <f t="shared" si="333"/>
        <v/>
      </c>
    </row>
    <row r="57" spans="1:94" outlineLevel="1" x14ac:dyDescent="0.25">
      <c r="A57" s="473" t="s">
        <v>383</v>
      </c>
      <c r="B57" s="473" t="s">
        <v>384</v>
      </c>
      <c r="C57" s="473"/>
      <c r="D57" s="473"/>
      <c r="E57" s="463" t="e">
        <f t="shared" ref="E57:AN57" si="491">IF($B$6="ON",IF(E42=covid_start-1,E53,IF(E42=covid_recovery,E53,IF(E42&gt;=covid_start,IF(E42&lt;covid_recovery,D57-(INDEX($E42:$CH55,12,MATCH(covid_start-1,$E42:$CL42,0))-INDEX($E42:$CL55,12,MATCH(covid_recovery,$E42:$CL42,0)))/(covid_recovery-covid_start+1),NA()),NA()))),NA())</f>
        <v>#N/A</v>
      </c>
      <c r="F57" s="463" t="e">
        <f t="shared" si="491"/>
        <v>#N/A</v>
      </c>
      <c r="G57" s="463" t="e">
        <f t="shared" si="491"/>
        <v>#N/A</v>
      </c>
      <c r="H57" s="463" t="e">
        <f t="shared" si="491"/>
        <v>#N/A</v>
      </c>
      <c r="I57" s="463">
        <f t="shared" ref="I57:O57" ca="1" si="492">IF($B$6="ON",IF(I42=covid_start-1,I53,IF(I42=covid_recovery,I53,IF(I42&gt;=covid_start,IF(I42&lt;covid_recovery,H57-(INDEX($E42:$CH55,12,MATCH(covid_start-1,$E42:$CL42,0))-INDEX($E42:$CL55,12,MATCH(covid_recovery,$E42:$CL42,0)))/(covid_recovery-covid_start+1),NA()),NA()))),NA())</f>
        <v>0</v>
      </c>
      <c r="J57" s="463">
        <f t="shared" ca="1" si="492"/>
        <v>0</v>
      </c>
      <c r="K57" s="463">
        <f t="shared" ca="1" si="492"/>
        <v>0</v>
      </c>
      <c r="L57" s="463">
        <f t="shared" ca="1" si="492"/>
        <v>0</v>
      </c>
      <c r="M57" s="463">
        <f t="shared" ca="1" si="492"/>
        <v>0</v>
      </c>
      <c r="N57" s="463">
        <f t="shared" ca="1" si="492"/>
        <v>0</v>
      </c>
      <c r="O57" s="463">
        <f t="shared" ca="1" si="492"/>
        <v>0</v>
      </c>
      <c r="P57" s="463" t="e">
        <f t="shared" si="491"/>
        <v>#N/A</v>
      </c>
      <c r="Q57" s="463" t="e">
        <f t="shared" si="491"/>
        <v>#N/A</v>
      </c>
      <c r="R57" s="463" t="e">
        <f t="shared" si="491"/>
        <v>#N/A</v>
      </c>
      <c r="S57" s="463" t="e">
        <f t="shared" si="491"/>
        <v>#N/A</v>
      </c>
      <c r="T57" s="463" t="e">
        <f t="shared" si="491"/>
        <v>#N/A</v>
      </c>
      <c r="U57" s="463" t="e">
        <f t="shared" si="491"/>
        <v>#N/A</v>
      </c>
      <c r="V57" s="463" t="e">
        <f t="shared" si="491"/>
        <v>#N/A</v>
      </c>
      <c r="W57" s="463" t="e">
        <f t="shared" si="491"/>
        <v>#N/A</v>
      </c>
      <c r="X57" s="463" t="e">
        <f t="shared" si="491"/>
        <v>#N/A</v>
      </c>
      <c r="Y57" s="463" t="e">
        <f t="shared" si="491"/>
        <v>#N/A</v>
      </c>
      <c r="Z57" s="463" t="e">
        <f t="shared" si="491"/>
        <v>#N/A</v>
      </c>
      <c r="AA57" s="463" t="e">
        <f t="shared" si="491"/>
        <v>#N/A</v>
      </c>
      <c r="AB57" s="463" t="e">
        <f t="shared" si="491"/>
        <v>#N/A</v>
      </c>
      <c r="AC57" s="463" t="e">
        <f t="shared" si="491"/>
        <v>#N/A</v>
      </c>
      <c r="AD57" s="463" t="e">
        <f t="shared" si="491"/>
        <v>#N/A</v>
      </c>
      <c r="AE57" s="463" t="e">
        <f t="shared" si="491"/>
        <v>#N/A</v>
      </c>
      <c r="AF57" s="463" t="e">
        <f t="shared" si="491"/>
        <v>#N/A</v>
      </c>
      <c r="AG57" s="463" t="e">
        <f t="shared" si="491"/>
        <v>#N/A</v>
      </c>
      <c r="AH57" s="463" t="e">
        <f t="shared" si="491"/>
        <v>#N/A</v>
      </c>
      <c r="AI57" s="463" t="e">
        <f t="shared" si="491"/>
        <v>#N/A</v>
      </c>
      <c r="AJ57" s="463" t="e">
        <f t="shared" si="491"/>
        <v>#N/A</v>
      </c>
      <c r="AK57" s="463" t="e">
        <f t="shared" si="491"/>
        <v>#N/A</v>
      </c>
      <c r="AL57" s="463" t="e">
        <f t="shared" si="491"/>
        <v>#N/A</v>
      </c>
      <c r="AM57" s="463" t="e">
        <f t="shared" si="491"/>
        <v>#N/A</v>
      </c>
      <c r="AN57" s="463" t="e">
        <f t="shared" si="491"/>
        <v>#N/A</v>
      </c>
      <c r="AO57" s="463"/>
      <c r="AP57" s="463"/>
      <c r="AQ57" s="463"/>
      <c r="AR57" s="463"/>
      <c r="AS57" s="463"/>
      <c r="AT57" s="463"/>
      <c r="AU57" s="463"/>
      <c r="AV57" s="463"/>
      <c r="AW57" s="463"/>
      <c r="AX57" s="463"/>
      <c r="AY57" s="463"/>
      <c r="AZ57" s="463"/>
      <c r="BA57" s="463"/>
      <c r="BB57" s="463"/>
      <c r="BC57" s="463"/>
      <c r="BD57" s="463"/>
      <c r="BE57" s="463"/>
      <c r="BF57" s="463"/>
      <c r="BG57" s="463"/>
      <c r="BH57" s="463"/>
      <c r="BI57" s="463"/>
      <c r="BJ57" s="463"/>
      <c r="BK57" s="463"/>
      <c r="BL57" s="463"/>
      <c r="BM57" s="463"/>
      <c r="BN57" s="463"/>
      <c r="BO57" s="463"/>
      <c r="BP57" s="463"/>
      <c r="BQ57" s="463"/>
      <c r="BR57" s="463"/>
      <c r="BS57" s="463"/>
      <c r="BT57" s="463"/>
      <c r="BU57" s="463"/>
      <c r="BV57" s="463"/>
      <c r="BW57" s="463"/>
      <c r="BX57" s="463"/>
      <c r="BY57" s="463"/>
      <c r="BZ57" s="463"/>
      <c r="CA57" s="463"/>
      <c r="CB57" s="463"/>
      <c r="CC57" s="463"/>
      <c r="CD57" s="463"/>
      <c r="CE57" s="463"/>
      <c r="CF57" s="463"/>
      <c r="CG57" s="463"/>
      <c r="CH57" s="463"/>
      <c r="CI57" s="463"/>
      <c r="CJ57" s="463"/>
      <c r="CK57" s="463"/>
      <c r="CL57" s="463"/>
      <c r="CN57" s="464" t="str">
        <f t="shared" si="331"/>
        <v/>
      </c>
      <c r="CO57" s="464" t="str">
        <f t="shared" si="332"/>
        <v/>
      </c>
      <c r="CP57" s="464" t="str">
        <f t="shared" si="333"/>
        <v/>
      </c>
    </row>
    <row r="58" spans="1:94" ht="16.5" thickBot="1" x14ac:dyDescent="0.3">
      <c r="A58" s="439" t="s">
        <v>155</v>
      </c>
      <c r="B58" s="439"/>
      <c r="C58" s="439"/>
      <c r="D58" s="439"/>
      <c r="E58" s="441">
        <v>2015</v>
      </c>
      <c r="F58" s="442">
        <f>E58+1</f>
        <v>2016</v>
      </c>
      <c r="G58" s="442">
        <f t="shared" ref="G58:I58" si="493">F58+1</f>
        <v>2017</v>
      </c>
      <c r="H58" s="442">
        <f t="shared" si="493"/>
        <v>2018</v>
      </c>
      <c r="I58" s="442">
        <f t="shared" si="493"/>
        <v>2019</v>
      </c>
      <c r="J58" s="442">
        <f>E58+5</f>
        <v>2020</v>
      </c>
      <c r="K58" s="442">
        <f>J58+1</f>
        <v>2021</v>
      </c>
      <c r="L58" s="442">
        <f t="shared" ref="L58:N58" si="494">K58+1</f>
        <v>2022</v>
      </c>
      <c r="M58" s="442">
        <f t="shared" si="494"/>
        <v>2023</v>
      </c>
      <c r="N58" s="442">
        <f t="shared" si="494"/>
        <v>2024</v>
      </c>
      <c r="O58" s="442">
        <f>J58+5</f>
        <v>2025</v>
      </c>
      <c r="P58" s="442">
        <f>O58+1</f>
        <v>2026</v>
      </c>
      <c r="Q58" s="442">
        <f t="shared" ref="Q58:S58" si="495">P58+1</f>
        <v>2027</v>
      </c>
      <c r="R58" s="442">
        <f t="shared" si="495"/>
        <v>2028</v>
      </c>
      <c r="S58" s="442">
        <f t="shared" si="495"/>
        <v>2029</v>
      </c>
      <c r="T58" s="442">
        <f>O58+5</f>
        <v>2030</v>
      </c>
      <c r="U58" s="442">
        <f>T58+1</f>
        <v>2031</v>
      </c>
      <c r="V58" s="442">
        <f t="shared" ref="V58:X58" si="496">U58+1</f>
        <v>2032</v>
      </c>
      <c r="W58" s="442">
        <f t="shared" si="496"/>
        <v>2033</v>
      </c>
      <c r="X58" s="442">
        <f t="shared" si="496"/>
        <v>2034</v>
      </c>
      <c r="Y58" s="442">
        <f>T58+5</f>
        <v>2035</v>
      </c>
      <c r="Z58" s="442">
        <f>Y58+1</f>
        <v>2036</v>
      </c>
      <c r="AA58" s="442">
        <f t="shared" ref="AA58:AC58" si="497">Z58+1</f>
        <v>2037</v>
      </c>
      <c r="AB58" s="442">
        <f t="shared" si="497"/>
        <v>2038</v>
      </c>
      <c r="AC58" s="442">
        <f t="shared" si="497"/>
        <v>2039</v>
      </c>
      <c r="AD58" s="442">
        <f>Y58+5</f>
        <v>2040</v>
      </c>
      <c r="AE58" s="442">
        <f>AD58+1</f>
        <v>2041</v>
      </c>
      <c r="AF58" s="442">
        <f t="shared" ref="AF58:AH58" si="498">AE58+1</f>
        <v>2042</v>
      </c>
      <c r="AG58" s="442">
        <f t="shared" si="498"/>
        <v>2043</v>
      </c>
      <c r="AH58" s="442">
        <f t="shared" si="498"/>
        <v>2044</v>
      </c>
      <c r="AI58" s="442">
        <f>AD58+5</f>
        <v>2045</v>
      </c>
      <c r="AJ58" s="442">
        <f>AI58+1</f>
        <v>2046</v>
      </c>
      <c r="AK58" s="442">
        <f t="shared" ref="AK58:AM58" si="499">AJ58+1</f>
        <v>2047</v>
      </c>
      <c r="AL58" s="442">
        <f t="shared" si="499"/>
        <v>2048</v>
      </c>
      <c r="AM58" s="442">
        <f t="shared" si="499"/>
        <v>2049</v>
      </c>
      <c r="AN58" s="442">
        <f>AI58+5</f>
        <v>2050</v>
      </c>
      <c r="AO58" s="442">
        <f>AN58+1</f>
        <v>2051</v>
      </c>
      <c r="AP58" s="442">
        <f t="shared" ref="AP58:AR58" si="500">AO58+1</f>
        <v>2052</v>
      </c>
      <c r="AQ58" s="442">
        <f t="shared" si="500"/>
        <v>2053</v>
      </c>
      <c r="AR58" s="442">
        <f t="shared" si="500"/>
        <v>2054</v>
      </c>
      <c r="AS58" s="442">
        <f>AN58+5</f>
        <v>2055</v>
      </c>
      <c r="AT58" s="442">
        <f>AS58+1</f>
        <v>2056</v>
      </c>
      <c r="AU58" s="442">
        <f t="shared" ref="AU58:AW58" si="501">AT58+1</f>
        <v>2057</v>
      </c>
      <c r="AV58" s="442">
        <f t="shared" si="501"/>
        <v>2058</v>
      </c>
      <c r="AW58" s="442">
        <f t="shared" si="501"/>
        <v>2059</v>
      </c>
      <c r="AX58" s="442">
        <f>AS58+5</f>
        <v>2060</v>
      </c>
      <c r="AY58" s="442">
        <f>AX58+1</f>
        <v>2061</v>
      </c>
      <c r="AZ58" s="442">
        <f t="shared" ref="AZ58:BB58" si="502">AY58+1</f>
        <v>2062</v>
      </c>
      <c r="BA58" s="442">
        <f t="shared" si="502"/>
        <v>2063</v>
      </c>
      <c r="BB58" s="442">
        <f t="shared" si="502"/>
        <v>2064</v>
      </c>
      <c r="BC58" s="442">
        <f>AX58+5</f>
        <v>2065</v>
      </c>
      <c r="BD58" s="442">
        <f>BC58+1</f>
        <v>2066</v>
      </c>
      <c r="BE58" s="442">
        <f t="shared" ref="BE58:BG58" si="503">BD58+1</f>
        <v>2067</v>
      </c>
      <c r="BF58" s="442">
        <f t="shared" si="503"/>
        <v>2068</v>
      </c>
      <c r="BG58" s="442">
        <f t="shared" si="503"/>
        <v>2069</v>
      </c>
      <c r="BH58" s="442">
        <f>BC58+5</f>
        <v>2070</v>
      </c>
      <c r="BI58" s="442">
        <f>BH58+1</f>
        <v>2071</v>
      </c>
      <c r="BJ58" s="442">
        <f t="shared" ref="BJ58:BL58" si="504">BI58+1</f>
        <v>2072</v>
      </c>
      <c r="BK58" s="442">
        <f t="shared" si="504"/>
        <v>2073</v>
      </c>
      <c r="BL58" s="442">
        <f t="shared" si="504"/>
        <v>2074</v>
      </c>
      <c r="BM58" s="442">
        <f>BH58+5</f>
        <v>2075</v>
      </c>
      <c r="BN58" s="442">
        <f>BM58+1</f>
        <v>2076</v>
      </c>
      <c r="BO58" s="442">
        <f t="shared" ref="BO58:BQ58" si="505">BN58+1</f>
        <v>2077</v>
      </c>
      <c r="BP58" s="442">
        <f t="shared" si="505"/>
        <v>2078</v>
      </c>
      <c r="BQ58" s="442">
        <f t="shared" si="505"/>
        <v>2079</v>
      </c>
      <c r="BR58" s="442">
        <f>BM58+5</f>
        <v>2080</v>
      </c>
      <c r="BS58" s="442">
        <f>BR58+1</f>
        <v>2081</v>
      </c>
      <c r="BT58" s="442">
        <f t="shared" ref="BT58:BV58" si="506">BS58+1</f>
        <v>2082</v>
      </c>
      <c r="BU58" s="442">
        <f t="shared" si="506"/>
        <v>2083</v>
      </c>
      <c r="BV58" s="442">
        <f t="shared" si="506"/>
        <v>2084</v>
      </c>
      <c r="BW58" s="442">
        <f>BR58+5</f>
        <v>2085</v>
      </c>
      <c r="BX58" s="442">
        <f>BW58+1</f>
        <v>2086</v>
      </c>
      <c r="BY58" s="442">
        <f t="shared" ref="BY58:CA58" si="507">BX58+1</f>
        <v>2087</v>
      </c>
      <c r="BZ58" s="442">
        <f t="shared" si="507"/>
        <v>2088</v>
      </c>
      <c r="CA58" s="442">
        <f t="shared" si="507"/>
        <v>2089</v>
      </c>
      <c r="CB58" s="442">
        <f>BW58+5</f>
        <v>2090</v>
      </c>
      <c r="CC58" s="442">
        <f>CB58+1</f>
        <v>2091</v>
      </c>
      <c r="CD58" s="442">
        <f t="shared" ref="CD58:CF58" si="508">CC58+1</f>
        <v>2092</v>
      </c>
      <c r="CE58" s="442">
        <f t="shared" si="508"/>
        <v>2093</v>
      </c>
      <c r="CF58" s="442">
        <f t="shared" si="508"/>
        <v>2094</v>
      </c>
      <c r="CG58" s="442">
        <f>CB58+5</f>
        <v>2095</v>
      </c>
      <c r="CH58" s="442">
        <f>CG58+1</f>
        <v>2096</v>
      </c>
      <c r="CI58" s="442">
        <f t="shared" ref="CI58:CK58" si="509">CH58+1</f>
        <v>2097</v>
      </c>
      <c r="CJ58" s="442">
        <f t="shared" si="509"/>
        <v>2098</v>
      </c>
      <c r="CK58" s="442">
        <f t="shared" si="509"/>
        <v>2099</v>
      </c>
      <c r="CL58" s="442">
        <f>CG58+5</f>
        <v>2100</v>
      </c>
      <c r="CN58" s="443" t="s">
        <v>409</v>
      </c>
      <c r="CO58" s="443" t="s">
        <v>411</v>
      </c>
      <c r="CP58" s="443" t="s">
        <v>410</v>
      </c>
    </row>
    <row r="59" spans="1:94" ht="16.5" outlineLevel="1" thickTop="1" x14ac:dyDescent="0.25">
      <c r="A59" s="444" t="s">
        <v>152</v>
      </c>
      <c r="B59" s="444" t="str">
        <f>$A$58</f>
        <v>Pax-short</v>
      </c>
      <c r="C59" s="445" t="s">
        <v>331</v>
      </c>
      <c r="D59" s="445"/>
      <c r="E59" s="446">
        <f ca="1">IF($B$6="ON", IF(E58&gt;=covid_start, IF(E58&lt;covid_recovery,NA(),SUMIFS(INDIRECT("Data_main"&amp;"["&amp;E$8&amp;"]"),Data_main[Data],$A59, Data_main[Segment],$B59, Data_main[Scenario],$B$3)),SUMIFS(INDIRECT("Data_main"&amp;"["&amp;E$8&amp;"]"),Data_main[Data],$A59, Data_main[Segment],$B59, Data_main[Scenario],$B$3)),SUMIFS(INDIRECT("Data_main"&amp;"["&amp;E$8&amp;"]"),Data_main[Data],$A59, Data_main[Segment],$B59, Data_main[Scenario],$B$3))</f>
        <v>258.63471489916907</v>
      </c>
      <c r="F59" s="446">
        <f ca="1">IF($B$6="ON", IF(F58&gt;=covid_start, IF(F58&lt;covid_recovery,NA(),SUMIFS(INDIRECT("Data_main"&amp;"["&amp;F$8&amp;"]"),Data_main[Data],$A59, Data_main[Segment],$B59, Data_main[Scenario],$B$3)),SUMIFS(INDIRECT("Data_main"&amp;"["&amp;F$8&amp;"]"),Data_main[Data],$A59, Data_main[Segment],$B59, Data_main[Scenario],$B$3)),SUMIFS(INDIRECT("Data_main"&amp;"["&amp;F$8&amp;"]"),Data_main[Data],$A59, Data_main[Segment],$B59, Data_main[Scenario],$B$3))</f>
        <v>272.16673892516815</v>
      </c>
      <c r="G59" s="446">
        <f ca="1">IF($B$6="ON", IF(G58&gt;=covid_start, IF(G58&lt;covid_recovery,NA(),SUMIFS(INDIRECT("Data_main"&amp;"["&amp;G$8&amp;"]"),Data_main[Data],$A59, Data_main[Segment],$B59, Data_main[Scenario],$B$3)),SUMIFS(INDIRECT("Data_main"&amp;"["&amp;G$8&amp;"]"),Data_main[Data],$A59, Data_main[Segment],$B59, Data_main[Scenario],$B$3)),SUMIFS(INDIRECT("Data_main"&amp;"["&amp;G$8&amp;"]"),Data_main[Data],$A59, Data_main[Segment],$B59, Data_main[Scenario],$B$3))</f>
        <v>285.69876295116723</v>
      </c>
      <c r="H59" s="446">
        <f ca="1">IF($B$6="ON", IF(H58&gt;=covid_start, IF(H58&lt;covid_recovery,NA(),SUMIFS(INDIRECT("Data_main"&amp;"["&amp;H$8&amp;"]"),Data_main[Data],$A59, Data_main[Segment],$B59, Data_main[Scenario],$B$3)),SUMIFS(INDIRECT("Data_main"&amp;"["&amp;H$8&amp;"]"),Data_main[Data],$A59, Data_main[Segment],$B59, Data_main[Scenario],$B$3)),SUMIFS(INDIRECT("Data_main"&amp;"["&amp;H$8&amp;"]"),Data_main[Data],$A59, Data_main[Segment],$B59, Data_main[Scenario],$B$3))</f>
        <v>299.2307869771663</v>
      </c>
      <c r="I59" s="446">
        <f ca="1">IF($B$6="ON", IF(I58&gt;=covid_start, IF(I58&lt;covid_recovery,NA(),SUMIFS(INDIRECT("Data_main"&amp;"["&amp;I$8&amp;"]"),Data_main[Data],$A59, Data_main[Segment],$B59, Data_main[Scenario],$B$3)),SUMIFS(INDIRECT("Data_main"&amp;"["&amp;I$8&amp;"]"),Data_main[Data],$A59, Data_main[Segment],$B59, Data_main[Scenario],$B$3)),SUMIFS(INDIRECT("Data_main"&amp;"["&amp;I$8&amp;"]"),Data_main[Data],$A59, Data_main[Segment],$B59, Data_main[Scenario],$B$3))</f>
        <v>306.49737759014187</v>
      </c>
      <c r="J59" s="446" t="e">
        <f ca="1">IF($B$6="ON", IF(J58&gt;=covid_start, IF(J58&lt;covid_recovery,NA(),SUMIFS(INDIRECT("Data_main"&amp;"["&amp;J$8&amp;"]"),Data_main[Data],$A59, Data_main[Segment],$B59, Data_main[Scenario],$B$3)),SUMIFS(INDIRECT("Data_main"&amp;"["&amp;J$8&amp;"]"),Data_main[Data],$A59, Data_main[Segment],$B59, Data_main[Scenario],$B$3)),SUMIFS(INDIRECT("Data_main"&amp;"["&amp;J$8&amp;"]"),Data_main[Data],$A59, Data_main[Segment],$B59, Data_main[Scenario],$B$3))</f>
        <v>#N/A</v>
      </c>
      <c r="K59" s="446" t="e">
        <f ca="1">IF($B$6="ON", IF(K58&gt;=covid_start, IF(K58&lt;covid_recovery,NA(),SUMIFS(INDIRECT("Data_main"&amp;"["&amp;K$8&amp;"]"),Data_main[Data],$A59, Data_main[Segment],$B59, Data_main[Scenario],$B$3)),SUMIFS(INDIRECT("Data_main"&amp;"["&amp;K$8&amp;"]"),Data_main[Data],$A59, Data_main[Segment],$B59, Data_main[Scenario],$B$3)),SUMIFS(INDIRECT("Data_main"&amp;"["&amp;K$8&amp;"]"),Data_main[Data],$A59, Data_main[Segment],$B59, Data_main[Scenario],$B$3))</f>
        <v>#N/A</v>
      </c>
      <c r="L59" s="446" t="e">
        <f ca="1">IF($B$6="ON", IF(L58&gt;=covid_start, IF(L58&lt;covid_recovery,NA(),SUMIFS(INDIRECT("Data_main"&amp;"["&amp;L$8&amp;"]"),Data_main[Data],$A59, Data_main[Segment],$B59, Data_main[Scenario],$B$3)),SUMIFS(INDIRECT("Data_main"&amp;"["&amp;L$8&amp;"]"),Data_main[Data],$A59, Data_main[Segment],$B59, Data_main[Scenario],$B$3)),SUMIFS(INDIRECT("Data_main"&amp;"["&amp;L$8&amp;"]"),Data_main[Data],$A59, Data_main[Segment],$B59, Data_main[Scenario],$B$3))</f>
        <v>#N/A</v>
      </c>
      <c r="M59" s="446" t="e">
        <f ca="1">IF($B$6="ON", IF(M58&gt;=covid_start, IF(M58&lt;covid_recovery,NA(),SUMIFS(INDIRECT("Data_main"&amp;"["&amp;M$8&amp;"]"),Data_main[Data],$A59, Data_main[Segment],$B59, Data_main[Scenario],$B$3)),SUMIFS(INDIRECT("Data_main"&amp;"["&amp;M$8&amp;"]"),Data_main[Data],$A59, Data_main[Segment],$B59, Data_main[Scenario],$B$3)),SUMIFS(INDIRECT("Data_main"&amp;"["&amp;M$8&amp;"]"),Data_main[Data],$A59, Data_main[Segment],$B59, Data_main[Scenario],$B$3))</f>
        <v>#N/A</v>
      </c>
      <c r="N59" s="446" t="e">
        <f ca="1">IF($B$6="ON", IF(N58&gt;=covid_start, IF(N58&lt;covid_recovery,NA(),SUMIFS(INDIRECT("Data_main"&amp;"["&amp;N$8&amp;"]"),Data_main[Data],$A59, Data_main[Segment],$B59, Data_main[Scenario],$B$3)),SUMIFS(INDIRECT("Data_main"&amp;"["&amp;N$8&amp;"]"),Data_main[Data],$A59, Data_main[Segment],$B59, Data_main[Scenario],$B$3)),SUMIFS(INDIRECT("Data_main"&amp;"["&amp;N$8&amp;"]"),Data_main[Data],$A59, Data_main[Segment],$B59, Data_main[Scenario],$B$3))</f>
        <v>#N/A</v>
      </c>
      <c r="O59" s="446">
        <f ca="1">IF($B$6="ON", IF(O58&gt;=covid_start, IF(O58&lt;covid_recovery,NA(),SUMIFS(INDIRECT("Data_main"&amp;"["&amp;O$8&amp;"]"),Data_main[Data],$A59, Data_main[Segment],$B59, Data_main[Scenario],$B$3)),SUMIFS(INDIRECT("Data_main"&amp;"["&amp;O$8&amp;"]"),Data_main[Data],$A59, Data_main[Segment],$B59, Data_main[Scenario],$B$3)),SUMIFS(INDIRECT("Data_main"&amp;"["&amp;O$8&amp;"]"),Data_main[Data],$A59, Data_main[Segment],$B59, Data_main[Scenario],$B$3))</f>
        <v>299.17121845608744</v>
      </c>
      <c r="P59" s="446">
        <f ca="1">IF($B$6="ON", IF(P58&gt;=covid_start, IF(P58&lt;covid_recovery,NA(),SUMIFS(INDIRECT("Data_main"&amp;"["&amp;P$8&amp;"]"),Data_main[Data],$A59, Data_main[Segment],$B59, Data_main[Scenario],$B$3)),SUMIFS(INDIRECT("Data_main"&amp;"["&amp;P$8&amp;"]"),Data_main[Data],$A59, Data_main[Segment],$B59, Data_main[Scenario],$B$3)),SUMIFS(INDIRECT("Data_main"&amp;"["&amp;P$8&amp;"]"),Data_main[Data],$A59, Data_main[Segment],$B59, Data_main[Scenario],$B$3))</f>
        <v>297.95019193374503</v>
      </c>
      <c r="Q59" s="446">
        <f ca="1">IF($B$6="ON", IF(Q58&gt;=covid_start, IF(Q58&lt;covid_recovery,NA(),SUMIFS(INDIRECT("Data_main"&amp;"["&amp;Q$8&amp;"]"),Data_main[Data],$A59, Data_main[Segment],$B59, Data_main[Scenario],$B$3)),SUMIFS(INDIRECT("Data_main"&amp;"["&amp;Q$8&amp;"]"),Data_main[Data],$A59, Data_main[Segment],$B59, Data_main[Scenario],$B$3)),SUMIFS(INDIRECT("Data_main"&amp;"["&amp;Q$8&amp;"]"),Data_main[Data],$A59, Data_main[Segment],$B59, Data_main[Scenario],$B$3))</f>
        <v>296.72916541140256</v>
      </c>
      <c r="R59" s="446">
        <f ca="1">IF($B$6="ON", IF(R58&gt;=covid_start, IF(R58&lt;covid_recovery,NA(),SUMIFS(INDIRECT("Data_main"&amp;"["&amp;R$8&amp;"]"),Data_main[Data],$A59, Data_main[Segment],$B59, Data_main[Scenario],$B$3)),SUMIFS(INDIRECT("Data_main"&amp;"["&amp;R$8&amp;"]"),Data_main[Data],$A59, Data_main[Segment],$B59, Data_main[Scenario],$B$3)),SUMIFS(INDIRECT("Data_main"&amp;"["&amp;R$8&amp;"]"),Data_main[Data],$A59, Data_main[Segment],$B59, Data_main[Scenario],$B$3))</f>
        <v>295.50813888906015</v>
      </c>
      <c r="S59" s="446">
        <f ca="1">IF($B$6="ON", IF(S58&gt;=covid_start, IF(S58&lt;covid_recovery,NA(),SUMIFS(INDIRECT("Data_main"&amp;"["&amp;S$8&amp;"]"),Data_main[Data],$A59, Data_main[Segment],$B59, Data_main[Scenario],$B$3)),SUMIFS(INDIRECT("Data_main"&amp;"["&amp;S$8&amp;"]"),Data_main[Data],$A59, Data_main[Segment],$B59, Data_main[Scenario],$B$3)),SUMIFS(INDIRECT("Data_main"&amp;"["&amp;S$8&amp;"]"),Data_main[Data],$A59, Data_main[Segment],$B59, Data_main[Scenario],$B$3))</f>
        <v>294.28711236671768</v>
      </c>
      <c r="T59" s="446">
        <f ca="1">IF($B$6="ON", IF(T58&gt;=covid_start, IF(T58&lt;covid_recovery,NA(),SUMIFS(INDIRECT("Data_main"&amp;"["&amp;T$8&amp;"]"),Data_main[Data],$A59, Data_main[Segment],$B59, Data_main[Scenario],$B$3)),SUMIFS(INDIRECT("Data_main"&amp;"["&amp;T$8&amp;"]"),Data_main[Data],$A59, Data_main[Segment],$B59, Data_main[Scenario],$B$3)),SUMIFS(INDIRECT("Data_main"&amp;"["&amp;T$8&amp;"]"),Data_main[Data],$A59, Data_main[Segment],$B59, Data_main[Scenario],$B$3))</f>
        <v>293.0660858443751</v>
      </c>
      <c r="U59" s="446">
        <f ca="1">IF($B$6="ON", IF(U58&gt;=covid_start, IF(U58&lt;covid_recovery,NA(),SUMIFS(INDIRECT("Data_main"&amp;"["&amp;U$8&amp;"]"),Data_main[Data],$A59, Data_main[Segment],$B59, Data_main[Scenario],$B$3)),SUMIFS(INDIRECT("Data_main"&amp;"["&amp;U$8&amp;"]"),Data_main[Data],$A59, Data_main[Segment],$B59, Data_main[Scenario],$B$3)),SUMIFS(INDIRECT("Data_main"&amp;"["&amp;U$8&amp;"]"),Data_main[Data],$A59, Data_main[Segment],$B59, Data_main[Scenario],$B$3))</f>
        <v>289.98665038153342</v>
      </c>
      <c r="V59" s="446">
        <f ca="1">IF($B$6="ON", IF(V58&gt;=covid_start, IF(V58&lt;covid_recovery,NA(),SUMIFS(INDIRECT("Data_main"&amp;"["&amp;V$8&amp;"]"),Data_main[Data],$A59, Data_main[Segment],$B59, Data_main[Scenario],$B$3)),SUMIFS(INDIRECT("Data_main"&amp;"["&amp;V$8&amp;"]"),Data_main[Data],$A59, Data_main[Segment],$B59, Data_main[Scenario],$B$3)),SUMIFS(INDIRECT("Data_main"&amp;"["&amp;V$8&amp;"]"),Data_main[Data],$A59, Data_main[Segment],$B59, Data_main[Scenario],$B$3))</f>
        <v>286.90721491869175</v>
      </c>
      <c r="W59" s="446">
        <f ca="1">IF($B$6="ON", IF(W58&gt;=covid_start, IF(W58&lt;covid_recovery,NA(),SUMIFS(INDIRECT("Data_main"&amp;"["&amp;W$8&amp;"]"),Data_main[Data],$A59, Data_main[Segment],$B59, Data_main[Scenario],$B$3)),SUMIFS(INDIRECT("Data_main"&amp;"["&amp;W$8&amp;"]"),Data_main[Data],$A59, Data_main[Segment],$B59, Data_main[Scenario],$B$3)),SUMIFS(INDIRECT("Data_main"&amp;"["&amp;W$8&amp;"]"),Data_main[Data],$A59, Data_main[Segment],$B59, Data_main[Scenario],$B$3))</f>
        <v>283.82777945585002</v>
      </c>
      <c r="X59" s="446">
        <f ca="1">IF($B$6="ON", IF(X58&gt;=covid_start, IF(X58&lt;covid_recovery,NA(),SUMIFS(INDIRECT("Data_main"&amp;"["&amp;X$8&amp;"]"),Data_main[Data],$A59, Data_main[Segment],$B59, Data_main[Scenario],$B$3)),SUMIFS(INDIRECT("Data_main"&amp;"["&amp;X$8&amp;"]"),Data_main[Data],$A59, Data_main[Segment],$B59, Data_main[Scenario],$B$3)),SUMIFS(INDIRECT("Data_main"&amp;"["&amp;X$8&amp;"]"),Data_main[Data],$A59, Data_main[Segment],$B59, Data_main[Scenario],$B$3))</f>
        <v>280.74834399300829</v>
      </c>
      <c r="Y59" s="446">
        <f ca="1">IF($B$6="ON", IF(Y58&gt;=covid_start, IF(Y58&lt;covid_recovery,NA(),SUMIFS(INDIRECT("Data_main"&amp;"["&amp;Y$8&amp;"]"),Data_main[Data],$A59, Data_main[Segment],$B59, Data_main[Scenario],$B$3)),SUMIFS(INDIRECT("Data_main"&amp;"["&amp;Y$8&amp;"]"),Data_main[Data],$A59, Data_main[Segment],$B59, Data_main[Scenario],$B$3)),SUMIFS(INDIRECT("Data_main"&amp;"["&amp;Y$8&amp;"]"),Data_main[Data],$A59, Data_main[Segment],$B59, Data_main[Scenario],$B$3))</f>
        <v>277.66890853016668</v>
      </c>
      <c r="Z59" s="446">
        <f ca="1">IF($B$6="ON", IF(Z58&gt;=covid_start, IF(Z58&lt;covid_recovery,NA(),SUMIFS(INDIRECT("Data_main"&amp;"["&amp;Z$8&amp;"]"),Data_main[Data],$A59, Data_main[Segment],$B59, Data_main[Scenario],$B$3)),SUMIFS(INDIRECT("Data_main"&amp;"["&amp;Z$8&amp;"]"),Data_main[Data],$A59, Data_main[Segment],$B59, Data_main[Scenario],$B$3)),SUMIFS(INDIRECT("Data_main"&amp;"["&amp;Z$8&amp;"]"),Data_main[Data],$A59, Data_main[Segment],$B59, Data_main[Scenario],$B$3))</f>
        <v>274.58947306732506</v>
      </c>
      <c r="AA59" s="446">
        <f ca="1">IF($B$6="ON", IF(AA58&gt;=covid_start, IF(AA58&lt;covid_recovery,NA(),SUMIFS(INDIRECT("Data_main"&amp;"["&amp;AA$8&amp;"]"),Data_main[Data],$A59, Data_main[Segment],$B59, Data_main[Scenario],$B$3)),SUMIFS(INDIRECT("Data_main"&amp;"["&amp;AA$8&amp;"]"),Data_main[Data],$A59, Data_main[Segment],$B59, Data_main[Scenario],$B$3)),SUMIFS(INDIRECT("Data_main"&amp;"["&amp;AA$8&amp;"]"),Data_main[Data],$A59, Data_main[Segment],$B59, Data_main[Scenario],$B$3))</f>
        <v>271.51003760448327</v>
      </c>
      <c r="AB59" s="446">
        <f ca="1">IF($B$6="ON", IF(AB58&gt;=covid_start, IF(AB58&lt;covid_recovery,NA(),SUMIFS(INDIRECT("Data_main"&amp;"["&amp;AB$8&amp;"]"),Data_main[Data],$A59, Data_main[Segment],$B59, Data_main[Scenario],$B$3)),SUMIFS(INDIRECT("Data_main"&amp;"["&amp;AB$8&amp;"]"),Data_main[Data],$A59, Data_main[Segment],$B59, Data_main[Scenario],$B$3)),SUMIFS(INDIRECT("Data_main"&amp;"["&amp;AB$8&amp;"]"),Data_main[Data],$A59, Data_main[Segment],$B59, Data_main[Scenario],$B$3))</f>
        <v>268.43060214164166</v>
      </c>
      <c r="AC59" s="446">
        <f ca="1">IF($B$6="ON", IF(AC58&gt;=covid_start, IF(AC58&lt;covid_recovery,NA(),SUMIFS(INDIRECT("Data_main"&amp;"["&amp;AC$8&amp;"]"),Data_main[Data],$A59, Data_main[Segment],$B59, Data_main[Scenario],$B$3)),SUMIFS(INDIRECT("Data_main"&amp;"["&amp;AC$8&amp;"]"),Data_main[Data],$A59, Data_main[Segment],$B59, Data_main[Scenario],$B$3)),SUMIFS(INDIRECT("Data_main"&amp;"["&amp;AC$8&amp;"]"),Data_main[Data],$A59, Data_main[Segment],$B59, Data_main[Scenario],$B$3))</f>
        <v>265.35116667879998</v>
      </c>
      <c r="AD59" s="446">
        <f ca="1">IF($B$6="ON", IF(AD58&gt;=covid_start, IF(AD58&lt;covid_recovery,NA(),SUMIFS(INDIRECT("Data_main"&amp;"["&amp;AD$8&amp;"]"),Data_main[Data],$A59, Data_main[Segment],$B59, Data_main[Scenario],$B$3)),SUMIFS(INDIRECT("Data_main"&amp;"["&amp;AD$8&amp;"]"),Data_main[Data],$A59, Data_main[Segment],$B59, Data_main[Scenario],$B$3)),SUMIFS(INDIRECT("Data_main"&amp;"["&amp;AD$8&amp;"]"),Data_main[Data],$A59, Data_main[Segment],$B59, Data_main[Scenario],$B$3))</f>
        <v>262.27173121595831</v>
      </c>
      <c r="AE59" s="446">
        <f ca="1">IF($B$6="ON", IF(AE58&gt;=covid_start, IF(AE58&lt;covid_recovery,NA(),SUMIFS(INDIRECT("Data_main"&amp;"["&amp;AE$8&amp;"]"),Data_main[Data],$A59, Data_main[Segment],$B59, Data_main[Scenario],$B$3)),SUMIFS(INDIRECT("Data_main"&amp;"["&amp;AE$8&amp;"]"),Data_main[Data],$A59, Data_main[Segment],$B59, Data_main[Scenario],$B$3)),SUMIFS(INDIRECT("Data_main"&amp;"["&amp;AE$8&amp;"]"),Data_main[Data],$A59, Data_main[Segment],$B59, Data_main[Scenario],$B$3))</f>
        <v>261.03480505484913</v>
      </c>
      <c r="AF59" s="446">
        <f ca="1">IF($B$6="ON", IF(AF58&gt;=covid_start, IF(AF58&lt;covid_recovery,NA(),SUMIFS(INDIRECT("Data_main"&amp;"["&amp;AF$8&amp;"]"),Data_main[Data],$A59, Data_main[Segment],$B59, Data_main[Scenario],$B$3)),SUMIFS(INDIRECT("Data_main"&amp;"["&amp;AF$8&amp;"]"),Data_main[Data],$A59, Data_main[Segment],$B59, Data_main[Scenario],$B$3)),SUMIFS(INDIRECT("Data_main"&amp;"["&amp;AF$8&amp;"]"),Data_main[Data],$A59, Data_main[Segment],$B59, Data_main[Scenario],$B$3))</f>
        <v>259.79787889374001</v>
      </c>
      <c r="AG59" s="446">
        <f ca="1">IF($B$6="ON", IF(AG58&gt;=covid_start, IF(AG58&lt;covid_recovery,NA(),SUMIFS(INDIRECT("Data_main"&amp;"["&amp;AG$8&amp;"]"),Data_main[Data],$A59, Data_main[Segment],$B59, Data_main[Scenario],$B$3)),SUMIFS(INDIRECT("Data_main"&amp;"["&amp;AG$8&amp;"]"),Data_main[Data],$A59, Data_main[Segment],$B59, Data_main[Scenario],$B$3)),SUMIFS(INDIRECT("Data_main"&amp;"["&amp;AG$8&amp;"]"),Data_main[Data],$A59, Data_main[Segment],$B59, Data_main[Scenario],$B$3))</f>
        <v>258.56095273263082</v>
      </c>
      <c r="AH59" s="446">
        <f ca="1">IF($B$6="ON", IF(AH58&gt;=covid_start, IF(AH58&lt;covid_recovery,NA(),SUMIFS(INDIRECT("Data_main"&amp;"["&amp;AH$8&amp;"]"),Data_main[Data],$A59, Data_main[Segment],$B59, Data_main[Scenario],$B$3)),SUMIFS(INDIRECT("Data_main"&amp;"["&amp;AH$8&amp;"]"),Data_main[Data],$A59, Data_main[Segment],$B59, Data_main[Scenario],$B$3)),SUMIFS(INDIRECT("Data_main"&amp;"["&amp;AH$8&amp;"]"),Data_main[Data],$A59, Data_main[Segment],$B59, Data_main[Scenario],$B$3))</f>
        <v>257.3240265715217</v>
      </c>
      <c r="AI59" s="446">
        <f ca="1">IF($B$6="ON", IF(AI58&gt;=covid_start, IF(AI58&lt;covid_recovery,NA(),SUMIFS(INDIRECT("Data_main"&amp;"["&amp;AI$8&amp;"]"),Data_main[Data],$A59, Data_main[Segment],$B59, Data_main[Scenario],$B$3)),SUMIFS(INDIRECT("Data_main"&amp;"["&amp;AI$8&amp;"]"),Data_main[Data],$A59, Data_main[Segment],$B59, Data_main[Scenario],$B$3)),SUMIFS(INDIRECT("Data_main"&amp;"["&amp;AI$8&amp;"]"),Data_main[Data],$A59, Data_main[Segment],$B59, Data_main[Scenario],$B$3))</f>
        <v>256.08710041041252</v>
      </c>
      <c r="AJ59" s="446">
        <f ca="1">IF($B$6="ON", IF(AJ58&gt;=covid_start, IF(AJ58&lt;covid_recovery,NA(),SUMIFS(INDIRECT("Data_main"&amp;"["&amp;AJ$8&amp;"]"),Data_main[Data],$A59, Data_main[Segment],$B59, Data_main[Scenario],$B$3)),SUMIFS(INDIRECT("Data_main"&amp;"["&amp;AJ$8&amp;"]"),Data_main[Data],$A59, Data_main[Segment],$B59, Data_main[Scenario],$B$3)),SUMIFS(INDIRECT("Data_main"&amp;"["&amp;AJ$8&amp;"]"),Data_main[Data],$A59, Data_main[Segment],$B59, Data_main[Scenario],$B$3))</f>
        <v>254.85017424930339</v>
      </c>
      <c r="AK59" s="446">
        <f ca="1">IF($B$6="ON", IF(AK58&gt;=covid_start, IF(AK58&lt;covid_recovery,NA(),SUMIFS(INDIRECT("Data_main"&amp;"["&amp;AK$8&amp;"]"),Data_main[Data],$A59, Data_main[Segment],$B59, Data_main[Scenario],$B$3)),SUMIFS(INDIRECT("Data_main"&amp;"["&amp;AK$8&amp;"]"),Data_main[Data],$A59, Data_main[Segment],$B59, Data_main[Scenario],$B$3)),SUMIFS(INDIRECT("Data_main"&amp;"["&amp;AK$8&amp;"]"),Data_main[Data],$A59, Data_main[Segment],$B59, Data_main[Scenario],$B$3))</f>
        <v>253.61324808819418</v>
      </c>
      <c r="AL59" s="446">
        <f ca="1">IF($B$6="ON", IF(AL58&gt;=covid_start, IF(AL58&lt;covid_recovery,NA(),SUMIFS(INDIRECT("Data_main"&amp;"["&amp;AL$8&amp;"]"),Data_main[Data],$A59, Data_main[Segment],$B59, Data_main[Scenario],$B$3)),SUMIFS(INDIRECT("Data_main"&amp;"["&amp;AL$8&amp;"]"),Data_main[Data],$A59, Data_main[Segment],$B59, Data_main[Scenario],$B$3)),SUMIFS(INDIRECT("Data_main"&amp;"["&amp;AL$8&amp;"]"),Data_main[Data],$A59, Data_main[Segment],$B59, Data_main[Scenario],$B$3))</f>
        <v>252.37632192708512</v>
      </c>
      <c r="AM59" s="446">
        <f ca="1">IF($B$6="ON", IF(AM58&gt;=covid_start, IF(AM58&lt;covid_recovery,NA(),SUMIFS(INDIRECT("Data_main"&amp;"["&amp;AM$8&amp;"]"),Data_main[Data],$A59, Data_main[Segment],$B59, Data_main[Scenario],$B$3)),SUMIFS(INDIRECT("Data_main"&amp;"["&amp;AM$8&amp;"]"),Data_main[Data],$A59, Data_main[Segment],$B59, Data_main[Scenario],$B$3)),SUMIFS(INDIRECT("Data_main"&amp;"["&amp;AM$8&amp;"]"),Data_main[Data],$A59, Data_main[Segment],$B59, Data_main[Scenario],$B$3))</f>
        <v>251.13939576597593</v>
      </c>
      <c r="AN59" s="446">
        <f ca="1">IF($B$6="ON", IF(AN58&gt;=covid_start, IF(AN58&lt;covid_recovery,NA(),SUMIFS(INDIRECT("Data_main"&amp;"["&amp;AN$8&amp;"]"),Data_main[Data],$A59, Data_main[Segment],$B59, Data_main[Scenario],$B$3)),SUMIFS(INDIRECT("Data_main"&amp;"["&amp;AN$8&amp;"]"),Data_main[Data],$A59, Data_main[Segment],$B59, Data_main[Scenario],$B$3)),SUMIFS(INDIRECT("Data_main"&amp;"["&amp;AN$8&amp;"]"),Data_main[Data],$A59, Data_main[Segment],$B59, Data_main[Scenario],$B$3))</f>
        <v>249.90246960486684</v>
      </c>
      <c r="AO59" s="446">
        <f ca="1">IF($B$6="ON", IF(AO58&gt;=covid_start, IF(AO58&lt;covid_recovery,NA(),SUMIFS(INDIRECT("Data_main"&amp;"["&amp;AO$8&amp;"]"),Data_main[Data],$A59, Data_main[Segment],$B59, Data_main[Scenario],$B$3)),SUMIFS(INDIRECT("Data_main"&amp;"["&amp;AO$8&amp;"]"),Data_main[Data],$A59, Data_main[Segment],$B59, Data_main[Scenario],$B$3)),SUMIFS(INDIRECT("Data_main"&amp;"["&amp;AO$8&amp;"]"),Data_main[Data],$A59, Data_main[Segment],$B59, Data_main[Scenario],$B$3))</f>
        <v>266.58733840044255</v>
      </c>
      <c r="AP59" s="446">
        <f ca="1">IF($B$6="ON", IF(AP58&gt;=covid_start, IF(AP58&lt;covid_recovery,NA(),SUMIFS(INDIRECT("Data_main"&amp;"["&amp;AP$8&amp;"]"),Data_main[Data],$A59, Data_main[Segment],$B59, Data_main[Scenario],$B$3)),SUMIFS(INDIRECT("Data_main"&amp;"["&amp;AP$8&amp;"]"),Data_main[Data],$A59, Data_main[Segment],$B59, Data_main[Scenario],$B$3)),SUMIFS(INDIRECT("Data_main"&amp;"["&amp;AP$8&amp;"]"),Data_main[Data],$A59, Data_main[Segment],$B59, Data_main[Scenario],$B$3))</f>
        <v>261.26088268334917</v>
      </c>
      <c r="AQ59" s="446">
        <f ca="1">IF($B$6="ON", IF(AQ58&gt;=covid_start, IF(AQ58&lt;covid_recovery,NA(),SUMIFS(INDIRECT("Data_main"&amp;"["&amp;AQ$8&amp;"]"),Data_main[Data],$A59, Data_main[Segment],$B59, Data_main[Scenario],$B$3)),SUMIFS(INDIRECT("Data_main"&amp;"["&amp;AQ$8&amp;"]"),Data_main[Data],$A59, Data_main[Segment],$B59, Data_main[Scenario],$B$3)),SUMIFS(INDIRECT("Data_main"&amp;"["&amp;AQ$8&amp;"]"),Data_main[Data],$A59, Data_main[Segment],$B59, Data_main[Scenario],$B$3))</f>
        <v>255.93442696625573</v>
      </c>
      <c r="AR59" s="446">
        <f ca="1">IF($B$6="ON", IF(AR58&gt;=covid_start, IF(AR58&lt;covid_recovery,NA(),SUMIFS(INDIRECT("Data_main"&amp;"["&amp;AR$8&amp;"]"),Data_main[Data],$A59, Data_main[Segment],$B59, Data_main[Scenario],$B$3)),SUMIFS(INDIRECT("Data_main"&amp;"["&amp;AR$8&amp;"]"),Data_main[Data],$A59, Data_main[Segment],$B59, Data_main[Scenario],$B$3)),SUMIFS(INDIRECT("Data_main"&amp;"["&amp;AR$8&amp;"]"),Data_main[Data],$A59, Data_main[Segment],$B59, Data_main[Scenario],$B$3))</f>
        <v>250.60797124916232</v>
      </c>
      <c r="AS59" s="446">
        <f ca="1">IF($B$6="ON", IF(AS58&gt;=covid_start, IF(AS58&lt;covid_recovery,NA(),SUMIFS(INDIRECT("Data_main"&amp;"["&amp;AS$8&amp;"]"),Data_main[Data],$A59, Data_main[Segment],$B59, Data_main[Scenario],$B$3)),SUMIFS(INDIRECT("Data_main"&amp;"["&amp;AS$8&amp;"]"),Data_main[Data],$A59, Data_main[Segment],$B59, Data_main[Scenario],$B$3)),SUMIFS(INDIRECT("Data_main"&amp;"["&amp;AS$8&amp;"]"),Data_main[Data],$A59, Data_main[Segment],$B59, Data_main[Scenario],$B$3))</f>
        <v>245.28151553206891</v>
      </c>
      <c r="AT59" s="446">
        <f ca="1">IF($B$6="ON", IF(AT58&gt;=covid_start, IF(AT58&lt;covid_recovery,NA(),SUMIFS(INDIRECT("Data_main"&amp;"["&amp;AT$8&amp;"]"),Data_main[Data],$A59, Data_main[Segment],$B59, Data_main[Scenario],$B$3)),SUMIFS(INDIRECT("Data_main"&amp;"["&amp;AT$8&amp;"]"),Data_main[Data],$A59, Data_main[Segment],$B59, Data_main[Scenario],$B$3)),SUMIFS(INDIRECT("Data_main"&amp;"["&amp;AT$8&amp;"]"),Data_main[Data],$A59, Data_main[Segment],$B59, Data_main[Scenario],$B$3))</f>
        <v>239.95505981497544</v>
      </c>
      <c r="AU59" s="446">
        <f ca="1">IF($B$6="ON", IF(AU58&gt;=covid_start, IF(AU58&lt;covid_recovery,NA(),SUMIFS(INDIRECT("Data_main"&amp;"["&amp;AU$8&amp;"]"),Data_main[Data],$A59, Data_main[Segment],$B59, Data_main[Scenario],$B$3)),SUMIFS(INDIRECT("Data_main"&amp;"["&amp;AU$8&amp;"]"),Data_main[Data],$A59, Data_main[Segment],$B59, Data_main[Scenario],$B$3)),SUMIFS(INDIRECT("Data_main"&amp;"["&amp;AU$8&amp;"]"),Data_main[Data],$A59, Data_main[Segment],$B59, Data_main[Scenario],$B$3))</f>
        <v>234.62860409788206</v>
      </c>
      <c r="AV59" s="446">
        <f ca="1">IF($B$6="ON", IF(AV58&gt;=covid_start, IF(AV58&lt;covid_recovery,NA(),SUMIFS(INDIRECT("Data_main"&amp;"["&amp;AV$8&amp;"]"),Data_main[Data],$A59, Data_main[Segment],$B59, Data_main[Scenario],$B$3)),SUMIFS(INDIRECT("Data_main"&amp;"["&amp;AV$8&amp;"]"),Data_main[Data],$A59, Data_main[Segment],$B59, Data_main[Scenario],$B$3)),SUMIFS(INDIRECT("Data_main"&amp;"["&amp;AV$8&amp;"]"),Data_main[Data],$A59, Data_main[Segment],$B59, Data_main[Scenario],$B$3))</f>
        <v>229.30214838078862</v>
      </c>
      <c r="AW59" s="446">
        <f ca="1">IF($B$6="ON", IF(AW58&gt;=covid_start, IF(AW58&lt;covid_recovery,NA(),SUMIFS(INDIRECT("Data_main"&amp;"["&amp;AW$8&amp;"]"),Data_main[Data],$A59, Data_main[Segment],$B59, Data_main[Scenario],$B$3)),SUMIFS(INDIRECT("Data_main"&amp;"["&amp;AW$8&amp;"]"),Data_main[Data],$A59, Data_main[Segment],$B59, Data_main[Scenario],$B$3)),SUMIFS(INDIRECT("Data_main"&amp;"["&amp;AW$8&amp;"]"),Data_main[Data],$A59, Data_main[Segment],$B59, Data_main[Scenario],$B$3))</f>
        <v>223.97569266369524</v>
      </c>
      <c r="AX59" s="446">
        <f ca="1">IF($B$6="ON", IF(AX58&gt;=covid_start, IF(AX58&lt;covid_recovery,NA(),SUMIFS(INDIRECT("Data_main"&amp;"["&amp;AX$8&amp;"]"),Data_main[Data],$A59, Data_main[Segment],$B59, Data_main[Scenario],$B$3)),SUMIFS(INDIRECT("Data_main"&amp;"["&amp;AX$8&amp;"]"),Data_main[Data],$A59, Data_main[Segment],$B59, Data_main[Scenario],$B$3)),SUMIFS(INDIRECT("Data_main"&amp;"["&amp;AX$8&amp;"]"),Data_main[Data],$A59, Data_main[Segment],$B59, Data_main[Scenario],$B$3))</f>
        <v>218.64923694660177</v>
      </c>
      <c r="AY59" s="446">
        <f ca="1">IF($B$6="ON", IF(AY58&gt;=covid_start, IF(AY58&lt;covid_recovery,NA(),SUMIFS(INDIRECT("Data_main"&amp;"["&amp;AY$8&amp;"]"),Data_main[Data],$A59, Data_main[Segment],$B59, Data_main[Scenario],$B$3)),SUMIFS(INDIRECT("Data_main"&amp;"["&amp;AY$8&amp;"]"),Data_main[Data],$A59, Data_main[Segment],$B59, Data_main[Scenario],$B$3)),SUMIFS(INDIRECT("Data_main"&amp;"["&amp;AY$8&amp;"]"),Data_main[Data],$A59, Data_main[Segment],$B59, Data_main[Scenario],$B$3))</f>
        <v>216.77966672536931</v>
      </c>
      <c r="AZ59" s="446">
        <f ca="1">IF($B$6="ON", IF(AZ58&gt;=covid_start, IF(AZ58&lt;covid_recovery,NA(),SUMIFS(INDIRECT("Data_main"&amp;"["&amp;AZ$8&amp;"]"),Data_main[Data],$A59, Data_main[Segment],$B59, Data_main[Scenario],$B$3)),SUMIFS(INDIRECT("Data_main"&amp;"["&amp;AZ$8&amp;"]"),Data_main[Data],$A59, Data_main[Segment],$B59, Data_main[Scenario],$B$3)),SUMIFS(INDIRECT("Data_main"&amp;"["&amp;AZ$8&amp;"]"),Data_main[Data],$A59, Data_main[Segment],$B59, Data_main[Scenario],$B$3))</f>
        <v>214.91009650413696</v>
      </c>
      <c r="BA59" s="446">
        <f ca="1">IF($B$6="ON", IF(BA58&gt;=covid_start, IF(BA58&lt;covid_recovery,NA(),SUMIFS(INDIRECT("Data_main"&amp;"["&amp;BA$8&amp;"]"),Data_main[Data],$A59, Data_main[Segment],$B59, Data_main[Scenario],$B$3)),SUMIFS(INDIRECT("Data_main"&amp;"["&amp;BA$8&amp;"]"),Data_main[Data],$A59, Data_main[Segment],$B59, Data_main[Scenario],$B$3)),SUMIFS(INDIRECT("Data_main"&amp;"["&amp;BA$8&amp;"]"),Data_main[Data],$A59, Data_main[Segment],$B59, Data_main[Scenario],$B$3))</f>
        <v>213.04052628290458</v>
      </c>
      <c r="BB59" s="446">
        <f ca="1">IF($B$6="ON", IF(BB58&gt;=covid_start, IF(BB58&lt;covid_recovery,NA(),SUMIFS(INDIRECT("Data_main"&amp;"["&amp;BB$8&amp;"]"),Data_main[Data],$A59, Data_main[Segment],$B59, Data_main[Scenario],$B$3)),SUMIFS(INDIRECT("Data_main"&amp;"["&amp;BB$8&amp;"]"),Data_main[Data],$A59, Data_main[Segment],$B59, Data_main[Scenario],$B$3)),SUMIFS(INDIRECT("Data_main"&amp;"["&amp;BB$8&amp;"]"),Data_main[Data],$A59, Data_main[Segment],$B59, Data_main[Scenario],$B$3))</f>
        <v>211.1709560616722</v>
      </c>
      <c r="BC59" s="446">
        <f ca="1">IF($B$6="ON", IF(BC58&gt;=covid_start, IF(BC58&lt;covid_recovery,NA(),SUMIFS(INDIRECT("Data_main"&amp;"["&amp;BC$8&amp;"]"),Data_main[Data],$A59, Data_main[Segment],$B59, Data_main[Scenario],$B$3)),SUMIFS(INDIRECT("Data_main"&amp;"["&amp;BC$8&amp;"]"),Data_main[Data],$A59, Data_main[Segment],$B59, Data_main[Scenario],$B$3)),SUMIFS(INDIRECT("Data_main"&amp;"["&amp;BC$8&amp;"]"),Data_main[Data],$A59, Data_main[Segment],$B59, Data_main[Scenario],$B$3))</f>
        <v>209.30138584043982</v>
      </c>
      <c r="BD59" s="446">
        <f ca="1">IF($B$6="ON", IF(BD58&gt;=covid_start, IF(BD58&lt;covid_recovery,NA(),SUMIFS(INDIRECT("Data_main"&amp;"["&amp;BD$8&amp;"]"),Data_main[Data],$A59, Data_main[Segment],$B59, Data_main[Scenario],$B$3)),SUMIFS(INDIRECT("Data_main"&amp;"["&amp;BD$8&amp;"]"),Data_main[Data],$A59, Data_main[Segment],$B59, Data_main[Scenario],$B$3)),SUMIFS(INDIRECT("Data_main"&amp;"["&amp;BD$8&amp;"]"),Data_main[Data],$A59, Data_main[Segment],$B59, Data_main[Scenario],$B$3))</f>
        <v>207.43181561920744</v>
      </c>
      <c r="BE59" s="446">
        <f ca="1">IF($B$6="ON", IF(BE58&gt;=covid_start, IF(BE58&lt;covid_recovery,NA(),SUMIFS(INDIRECT("Data_main"&amp;"["&amp;BE$8&amp;"]"),Data_main[Data],$A59, Data_main[Segment],$B59, Data_main[Scenario],$B$3)),SUMIFS(INDIRECT("Data_main"&amp;"["&amp;BE$8&amp;"]"),Data_main[Data],$A59, Data_main[Segment],$B59, Data_main[Scenario],$B$3)),SUMIFS(INDIRECT("Data_main"&amp;"["&amp;BE$8&amp;"]"),Data_main[Data],$A59, Data_main[Segment],$B59, Data_main[Scenario],$B$3))</f>
        <v>205.56224539797503</v>
      </c>
      <c r="BF59" s="446">
        <f ca="1">IF($B$6="ON", IF(BF58&gt;=covid_start, IF(BF58&lt;covid_recovery,NA(),SUMIFS(INDIRECT("Data_main"&amp;"["&amp;BF$8&amp;"]"),Data_main[Data],$A59, Data_main[Segment],$B59, Data_main[Scenario],$B$3)),SUMIFS(INDIRECT("Data_main"&amp;"["&amp;BF$8&amp;"]"),Data_main[Data],$A59, Data_main[Segment],$B59, Data_main[Scenario],$B$3)),SUMIFS(INDIRECT("Data_main"&amp;"["&amp;BF$8&amp;"]"),Data_main[Data],$A59, Data_main[Segment],$B59, Data_main[Scenario],$B$3))</f>
        <v>203.69267517674265</v>
      </c>
      <c r="BG59" s="446">
        <f ca="1">IF($B$6="ON", IF(BG58&gt;=covid_start, IF(BG58&lt;covid_recovery,NA(),SUMIFS(INDIRECT("Data_main"&amp;"["&amp;BG$8&amp;"]"),Data_main[Data],$A59, Data_main[Segment],$B59, Data_main[Scenario],$B$3)),SUMIFS(INDIRECT("Data_main"&amp;"["&amp;BG$8&amp;"]"),Data_main[Data],$A59, Data_main[Segment],$B59, Data_main[Scenario],$B$3)),SUMIFS(INDIRECT("Data_main"&amp;"["&amp;BG$8&amp;"]"),Data_main[Data],$A59, Data_main[Segment],$B59, Data_main[Scenario],$B$3))</f>
        <v>201.82310495551025</v>
      </c>
      <c r="BH59" s="446">
        <f ca="1">IF($B$6="ON", IF(BH58&gt;=covid_start, IF(BH58&lt;covid_recovery,NA(),SUMIFS(INDIRECT("Data_main"&amp;"["&amp;BH$8&amp;"]"),Data_main[Data],$A59, Data_main[Segment],$B59, Data_main[Scenario],$B$3)),SUMIFS(INDIRECT("Data_main"&amp;"["&amp;BH$8&amp;"]"),Data_main[Data],$A59, Data_main[Segment],$B59, Data_main[Scenario],$B$3)),SUMIFS(INDIRECT("Data_main"&amp;"["&amp;BH$8&amp;"]"),Data_main[Data],$A59, Data_main[Segment],$B59, Data_main[Scenario],$B$3))</f>
        <v>199.95353473427789</v>
      </c>
      <c r="BI59" s="446">
        <f ca="1">IF($B$6="ON", IF(BI58&gt;=covid_start, IF(BI58&lt;covid_recovery,NA(),SUMIFS(INDIRECT("Data_main"&amp;"["&amp;BI$8&amp;"]"),Data_main[Data],$A59, Data_main[Segment],$B59, Data_main[Scenario],$B$3)),SUMIFS(INDIRECT("Data_main"&amp;"["&amp;BI$8&amp;"]"),Data_main[Data],$A59, Data_main[Segment],$B59, Data_main[Scenario],$B$3)),SUMIFS(INDIRECT("Data_main"&amp;"["&amp;BI$8&amp;"]"),Data_main[Data],$A59, Data_main[Segment],$B59, Data_main[Scenario],$B$3))</f>
        <v>-5.9564692116703712E-3</v>
      </c>
      <c r="BJ59" s="446">
        <f ca="1">IF($B$6="ON", IF(BJ58&gt;=covid_start, IF(BJ58&lt;covid_recovery,NA(),SUMIFS(INDIRECT("Data_main"&amp;"["&amp;BJ$8&amp;"]"),Data_main[Data],$A59, Data_main[Segment],$B59, Data_main[Scenario],$B$3)),SUMIFS(INDIRECT("Data_main"&amp;"["&amp;BJ$8&amp;"]"),Data_main[Data],$A59, Data_main[Segment],$B59, Data_main[Scenario],$B$3)),SUMIFS(INDIRECT("Data_main"&amp;"["&amp;BJ$8&amp;"]"),Data_main[Data],$A59, Data_main[Segment],$B59, Data_main[Scenario],$B$3))</f>
        <v>-6.8160288168981412E-3</v>
      </c>
      <c r="BK59" s="446">
        <f ca="1">IF($B$6="ON", IF(BK58&gt;=covid_start, IF(BK58&lt;covid_recovery,NA(),SUMIFS(INDIRECT("Data_main"&amp;"["&amp;BK$8&amp;"]"),Data_main[Data],$A59, Data_main[Segment],$B59, Data_main[Scenario],$B$3)),SUMIFS(INDIRECT("Data_main"&amp;"["&amp;BK$8&amp;"]"),Data_main[Data],$A59, Data_main[Segment],$B59, Data_main[Scenario],$B$3)),SUMIFS(INDIRECT("Data_main"&amp;"["&amp;BK$8&amp;"]"),Data_main[Data],$A59, Data_main[Segment],$B59, Data_main[Scenario],$B$3))</f>
        <v>-6.5634778945676819E-3</v>
      </c>
      <c r="BL59" s="446">
        <f ca="1">IF($B$6="ON", IF(BL58&gt;=covid_start, IF(BL58&lt;covid_recovery,NA(),SUMIFS(INDIRECT("Data_main"&amp;"["&amp;BL$8&amp;"]"),Data_main[Data],$A59, Data_main[Segment],$B59, Data_main[Scenario],$B$3)),SUMIFS(INDIRECT("Data_main"&amp;"["&amp;BL$8&amp;"]"),Data_main[Data],$A59, Data_main[Segment],$B59, Data_main[Scenario],$B$3)),SUMIFS(INDIRECT("Data_main"&amp;"["&amp;BL$8&amp;"]"),Data_main[Data],$A59, Data_main[Segment],$B59, Data_main[Scenario],$B$3))</f>
        <v>-8.3400115622503934E-3</v>
      </c>
      <c r="BM59" s="446">
        <f ca="1">IF($B$6="ON", IF(BM58&gt;=covid_start, IF(BM58&lt;covid_recovery,NA(),SUMIFS(INDIRECT("Data_main"&amp;"["&amp;BM$8&amp;"]"),Data_main[Data],$A59, Data_main[Segment],$B59, Data_main[Scenario],$B$3)),SUMIFS(INDIRECT("Data_main"&amp;"["&amp;BM$8&amp;"]"),Data_main[Data],$A59, Data_main[Segment],$B59, Data_main[Scenario],$B$3)),SUMIFS(INDIRECT("Data_main"&amp;"["&amp;BM$8&amp;"]"),Data_main[Data],$A59, Data_main[Segment],$B59, Data_main[Scenario],$B$3))</f>
        <v>0</v>
      </c>
      <c r="BN59" s="446">
        <f ca="1">IF($B$6="ON", IF(BN58&gt;=covid_start, IF(BN58&lt;covid_recovery,NA(),SUMIFS(INDIRECT("Data_main"&amp;"["&amp;BN$8&amp;"]"),Data_main[Data],$A59, Data_main[Segment],$B59, Data_main[Scenario],$B$3)),SUMIFS(INDIRECT("Data_main"&amp;"["&amp;BN$8&amp;"]"),Data_main[Data],$A59, Data_main[Segment],$B59, Data_main[Scenario],$B$3)),SUMIFS(INDIRECT("Data_main"&amp;"["&amp;BN$8&amp;"]"),Data_main[Data],$A59, Data_main[Segment],$B59, Data_main[Scenario],$B$3))</f>
        <v>0</v>
      </c>
      <c r="BO59" s="446">
        <f ca="1">IF($B$6="ON", IF(BO58&gt;=covid_start, IF(BO58&lt;covid_recovery,NA(),SUMIFS(INDIRECT("Data_main"&amp;"["&amp;BO$8&amp;"]"),Data_main[Data],$A59, Data_main[Segment],$B59, Data_main[Scenario],$B$3)),SUMIFS(INDIRECT("Data_main"&amp;"["&amp;BO$8&amp;"]"),Data_main[Data],$A59, Data_main[Segment],$B59, Data_main[Scenario],$B$3)),SUMIFS(INDIRECT("Data_main"&amp;"["&amp;BO$8&amp;"]"),Data_main[Data],$A59, Data_main[Segment],$B59, Data_main[Scenario],$B$3))</f>
        <v>0</v>
      </c>
      <c r="BP59" s="446">
        <f ca="1">IF($B$6="ON", IF(BP58&gt;=covid_start, IF(BP58&lt;covid_recovery,NA(),SUMIFS(INDIRECT("Data_main"&amp;"["&amp;BP$8&amp;"]"),Data_main[Data],$A59, Data_main[Segment],$B59, Data_main[Scenario],$B$3)),SUMIFS(INDIRECT("Data_main"&amp;"["&amp;BP$8&amp;"]"),Data_main[Data],$A59, Data_main[Segment],$B59, Data_main[Scenario],$B$3)),SUMIFS(INDIRECT("Data_main"&amp;"["&amp;BP$8&amp;"]"),Data_main[Data],$A59, Data_main[Segment],$B59, Data_main[Scenario],$B$3))</f>
        <v>0</v>
      </c>
      <c r="BQ59" s="446">
        <f ca="1">IF($B$6="ON", IF(BQ58&gt;=covid_start, IF(BQ58&lt;covid_recovery,NA(),SUMIFS(INDIRECT("Data_main"&amp;"["&amp;BQ$8&amp;"]"),Data_main[Data],$A59, Data_main[Segment],$B59, Data_main[Scenario],$B$3)),SUMIFS(INDIRECT("Data_main"&amp;"["&amp;BQ$8&amp;"]"),Data_main[Data],$A59, Data_main[Segment],$B59, Data_main[Scenario],$B$3)),SUMIFS(INDIRECT("Data_main"&amp;"["&amp;BQ$8&amp;"]"),Data_main[Data],$A59, Data_main[Segment],$B59, Data_main[Scenario],$B$3))</f>
        <v>0</v>
      </c>
      <c r="BR59" s="446">
        <f ca="1">IF($B$6="ON", IF(BR58&gt;=covid_start, IF(BR58&lt;covid_recovery,NA(),SUMIFS(INDIRECT("Data_main"&amp;"["&amp;BR$8&amp;"]"),Data_main[Data],$A59, Data_main[Segment],$B59, Data_main[Scenario],$B$3)),SUMIFS(INDIRECT("Data_main"&amp;"["&amp;BR$8&amp;"]"),Data_main[Data],$A59, Data_main[Segment],$B59, Data_main[Scenario],$B$3)),SUMIFS(INDIRECT("Data_main"&amp;"["&amp;BR$8&amp;"]"),Data_main[Data],$A59, Data_main[Segment],$B59, Data_main[Scenario],$B$3))</f>
        <v>0</v>
      </c>
      <c r="BS59" s="446">
        <f ca="1">IF($B$6="ON", IF(BS58&gt;=covid_start, IF(BS58&lt;covid_recovery,NA(),SUMIFS(INDIRECT("Data_main"&amp;"["&amp;BS$8&amp;"]"),Data_main[Data],$A59, Data_main[Segment],$B59, Data_main[Scenario],$B$3)),SUMIFS(INDIRECT("Data_main"&amp;"["&amp;BS$8&amp;"]"),Data_main[Data],$A59, Data_main[Segment],$B59, Data_main[Scenario],$B$3)),SUMIFS(INDIRECT("Data_main"&amp;"["&amp;BS$8&amp;"]"),Data_main[Data],$A59, Data_main[Segment],$B59, Data_main[Scenario],$B$3))</f>
        <v>0</v>
      </c>
      <c r="BT59" s="446">
        <f ca="1">IF($B$6="ON", IF(BT58&gt;=covid_start, IF(BT58&lt;covid_recovery,NA(),SUMIFS(INDIRECT("Data_main"&amp;"["&amp;BT$8&amp;"]"),Data_main[Data],$A59, Data_main[Segment],$B59, Data_main[Scenario],$B$3)),SUMIFS(INDIRECT("Data_main"&amp;"["&amp;BT$8&amp;"]"),Data_main[Data],$A59, Data_main[Segment],$B59, Data_main[Scenario],$B$3)),SUMIFS(INDIRECT("Data_main"&amp;"["&amp;BT$8&amp;"]"),Data_main[Data],$A59, Data_main[Segment],$B59, Data_main[Scenario],$B$3))</f>
        <v>0</v>
      </c>
      <c r="BU59" s="446">
        <f ca="1">IF($B$6="ON", IF(BU58&gt;=covid_start, IF(BU58&lt;covid_recovery,NA(),SUMIFS(INDIRECT("Data_main"&amp;"["&amp;BU$8&amp;"]"),Data_main[Data],$A59, Data_main[Segment],$B59, Data_main[Scenario],$B$3)),SUMIFS(INDIRECT("Data_main"&amp;"["&amp;BU$8&amp;"]"),Data_main[Data],$A59, Data_main[Segment],$B59, Data_main[Scenario],$B$3)),SUMIFS(INDIRECT("Data_main"&amp;"["&amp;BU$8&amp;"]"),Data_main[Data],$A59, Data_main[Segment],$B59, Data_main[Scenario],$B$3))</f>
        <v>0</v>
      </c>
      <c r="BV59" s="446">
        <f ca="1">IF($B$6="ON", IF(BV58&gt;=covid_start, IF(BV58&lt;covid_recovery,NA(),SUMIFS(INDIRECT("Data_main"&amp;"["&amp;BV$8&amp;"]"),Data_main[Data],$A59, Data_main[Segment],$B59, Data_main[Scenario],$B$3)),SUMIFS(INDIRECT("Data_main"&amp;"["&amp;BV$8&amp;"]"),Data_main[Data],$A59, Data_main[Segment],$B59, Data_main[Scenario],$B$3)),SUMIFS(INDIRECT("Data_main"&amp;"["&amp;BV$8&amp;"]"),Data_main[Data],$A59, Data_main[Segment],$B59, Data_main[Scenario],$B$3))</f>
        <v>0</v>
      </c>
      <c r="BW59" s="446">
        <f ca="1">IF($B$6="ON", IF(BW58&gt;=covid_start, IF(BW58&lt;covid_recovery,NA(),SUMIFS(INDIRECT("Data_main"&amp;"["&amp;BW$8&amp;"]"),Data_main[Data],$A59, Data_main[Segment],$B59, Data_main[Scenario],$B$3)),SUMIFS(INDIRECT("Data_main"&amp;"["&amp;BW$8&amp;"]"),Data_main[Data],$A59, Data_main[Segment],$B59, Data_main[Scenario],$B$3)),SUMIFS(INDIRECT("Data_main"&amp;"["&amp;BW$8&amp;"]"),Data_main[Data],$A59, Data_main[Segment],$B59, Data_main[Scenario],$B$3))</f>
        <v>0</v>
      </c>
      <c r="BX59" s="446">
        <f ca="1">IF($B$6="ON", IF(BX58&gt;=covid_start, IF(BX58&lt;covid_recovery,NA(),SUMIFS(INDIRECT("Data_main"&amp;"["&amp;BX$8&amp;"]"),Data_main[Data],$A59, Data_main[Segment],$B59, Data_main[Scenario],$B$3)),SUMIFS(INDIRECT("Data_main"&amp;"["&amp;BX$8&amp;"]"),Data_main[Data],$A59, Data_main[Segment],$B59, Data_main[Scenario],$B$3)),SUMIFS(INDIRECT("Data_main"&amp;"["&amp;BX$8&amp;"]"),Data_main[Data],$A59, Data_main[Segment],$B59, Data_main[Scenario],$B$3))</f>
        <v>0</v>
      </c>
      <c r="BY59" s="446">
        <f ca="1">IF($B$6="ON", IF(BY58&gt;=covid_start, IF(BY58&lt;covid_recovery,NA(),SUMIFS(INDIRECT("Data_main"&amp;"["&amp;BY$8&amp;"]"),Data_main[Data],$A59, Data_main[Segment],$B59, Data_main[Scenario],$B$3)),SUMIFS(INDIRECT("Data_main"&amp;"["&amp;BY$8&amp;"]"),Data_main[Data],$A59, Data_main[Segment],$B59, Data_main[Scenario],$B$3)),SUMIFS(INDIRECT("Data_main"&amp;"["&amp;BY$8&amp;"]"),Data_main[Data],$A59, Data_main[Segment],$B59, Data_main[Scenario],$B$3))</f>
        <v>0</v>
      </c>
      <c r="BZ59" s="446">
        <f ca="1">IF($B$6="ON", IF(BZ58&gt;=covid_start, IF(BZ58&lt;covid_recovery,NA(),SUMIFS(INDIRECT("Data_main"&amp;"["&amp;BZ$8&amp;"]"),Data_main[Data],$A59, Data_main[Segment],$B59, Data_main[Scenario],$B$3)),SUMIFS(INDIRECT("Data_main"&amp;"["&amp;BZ$8&amp;"]"),Data_main[Data],$A59, Data_main[Segment],$B59, Data_main[Scenario],$B$3)),SUMIFS(INDIRECT("Data_main"&amp;"["&amp;BZ$8&amp;"]"),Data_main[Data],$A59, Data_main[Segment],$B59, Data_main[Scenario],$B$3))</f>
        <v>0</v>
      </c>
      <c r="CA59" s="446">
        <f ca="1">IF($B$6="ON", IF(CA58&gt;=covid_start, IF(CA58&lt;covid_recovery,NA(),SUMIFS(INDIRECT("Data_main"&amp;"["&amp;CA$8&amp;"]"),Data_main[Data],$A59, Data_main[Segment],$B59, Data_main[Scenario],$B$3)),SUMIFS(INDIRECT("Data_main"&amp;"["&amp;CA$8&amp;"]"),Data_main[Data],$A59, Data_main[Segment],$B59, Data_main[Scenario],$B$3)),SUMIFS(INDIRECT("Data_main"&amp;"["&amp;CA$8&amp;"]"),Data_main[Data],$A59, Data_main[Segment],$B59, Data_main[Scenario],$B$3))</f>
        <v>0</v>
      </c>
      <c r="CB59" s="446">
        <f ca="1">IF($B$6="ON", IF(CB58&gt;=covid_start, IF(CB58&lt;covid_recovery,NA(),SUMIFS(INDIRECT("Data_main"&amp;"["&amp;CB$8&amp;"]"),Data_main[Data],$A59, Data_main[Segment],$B59, Data_main[Scenario],$B$3)),SUMIFS(INDIRECT("Data_main"&amp;"["&amp;CB$8&amp;"]"),Data_main[Data],$A59, Data_main[Segment],$B59, Data_main[Scenario],$B$3)),SUMIFS(INDIRECT("Data_main"&amp;"["&amp;CB$8&amp;"]"),Data_main[Data],$A59, Data_main[Segment],$B59, Data_main[Scenario],$B$3))</f>
        <v>0</v>
      </c>
      <c r="CC59" s="446">
        <f ca="1">IF($B$6="ON", IF(CC58&gt;=covid_start, IF(CC58&lt;covid_recovery,NA(),SUMIFS(INDIRECT("Data_main"&amp;"["&amp;CC$8&amp;"]"),Data_main[Data],$A59, Data_main[Segment],$B59, Data_main[Scenario],$B$3)),SUMIFS(INDIRECT("Data_main"&amp;"["&amp;CC$8&amp;"]"),Data_main[Data],$A59, Data_main[Segment],$B59, Data_main[Scenario],$B$3)),SUMIFS(INDIRECT("Data_main"&amp;"["&amp;CC$8&amp;"]"),Data_main[Data],$A59, Data_main[Segment],$B59, Data_main[Scenario],$B$3))</f>
        <v>0</v>
      </c>
      <c r="CD59" s="446">
        <f ca="1">IF($B$6="ON", IF(CD58&gt;=covid_start, IF(CD58&lt;covid_recovery,NA(),SUMIFS(INDIRECT("Data_main"&amp;"["&amp;CD$8&amp;"]"),Data_main[Data],$A59, Data_main[Segment],$B59, Data_main[Scenario],$B$3)),SUMIFS(INDIRECT("Data_main"&amp;"["&amp;CD$8&amp;"]"),Data_main[Data],$A59, Data_main[Segment],$B59, Data_main[Scenario],$B$3)),SUMIFS(INDIRECT("Data_main"&amp;"["&amp;CD$8&amp;"]"),Data_main[Data],$A59, Data_main[Segment],$B59, Data_main[Scenario],$B$3))</f>
        <v>0</v>
      </c>
      <c r="CE59" s="446">
        <f ca="1">IF($B$6="ON", IF(CE58&gt;=covid_start, IF(CE58&lt;covid_recovery,NA(),SUMIFS(INDIRECT("Data_main"&amp;"["&amp;CE$8&amp;"]"),Data_main[Data],$A59, Data_main[Segment],$B59, Data_main[Scenario],$B$3)),SUMIFS(INDIRECT("Data_main"&amp;"["&amp;CE$8&amp;"]"),Data_main[Data],$A59, Data_main[Segment],$B59, Data_main[Scenario],$B$3)),SUMIFS(INDIRECT("Data_main"&amp;"["&amp;CE$8&amp;"]"),Data_main[Data],$A59, Data_main[Segment],$B59, Data_main[Scenario],$B$3))</f>
        <v>0</v>
      </c>
      <c r="CF59" s="446">
        <f ca="1">IF($B$6="ON", IF(CF58&gt;=covid_start, IF(CF58&lt;covid_recovery,NA(),SUMIFS(INDIRECT("Data_main"&amp;"["&amp;CF$8&amp;"]"),Data_main[Data],$A59, Data_main[Segment],$B59, Data_main[Scenario],$B$3)),SUMIFS(INDIRECT("Data_main"&amp;"["&amp;CF$8&amp;"]"),Data_main[Data],$A59, Data_main[Segment],$B59, Data_main[Scenario],$B$3)),SUMIFS(INDIRECT("Data_main"&amp;"["&amp;CF$8&amp;"]"),Data_main[Data],$A59, Data_main[Segment],$B59, Data_main[Scenario],$B$3))</f>
        <v>0</v>
      </c>
      <c r="CG59" s="446">
        <f ca="1">IF($B$6="ON", IF(CG58&gt;=covid_start, IF(CG58&lt;covid_recovery,NA(),SUMIFS(INDIRECT("Data_main"&amp;"["&amp;CG$8&amp;"]"),Data_main[Data],$A59, Data_main[Segment],$B59, Data_main[Scenario],$B$3)),SUMIFS(INDIRECT("Data_main"&amp;"["&amp;CG$8&amp;"]"),Data_main[Data],$A59, Data_main[Segment],$B59, Data_main[Scenario],$B$3)),SUMIFS(INDIRECT("Data_main"&amp;"["&amp;CG$8&amp;"]"),Data_main[Data],$A59, Data_main[Segment],$B59, Data_main[Scenario],$B$3))</f>
        <v>0</v>
      </c>
      <c r="CH59" s="446">
        <f ca="1">IF($B$6="ON", IF(CH58&gt;=covid_start, IF(CH58&lt;covid_recovery,NA(),SUMIFS(INDIRECT("Data_main"&amp;"["&amp;CH$8&amp;"]"),Data_main[Data],$A59, Data_main[Segment],$B59, Data_main[Scenario],$B$3)),SUMIFS(INDIRECT("Data_main"&amp;"["&amp;CH$8&amp;"]"),Data_main[Data],$A59, Data_main[Segment],$B59, Data_main[Scenario],$B$3)),SUMIFS(INDIRECT("Data_main"&amp;"["&amp;CH$8&amp;"]"),Data_main[Data],$A59, Data_main[Segment],$B59, Data_main[Scenario],$B$3))</f>
        <v>0</v>
      </c>
      <c r="CI59" s="446">
        <f ca="1">IF($B$6="ON", IF(CI58&gt;=covid_start, IF(CI58&lt;covid_recovery,NA(),SUMIFS(INDIRECT("Data_main"&amp;"["&amp;CI$8&amp;"]"),Data_main[Data],$A59, Data_main[Segment],$B59, Data_main[Scenario],$B$3)),SUMIFS(INDIRECT("Data_main"&amp;"["&amp;CI$8&amp;"]"),Data_main[Data],$A59, Data_main[Segment],$B59, Data_main[Scenario],$B$3)),SUMIFS(INDIRECT("Data_main"&amp;"["&amp;CI$8&amp;"]"),Data_main[Data],$A59, Data_main[Segment],$B59, Data_main[Scenario],$B$3))</f>
        <v>0</v>
      </c>
      <c r="CJ59" s="446">
        <f ca="1">IF($B$6="ON", IF(CJ58&gt;=covid_start, IF(CJ58&lt;covid_recovery,NA(),SUMIFS(INDIRECT("Data_main"&amp;"["&amp;CJ$8&amp;"]"),Data_main[Data],$A59, Data_main[Segment],$B59, Data_main[Scenario],$B$3)),SUMIFS(INDIRECT("Data_main"&amp;"["&amp;CJ$8&amp;"]"),Data_main[Data],$A59, Data_main[Segment],$B59, Data_main[Scenario],$B$3)),SUMIFS(INDIRECT("Data_main"&amp;"["&amp;CJ$8&amp;"]"),Data_main[Data],$A59, Data_main[Segment],$B59, Data_main[Scenario],$B$3))</f>
        <v>0</v>
      </c>
      <c r="CK59" s="446">
        <f ca="1">IF($B$6="ON", IF(CK58&gt;=covid_start, IF(CK58&lt;covid_recovery,NA(),SUMIFS(INDIRECT("Data_main"&amp;"["&amp;CK$8&amp;"]"),Data_main[Data],$A59, Data_main[Segment],$B59, Data_main[Scenario],$B$3)),SUMIFS(INDIRECT("Data_main"&amp;"["&amp;CK$8&amp;"]"),Data_main[Data],$A59, Data_main[Segment],$B59, Data_main[Scenario],$B$3)),SUMIFS(INDIRECT("Data_main"&amp;"["&amp;CK$8&amp;"]"),Data_main[Data],$A59, Data_main[Segment],$B59, Data_main[Scenario],$B$3))</f>
        <v>0</v>
      </c>
      <c r="CL59" s="446">
        <f ca="1">IF($B$6="ON", IF(CL58&gt;=covid_start, IF(CL58&lt;covid_recovery,NA(),SUMIFS(INDIRECT("Data_main"&amp;"["&amp;CL$8&amp;"]"),Data_main[Data],$A59, Data_main[Segment],$B59, Data_main[Scenario],$B$3)),SUMIFS(INDIRECT("Data_main"&amp;"["&amp;CL$8&amp;"]"),Data_main[Data],$A59, Data_main[Segment],$B59, Data_main[Scenario],$B$3)),SUMIFS(INDIRECT("Data_main"&amp;"["&amp;CL$8&amp;"]"),Data_main[Data],$A59, Data_main[Segment],$B59, Data_main[Scenario],$B$3))</f>
        <v>0</v>
      </c>
      <c r="CN59" s="447">
        <f ca="1">IFERROR((Y59/H59)^(1/17)-1,"")</f>
        <v>-4.3894973452969221E-3</v>
      </c>
      <c r="CO59" s="447">
        <f ca="1">IFERROR((AN59/Y59)^(1/15)-1,"")</f>
        <v>-6.9993037866263874E-3</v>
      </c>
      <c r="CP59" s="447">
        <f ca="1">IFERROR((AN59/H59)^(1/32)-1,"")</f>
        <v>-5.6136970556908139E-3</v>
      </c>
    </row>
    <row r="60" spans="1:94" outlineLevel="1" x14ac:dyDescent="0.25">
      <c r="A60" s="448" t="s">
        <v>157</v>
      </c>
      <c r="B60" s="448" t="str">
        <f t="shared" ref="B60:B61" si="510">$A$58</f>
        <v>Pax-short</v>
      </c>
      <c r="C60" s="449" t="s">
        <v>332</v>
      </c>
      <c r="D60" s="445"/>
      <c r="E60" s="446">
        <f ca="1">IF($B$6="ON", IF(E58&gt;=covid_start, IF(E58&lt;covid_recovery,NA(),SUMIFS(INDIRECT("Data_main"&amp;"["&amp;E$8&amp;"]"),Data_main[Data],$A60, Data_main[Segment],$B60, Data_main[Scenario],$B$3)),SUMIFS(INDIRECT("Data_main"&amp;"["&amp;E$8&amp;"]"),Data_main[Data],$A60, Data_main[Segment],$B60, Data_main[Scenario],$B$3)),SUMIFS(INDIRECT("Data_main"&amp;"["&amp;E$8&amp;"]"),Data_main[Data],$A60, Data_main[Segment],$B60, Data_main[Scenario],$B$3))</f>
        <v>184.59780180725991</v>
      </c>
      <c r="F60" s="446">
        <f ca="1">IF($B$6="ON", IF(F58&gt;=covid_start, IF(F58&lt;covid_recovery,NA(),SUMIFS(INDIRECT("Data_main"&amp;"["&amp;F$8&amp;"]"),Data_main[Data],$A60, Data_main[Segment],$B60, Data_main[Scenario],$B$3)),SUMIFS(INDIRECT("Data_main"&amp;"["&amp;F$8&amp;"]"),Data_main[Data],$A60, Data_main[Segment],$B60, Data_main[Scenario],$B$3)),SUMIFS(INDIRECT("Data_main"&amp;"["&amp;F$8&amp;"]"),Data_main[Data],$A60, Data_main[Segment],$B60, Data_main[Scenario],$B$3))</f>
        <v>198.00740206971611</v>
      </c>
      <c r="G60" s="446">
        <f ca="1">IF($B$6="ON", IF(G58&gt;=covid_start, IF(G58&lt;covid_recovery,NA(),SUMIFS(INDIRECT("Data_main"&amp;"["&amp;G$8&amp;"]"),Data_main[Data],$A60, Data_main[Segment],$B60, Data_main[Scenario],$B$3)),SUMIFS(INDIRECT("Data_main"&amp;"["&amp;G$8&amp;"]"),Data_main[Data],$A60, Data_main[Segment],$B60, Data_main[Scenario],$B$3)),SUMIFS(INDIRECT("Data_main"&amp;"["&amp;G$8&amp;"]"),Data_main[Data],$A60, Data_main[Segment],$B60, Data_main[Scenario],$B$3))</f>
        <v>211.4170023321723</v>
      </c>
      <c r="H60" s="446">
        <f ca="1">IF($B$6="ON", IF(H58&gt;=covid_start, IF(H58&lt;covid_recovery,NA(),SUMIFS(INDIRECT("Data_main"&amp;"["&amp;H$8&amp;"]"),Data_main[Data],$A60, Data_main[Segment],$B60, Data_main[Scenario],$B$3)),SUMIFS(INDIRECT("Data_main"&amp;"["&amp;H$8&amp;"]"),Data_main[Data],$A60, Data_main[Segment],$B60, Data_main[Scenario],$B$3)),SUMIFS(INDIRECT("Data_main"&amp;"["&amp;H$8&amp;"]"),Data_main[Data],$A60, Data_main[Segment],$B60, Data_main[Scenario],$B$3))</f>
        <v>224.82660259462847</v>
      </c>
      <c r="I60" s="446">
        <f ca="1">IF($B$6="ON", IF(I58&gt;=covid_start, IF(I58&lt;covid_recovery,NA(),SUMIFS(INDIRECT("Data_main"&amp;"["&amp;I$8&amp;"]"),Data_main[Data],$A60, Data_main[Segment],$B60, Data_main[Scenario],$B$3)),SUMIFS(INDIRECT("Data_main"&amp;"["&amp;I$8&amp;"]"),Data_main[Data],$A60, Data_main[Segment],$B60, Data_main[Scenario],$B$3)),SUMIFS(INDIRECT("Data_main"&amp;"["&amp;I$8&amp;"]"),Data_main[Data],$A60, Data_main[Segment],$B60, Data_main[Scenario],$B$3))</f>
        <v>235.1940156949546</v>
      </c>
      <c r="J60" s="446" t="e">
        <f ca="1">IF($B$6="ON", IF(J58&gt;=covid_start, IF(J58&lt;covid_recovery,NA(),SUMIFS(INDIRECT("Data_main"&amp;"["&amp;J$8&amp;"]"),Data_main[Data],$A60, Data_main[Segment],$B60, Data_main[Scenario],$B$3)),SUMIFS(INDIRECT("Data_main"&amp;"["&amp;J$8&amp;"]"),Data_main[Data],$A60, Data_main[Segment],$B60, Data_main[Scenario],$B$3)),SUMIFS(INDIRECT("Data_main"&amp;"["&amp;J$8&amp;"]"),Data_main[Data],$A60, Data_main[Segment],$B60, Data_main[Scenario],$B$3))</f>
        <v>#N/A</v>
      </c>
      <c r="K60" s="446" t="e">
        <f ca="1">IF($B$6="ON", IF(K58&gt;=covid_start, IF(K58&lt;covid_recovery,NA(),SUMIFS(INDIRECT("Data_main"&amp;"["&amp;K$8&amp;"]"),Data_main[Data],$A60, Data_main[Segment],$B60, Data_main[Scenario],$B$3)),SUMIFS(INDIRECT("Data_main"&amp;"["&amp;K$8&amp;"]"),Data_main[Data],$A60, Data_main[Segment],$B60, Data_main[Scenario],$B$3)),SUMIFS(INDIRECT("Data_main"&amp;"["&amp;K$8&amp;"]"),Data_main[Data],$A60, Data_main[Segment],$B60, Data_main[Scenario],$B$3))</f>
        <v>#N/A</v>
      </c>
      <c r="L60" s="446" t="e">
        <f ca="1">IF($B$6="ON", IF(L58&gt;=covid_start, IF(L58&lt;covid_recovery,NA(),SUMIFS(INDIRECT("Data_main"&amp;"["&amp;L$8&amp;"]"),Data_main[Data],$A60, Data_main[Segment],$B60, Data_main[Scenario],$B$3)),SUMIFS(INDIRECT("Data_main"&amp;"["&amp;L$8&amp;"]"),Data_main[Data],$A60, Data_main[Segment],$B60, Data_main[Scenario],$B$3)),SUMIFS(INDIRECT("Data_main"&amp;"["&amp;L$8&amp;"]"),Data_main[Data],$A60, Data_main[Segment],$B60, Data_main[Scenario],$B$3))</f>
        <v>#N/A</v>
      </c>
      <c r="M60" s="446" t="e">
        <f ca="1">IF($B$6="ON", IF(M58&gt;=covid_start, IF(M58&lt;covid_recovery,NA(),SUMIFS(INDIRECT("Data_main"&amp;"["&amp;M$8&amp;"]"),Data_main[Data],$A60, Data_main[Segment],$B60, Data_main[Scenario],$B$3)),SUMIFS(INDIRECT("Data_main"&amp;"["&amp;M$8&amp;"]"),Data_main[Data],$A60, Data_main[Segment],$B60, Data_main[Scenario],$B$3)),SUMIFS(INDIRECT("Data_main"&amp;"["&amp;M$8&amp;"]"),Data_main[Data],$A60, Data_main[Segment],$B60, Data_main[Scenario],$B$3))</f>
        <v>#N/A</v>
      </c>
      <c r="N60" s="446" t="e">
        <f ca="1">IF($B$6="ON", IF(N58&gt;=covid_start, IF(N58&lt;covid_recovery,NA(),SUMIFS(INDIRECT("Data_main"&amp;"["&amp;N$8&amp;"]"),Data_main[Data],$A60, Data_main[Segment],$B60, Data_main[Scenario],$B$3)),SUMIFS(INDIRECT("Data_main"&amp;"["&amp;N$8&amp;"]"),Data_main[Data],$A60, Data_main[Segment],$B60, Data_main[Scenario],$B$3)),SUMIFS(INDIRECT("Data_main"&amp;"["&amp;N$8&amp;"]"),Data_main[Data],$A60, Data_main[Segment],$B60, Data_main[Scenario],$B$3))</f>
        <v>#N/A</v>
      </c>
      <c r="O60" s="446">
        <f ca="1">IF($B$6="ON", IF(O58&gt;=covid_start, IF(O58&lt;covid_recovery,NA(),SUMIFS(INDIRECT("Data_main"&amp;"["&amp;O$8&amp;"]"),Data_main[Data],$A60, Data_main[Segment],$B60, Data_main[Scenario],$B$3)),SUMIFS(INDIRECT("Data_main"&amp;"["&amp;O$8&amp;"]"),Data_main[Data],$A60, Data_main[Segment],$B60, Data_main[Scenario],$B$3)),SUMIFS(INDIRECT("Data_main"&amp;"["&amp;O$8&amp;"]"),Data_main[Data],$A60, Data_main[Segment],$B60, Data_main[Scenario],$B$3))</f>
        <v>281.05531378643724</v>
      </c>
      <c r="P60" s="446">
        <f ca="1">IF($B$6="ON", IF(P58&gt;=covid_start, IF(P58&lt;covid_recovery,NA(),SUMIFS(INDIRECT("Data_main"&amp;"["&amp;P$8&amp;"]"),Data_main[Data],$A60, Data_main[Segment],$B60, Data_main[Scenario],$B$3)),SUMIFS(INDIRECT("Data_main"&amp;"["&amp;P$8&amp;"]"),Data_main[Data],$A60, Data_main[Segment],$B60, Data_main[Scenario],$B$3)),SUMIFS(INDIRECT("Data_main"&amp;"["&amp;P$8&amp;"]"),Data_main[Data],$A60, Data_main[Segment],$B60, Data_main[Scenario],$B$3))</f>
        <v>288.69886346835102</v>
      </c>
      <c r="Q60" s="446">
        <f ca="1">IF($B$6="ON", IF(Q58&gt;=covid_start, IF(Q58&lt;covid_recovery,NA(),SUMIFS(INDIRECT("Data_main"&amp;"["&amp;Q$8&amp;"]"),Data_main[Data],$A60, Data_main[Segment],$B60, Data_main[Scenario],$B$3)),SUMIFS(INDIRECT("Data_main"&amp;"["&amp;Q$8&amp;"]"),Data_main[Data],$A60, Data_main[Segment],$B60, Data_main[Scenario],$B$3)),SUMIFS(INDIRECT("Data_main"&amp;"["&amp;Q$8&amp;"]"),Data_main[Data],$A60, Data_main[Segment],$B60, Data_main[Scenario],$B$3))</f>
        <v>296.3424131502648</v>
      </c>
      <c r="R60" s="446">
        <f ca="1">IF($B$6="ON", IF(R58&gt;=covid_start, IF(R58&lt;covid_recovery,NA(),SUMIFS(INDIRECT("Data_main"&amp;"["&amp;R$8&amp;"]"),Data_main[Data],$A60, Data_main[Segment],$B60, Data_main[Scenario],$B$3)),SUMIFS(INDIRECT("Data_main"&amp;"["&amp;R$8&amp;"]"),Data_main[Data],$A60, Data_main[Segment],$B60, Data_main[Scenario],$B$3)),SUMIFS(INDIRECT("Data_main"&amp;"["&amp;R$8&amp;"]"),Data_main[Data],$A60, Data_main[Segment],$B60, Data_main[Scenario],$B$3))</f>
        <v>303.98596283217853</v>
      </c>
      <c r="S60" s="446">
        <f ca="1">IF($B$6="ON", IF(S58&gt;=covid_start, IF(S58&lt;covid_recovery,NA(),SUMIFS(INDIRECT("Data_main"&amp;"["&amp;S$8&amp;"]"),Data_main[Data],$A60, Data_main[Segment],$B60, Data_main[Scenario],$B$3)),SUMIFS(INDIRECT("Data_main"&amp;"["&amp;S$8&amp;"]"),Data_main[Data],$A60, Data_main[Segment],$B60, Data_main[Scenario],$B$3)),SUMIFS(INDIRECT("Data_main"&amp;"["&amp;S$8&amp;"]"),Data_main[Data],$A60, Data_main[Segment],$B60, Data_main[Scenario],$B$3))</f>
        <v>311.62951251409231</v>
      </c>
      <c r="T60" s="446">
        <f ca="1">IF($B$6="ON", IF(T58&gt;=covid_start, IF(T58&lt;covid_recovery,NA(),SUMIFS(INDIRECT("Data_main"&amp;"["&amp;T$8&amp;"]"),Data_main[Data],$A60, Data_main[Segment],$B60, Data_main[Scenario],$B$3)),SUMIFS(INDIRECT("Data_main"&amp;"["&amp;T$8&amp;"]"),Data_main[Data],$A60, Data_main[Segment],$B60, Data_main[Scenario],$B$3)),SUMIFS(INDIRECT("Data_main"&amp;"["&amp;T$8&amp;"]"),Data_main[Data],$A60, Data_main[Segment],$B60, Data_main[Scenario],$B$3))</f>
        <v>319.27306219600632</v>
      </c>
      <c r="U60" s="446">
        <f ca="1">IF($B$6="ON", IF(U58&gt;=covid_start, IF(U58&lt;covid_recovery,NA(),SUMIFS(INDIRECT("Data_main"&amp;"["&amp;U$8&amp;"]"),Data_main[Data],$A60, Data_main[Segment],$B60, Data_main[Scenario],$B$3)),SUMIFS(INDIRECT("Data_main"&amp;"["&amp;U$8&amp;"]"),Data_main[Data],$A60, Data_main[Segment],$B60, Data_main[Scenario],$B$3)),SUMIFS(INDIRECT("Data_main"&amp;"["&amp;U$8&amp;"]"),Data_main[Data],$A60, Data_main[Segment],$B60, Data_main[Scenario],$B$3))</f>
        <v>328.96562167371906</v>
      </c>
      <c r="V60" s="446">
        <f ca="1">IF($B$6="ON", IF(V58&gt;=covid_start, IF(V58&lt;covid_recovery,NA(),SUMIFS(INDIRECT("Data_main"&amp;"["&amp;V$8&amp;"]"),Data_main[Data],$A60, Data_main[Segment],$B60, Data_main[Scenario],$B$3)),SUMIFS(INDIRECT("Data_main"&amp;"["&amp;V$8&amp;"]"),Data_main[Data],$A60, Data_main[Segment],$B60, Data_main[Scenario],$B$3)),SUMIFS(INDIRECT("Data_main"&amp;"["&amp;V$8&amp;"]"),Data_main[Data],$A60, Data_main[Segment],$B60, Data_main[Scenario],$B$3))</f>
        <v>338.65818115143179</v>
      </c>
      <c r="W60" s="446">
        <f ca="1">IF($B$6="ON", IF(W58&gt;=covid_start, IF(W58&lt;covid_recovery,NA(),SUMIFS(INDIRECT("Data_main"&amp;"["&amp;W$8&amp;"]"),Data_main[Data],$A60, Data_main[Segment],$B60, Data_main[Scenario],$B$3)),SUMIFS(INDIRECT("Data_main"&amp;"["&amp;W$8&amp;"]"),Data_main[Data],$A60, Data_main[Segment],$B60, Data_main[Scenario],$B$3)),SUMIFS(INDIRECT("Data_main"&amp;"["&amp;W$8&amp;"]"),Data_main[Data],$A60, Data_main[Segment],$B60, Data_main[Scenario],$B$3))</f>
        <v>348.35074062914441</v>
      </c>
      <c r="X60" s="446">
        <f ca="1">IF($B$6="ON", IF(X58&gt;=covid_start, IF(X58&lt;covid_recovery,NA(),SUMIFS(INDIRECT("Data_main"&amp;"["&amp;X$8&amp;"]"),Data_main[Data],$A60, Data_main[Segment],$B60, Data_main[Scenario],$B$3)),SUMIFS(INDIRECT("Data_main"&amp;"["&amp;X$8&amp;"]"),Data_main[Data],$A60, Data_main[Segment],$B60, Data_main[Scenario],$B$3)),SUMIFS(INDIRECT("Data_main"&amp;"["&amp;X$8&amp;"]"),Data_main[Data],$A60, Data_main[Segment],$B60, Data_main[Scenario],$B$3))</f>
        <v>358.0433001068572</v>
      </c>
      <c r="Y60" s="446">
        <f ca="1">IF($B$6="ON", IF(Y58&gt;=covid_start, IF(Y58&lt;covid_recovery,NA(),SUMIFS(INDIRECT("Data_main"&amp;"["&amp;Y$8&amp;"]"),Data_main[Data],$A60, Data_main[Segment],$B60, Data_main[Scenario],$B$3)),SUMIFS(INDIRECT("Data_main"&amp;"["&amp;Y$8&amp;"]"),Data_main[Data],$A60, Data_main[Segment],$B60, Data_main[Scenario],$B$3)),SUMIFS(INDIRECT("Data_main"&amp;"["&amp;Y$8&amp;"]"),Data_main[Data],$A60, Data_main[Segment],$B60, Data_main[Scenario],$B$3))</f>
        <v>367.73585958456988</v>
      </c>
      <c r="Z60" s="446">
        <f ca="1">IF($B$6="ON", IF(Z58&gt;=covid_start, IF(Z58&lt;covid_recovery,NA(),SUMIFS(INDIRECT("Data_main"&amp;"["&amp;Z$8&amp;"]"),Data_main[Data],$A60, Data_main[Segment],$B60, Data_main[Scenario],$B$3)),SUMIFS(INDIRECT("Data_main"&amp;"["&amp;Z$8&amp;"]"),Data_main[Data],$A60, Data_main[Segment],$B60, Data_main[Scenario],$B$3)),SUMIFS(INDIRECT("Data_main"&amp;"["&amp;Z$8&amp;"]"),Data_main[Data],$A60, Data_main[Segment],$B60, Data_main[Scenario],$B$3))</f>
        <v>377.42841906228261</v>
      </c>
      <c r="AA60" s="446">
        <f ca="1">IF($B$6="ON", IF(AA58&gt;=covid_start, IF(AA58&lt;covid_recovery,NA(),SUMIFS(INDIRECT("Data_main"&amp;"["&amp;AA$8&amp;"]"),Data_main[Data],$A60, Data_main[Segment],$B60, Data_main[Scenario],$B$3)),SUMIFS(INDIRECT("Data_main"&amp;"["&amp;AA$8&amp;"]"),Data_main[Data],$A60, Data_main[Segment],$B60, Data_main[Scenario],$B$3)),SUMIFS(INDIRECT("Data_main"&amp;"["&amp;AA$8&amp;"]"),Data_main[Data],$A60, Data_main[Segment],$B60, Data_main[Scenario],$B$3))</f>
        <v>387.12097853999535</v>
      </c>
      <c r="AB60" s="446">
        <f ca="1">IF($B$6="ON", IF(AB58&gt;=covid_start, IF(AB58&lt;covid_recovery,NA(),SUMIFS(INDIRECT("Data_main"&amp;"["&amp;AB$8&amp;"]"),Data_main[Data],$A60, Data_main[Segment],$B60, Data_main[Scenario],$B$3)),SUMIFS(INDIRECT("Data_main"&amp;"["&amp;AB$8&amp;"]"),Data_main[Data],$A60, Data_main[Segment],$B60, Data_main[Scenario],$B$3)),SUMIFS(INDIRECT("Data_main"&amp;"["&amp;AB$8&amp;"]"),Data_main[Data],$A60, Data_main[Segment],$B60, Data_main[Scenario],$B$3))</f>
        <v>396.81353801770803</v>
      </c>
      <c r="AC60" s="446">
        <f ca="1">IF($B$6="ON", IF(AC58&gt;=covid_start, IF(AC58&lt;covid_recovery,NA(),SUMIFS(INDIRECT("Data_main"&amp;"["&amp;AC$8&amp;"]"),Data_main[Data],$A60, Data_main[Segment],$B60, Data_main[Scenario],$B$3)),SUMIFS(INDIRECT("Data_main"&amp;"["&amp;AC$8&amp;"]"),Data_main[Data],$A60, Data_main[Segment],$B60, Data_main[Scenario],$B$3)),SUMIFS(INDIRECT("Data_main"&amp;"["&amp;AC$8&amp;"]"),Data_main[Data],$A60, Data_main[Segment],$B60, Data_main[Scenario],$B$3))</f>
        <v>406.50609749542082</v>
      </c>
      <c r="AD60" s="446">
        <f ca="1">IF($B$6="ON", IF(AD58&gt;=covid_start, IF(AD58&lt;covid_recovery,NA(),SUMIFS(INDIRECT("Data_main"&amp;"["&amp;AD$8&amp;"]"),Data_main[Data],$A60, Data_main[Segment],$B60, Data_main[Scenario],$B$3)),SUMIFS(INDIRECT("Data_main"&amp;"["&amp;AD$8&amp;"]"),Data_main[Data],$A60, Data_main[Segment],$B60, Data_main[Scenario],$B$3)),SUMIFS(INDIRECT("Data_main"&amp;"["&amp;AD$8&amp;"]"),Data_main[Data],$A60, Data_main[Segment],$B60, Data_main[Scenario],$B$3))</f>
        <v>416.19865697313338</v>
      </c>
      <c r="AE60" s="446">
        <f ca="1">IF($B$6="ON", IF(AE58&gt;=covid_start, IF(AE58&lt;covid_recovery,NA(),SUMIFS(INDIRECT("Data_main"&amp;"["&amp;AE$8&amp;"]"),Data_main[Data],$A60, Data_main[Segment],$B60, Data_main[Scenario],$B$3)),SUMIFS(INDIRECT("Data_main"&amp;"["&amp;AE$8&amp;"]"),Data_main[Data],$A60, Data_main[Segment],$B60, Data_main[Scenario],$B$3)),SUMIFS(INDIRECT("Data_main"&amp;"["&amp;AE$8&amp;"]"),Data_main[Data],$A60, Data_main[Segment],$B60, Data_main[Scenario],$B$3))</f>
        <v>429.65911834951385</v>
      </c>
      <c r="AF60" s="446">
        <f ca="1">IF($B$6="ON", IF(AF58&gt;=covid_start, IF(AF58&lt;covid_recovery,NA(),SUMIFS(INDIRECT("Data_main"&amp;"["&amp;AF$8&amp;"]"),Data_main[Data],$A60, Data_main[Segment],$B60, Data_main[Scenario],$B$3)),SUMIFS(INDIRECT("Data_main"&amp;"["&amp;AF$8&amp;"]"),Data_main[Data],$A60, Data_main[Segment],$B60, Data_main[Scenario],$B$3)),SUMIFS(INDIRECT("Data_main"&amp;"["&amp;AF$8&amp;"]"),Data_main[Data],$A60, Data_main[Segment],$B60, Data_main[Scenario],$B$3))</f>
        <v>443.11957972589425</v>
      </c>
      <c r="AG60" s="446">
        <f ca="1">IF($B$6="ON", IF(AG58&gt;=covid_start, IF(AG58&lt;covid_recovery,NA(),SUMIFS(INDIRECT("Data_main"&amp;"["&amp;AG$8&amp;"]"),Data_main[Data],$A60, Data_main[Segment],$B60, Data_main[Scenario],$B$3)),SUMIFS(INDIRECT("Data_main"&amp;"["&amp;AG$8&amp;"]"),Data_main[Data],$A60, Data_main[Segment],$B60, Data_main[Scenario],$B$3)),SUMIFS(INDIRECT("Data_main"&amp;"["&amp;AG$8&amp;"]"),Data_main[Data],$A60, Data_main[Segment],$B60, Data_main[Scenario],$B$3))</f>
        <v>456.58004110227478</v>
      </c>
      <c r="AH60" s="446">
        <f ca="1">IF($B$6="ON", IF(AH58&gt;=covid_start, IF(AH58&lt;covid_recovery,NA(),SUMIFS(INDIRECT("Data_main"&amp;"["&amp;AH$8&amp;"]"),Data_main[Data],$A60, Data_main[Segment],$B60, Data_main[Scenario],$B$3)),SUMIFS(INDIRECT("Data_main"&amp;"["&amp;AH$8&amp;"]"),Data_main[Data],$A60, Data_main[Segment],$B60, Data_main[Scenario],$B$3)),SUMIFS(INDIRECT("Data_main"&amp;"["&amp;AH$8&amp;"]"),Data_main[Data],$A60, Data_main[Segment],$B60, Data_main[Scenario],$B$3))</f>
        <v>470.04050247865507</v>
      </c>
      <c r="AI60" s="446">
        <f ca="1">IF($B$6="ON", IF(AI58&gt;=covid_start, IF(AI58&lt;covid_recovery,NA(),SUMIFS(INDIRECT("Data_main"&amp;"["&amp;AI$8&amp;"]"),Data_main[Data],$A60, Data_main[Segment],$B60, Data_main[Scenario],$B$3)),SUMIFS(INDIRECT("Data_main"&amp;"["&amp;AI$8&amp;"]"),Data_main[Data],$A60, Data_main[Segment],$B60, Data_main[Scenario],$B$3)),SUMIFS(INDIRECT("Data_main"&amp;"["&amp;AI$8&amp;"]"),Data_main[Data],$A60, Data_main[Segment],$B60, Data_main[Scenario],$B$3))</f>
        <v>483.50096385503548</v>
      </c>
      <c r="AJ60" s="446">
        <f ca="1">IF($B$6="ON", IF(AJ58&gt;=covid_start, IF(AJ58&lt;covid_recovery,NA(),SUMIFS(INDIRECT("Data_main"&amp;"["&amp;AJ$8&amp;"]"),Data_main[Data],$A60, Data_main[Segment],$B60, Data_main[Scenario],$B$3)),SUMIFS(INDIRECT("Data_main"&amp;"["&amp;AJ$8&amp;"]"),Data_main[Data],$A60, Data_main[Segment],$B60, Data_main[Scenario],$B$3)),SUMIFS(INDIRECT("Data_main"&amp;"["&amp;AJ$8&amp;"]"),Data_main[Data],$A60, Data_main[Segment],$B60, Data_main[Scenario],$B$3))</f>
        <v>496.96142523141589</v>
      </c>
      <c r="AK60" s="446">
        <f ca="1">IF($B$6="ON", IF(AK58&gt;=covid_start, IF(AK58&lt;covid_recovery,NA(),SUMIFS(INDIRECT("Data_main"&amp;"["&amp;AK$8&amp;"]"),Data_main[Data],$A60, Data_main[Segment],$B60, Data_main[Scenario],$B$3)),SUMIFS(INDIRECT("Data_main"&amp;"["&amp;AK$8&amp;"]"),Data_main[Data],$A60, Data_main[Segment],$B60, Data_main[Scenario],$B$3)),SUMIFS(INDIRECT("Data_main"&amp;"["&amp;AK$8&amp;"]"),Data_main[Data],$A60, Data_main[Segment],$B60, Data_main[Scenario],$B$3))</f>
        <v>510.42188660779624</v>
      </c>
      <c r="AL60" s="446">
        <f ca="1">IF($B$6="ON", IF(AL58&gt;=covid_start, IF(AL58&lt;covid_recovery,NA(),SUMIFS(INDIRECT("Data_main"&amp;"["&amp;AL$8&amp;"]"),Data_main[Data],$A60, Data_main[Segment],$B60, Data_main[Scenario],$B$3)),SUMIFS(INDIRECT("Data_main"&amp;"["&amp;AL$8&amp;"]"),Data_main[Data],$A60, Data_main[Segment],$B60, Data_main[Scenario],$B$3)),SUMIFS(INDIRECT("Data_main"&amp;"["&amp;AL$8&amp;"]"),Data_main[Data],$A60, Data_main[Segment],$B60, Data_main[Scenario],$B$3))</f>
        <v>523.88234798417659</v>
      </c>
      <c r="AM60" s="446">
        <f ca="1">IF($B$6="ON", IF(AM58&gt;=covid_start, IF(AM58&lt;covid_recovery,NA(),SUMIFS(INDIRECT("Data_main"&amp;"["&amp;AM$8&amp;"]"),Data_main[Data],$A60, Data_main[Segment],$B60, Data_main[Scenario],$B$3)),SUMIFS(INDIRECT("Data_main"&amp;"["&amp;AM$8&amp;"]"),Data_main[Data],$A60, Data_main[Segment],$B60, Data_main[Scenario],$B$3)),SUMIFS(INDIRECT("Data_main"&amp;"["&amp;AM$8&amp;"]"),Data_main[Data],$A60, Data_main[Segment],$B60, Data_main[Scenario],$B$3))</f>
        <v>537.342809360557</v>
      </c>
      <c r="AN60" s="446">
        <f ca="1">IF($B$6="ON", IF(AN58&gt;=covid_start, IF(AN58&lt;covid_recovery,NA(),SUMIFS(INDIRECT("Data_main"&amp;"["&amp;AN$8&amp;"]"),Data_main[Data],$A60, Data_main[Segment],$B60, Data_main[Scenario],$B$3)),SUMIFS(INDIRECT("Data_main"&amp;"["&amp;AN$8&amp;"]"),Data_main[Data],$A60, Data_main[Segment],$B60, Data_main[Scenario],$B$3)),SUMIFS(INDIRECT("Data_main"&amp;"["&amp;AN$8&amp;"]"),Data_main[Data],$A60, Data_main[Segment],$B60, Data_main[Scenario],$B$3))</f>
        <v>550.80327073693775</v>
      </c>
      <c r="AO60" s="446">
        <f ca="1">IF($B$6="ON", IF(AO58&gt;=covid_start, IF(AO58&lt;covid_recovery,NA(),SUMIFS(INDIRECT("Data_main"&amp;"["&amp;AO$8&amp;"]"),Data_main[Data],$A60, Data_main[Segment],$B60, Data_main[Scenario],$B$3)),SUMIFS(INDIRECT("Data_main"&amp;"["&amp;AO$8&amp;"]"),Data_main[Data],$A60, Data_main[Segment],$B60, Data_main[Scenario],$B$3)),SUMIFS(INDIRECT("Data_main"&amp;"["&amp;AO$8&amp;"]"),Data_main[Data],$A60, Data_main[Segment],$B60, Data_main[Scenario],$B$3))</f>
        <v>562.50450360737057</v>
      </c>
      <c r="AP60" s="446">
        <f ca="1">IF($B$6="ON", IF(AP58&gt;=covid_start, IF(AP58&lt;covid_recovery,NA(),SUMIFS(INDIRECT("Data_main"&amp;"["&amp;AP$8&amp;"]"),Data_main[Data],$A60, Data_main[Segment],$B60, Data_main[Scenario],$B$3)),SUMIFS(INDIRECT("Data_main"&amp;"["&amp;AP$8&amp;"]"),Data_main[Data],$A60, Data_main[Segment],$B60, Data_main[Scenario],$B$3)),SUMIFS(INDIRECT("Data_main"&amp;"["&amp;AP$8&amp;"]"),Data_main[Data],$A60, Data_main[Segment],$B60, Data_main[Scenario],$B$3))</f>
        <v>574.20573647780361</v>
      </c>
      <c r="AQ60" s="446">
        <f ca="1">IF($B$6="ON", IF(AQ58&gt;=covid_start, IF(AQ58&lt;covid_recovery,NA(),SUMIFS(INDIRECT("Data_main"&amp;"["&amp;AQ$8&amp;"]"),Data_main[Data],$A60, Data_main[Segment],$B60, Data_main[Scenario],$B$3)),SUMIFS(INDIRECT("Data_main"&amp;"["&amp;AQ$8&amp;"]"),Data_main[Data],$A60, Data_main[Segment],$B60, Data_main[Scenario],$B$3)),SUMIFS(INDIRECT("Data_main"&amp;"["&amp;AQ$8&amp;"]"),Data_main[Data],$A60, Data_main[Segment],$B60, Data_main[Scenario],$B$3))</f>
        <v>585.90696934823654</v>
      </c>
      <c r="AR60" s="446">
        <f ca="1">IF($B$6="ON", IF(AR58&gt;=covid_start, IF(AR58&lt;covid_recovery,NA(),SUMIFS(INDIRECT("Data_main"&amp;"["&amp;AR$8&amp;"]"),Data_main[Data],$A60, Data_main[Segment],$B60, Data_main[Scenario],$B$3)),SUMIFS(INDIRECT("Data_main"&amp;"["&amp;AR$8&amp;"]"),Data_main[Data],$A60, Data_main[Segment],$B60, Data_main[Scenario],$B$3)),SUMIFS(INDIRECT("Data_main"&amp;"["&amp;AR$8&amp;"]"),Data_main[Data],$A60, Data_main[Segment],$B60, Data_main[Scenario],$B$3))</f>
        <v>597.60820221866948</v>
      </c>
      <c r="AS60" s="446">
        <f ca="1">IF($B$6="ON", IF(AS58&gt;=covid_start, IF(AS58&lt;covid_recovery,NA(),SUMIFS(INDIRECT("Data_main"&amp;"["&amp;AS$8&amp;"]"),Data_main[Data],$A60, Data_main[Segment],$B60, Data_main[Scenario],$B$3)),SUMIFS(INDIRECT("Data_main"&amp;"["&amp;AS$8&amp;"]"),Data_main[Data],$A60, Data_main[Segment],$B60, Data_main[Scenario],$B$3)),SUMIFS(INDIRECT("Data_main"&amp;"["&amp;AS$8&amp;"]"),Data_main[Data],$A60, Data_main[Segment],$B60, Data_main[Scenario],$B$3))</f>
        <v>609.30943508910229</v>
      </c>
      <c r="AT60" s="446">
        <f ca="1">IF($B$6="ON", IF(AT58&gt;=covid_start, IF(AT58&lt;covid_recovery,NA(),SUMIFS(INDIRECT("Data_main"&amp;"["&amp;AT$8&amp;"]"),Data_main[Data],$A60, Data_main[Segment],$B60, Data_main[Scenario],$B$3)),SUMIFS(INDIRECT("Data_main"&amp;"["&amp;AT$8&amp;"]"),Data_main[Data],$A60, Data_main[Segment],$B60, Data_main[Scenario],$B$3)),SUMIFS(INDIRECT("Data_main"&amp;"["&amp;AT$8&amp;"]"),Data_main[Data],$A60, Data_main[Segment],$B60, Data_main[Scenario],$B$3))</f>
        <v>621.01066795953534</v>
      </c>
      <c r="AU60" s="446">
        <f ca="1">IF($B$6="ON", IF(AU58&gt;=covid_start, IF(AU58&lt;covid_recovery,NA(),SUMIFS(INDIRECT("Data_main"&amp;"["&amp;AU$8&amp;"]"),Data_main[Data],$A60, Data_main[Segment],$B60, Data_main[Scenario],$B$3)),SUMIFS(INDIRECT("Data_main"&amp;"["&amp;AU$8&amp;"]"),Data_main[Data],$A60, Data_main[Segment],$B60, Data_main[Scenario],$B$3)),SUMIFS(INDIRECT("Data_main"&amp;"["&amp;AU$8&amp;"]"),Data_main[Data],$A60, Data_main[Segment],$B60, Data_main[Scenario],$B$3))</f>
        <v>632.71190082996827</v>
      </c>
      <c r="AV60" s="446">
        <f ca="1">IF($B$6="ON", IF(AV58&gt;=covid_start, IF(AV58&lt;covid_recovery,NA(),SUMIFS(INDIRECT("Data_main"&amp;"["&amp;AV$8&amp;"]"),Data_main[Data],$A60, Data_main[Segment],$B60, Data_main[Scenario],$B$3)),SUMIFS(INDIRECT("Data_main"&amp;"["&amp;AV$8&amp;"]"),Data_main[Data],$A60, Data_main[Segment],$B60, Data_main[Scenario],$B$3)),SUMIFS(INDIRECT("Data_main"&amp;"["&amp;AV$8&amp;"]"),Data_main[Data],$A60, Data_main[Segment],$B60, Data_main[Scenario],$B$3))</f>
        <v>644.4131337004012</v>
      </c>
      <c r="AW60" s="446">
        <f ca="1">IF($B$6="ON", IF(AW58&gt;=covid_start, IF(AW58&lt;covid_recovery,NA(),SUMIFS(INDIRECT("Data_main"&amp;"["&amp;AW$8&amp;"]"),Data_main[Data],$A60, Data_main[Segment],$B60, Data_main[Scenario],$B$3)),SUMIFS(INDIRECT("Data_main"&amp;"["&amp;AW$8&amp;"]"),Data_main[Data],$A60, Data_main[Segment],$B60, Data_main[Scenario],$B$3)),SUMIFS(INDIRECT("Data_main"&amp;"["&amp;AW$8&amp;"]"),Data_main[Data],$A60, Data_main[Segment],$B60, Data_main[Scenario],$B$3))</f>
        <v>656.11436657083414</v>
      </c>
      <c r="AX60" s="446">
        <f ca="1">IF($B$6="ON", IF(AX58&gt;=covid_start, IF(AX58&lt;covid_recovery,NA(),SUMIFS(INDIRECT("Data_main"&amp;"["&amp;AX$8&amp;"]"),Data_main[Data],$A60, Data_main[Segment],$B60, Data_main[Scenario],$B$3)),SUMIFS(INDIRECT("Data_main"&amp;"["&amp;AX$8&amp;"]"),Data_main[Data],$A60, Data_main[Segment],$B60, Data_main[Scenario],$B$3)),SUMIFS(INDIRECT("Data_main"&amp;"["&amp;AX$8&amp;"]"),Data_main[Data],$A60, Data_main[Segment],$B60, Data_main[Scenario],$B$3))</f>
        <v>667.81559944126752</v>
      </c>
      <c r="AY60" s="446">
        <f ca="1">IF($B$6="ON", IF(AY58&gt;=covid_start, IF(AY58&lt;covid_recovery,NA(),SUMIFS(INDIRECT("Data_main"&amp;"["&amp;AY$8&amp;"]"),Data_main[Data],$A60, Data_main[Segment],$B60, Data_main[Scenario],$B$3)),SUMIFS(INDIRECT("Data_main"&amp;"["&amp;AY$8&amp;"]"),Data_main[Data],$A60, Data_main[Segment],$B60, Data_main[Scenario],$B$3)),SUMIFS(INDIRECT("Data_main"&amp;"["&amp;AY$8&amp;"]"),Data_main[Data],$A60, Data_main[Segment],$B60, Data_main[Scenario],$B$3))</f>
        <v>680.06954535216198</v>
      </c>
      <c r="AZ60" s="446">
        <f ca="1">IF($B$6="ON", IF(AZ58&gt;=covid_start, IF(AZ58&lt;covid_recovery,NA(),SUMIFS(INDIRECT("Data_main"&amp;"["&amp;AZ$8&amp;"]"),Data_main[Data],$A60, Data_main[Segment],$B60, Data_main[Scenario],$B$3)),SUMIFS(INDIRECT("Data_main"&amp;"["&amp;AZ$8&amp;"]"),Data_main[Data],$A60, Data_main[Segment],$B60, Data_main[Scenario],$B$3)),SUMIFS(INDIRECT("Data_main"&amp;"["&amp;AZ$8&amp;"]"),Data_main[Data],$A60, Data_main[Segment],$B60, Data_main[Scenario],$B$3))</f>
        <v>692.32349126305644</v>
      </c>
      <c r="BA60" s="446">
        <f ca="1">IF($B$6="ON", IF(BA58&gt;=covid_start, IF(BA58&lt;covid_recovery,NA(),SUMIFS(INDIRECT("Data_main"&amp;"["&amp;BA$8&amp;"]"),Data_main[Data],$A60, Data_main[Segment],$B60, Data_main[Scenario],$B$3)),SUMIFS(INDIRECT("Data_main"&amp;"["&amp;BA$8&amp;"]"),Data_main[Data],$A60, Data_main[Segment],$B60, Data_main[Scenario],$B$3)),SUMIFS(INDIRECT("Data_main"&amp;"["&amp;BA$8&amp;"]"),Data_main[Data],$A60, Data_main[Segment],$B60, Data_main[Scenario],$B$3))</f>
        <v>704.57743717395078</v>
      </c>
      <c r="BB60" s="446">
        <f ca="1">IF($B$6="ON", IF(BB58&gt;=covid_start, IF(BB58&lt;covid_recovery,NA(),SUMIFS(INDIRECT("Data_main"&amp;"["&amp;BB$8&amp;"]"),Data_main[Data],$A60, Data_main[Segment],$B60, Data_main[Scenario],$B$3)),SUMIFS(INDIRECT("Data_main"&amp;"["&amp;BB$8&amp;"]"),Data_main[Data],$A60, Data_main[Segment],$B60, Data_main[Scenario],$B$3)),SUMIFS(INDIRECT("Data_main"&amp;"["&amp;BB$8&amp;"]"),Data_main[Data],$A60, Data_main[Segment],$B60, Data_main[Scenario],$B$3))</f>
        <v>716.83138308484524</v>
      </c>
      <c r="BC60" s="446">
        <f ca="1">IF($B$6="ON", IF(BC58&gt;=covid_start, IF(BC58&lt;covid_recovery,NA(),SUMIFS(INDIRECT("Data_main"&amp;"["&amp;BC$8&amp;"]"),Data_main[Data],$A60, Data_main[Segment],$B60, Data_main[Scenario],$B$3)),SUMIFS(INDIRECT("Data_main"&amp;"["&amp;BC$8&amp;"]"),Data_main[Data],$A60, Data_main[Segment],$B60, Data_main[Scenario],$B$3)),SUMIFS(INDIRECT("Data_main"&amp;"["&amp;BC$8&amp;"]"),Data_main[Data],$A60, Data_main[Segment],$B60, Data_main[Scenario],$B$3))</f>
        <v>729.08532899573981</v>
      </c>
      <c r="BD60" s="446">
        <f ca="1">IF($B$6="ON", IF(BD58&gt;=covid_start, IF(BD58&lt;covid_recovery,NA(),SUMIFS(INDIRECT("Data_main"&amp;"["&amp;BD$8&amp;"]"),Data_main[Data],$A60, Data_main[Segment],$B60, Data_main[Scenario],$B$3)),SUMIFS(INDIRECT("Data_main"&amp;"["&amp;BD$8&amp;"]"),Data_main[Data],$A60, Data_main[Segment],$B60, Data_main[Scenario],$B$3)),SUMIFS(INDIRECT("Data_main"&amp;"["&amp;BD$8&amp;"]"),Data_main[Data],$A60, Data_main[Segment],$B60, Data_main[Scenario],$B$3))</f>
        <v>741.33927490663416</v>
      </c>
      <c r="BE60" s="446">
        <f ca="1">IF($B$6="ON", IF(BE58&gt;=covid_start, IF(BE58&lt;covid_recovery,NA(),SUMIFS(INDIRECT("Data_main"&amp;"["&amp;BE$8&amp;"]"),Data_main[Data],$A60, Data_main[Segment],$B60, Data_main[Scenario],$B$3)),SUMIFS(INDIRECT("Data_main"&amp;"["&amp;BE$8&amp;"]"),Data_main[Data],$A60, Data_main[Segment],$B60, Data_main[Scenario],$B$3)),SUMIFS(INDIRECT("Data_main"&amp;"["&amp;BE$8&amp;"]"),Data_main[Data],$A60, Data_main[Segment],$B60, Data_main[Scenario],$B$3))</f>
        <v>753.59322081752862</v>
      </c>
      <c r="BF60" s="446">
        <f ca="1">IF($B$6="ON", IF(BF58&gt;=covid_start, IF(BF58&lt;covid_recovery,NA(),SUMIFS(INDIRECT("Data_main"&amp;"["&amp;BF$8&amp;"]"),Data_main[Data],$A60, Data_main[Segment],$B60, Data_main[Scenario],$B$3)),SUMIFS(INDIRECT("Data_main"&amp;"["&amp;BF$8&amp;"]"),Data_main[Data],$A60, Data_main[Segment],$B60, Data_main[Scenario],$B$3)),SUMIFS(INDIRECT("Data_main"&amp;"["&amp;BF$8&amp;"]"),Data_main[Data],$A60, Data_main[Segment],$B60, Data_main[Scenario],$B$3))</f>
        <v>765.84716672842308</v>
      </c>
      <c r="BG60" s="446">
        <f ca="1">IF($B$6="ON", IF(BG58&gt;=covid_start, IF(BG58&lt;covid_recovery,NA(),SUMIFS(INDIRECT("Data_main"&amp;"["&amp;BG$8&amp;"]"),Data_main[Data],$A60, Data_main[Segment],$B60, Data_main[Scenario],$B$3)),SUMIFS(INDIRECT("Data_main"&amp;"["&amp;BG$8&amp;"]"),Data_main[Data],$A60, Data_main[Segment],$B60, Data_main[Scenario],$B$3)),SUMIFS(INDIRECT("Data_main"&amp;"["&amp;BG$8&amp;"]"),Data_main[Data],$A60, Data_main[Segment],$B60, Data_main[Scenario],$B$3))</f>
        <v>778.10111263931753</v>
      </c>
      <c r="BH60" s="446">
        <f ca="1">IF($B$6="ON", IF(BH58&gt;=covid_start, IF(BH58&lt;covid_recovery,NA(),SUMIFS(INDIRECT("Data_main"&amp;"["&amp;BH$8&amp;"]"),Data_main[Data],$A60, Data_main[Segment],$B60, Data_main[Scenario],$B$3)),SUMIFS(INDIRECT("Data_main"&amp;"["&amp;BH$8&amp;"]"),Data_main[Data],$A60, Data_main[Segment],$B60, Data_main[Scenario],$B$3)),SUMIFS(INDIRECT("Data_main"&amp;"["&amp;BH$8&amp;"]"),Data_main[Data],$A60, Data_main[Segment],$B60, Data_main[Scenario],$B$3))</f>
        <v>790.35505855021233</v>
      </c>
      <c r="BI60" s="446">
        <f ca="1">IF($B$6="ON", IF(BI58&gt;=covid_start, IF(BI58&lt;covid_recovery,NA(),SUMIFS(INDIRECT("Data_main"&amp;"["&amp;BI$8&amp;"]"),Data_main[Data],$A60, Data_main[Segment],$B60, Data_main[Scenario],$B$3)),SUMIFS(INDIRECT("Data_main"&amp;"["&amp;BI$8&amp;"]"),Data_main[Data],$A60, Data_main[Segment],$B60, Data_main[Scenario],$B$3)),SUMIFS(INDIRECT("Data_main"&amp;"["&amp;BI$8&amp;"]"),Data_main[Data],$A60, Data_main[Segment],$B60, Data_main[Scenario],$B$3))</f>
        <v>4.3287426684513713E-2</v>
      </c>
      <c r="BJ60" s="446">
        <f ca="1">IF($B$6="ON", IF(BJ58&gt;=covid_start, IF(BJ58&lt;covid_recovery,NA(),SUMIFS(INDIRECT("Data_main"&amp;"["&amp;BJ$8&amp;"]"),Data_main[Data],$A60, Data_main[Segment],$B60, Data_main[Scenario],$B$3)),SUMIFS(INDIRECT("Data_main"&amp;"["&amp;BJ$8&amp;"]"),Data_main[Data],$A60, Data_main[Segment],$B60, Data_main[Scenario],$B$3)),SUMIFS(INDIRECT("Data_main"&amp;"["&amp;BJ$8&amp;"]"),Data_main[Data],$A60, Data_main[Segment],$B60, Data_main[Scenario],$B$3))</f>
        <v>4.6283110614256405E-2</v>
      </c>
      <c r="BK60" s="446">
        <f ca="1">IF($B$6="ON", IF(BK58&gt;=covid_start, IF(BK58&lt;covid_recovery,NA(),SUMIFS(INDIRECT("Data_main"&amp;"["&amp;BK$8&amp;"]"),Data_main[Data],$A60, Data_main[Segment],$B60, Data_main[Scenario],$B$3)),SUMIFS(INDIRECT("Data_main"&amp;"["&amp;BK$8&amp;"]"),Data_main[Data],$A60, Data_main[Segment],$B60, Data_main[Scenario],$B$3)),SUMIFS(INDIRECT("Data_main"&amp;"["&amp;BK$8&amp;"]"),Data_main[Data],$A60, Data_main[Segment],$B60, Data_main[Scenario],$B$3))</f>
        <v>2.7830783731149111E-2</v>
      </c>
      <c r="BL60" s="446">
        <f ca="1">IF($B$6="ON", IF(BL58&gt;=covid_start, IF(BL58&lt;covid_recovery,NA(),SUMIFS(INDIRECT("Data_main"&amp;"["&amp;BL$8&amp;"]"),Data_main[Data],$A60, Data_main[Segment],$B60, Data_main[Scenario],$B$3)),SUMIFS(INDIRECT("Data_main"&amp;"["&amp;BL$8&amp;"]"),Data_main[Data],$A60, Data_main[Segment],$B60, Data_main[Scenario],$B$3)),SUMIFS(INDIRECT("Data_main"&amp;"["&amp;BL$8&amp;"]"),Data_main[Data],$A60, Data_main[Segment],$B60, Data_main[Scenario],$B$3))</f>
        <v>2.4050772704349521E-2</v>
      </c>
      <c r="BM60" s="446">
        <f ca="1">IF($B$6="ON", IF(BM58&gt;=covid_start, IF(BM58&lt;covid_recovery,NA(),SUMIFS(INDIRECT("Data_main"&amp;"["&amp;BM$8&amp;"]"),Data_main[Data],$A60, Data_main[Segment],$B60, Data_main[Scenario],$B$3)),SUMIFS(INDIRECT("Data_main"&amp;"["&amp;BM$8&amp;"]"),Data_main[Data],$A60, Data_main[Segment],$B60, Data_main[Scenario],$B$3)),SUMIFS(INDIRECT("Data_main"&amp;"["&amp;BM$8&amp;"]"),Data_main[Data],$A60, Data_main[Segment],$B60, Data_main[Scenario],$B$3))</f>
        <v>0</v>
      </c>
      <c r="BN60" s="446">
        <f ca="1">IF($B$6="ON", IF(BN58&gt;=covid_start, IF(BN58&lt;covid_recovery,NA(),SUMIFS(INDIRECT("Data_main"&amp;"["&amp;BN$8&amp;"]"),Data_main[Data],$A60, Data_main[Segment],$B60, Data_main[Scenario],$B$3)),SUMIFS(INDIRECT("Data_main"&amp;"["&amp;BN$8&amp;"]"),Data_main[Data],$A60, Data_main[Segment],$B60, Data_main[Scenario],$B$3)),SUMIFS(INDIRECT("Data_main"&amp;"["&amp;BN$8&amp;"]"),Data_main[Data],$A60, Data_main[Segment],$B60, Data_main[Scenario],$B$3))</f>
        <v>0</v>
      </c>
      <c r="BO60" s="446">
        <f ca="1">IF($B$6="ON", IF(BO58&gt;=covid_start, IF(BO58&lt;covid_recovery,NA(),SUMIFS(INDIRECT("Data_main"&amp;"["&amp;BO$8&amp;"]"),Data_main[Data],$A60, Data_main[Segment],$B60, Data_main[Scenario],$B$3)),SUMIFS(INDIRECT("Data_main"&amp;"["&amp;BO$8&amp;"]"),Data_main[Data],$A60, Data_main[Segment],$B60, Data_main[Scenario],$B$3)),SUMIFS(INDIRECT("Data_main"&amp;"["&amp;BO$8&amp;"]"),Data_main[Data],$A60, Data_main[Segment],$B60, Data_main[Scenario],$B$3))</f>
        <v>0</v>
      </c>
      <c r="BP60" s="446">
        <f ca="1">IF($B$6="ON", IF(BP58&gt;=covid_start, IF(BP58&lt;covid_recovery,NA(),SUMIFS(INDIRECT("Data_main"&amp;"["&amp;BP$8&amp;"]"),Data_main[Data],$A60, Data_main[Segment],$B60, Data_main[Scenario],$B$3)),SUMIFS(INDIRECT("Data_main"&amp;"["&amp;BP$8&amp;"]"),Data_main[Data],$A60, Data_main[Segment],$B60, Data_main[Scenario],$B$3)),SUMIFS(INDIRECT("Data_main"&amp;"["&amp;BP$8&amp;"]"),Data_main[Data],$A60, Data_main[Segment],$B60, Data_main[Scenario],$B$3))</f>
        <v>0</v>
      </c>
      <c r="BQ60" s="446">
        <f ca="1">IF($B$6="ON", IF(BQ58&gt;=covid_start, IF(BQ58&lt;covid_recovery,NA(),SUMIFS(INDIRECT("Data_main"&amp;"["&amp;BQ$8&amp;"]"),Data_main[Data],$A60, Data_main[Segment],$B60, Data_main[Scenario],$B$3)),SUMIFS(INDIRECT("Data_main"&amp;"["&amp;BQ$8&amp;"]"),Data_main[Data],$A60, Data_main[Segment],$B60, Data_main[Scenario],$B$3)),SUMIFS(INDIRECT("Data_main"&amp;"["&amp;BQ$8&amp;"]"),Data_main[Data],$A60, Data_main[Segment],$B60, Data_main[Scenario],$B$3))</f>
        <v>0</v>
      </c>
      <c r="BR60" s="446">
        <f ca="1">IF($B$6="ON", IF(BR58&gt;=covid_start, IF(BR58&lt;covid_recovery,NA(),SUMIFS(INDIRECT("Data_main"&amp;"["&amp;BR$8&amp;"]"),Data_main[Data],$A60, Data_main[Segment],$B60, Data_main[Scenario],$B$3)),SUMIFS(INDIRECT("Data_main"&amp;"["&amp;BR$8&amp;"]"),Data_main[Data],$A60, Data_main[Segment],$B60, Data_main[Scenario],$B$3)),SUMIFS(INDIRECT("Data_main"&amp;"["&amp;BR$8&amp;"]"),Data_main[Data],$A60, Data_main[Segment],$B60, Data_main[Scenario],$B$3))</f>
        <v>0</v>
      </c>
      <c r="BS60" s="446">
        <f ca="1">IF($B$6="ON", IF(BS58&gt;=covid_start, IF(BS58&lt;covid_recovery,NA(),SUMIFS(INDIRECT("Data_main"&amp;"["&amp;BS$8&amp;"]"),Data_main[Data],$A60, Data_main[Segment],$B60, Data_main[Scenario],$B$3)),SUMIFS(INDIRECT("Data_main"&amp;"["&amp;BS$8&amp;"]"),Data_main[Data],$A60, Data_main[Segment],$B60, Data_main[Scenario],$B$3)),SUMIFS(INDIRECT("Data_main"&amp;"["&amp;BS$8&amp;"]"),Data_main[Data],$A60, Data_main[Segment],$B60, Data_main[Scenario],$B$3))</f>
        <v>0</v>
      </c>
      <c r="BT60" s="446">
        <f ca="1">IF($B$6="ON", IF(BT58&gt;=covid_start, IF(BT58&lt;covid_recovery,NA(),SUMIFS(INDIRECT("Data_main"&amp;"["&amp;BT$8&amp;"]"),Data_main[Data],$A60, Data_main[Segment],$B60, Data_main[Scenario],$B$3)),SUMIFS(INDIRECT("Data_main"&amp;"["&amp;BT$8&amp;"]"),Data_main[Data],$A60, Data_main[Segment],$B60, Data_main[Scenario],$B$3)),SUMIFS(INDIRECT("Data_main"&amp;"["&amp;BT$8&amp;"]"),Data_main[Data],$A60, Data_main[Segment],$B60, Data_main[Scenario],$B$3))</f>
        <v>0</v>
      </c>
      <c r="BU60" s="446">
        <f ca="1">IF($B$6="ON", IF(BU58&gt;=covid_start, IF(BU58&lt;covid_recovery,NA(),SUMIFS(INDIRECT("Data_main"&amp;"["&amp;BU$8&amp;"]"),Data_main[Data],$A60, Data_main[Segment],$B60, Data_main[Scenario],$B$3)),SUMIFS(INDIRECT("Data_main"&amp;"["&amp;BU$8&amp;"]"),Data_main[Data],$A60, Data_main[Segment],$B60, Data_main[Scenario],$B$3)),SUMIFS(INDIRECT("Data_main"&amp;"["&amp;BU$8&amp;"]"),Data_main[Data],$A60, Data_main[Segment],$B60, Data_main[Scenario],$B$3))</f>
        <v>0</v>
      </c>
      <c r="BV60" s="446">
        <f ca="1">IF($B$6="ON", IF(BV58&gt;=covid_start, IF(BV58&lt;covid_recovery,NA(),SUMIFS(INDIRECT("Data_main"&amp;"["&amp;BV$8&amp;"]"),Data_main[Data],$A60, Data_main[Segment],$B60, Data_main[Scenario],$B$3)),SUMIFS(INDIRECT("Data_main"&amp;"["&amp;BV$8&amp;"]"),Data_main[Data],$A60, Data_main[Segment],$B60, Data_main[Scenario],$B$3)),SUMIFS(INDIRECT("Data_main"&amp;"["&amp;BV$8&amp;"]"),Data_main[Data],$A60, Data_main[Segment],$B60, Data_main[Scenario],$B$3))</f>
        <v>0</v>
      </c>
      <c r="BW60" s="446">
        <f ca="1">IF($B$6="ON", IF(BW58&gt;=covid_start, IF(BW58&lt;covid_recovery,NA(),SUMIFS(INDIRECT("Data_main"&amp;"["&amp;BW$8&amp;"]"),Data_main[Data],$A60, Data_main[Segment],$B60, Data_main[Scenario],$B$3)),SUMIFS(INDIRECT("Data_main"&amp;"["&amp;BW$8&amp;"]"),Data_main[Data],$A60, Data_main[Segment],$B60, Data_main[Scenario],$B$3)),SUMIFS(INDIRECT("Data_main"&amp;"["&amp;BW$8&amp;"]"),Data_main[Data],$A60, Data_main[Segment],$B60, Data_main[Scenario],$B$3))</f>
        <v>0</v>
      </c>
      <c r="BX60" s="446">
        <f ca="1">IF($B$6="ON", IF(BX58&gt;=covid_start, IF(BX58&lt;covid_recovery,NA(),SUMIFS(INDIRECT("Data_main"&amp;"["&amp;BX$8&amp;"]"),Data_main[Data],$A60, Data_main[Segment],$B60, Data_main[Scenario],$B$3)),SUMIFS(INDIRECT("Data_main"&amp;"["&amp;BX$8&amp;"]"),Data_main[Data],$A60, Data_main[Segment],$B60, Data_main[Scenario],$B$3)),SUMIFS(INDIRECT("Data_main"&amp;"["&amp;BX$8&amp;"]"),Data_main[Data],$A60, Data_main[Segment],$B60, Data_main[Scenario],$B$3))</f>
        <v>0</v>
      </c>
      <c r="BY60" s="446">
        <f ca="1">IF($B$6="ON", IF(BY58&gt;=covid_start, IF(BY58&lt;covid_recovery,NA(),SUMIFS(INDIRECT("Data_main"&amp;"["&amp;BY$8&amp;"]"),Data_main[Data],$A60, Data_main[Segment],$B60, Data_main[Scenario],$B$3)),SUMIFS(INDIRECT("Data_main"&amp;"["&amp;BY$8&amp;"]"),Data_main[Data],$A60, Data_main[Segment],$B60, Data_main[Scenario],$B$3)),SUMIFS(INDIRECT("Data_main"&amp;"["&amp;BY$8&amp;"]"),Data_main[Data],$A60, Data_main[Segment],$B60, Data_main[Scenario],$B$3))</f>
        <v>0</v>
      </c>
      <c r="BZ60" s="446">
        <f ca="1">IF($B$6="ON", IF(BZ58&gt;=covid_start, IF(BZ58&lt;covid_recovery,NA(),SUMIFS(INDIRECT("Data_main"&amp;"["&amp;BZ$8&amp;"]"),Data_main[Data],$A60, Data_main[Segment],$B60, Data_main[Scenario],$B$3)),SUMIFS(INDIRECT("Data_main"&amp;"["&amp;BZ$8&amp;"]"),Data_main[Data],$A60, Data_main[Segment],$B60, Data_main[Scenario],$B$3)),SUMIFS(INDIRECT("Data_main"&amp;"["&amp;BZ$8&amp;"]"),Data_main[Data],$A60, Data_main[Segment],$B60, Data_main[Scenario],$B$3))</f>
        <v>0</v>
      </c>
      <c r="CA60" s="446">
        <f ca="1">IF($B$6="ON", IF(CA58&gt;=covid_start, IF(CA58&lt;covid_recovery,NA(),SUMIFS(INDIRECT("Data_main"&amp;"["&amp;CA$8&amp;"]"),Data_main[Data],$A60, Data_main[Segment],$B60, Data_main[Scenario],$B$3)),SUMIFS(INDIRECT("Data_main"&amp;"["&amp;CA$8&amp;"]"),Data_main[Data],$A60, Data_main[Segment],$B60, Data_main[Scenario],$B$3)),SUMIFS(INDIRECT("Data_main"&amp;"["&amp;CA$8&amp;"]"),Data_main[Data],$A60, Data_main[Segment],$B60, Data_main[Scenario],$B$3))</f>
        <v>0</v>
      </c>
      <c r="CB60" s="446">
        <f ca="1">IF($B$6="ON", IF(CB58&gt;=covid_start, IF(CB58&lt;covid_recovery,NA(),SUMIFS(INDIRECT("Data_main"&amp;"["&amp;CB$8&amp;"]"),Data_main[Data],$A60, Data_main[Segment],$B60, Data_main[Scenario],$B$3)),SUMIFS(INDIRECT("Data_main"&amp;"["&amp;CB$8&amp;"]"),Data_main[Data],$A60, Data_main[Segment],$B60, Data_main[Scenario],$B$3)),SUMIFS(INDIRECT("Data_main"&amp;"["&amp;CB$8&amp;"]"),Data_main[Data],$A60, Data_main[Segment],$B60, Data_main[Scenario],$B$3))</f>
        <v>0</v>
      </c>
      <c r="CC60" s="446">
        <f ca="1">IF($B$6="ON", IF(CC58&gt;=covid_start, IF(CC58&lt;covid_recovery,NA(),SUMIFS(INDIRECT("Data_main"&amp;"["&amp;CC$8&amp;"]"),Data_main[Data],$A60, Data_main[Segment],$B60, Data_main[Scenario],$B$3)),SUMIFS(INDIRECT("Data_main"&amp;"["&amp;CC$8&amp;"]"),Data_main[Data],$A60, Data_main[Segment],$B60, Data_main[Scenario],$B$3)),SUMIFS(INDIRECT("Data_main"&amp;"["&amp;CC$8&amp;"]"),Data_main[Data],$A60, Data_main[Segment],$B60, Data_main[Scenario],$B$3))</f>
        <v>0</v>
      </c>
      <c r="CD60" s="446">
        <f ca="1">IF($B$6="ON", IF(CD58&gt;=covid_start, IF(CD58&lt;covid_recovery,NA(),SUMIFS(INDIRECT("Data_main"&amp;"["&amp;CD$8&amp;"]"),Data_main[Data],$A60, Data_main[Segment],$B60, Data_main[Scenario],$B$3)),SUMIFS(INDIRECT("Data_main"&amp;"["&amp;CD$8&amp;"]"),Data_main[Data],$A60, Data_main[Segment],$B60, Data_main[Scenario],$B$3)),SUMIFS(INDIRECT("Data_main"&amp;"["&amp;CD$8&amp;"]"),Data_main[Data],$A60, Data_main[Segment],$B60, Data_main[Scenario],$B$3))</f>
        <v>0</v>
      </c>
      <c r="CE60" s="446">
        <f ca="1">IF($B$6="ON", IF(CE58&gt;=covid_start, IF(CE58&lt;covid_recovery,NA(),SUMIFS(INDIRECT("Data_main"&amp;"["&amp;CE$8&amp;"]"),Data_main[Data],$A60, Data_main[Segment],$B60, Data_main[Scenario],$B$3)),SUMIFS(INDIRECT("Data_main"&amp;"["&amp;CE$8&amp;"]"),Data_main[Data],$A60, Data_main[Segment],$B60, Data_main[Scenario],$B$3)),SUMIFS(INDIRECT("Data_main"&amp;"["&amp;CE$8&amp;"]"),Data_main[Data],$A60, Data_main[Segment],$B60, Data_main[Scenario],$B$3))</f>
        <v>0</v>
      </c>
      <c r="CF60" s="446">
        <f ca="1">IF($B$6="ON", IF(CF58&gt;=covid_start, IF(CF58&lt;covid_recovery,NA(),SUMIFS(INDIRECT("Data_main"&amp;"["&amp;CF$8&amp;"]"),Data_main[Data],$A60, Data_main[Segment],$B60, Data_main[Scenario],$B$3)),SUMIFS(INDIRECT("Data_main"&amp;"["&amp;CF$8&amp;"]"),Data_main[Data],$A60, Data_main[Segment],$B60, Data_main[Scenario],$B$3)),SUMIFS(INDIRECT("Data_main"&amp;"["&amp;CF$8&amp;"]"),Data_main[Data],$A60, Data_main[Segment],$B60, Data_main[Scenario],$B$3))</f>
        <v>0</v>
      </c>
      <c r="CG60" s="446">
        <f ca="1">IF($B$6="ON", IF(CG58&gt;=covid_start, IF(CG58&lt;covid_recovery,NA(),SUMIFS(INDIRECT("Data_main"&amp;"["&amp;CG$8&amp;"]"),Data_main[Data],$A60, Data_main[Segment],$B60, Data_main[Scenario],$B$3)),SUMIFS(INDIRECT("Data_main"&amp;"["&amp;CG$8&amp;"]"),Data_main[Data],$A60, Data_main[Segment],$B60, Data_main[Scenario],$B$3)),SUMIFS(INDIRECT("Data_main"&amp;"["&amp;CG$8&amp;"]"),Data_main[Data],$A60, Data_main[Segment],$B60, Data_main[Scenario],$B$3))</f>
        <v>0</v>
      </c>
      <c r="CH60" s="446">
        <f ca="1">IF($B$6="ON", IF(CH58&gt;=covid_start, IF(CH58&lt;covid_recovery,NA(),SUMIFS(INDIRECT("Data_main"&amp;"["&amp;CH$8&amp;"]"),Data_main[Data],$A60, Data_main[Segment],$B60, Data_main[Scenario],$B$3)),SUMIFS(INDIRECT("Data_main"&amp;"["&amp;CH$8&amp;"]"),Data_main[Data],$A60, Data_main[Segment],$B60, Data_main[Scenario],$B$3)),SUMIFS(INDIRECT("Data_main"&amp;"["&amp;CH$8&amp;"]"),Data_main[Data],$A60, Data_main[Segment],$B60, Data_main[Scenario],$B$3))</f>
        <v>0</v>
      </c>
      <c r="CI60" s="446">
        <f ca="1">IF($B$6="ON", IF(CI58&gt;=covid_start, IF(CI58&lt;covid_recovery,NA(),SUMIFS(INDIRECT("Data_main"&amp;"["&amp;CI$8&amp;"]"),Data_main[Data],$A60, Data_main[Segment],$B60, Data_main[Scenario],$B$3)),SUMIFS(INDIRECT("Data_main"&amp;"["&amp;CI$8&amp;"]"),Data_main[Data],$A60, Data_main[Segment],$B60, Data_main[Scenario],$B$3)),SUMIFS(INDIRECT("Data_main"&amp;"["&amp;CI$8&amp;"]"),Data_main[Data],$A60, Data_main[Segment],$B60, Data_main[Scenario],$B$3))</f>
        <v>0</v>
      </c>
      <c r="CJ60" s="446">
        <f ca="1">IF($B$6="ON", IF(CJ58&gt;=covid_start, IF(CJ58&lt;covid_recovery,NA(),SUMIFS(INDIRECT("Data_main"&amp;"["&amp;CJ$8&amp;"]"),Data_main[Data],$A60, Data_main[Segment],$B60, Data_main[Scenario],$B$3)),SUMIFS(INDIRECT("Data_main"&amp;"["&amp;CJ$8&amp;"]"),Data_main[Data],$A60, Data_main[Segment],$B60, Data_main[Scenario],$B$3)),SUMIFS(INDIRECT("Data_main"&amp;"["&amp;CJ$8&amp;"]"),Data_main[Data],$A60, Data_main[Segment],$B60, Data_main[Scenario],$B$3))</f>
        <v>0</v>
      </c>
      <c r="CK60" s="446">
        <f ca="1">IF($B$6="ON", IF(CK58&gt;=covid_start, IF(CK58&lt;covid_recovery,NA(),SUMIFS(INDIRECT("Data_main"&amp;"["&amp;CK$8&amp;"]"),Data_main[Data],$A60, Data_main[Segment],$B60, Data_main[Scenario],$B$3)),SUMIFS(INDIRECT("Data_main"&amp;"["&amp;CK$8&amp;"]"),Data_main[Data],$A60, Data_main[Segment],$B60, Data_main[Scenario],$B$3)),SUMIFS(INDIRECT("Data_main"&amp;"["&amp;CK$8&amp;"]"),Data_main[Data],$A60, Data_main[Segment],$B60, Data_main[Scenario],$B$3))</f>
        <v>0</v>
      </c>
      <c r="CL60" s="446">
        <f ca="1">IF($B$6="ON", IF(CL58&gt;=covid_start, IF(CL58&lt;covid_recovery,NA(),SUMIFS(INDIRECT("Data_main"&amp;"["&amp;CL$8&amp;"]"),Data_main[Data],$A60, Data_main[Segment],$B60, Data_main[Scenario],$B$3)),SUMIFS(INDIRECT("Data_main"&amp;"["&amp;CL$8&amp;"]"),Data_main[Data],$A60, Data_main[Segment],$B60, Data_main[Scenario],$B$3)),SUMIFS(INDIRECT("Data_main"&amp;"["&amp;CL$8&amp;"]"),Data_main[Data],$A60, Data_main[Segment],$B60, Data_main[Scenario],$B$3))</f>
        <v>0</v>
      </c>
      <c r="CN60" s="447">
        <f ca="1">IFERROR((Y60/H60)^(1/17)-1,"")</f>
        <v>2.9366188858404474E-2</v>
      </c>
      <c r="CO60" s="447">
        <f ca="1">IFERROR((AN60/Y60)^(1/15)-1,"")</f>
        <v>2.7300190311734696E-2</v>
      </c>
      <c r="CP60" s="447">
        <f ca="1">IFERROR((AN60/H60)^(1/32)-1,"")</f>
        <v>2.83972352121733E-2</v>
      </c>
    </row>
    <row r="61" spans="1:94" outlineLevel="1" x14ac:dyDescent="0.25">
      <c r="A61" s="448" t="s">
        <v>158</v>
      </c>
      <c r="B61" s="448" t="str">
        <f t="shared" si="510"/>
        <v>Pax-short</v>
      </c>
      <c r="C61" s="449" t="s">
        <v>333</v>
      </c>
      <c r="D61" s="445" t="s">
        <v>334</v>
      </c>
      <c r="E61" s="446">
        <f ca="1">IF($B$6="ON", IF(E58&gt;=covid_start, IF(E58&lt;covid_recovery,NA(),SUMIFS(INDIRECT("Data_main"&amp;"["&amp;E$8&amp;"]"),Data_main[Data],$A61, Data_main[Segment],$B61, Data_main[Scenario],$B$3)),SUMIFS(INDIRECT("Data_main"&amp;"["&amp;E$8&amp;"]"),Data_main[Data],$A61, Data_main[Segment],$B61, Data_main[Scenario],$B$3)),SUMIFS(INDIRECT("Data_main"&amp;"["&amp;E$8&amp;"]"),Data_main[Data],$A61, Data_main[Segment],$B61, Data_main[Scenario],$B$3))</f>
        <v>1401.0714773798429</v>
      </c>
      <c r="F61" s="446">
        <f ca="1">IF($B$6="ON", IF(F58&gt;=covid_start, IF(F58&lt;covid_recovery,NA(),SUMIFS(INDIRECT("Data_main"&amp;"["&amp;F$8&amp;"]"),Data_main[Data],$A61, Data_main[Segment],$B61, Data_main[Scenario],$B$3)),SUMIFS(INDIRECT("Data_main"&amp;"["&amp;F$8&amp;"]"),Data_main[Data],$A61, Data_main[Segment],$B61, Data_main[Scenario],$B$3)),SUMIFS(INDIRECT("Data_main"&amp;"["&amp;F$8&amp;"]"),Data_main[Data],$A61, Data_main[Segment],$B61, Data_main[Scenario],$B$3))</f>
        <v>1374.5281039005874</v>
      </c>
      <c r="G61" s="446">
        <f ca="1">IF($B$6="ON", IF(G58&gt;=covid_start, IF(G58&lt;covid_recovery,NA(),SUMIFS(INDIRECT("Data_main"&amp;"["&amp;G$8&amp;"]"),Data_main[Data],$A61, Data_main[Segment],$B61, Data_main[Scenario],$B$3)),SUMIFS(INDIRECT("Data_main"&amp;"["&amp;G$8&amp;"]"),Data_main[Data],$A61, Data_main[Segment],$B61, Data_main[Scenario],$B$3)),SUMIFS(INDIRECT("Data_main"&amp;"["&amp;G$8&amp;"]"),Data_main[Data],$A61, Data_main[Segment],$B61, Data_main[Scenario],$B$3))</f>
        <v>1351.3518770939982</v>
      </c>
      <c r="H61" s="446">
        <f ca="1">IF($B$6="ON", IF(H58&gt;=covid_start, IF(H58&lt;covid_recovery,NA(),SUMIFS(INDIRECT("Data_main"&amp;"["&amp;H$8&amp;"]"),Data_main[Data],$A61, Data_main[Segment],$B61, Data_main[Scenario],$B$3)),SUMIFS(INDIRECT("Data_main"&amp;"["&amp;H$8&amp;"]"),Data_main[Data],$A61, Data_main[Segment],$B61, Data_main[Scenario],$B$3)),SUMIFS(INDIRECT("Data_main"&amp;"["&amp;H$8&amp;"]"),Data_main[Data],$A61, Data_main[Segment],$B61, Data_main[Scenario],$B$3))</f>
        <v>1330.9403047676328</v>
      </c>
      <c r="I61" s="446">
        <f ca="1">IF($B$6="ON", IF(I58&gt;=covid_start, IF(I58&lt;covid_recovery,NA(),SUMIFS(INDIRECT("Data_main"&amp;"["&amp;I$8&amp;"]"),Data_main[Data],$A61, Data_main[Segment],$B61, Data_main[Scenario],$B$3)),SUMIFS(INDIRECT("Data_main"&amp;"["&amp;I$8&amp;"]"),Data_main[Data],$A61, Data_main[Segment],$B61, Data_main[Scenario],$B$3)),SUMIFS(INDIRECT("Data_main"&amp;"["&amp;I$8&amp;"]"),Data_main[Data],$A61, Data_main[Segment],$B61, Data_main[Scenario],$B$3))</f>
        <v>1303.1682659292971</v>
      </c>
      <c r="J61" s="446" t="e">
        <f ca="1">IF($B$6="ON", IF(J58&gt;=covid_start, IF(J58&lt;covid_recovery,NA(),SUMIFS(INDIRECT("Data_main"&amp;"["&amp;J$8&amp;"]"),Data_main[Data],$A61, Data_main[Segment],$B61, Data_main[Scenario],$B$3)),SUMIFS(INDIRECT("Data_main"&amp;"["&amp;J$8&amp;"]"),Data_main[Data],$A61, Data_main[Segment],$B61, Data_main[Scenario],$B$3)),SUMIFS(INDIRECT("Data_main"&amp;"["&amp;J$8&amp;"]"),Data_main[Data],$A61, Data_main[Segment],$B61, Data_main[Scenario],$B$3))</f>
        <v>#N/A</v>
      </c>
      <c r="K61" s="446" t="e">
        <f ca="1">IF($B$6="ON", IF(K58&gt;=covid_start, IF(K58&lt;covid_recovery,NA(),SUMIFS(INDIRECT("Data_main"&amp;"["&amp;K$8&amp;"]"),Data_main[Data],$A61, Data_main[Segment],$B61, Data_main[Scenario],$B$3)),SUMIFS(INDIRECT("Data_main"&amp;"["&amp;K$8&amp;"]"),Data_main[Data],$A61, Data_main[Segment],$B61, Data_main[Scenario],$B$3)),SUMIFS(INDIRECT("Data_main"&amp;"["&amp;K$8&amp;"]"),Data_main[Data],$A61, Data_main[Segment],$B61, Data_main[Scenario],$B$3))</f>
        <v>#N/A</v>
      </c>
      <c r="L61" s="446" t="e">
        <f ca="1">IF($B$6="ON", IF(L58&gt;=covid_start, IF(L58&lt;covid_recovery,NA(),SUMIFS(INDIRECT("Data_main"&amp;"["&amp;L$8&amp;"]"),Data_main[Data],$A61, Data_main[Segment],$B61, Data_main[Scenario],$B$3)),SUMIFS(INDIRECT("Data_main"&amp;"["&amp;L$8&amp;"]"),Data_main[Data],$A61, Data_main[Segment],$B61, Data_main[Scenario],$B$3)),SUMIFS(INDIRECT("Data_main"&amp;"["&amp;L$8&amp;"]"),Data_main[Data],$A61, Data_main[Segment],$B61, Data_main[Scenario],$B$3))</f>
        <v>#N/A</v>
      </c>
      <c r="M61" s="446" t="e">
        <f ca="1">IF($B$6="ON", IF(M58&gt;=covid_start, IF(M58&lt;covid_recovery,NA(),SUMIFS(INDIRECT("Data_main"&amp;"["&amp;M$8&amp;"]"),Data_main[Data],$A61, Data_main[Segment],$B61, Data_main[Scenario],$B$3)),SUMIFS(INDIRECT("Data_main"&amp;"["&amp;M$8&amp;"]"),Data_main[Data],$A61, Data_main[Segment],$B61, Data_main[Scenario],$B$3)),SUMIFS(INDIRECT("Data_main"&amp;"["&amp;M$8&amp;"]"),Data_main[Data],$A61, Data_main[Segment],$B61, Data_main[Scenario],$B$3))</f>
        <v>#N/A</v>
      </c>
      <c r="N61" s="446" t="e">
        <f ca="1">IF($B$6="ON", IF(N58&gt;=covid_start, IF(N58&lt;covid_recovery,NA(),SUMIFS(INDIRECT("Data_main"&amp;"["&amp;N$8&amp;"]"),Data_main[Data],$A61, Data_main[Segment],$B61, Data_main[Scenario],$B$3)),SUMIFS(INDIRECT("Data_main"&amp;"["&amp;N$8&amp;"]"),Data_main[Data],$A61, Data_main[Segment],$B61, Data_main[Scenario],$B$3)),SUMIFS(INDIRECT("Data_main"&amp;"["&amp;N$8&amp;"]"),Data_main[Data],$A61, Data_main[Segment],$B61, Data_main[Scenario],$B$3))</f>
        <v>#N/A</v>
      </c>
      <c r="O61" s="446">
        <f ca="1">IF($B$6="ON", IF(O58&gt;=covid_start, IF(O58&lt;covid_recovery,NA(),SUMIFS(INDIRECT("Data_main"&amp;"["&amp;O$8&amp;"]"),Data_main[Data],$A61, Data_main[Segment],$B61, Data_main[Scenario],$B$3)),SUMIFS(INDIRECT("Data_main"&amp;"["&amp;O$8&amp;"]"),Data_main[Data],$A61, Data_main[Segment],$B61, Data_main[Scenario],$B$3)),SUMIFS(INDIRECT("Data_main"&amp;"["&amp;O$8&amp;"]"),Data_main[Data],$A61, Data_main[Segment],$B61, Data_main[Scenario],$B$3))</f>
        <v>1064.4567235736938</v>
      </c>
      <c r="P61" s="446">
        <f ca="1">IF($B$6="ON", IF(P58&gt;=covid_start, IF(P58&lt;covid_recovery,NA(),SUMIFS(INDIRECT("Data_main"&amp;"["&amp;P$8&amp;"]"),Data_main[Data],$A61, Data_main[Segment],$B61, Data_main[Scenario],$B$3)),SUMIFS(INDIRECT("Data_main"&amp;"["&amp;P$8&amp;"]"),Data_main[Data],$A61, Data_main[Segment],$B61, Data_main[Scenario],$B$3)),SUMIFS(INDIRECT("Data_main"&amp;"["&amp;P$8&amp;"]"),Data_main[Data],$A61, Data_main[Segment],$B61, Data_main[Scenario],$B$3))</f>
        <v>1032.0449078124209</v>
      </c>
      <c r="Q61" s="446">
        <f ca="1">IF($B$6="ON", IF(Q58&gt;=covid_start, IF(Q58&lt;covid_recovery,NA(),SUMIFS(INDIRECT("Data_main"&amp;"["&amp;Q$8&amp;"]"),Data_main[Data],$A61, Data_main[Segment],$B61, Data_main[Scenario],$B$3)),SUMIFS(INDIRECT("Data_main"&amp;"["&amp;Q$8&amp;"]"),Data_main[Data],$A61, Data_main[Segment],$B61, Data_main[Scenario],$B$3)),SUMIFS(INDIRECT("Data_main"&amp;"["&amp;Q$8&amp;"]"),Data_main[Data],$A61, Data_main[Segment],$B61, Data_main[Scenario],$B$3))</f>
        <v>1001.3050857520744</v>
      </c>
      <c r="R61" s="446">
        <f ca="1">IF($B$6="ON", IF(R58&gt;=covid_start, IF(R58&lt;covid_recovery,NA(),SUMIFS(INDIRECT("Data_main"&amp;"["&amp;R$8&amp;"]"),Data_main[Data],$A61, Data_main[Segment],$B61, Data_main[Scenario],$B$3)),SUMIFS(INDIRECT("Data_main"&amp;"["&amp;R$8&amp;"]"),Data_main[Data],$A61, Data_main[Segment],$B61, Data_main[Scenario],$B$3)),SUMIFS(INDIRECT("Data_main"&amp;"["&amp;R$8&amp;"]"),Data_main[Data],$A61, Data_main[Segment],$B61, Data_main[Scenario],$B$3))</f>
        <v>972.11113347428238</v>
      </c>
      <c r="S61" s="446">
        <f ca="1">IF($B$6="ON", IF(S58&gt;=covid_start, IF(S58&lt;covid_recovery,NA(),SUMIFS(INDIRECT("Data_main"&amp;"["&amp;S$8&amp;"]"),Data_main[Data],$A61, Data_main[Segment],$B61, Data_main[Scenario],$B$3)),SUMIFS(INDIRECT("Data_main"&amp;"["&amp;S$8&amp;"]"),Data_main[Data],$A61, Data_main[Segment],$B61, Data_main[Scenario],$B$3)),SUMIFS(INDIRECT("Data_main"&amp;"["&amp;S$8&amp;"]"),Data_main[Data],$A61, Data_main[Segment],$B61, Data_main[Scenario],$B$3))</f>
        <v>944.34930117027864</v>
      </c>
      <c r="T61" s="446">
        <f ca="1">IF($B$6="ON", IF(T58&gt;=covid_start, IF(T58&lt;covid_recovery,NA(),SUMIFS(INDIRECT("Data_main"&amp;"["&amp;T$8&amp;"]"),Data_main[Data],$A61, Data_main[Segment],$B61, Data_main[Scenario],$B$3)),SUMIFS(INDIRECT("Data_main"&amp;"["&amp;T$8&amp;"]"),Data_main[Data],$A61, Data_main[Segment],$B61, Data_main[Scenario],$B$3)),SUMIFS(INDIRECT("Data_main"&amp;"["&amp;T$8&amp;"]"),Data_main[Data],$A61, Data_main[Segment],$B61, Data_main[Scenario],$B$3))</f>
        <v>917.91673193041765</v>
      </c>
      <c r="U61" s="446">
        <f ca="1">IF($B$6="ON", IF(U58&gt;=covid_start, IF(U58&lt;covid_recovery,NA(),SUMIFS(INDIRECT("Data_main"&amp;"["&amp;U$8&amp;"]"),Data_main[Data],$A61, Data_main[Segment],$B61, Data_main[Scenario],$B$3)),SUMIFS(INDIRECT("Data_main"&amp;"["&amp;U$8&amp;"]"),Data_main[Data],$A61, Data_main[Segment],$B61, Data_main[Scenario],$B$3)),SUMIFS(INDIRECT("Data_main"&amp;"["&amp;U$8&amp;"]"),Data_main[Data],$A61, Data_main[Segment],$B61, Data_main[Scenario],$B$3))</f>
        <v>881.51050224072799</v>
      </c>
      <c r="V61" s="446">
        <f ca="1">IF($B$6="ON", IF(V58&gt;=covid_start, IF(V58&lt;covid_recovery,NA(),SUMIFS(INDIRECT("Data_main"&amp;"["&amp;V$8&amp;"]"),Data_main[Data],$A61, Data_main[Segment],$B61, Data_main[Scenario],$B$3)),SUMIFS(INDIRECT("Data_main"&amp;"["&amp;V$8&amp;"]"),Data_main[Data],$A61, Data_main[Segment],$B61, Data_main[Scenario],$B$3)),SUMIFS(INDIRECT("Data_main"&amp;"["&amp;V$8&amp;"]"),Data_main[Data],$A61, Data_main[Segment],$B61, Data_main[Scenario],$B$3))</f>
        <v>847.18820004056101</v>
      </c>
      <c r="W61" s="446">
        <f ca="1">IF($B$6="ON", IF(W58&gt;=covid_start, IF(W58&lt;covid_recovery,NA(),SUMIFS(INDIRECT("Data_main"&amp;"["&amp;W$8&amp;"]"),Data_main[Data],$A61, Data_main[Segment],$B61, Data_main[Scenario],$B$3)),SUMIFS(INDIRECT("Data_main"&amp;"["&amp;W$8&amp;"]"),Data_main[Data],$A61, Data_main[Segment],$B61, Data_main[Scenario],$B$3)),SUMIFS(INDIRECT("Data_main"&amp;"["&amp;W$8&amp;"]"),Data_main[Data],$A61, Data_main[Segment],$B61, Data_main[Scenario],$B$3))</f>
        <v>814.77587486462153</v>
      </c>
      <c r="X61" s="446">
        <f ca="1">IF($B$6="ON", IF(X58&gt;=covid_start, IF(X58&lt;covid_recovery,NA(),SUMIFS(INDIRECT("Data_main"&amp;"["&amp;X$8&amp;"]"),Data_main[Data],$A61, Data_main[Segment],$B61, Data_main[Scenario],$B$3)),SUMIFS(INDIRECT("Data_main"&amp;"["&amp;X$8&amp;"]"),Data_main[Data],$A61, Data_main[Segment],$B61, Data_main[Scenario],$B$3)),SUMIFS(INDIRECT("Data_main"&amp;"["&amp;X$8&amp;"]"),Data_main[Data],$A61, Data_main[Segment],$B61, Data_main[Scenario],$B$3))</f>
        <v>784.11841224013858</v>
      </c>
      <c r="Y61" s="446">
        <f ca="1">IF($B$6="ON", IF(Y58&gt;=covid_start, IF(Y58&lt;covid_recovery,NA(),SUMIFS(INDIRECT("Data_main"&amp;"["&amp;Y$8&amp;"]"),Data_main[Data],$A61, Data_main[Segment],$B61, Data_main[Scenario],$B$3)),SUMIFS(INDIRECT("Data_main"&amp;"["&amp;Y$8&amp;"]"),Data_main[Data],$A61, Data_main[Segment],$B61, Data_main[Scenario],$B$3)),SUMIFS(INDIRECT("Data_main"&amp;"["&amp;Y$8&amp;"]"),Data_main[Data],$A61, Data_main[Segment],$B61, Data_main[Scenario],$B$3))</f>
        <v>755.07705134834669</v>
      </c>
      <c r="Z61" s="446">
        <f ca="1">IF($B$6="ON", IF(Z58&gt;=covid_start, IF(Z58&lt;covid_recovery,NA(),SUMIFS(INDIRECT("Data_main"&amp;"["&amp;Z$8&amp;"]"),Data_main[Data],$A61, Data_main[Segment],$B61, Data_main[Scenario],$B$3)),SUMIFS(INDIRECT("Data_main"&amp;"["&amp;Z$8&amp;"]"),Data_main[Data],$A61, Data_main[Segment],$B61, Data_main[Scenario],$B$3)),SUMIFS(INDIRECT("Data_main"&amp;"["&amp;Z$8&amp;"]"),Data_main[Data],$A61, Data_main[Segment],$B61, Data_main[Scenario],$B$3))</f>
        <v>727.52728517248397</v>
      </c>
      <c r="AA61" s="446">
        <f ca="1">IF($B$6="ON", IF(AA58&gt;=covid_start, IF(AA58&lt;covid_recovery,NA(),SUMIFS(INDIRECT("Data_main"&amp;"["&amp;AA$8&amp;"]"),Data_main[Data],$A61, Data_main[Segment],$B61, Data_main[Scenario],$B$3)),SUMIFS(INDIRECT("Data_main"&amp;"["&amp;AA$8&amp;"]"),Data_main[Data],$A61, Data_main[Segment],$B61, Data_main[Scenario],$B$3)),SUMIFS(INDIRECT("Data_main"&amp;"["&amp;AA$8&amp;"]"),Data_main[Data],$A61, Data_main[Segment],$B61, Data_main[Scenario],$B$3))</f>
        <v>701.35707609664519</v>
      </c>
      <c r="AB61" s="446">
        <f ca="1">IF($B$6="ON", IF(AB58&gt;=covid_start, IF(AB58&lt;covid_recovery,NA(),SUMIFS(INDIRECT("Data_main"&amp;"["&amp;AB$8&amp;"]"),Data_main[Data],$A61, Data_main[Segment],$B61, Data_main[Scenario],$B$3)),SUMIFS(INDIRECT("Data_main"&amp;"["&amp;AB$8&amp;"]"),Data_main[Data],$A61, Data_main[Segment],$B61, Data_main[Scenario],$B$3)),SUMIFS(INDIRECT("Data_main"&amp;"["&amp;AB$8&amp;"]"),Data_main[Data],$A61, Data_main[Segment],$B61, Data_main[Scenario],$B$3))</f>
        <v>676.46533301911381</v>
      </c>
      <c r="AC61" s="446">
        <f ca="1">IF($B$6="ON", IF(AC58&gt;=covid_start, IF(AC58&lt;covid_recovery,NA(),SUMIFS(INDIRECT("Data_main"&amp;"["&amp;AC$8&amp;"]"),Data_main[Data],$A61, Data_main[Segment],$B61, Data_main[Scenario],$B$3)),SUMIFS(INDIRECT("Data_main"&amp;"["&amp;AC$8&amp;"]"),Data_main[Data],$A61, Data_main[Segment],$B61, Data_main[Scenario],$B$3)),SUMIFS(INDIRECT("Data_main"&amp;"["&amp;AC$8&amp;"]"),Data_main[Data],$A61, Data_main[Segment],$B61, Data_main[Scenario],$B$3))</f>
        <v>652.76060633208351</v>
      </c>
      <c r="AD61" s="446">
        <f ca="1">IF($B$6="ON", IF(AD58&gt;=covid_start, IF(AD58&lt;covid_recovery,NA(),SUMIFS(INDIRECT("Data_main"&amp;"["&amp;AD$8&amp;"]"),Data_main[Data],$A61, Data_main[Segment],$B61, Data_main[Scenario],$B$3)),SUMIFS(INDIRECT("Data_main"&amp;"["&amp;AD$8&amp;"]"),Data_main[Data],$A61, Data_main[Segment],$B61, Data_main[Scenario],$B$3)),SUMIFS(INDIRECT("Data_main"&amp;"["&amp;AD$8&amp;"]"),Data_main[Data],$A61, Data_main[Segment],$B61, Data_main[Scenario],$B$3))</f>
        <v>630.15996525161449</v>
      </c>
      <c r="AE61" s="446">
        <f ca="1">IF($B$6="ON", IF(AE58&gt;=covid_start, IF(AE58&lt;covid_recovery,NA(),SUMIFS(INDIRECT("Data_main"&amp;"["&amp;AE$8&amp;"]"),Data_main[Data],$A61, Data_main[Segment],$B61, Data_main[Scenario],$B$3)),SUMIFS(INDIRECT("Data_main"&amp;"["&amp;AE$8&amp;"]"),Data_main[Data],$A61, Data_main[Segment],$B61, Data_main[Scenario],$B$3)),SUMIFS(INDIRECT("Data_main"&amp;"["&amp;AE$8&amp;"]"),Data_main[Data],$A61, Data_main[Segment],$B61, Data_main[Scenario],$B$3))</f>
        <v>607.53931176320509</v>
      </c>
      <c r="AF61" s="446">
        <f ca="1">IF($B$6="ON", IF(AF58&gt;=covid_start, IF(AF58&lt;covid_recovery,NA(),SUMIFS(INDIRECT("Data_main"&amp;"["&amp;AF$8&amp;"]"),Data_main[Data],$A61, Data_main[Segment],$B61, Data_main[Scenario],$B$3)),SUMIFS(INDIRECT("Data_main"&amp;"["&amp;AF$8&amp;"]"),Data_main[Data],$A61, Data_main[Segment],$B61, Data_main[Scenario],$B$3)),SUMIFS(INDIRECT("Data_main"&amp;"["&amp;AF$8&amp;"]"),Data_main[Data],$A61, Data_main[Segment],$B61, Data_main[Scenario],$B$3))</f>
        <v>586.2929348652259</v>
      </c>
      <c r="AG61" s="446">
        <f ca="1">IF($B$6="ON", IF(AG58&gt;=covid_start, IF(AG58&lt;covid_recovery,NA(),SUMIFS(INDIRECT("Data_main"&amp;"["&amp;AG$8&amp;"]"),Data_main[Data],$A61, Data_main[Segment],$B61, Data_main[Scenario],$B$3)),SUMIFS(INDIRECT("Data_main"&amp;"["&amp;AG$8&amp;"]"),Data_main[Data],$A61, Data_main[Segment],$B61, Data_main[Scenario],$B$3)),SUMIFS(INDIRECT("Data_main"&amp;"["&amp;AG$8&amp;"]"),Data_main[Data],$A61, Data_main[Segment],$B61, Data_main[Scenario],$B$3))</f>
        <v>566.2992891857765</v>
      </c>
      <c r="AH61" s="446">
        <f ca="1">IF($B$6="ON", IF(AH58&gt;=covid_start, IF(AH58&lt;covid_recovery,NA(),SUMIFS(INDIRECT("Data_main"&amp;"["&amp;AH$8&amp;"]"),Data_main[Data],$A61, Data_main[Segment],$B61, Data_main[Scenario],$B$3)),SUMIFS(INDIRECT("Data_main"&amp;"["&amp;AH$8&amp;"]"),Data_main[Data],$A61, Data_main[Segment],$B61, Data_main[Scenario],$B$3)),SUMIFS(INDIRECT("Data_main"&amp;"["&amp;AH$8&amp;"]"),Data_main[Data],$A61, Data_main[Segment],$B61, Data_main[Scenario],$B$3))</f>
        <v>547.4507520406861</v>
      </c>
      <c r="AI61" s="446">
        <f ca="1">IF($B$6="ON", IF(AI58&gt;=covid_start, IF(AI58&lt;covid_recovery,NA(),SUMIFS(INDIRECT("Data_main"&amp;"["&amp;AI$8&amp;"]"),Data_main[Data],$A61, Data_main[Segment],$B61, Data_main[Scenario],$B$3)),SUMIFS(INDIRECT("Data_main"&amp;"["&amp;AI$8&amp;"]"),Data_main[Data],$A61, Data_main[Segment],$B61, Data_main[Scenario],$B$3)),SUMIFS(INDIRECT("Data_main"&amp;"["&amp;AI$8&amp;"]"),Data_main[Data],$A61, Data_main[Segment],$B61, Data_main[Scenario],$B$3))</f>
        <v>529.65168542496065</v>
      </c>
      <c r="AJ61" s="446">
        <f ca="1">IF($B$6="ON", IF(AJ58&gt;=covid_start, IF(AJ58&lt;covid_recovery,NA(),SUMIFS(INDIRECT("Data_main"&amp;"["&amp;AJ$8&amp;"]"),Data_main[Data],$A61, Data_main[Segment],$B61, Data_main[Scenario],$B$3)),SUMIFS(INDIRECT("Data_main"&amp;"["&amp;AJ$8&amp;"]"),Data_main[Data],$A61, Data_main[Segment],$B61, Data_main[Scenario],$B$3)),SUMIFS(INDIRECT("Data_main"&amp;"["&amp;AJ$8&amp;"]"),Data_main[Data],$A61, Data_main[Segment],$B61, Data_main[Scenario],$B$3))</f>
        <v>512.81681295611509</v>
      </c>
      <c r="AK61" s="446">
        <f ca="1">IF($B$6="ON", IF(AK58&gt;=covid_start, IF(AK58&lt;covid_recovery,NA(),SUMIFS(INDIRECT("Data_main"&amp;"["&amp;AK$8&amp;"]"),Data_main[Data],$A61, Data_main[Segment],$B61, Data_main[Scenario],$B$3)),SUMIFS(INDIRECT("Data_main"&amp;"["&amp;AK$8&amp;"]"),Data_main[Data],$A61, Data_main[Segment],$B61, Data_main[Scenario],$B$3)),SUMIFS(INDIRECT("Data_main"&amp;"["&amp;AK$8&amp;"]"),Data_main[Data],$A61, Data_main[Segment],$B61, Data_main[Scenario],$B$3))</f>
        <v>496.86985362966698</v>
      </c>
      <c r="AL61" s="446">
        <f ca="1">IF($B$6="ON", IF(AL58&gt;=covid_start, IF(AL58&lt;covid_recovery,NA(),SUMIFS(INDIRECT("Data_main"&amp;"["&amp;AL$8&amp;"]"),Data_main[Data],$A61, Data_main[Segment],$B61, Data_main[Scenario],$B$3)),SUMIFS(INDIRECT("Data_main"&amp;"["&amp;AL$8&amp;"]"),Data_main[Data],$A61, Data_main[Segment],$B61, Data_main[Scenario],$B$3)),SUMIFS(INDIRECT("Data_main"&amp;"["&amp;AL$8&amp;"]"),Data_main[Data],$A61, Data_main[Segment],$B61, Data_main[Scenario],$B$3))</f>
        <v>481.74236619766373</v>
      </c>
      <c r="AM61" s="446">
        <f ca="1">IF($B$6="ON", IF(AM58&gt;=covid_start, IF(AM58&lt;covid_recovery,NA(),SUMIFS(INDIRECT("Data_main"&amp;"["&amp;AM$8&amp;"]"),Data_main[Data],$A61, Data_main[Segment],$B61, Data_main[Scenario],$B$3)),SUMIFS(INDIRECT("Data_main"&amp;"["&amp;AM$8&amp;"]"),Data_main[Data],$A61, Data_main[Segment],$B61, Data_main[Scenario],$B$3)),SUMIFS(INDIRECT("Data_main"&amp;"["&amp;AM$8&amp;"]"),Data_main[Data],$A61, Data_main[Segment],$B61, Data_main[Scenario],$B$3))</f>
        <v>467.37276723742553</v>
      </c>
      <c r="AN61" s="446">
        <f ca="1">IF($B$6="ON", IF(AN58&gt;=covid_start, IF(AN58&lt;covid_recovery,NA(),SUMIFS(INDIRECT("Data_main"&amp;"["&amp;AN$8&amp;"]"),Data_main[Data],$A61, Data_main[Segment],$B61, Data_main[Scenario],$B$3)),SUMIFS(INDIRECT("Data_main"&amp;"["&amp;AN$8&amp;"]"),Data_main[Data],$A61, Data_main[Segment],$B61, Data_main[Scenario],$B$3)),SUMIFS(INDIRECT("Data_main"&amp;"["&amp;AN$8&amp;"]"),Data_main[Data],$A61, Data_main[Segment],$B61, Data_main[Scenario],$B$3))</f>
        <v>453.70549319816877</v>
      </c>
      <c r="AO61" s="446">
        <f ca="1">IF($B$6="ON", IF(AO58&gt;=covid_start, IF(AO58&lt;covid_recovery,NA(),SUMIFS(INDIRECT("Data_main"&amp;"["&amp;AO$8&amp;"]"),Data_main[Data],$A61, Data_main[Segment],$B61, Data_main[Scenario],$B$3)),SUMIFS(INDIRECT("Data_main"&amp;"["&amp;AO$8&amp;"]"),Data_main[Data],$A61, Data_main[Segment],$B61, Data_main[Scenario],$B$3)),SUMIFS(INDIRECT("Data_main"&amp;"["&amp;AO$8&amp;"]"),Data_main[Data],$A61, Data_main[Segment],$B61, Data_main[Scenario],$B$3))</f>
        <v>473.92925157186141</v>
      </c>
      <c r="AP61" s="446">
        <f ca="1">IF($B$6="ON", IF(AP58&gt;=covid_start, IF(AP58&lt;covid_recovery,NA(),SUMIFS(INDIRECT("Data_main"&amp;"["&amp;AP$8&amp;"]"),Data_main[Data],$A61, Data_main[Segment],$B61, Data_main[Scenario],$B$3)),SUMIFS(INDIRECT("Data_main"&amp;"["&amp;AP$8&amp;"]"),Data_main[Data],$A61, Data_main[Segment],$B61, Data_main[Scenario],$B$3)),SUMIFS(INDIRECT("Data_main"&amp;"["&amp;AP$8&amp;"]"),Data_main[Data],$A61, Data_main[Segment],$B61, Data_main[Scenario],$B$3))</f>
        <v>454.99525011005949</v>
      </c>
      <c r="AQ61" s="446">
        <f ca="1">IF($B$6="ON", IF(AQ58&gt;=covid_start, IF(AQ58&lt;covid_recovery,NA(),SUMIFS(INDIRECT("Data_main"&amp;"["&amp;AQ$8&amp;"]"),Data_main[Data],$A61, Data_main[Segment],$B61, Data_main[Scenario],$B$3)),SUMIFS(INDIRECT("Data_main"&amp;"["&amp;AQ$8&amp;"]"),Data_main[Data],$A61, Data_main[Segment],$B61, Data_main[Scenario],$B$3)),SUMIFS(INDIRECT("Data_main"&amp;"["&amp;AQ$8&amp;"]"),Data_main[Data],$A61, Data_main[Segment],$B61, Data_main[Scenario],$B$3))</f>
        <v>436.81751601445779</v>
      </c>
      <c r="AR61" s="446">
        <f ca="1">IF($B$6="ON", IF(AR58&gt;=covid_start, IF(AR58&lt;covid_recovery,NA(),SUMIFS(INDIRECT("Data_main"&amp;"["&amp;AR$8&amp;"]"),Data_main[Data],$A61, Data_main[Segment],$B61, Data_main[Scenario],$B$3)),SUMIFS(INDIRECT("Data_main"&amp;"["&amp;AR$8&amp;"]"),Data_main[Data],$A61, Data_main[Segment],$B61, Data_main[Scenario],$B$3)),SUMIFS(INDIRECT("Data_main"&amp;"["&amp;AR$8&amp;"]"),Data_main[Data],$A61, Data_main[Segment],$B61, Data_main[Scenario],$B$3))</f>
        <v>419.35162589596268</v>
      </c>
      <c r="AS61" s="446">
        <f ca="1">IF($B$6="ON", IF(AS58&gt;=covid_start, IF(AS58&lt;covid_recovery,NA(),SUMIFS(INDIRECT("Data_main"&amp;"["&amp;AS$8&amp;"]"),Data_main[Data],$A61, Data_main[Segment],$B61, Data_main[Scenario],$B$3)),SUMIFS(INDIRECT("Data_main"&amp;"["&amp;AS$8&amp;"]"),Data_main[Data],$A61, Data_main[Segment],$B61, Data_main[Scenario],$B$3)),SUMIFS(INDIRECT("Data_main"&amp;"["&amp;AS$8&amp;"]"),Data_main[Data],$A61, Data_main[Segment],$B61, Data_main[Scenario],$B$3))</f>
        <v>402.5565688084252</v>
      </c>
      <c r="AT61" s="446">
        <f ca="1">IF($B$6="ON", IF(AT58&gt;=covid_start, IF(AT58&lt;covid_recovery,NA(),SUMIFS(INDIRECT("Data_main"&amp;"["&amp;AT$8&amp;"]"),Data_main[Data],$A61, Data_main[Segment],$B61, Data_main[Scenario],$B$3)),SUMIFS(INDIRECT("Data_main"&amp;"["&amp;AT$8&amp;"]"),Data_main[Data],$A61, Data_main[Segment],$B61, Data_main[Scenario],$B$3)),SUMIFS(INDIRECT("Data_main"&amp;"["&amp;AT$8&amp;"]"),Data_main[Data],$A61, Data_main[Segment],$B61, Data_main[Scenario],$B$3))</f>
        <v>386.39442475827286</v>
      </c>
      <c r="AU61" s="446">
        <f ca="1">IF($B$6="ON", IF(AU58&gt;=covid_start, IF(AU58&lt;covid_recovery,NA(),SUMIFS(INDIRECT("Data_main"&amp;"["&amp;AU$8&amp;"]"),Data_main[Data],$A61, Data_main[Segment],$B61, Data_main[Scenario],$B$3)),SUMIFS(INDIRECT("Data_main"&amp;"["&amp;AU$8&amp;"]"),Data_main[Data],$A61, Data_main[Segment],$B61, Data_main[Scenario],$B$3)),SUMIFS(INDIRECT("Data_main"&amp;"["&amp;AU$8&amp;"]"),Data_main[Data],$A61, Data_main[Segment],$B61, Data_main[Scenario],$B$3))</f>
        <v>370.83007888757083</v>
      </c>
      <c r="AV61" s="446">
        <f ca="1">IF($B$6="ON", IF(AV58&gt;=covid_start, IF(AV58&lt;covid_recovery,NA(),SUMIFS(INDIRECT("Data_main"&amp;"["&amp;AV$8&amp;"]"),Data_main[Data],$A61, Data_main[Segment],$B61, Data_main[Scenario],$B$3)),SUMIFS(INDIRECT("Data_main"&amp;"["&amp;AV$8&amp;"]"),Data_main[Data],$A61, Data_main[Segment],$B61, Data_main[Scenario],$B$3)),SUMIFS(INDIRECT("Data_main"&amp;"["&amp;AV$8&amp;"]"),Data_main[Data],$A61, Data_main[Segment],$B61, Data_main[Scenario],$B$3))</f>
        <v>355.83096679620928</v>
      </c>
      <c r="AW61" s="446">
        <f ca="1">IF($B$6="ON", IF(AW58&gt;=covid_start, IF(AW58&lt;covid_recovery,NA(),SUMIFS(INDIRECT("Data_main"&amp;"["&amp;AW$8&amp;"]"),Data_main[Data],$A61, Data_main[Segment],$B61, Data_main[Scenario],$B$3)),SUMIFS(INDIRECT("Data_main"&amp;"["&amp;AW$8&amp;"]"),Data_main[Data],$A61, Data_main[Segment],$B61, Data_main[Scenario],$B$3)),SUMIFS(INDIRECT("Data_main"&amp;"["&amp;AW$8&amp;"]"),Data_main[Data],$A61, Data_main[Segment],$B61, Data_main[Scenario],$B$3))</f>
        <v>341.36684711584473</v>
      </c>
      <c r="AX61" s="446">
        <f ca="1">IF($B$6="ON", IF(AX58&gt;=covid_start, IF(AX58&lt;covid_recovery,NA(),SUMIFS(INDIRECT("Data_main"&amp;"["&amp;AX$8&amp;"]"),Data_main[Data],$A61, Data_main[Segment],$B61, Data_main[Scenario],$B$3)),SUMIFS(INDIRECT("Data_main"&amp;"["&amp;AX$8&amp;"]"),Data_main[Data],$A61, Data_main[Segment],$B61, Data_main[Scenario],$B$3)),SUMIFS(INDIRECT("Data_main"&amp;"["&amp;AX$8&amp;"]"),Data_main[Data],$A61, Data_main[Segment],$B61, Data_main[Scenario],$B$3))</f>
        <v>327.40959799312287</v>
      </c>
      <c r="AY61" s="446">
        <f ca="1">IF($B$6="ON", IF(AY58&gt;=covid_start, IF(AY58&lt;covid_recovery,NA(),SUMIFS(INDIRECT("Data_main"&amp;"["&amp;AY$8&amp;"]"),Data_main[Data],$A61, Data_main[Segment],$B61, Data_main[Scenario],$B$3)),SUMIFS(INDIRECT("Data_main"&amp;"["&amp;AY$8&amp;"]"),Data_main[Data],$A61, Data_main[Segment],$B61, Data_main[Scenario],$B$3)),SUMIFS(INDIRECT("Data_main"&amp;"["&amp;AY$8&amp;"]"),Data_main[Data],$A61, Data_main[Segment],$B61, Data_main[Scenario],$B$3))</f>
        <v>318.76102702571956</v>
      </c>
      <c r="AZ61" s="446">
        <f ca="1">IF($B$6="ON", IF(AZ58&gt;=covid_start, IF(AZ58&lt;covid_recovery,NA(),SUMIFS(INDIRECT("Data_main"&amp;"["&amp;AZ$8&amp;"]"),Data_main[Data],$A61, Data_main[Segment],$B61, Data_main[Scenario],$B$3)),SUMIFS(INDIRECT("Data_main"&amp;"["&amp;AZ$8&amp;"]"),Data_main[Data],$A61, Data_main[Segment],$B61, Data_main[Scenario],$B$3)),SUMIFS(INDIRECT("Data_main"&amp;"["&amp;AZ$8&amp;"]"),Data_main[Data],$A61, Data_main[Segment],$B61, Data_main[Scenario],$B$3))</f>
        <v>310.41861097629481</v>
      </c>
      <c r="BA61" s="446">
        <f ca="1">IF($B$6="ON", IF(BA58&gt;=covid_start, IF(BA58&lt;covid_recovery,NA(),SUMIFS(INDIRECT("Data_main"&amp;"["&amp;BA$8&amp;"]"),Data_main[Data],$A61, Data_main[Segment],$B61, Data_main[Scenario],$B$3)),SUMIFS(INDIRECT("Data_main"&amp;"["&amp;BA$8&amp;"]"),Data_main[Data],$A61, Data_main[Segment],$B61, Data_main[Scenario],$B$3)),SUMIFS(INDIRECT("Data_main"&amp;"["&amp;BA$8&amp;"]"),Data_main[Data],$A61, Data_main[Segment],$B61, Data_main[Scenario],$B$3))</f>
        <v>302.36637599041893</v>
      </c>
      <c r="BB61" s="446">
        <f ca="1">IF($B$6="ON", IF(BB58&gt;=covid_start, IF(BB58&lt;covid_recovery,NA(),SUMIFS(INDIRECT("Data_main"&amp;"["&amp;BB$8&amp;"]"),Data_main[Data],$A61, Data_main[Segment],$B61, Data_main[Scenario],$B$3)),SUMIFS(INDIRECT("Data_main"&amp;"["&amp;BB$8&amp;"]"),Data_main[Data],$A61, Data_main[Segment],$B61, Data_main[Scenario],$B$3)),SUMIFS(INDIRECT("Data_main"&amp;"["&amp;BB$8&amp;"]"),Data_main[Data],$A61, Data_main[Segment],$B61, Data_main[Scenario],$B$3))</f>
        <v>294.58944048028337</v>
      </c>
      <c r="BC61" s="446">
        <f ca="1">IF($B$6="ON", IF(BC58&gt;=covid_start, IF(BC58&lt;covid_recovery,NA(),SUMIFS(INDIRECT("Data_main"&amp;"["&amp;BC$8&amp;"]"),Data_main[Data],$A61, Data_main[Segment],$B61, Data_main[Scenario],$B$3)),SUMIFS(INDIRECT("Data_main"&amp;"["&amp;BC$8&amp;"]"),Data_main[Data],$A61, Data_main[Segment],$B61, Data_main[Scenario],$B$3)),SUMIFS(INDIRECT("Data_main"&amp;"["&amp;BC$8&amp;"]"),Data_main[Data],$A61, Data_main[Segment],$B61, Data_main[Scenario],$B$3))</f>
        <v>287.07392333451111</v>
      </c>
      <c r="BD61" s="446">
        <f ca="1">IF($B$6="ON", IF(BD58&gt;=covid_start, IF(BD58&lt;covid_recovery,NA(),SUMIFS(INDIRECT("Data_main"&amp;"["&amp;BD$8&amp;"]"),Data_main[Data],$A61, Data_main[Segment],$B61, Data_main[Scenario],$B$3)),SUMIFS(INDIRECT("Data_main"&amp;"["&amp;BD$8&amp;"]"),Data_main[Data],$A61, Data_main[Segment],$B61, Data_main[Scenario],$B$3)),SUMIFS(INDIRECT("Data_main"&amp;"["&amp;BD$8&amp;"]"),Data_main[Data],$A61, Data_main[Segment],$B61, Data_main[Scenario],$B$3))</f>
        <v>279.80686123142715</v>
      </c>
      <c r="BE61" s="446">
        <f ca="1">IF($B$6="ON", IF(BE58&gt;=covid_start, IF(BE58&lt;covid_recovery,NA(),SUMIFS(INDIRECT("Data_main"&amp;"["&amp;BE$8&amp;"]"),Data_main[Data],$A61, Data_main[Segment],$B61, Data_main[Scenario],$B$3)),SUMIFS(INDIRECT("Data_main"&amp;"["&amp;BE$8&amp;"]"),Data_main[Data],$A61, Data_main[Segment],$B61, Data_main[Scenario],$B$3)),SUMIFS(INDIRECT("Data_main"&amp;"["&amp;BE$8&amp;"]"),Data_main[Data],$A61, Data_main[Segment],$B61, Data_main[Scenario],$B$3))</f>
        <v>272.77613401958786</v>
      </c>
      <c r="BF61" s="446">
        <f ca="1">IF($B$6="ON", IF(BF58&gt;=covid_start, IF(BF58&lt;covid_recovery,NA(),SUMIFS(INDIRECT("Data_main"&amp;"["&amp;BF$8&amp;"]"),Data_main[Data],$A61, Data_main[Segment],$B61, Data_main[Scenario],$B$3)),SUMIFS(INDIRECT("Data_main"&amp;"["&amp;BF$8&amp;"]"),Data_main[Data],$A61, Data_main[Segment],$B61, Data_main[Scenario],$B$3)),SUMIFS(INDIRECT("Data_main"&amp;"["&amp;BF$8&amp;"]"),Data_main[Data],$A61, Data_main[Segment],$B61, Data_main[Scenario],$B$3))</f>
        <v>265.97039726200887</v>
      </c>
      <c r="BG61" s="446">
        <f ca="1">IF($B$6="ON", IF(BG58&gt;=covid_start, IF(BG58&lt;covid_recovery,NA(),SUMIFS(INDIRECT("Data_main"&amp;"["&amp;BG$8&amp;"]"),Data_main[Data],$A61, Data_main[Segment],$B61, Data_main[Scenario],$B$3)),SUMIFS(INDIRECT("Data_main"&amp;"["&amp;BG$8&amp;"]"),Data_main[Data],$A61, Data_main[Segment],$B61, Data_main[Scenario],$B$3)),SUMIFS(INDIRECT("Data_main"&amp;"["&amp;BG$8&amp;"]"),Data_main[Data],$A61, Data_main[Segment],$B61, Data_main[Scenario],$B$3))</f>
        <v>259.37902115436731</v>
      </c>
      <c r="BH61" s="446">
        <f ca="1">IF($B$6="ON", IF(BH58&gt;=covid_start, IF(BH58&lt;covid_recovery,NA(),SUMIFS(INDIRECT("Data_main"&amp;"["&amp;BH$8&amp;"]"),Data_main[Data],$A61, Data_main[Segment],$B61, Data_main[Scenario],$B$3)),SUMIFS(INDIRECT("Data_main"&amp;"["&amp;BH$8&amp;"]"),Data_main[Data],$A61, Data_main[Segment],$B61, Data_main[Scenario],$B$3)),SUMIFS(INDIRECT("Data_main"&amp;"["&amp;BH$8&amp;"]"),Data_main[Data],$A61, Data_main[Segment],$B61, Data_main[Scenario],$B$3))</f>
        <v>252.99203512540635</v>
      </c>
      <c r="BI61" s="446">
        <f ca="1">IF($B$6="ON", IF(BI58&gt;=covid_start, IF(BI58&lt;covid_recovery,NA(),SUMIFS(INDIRECT("Data_main"&amp;"["&amp;BI$8&amp;"]"),Data_main[Data],$A61, Data_main[Segment],$B61, Data_main[Scenario],$B$3)),SUMIFS(INDIRECT("Data_main"&amp;"["&amp;BI$8&amp;"]"),Data_main[Data],$A61, Data_main[Segment],$B61, Data_main[Scenario],$B$3)),SUMIFS(INDIRECT("Data_main"&amp;"["&amp;BI$8&amp;"]"),Data_main[Data],$A61, Data_main[Segment],$B61, Data_main[Scenario],$B$3))</f>
        <v>-137.60275599383982</v>
      </c>
      <c r="BJ61" s="446">
        <f ca="1">IF($B$6="ON", IF(BJ58&gt;=covid_start, IF(BJ58&lt;covid_recovery,NA(),SUMIFS(INDIRECT("Data_main"&amp;"["&amp;BJ$8&amp;"]"),Data_main[Data],$A61, Data_main[Segment],$B61, Data_main[Scenario],$B$3)),SUMIFS(INDIRECT("Data_main"&amp;"["&amp;BJ$8&amp;"]"),Data_main[Data],$A61, Data_main[Segment],$B61, Data_main[Scenario],$B$3)),SUMIFS(INDIRECT("Data_main"&amp;"["&amp;BJ$8&amp;"]"),Data_main[Data],$A61, Data_main[Segment],$B61, Data_main[Scenario],$B$3))</f>
        <v>-147.26816599916745</v>
      </c>
      <c r="BK61" s="446">
        <f ca="1">IF($B$6="ON", IF(BK58&gt;=covid_start, IF(BK58&lt;covid_recovery,NA(),SUMIFS(INDIRECT("Data_main"&amp;"["&amp;BK$8&amp;"]"),Data_main[Data],$A61, Data_main[Segment],$B61, Data_main[Scenario],$B$3)),SUMIFS(INDIRECT("Data_main"&amp;"["&amp;BK$8&amp;"]"),Data_main[Data],$A61, Data_main[Segment],$B61, Data_main[Scenario],$B$3)),SUMIFS(INDIRECT("Data_main"&amp;"["&amp;BK$8&amp;"]"),Data_main[Data],$A61, Data_main[Segment],$B61, Data_main[Scenario],$B$3))</f>
        <v>-235.83518013621821</v>
      </c>
      <c r="BL61" s="446">
        <f ca="1">IF($B$6="ON", IF(BL58&gt;=covid_start, IF(BL58&lt;covid_recovery,NA(),SUMIFS(INDIRECT("Data_main"&amp;"["&amp;BL$8&amp;"]"),Data_main[Data],$A61, Data_main[Segment],$B61, Data_main[Scenario],$B$3)),SUMIFS(INDIRECT("Data_main"&amp;"["&amp;BL$8&amp;"]"),Data_main[Data],$A61, Data_main[Segment],$B61, Data_main[Scenario],$B$3)),SUMIFS(INDIRECT("Data_main"&amp;"["&amp;BL$8&amp;"]"),Data_main[Data],$A61, Data_main[Segment],$B61, Data_main[Scenario],$B$3))</f>
        <v>-346.76688623572261</v>
      </c>
      <c r="BM61" s="446" t="e">
        <f ca="1">IF($B$6="ON", IF(BM58&gt;=covid_start, IF(BM58&lt;covid_recovery,NA(),SUMIFS(INDIRECT("Data_main"&amp;"["&amp;BM$8&amp;"]"),Data_main[Data],$A61, Data_main[Segment],$B61, Data_main[Scenario],$B$3)),SUMIFS(INDIRECT("Data_main"&amp;"["&amp;BM$8&amp;"]"),Data_main[Data],$A61, Data_main[Segment],$B61, Data_main[Scenario],$B$3)),SUMIFS(INDIRECT("Data_main"&amp;"["&amp;BM$8&amp;"]"),Data_main[Data],$A61, Data_main[Segment],$B61, Data_main[Scenario],$B$3))</f>
        <v>#DIV/0!</v>
      </c>
      <c r="BN61" s="446" t="e">
        <f ca="1">IF($B$6="ON", IF(BN58&gt;=covid_start, IF(BN58&lt;covid_recovery,NA(),SUMIFS(INDIRECT("Data_main"&amp;"["&amp;BN$8&amp;"]"),Data_main[Data],$A61, Data_main[Segment],$B61, Data_main[Scenario],$B$3)),SUMIFS(INDIRECT("Data_main"&amp;"["&amp;BN$8&amp;"]"),Data_main[Data],$A61, Data_main[Segment],$B61, Data_main[Scenario],$B$3)),SUMIFS(INDIRECT("Data_main"&amp;"["&amp;BN$8&amp;"]"),Data_main[Data],$A61, Data_main[Segment],$B61, Data_main[Scenario],$B$3))</f>
        <v>#DIV/0!</v>
      </c>
      <c r="BO61" s="446" t="e">
        <f ca="1">IF($B$6="ON", IF(BO58&gt;=covid_start, IF(BO58&lt;covid_recovery,NA(),SUMIFS(INDIRECT("Data_main"&amp;"["&amp;BO$8&amp;"]"),Data_main[Data],$A61, Data_main[Segment],$B61, Data_main[Scenario],$B$3)),SUMIFS(INDIRECT("Data_main"&amp;"["&amp;BO$8&amp;"]"),Data_main[Data],$A61, Data_main[Segment],$B61, Data_main[Scenario],$B$3)),SUMIFS(INDIRECT("Data_main"&amp;"["&amp;BO$8&amp;"]"),Data_main[Data],$A61, Data_main[Segment],$B61, Data_main[Scenario],$B$3))</f>
        <v>#DIV/0!</v>
      </c>
      <c r="BP61" s="446" t="e">
        <f ca="1">IF($B$6="ON", IF(BP58&gt;=covid_start, IF(BP58&lt;covid_recovery,NA(),SUMIFS(INDIRECT("Data_main"&amp;"["&amp;BP$8&amp;"]"),Data_main[Data],$A61, Data_main[Segment],$B61, Data_main[Scenario],$B$3)),SUMIFS(INDIRECT("Data_main"&amp;"["&amp;BP$8&amp;"]"),Data_main[Data],$A61, Data_main[Segment],$B61, Data_main[Scenario],$B$3)),SUMIFS(INDIRECT("Data_main"&amp;"["&amp;BP$8&amp;"]"),Data_main[Data],$A61, Data_main[Segment],$B61, Data_main[Scenario],$B$3))</f>
        <v>#DIV/0!</v>
      </c>
      <c r="BQ61" s="446" t="e">
        <f ca="1">IF($B$6="ON", IF(BQ58&gt;=covid_start, IF(BQ58&lt;covid_recovery,NA(),SUMIFS(INDIRECT("Data_main"&amp;"["&amp;BQ$8&amp;"]"),Data_main[Data],$A61, Data_main[Segment],$B61, Data_main[Scenario],$B$3)),SUMIFS(INDIRECT("Data_main"&amp;"["&amp;BQ$8&amp;"]"),Data_main[Data],$A61, Data_main[Segment],$B61, Data_main[Scenario],$B$3)),SUMIFS(INDIRECT("Data_main"&amp;"["&amp;BQ$8&amp;"]"),Data_main[Data],$A61, Data_main[Segment],$B61, Data_main[Scenario],$B$3))</f>
        <v>#DIV/0!</v>
      </c>
      <c r="BR61" s="446" t="e">
        <f ca="1">IF($B$6="ON", IF(BR58&gt;=covid_start, IF(BR58&lt;covid_recovery,NA(),SUMIFS(INDIRECT("Data_main"&amp;"["&amp;BR$8&amp;"]"),Data_main[Data],$A61, Data_main[Segment],$B61, Data_main[Scenario],$B$3)),SUMIFS(INDIRECT("Data_main"&amp;"["&amp;BR$8&amp;"]"),Data_main[Data],$A61, Data_main[Segment],$B61, Data_main[Scenario],$B$3)),SUMIFS(INDIRECT("Data_main"&amp;"["&amp;BR$8&amp;"]"),Data_main[Data],$A61, Data_main[Segment],$B61, Data_main[Scenario],$B$3))</f>
        <v>#DIV/0!</v>
      </c>
      <c r="BS61" s="446" t="e">
        <f ca="1">IF($B$6="ON", IF(BS58&gt;=covid_start, IF(BS58&lt;covid_recovery,NA(),SUMIFS(INDIRECT("Data_main"&amp;"["&amp;BS$8&amp;"]"),Data_main[Data],$A61, Data_main[Segment],$B61, Data_main[Scenario],$B$3)),SUMIFS(INDIRECT("Data_main"&amp;"["&amp;BS$8&amp;"]"),Data_main[Data],$A61, Data_main[Segment],$B61, Data_main[Scenario],$B$3)),SUMIFS(INDIRECT("Data_main"&amp;"["&amp;BS$8&amp;"]"),Data_main[Data],$A61, Data_main[Segment],$B61, Data_main[Scenario],$B$3))</f>
        <v>#DIV/0!</v>
      </c>
      <c r="BT61" s="446" t="e">
        <f ca="1">IF($B$6="ON", IF(BT58&gt;=covid_start, IF(BT58&lt;covid_recovery,NA(),SUMIFS(INDIRECT("Data_main"&amp;"["&amp;BT$8&amp;"]"),Data_main[Data],$A61, Data_main[Segment],$B61, Data_main[Scenario],$B$3)),SUMIFS(INDIRECT("Data_main"&amp;"["&amp;BT$8&amp;"]"),Data_main[Data],$A61, Data_main[Segment],$B61, Data_main[Scenario],$B$3)),SUMIFS(INDIRECT("Data_main"&amp;"["&amp;BT$8&amp;"]"),Data_main[Data],$A61, Data_main[Segment],$B61, Data_main[Scenario],$B$3))</f>
        <v>#DIV/0!</v>
      </c>
      <c r="BU61" s="446" t="e">
        <f ca="1">IF($B$6="ON", IF(BU58&gt;=covid_start, IF(BU58&lt;covid_recovery,NA(),SUMIFS(INDIRECT("Data_main"&amp;"["&amp;BU$8&amp;"]"),Data_main[Data],$A61, Data_main[Segment],$B61, Data_main[Scenario],$B$3)),SUMIFS(INDIRECT("Data_main"&amp;"["&amp;BU$8&amp;"]"),Data_main[Data],$A61, Data_main[Segment],$B61, Data_main[Scenario],$B$3)),SUMIFS(INDIRECT("Data_main"&amp;"["&amp;BU$8&amp;"]"),Data_main[Data],$A61, Data_main[Segment],$B61, Data_main[Scenario],$B$3))</f>
        <v>#DIV/0!</v>
      </c>
      <c r="BV61" s="446" t="e">
        <f ca="1">IF($B$6="ON", IF(BV58&gt;=covid_start, IF(BV58&lt;covid_recovery,NA(),SUMIFS(INDIRECT("Data_main"&amp;"["&amp;BV$8&amp;"]"),Data_main[Data],$A61, Data_main[Segment],$B61, Data_main[Scenario],$B$3)),SUMIFS(INDIRECT("Data_main"&amp;"["&amp;BV$8&amp;"]"),Data_main[Data],$A61, Data_main[Segment],$B61, Data_main[Scenario],$B$3)),SUMIFS(INDIRECT("Data_main"&amp;"["&amp;BV$8&amp;"]"),Data_main[Data],$A61, Data_main[Segment],$B61, Data_main[Scenario],$B$3))</f>
        <v>#DIV/0!</v>
      </c>
      <c r="BW61" s="446" t="e">
        <f ca="1">IF($B$6="ON", IF(BW58&gt;=covid_start, IF(BW58&lt;covid_recovery,NA(),SUMIFS(INDIRECT("Data_main"&amp;"["&amp;BW$8&amp;"]"),Data_main[Data],$A61, Data_main[Segment],$B61, Data_main[Scenario],$B$3)),SUMIFS(INDIRECT("Data_main"&amp;"["&amp;BW$8&amp;"]"),Data_main[Data],$A61, Data_main[Segment],$B61, Data_main[Scenario],$B$3)),SUMIFS(INDIRECT("Data_main"&amp;"["&amp;BW$8&amp;"]"),Data_main[Data],$A61, Data_main[Segment],$B61, Data_main[Scenario],$B$3))</f>
        <v>#DIV/0!</v>
      </c>
      <c r="BX61" s="446" t="e">
        <f ca="1">IF($B$6="ON", IF(BX58&gt;=covid_start, IF(BX58&lt;covid_recovery,NA(),SUMIFS(INDIRECT("Data_main"&amp;"["&amp;BX$8&amp;"]"),Data_main[Data],$A61, Data_main[Segment],$B61, Data_main[Scenario],$B$3)),SUMIFS(INDIRECT("Data_main"&amp;"["&amp;BX$8&amp;"]"),Data_main[Data],$A61, Data_main[Segment],$B61, Data_main[Scenario],$B$3)),SUMIFS(INDIRECT("Data_main"&amp;"["&amp;BX$8&amp;"]"),Data_main[Data],$A61, Data_main[Segment],$B61, Data_main[Scenario],$B$3))</f>
        <v>#DIV/0!</v>
      </c>
      <c r="BY61" s="446" t="e">
        <f ca="1">IF($B$6="ON", IF(BY58&gt;=covid_start, IF(BY58&lt;covid_recovery,NA(),SUMIFS(INDIRECT("Data_main"&amp;"["&amp;BY$8&amp;"]"),Data_main[Data],$A61, Data_main[Segment],$B61, Data_main[Scenario],$B$3)),SUMIFS(INDIRECT("Data_main"&amp;"["&amp;BY$8&amp;"]"),Data_main[Data],$A61, Data_main[Segment],$B61, Data_main[Scenario],$B$3)),SUMIFS(INDIRECT("Data_main"&amp;"["&amp;BY$8&amp;"]"),Data_main[Data],$A61, Data_main[Segment],$B61, Data_main[Scenario],$B$3))</f>
        <v>#DIV/0!</v>
      </c>
      <c r="BZ61" s="446" t="e">
        <f ca="1">IF($B$6="ON", IF(BZ58&gt;=covid_start, IF(BZ58&lt;covid_recovery,NA(),SUMIFS(INDIRECT("Data_main"&amp;"["&amp;BZ$8&amp;"]"),Data_main[Data],$A61, Data_main[Segment],$B61, Data_main[Scenario],$B$3)),SUMIFS(INDIRECT("Data_main"&amp;"["&amp;BZ$8&amp;"]"),Data_main[Data],$A61, Data_main[Segment],$B61, Data_main[Scenario],$B$3)),SUMIFS(INDIRECT("Data_main"&amp;"["&amp;BZ$8&amp;"]"),Data_main[Data],$A61, Data_main[Segment],$B61, Data_main[Scenario],$B$3))</f>
        <v>#DIV/0!</v>
      </c>
      <c r="CA61" s="446" t="e">
        <f ca="1">IF($B$6="ON", IF(CA58&gt;=covid_start, IF(CA58&lt;covid_recovery,NA(),SUMIFS(INDIRECT("Data_main"&amp;"["&amp;CA$8&amp;"]"),Data_main[Data],$A61, Data_main[Segment],$B61, Data_main[Scenario],$B$3)),SUMIFS(INDIRECT("Data_main"&amp;"["&amp;CA$8&amp;"]"),Data_main[Data],$A61, Data_main[Segment],$B61, Data_main[Scenario],$B$3)),SUMIFS(INDIRECT("Data_main"&amp;"["&amp;CA$8&amp;"]"),Data_main[Data],$A61, Data_main[Segment],$B61, Data_main[Scenario],$B$3))</f>
        <v>#DIV/0!</v>
      </c>
      <c r="CB61" s="446" t="e">
        <f ca="1">IF($B$6="ON", IF(CB58&gt;=covid_start, IF(CB58&lt;covid_recovery,NA(),SUMIFS(INDIRECT("Data_main"&amp;"["&amp;CB$8&amp;"]"),Data_main[Data],$A61, Data_main[Segment],$B61, Data_main[Scenario],$B$3)),SUMIFS(INDIRECT("Data_main"&amp;"["&amp;CB$8&amp;"]"),Data_main[Data],$A61, Data_main[Segment],$B61, Data_main[Scenario],$B$3)),SUMIFS(INDIRECT("Data_main"&amp;"["&amp;CB$8&amp;"]"),Data_main[Data],$A61, Data_main[Segment],$B61, Data_main[Scenario],$B$3))</f>
        <v>#DIV/0!</v>
      </c>
      <c r="CC61" s="446" t="e">
        <f ca="1">IF($B$6="ON", IF(CC58&gt;=covid_start, IF(CC58&lt;covid_recovery,NA(),SUMIFS(INDIRECT("Data_main"&amp;"["&amp;CC$8&amp;"]"),Data_main[Data],$A61, Data_main[Segment],$B61, Data_main[Scenario],$B$3)),SUMIFS(INDIRECT("Data_main"&amp;"["&amp;CC$8&amp;"]"),Data_main[Data],$A61, Data_main[Segment],$B61, Data_main[Scenario],$B$3)),SUMIFS(INDIRECT("Data_main"&amp;"["&amp;CC$8&amp;"]"),Data_main[Data],$A61, Data_main[Segment],$B61, Data_main[Scenario],$B$3))</f>
        <v>#DIV/0!</v>
      </c>
      <c r="CD61" s="446" t="e">
        <f ca="1">IF($B$6="ON", IF(CD58&gt;=covid_start, IF(CD58&lt;covid_recovery,NA(),SUMIFS(INDIRECT("Data_main"&amp;"["&amp;CD$8&amp;"]"),Data_main[Data],$A61, Data_main[Segment],$B61, Data_main[Scenario],$B$3)),SUMIFS(INDIRECT("Data_main"&amp;"["&amp;CD$8&amp;"]"),Data_main[Data],$A61, Data_main[Segment],$B61, Data_main[Scenario],$B$3)),SUMIFS(INDIRECT("Data_main"&amp;"["&amp;CD$8&amp;"]"),Data_main[Data],$A61, Data_main[Segment],$B61, Data_main[Scenario],$B$3))</f>
        <v>#DIV/0!</v>
      </c>
      <c r="CE61" s="446" t="e">
        <f ca="1">IF($B$6="ON", IF(CE58&gt;=covid_start, IF(CE58&lt;covid_recovery,NA(),SUMIFS(INDIRECT("Data_main"&amp;"["&amp;CE$8&amp;"]"),Data_main[Data],$A61, Data_main[Segment],$B61, Data_main[Scenario],$B$3)),SUMIFS(INDIRECT("Data_main"&amp;"["&amp;CE$8&amp;"]"),Data_main[Data],$A61, Data_main[Segment],$B61, Data_main[Scenario],$B$3)),SUMIFS(INDIRECT("Data_main"&amp;"["&amp;CE$8&amp;"]"),Data_main[Data],$A61, Data_main[Segment],$B61, Data_main[Scenario],$B$3))</f>
        <v>#DIV/0!</v>
      </c>
      <c r="CF61" s="446" t="e">
        <f ca="1">IF($B$6="ON", IF(CF58&gt;=covid_start, IF(CF58&lt;covid_recovery,NA(),SUMIFS(INDIRECT("Data_main"&amp;"["&amp;CF$8&amp;"]"),Data_main[Data],$A61, Data_main[Segment],$B61, Data_main[Scenario],$B$3)),SUMIFS(INDIRECT("Data_main"&amp;"["&amp;CF$8&amp;"]"),Data_main[Data],$A61, Data_main[Segment],$B61, Data_main[Scenario],$B$3)),SUMIFS(INDIRECT("Data_main"&amp;"["&amp;CF$8&amp;"]"),Data_main[Data],$A61, Data_main[Segment],$B61, Data_main[Scenario],$B$3))</f>
        <v>#DIV/0!</v>
      </c>
      <c r="CG61" s="446" t="e">
        <f ca="1">IF($B$6="ON", IF(CG58&gt;=covid_start, IF(CG58&lt;covid_recovery,NA(),SUMIFS(INDIRECT("Data_main"&amp;"["&amp;CG$8&amp;"]"),Data_main[Data],$A61, Data_main[Segment],$B61, Data_main[Scenario],$B$3)),SUMIFS(INDIRECT("Data_main"&amp;"["&amp;CG$8&amp;"]"),Data_main[Data],$A61, Data_main[Segment],$B61, Data_main[Scenario],$B$3)),SUMIFS(INDIRECT("Data_main"&amp;"["&amp;CG$8&amp;"]"),Data_main[Data],$A61, Data_main[Segment],$B61, Data_main[Scenario],$B$3))</f>
        <v>#DIV/0!</v>
      </c>
      <c r="CH61" s="446" t="e">
        <f ca="1">IF($B$6="ON", IF(CH58&gt;=covid_start, IF(CH58&lt;covid_recovery,NA(),SUMIFS(INDIRECT("Data_main"&amp;"["&amp;CH$8&amp;"]"),Data_main[Data],$A61, Data_main[Segment],$B61, Data_main[Scenario],$B$3)),SUMIFS(INDIRECT("Data_main"&amp;"["&amp;CH$8&amp;"]"),Data_main[Data],$A61, Data_main[Segment],$B61, Data_main[Scenario],$B$3)),SUMIFS(INDIRECT("Data_main"&amp;"["&amp;CH$8&amp;"]"),Data_main[Data],$A61, Data_main[Segment],$B61, Data_main[Scenario],$B$3))</f>
        <v>#DIV/0!</v>
      </c>
      <c r="CI61" s="446" t="e">
        <f ca="1">IF($B$6="ON", IF(CI58&gt;=covid_start, IF(CI58&lt;covid_recovery,NA(),SUMIFS(INDIRECT("Data_main"&amp;"["&amp;CI$8&amp;"]"),Data_main[Data],$A61, Data_main[Segment],$B61, Data_main[Scenario],$B$3)),SUMIFS(INDIRECT("Data_main"&amp;"["&amp;CI$8&amp;"]"),Data_main[Data],$A61, Data_main[Segment],$B61, Data_main[Scenario],$B$3)),SUMIFS(INDIRECT("Data_main"&amp;"["&amp;CI$8&amp;"]"),Data_main[Data],$A61, Data_main[Segment],$B61, Data_main[Scenario],$B$3))</f>
        <v>#DIV/0!</v>
      </c>
      <c r="CJ61" s="446" t="e">
        <f ca="1">IF($B$6="ON", IF(CJ58&gt;=covid_start, IF(CJ58&lt;covid_recovery,NA(),SUMIFS(INDIRECT("Data_main"&amp;"["&amp;CJ$8&amp;"]"),Data_main[Data],$A61, Data_main[Segment],$B61, Data_main[Scenario],$B$3)),SUMIFS(INDIRECT("Data_main"&amp;"["&amp;CJ$8&amp;"]"),Data_main[Data],$A61, Data_main[Segment],$B61, Data_main[Scenario],$B$3)),SUMIFS(INDIRECT("Data_main"&amp;"["&amp;CJ$8&amp;"]"),Data_main[Data],$A61, Data_main[Segment],$B61, Data_main[Scenario],$B$3))</f>
        <v>#DIV/0!</v>
      </c>
      <c r="CK61" s="446" t="e">
        <f ca="1">IF($B$6="ON", IF(CK58&gt;=covid_start, IF(CK58&lt;covid_recovery,NA(),SUMIFS(INDIRECT("Data_main"&amp;"["&amp;CK$8&amp;"]"),Data_main[Data],$A61, Data_main[Segment],$B61, Data_main[Scenario],$B$3)),SUMIFS(INDIRECT("Data_main"&amp;"["&amp;CK$8&amp;"]"),Data_main[Data],$A61, Data_main[Segment],$B61, Data_main[Scenario],$B$3)),SUMIFS(INDIRECT("Data_main"&amp;"["&amp;CK$8&amp;"]"),Data_main[Data],$A61, Data_main[Segment],$B61, Data_main[Scenario],$B$3))</f>
        <v>#DIV/0!</v>
      </c>
      <c r="CL61" s="446" t="e">
        <f ca="1">IF($B$6="ON", IF(CL58&gt;=covid_start, IF(CL58&lt;covid_recovery,NA(),SUMIFS(INDIRECT("Data_main"&amp;"["&amp;CL$8&amp;"]"),Data_main[Data],$A61, Data_main[Segment],$B61, Data_main[Scenario],$B$3)),SUMIFS(INDIRECT("Data_main"&amp;"["&amp;CL$8&amp;"]"),Data_main[Data],$A61, Data_main[Segment],$B61, Data_main[Scenario],$B$3)),SUMIFS(INDIRECT("Data_main"&amp;"["&amp;CL$8&amp;"]"),Data_main[Data],$A61, Data_main[Segment],$B61, Data_main[Scenario],$B$3))</f>
        <v>#DIV/0!</v>
      </c>
      <c r="CN61" s="447">
        <f ca="1">IFERROR((Y61/H61)^(1/17)-1,"")</f>
        <v>-3.2792689879523995E-2</v>
      </c>
      <c r="CO61" s="447">
        <f ca="1">IFERROR((AN61/Y61)^(1/15)-1,"")</f>
        <v>-3.3387995467958453E-2</v>
      </c>
      <c r="CP61" s="447">
        <f ca="1">IFERROR((AN61/H61)^(1/32)-1,"")</f>
        <v>-3.3071785010047372E-2</v>
      </c>
    </row>
    <row r="62" spans="1:94" outlineLevel="1" x14ac:dyDescent="0.25">
      <c r="A62" s="450"/>
      <c r="B62" s="450" t="s">
        <v>26</v>
      </c>
      <c r="C62" s="450" t="s">
        <v>335</v>
      </c>
      <c r="D62" s="450" t="s">
        <v>336</v>
      </c>
      <c r="E62" s="452" t="e">
        <f t="shared" ref="E62:AJ62" ca="1" si="511">(E61-INDEX($E58:$CL61,4,MATCH($B$5,$E58:$CL58,0)))/(INDEX($E58:$CL61,4,MATCH($B$4,$E58:$CL58,0))-INDEX($E58:$CL61,4,MATCH($B$5,$E58:$CL58,0)))</f>
        <v>#N/A</v>
      </c>
      <c r="F62" s="453" t="e">
        <f t="shared" ca="1" si="511"/>
        <v>#N/A</v>
      </c>
      <c r="G62" s="453" t="e">
        <f t="shared" ca="1" si="511"/>
        <v>#N/A</v>
      </c>
      <c r="H62" s="453" t="e">
        <f t="shared" ca="1" si="511"/>
        <v>#N/A</v>
      </c>
      <c r="I62" s="453" t="e">
        <f t="shared" ca="1" si="511"/>
        <v>#N/A</v>
      </c>
      <c r="J62" s="453" t="e">
        <f t="shared" ca="1" si="511"/>
        <v>#N/A</v>
      </c>
      <c r="K62" s="453" t="e">
        <f t="shared" ca="1" si="511"/>
        <v>#N/A</v>
      </c>
      <c r="L62" s="453" t="e">
        <f t="shared" ca="1" si="511"/>
        <v>#N/A</v>
      </c>
      <c r="M62" s="453" t="e">
        <f t="shared" ca="1" si="511"/>
        <v>#N/A</v>
      </c>
      <c r="N62" s="453" t="e">
        <f t="shared" ca="1" si="511"/>
        <v>#N/A</v>
      </c>
      <c r="O62" s="453" t="e">
        <f t="shared" ca="1" si="511"/>
        <v>#N/A</v>
      </c>
      <c r="P62" s="453" t="e">
        <f t="shared" ca="1" si="511"/>
        <v>#N/A</v>
      </c>
      <c r="Q62" s="453" t="e">
        <f t="shared" ca="1" si="511"/>
        <v>#N/A</v>
      </c>
      <c r="R62" s="453" t="e">
        <f t="shared" ca="1" si="511"/>
        <v>#N/A</v>
      </c>
      <c r="S62" s="453" t="e">
        <f t="shared" ca="1" si="511"/>
        <v>#N/A</v>
      </c>
      <c r="T62" s="453" t="e">
        <f t="shared" ca="1" si="511"/>
        <v>#N/A</v>
      </c>
      <c r="U62" s="453" t="e">
        <f t="shared" ca="1" si="511"/>
        <v>#N/A</v>
      </c>
      <c r="V62" s="453" t="e">
        <f t="shared" ca="1" si="511"/>
        <v>#N/A</v>
      </c>
      <c r="W62" s="453" t="e">
        <f t="shared" ca="1" si="511"/>
        <v>#N/A</v>
      </c>
      <c r="X62" s="453" t="e">
        <f t="shared" ca="1" si="511"/>
        <v>#N/A</v>
      </c>
      <c r="Y62" s="453" t="e">
        <f t="shared" ca="1" si="511"/>
        <v>#N/A</v>
      </c>
      <c r="Z62" s="453" t="e">
        <f t="shared" ca="1" si="511"/>
        <v>#N/A</v>
      </c>
      <c r="AA62" s="453" t="e">
        <f t="shared" ca="1" si="511"/>
        <v>#N/A</v>
      </c>
      <c r="AB62" s="453" t="e">
        <f t="shared" ca="1" si="511"/>
        <v>#N/A</v>
      </c>
      <c r="AC62" s="453" t="e">
        <f t="shared" ca="1" si="511"/>
        <v>#N/A</v>
      </c>
      <c r="AD62" s="453" t="e">
        <f t="shared" ca="1" si="511"/>
        <v>#N/A</v>
      </c>
      <c r="AE62" s="453" t="e">
        <f t="shared" ca="1" si="511"/>
        <v>#N/A</v>
      </c>
      <c r="AF62" s="453" t="e">
        <f t="shared" ca="1" si="511"/>
        <v>#N/A</v>
      </c>
      <c r="AG62" s="453" t="e">
        <f t="shared" ca="1" si="511"/>
        <v>#N/A</v>
      </c>
      <c r="AH62" s="453" t="e">
        <f t="shared" ca="1" si="511"/>
        <v>#N/A</v>
      </c>
      <c r="AI62" s="453" t="e">
        <f t="shared" ca="1" si="511"/>
        <v>#N/A</v>
      </c>
      <c r="AJ62" s="453" t="e">
        <f t="shared" ca="1" si="511"/>
        <v>#N/A</v>
      </c>
      <c r="AK62" s="453" t="e">
        <f t="shared" ref="AK62:BP62" ca="1" si="512">(AK61-INDEX($E58:$CL61,4,MATCH($B$5,$E58:$CL58,0)))/(INDEX($E58:$CL61,4,MATCH($B$4,$E58:$CL58,0))-INDEX($E58:$CL61,4,MATCH($B$5,$E58:$CL58,0)))</f>
        <v>#N/A</v>
      </c>
      <c r="AL62" s="453" t="e">
        <f t="shared" ca="1" si="512"/>
        <v>#N/A</v>
      </c>
      <c r="AM62" s="453" t="e">
        <f t="shared" ca="1" si="512"/>
        <v>#N/A</v>
      </c>
      <c r="AN62" s="453" t="e">
        <f t="shared" ca="1" si="512"/>
        <v>#N/A</v>
      </c>
      <c r="AO62" s="453" t="e">
        <f t="shared" ca="1" si="512"/>
        <v>#N/A</v>
      </c>
      <c r="AP62" s="453" t="e">
        <f t="shared" ca="1" si="512"/>
        <v>#N/A</v>
      </c>
      <c r="AQ62" s="453" t="e">
        <f t="shared" ca="1" si="512"/>
        <v>#N/A</v>
      </c>
      <c r="AR62" s="453" t="e">
        <f t="shared" ca="1" si="512"/>
        <v>#N/A</v>
      </c>
      <c r="AS62" s="453" t="e">
        <f t="shared" ca="1" si="512"/>
        <v>#N/A</v>
      </c>
      <c r="AT62" s="453" t="e">
        <f t="shared" ca="1" si="512"/>
        <v>#N/A</v>
      </c>
      <c r="AU62" s="453" t="e">
        <f t="shared" ca="1" si="512"/>
        <v>#N/A</v>
      </c>
      <c r="AV62" s="453" t="e">
        <f t="shared" ca="1" si="512"/>
        <v>#N/A</v>
      </c>
      <c r="AW62" s="453" t="e">
        <f t="shared" ca="1" si="512"/>
        <v>#N/A</v>
      </c>
      <c r="AX62" s="453" t="e">
        <f t="shared" ca="1" si="512"/>
        <v>#N/A</v>
      </c>
      <c r="AY62" s="453" t="e">
        <f t="shared" ca="1" si="512"/>
        <v>#N/A</v>
      </c>
      <c r="AZ62" s="453" t="e">
        <f t="shared" ca="1" si="512"/>
        <v>#N/A</v>
      </c>
      <c r="BA62" s="453" t="e">
        <f t="shared" ca="1" si="512"/>
        <v>#N/A</v>
      </c>
      <c r="BB62" s="453" t="e">
        <f t="shared" ca="1" si="512"/>
        <v>#N/A</v>
      </c>
      <c r="BC62" s="453" t="e">
        <f t="shared" ca="1" si="512"/>
        <v>#N/A</v>
      </c>
      <c r="BD62" s="453" t="e">
        <f t="shared" ca="1" si="512"/>
        <v>#N/A</v>
      </c>
      <c r="BE62" s="453" t="e">
        <f t="shared" ca="1" si="512"/>
        <v>#N/A</v>
      </c>
      <c r="BF62" s="453" t="e">
        <f t="shared" ca="1" si="512"/>
        <v>#N/A</v>
      </c>
      <c r="BG62" s="453" t="e">
        <f t="shared" ca="1" si="512"/>
        <v>#N/A</v>
      </c>
      <c r="BH62" s="453" t="e">
        <f t="shared" ca="1" si="512"/>
        <v>#N/A</v>
      </c>
      <c r="BI62" s="453" t="e">
        <f t="shared" ca="1" si="512"/>
        <v>#N/A</v>
      </c>
      <c r="BJ62" s="453" t="e">
        <f t="shared" ca="1" si="512"/>
        <v>#N/A</v>
      </c>
      <c r="BK62" s="453" t="e">
        <f t="shared" ca="1" si="512"/>
        <v>#N/A</v>
      </c>
      <c r="BL62" s="453" t="e">
        <f t="shared" ca="1" si="512"/>
        <v>#N/A</v>
      </c>
      <c r="BM62" s="453" t="e">
        <f t="shared" ca="1" si="512"/>
        <v>#DIV/0!</v>
      </c>
      <c r="BN62" s="453" t="e">
        <f t="shared" ca="1" si="512"/>
        <v>#DIV/0!</v>
      </c>
      <c r="BO62" s="453" t="e">
        <f t="shared" ca="1" si="512"/>
        <v>#DIV/0!</v>
      </c>
      <c r="BP62" s="453" t="e">
        <f t="shared" ca="1" si="512"/>
        <v>#DIV/0!</v>
      </c>
      <c r="BQ62" s="453" t="e">
        <f t="shared" ref="BQ62:CL62" ca="1" si="513">(BQ61-INDEX($E58:$CL61,4,MATCH($B$5,$E58:$CL58,0)))/(INDEX($E58:$CL61,4,MATCH($B$4,$E58:$CL58,0))-INDEX($E58:$CL61,4,MATCH($B$5,$E58:$CL58,0)))</f>
        <v>#DIV/0!</v>
      </c>
      <c r="BR62" s="453" t="e">
        <f t="shared" ca="1" si="513"/>
        <v>#DIV/0!</v>
      </c>
      <c r="BS62" s="453" t="e">
        <f t="shared" ca="1" si="513"/>
        <v>#DIV/0!</v>
      </c>
      <c r="BT62" s="453" t="e">
        <f t="shared" ca="1" si="513"/>
        <v>#DIV/0!</v>
      </c>
      <c r="BU62" s="453" t="e">
        <f t="shared" ca="1" si="513"/>
        <v>#DIV/0!</v>
      </c>
      <c r="BV62" s="453" t="e">
        <f t="shared" ca="1" si="513"/>
        <v>#DIV/0!</v>
      </c>
      <c r="BW62" s="453" t="e">
        <f t="shared" ca="1" si="513"/>
        <v>#DIV/0!</v>
      </c>
      <c r="BX62" s="453" t="e">
        <f t="shared" ca="1" si="513"/>
        <v>#DIV/0!</v>
      </c>
      <c r="BY62" s="453" t="e">
        <f t="shared" ca="1" si="513"/>
        <v>#DIV/0!</v>
      </c>
      <c r="BZ62" s="453" t="e">
        <f t="shared" ca="1" si="513"/>
        <v>#DIV/0!</v>
      </c>
      <c r="CA62" s="453" t="e">
        <f t="shared" ca="1" si="513"/>
        <v>#DIV/0!</v>
      </c>
      <c r="CB62" s="453" t="e">
        <f t="shared" ca="1" si="513"/>
        <v>#DIV/0!</v>
      </c>
      <c r="CC62" s="453" t="e">
        <f t="shared" ca="1" si="513"/>
        <v>#DIV/0!</v>
      </c>
      <c r="CD62" s="453" t="e">
        <f t="shared" ca="1" si="513"/>
        <v>#DIV/0!</v>
      </c>
      <c r="CE62" s="453" t="e">
        <f t="shared" ca="1" si="513"/>
        <v>#DIV/0!</v>
      </c>
      <c r="CF62" s="453" t="e">
        <f t="shared" ca="1" si="513"/>
        <v>#DIV/0!</v>
      </c>
      <c r="CG62" s="453" t="e">
        <f t="shared" ca="1" si="513"/>
        <v>#DIV/0!</v>
      </c>
      <c r="CH62" s="453" t="e">
        <f t="shared" ca="1" si="513"/>
        <v>#DIV/0!</v>
      </c>
      <c r="CI62" s="453" t="e">
        <f t="shared" ca="1" si="513"/>
        <v>#DIV/0!</v>
      </c>
      <c r="CJ62" s="453" t="e">
        <f t="shared" ca="1" si="513"/>
        <v>#DIV/0!</v>
      </c>
      <c r="CK62" s="453" t="e">
        <f t="shared" ca="1" si="513"/>
        <v>#DIV/0!</v>
      </c>
      <c r="CL62" s="453" t="e">
        <f t="shared" ca="1" si="513"/>
        <v>#DIV/0!</v>
      </c>
      <c r="CN62" s="454"/>
      <c r="CO62" s="454"/>
      <c r="CP62" s="454"/>
    </row>
    <row r="63" spans="1:94" outlineLevel="1" x14ac:dyDescent="0.25">
      <c r="A63" s="455"/>
      <c r="B63" s="455" t="s">
        <v>28</v>
      </c>
      <c r="C63" s="455" t="s">
        <v>337</v>
      </c>
      <c r="D63" s="455" t="s">
        <v>338</v>
      </c>
      <c r="E63" s="457">
        <f t="shared" ref="E63:AJ63" ca="1" si="514">INDEX($E58:$CL61,4,MATCH($B$5,$E58:$CL58,0))</f>
        <v>453.70549319816877</v>
      </c>
      <c r="F63" s="458">
        <f t="shared" ca="1" si="514"/>
        <v>453.70549319816877</v>
      </c>
      <c r="G63" s="458">
        <f t="shared" ca="1" si="514"/>
        <v>453.70549319816877</v>
      </c>
      <c r="H63" s="458">
        <f t="shared" ca="1" si="514"/>
        <v>453.70549319816877</v>
      </c>
      <c r="I63" s="458">
        <f t="shared" ca="1" si="514"/>
        <v>453.70549319816877</v>
      </c>
      <c r="J63" s="458">
        <f t="shared" ca="1" si="514"/>
        <v>453.70549319816877</v>
      </c>
      <c r="K63" s="458">
        <f t="shared" ca="1" si="514"/>
        <v>453.70549319816877</v>
      </c>
      <c r="L63" s="458">
        <f t="shared" ca="1" si="514"/>
        <v>453.70549319816877</v>
      </c>
      <c r="M63" s="458">
        <f t="shared" ca="1" si="514"/>
        <v>453.70549319816877</v>
      </c>
      <c r="N63" s="458">
        <f t="shared" ca="1" si="514"/>
        <v>453.70549319816877</v>
      </c>
      <c r="O63" s="458">
        <f t="shared" ca="1" si="514"/>
        <v>453.70549319816877</v>
      </c>
      <c r="P63" s="458">
        <f t="shared" ca="1" si="514"/>
        <v>453.70549319816877</v>
      </c>
      <c r="Q63" s="458">
        <f t="shared" ca="1" si="514"/>
        <v>453.70549319816877</v>
      </c>
      <c r="R63" s="458">
        <f t="shared" ca="1" si="514"/>
        <v>453.70549319816877</v>
      </c>
      <c r="S63" s="458">
        <f t="shared" ca="1" si="514"/>
        <v>453.70549319816877</v>
      </c>
      <c r="T63" s="458">
        <f t="shared" ca="1" si="514"/>
        <v>453.70549319816877</v>
      </c>
      <c r="U63" s="458">
        <f t="shared" ca="1" si="514"/>
        <v>453.70549319816877</v>
      </c>
      <c r="V63" s="458">
        <f t="shared" ca="1" si="514"/>
        <v>453.70549319816877</v>
      </c>
      <c r="W63" s="458">
        <f t="shared" ca="1" si="514"/>
        <v>453.70549319816877</v>
      </c>
      <c r="X63" s="458">
        <f t="shared" ca="1" si="514"/>
        <v>453.70549319816877</v>
      </c>
      <c r="Y63" s="458">
        <f t="shared" ca="1" si="514"/>
        <v>453.70549319816877</v>
      </c>
      <c r="Z63" s="458">
        <f t="shared" ca="1" si="514"/>
        <v>453.70549319816877</v>
      </c>
      <c r="AA63" s="458">
        <f t="shared" ca="1" si="514"/>
        <v>453.70549319816877</v>
      </c>
      <c r="AB63" s="458">
        <f t="shared" ca="1" si="514"/>
        <v>453.70549319816877</v>
      </c>
      <c r="AC63" s="458">
        <f t="shared" ca="1" si="514"/>
        <v>453.70549319816877</v>
      </c>
      <c r="AD63" s="458">
        <f t="shared" ca="1" si="514"/>
        <v>453.70549319816877</v>
      </c>
      <c r="AE63" s="458">
        <f t="shared" ca="1" si="514"/>
        <v>453.70549319816877</v>
      </c>
      <c r="AF63" s="458">
        <f t="shared" ca="1" si="514"/>
        <v>453.70549319816877</v>
      </c>
      <c r="AG63" s="458">
        <f t="shared" ca="1" si="514"/>
        <v>453.70549319816877</v>
      </c>
      <c r="AH63" s="458">
        <f t="shared" ca="1" si="514"/>
        <v>453.70549319816877</v>
      </c>
      <c r="AI63" s="458">
        <f t="shared" ca="1" si="514"/>
        <v>453.70549319816877</v>
      </c>
      <c r="AJ63" s="458">
        <f t="shared" ca="1" si="514"/>
        <v>453.70549319816877</v>
      </c>
      <c r="AK63" s="458">
        <f t="shared" ref="AK63:BP63" ca="1" si="515">INDEX($E58:$CL61,4,MATCH($B$5,$E58:$CL58,0))</f>
        <v>453.70549319816877</v>
      </c>
      <c r="AL63" s="458">
        <f t="shared" ca="1" si="515"/>
        <v>453.70549319816877</v>
      </c>
      <c r="AM63" s="458">
        <f t="shared" ca="1" si="515"/>
        <v>453.70549319816877</v>
      </c>
      <c r="AN63" s="458">
        <f t="shared" ca="1" si="515"/>
        <v>453.70549319816877</v>
      </c>
      <c r="AO63" s="458">
        <f t="shared" ca="1" si="515"/>
        <v>453.70549319816877</v>
      </c>
      <c r="AP63" s="458">
        <f t="shared" ca="1" si="515"/>
        <v>453.70549319816877</v>
      </c>
      <c r="AQ63" s="458">
        <f t="shared" ca="1" si="515"/>
        <v>453.70549319816877</v>
      </c>
      <c r="AR63" s="458">
        <f t="shared" ca="1" si="515"/>
        <v>453.70549319816877</v>
      </c>
      <c r="AS63" s="458">
        <f t="shared" ca="1" si="515"/>
        <v>453.70549319816877</v>
      </c>
      <c r="AT63" s="458">
        <f t="shared" ca="1" si="515"/>
        <v>453.70549319816877</v>
      </c>
      <c r="AU63" s="458">
        <f t="shared" ca="1" si="515"/>
        <v>453.70549319816877</v>
      </c>
      <c r="AV63" s="458">
        <f t="shared" ca="1" si="515"/>
        <v>453.70549319816877</v>
      </c>
      <c r="AW63" s="458">
        <f t="shared" ca="1" si="515"/>
        <v>453.70549319816877</v>
      </c>
      <c r="AX63" s="458">
        <f t="shared" ca="1" si="515"/>
        <v>453.70549319816877</v>
      </c>
      <c r="AY63" s="458">
        <f t="shared" ca="1" si="515"/>
        <v>453.70549319816877</v>
      </c>
      <c r="AZ63" s="458">
        <f t="shared" ca="1" si="515"/>
        <v>453.70549319816877</v>
      </c>
      <c r="BA63" s="458">
        <f t="shared" ca="1" si="515"/>
        <v>453.70549319816877</v>
      </c>
      <c r="BB63" s="458">
        <f t="shared" ca="1" si="515"/>
        <v>453.70549319816877</v>
      </c>
      <c r="BC63" s="458">
        <f t="shared" ca="1" si="515"/>
        <v>453.70549319816877</v>
      </c>
      <c r="BD63" s="458">
        <f t="shared" ca="1" si="515"/>
        <v>453.70549319816877</v>
      </c>
      <c r="BE63" s="458">
        <f t="shared" ca="1" si="515"/>
        <v>453.70549319816877</v>
      </c>
      <c r="BF63" s="458">
        <f t="shared" ca="1" si="515"/>
        <v>453.70549319816877</v>
      </c>
      <c r="BG63" s="458">
        <f t="shared" ca="1" si="515"/>
        <v>453.70549319816877</v>
      </c>
      <c r="BH63" s="458">
        <f t="shared" ca="1" si="515"/>
        <v>453.70549319816877</v>
      </c>
      <c r="BI63" s="458">
        <f t="shared" ca="1" si="515"/>
        <v>453.70549319816877</v>
      </c>
      <c r="BJ63" s="458">
        <f t="shared" ca="1" si="515"/>
        <v>453.70549319816877</v>
      </c>
      <c r="BK63" s="458">
        <f t="shared" ca="1" si="515"/>
        <v>453.70549319816877</v>
      </c>
      <c r="BL63" s="458">
        <f t="shared" ca="1" si="515"/>
        <v>453.70549319816877</v>
      </c>
      <c r="BM63" s="458">
        <f t="shared" ca="1" si="515"/>
        <v>453.70549319816877</v>
      </c>
      <c r="BN63" s="458">
        <f t="shared" ca="1" si="515"/>
        <v>453.70549319816877</v>
      </c>
      <c r="BO63" s="458">
        <f t="shared" ca="1" si="515"/>
        <v>453.70549319816877</v>
      </c>
      <c r="BP63" s="458">
        <f t="shared" ca="1" si="515"/>
        <v>453.70549319816877</v>
      </c>
      <c r="BQ63" s="458">
        <f t="shared" ref="BQ63:CL63" ca="1" si="516">INDEX($E58:$CL61,4,MATCH($B$5,$E58:$CL58,0))</f>
        <v>453.70549319816877</v>
      </c>
      <c r="BR63" s="458">
        <f t="shared" ca="1" si="516"/>
        <v>453.70549319816877</v>
      </c>
      <c r="BS63" s="458">
        <f t="shared" ca="1" si="516"/>
        <v>453.70549319816877</v>
      </c>
      <c r="BT63" s="458">
        <f t="shared" ca="1" si="516"/>
        <v>453.70549319816877</v>
      </c>
      <c r="BU63" s="458">
        <f t="shared" ca="1" si="516"/>
        <v>453.70549319816877</v>
      </c>
      <c r="BV63" s="458">
        <f t="shared" ca="1" si="516"/>
        <v>453.70549319816877</v>
      </c>
      <c r="BW63" s="458">
        <f t="shared" ca="1" si="516"/>
        <v>453.70549319816877</v>
      </c>
      <c r="BX63" s="458">
        <f t="shared" ca="1" si="516"/>
        <v>453.70549319816877</v>
      </c>
      <c r="BY63" s="458">
        <f t="shared" ca="1" si="516"/>
        <v>453.70549319816877</v>
      </c>
      <c r="BZ63" s="458">
        <f t="shared" ca="1" si="516"/>
        <v>453.70549319816877</v>
      </c>
      <c r="CA63" s="458">
        <f t="shared" ca="1" si="516"/>
        <v>453.70549319816877</v>
      </c>
      <c r="CB63" s="458">
        <f t="shared" ca="1" si="516"/>
        <v>453.70549319816877</v>
      </c>
      <c r="CC63" s="458">
        <f t="shared" ca="1" si="516"/>
        <v>453.70549319816877</v>
      </c>
      <c r="CD63" s="458">
        <f t="shared" ca="1" si="516"/>
        <v>453.70549319816877</v>
      </c>
      <c r="CE63" s="458">
        <f t="shared" ca="1" si="516"/>
        <v>453.70549319816877</v>
      </c>
      <c r="CF63" s="458">
        <f t="shared" ca="1" si="516"/>
        <v>453.70549319816877</v>
      </c>
      <c r="CG63" s="458">
        <f t="shared" ca="1" si="516"/>
        <v>453.70549319816877</v>
      </c>
      <c r="CH63" s="458">
        <f t="shared" ca="1" si="516"/>
        <v>453.70549319816877</v>
      </c>
      <c r="CI63" s="458">
        <f t="shared" ca="1" si="516"/>
        <v>453.70549319816877</v>
      </c>
      <c r="CJ63" s="458">
        <f t="shared" ca="1" si="516"/>
        <v>453.70549319816877</v>
      </c>
      <c r="CK63" s="458">
        <f t="shared" ca="1" si="516"/>
        <v>453.70549319816877</v>
      </c>
      <c r="CL63" s="458">
        <f t="shared" ca="1" si="516"/>
        <v>453.70549319816877</v>
      </c>
      <c r="CN63" s="454"/>
      <c r="CO63" s="454"/>
      <c r="CP63" s="454"/>
    </row>
    <row r="64" spans="1:94" outlineLevel="1" x14ac:dyDescent="0.25">
      <c r="A64" s="459" t="s">
        <v>255</v>
      </c>
      <c r="B64" s="459" t="s">
        <v>260</v>
      </c>
      <c r="C64" s="459" t="s">
        <v>339</v>
      </c>
      <c r="D64" s="459"/>
      <c r="E64" s="460" t="str">
        <f t="shared" ref="E64:AJ64" si="517">IF(E58=base,pse,"")</f>
        <v/>
      </c>
      <c r="F64" s="461" t="str">
        <f t="shared" si="517"/>
        <v/>
      </c>
      <c r="G64" s="461" t="str">
        <f t="shared" si="517"/>
        <v/>
      </c>
      <c r="H64" s="461" t="str">
        <f t="shared" si="517"/>
        <v/>
      </c>
      <c r="I64" s="461" t="str">
        <f t="shared" si="517"/>
        <v/>
      </c>
      <c r="J64" s="461" t="str">
        <f t="shared" si="517"/>
        <v/>
      </c>
      <c r="K64" s="461" t="str">
        <f t="shared" si="517"/>
        <v/>
      </c>
      <c r="L64" s="461" t="str">
        <f t="shared" si="517"/>
        <v/>
      </c>
      <c r="M64" s="461" t="str">
        <f t="shared" si="517"/>
        <v/>
      </c>
      <c r="N64" s="461" t="str">
        <f t="shared" si="517"/>
        <v/>
      </c>
      <c r="O64" s="461" t="str">
        <f t="shared" si="517"/>
        <v/>
      </c>
      <c r="P64" s="461" t="str">
        <f t="shared" si="517"/>
        <v/>
      </c>
      <c r="Q64" s="461" t="str">
        <f t="shared" si="517"/>
        <v/>
      </c>
      <c r="R64" s="461" t="str">
        <f t="shared" si="517"/>
        <v/>
      </c>
      <c r="S64" s="461" t="str">
        <f t="shared" si="517"/>
        <v/>
      </c>
      <c r="T64" s="461" t="str">
        <f t="shared" si="517"/>
        <v/>
      </c>
      <c r="U64" s="461" t="str">
        <f t="shared" si="517"/>
        <v/>
      </c>
      <c r="V64" s="461" t="str">
        <f t="shared" si="517"/>
        <v/>
      </c>
      <c r="W64" s="461" t="str">
        <f t="shared" si="517"/>
        <v/>
      </c>
      <c r="X64" s="461" t="str">
        <f t="shared" si="517"/>
        <v/>
      </c>
      <c r="Y64" s="461" t="str">
        <f t="shared" si="517"/>
        <v/>
      </c>
      <c r="Z64" s="461" t="str">
        <f t="shared" si="517"/>
        <v/>
      </c>
      <c r="AA64" s="461" t="str">
        <f t="shared" si="517"/>
        <v/>
      </c>
      <c r="AB64" s="461" t="str">
        <f t="shared" si="517"/>
        <v/>
      </c>
      <c r="AC64" s="461" t="str">
        <f t="shared" si="517"/>
        <v/>
      </c>
      <c r="AD64" s="461" t="str">
        <f t="shared" si="517"/>
        <v/>
      </c>
      <c r="AE64" s="461" t="str">
        <f t="shared" si="517"/>
        <v/>
      </c>
      <c r="AF64" s="461" t="str">
        <f t="shared" si="517"/>
        <v/>
      </c>
      <c r="AG64" s="461" t="str">
        <f t="shared" si="517"/>
        <v/>
      </c>
      <c r="AH64" s="461" t="str">
        <f t="shared" si="517"/>
        <v/>
      </c>
      <c r="AI64" s="461" t="str">
        <f t="shared" si="517"/>
        <v/>
      </c>
      <c r="AJ64" s="461" t="str">
        <f t="shared" si="517"/>
        <v/>
      </c>
      <c r="AK64" s="461" t="str">
        <f t="shared" ref="AK64:BP64" si="518">IF(AK58=base,pse,"")</f>
        <v/>
      </c>
      <c r="AL64" s="461" t="str">
        <f t="shared" si="518"/>
        <v/>
      </c>
      <c r="AM64" s="461" t="str">
        <f t="shared" si="518"/>
        <v/>
      </c>
      <c r="AN64" s="461" t="str">
        <f t="shared" si="518"/>
        <v/>
      </c>
      <c r="AO64" s="461" t="str">
        <f t="shared" si="518"/>
        <v/>
      </c>
      <c r="AP64" s="461" t="str">
        <f t="shared" si="518"/>
        <v/>
      </c>
      <c r="AQ64" s="461" t="str">
        <f t="shared" si="518"/>
        <v/>
      </c>
      <c r="AR64" s="461" t="str">
        <f t="shared" si="518"/>
        <v/>
      </c>
      <c r="AS64" s="461" t="str">
        <f t="shared" si="518"/>
        <v/>
      </c>
      <c r="AT64" s="461" t="str">
        <f t="shared" si="518"/>
        <v/>
      </c>
      <c r="AU64" s="461" t="str">
        <f t="shared" si="518"/>
        <v/>
      </c>
      <c r="AV64" s="461" t="str">
        <f t="shared" si="518"/>
        <v/>
      </c>
      <c r="AW64" s="461" t="str">
        <f t="shared" si="518"/>
        <v/>
      </c>
      <c r="AX64" s="461" t="str">
        <f t="shared" si="518"/>
        <v/>
      </c>
      <c r="AY64" s="461" t="str">
        <f t="shared" si="518"/>
        <v/>
      </c>
      <c r="AZ64" s="461" t="str">
        <f t="shared" si="518"/>
        <v/>
      </c>
      <c r="BA64" s="461" t="str">
        <f t="shared" si="518"/>
        <v/>
      </c>
      <c r="BB64" s="461" t="str">
        <f t="shared" si="518"/>
        <v/>
      </c>
      <c r="BC64" s="461" t="str">
        <f t="shared" si="518"/>
        <v/>
      </c>
      <c r="BD64" s="461" t="str">
        <f t="shared" si="518"/>
        <v/>
      </c>
      <c r="BE64" s="461" t="str">
        <f t="shared" si="518"/>
        <v/>
      </c>
      <c r="BF64" s="461" t="str">
        <f t="shared" si="518"/>
        <v/>
      </c>
      <c r="BG64" s="461" t="str">
        <f t="shared" si="518"/>
        <v/>
      </c>
      <c r="BH64" s="461" t="str">
        <f t="shared" si="518"/>
        <v/>
      </c>
      <c r="BI64" s="461" t="str">
        <f t="shared" si="518"/>
        <v/>
      </c>
      <c r="BJ64" s="461" t="str">
        <f t="shared" si="518"/>
        <v/>
      </c>
      <c r="BK64" s="461" t="str">
        <f t="shared" si="518"/>
        <v/>
      </c>
      <c r="BL64" s="461" t="str">
        <f t="shared" si="518"/>
        <v/>
      </c>
      <c r="BM64" s="461" t="str">
        <f t="shared" si="518"/>
        <v/>
      </c>
      <c r="BN64" s="461" t="str">
        <f t="shared" si="518"/>
        <v/>
      </c>
      <c r="BO64" s="461" t="str">
        <f t="shared" si="518"/>
        <v/>
      </c>
      <c r="BP64" s="461" t="str">
        <f t="shared" si="518"/>
        <v/>
      </c>
      <c r="BQ64" s="461" t="str">
        <f t="shared" ref="BQ64:CL64" si="519">IF(BQ58=base,pse,"")</f>
        <v/>
      </c>
      <c r="BR64" s="461" t="str">
        <f t="shared" si="519"/>
        <v/>
      </c>
      <c r="BS64" s="461" t="str">
        <f t="shared" si="519"/>
        <v/>
      </c>
      <c r="BT64" s="461" t="str">
        <f t="shared" si="519"/>
        <v/>
      </c>
      <c r="BU64" s="461" t="str">
        <f t="shared" si="519"/>
        <v/>
      </c>
      <c r="BV64" s="461" t="str">
        <f t="shared" si="519"/>
        <v/>
      </c>
      <c r="BW64" s="461" t="str">
        <f t="shared" si="519"/>
        <v/>
      </c>
      <c r="BX64" s="461" t="str">
        <f t="shared" si="519"/>
        <v/>
      </c>
      <c r="BY64" s="461" t="str">
        <f t="shared" si="519"/>
        <v/>
      </c>
      <c r="BZ64" s="461" t="str">
        <f t="shared" si="519"/>
        <v/>
      </c>
      <c r="CA64" s="461" t="str">
        <f t="shared" si="519"/>
        <v/>
      </c>
      <c r="CB64" s="461" t="str">
        <f t="shared" si="519"/>
        <v/>
      </c>
      <c r="CC64" s="461" t="str">
        <f t="shared" si="519"/>
        <v/>
      </c>
      <c r="CD64" s="461" t="str">
        <f t="shared" si="519"/>
        <v/>
      </c>
      <c r="CE64" s="461" t="str">
        <f t="shared" si="519"/>
        <v/>
      </c>
      <c r="CF64" s="461" t="str">
        <f t="shared" si="519"/>
        <v/>
      </c>
      <c r="CG64" s="461" t="str">
        <f t="shared" si="519"/>
        <v/>
      </c>
      <c r="CH64" s="461" t="str">
        <f t="shared" si="519"/>
        <v/>
      </c>
      <c r="CI64" s="461" t="str">
        <f t="shared" si="519"/>
        <v/>
      </c>
      <c r="CJ64" s="461" t="str">
        <f t="shared" si="519"/>
        <v/>
      </c>
      <c r="CK64" s="461" t="str">
        <f t="shared" si="519"/>
        <v/>
      </c>
      <c r="CL64" s="461" t="str">
        <f t="shared" si="519"/>
        <v/>
      </c>
      <c r="CN64" s="462" t="str">
        <f t="shared" ref="CN64:CN73" si="520">IFERROR((Y64/H64)^(1/17)-1,"")</f>
        <v/>
      </c>
      <c r="CO64" s="462" t="str">
        <f t="shared" ref="CO64:CO73" si="521">IFERROR((AN64/Y64)^(1/15)-1,"")</f>
        <v/>
      </c>
      <c r="CP64" s="462" t="str">
        <f t="shared" ref="CP64:CP73" si="522">IFERROR((AN64/H64)^(1/32)-1,"")</f>
        <v/>
      </c>
    </row>
    <row r="65" spans="1:94" outlineLevel="1" x14ac:dyDescent="0.25">
      <c r="A65" s="456" t="s">
        <v>255</v>
      </c>
      <c r="B65" s="456" t="s">
        <v>259</v>
      </c>
      <c r="C65" s="456" t="s">
        <v>340</v>
      </c>
      <c r="D65" s="456"/>
      <c r="E65" s="469">
        <f t="shared" ref="E65:AJ65" si="523">IF(E8&lt;sector_base,NA(),IFERROR(IF(activity_approach="Input Activity Data Manually",IF(E8=base,psa,IF(E8=target,psf,D65+((psf-psa)/(target-base)))),psa*(1+f_CAGR)^(E8-base)),""))</f>
        <v>0</v>
      </c>
      <c r="F65" s="463">
        <f t="shared" si="523"/>
        <v>0</v>
      </c>
      <c r="G65" s="463">
        <f t="shared" si="523"/>
        <v>0</v>
      </c>
      <c r="H65" s="463">
        <f t="shared" si="523"/>
        <v>0</v>
      </c>
      <c r="I65" s="463">
        <f t="shared" si="523"/>
        <v>0</v>
      </c>
      <c r="J65" s="463">
        <f t="shared" si="523"/>
        <v>0</v>
      </c>
      <c r="K65" s="463">
        <f t="shared" si="523"/>
        <v>0</v>
      </c>
      <c r="L65" s="463">
        <f t="shared" si="523"/>
        <v>0</v>
      </c>
      <c r="M65" s="463">
        <f t="shared" si="523"/>
        <v>0</v>
      </c>
      <c r="N65" s="463">
        <f t="shared" si="523"/>
        <v>0</v>
      </c>
      <c r="O65" s="463">
        <f t="shared" si="523"/>
        <v>0</v>
      </c>
      <c r="P65" s="463">
        <f t="shared" si="523"/>
        <v>0</v>
      </c>
      <c r="Q65" s="463">
        <f t="shared" si="523"/>
        <v>0</v>
      </c>
      <c r="R65" s="463">
        <f t="shared" si="523"/>
        <v>0</v>
      </c>
      <c r="S65" s="463">
        <f t="shared" si="523"/>
        <v>0</v>
      </c>
      <c r="T65" s="463">
        <f t="shared" si="523"/>
        <v>0</v>
      </c>
      <c r="U65" s="463">
        <f t="shared" si="523"/>
        <v>0</v>
      </c>
      <c r="V65" s="463">
        <f t="shared" si="523"/>
        <v>0</v>
      </c>
      <c r="W65" s="463">
        <f t="shared" si="523"/>
        <v>0</v>
      </c>
      <c r="X65" s="463">
        <f t="shared" si="523"/>
        <v>0</v>
      </c>
      <c r="Y65" s="463">
        <f t="shared" si="523"/>
        <v>0</v>
      </c>
      <c r="Z65" s="463">
        <f t="shared" si="523"/>
        <v>0</v>
      </c>
      <c r="AA65" s="463">
        <f t="shared" si="523"/>
        <v>0</v>
      </c>
      <c r="AB65" s="463">
        <f t="shared" si="523"/>
        <v>0</v>
      </c>
      <c r="AC65" s="463">
        <f t="shared" si="523"/>
        <v>0</v>
      </c>
      <c r="AD65" s="463">
        <f t="shared" si="523"/>
        <v>0</v>
      </c>
      <c r="AE65" s="463">
        <f t="shared" si="523"/>
        <v>0</v>
      </c>
      <c r="AF65" s="463">
        <f t="shared" si="523"/>
        <v>0</v>
      </c>
      <c r="AG65" s="463">
        <f t="shared" si="523"/>
        <v>0</v>
      </c>
      <c r="AH65" s="463">
        <f t="shared" si="523"/>
        <v>0</v>
      </c>
      <c r="AI65" s="463">
        <f t="shared" si="523"/>
        <v>0</v>
      </c>
      <c r="AJ65" s="463">
        <f t="shared" si="523"/>
        <v>0</v>
      </c>
      <c r="AK65" s="463">
        <f t="shared" ref="AK65:BP65" si="524">IF(AK8&lt;sector_base,NA(),IFERROR(IF(activity_approach="Input Activity Data Manually",IF(AK8=base,psa,IF(AK8=target,psf,AJ65+((psf-psa)/(target-base)))),psa*(1+f_CAGR)^(AK8-base)),""))</f>
        <v>0</v>
      </c>
      <c r="AL65" s="463">
        <f t="shared" si="524"/>
        <v>0</v>
      </c>
      <c r="AM65" s="463">
        <f t="shared" si="524"/>
        <v>0</v>
      </c>
      <c r="AN65" s="463">
        <f t="shared" si="524"/>
        <v>0</v>
      </c>
      <c r="AO65" s="463">
        <f t="shared" si="524"/>
        <v>0</v>
      </c>
      <c r="AP65" s="463">
        <f t="shared" si="524"/>
        <v>0</v>
      </c>
      <c r="AQ65" s="463">
        <f t="shared" si="524"/>
        <v>0</v>
      </c>
      <c r="AR65" s="463">
        <f t="shared" si="524"/>
        <v>0</v>
      </c>
      <c r="AS65" s="463">
        <f t="shared" si="524"/>
        <v>0</v>
      </c>
      <c r="AT65" s="463">
        <f t="shared" si="524"/>
        <v>0</v>
      </c>
      <c r="AU65" s="463">
        <f t="shared" si="524"/>
        <v>0</v>
      </c>
      <c r="AV65" s="463">
        <f t="shared" si="524"/>
        <v>0</v>
      </c>
      <c r="AW65" s="463">
        <f t="shared" si="524"/>
        <v>0</v>
      </c>
      <c r="AX65" s="463">
        <f t="shared" si="524"/>
        <v>0</v>
      </c>
      <c r="AY65" s="463">
        <f t="shared" si="524"/>
        <v>0</v>
      </c>
      <c r="AZ65" s="463">
        <f t="shared" si="524"/>
        <v>0</v>
      </c>
      <c r="BA65" s="463">
        <f t="shared" si="524"/>
        <v>0</v>
      </c>
      <c r="BB65" s="463">
        <f t="shared" si="524"/>
        <v>0</v>
      </c>
      <c r="BC65" s="463">
        <f t="shared" si="524"/>
        <v>0</v>
      </c>
      <c r="BD65" s="463">
        <f t="shared" si="524"/>
        <v>0</v>
      </c>
      <c r="BE65" s="463">
        <f t="shared" si="524"/>
        <v>0</v>
      </c>
      <c r="BF65" s="463">
        <f t="shared" si="524"/>
        <v>0</v>
      </c>
      <c r="BG65" s="463">
        <f t="shared" si="524"/>
        <v>0</v>
      </c>
      <c r="BH65" s="463">
        <f t="shared" si="524"/>
        <v>0</v>
      </c>
      <c r="BI65" s="463">
        <f t="shared" si="524"/>
        <v>0</v>
      </c>
      <c r="BJ65" s="463">
        <f t="shared" si="524"/>
        <v>0</v>
      </c>
      <c r="BK65" s="463">
        <f t="shared" si="524"/>
        <v>0</v>
      </c>
      <c r="BL65" s="463">
        <f t="shared" si="524"/>
        <v>0</v>
      </c>
      <c r="BM65" s="463">
        <f t="shared" si="524"/>
        <v>0</v>
      </c>
      <c r="BN65" s="463">
        <f t="shared" si="524"/>
        <v>0</v>
      </c>
      <c r="BO65" s="463">
        <f t="shared" si="524"/>
        <v>0</v>
      </c>
      <c r="BP65" s="463">
        <f t="shared" si="524"/>
        <v>0</v>
      </c>
      <c r="BQ65" s="463">
        <f t="shared" ref="BQ65:CL65" si="525">IF(BQ8&lt;sector_base,NA(),IFERROR(IF(activity_approach="Input Activity Data Manually",IF(BQ8=base,psa,IF(BQ8=target,psf,BP65+((psf-psa)/(target-base)))),psa*(1+f_CAGR)^(BQ8-base)),""))</f>
        <v>0</v>
      </c>
      <c r="BR65" s="463">
        <f t="shared" si="525"/>
        <v>0</v>
      </c>
      <c r="BS65" s="463">
        <f t="shared" si="525"/>
        <v>0</v>
      </c>
      <c r="BT65" s="463">
        <f t="shared" si="525"/>
        <v>0</v>
      </c>
      <c r="BU65" s="463">
        <f t="shared" si="525"/>
        <v>0</v>
      </c>
      <c r="BV65" s="463">
        <f t="shared" si="525"/>
        <v>0</v>
      </c>
      <c r="BW65" s="463">
        <f t="shared" si="525"/>
        <v>0</v>
      </c>
      <c r="BX65" s="463">
        <f t="shared" si="525"/>
        <v>0</v>
      </c>
      <c r="BY65" s="463">
        <f t="shared" si="525"/>
        <v>0</v>
      </c>
      <c r="BZ65" s="463">
        <f t="shared" si="525"/>
        <v>0</v>
      </c>
      <c r="CA65" s="463">
        <f t="shared" si="525"/>
        <v>0</v>
      </c>
      <c r="CB65" s="463">
        <f t="shared" si="525"/>
        <v>0</v>
      </c>
      <c r="CC65" s="463">
        <f t="shared" si="525"/>
        <v>0</v>
      </c>
      <c r="CD65" s="463">
        <f t="shared" si="525"/>
        <v>0</v>
      </c>
      <c r="CE65" s="463">
        <f t="shared" si="525"/>
        <v>0</v>
      </c>
      <c r="CF65" s="463">
        <f t="shared" si="525"/>
        <v>0</v>
      </c>
      <c r="CG65" s="463">
        <f t="shared" si="525"/>
        <v>0</v>
      </c>
      <c r="CH65" s="463">
        <f t="shared" si="525"/>
        <v>0</v>
      </c>
      <c r="CI65" s="463">
        <f t="shared" si="525"/>
        <v>0</v>
      </c>
      <c r="CJ65" s="463">
        <f t="shared" si="525"/>
        <v>0</v>
      </c>
      <c r="CK65" s="463">
        <f t="shared" si="525"/>
        <v>0</v>
      </c>
      <c r="CL65" s="463">
        <f t="shared" si="525"/>
        <v>0</v>
      </c>
      <c r="CN65" s="464" t="str">
        <f t="shared" si="520"/>
        <v/>
      </c>
      <c r="CO65" s="464" t="str">
        <f t="shared" si="521"/>
        <v/>
      </c>
      <c r="CP65" s="464" t="str">
        <f t="shared" si="522"/>
        <v/>
      </c>
    </row>
    <row r="66" spans="1:94" outlineLevel="1" x14ac:dyDescent="0.25">
      <c r="A66" s="456" t="s">
        <v>255</v>
      </c>
      <c r="B66" s="456" t="s">
        <v>258</v>
      </c>
      <c r="C66" s="456" t="s">
        <v>341</v>
      </c>
      <c r="D66" s="456" t="s">
        <v>342</v>
      </c>
      <c r="E66" s="465" t="str">
        <f>IFERROR((E64/E65)*1000,"")</f>
        <v/>
      </c>
      <c r="F66" s="446" t="str">
        <f t="shared" ref="F66" si="526">IFERROR((F64/F65)*1000,"")</f>
        <v/>
      </c>
      <c r="G66" s="446" t="str">
        <f t="shared" ref="G66" si="527">IFERROR((G64/G65)*1000,"")</f>
        <v/>
      </c>
      <c r="H66" s="446" t="str">
        <f t="shared" ref="H66" si="528">IFERROR((H64/H65)*1000,"")</f>
        <v/>
      </c>
      <c r="I66" s="446" t="str">
        <f t="shared" ref="I66" si="529">IFERROR((I64/I65)*1000,"")</f>
        <v/>
      </c>
      <c r="J66" s="446" t="str">
        <f t="shared" ref="J66" si="530">IFERROR((J64/J65)*1000,"")</f>
        <v/>
      </c>
      <c r="K66" s="446" t="str">
        <f t="shared" ref="K66" si="531">IFERROR((K64/K65)*1000,"")</f>
        <v/>
      </c>
      <c r="L66" s="446" t="str">
        <f t="shared" ref="L66" si="532">IFERROR((L64/L65)*1000,"")</f>
        <v/>
      </c>
      <c r="M66" s="446" t="str">
        <f t="shared" ref="M66" si="533">IFERROR((M64/M65)*1000,"")</f>
        <v/>
      </c>
      <c r="N66" s="446" t="str">
        <f t="shared" ref="N66" si="534">IFERROR((N64/N65)*1000,"")</f>
        <v/>
      </c>
      <c r="O66" s="446" t="str">
        <f t="shared" ref="O66" si="535">IFERROR((O64/O65)*1000,"")</f>
        <v/>
      </c>
      <c r="P66" s="446" t="str">
        <f t="shared" ref="P66" si="536">IFERROR((P64/P65)*1000,"")</f>
        <v/>
      </c>
      <c r="Q66" s="446" t="str">
        <f t="shared" ref="Q66" si="537">IFERROR((Q64/Q65)*1000,"")</f>
        <v/>
      </c>
      <c r="R66" s="446" t="str">
        <f t="shared" ref="R66" si="538">IFERROR((R64/R65)*1000,"")</f>
        <v/>
      </c>
      <c r="S66" s="446" t="str">
        <f t="shared" ref="S66" si="539">IFERROR((S64/S65)*1000,"")</f>
        <v/>
      </c>
      <c r="T66" s="446" t="str">
        <f t="shared" ref="T66" si="540">IFERROR((T64/T65)*1000,"")</f>
        <v/>
      </c>
      <c r="U66" s="446" t="str">
        <f t="shared" ref="U66" si="541">IFERROR((U64/U65)*1000,"")</f>
        <v/>
      </c>
      <c r="V66" s="446" t="str">
        <f t="shared" ref="V66" si="542">IFERROR((V64/V65)*1000,"")</f>
        <v/>
      </c>
      <c r="W66" s="446" t="str">
        <f t="shared" ref="W66" si="543">IFERROR((W64/W65)*1000,"")</f>
        <v/>
      </c>
      <c r="X66" s="446" t="str">
        <f t="shared" ref="X66" si="544">IFERROR((X64/X65)*1000,"")</f>
        <v/>
      </c>
      <c r="Y66" s="446" t="str">
        <f t="shared" ref="Y66" si="545">IFERROR((Y64/Y65)*1000,"")</f>
        <v/>
      </c>
      <c r="Z66" s="446" t="str">
        <f t="shared" ref="Z66" si="546">IFERROR((Z64/Z65)*1000,"")</f>
        <v/>
      </c>
      <c r="AA66" s="446" t="str">
        <f t="shared" ref="AA66" si="547">IFERROR((AA64/AA65)*1000,"")</f>
        <v/>
      </c>
      <c r="AB66" s="446" t="str">
        <f t="shared" ref="AB66" si="548">IFERROR((AB64/AB65)*1000,"")</f>
        <v/>
      </c>
      <c r="AC66" s="446" t="str">
        <f t="shared" ref="AC66" si="549">IFERROR((AC64/AC65)*1000,"")</f>
        <v/>
      </c>
      <c r="AD66" s="446" t="str">
        <f t="shared" ref="AD66" si="550">IFERROR((AD64/AD65)*1000,"")</f>
        <v/>
      </c>
      <c r="AE66" s="446" t="str">
        <f t="shared" ref="AE66" si="551">IFERROR((AE64/AE65)*1000,"")</f>
        <v/>
      </c>
      <c r="AF66" s="446" t="str">
        <f t="shared" ref="AF66" si="552">IFERROR((AF64/AF65)*1000,"")</f>
        <v/>
      </c>
      <c r="AG66" s="446" t="str">
        <f t="shared" ref="AG66" si="553">IFERROR((AG64/AG65)*1000,"")</f>
        <v/>
      </c>
      <c r="AH66" s="446" t="str">
        <f t="shared" ref="AH66" si="554">IFERROR((AH64/AH65)*1000,"")</f>
        <v/>
      </c>
      <c r="AI66" s="446" t="str">
        <f t="shared" ref="AI66" si="555">IFERROR((AI64/AI65)*1000,"")</f>
        <v/>
      </c>
      <c r="AJ66" s="446" t="str">
        <f t="shared" ref="AJ66" si="556">IFERROR((AJ64/AJ65)*1000,"")</f>
        <v/>
      </c>
      <c r="AK66" s="446" t="str">
        <f t="shared" ref="AK66" si="557">IFERROR((AK64/AK65)*1000,"")</f>
        <v/>
      </c>
      <c r="AL66" s="446" t="str">
        <f t="shared" ref="AL66" si="558">IFERROR((AL64/AL65)*1000,"")</f>
        <v/>
      </c>
      <c r="AM66" s="446" t="str">
        <f t="shared" ref="AM66" si="559">IFERROR((AM64/AM65)*1000,"")</f>
        <v/>
      </c>
      <c r="AN66" s="446" t="str">
        <f t="shared" ref="AN66" si="560">IFERROR((AN64/AN65)*1000,"")</f>
        <v/>
      </c>
      <c r="AO66" s="446" t="str">
        <f t="shared" ref="AO66" si="561">IFERROR((AO64/AO65)*1000,"")</f>
        <v/>
      </c>
      <c r="AP66" s="446" t="str">
        <f t="shared" ref="AP66" si="562">IFERROR((AP64/AP65)*1000,"")</f>
        <v/>
      </c>
      <c r="AQ66" s="446" t="str">
        <f t="shared" ref="AQ66" si="563">IFERROR((AQ64/AQ65)*1000,"")</f>
        <v/>
      </c>
      <c r="AR66" s="446" t="str">
        <f t="shared" ref="AR66" si="564">IFERROR((AR64/AR65)*1000,"")</f>
        <v/>
      </c>
      <c r="AS66" s="446" t="str">
        <f t="shared" ref="AS66" si="565">IFERROR((AS64/AS65)*1000,"")</f>
        <v/>
      </c>
      <c r="AT66" s="446" t="str">
        <f t="shared" ref="AT66" si="566">IFERROR((AT64/AT65)*1000,"")</f>
        <v/>
      </c>
      <c r="AU66" s="446" t="str">
        <f t="shared" ref="AU66" si="567">IFERROR((AU64/AU65)*1000,"")</f>
        <v/>
      </c>
      <c r="AV66" s="446" t="str">
        <f t="shared" ref="AV66" si="568">IFERROR((AV64/AV65)*1000,"")</f>
        <v/>
      </c>
      <c r="AW66" s="446" t="str">
        <f t="shared" ref="AW66" si="569">IFERROR((AW64/AW65)*1000,"")</f>
        <v/>
      </c>
      <c r="AX66" s="446" t="str">
        <f t="shared" ref="AX66" si="570">IFERROR((AX64/AX65)*1000,"")</f>
        <v/>
      </c>
      <c r="AY66" s="446" t="str">
        <f t="shared" ref="AY66" si="571">IFERROR((AY64/AY65)*1000,"")</f>
        <v/>
      </c>
      <c r="AZ66" s="446" t="str">
        <f t="shared" ref="AZ66" si="572">IFERROR((AZ64/AZ65)*1000,"")</f>
        <v/>
      </c>
      <c r="BA66" s="446" t="str">
        <f t="shared" ref="BA66" si="573">IFERROR((BA64/BA65)*1000,"")</f>
        <v/>
      </c>
      <c r="BB66" s="446" t="str">
        <f t="shared" ref="BB66" si="574">IFERROR((BB64/BB65)*1000,"")</f>
        <v/>
      </c>
      <c r="BC66" s="446" t="str">
        <f t="shared" ref="BC66" si="575">IFERROR((BC64/BC65)*1000,"")</f>
        <v/>
      </c>
      <c r="BD66" s="446" t="str">
        <f t="shared" ref="BD66" si="576">IFERROR((BD64/BD65)*1000,"")</f>
        <v/>
      </c>
      <c r="BE66" s="446" t="str">
        <f t="shared" ref="BE66" si="577">IFERROR((BE64/BE65)*1000,"")</f>
        <v/>
      </c>
      <c r="BF66" s="446" t="str">
        <f t="shared" ref="BF66" si="578">IFERROR((BF64/BF65)*1000,"")</f>
        <v/>
      </c>
      <c r="BG66" s="446" t="str">
        <f t="shared" ref="BG66" si="579">IFERROR((BG64/BG65)*1000,"")</f>
        <v/>
      </c>
      <c r="BH66" s="446" t="str">
        <f t="shared" ref="BH66" si="580">IFERROR((BH64/BH65)*1000,"")</f>
        <v/>
      </c>
      <c r="BI66" s="446" t="str">
        <f t="shared" ref="BI66" si="581">IFERROR((BI64/BI65)*1000,"")</f>
        <v/>
      </c>
      <c r="BJ66" s="446" t="str">
        <f t="shared" ref="BJ66" si="582">IFERROR((BJ64/BJ65)*1000,"")</f>
        <v/>
      </c>
      <c r="BK66" s="446" t="str">
        <f t="shared" ref="BK66" si="583">IFERROR((BK64/BK65)*1000,"")</f>
        <v/>
      </c>
      <c r="BL66" s="446" t="str">
        <f t="shared" ref="BL66" si="584">IFERROR((BL64/BL65)*1000,"")</f>
        <v/>
      </c>
      <c r="BM66" s="446" t="str">
        <f t="shared" ref="BM66" si="585">IFERROR((BM64/BM65)*1000,"")</f>
        <v/>
      </c>
      <c r="BN66" s="446" t="str">
        <f t="shared" ref="BN66" si="586">IFERROR((BN64/BN65)*1000,"")</f>
        <v/>
      </c>
      <c r="BO66" s="446" t="str">
        <f t="shared" ref="BO66" si="587">IFERROR((BO64/BO65)*1000,"")</f>
        <v/>
      </c>
      <c r="BP66" s="446" t="str">
        <f t="shared" ref="BP66" si="588">IFERROR((BP64/BP65)*1000,"")</f>
        <v/>
      </c>
      <c r="BQ66" s="446" t="str">
        <f t="shared" ref="BQ66" si="589">IFERROR((BQ64/BQ65)*1000,"")</f>
        <v/>
      </c>
      <c r="BR66" s="446" t="str">
        <f t="shared" ref="BR66" si="590">IFERROR((BR64/BR65)*1000,"")</f>
        <v/>
      </c>
      <c r="BS66" s="446" t="str">
        <f t="shared" ref="BS66" si="591">IFERROR((BS64/BS65)*1000,"")</f>
        <v/>
      </c>
      <c r="BT66" s="446" t="str">
        <f t="shared" ref="BT66" si="592">IFERROR((BT64/BT65)*1000,"")</f>
        <v/>
      </c>
      <c r="BU66" s="446" t="str">
        <f t="shared" ref="BU66" si="593">IFERROR((BU64/BU65)*1000,"")</f>
        <v/>
      </c>
      <c r="BV66" s="446" t="str">
        <f t="shared" ref="BV66" si="594">IFERROR((BV64/BV65)*1000,"")</f>
        <v/>
      </c>
      <c r="BW66" s="446" t="str">
        <f t="shared" ref="BW66" si="595">IFERROR((BW64/BW65)*1000,"")</f>
        <v/>
      </c>
      <c r="BX66" s="446" t="str">
        <f t="shared" ref="BX66" si="596">IFERROR((BX64/BX65)*1000,"")</f>
        <v/>
      </c>
      <c r="BY66" s="446" t="str">
        <f t="shared" ref="BY66" si="597">IFERROR((BY64/BY65)*1000,"")</f>
        <v/>
      </c>
      <c r="BZ66" s="446" t="str">
        <f t="shared" ref="BZ66" si="598">IFERROR((BZ64/BZ65)*1000,"")</f>
        <v/>
      </c>
      <c r="CA66" s="446" t="str">
        <f t="shared" ref="CA66" si="599">IFERROR((CA64/CA65)*1000,"")</f>
        <v/>
      </c>
      <c r="CB66" s="446" t="str">
        <f t="shared" ref="CB66" si="600">IFERROR((CB64/CB65)*1000,"")</f>
        <v/>
      </c>
      <c r="CC66" s="446" t="str">
        <f t="shared" ref="CC66" si="601">IFERROR((CC64/CC65)*1000,"")</f>
        <v/>
      </c>
      <c r="CD66" s="446" t="str">
        <f t="shared" ref="CD66" si="602">IFERROR((CD64/CD65)*1000,"")</f>
        <v/>
      </c>
      <c r="CE66" s="446" t="str">
        <f t="shared" ref="CE66" si="603">IFERROR((CE64/CE65)*1000,"")</f>
        <v/>
      </c>
      <c r="CF66" s="446" t="str">
        <f t="shared" ref="CF66" si="604">IFERROR((CF64/CF65)*1000,"")</f>
        <v/>
      </c>
      <c r="CG66" s="446" t="str">
        <f t="shared" ref="CG66" si="605">IFERROR((CG64/CG65)*1000,"")</f>
        <v/>
      </c>
      <c r="CH66" s="446" t="str">
        <f t="shared" ref="CH66" si="606">IFERROR((CH64/CH65)*1000,"")</f>
        <v/>
      </c>
      <c r="CI66" s="446" t="str">
        <f t="shared" ref="CI66" si="607">IFERROR((CI64/CI65)*1000,"")</f>
        <v/>
      </c>
      <c r="CJ66" s="446" t="str">
        <f t="shared" ref="CJ66" si="608">IFERROR((CJ64/CJ65)*1000,"")</f>
        <v/>
      </c>
      <c r="CK66" s="446" t="str">
        <f t="shared" ref="CK66" si="609">IFERROR((CK64/CK65)*1000,"")</f>
        <v/>
      </c>
      <c r="CL66" s="446" t="str">
        <f t="shared" ref="CL66" si="610">IFERROR((CL64/CL65)*1000,"")</f>
        <v/>
      </c>
      <c r="CN66" s="447" t="str">
        <f t="shared" si="520"/>
        <v/>
      </c>
      <c r="CO66" s="447" t="str">
        <f t="shared" si="521"/>
        <v/>
      </c>
      <c r="CP66" s="447" t="str">
        <f t="shared" si="522"/>
        <v/>
      </c>
    </row>
    <row r="67" spans="1:94" outlineLevel="1" x14ac:dyDescent="0.25">
      <c r="A67" s="474"/>
      <c r="B67" s="474" t="s">
        <v>124</v>
      </c>
      <c r="C67" s="466" t="s">
        <v>343</v>
      </c>
      <c r="D67" s="466" t="s">
        <v>344</v>
      </c>
      <c r="E67" s="467" t="str">
        <f t="shared" ref="E67:AJ67" ca="1" si="611">IFERROR(IF((INDEX($E58:$CL65,8,MATCH(base,$E58:$CL58,0))/INDEX($E58:$CL65,3,MATCH(sector_base,$E58:$CL58,0))/(E65/E60))&gt;=1,1,(INDEX($E58:$CL65,8,MATCH(base,$E58:$CL58,0))/INDEX($E58:$CL65,3,MATCH(base,$E58:$CL58,0))/(E65/E60))),"")</f>
        <v/>
      </c>
      <c r="F67" s="468" t="str">
        <f t="shared" ca="1" si="611"/>
        <v/>
      </c>
      <c r="G67" s="468" t="str">
        <f t="shared" ca="1" si="611"/>
        <v/>
      </c>
      <c r="H67" s="468" t="str">
        <f t="shared" ca="1" si="611"/>
        <v/>
      </c>
      <c r="I67" s="468" t="str">
        <f t="shared" ca="1" si="611"/>
        <v/>
      </c>
      <c r="J67" s="468" t="str">
        <f t="shared" ca="1" si="611"/>
        <v/>
      </c>
      <c r="K67" s="468" t="str">
        <f t="shared" ca="1" si="611"/>
        <v/>
      </c>
      <c r="L67" s="468" t="str">
        <f t="shared" ca="1" si="611"/>
        <v/>
      </c>
      <c r="M67" s="468" t="str">
        <f t="shared" ca="1" si="611"/>
        <v/>
      </c>
      <c r="N67" s="468" t="str">
        <f t="shared" ca="1" si="611"/>
        <v/>
      </c>
      <c r="O67" s="468" t="str">
        <f t="shared" ca="1" si="611"/>
        <v/>
      </c>
      <c r="P67" s="468" t="str">
        <f t="shared" ca="1" si="611"/>
        <v/>
      </c>
      <c r="Q67" s="468" t="str">
        <f t="shared" ca="1" si="611"/>
        <v/>
      </c>
      <c r="R67" s="468" t="str">
        <f t="shared" ca="1" si="611"/>
        <v/>
      </c>
      <c r="S67" s="468" t="str">
        <f t="shared" ca="1" si="611"/>
        <v/>
      </c>
      <c r="T67" s="468" t="str">
        <f t="shared" ca="1" si="611"/>
        <v/>
      </c>
      <c r="U67" s="468" t="str">
        <f t="shared" ca="1" si="611"/>
        <v/>
      </c>
      <c r="V67" s="468" t="str">
        <f t="shared" ca="1" si="611"/>
        <v/>
      </c>
      <c r="W67" s="468" t="str">
        <f t="shared" ca="1" si="611"/>
        <v/>
      </c>
      <c r="X67" s="468" t="str">
        <f t="shared" ca="1" si="611"/>
        <v/>
      </c>
      <c r="Y67" s="468" t="str">
        <f t="shared" ca="1" si="611"/>
        <v/>
      </c>
      <c r="Z67" s="468" t="str">
        <f t="shared" ca="1" si="611"/>
        <v/>
      </c>
      <c r="AA67" s="468" t="str">
        <f t="shared" ca="1" si="611"/>
        <v/>
      </c>
      <c r="AB67" s="468" t="str">
        <f t="shared" ca="1" si="611"/>
        <v/>
      </c>
      <c r="AC67" s="468" t="str">
        <f t="shared" ca="1" si="611"/>
        <v/>
      </c>
      <c r="AD67" s="468" t="str">
        <f t="shared" ca="1" si="611"/>
        <v/>
      </c>
      <c r="AE67" s="468" t="str">
        <f t="shared" ca="1" si="611"/>
        <v/>
      </c>
      <c r="AF67" s="468" t="str">
        <f t="shared" ca="1" si="611"/>
        <v/>
      </c>
      <c r="AG67" s="468" t="str">
        <f t="shared" ca="1" si="611"/>
        <v/>
      </c>
      <c r="AH67" s="468" t="str">
        <f t="shared" ca="1" si="611"/>
        <v/>
      </c>
      <c r="AI67" s="468" t="str">
        <f t="shared" ca="1" si="611"/>
        <v/>
      </c>
      <c r="AJ67" s="468" t="str">
        <f t="shared" ca="1" si="611"/>
        <v/>
      </c>
      <c r="AK67" s="468" t="str">
        <f t="shared" ref="AK67:BP67" ca="1" si="612">IFERROR(IF((INDEX($E58:$CL65,8,MATCH(base,$E58:$CL58,0))/INDEX($E58:$CL65,3,MATCH(sector_base,$E58:$CL58,0))/(AK65/AK60))&gt;=1,1,(INDEX($E58:$CL65,8,MATCH(base,$E58:$CL58,0))/INDEX($E58:$CL65,3,MATCH(base,$E58:$CL58,0))/(AK65/AK60))),"")</f>
        <v/>
      </c>
      <c r="AL67" s="468" t="str">
        <f t="shared" ca="1" si="612"/>
        <v/>
      </c>
      <c r="AM67" s="468" t="str">
        <f t="shared" ca="1" si="612"/>
        <v/>
      </c>
      <c r="AN67" s="468" t="str">
        <f t="shared" ca="1" si="612"/>
        <v/>
      </c>
      <c r="AO67" s="468" t="str">
        <f t="shared" ca="1" si="612"/>
        <v/>
      </c>
      <c r="AP67" s="468" t="str">
        <f t="shared" ca="1" si="612"/>
        <v/>
      </c>
      <c r="AQ67" s="468" t="str">
        <f t="shared" ca="1" si="612"/>
        <v/>
      </c>
      <c r="AR67" s="468" t="str">
        <f t="shared" ca="1" si="612"/>
        <v/>
      </c>
      <c r="AS67" s="468" t="str">
        <f t="shared" ca="1" si="612"/>
        <v/>
      </c>
      <c r="AT67" s="468" t="str">
        <f t="shared" ca="1" si="612"/>
        <v/>
      </c>
      <c r="AU67" s="468" t="str">
        <f t="shared" ca="1" si="612"/>
        <v/>
      </c>
      <c r="AV67" s="468" t="str">
        <f t="shared" ca="1" si="612"/>
        <v/>
      </c>
      <c r="AW67" s="468" t="str">
        <f t="shared" ca="1" si="612"/>
        <v/>
      </c>
      <c r="AX67" s="468" t="str">
        <f t="shared" ca="1" si="612"/>
        <v/>
      </c>
      <c r="AY67" s="468" t="str">
        <f t="shared" ca="1" si="612"/>
        <v/>
      </c>
      <c r="AZ67" s="468" t="str">
        <f t="shared" ca="1" si="612"/>
        <v/>
      </c>
      <c r="BA67" s="468" t="str">
        <f t="shared" ca="1" si="612"/>
        <v/>
      </c>
      <c r="BB67" s="468" t="str">
        <f t="shared" ca="1" si="612"/>
        <v/>
      </c>
      <c r="BC67" s="468" t="str">
        <f t="shared" ca="1" si="612"/>
        <v/>
      </c>
      <c r="BD67" s="468" t="str">
        <f t="shared" ca="1" si="612"/>
        <v/>
      </c>
      <c r="BE67" s="468" t="str">
        <f t="shared" ca="1" si="612"/>
        <v/>
      </c>
      <c r="BF67" s="468" t="str">
        <f t="shared" ca="1" si="612"/>
        <v/>
      </c>
      <c r="BG67" s="468" t="str">
        <f t="shared" ca="1" si="612"/>
        <v/>
      </c>
      <c r="BH67" s="468" t="str">
        <f t="shared" ca="1" si="612"/>
        <v/>
      </c>
      <c r="BI67" s="468" t="str">
        <f t="shared" ca="1" si="612"/>
        <v/>
      </c>
      <c r="BJ67" s="468" t="str">
        <f t="shared" ca="1" si="612"/>
        <v/>
      </c>
      <c r="BK67" s="468" t="str">
        <f t="shared" ca="1" si="612"/>
        <v/>
      </c>
      <c r="BL67" s="468" t="str">
        <f t="shared" ca="1" si="612"/>
        <v/>
      </c>
      <c r="BM67" s="468" t="str">
        <f t="shared" ca="1" si="612"/>
        <v/>
      </c>
      <c r="BN67" s="468" t="str">
        <f t="shared" ca="1" si="612"/>
        <v/>
      </c>
      <c r="BO67" s="468" t="str">
        <f t="shared" ca="1" si="612"/>
        <v/>
      </c>
      <c r="BP67" s="468" t="str">
        <f t="shared" ca="1" si="612"/>
        <v/>
      </c>
      <c r="BQ67" s="468" t="str">
        <f t="shared" ref="BQ67:CL67" ca="1" si="613">IFERROR(IF((INDEX($E58:$CL65,8,MATCH(base,$E58:$CL58,0))/INDEX($E58:$CL65,3,MATCH(sector_base,$E58:$CL58,0))/(BQ65/BQ60))&gt;=1,1,(INDEX($E58:$CL65,8,MATCH(base,$E58:$CL58,0))/INDEX($E58:$CL65,3,MATCH(base,$E58:$CL58,0))/(BQ65/BQ60))),"")</f>
        <v/>
      </c>
      <c r="BR67" s="468" t="str">
        <f t="shared" ca="1" si="613"/>
        <v/>
      </c>
      <c r="BS67" s="468" t="str">
        <f t="shared" ca="1" si="613"/>
        <v/>
      </c>
      <c r="BT67" s="468" t="str">
        <f t="shared" ca="1" si="613"/>
        <v/>
      </c>
      <c r="BU67" s="468" t="str">
        <f t="shared" ca="1" si="613"/>
        <v/>
      </c>
      <c r="BV67" s="468" t="str">
        <f t="shared" ca="1" si="613"/>
        <v/>
      </c>
      <c r="BW67" s="468" t="str">
        <f t="shared" ca="1" si="613"/>
        <v/>
      </c>
      <c r="BX67" s="468" t="str">
        <f t="shared" ca="1" si="613"/>
        <v/>
      </c>
      <c r="BY67" s="468" t="str">
        <f t="shared" ca="1" si="613"/>
        <v/>
      </c>
      <c r="BZ67" s="468" t="str">
        <f t="shared" ca="1" si="613"/>
        <v/>
      </c>
      <c r="CA67" s="468" t="str">
        <f t="shared" ca="1" si="613"/>
        <v/>
      </c>
      <c r="CB67" s="468" t="str">
        <f t="shared" ca="1" si="613"/>
        <v/>
      </c>
      <c r="CC67" s="468" t="str">
        <f t="shared" ca="1" si="613"/>
        <v/>
      </c>
      <c r="CD67" s="468" t="str">
        <f t="shared" ca="1" si="613"/>
        <v/>
      </c>
      <c r="CE67" s="468" t="str">
        <f t="shared" ca="1" si="613"/>
        <v/>
      </c>
      <c r="CF67" s="468" t="str">
        <f t="shared" ca="1" si="613"/>
        <v/>
      </c>
      <c r="CG67" s="468" t="str">
        <f t="shared" ca="1" si="613"/>
        <v/>
      </c>
      <c r="CH67" s="468" t="str">
        <f t="shared" ca="1" si="613"/>
        <v/>
      </c>
      <c r="CI67" s="468" t="str">
        <f t="shared" ca="1" si="613"/>
        <v/>
      </c>
      <c r="CJ67" s="468" t="str">
        <f t="shared" ca="1" si="613"/>
        <v/>
      </c>
      <c r="CK67" s="468" t="str">
        <f t="shared" ca="1" si="613"/>
        <v/>
      </c>
      <c r="CL67" s="468" t="str">
        <f t="shared" ca="1" si="613"/>
        <v/>
      </c>
      <c r="CN67" s="462" t="str">
        <f ca="1">IFERROR((Y67/H67)^(1/17)-1,"")</f>
        <v/>
      </c>
      <c r="CO67" s="462" t="str">
        <f ca="1">IFERROR((AN67/Y67)^(1/15)-1,"")</f>
        <v/>
      </c>
      <c r="CP67" s="462" t="str">
        <f ca="1">IFERROR((AN67/H67)^(1/32)-1,"")</f>
        <v/>
      </c>
    </row>
    <row r="68" spans="1:94" outlineLevel="1" x14ac:dyDescent="0.25">
      <c r="A68" s="455"/>
      <c r="B68" s="455" t="s">
        <v>27</v>
      </c>
      <c r="C68" s="455" t="s">
        <v>345</v>
      </c>
      <c r="D68" s="455" t="s">
        <v>346</v>
      </c>
      <c r="E68" s="457" t="str">
        <f t="shared" ref="E68:AJ68" ca="1" si="614">IFERROR(IF(INDEX($E58:$CL67,9,MATCH(base,$E58:$CL58,0))-E63&lt;0,"N/A",INDEX($E58:$CL67,9,MATCH(base,$E58:$CL58,0))-E63),"")</f>
        <v/>
      </c>
      <c r="F68" s="458" t="str">
        <f t="shared" ca="1" si="614"/>
        <v/>
      </c>
      <c r="G68" s="458" t="str">
        <f t="shared" ca="1" si="614"/>
        <v/>
      </c>
      <c r="H68" s="458" t="str">
        <f t="shared" ca="1" si="614"/>
        <v/>
      </c>
      <c r="I68" s="458" t="str">
        <f t="shared" ca="1" si="614"/>
        <v/>
      </c>
      <c r="J68" s="458" t="str">
        <f t="shared" ca="1" si="614"/>
        <v/>
      </c>
      <c r="K68" s="458" t="str">
        <f t="shared" ca="1" si="614"/>
        <v/>
      </c>
      <c r="L68" s="458" t="str">
        <f t="shared" ca="1" si="614"/>
        <v/>
      </c>
      <c r="M68" s="458" t="str">
        <f t="shared" ca="1" si="614"/>
        <v/>
      </c>
      <c r="N68" s="458" t="str">
        <f t="shared" ca="1" si="614"/>
        <v/>
      </c>
      <c r="O68" s="458" t="str">
        <f t="shared" ca="1" si="614"/>
        <v/>
      </c>
      <c r="P68" s="458" t="str">
        <f t="shared" ca="1" si="614"/>
        <v/>
      </c>
      <c r="Q68" s="458" t="str">
        <f t="shared" ca="1" si="614"/>
        <v/>
      </c>
      <c r="R68" s="458" t="str">
        <f t="shared" ca="1" si="614"/>
        <v/>
      </c>
      <c r="S68" s="458" t="str">
        <f t="shared" ca="1" si="614"/>
        <v/>
      </c>
      <c r="T68" s="458" t="str">
        <f t="shared" ca="1" si="614"/>
        <v/>
      </c>
      <c r="U68" s="458" t="str">
        <f t="shared" ca="1" si="614"/>
        <v/>
      </c>
      <c r="V68" s="458" t="str">
        <f t="shared" ca="1" si="614"/>
        <v/>
      </c>
      <c r="W68" s="458" t="str">
        <f t="shared" ca="1" si="614"/>
        <v/>
      </c>
      <c r="X68" s="458" t="str">
        <f t="shared" ca="1" si="614"/>
        <v/>
      </c>
      <c r="Y68" s="458" t="str">
        <f t="shared" ca="1" si="614"/>
        <v/>
      </c>
      <c r="Z68" s="458" t="str">
        <f t="shared" ca="1" si="614"/>
        <v/>
      </c>
      <c r="AA68" s="458" t="str">
        <f t="shared" ca="1" si="614"/>
        <v/>
      </c>
      <c r="AB68" s="458" t="str">
        <f t="shared" ca="1" si="614"/>
        <v/>
      </c>
      <c r="AC68" s="458" t="str">
        <f t="shared" ca="1" si="614"/>
        <v/>
      </c>
      <c r="AD68" s="458" t="str">
        <f t="shared" ca="1" si="614"/>
        <v/>
      </c>
      <c r="AE68" s="458" t="str">
        <f t="shared" ca="1" si="614"/>
        <v/>
      </c>
      <c r="AF68" s="458" t="str">
        <f t="shared" ca="1" si="614"/>
        <v/>
      </c>
      <c r="AG68" s="458" t="str">
        <f t="shared" ca="1" si="614"/>
        <v/>
      </c>
      <c r="AH68" s="458" t="str">
        <f t="shared" ca="1" si="614"/>
        <v/>
      </c>
      <c r="AI68" s="458" t="str">
        <f t="shared" ca="1" si="614"/>
        <v/>
      </c>
      <c r="AJ68" s="458" t="str">
        <f t="shared" ca="1" si="614"/>
        <v/>
      </c>
      <c r="AK68" s="458" t="str">
        <f t="shared" ref="AK68:BP68" ca="1" si="615">IFERROR(IF(INDEX($E58:$CL67,9,MATCH(base,$E58:$CL58,0))-AK63&lt;0,"N/A",INDEX($E58:$CL67,9,MATCH(base,$E58:$CL58,0))-AK63),"")</f>
        <v/>
      </c>
      <c r="AL68" s="458" t="str">
        <f t="shared" ca="1" si="615"/>
        <v/>
      </c>
      <c r="AM68" s="458" t="str">
        <f t="shared" ca="1" si="615"/>
        <v/>
      </c>
      <c r="AN68" s="458" t="str">
        <f t="shared" ca="1" si="615"/>
        <v/>
      </c>
      <c r="AO68" s="458" t="str">
        <f t="shared" ca="1" si="615"/>
        <v/>
      </c>
      <c r="AP68" s="458" t="str">
        <f t="shared" ca="1" si="615"/>
        <v/>
      </c>
      <c r="AQ68" s="458" t="str">
        <f t="shared" ca="1" si="615"/>
        <v/>
      </c>
      <c r="AR68" s="458" t="str">
        <f t="shared" ca="1" si="615"/>
        <v/>
      </c>
      <c r="AS68" s="458" t="str">
        <f t="shared" ca="1" si="615"/>
        <v/>
      </c>
      <c r="AT68" s="458" t="str">
        <f t="shared" ca="1" si="615"/>
        <v/>
      </c>
      <c r="AU68" s="458" t="str">
        <f t="shared" ca="1" si="615"/>
        <v/>
      </c>
      <c r="AV68" s="458" t="str">
        <f t="shared" ca="1" si="615"/>
        <v/>
      </c>
      <c r="AW68" s="458" t="str">
        <f t="shared" ca="1" si="615"/>
        <v/>
      </c>
      <c r="AX68" s="458" t="str">
        <f t="shared" ca="1" si="615"/>
        <v/>
      </c>
      <c r="AY68" s="458" t="str">
        <f t="shared" ca="1" si="615"/>
        <v/>
      </c>
      <c r="AZ68" s="458" t="str">
        <f t="shared" ca="1" si="615"/>
        <v/>
      </c>
      <c r="BA68" s="458" t="str">
        <f t="shared" ca="1" si="615"/>
        <v/>
      </c>
      <c r="BB68" s="458" t="str">
        <f t="shared" ca="1" si="615"/>
        <v/>
      </c>
      <c r="BC68" s="458" t="str">
        <f t="shared" ca="1" si="615"/>
        <v/>
      </c>
      <c r="BD68" s="458" t="str">
        <f t="shared" ca="1" si="615"/>
        <v/>
      </c>
      <c r="BE68" s="458" t="str">
        <f t="shared" ca="1" si="615"/>
        <v/>
      </c>
      <c r="BF68" s="458" t="str">
        <f t="shared" ca="1" si="615"/>
        <v/>
      </c>
      <c r="BG68" s="458" t="str">
        <f t="shared" ca="1" si="615"/>
        <v/>
      </c>
      <c r="BH68" s="458" t="str">
        <f t="shared" ca="1" si="615"/>
        <v/>
      </c>
      <c r="BI68" s="458" t="str">
        <f t="shared" ca="1" si="615"/>
        <v/>
      </c>
      <c r="BJ68" s="458" t="str">
        <f t="shared" ca="1" si="615"/>
        <v/>
      </c>
      <c r="BK68" s="458" t="str">
        <f t="shared" ca="1" si="615"/>
        <v/>
      </c>
      <c r="BL68" s="458" t="str">
        <f t="shared" ca="1" si="615"/>
        <v/>
      </c>
      <c r="BM68" s="458" t="str">
        <f t="shared" ca="1" si="615"/>
        <v/>
      </c>
      <c r="BN68" s="458" t="str">
        <f t="shared" ca="1" si="615"/>
        <v/>
      </c>
      <c r="BO68" s="458" t="str">
        <f t="shared" ca="1" si="615"/>
        <v/>
      </c>
      <c r="BP68" s="458" t="str">
        <f t="shared" ca="1" si="615"/>
        <v/>
      </c>
      <c r="BQ68" s="458" t="str">
        <f t="shared" ref="BQ68:CL68" ca="1" si="616">IFERROR(IF(INDEX($E58:$CL67,9,MATCH(base,$E58:$CL58,0))-BQ63&lt;0,"N/A",INDEX($E58:$CL67,9,MATCH(base,$E58:$CL58,0))-BQ63),"")</f>
        <v/>
      </c>
      <c r="BR68" s="458" t="str">
        <f t="shared" ca="1" si="616"/>
        <v/>
      </c>
      <c r="BS68" s="458" t="str">
        <f t="shared" ca="1" si="616"/>
        <v/>
      </c>
      <c r="BT68" s="458" t="str">
        <f t="shared" ca="1" si="616"/>
        <v/>
      </c>
      <c r="BU68" s="458" t="str">
        <f t="shared" ca="1" si="616"/>
        <v/>
      </c>
      <c r="BV68" s="458" t="str">
        <f t="shared" ca="1" si="616"/>
        <v/>
      </c>
      <c r="BW68" s="458" t="str">
        <f t="shared" ca="1" si="616"/>
        <v/>
      </c>
      <c r="BX68" s="458" t="str">
        <f t="shared" ca="1" si="616"/>
        <v/>
      </c>
      <c r="BY68" s="458" t="str">
        <f t="shared" ca="1" si="616"/>
        <v/>
      </c>
      <c r="BZ68" s="458" t="str">
        <f t="shared" ca="1" si="616"/>
        <v/>
      </c>
      <c r="CA68" s="458" t="str">
        <f t="shared" ca="1" si="616"/>
        <v/>
      </c>
      <c r="CB68" s="458" t="str">
        <f t="shared" ca="1" si="616"/>
        <v/>
      </c>
      <c r="CC68" s="458" t="str">
        <f t="shared" ca="1" si="616"/>
        <v/>
      </c>
      <c r="CD68" s="458" t="str">
        <f t="shared" ca="1" si="616"/>
        <v/>
      </c>
      <c r="CE68" s="458" t="str">
        <f t="shared" ca="1" si="616"/>
        <v/>
      </c>
      <c r="CF68" s="458" t="str">
        <f t="shared" ca="1" si="616"/>
        <v/>
      </c>
      <c r="CG68" s="458" t="str">
        <f t="shared" ca="1" si="616"/>
        <v/>
      </c>
      <c r="CH68" s="458" t="str">
        <f t="shared" ca="1" si="616"/>
        <v/>
      </c>
      <c r="CI68" s="458" t="str">
        <f t="shared" ca="1" si="616"/>
        <v/>
      </c>
      <c r="CJ68" s="458" t="str">
        <f t="shared" ca="1" si="616"/>
        <v/>
      </c>
      <c r="CK68" s="458" t="str">
        <f t="shared" ca="1" si="616"/>
        <v/>
      </c>
      <c r="CL68" s="458" t="str">
        <f t="shared" ca="1" si="616"/>
        <v/>
      </c>
      <c r="CN68" s="454" t="str">
        <f ca="1">IFERROR((Y68/H68)^(1/17)-1,"")</f>
        <v/>
      </c>
      <c r="CO68" s="454" t="str">
        <f ca="1">IFERROR((AN68/Y68)^(1/15)-1,"")</f>
        <v/>
      </c>
      <c r="CP68" s="454" t="str">
        <f ca="1">IFERROR((AN68/H68)^(1/32)-1,"")</f>
        <v/>
      </c>
    </row>
    <row r="69" spans="1:94" outlineLevel="1" x14ac:dyDescent="0.25">
      <c r="A69" s="459" t="s">
        <v>255</v>
      </c>
      <c r="B69" s="459" t="s">
        <v>256</v>
      </c>
      <c r="C69" s="459" t="s">
        <v>347</v>
      </c>
      <c r="D69" s="459" t="s">
        <v>348</v>
      </c>
      <c r="E69" s="461">
        <f t="shared" ref="E69:N69" ca="1" si="617">IF(E8&lt;sector_base,NA(),IF($B$6="ON", IF(E8&gt;=covid_start, IF(E8&lt;covid_recovery,NA(),IFERROR(E63+(E62*E68*E67),0)),IFERROR(E63+(E62*E68*E67),0)),IFERROR(E63+(E62*E68*E67),0)))</f>
        <v>0</v>
      </c>
      <c r="F69" s="461">
        <f t="shared" ca="1" si="617"/>
        <v>0</v>
      </c>
      <c r="G69" s="461">
        <f t="shared" ca="1" si="617"/>
        <v>0</v>
      </c>
      <c r="H69" s="461">
        <f ca="1">IF(H8&lt;sector_base,NA(),IF($B$6="ON", IF(H8&gt;=covid_start, IF(H8&lt;covid_recovery,NA(),IFERROR(H63+(H62*H68*H67),0)),IFERROR(H63+(H62*H68*H67),0)),IFERROR(H63+(H62*H68*H67),0)))</f>
        <v>0</v>
      </c>
      <c r="I69" s="461">
        <f ca="1">IF(I8&lt;sector_base,NA(),IF($B$6="ON", IF(I8&gt;=covid_start, IF(I8&lt;covid_recovery,NA(),IFERROR(I63+(I62*I68*I67),0)),IFERROR(I63+(I62*I68*I67),0)),IFERROR(I63+(I62*I68*I67),0)))</f>
        <v>0</v>
      </c>
      <c r="J69" s="461" t="e">
        <f t="shared" si="617"/>
        <v>#N/A</v>
      </c>
      <c r="K69" s="461" t="e">
        <f t="shared" si="617"/>
        <v>#N/A</v>
      </c>
      <c r="L69" s="461" t="e">
        <f t="shared" si="617"/>
        <v>#N/A</v>
      </c>
      <c r="M69" s="461" t="e">
        <f t="shared" si="617"/>
        <v>#N/A</v>
      </c>
      <c r="N69" s="461" t="e">
        <f t="shared" si="617"/>
        <v>#N/A</v>
      </c>
      <c r="O69" s="461">
        <f t="shared" ref="O69:AT69" ca="1" si="618">IF(O8&lt;sector_base,NA(),IF($B$6="ON", IF(O8&gt;=covid_start, IF(O8&lt;covid_recovery,NA(),IFERROR(O63+(O62*O68*O67),0)),IFERROR(O63+(O62*O68*O67),0)),IFERROR(O63+(O62*O68*O67),0)))</f>
        <v>0</v>
      </c>
      <c r="P69" s="461">
        <f t="shared" ca="1" si="618"/>
        <v>0</v>
      </c>
      <c r="Q69" s="461">
        <f t="shared" ca="1" si="618"/>
        <v>0</v>
      </c>
      <c r="R69" s="461">
        <f t="shared" ca="1" si="618"/>
        <v>0</v>
      </c>
      <c r="S69" s="461">
        <f t="shared" ca="1" si="618"/>
        <v>0</v>
      </c>
      <c r="T69" s="461">
        <f t="shared" ca="1" si="618"/>
        <v>0</v>
      </c>
      <c r="U69" s="461">
        <f t="shared" ca="1" si="618"/>
        <v>0</v>
      </c>
      <c r="V69" s="461">
        <f t="shared" ca="1" si="618"/>
        <v>0</v>
      </c>
      <c r="W69" s="461">
        <f t="shared" ca="1" si="618"/>
        <v>0</v>
      </c>
      <c r="X69" s="461">
        <f t="shared" ca="1" si="618"/>
        <v>0</v>
      </c>
      <c r="Y69" s="461">
        <f t="shared" ca="1" si="618"/>
        <v>0</v>
      </c>
      <c r="Z69" s="461">
        <f t="shared" ca="1" si="618"/>
        <v>0</v>
      </c>
      <c r="AA69" s="461">
        <f t="shared" ca="1" si="618"/>
        <v>0</v>
      </c>
      <c r="AB69" s="461">
        <f t="shared" ca="1" si="618"/>
        <v>0</v>
      </c>
      <c r="AC69" s="461">
        <f t="shared" ca="1" si="618"/>
        <v>0</v>
      </c>
      <c r="AD69" s="461">
        <f t="shared" ca="1" si="618"/>
        <v>0</v>
      </c>
      <c r="AE69" s="461">
        <f t="shared" ca="1" si="618"/>
        <v>0</v>
      </c>
      <c r="AF69" s="461">
        <f t="shared" ca="1" si="618"/>
        <v>0</v>
      </c>
      <c r="AG69" s="461">
        <f t="shared" ca="1" si="618"/>
        <v>0</v>
      </c>
      <c r="AH69" s="461">
        <f t="shared" ca="1" si="618"/>
        <v>0</v>
      </c>
      <c r="AI69" s="461">
        <f t="shared" ca="1" si="618"/>
        <v>0</v>
      </c>
      <c r="AJ69" s="461">
        <f t="shared" ca="1" si="618"/>
        <v>0</v>
      </c>
      <c r="AK69" s="461">
        <f t="shared" ca="1" si="618"/>
        <v>0</v>
      </c>
      <c r="AL69" s="461">
        <f t="shared" ca="1" si="618"/>
        <v>0</v>
      </c>
      <c r="AM69" s="461">
        <f t="shared" ca="1" si="618"/>
        <v>0</v>
      </c>
      <c r="AN69" s="461">
        <f t="shared" ca="1" si="618"/>
        <v>0</v>
      </c>
      <c r="AO69" s="461">
        <f t="shared" ca="1" si="618"/>
        <v>0</v>
      </c>
      <c r="AP69" s="461">
        <f t="shared" ca="1" si="618"/>
        <v>0</v>
      </c>
      <c r="AQ69" s="461">
        <f t="shared" ca="1" si="618"/>
        <v>0</v>
      </c>
      <c r="AR69" s="461">
        <f t="shared" ca="1" si="618"/>
        <v>0</v>
      </c>
      <c r="AS69" s="461">
        <f t="shared" ca="1" si="618"/>
        <v>0</v>
      </c>
      <c r="AT69" s="461">
        <f t="shared" ca="1" si="618"/>
        <v>0</v>
      </c>
      <c r="AU69" s="461">
        <f t="shared" ref="AU69:BZ69" ca="1" si="619">IF(AU8&lt;sector_base,NA(),IF($B$6="ON", IF(AU8&gt;=covid_start, IF(AU8&lt;covid_recovery,NA(),IFERROR(AU63+(AU62*AU68*AU67),0)),IFERROR(AU63+(AU62*AU68*AU67),0)),IFERROR(AU63+(AU62*AU68*AU67),0)))</f>
        <v>0</v>
      </c>
      <c r="AV69" s="461">
        <f t="shared" ca="1" si="619"/>
        <v>0</v>
      </c>
      <c r="AW69" s="461">
        <f t="shared" ca="1" si="619"/>
        <v>0</v>
      </c>
      <c r="AX69" s="461">
        <f t="shared" ca="1" si="619"/>
        <v>0</v>
      </c>
      <c r="AY69" s="461">
        <f t="shared" ca="1" si="619"/>
        <v>0</v>
      </c>
      <c r="AZ69" s="461">
        <f t="shared" ca="1" si="619"/>
        <v>0</v>
      </c>
      <c r="BA69" s="461">
        <f t="shared" ca="1" si="619"/>
        <v>0</v>
      </c>
      <c r="BB69" s="461">
        <f t="shared" ca="1" si="619"/>
        <v>0</v>
      </c>
      <c r="BC69" s="461">
        <f t="shared" ca="1" si="619"/>
        <v>0</v>
      </c>
      <c r="BD69" s="461">
        <f t="shared" ca="1" si="619"/>
        <v>0</v>
      </c>
      <c r="BE69" s="461">
        <f t="shared" ca="1" si="619"/>
        <v>0</v>
      </c>
      <c r="BF69" s="461">
        <f t="shared" ca="1" si="619"/>
        <v>0</v>
      </c>
      <c r="BG69" s="461">
        <f t="shared" ca="1" si="619"/>
        <v>0</v>
      </c>
      <c r="BH69" s="461">
        <f t="shared" ca="1" si="619"/>
        <v>0</v>
      </c>
      <c r="BI69" s="461">
        <f t="shared" ca="1" si="619"/>
        <v>0</v>
      </c>
      <c r="BJ69" s="461">
        <f t="shared" ca="1" si="619"/>
        <v>0</v>
      </c>
      <c r="BK69" s="461">
        <f t="shared" ca="1" si="619"/>
        <v>0</v>
      </c>
      <c r="BL69" s="461">
        <f t="shared" ca="1" si="619"/>
        <v>0</v>
      </c>
      <c r="BM69" s="461">
        <f t="shared" ca="1" si="619"/>
        <v>0</v>
      </c>
      <c r="BN69" s="461">
        <f t="shared" ca="1" si="619"/>
        <v>0</v>
      </c>
      <c r="BO69" s="461">
        <f t="shared" ca="1" si="619"/>
        <v>0</v>
      </c>
      <c r="BP69" s="461">
        <f t="shared" ca="1" si="619"/>
        <v>0</v>
      </c>
      <c r="BQ69" s="461">
        <f t="shared" ca="1" si="619"/>
        <v>0</v>
      </c>
      <c r="BR69" s="461">
        <f t="shared" ca="1" si="619"/>
        <v>0</v>
      </c>
      <c r="BS69" s="461">
        <f t="shared" ca="1" si="619"/>
        <v>0</v>
      </c>
      <c r="BT69" s="461">
        <f t="shared" ca="1" si="619"/>
        <v>0</v>
      </c>
      <c r="BU69" s="461">
        <f t="shared" ca="1" si="619"/>
        <v>0</v>
      </c>
      <c r="BV69" s="461">
        <f t="shared" ca="1" si="619"/>
        <v>0</v>
      </c>
      <c r="BW69" s="461">
        <f t="shared" ca="1" si="619"/>
        <v>0</v>
      </c>
      <c r="BX69" s="461">
        <f t="shared" ca="1" si="619"/>
        <v>0</v>
      </c>
      <c r="BY69" s="461">
        <f t="shared" ca="1" si="619"/>
        <v>0</v>
      </c>
      <c r="BZ69" s="461">
        <f t="shared" ca="1" si="619"/>
        <v>0</v>
      </c>
      <c r="CA69" s="461">
        <f t="shared" ref="CA69:CL69" ca="1" si="620">IF(CA8&lt;sector_base,NA(),IF($B$6="ON", IF(CA8&gt;=covid_start, IF(CA8&lt;covid_recovery,NA(),IFERROR(CA63+(CA62*CA68*CA67),0)),IFERROR(CA63+(CA62*CA68*CA67),0)),IFERROR(CA63+(CA62*CA68*CA67),0)))</f>
        <v>0</v>
      </c>
      <c r="CB69" s="461">
        <f t="shared" ca="1" si="620"/>
        <v>0</v>
      </c>
      <c r="CC69" s="461">
        <f t="shared" ca="1" si="620"/>
        <v>0</v>
      </c>
      <c r="CD69" s="461">
        <f t="shared" ca="1" si="620"/>
        <v>0</v>
      </c>
      <c r="CE69" s="461">
        <f t="shared" ca="1" si="620"/>
        <v>0</v>
      </c>
      <c r="CF69" s="461">
        <f t="shared" ca="1" si="620"/>
        <v>0</v>
      </c>
      <c r="CG69" s="461">
        <f t="shared" ca="1" si="620"/>
        <v>0</v>
      </c>
      <c r="CH69" s="461">
        <f t="shared" ca="1" si="620"/>
        <v>0</v>
      </c>
      <c r="CI69" s="461">
        <f t="shared" ca="1" si="620"/>
        <v>0</v>
      </c>
      <c r="CJ69" s="461">
        <f t="shared" ca="1" si="620"/>
        <v>0</v>
      </c>
      <c r="CK69" s="461">
        <f t="shared" ca="1" si="620"/>
        <v>0</v>
      </c>
      <c r="CL69" s="461">
        <f t="shared" ca="1" si="620"/>
        <v>0</v>
      </c>
      <c r="CN69" s="462" t="str">
        <f ca="1">IFERROR((Y69/H69)^(1/17)-1,"")</f>
        <v/>
      </c>
      <c r="CO69" s="462" t="str">
        <f ca="1">IFERROR((AN69/Y69)^(1/15)-1,"")</f>
        <v/>
      </c>
      <c r="CP69" s="462" t="str">
        <f ca="1">IFERROR((AN69/H69)^(1/32)-1,"")</f>
        <v/>
      </c>
    </row>
    <row r="70" spans="1:94" outlineLevel="1" x14ac:dyDescent="0.25">
      <c r="A70" s="456" t="s">
        <v>255</v>
      </c>
      <c r="B70" s="456" t="s">
        <v>129</v>
      </c>
      <c r="C70" s="456" t="s">
        <v>349</v>
      </c>
      <c r="D70" s="456"/>
      <c r="E70" s="469" t="e">
        <f>IF(E58=base,E69, IF(E58=target,E69,#N/A))</f>
        <v>#N/A</v>
      </c>
      <c r="F70" s="463">
        <f t="shared" ref="F70" ca="1" si="621">IF(F66=base,F69, IF(F66=target,F69,#N/A))</f>
        <v>0</v>
      </c>
      <c r="G70" s="463">
        <f t="shared" ref="G70" ca="1" si="622">IF(G66=base,G69, IF(G66=target,G69,#N/A))</f>
        <v>0</v>
      </c>
      <c r="H70" s="463" t="e">
        <f>IF(H58=base,H69, IF(H58=target,H69,#N/A))</f>
        <v>#N/A</v>
      </c>
      <c r="I70" s="463" t="e">
        <f t="shared" ref="I70:AN70" si="623">IF(I58=base,I69, IF(I58=target,I69,#N/A))</f>
        <v>#N/A</v>
      </c>
      <c r="J70" s="463" t="e">
        <f t="shared" si="623"/>
        <v>#N/A</v>
      </c>
      <c r="K70" s="463" t="e">
        <f t="shared" si="623"/>
        <v>#N/A</v>
      </c>
      <c r="L70" s="463" t="e">
        <f t="shared" si="623"/>
        <v>#N/A</v>
      </c>
      <c r="M70" s="463" t="e">
        <f t="shared" si="623"/>
        <v>#N/A</v>
      </c>
      <c r="N70" s="463" t="e">
        <f t="shared" si="623"/>
        <v>#N/A</v>
      </c>
      <c r="O70" s="463" t="e">
        <f t="shared" si="623"/>
        <v>#N/A</v>
      </c>
      <c r="P70" s="463" t="e">
        <f t="shared" si="623"/>
        <v>#N/A</v>
      </c>
      <c r="Q70" s="463" t="e">
        <f t="shared" si="623"/>
        <v>#N/A</v>
      </c>
      <c r="R70" s="463" t="e">
        <f t="shared" si="623"/>
        <v>#N/A</v>
      </c>
      <c r="S70" s="463" t="e">
        <f t="shared" si="623"/>
        <v>#N/A</v>
      </c>
      <c r="T70" s="463" t="e">
        <f t="shared" si="623"/>
        <v>#N/A</v>
      </c>
      <c r="U70" s="463" t="e">
        <f t="shared" si="623"/>
        <v>#N/A</v>
      </c>
      <c r="V70" s="463" t="e">
        <f t="shared" si="623"/>
        <v>#N/A</v>
      </c>
      <c r="W70" s="463" t="e">
        <f t="shared" si="623"/>
        <v>#N/A</v>
      </c>
      <c r="X70" s="463" t="e">
        <f t="shared" si="623"/>
        <v>#N/A</v>
      </c>
      <c r="Y70" s="463" t="e">
        <f>IF(Y58=base,Y69, IF(Y58=target,Y69,#N/A))</f>
        <v>#N/A</v>
      </c>
      <c r="Z70" s="463" t="e">
        <f t="shared" si="623"/>
        <v>#N/A</v>
      </c>
      <c r="AA70" s="463" t="e">
        <f t="shared" si="623"/>
        <v>#N/A</v>
      </c>
      <c r="AB70" s="463" t="e">
        <f t="shared" si="623"/>
        <v>#N/A</v>
      </c>
      <c r="AC70" s="463" t="e">
        <f t="shared" si="623"/>
        <v>#N/A</v>
      </c>
      <c r="AD70" s="463" t="e">
        <f t="shared" si="623"/>
        <v>#N/A</v>
      </c>
      <c r="AE70" s="463" t="e">
        <f t="shared" si="623"/>
        <v>#N/A</v>
      </c>
      <c r="AF70" s="463" t="e">
        <f t="shared" si="623"/>
        <v>#N/A</v>
      </c>
      <c r="AG70" s="463" t="e">
        <f t="shared" si="623"/>
        <v>#N/A</v>
      </c>
      <c r="AH70" s="463" t="e">
        <f t="shared" si="623"/>
        <v>#N/A</v>
      </c>
      <c r="AI70" s="463" t="e">
        <f t="shared" si="623"/>
        <v>#N/A</v>
      </c>
      <c r="AJ70" s="463" t="e">
        <f t="shared" si="623"/>
        <v>#N/A</v>
      </c>
      <c r="AK70" s="463" t="e">
        <f t="shared" si="623"/>
        <v>#N/A</v>
      </c>
      <c r="AL70" s="463" t="e">
        <f t="shared" si="623"/>
        <v>#N/A</v>
      </c>
      <c r="AM70" s="463" t="e">
        <f t="shared" si="623"/>
        <v>#N/A</v>
      </c>
      <c r="AN70" s="463" t="e">
        <f t="shared" si="623"/>
        <v>#N/A</v>
      </c>
      <c r="AO70" s="463">
        <f t="shared" ref="AO70" ca="1" si="624">IF(AO66=base,AO69, IF(AO66=target,AO69,#N/A))</f>
        <v>0</v>
      </c>
      <c r="AP70" s="463">
        <f t="shared" ref="AP70" ca="1" si="625">IF(AP66=base,AP69, IF(AP66=target,AP69,#N/A))</f>
        <v>0</v>
      </c>
      <c r="AQ70" s="463">
        <f t="shared" ref="AQ70" ca="1" si="626">IF(AQ66=base,AQ69, IF(AQ66=target,AQ69,#N/A))</f>
        <v>0</v>
      </c>
      <c r="AR70" s="463">
        <f t="shared" ref="AR70" ca="1" si="627">IF(AR66=base,AR69, IF(AR66=target,AR69,#N/A))</f>
        <v>0</v>
      </c>
      <c r="AS70" s="463">
        <f t="shared" ref="AS70" ca="1" si="628">IF(AS66=base,AS69, IF(AS66=target,AS69,#N/A))</f>
        <v>0</v>
      </c>
      <c r="AT70" s="463">
        <f t="shared" ref="AT70" ca="1" si="629">IF(AT66=base,AT69, IF(AT66=target,AT69,#N/A))</f>
        <v>0</v>
      </c>
      <c r="AU70" s="463">
        <f t="shared" ref="AU70" ca="1" si="630">IF(AU66=base,AU69, IF(AU66=target,AU69,#N/A))</f>
        <v>0</v>
      </c>
      <c r="AV70" s="463">
        <f t="shared" ref="AV70" ca="1" si="631">IF(AV66=base,AV69, IF(AV66=target,AV69,#N/A))</f>
        <v>0</v>
      </c>
      <c r="AW70" s="463">
        <f t="shared" ref="AW70" ca="1" si="632">IF(AW66=base,AW69, IF(AW66=target,AW69,#N/A))</f>
        <v>0</v>
      </c>
      <c r="AX70" s="463">
        <f t="shared" ref="AX70" ca="1" si="633">IF(AX66=base,AX69, IF(AX66=target,AX69,#N/A))</f>
        <v>0</v>
      </c>
      <c r="AY70" s="463">
        <f t="shared" ref="AY70" ca="1" si="634">IF(AY66=base,AY69, IF(AY66=target,AY69,#N/A))</f>
        <v>0</v>
      </c>
      <c r="AZ70" s="463">
        <f t="shared" ref="AZ70" ca="1" si="635">IF(AZ66=base,AZ69, IF(AZ66=target,AZ69,#N/A))</f>
        <v>0</v>
      </c>
      <c r="BA70" s="463">
        <f t="shared" ref="BA70" ca="1" si="636">IF(BA66=base,BA69, IF(BA66=target,BA69,#N/A))</f>
        <v>0</v>
      </c>
      <c r="BB70" s="463">
        <f t="shared" ref="BB70" ca="1" si="637">IF(BB66=base,BB69, IF(BB66=target,BB69,#N/A))</f>
        <v>0</v>
      </c>
      <c r="BC70" s="463">
        <f t="shared" ref="BC70" ca="1" si="638">IF(BC66=base,BC69, IF(BC66=target,BC69,#N/A))</f>
        <v>0</v>
      </c>
      <c r="BD70" s="463">
        <f t="shared" ref="BD70" ca="1" si="639">IF(BD66=base,BD69, IF(BD66=target,BD69,#N/A))</f>
        <v>0</v>
      </c>
      <c r="BE70" s="463">
        <f t="shared" ref="BE70" ca="1" si="640">IF(BE66=base,BE69, IF(BE66=target,BE69,#N/A))</f>
        <v>0</v>
      </c>
      <c r="BF70" s="463">
        <f t="shared" ref="BF70" ca="1" si="641">IF(BF66=base,BF69, IF(BF66=target,BF69,#N/A))</f>
        <v>0</v>
      </c>
      <c r="BG70" s="463">
        <f t="shared" ref="BG70" ca="1" si="642">IF(BG66=base,BG69, IF(BG66=target,BG69,#N/A))</f>
        <v>0</v>
      </c>
      <c r="BH70" s="463">
        <f t="shared" ref="BH70" ca="1" si="643">IF(BH66=base,BH69, IF(BH66=target,BH69,#N/A))</f>
        <v>0</v>
      </c>
      <c r="BI70" s="463">
        <f t="shared" ref="BI70" ca="1" si="644">IF(BI66=base,BI69, IF(BI66=target,BI69,#N/A))</f>
        <v>0</v>
      </c>
      <c r="BJ70" s="463">
        <f t="shared" ref="BJ70" ca="1" si="645">IF(BJ66=base,BJ69, IF(BJ66=target,BJ69,#N/A))</f>
        <v>0</v>
      </c>
      <c r="BK70" s="463">
        <f t="shared" ref="BK70" ca="1" si="646">IF(BK66=base,BK69, IF(BK66=target,BK69,#N/A))</f>
        <v>0</v>
      </c>
      <c r="BL70" s="463">
        <f t="shared" ref="BL70" ca="1" si="647">IF(BL66=base,BL69, IF(BL66=target,BL69,#N/A))</f>
        <v>0</v>
      </c>
      <c r="BM70" s="463">
        <f t="shared" ref="BM70" ca="1" si="648">IF(BM66=base,BM69, IF(BM66=target,BM69,#N/A))</f>
        <v>0</v>
      </c>
      <c r="BN70" s="463">
        <f t="shared" ref="BN70" ca="1" si="649">IF(BN66=base,BN69, IF(BN66=target,BN69,#N/A))</f>
        <v>0</v>
      </c>
      <c r="BO70" s="463">
        <f t="shared" ref="BO70" ca="1" si="650">IF(BO66=base,BO69, IF(BO66=target,BO69,#N/A))</f>
        <v>0</v>
      </c>
      <c r="BP70" s="463">
        <f t="shared" ref="BP70" ca="1" si="651">IF(BP66=base,BP69, IF(BP66=target,BP69,#N/A))</f>
        <v>0</v>
      </c>
      <c r="BQ70" s="463">
        <f t="shared" ref="BQ70" ca="1" si="652">IF(BQ66=base,BQ69, IF(BQ66=target,BQ69,#N/A))</f>
        <v>0</v>
      </c>
      <c r="BR70" s="463">
        <f t="shared" ref="BR70" ca="1" si="653">IF(BR66=base,BR69, IF(BR66=target,BR69,#N/A))</f>
        <v>0</v>
      </c>
      <c r="BS70" s="463">
        <f t="shared" ref="BS70" ca="1" si="654">IF(BS66=base,BS69, IF(BS66=target,BS69,#N/A))</f>
        <v>0</v>
      </c>
      <c r="BT70" s="463">
        <f t="shared" ref="BT70" ca="1" si="655">IF(BT66=base,BT69, IF(BT66=target,BT69,#N/A))</f>
        <v>0</v>
      </c>
      <c r="BU70" s="463">
        <f t="shared" ref="BU70" ca="1" si="656">IF(BU66=base,BU69, IF(BU66=target,BU69,#N/A))</f>
        <v>0</v>
      </c>
      <c r="BV70" s="463">
        <f t="shared" ref="BV70" ca="1" si="657">IF(BV66=base,BV69, IF(BV66=target,BV69,#N/A))</f>
        <v>0</v>
      </c>
      <c r="BW70" s="463">
        <f t="shared" ref="BW70" ca="1" si="658">IF(BW66=base,BW69, IF(BW66=target,BW69,#N/A))</f>
        <v>0</v>
      </c>
      <c r="BX70" s="463">
        <f t="shared" ref="BX70" ca="1" si="659">IF(BX66=base,BX69, IF(BX66=target,BX69,#N/A))</f>
        <v>0</v>
      </c>
      <c r="BY70" s="463">
        <f t="shared" ref="BY70" ca="1" si="660">IF(BY66=base,BY69, IF(BY66=target,BY69,#N/A))</f>
        <v>0</v>
      </c>
      <c r="BZ70" s="463">
        <f t="shared" ref="BZ70" ca="1" si="661">IF(BZ66=base,BZ69, IF(BZ66=target,BZ69,#N/A))</f>
        <v>0</v>
      </c>
      <c r="CA70" s="463">
        <f t="shared" ref="CA70" ca="1" si="662">IF(CA66=base,CA69, IF(CA66=target,CA69,#N/A))</f>
        <v>0</v>
      </c>
      <c r="CB70" s="463">
        <f t="shared" ref="CB70" ca="1" si="663">IF(CB66=base,CB69, IF(CB66=target,CB69,#N/A))</f>
        <v>0</v>
      </c>
      <c r="CC70" s="463">
        <f t="shared" ref="CC70" ca="1" si="664">IF(CC66=base,CC69, IF(CC66=target,CC69,#N/A))</f>
        <v>0</v>
      </c>
      <c r="CD70" s="463">
        <f t="shared" ref="CD70" ca="1" si="665">IF(CD66=base,CD69, IF(CD66=target,CD69,#N/A))</f>
        <v>0</v>
      </c>
      <c r="CE70" s="463">
        <f t="shared" ref="CE70" ca="1" si="666">IF(CE66=base,CE69, IF(CE66=target,CE69,#N/A))</f>
        <v>0</v>
      </c>
      <c r="CF70" s="463">
        <f t="shared" ref="CF70" ca="1" si="667">IF(CF66=base,CF69, IF(CF66=target,CF69,#N/A))</f>
        <v>0</v>
      </c>
      <c r="CG70" s="463">
        <f t="shared" ref="CG70" ca="1" si="668">IF(CG66=base,CG69, IF(CG66=target,CG69,#N/A))</f>
        <v>0</v>
      </c>
      <c r="CH70" s="463">
        <f t="shared" ref="CH70" ca="1" si="669">IF(CH66=base,CH69, IF(CH66=target,CH69,#N/A))</f>
        <v>0</v>
      </c>
      <c r="CI70" s="463">
        <f t="shared" ref="CI70" ca="1" si="670">IF(CI66=base,CI69, IF(CI66=target,CI69,#N/A))</f>
        <v>0</v>
      </c>
      <c r="CJ70" s="463">
        <f t="shared" ref="CJ70" ca="1" si="671">IF(CJ66=base,CJ69, IF(CJ66=target,CJ69,#N/A))</f>
        <v>0</v>
      </c>
      <c r="CK70" s="463">
        <f t="shared" ref="CK70" ca="1" si="672">IF(CK66=base,CK69, IF(CK66=target,CK69,#N/A))</f>
        <v>0</v>
      </c>
      <c r="CL70" s="463">
        <f t="shared" ref="CL70" ca="1" si="673">IF(CL66=base,CL69, IF(CL66=target,CL69,#N/A))</f>
        <v>0</v>
      </c>
      <c r="CN70" s="464" t="str">
        <f>IFERROR((Y70/H70)^(1/17)-1,"")</f>
        <v/>
      </c>
      <c r="CO70" s="464" t="str">
        <f>IFERROR((AN70/Y70)^(1/15)-1,"")</f>
        <v/>
      </c>
      <c r="CP70" s="464" t="str">
        <f>IFERROR((AN70/H70)^(1/32)-1,"")</f>
        <v/>
      </c>
    </row>
    <row r="71" spans="1:94" outlineLevel="1" x14ac:dyDescent="0.25">
      <c r="A71" s="459" t="s">
        <v>255</v>
      </c>
      <c r="B71" s="459" t="s">
        <v>257</v>
      </c>
      <c r="C71" s="459" t="s">
        <v>350</v>
      </c>
      <c r="D71" s="459" t="s">
        <v>351</v>
      </c>
      <c r="E71" s="460">
        <f ca="1">IFERROR((E69*E65)/1000,0)</f>
        <v>0</v>
      </c>
      <c r="F71" s="461">
        <f t="shared" ref="F71" ca="1" si="674">IFERROR((F69*F65)/1000,0)</f>
        <v>0</v>
      </c>
      <c r="G71" s="461">
        <f t="shared" ref="G71" ca="1" si="675">IFERROR((G69*G65)/1000,0)</f>
        <v>0</v>
      </c>
      <c r="H71" s="461">
        <f ca="1">IFERROR((H69*H65)/1000,0)</f>
        <v>0</v>
      </c>
      <c r="I71" s="461">
        <f ca="1">IFERROR((I69*I65)/1000,0)</f>
        <v>0</v>
      </c>
      <c r="J71" s="461">
        <f t="shared" ref="J71" si="676">IFERROR((J69*J65)/1000,0)</f>
        <v>0</v>
      </c>
      <c r="K71" s="461">
        <f t="shared" ref="K71" si="677">IFERROR((K69*K65)/1000,0)</f>
        <v>0</v>
      </c>
      <c r="L71" s="461">
        <f t="shared" ref="L71" si="678">IFERROR((L69*L65)/1000,0)</f>
        <v>0</v>
      </c>
      <c r="M71" s="461">
        <f t="shared" ref="M71" si="679">IFERROR((M69*M65)/1000,0)</f>
        <v>0</v>
      </c>
      <c r="N71" s="461">
        <f t="shared" ref="N71" si="680">IFERROR((N69*N65)/1000,0)</f>
        <v>0</v>
      </c>
      <c r="O71" s="461">
        <f t="shared" ref="O71:AT71" ca="1" si="681">IFERROR((O69*O65)/1000,0)</f>
        <v>0</v>
      </c>
      <c r="P71" s="461">
        <f t="shared" ca="1" si="681"/>
        <v>0</v>
      </c>
      <c r="Q71" s="461">
        <f t="shared" ca="1" si="681"/>
        <v>0</v>
      </c>
      <c r="R71" s="461">
        <f t="shared" ca="1" si="681"/>
        <v>0</v>
      </c>
      <c r="S71" s="475">
        <f t="shared" ca="1" si="681"/>
        <v>0</v>
      </c>
      <c r="T71" s="475">
        <f t="shared" ca="1" si="681"/>
        <v>0</v>
      </c>
      <c r="U71" s="475">
        <f t="shared" ca="1" si="681"/>
        <v>0</v>
      </c>
      <c r="V71" s="461">
        <f t="shared" ca="1" si="681"/>
        <v>0</v>
      </c>
      <c r="W71" s="461">
        <f t="shared" ca="1" si="681"/>
        <v>0</v>
      </c>
      <c r="X71" s="461">
        <f t="shared" ca="1" si="681"/>
        <v>0</v>
      </c>
      <c r="Y71" s="461">
        <f t="shared" ca="1" si="681"/>
        <v>0</v>
      </c>
      <c r="Z71" s="461">
        <f t="shared" ca="1" si="681"/>
        <v>0</v>
      </c>
      <c r="AA71" s="461">
        <f t="shared" ca="1" si="681"/>
        <v>0</v>
      </c>
      <c r="AB71" s="461">
        <f t="shared" ca="1" si="681"/>
        <v>0</v>
      </c>
      <c r="AC71" s="461">
        <f t="shared" ca="1" si="681"/>
        <v>0</v>
      </c>
      <c r="AD71" s="461">
        <f t="shared" ca="1" si="681"/>
        <v>0</v>
      </c>
      <c r="AE71" s="461">
        <f t="shared" ca="1" si="681"/>
        <v>0</v>
      </c>
      <c r="AF71" s="461">
        <f t="shared" ca="1" si="681"/>
        <v>0</v>
      </c>
      <c r="AG71" s="461">
        <f t="shared" ca="1" si="681"/>
        <v>0</v>
      </c>
      <c r="AH71" s="461">
        <f t="shared" ca="1" si="681"/>
        <v>0</v>
      </c>
      <c r="AI71" s="461">
        <f t="shared" ca="1" si="681"/>
        <v>0</v>
      </c>
      <c r="AJ71" s="461">
        <f t="shared" ca="1" si="681"/>
        <v>0</v>
      </c>
      <c r="AK71" s="461">
        <f t="shared" ca="1" si="681"/>
        <v>0</v>
      </c>
      <c r="AL71" s="461">
        <f t="shared" ca="1" si="681"/>
        <v>0</v>
      </c>
      <c r="AM71" s="461">
        <f t="shared" ca="1" si="681"/>
        <v>0</v>
      </c>
      <c r="AN71" s="461">
        <f t="shared" ca="1" si="681"/>
        <v>0</v>
      </c>
      <c r="AO71" s="461">
        <f t="shared" ca="1" si="681"/>
        <v>0</v>
      </c>
      <c r="AP71" s="461">
        <f t="shared" ca="1" si="681"/>
        <v>0</v>
      </c>
      <c r="AQ71" s="461">
        <f t="shared" ca="1" si="681"/>
        <v>0</v>
      </c>
      <c r="AR71" s="461">
        <f t="shared" ca="1" si="681"/>
        <v>0</v>
      </c>
      <c r="AS71" s="461">
        <f t="shared" ca="1" si="681"/>
        <v>0</v>
      </c>
      <c r="AT71" s="461">
        <f t="shared" ca="1" si="681"/>
        <v>0</v>
      </c>
      <c r="AU71" s="461">
        <f t="shared" ref="AU71:BZ71" ca="1" si="682">IFERROR((AU69*AU65)/1000,0)</f>
        <v>0</v>
      </c>
      <c r="AV71" s="461">
        <f t="shared" ca="1" si="682"/>
        <v>0</v>
      </c>
      <c r="AW71" s="461">
        <f t="shared" ca="1" si="682"/>
        <v>0</v>
      </c>
      <c r="AX71" s="461">
        <f t="shared" ca="1" si="682"/>
        <v>0</v>
      </c>
      <c r="AY71" s="461">
        <f t="shared" ca="1" si="682"/>
        <v>0</v>
      </c>
      <c r="AZ71" s="461">
        <f t="shared" ca="1" si="682"/>
        <v>0</v>
      </c>
      <c r="BA71" s="461">
        <f t="shared" ca="1" si="682"/>
        <v>0</v>
      </c>
      <c r="BB71" s="461">
        <f t="shared" ca="1" si="682"/>
        <v>0</v>
      </c>
      <c r="BC71" s="461">
        <f t="shared" ca="1" si="682"/>
        <v>0</v>
      </c>
      <c r="BD71" s="461">
        <f t="shared" ca="1" si="682"/>
        <v>0</v>
      </c>
      <c r="BE71" s="461">
        <f t="shared" ca="1" si="682"/>
        <v>0</v>
      </c>
      <c r="BF71" s="461">
        <f t="shared" ca="1" si="682"/>
        <v>0</v>
      </c>
      <c r="BG71" s="461">
        <f t="shared" ca="1" si="682"/>
        <v>0</v>
      </c>
      <c r="BH71" s="461">
        <f t="shared" ca="1" si="682"/>
        <v>0</v>
      </c>
      <c r="BI71" s="461">
        <f t="shared" ca="1" si="682"/>
        <v>0</v>
      </c>
      <c r="BJ71" s="461">
        <f t="shared" ca="1" si="682"/>
        <v>0</v>
      </c>
      <c r="BK71" s="461">
        <f t="shared" ca="1" si="682"/>
        <v>0</v>
      </c>
      <c r="BL71" s="461">
        <f t="shared" ca="1" si="682"/>
        <v>0</v>
      </c>
      <c r="BM71" s="461">
        <f t="shared" ca="1" si="682"/>
        <v>0</v>
      </c>
      <c r="BN71" s="461">
        <f t="shared" ca="1" si="682"/>
        <v>0</v>
      </c>
      <c r="BO71" s="461">
        <f t="shared" ca="1" si="682"/>
        <v>0</v>
      </c>
      <c r="BP71" s="461">
        <f t="shared" ca="1" si="682"/>
        <v>0</v>
      </c>
      <c r="BQ71" s="461">
        <f t="shared" ca="1" si="682"/>
        <v>0</v>
      </c>
      <c r="BR71" s="461">
        <f t="shared" ca="1" si="682"/>
        <v>0</v>
      </c>
      <c r="BS71" s="461">
        <f t="shared" ca="1" si="682"/>
        <v>0</v>
      </c>
      <c r="BT71" s="461">
        <f t="shared" ca="1" si="682"/>
        <v>0</v>
      </c>
      <c r="BU71" s="461">
        <f t="shared" ca="1" si="682"/>
        <v>0</v>
      </c>
      <c r="BV71" s="461">
        <f t="shared" ca="1" si="682"/>
        <v>0</v>
      </c>
      <c r="BW71" s="461">
        <f t="shared" ca="1" si="682"/>
        <v>0</v>
      </c>
      <c r="BX71" s="461">
        <f t="shared" ca="1" si="682"/>
        <v>0</v>
      </c>
      <c r="BY71" s="461">
        <f t="shared" ca="1" si="682"/>
        <v>0</v>
      </c>
      <c r="BZ71" s="461">
        <f t="shared" ca="1" si="682"/>
        <v>0</v>
      </c>
      <c r="CA71" s="461">
        <f t="shared" ref="CA71:CL71" ca="1" si="683">IFERROR((CA69*CA65)/1000,0)</f>
        <v>0</v>
      </c>
      <c r="CB71" s="461">
        <f t="shared" ca="1" si="683"/>
        <v>0</v>
      </c>
      <c r="CC71" s="461">
        <f t="shared" ca="1" si="683"/>
        <v>0</v>
      </c>
      <c r="CD71" s="461">
        <f t="shared" ca="1" si="683"/>
        <v>0</v>
      </c>
      <c r="CE71" s="461">
        <f t="shared" ca="1" si="683"/>
        <v>0</v>
      </c>
      <c r="CF71" s="461">
        <f t="shared" ca="1" si="683"/>
        <v>0</v>
      </c>
      <c r="CG71" s="461">
        <f t="shared" ca="1" si="683"/>
        <v>0</v>
      </c>
      <c r="CH71" s="461">
        <f t="shared" ca="1" si="683"/>
        <v>0</v>
      </c>
      <c r="CI71" s="461">
        <f t="shared" ca="1" si="683"/>
        <v>0</v>
      </c>
      <c r="CJ71" s="461">
        <f t="shared" ca="1" si="683"/>
        <v>0</v>
      </c>
      <c r="CK71" s="461">
        <f t="shared" ca="1" si="683"/>
        <v>0</v>
      </c>
      <c r="CL71" s="461">
        <f t="shared" ca="1" si="683"/>
        <v>0</v>
      </c>
      <c r="CN71" s="462" t="str">
        <f ca="1">IFERROR((Y71/H71)^(1/17)-1,"")</f>
        <v/>
      </c>
      <c r="CO71" s="462" t="str">
        <f ca="1">IFERROR((AN71/Y71)^(1/15)-1,"")</f>
        <v/>
      </c>
      <c r="CP71" s="462" t="str">
        <f ca="1">IFERROR((AN71/H71)^(1/32)-1,"")</f>
        <v/>
      </c>
    </row>
    <row r="72" spans="1:94" outlineLevel="1" x14ac:dyDescent="0.25">
      <c r="A72" s="470" t="s">
        <v>382</v>
      </c>
      <c r="B72" s="470" t="s">
        <v>384</v>
      </c>
      <c r="C72" s="470"/>
      <c r="D72" s="470"/>
      <c r="E72" s="471" t="e">
        <f t="shared" ref="E72:AN72" si="684">IF($B$6="ON",IF(E58=covid_start-1,E61,IF(E58=covid_recovery,E61,IF(E58&gt;=covid_start,IF(E58&lt;covid_recovery,D72-(INDEX($E58:$CH71,4,MATCH(covid_start-1,$E58:$CL58,0))-INDEX($E58:$CL71,4,MATCH(covid_recovery,$E58:$CL58,0)))/(covid_recovery-covid_start+1),NA()),NA()))),NA())</f>
        <v>#N/A</v>
      </c>
      <c r="F72" s="471" t="e">
        <f t="shared" si="684"/>
        <v>#N/A</v>
      </c>
      <c r="G72" s="471" t="e">
        <f t="shared" si="684"/>
        <v>#N/A</v>
      </c>
      <c r="H72" s="471" t="e">
        <f t="shared" si="684"/>
        <v>#N/A</v>
      </c>
      <c r="I72" s="471">
        <f t="shared" ref="I72:O72" ca="1" si="685">IF($B$6="ON",IF(I58=covid_start-1,I61,IF(I58=covid_recovery,I61,IF(I58&gt;=covid_start,IF(I58&lt;covid_recovery,H72-(INDEX($E58:$CH71,4,MATCH(covid_start-1,$E58:$CL58,0))-INDEX($E58:$CL71,4,MATCH(covid_recovery,$E58:$CL58,0)))/(covid_recovery-covid_start+1),NA()),NA()))),NA())</f>
        <v>1303.1682659292971</v>
      </c>
      <c r="J72" s="471">
        <f t="shared" ca="1" si="685"/>
        <v>1263.3830088700299</v>
      </c>
      <c r="K72" s="471">
        <f t="shared" ca="1" si="685"/>
        <v>1223.5977518107627</v>
      </c>
      <c r="L72" s="471">
        <f t="shared" ca="1" si="685"/>
        <v>1183.8124947514955</v>
      </c>
      <c r="M72" s="471">
        <f t="shared" ca="1" si="685"/>
        <v>1144.0272376922283</v>
      </c>
      <c r="N72" s="471">
        <f t="shared" ca="1" si="685"/>
        <v>1104.241980632961</v>
      </c>
      <c r="O72" s="471">
        <f t="shared" ca="1" si="685"/>
        <v>1064.4567235736938</v>
      </c>
      <c r="P72" s="471" t="e">
        <f t="shared" si="684"/>
        <v>#N/A</v>
      </c>
      <c r="Q72" s="471" t="e">
        <f t="shared" si="684"/>
        <v>#N/A</v>
      </c>
      <c r="R72" s="471" t="e">
        <f t="shared" si="684"/>
        <v>#N/A</v>
      </c>
      <c r="S72" s="471" t="e">
        <f t="shared" si="684"/>
        <v>#N/A</v>
      </c>
      <c r="T72" s="471" t="e">
        <f t="shared" si="684"/>
        <v>#N/A</v>
      </c>
      <c r="U72" s="471" t="e">
        <f t="shared" si="684"/>
        <v>#N/A</v>
      </c>
      <c r="V72" s="471" t="e">
        <f t="shared" si="684"/>
        <v>#N/A</v>
      </c>
      <c r="W72" s="471" t="e">
        <f t="shared" si="684"/>
        <v>#N/A</v>
      </c>
      <c r="X72" s="471" t="e">
        <f t="shared" si="684"/>
        <v>#N/A</v>
      </c>
      <c r="Y72" s="471" t="e">
        <f t="shared" si="684"/>
        <v>#N/A</v>
      </c>
      <c r="Z72" s="471" t="e">
        <f t="shared" si="684"/>
        <v>#N/A</v>
      </c>
      <c r="AA72" s="471" t="e">
        <f t="shared" si="684"/>
        <v>#N/A</v>
      </c>
      <c r="AB72" s="471" t="e">
        <f t="shared" si="684"/>
        <v>#N/A</v>
      </c>
      <c r="AC72" s="471" t="e">
        <f t="shared" si="684"/>
        <v>#N/A</v>
      </c>
      <c r="AD72" s="471" t="e">
        <f t="shared" si="684"/>
        <v>#N/A</v>
      </c>
      <c r="AE72" s="471" t="e">
        <f t="shared" si="684"/>
        <v>#N/A</v>
      </c>
      <c r="AF72" s="471" t="e">
        <f t="shared" si="684"/>
        <v>#N/A</v>
      </c>
      <c r="AG72" s="471" t="e">
        <f t="shared" si="684"/>
        <v>#N/A</v>
      </c>
      <c r="AH72" s="471" t="e">
        <f t="shared" si="684"/>
        <v>#N/A</v>
      </c>
      <c r="AI72" s="471" t="e">
        <f t="shared" si="684"/>
        <v>#N/A</v>
      </c>
      <c r="AJ72" s="471" t="e">
        <f t="shared" si="684"/>
        <v>#N/A</v>
      </c>
      <c r="AK72" s="471" t="e">
        <f t="shared" si="684"/>
        <v>#N/A</v>
      </c>
      <c r="AL72" s="471" t="e">
        <f t="shared" si="684"/>
        <v>#N/A</v>
      </c>
      <c r="AM72" s="471" t="e">
        <f t="shared" si="684"/>
        <v>#N/A</v>
      </c>
      <c r="AN72" s="471" t="e">
        <f t="shared" si="684"/>
        <v>#N/A</v>
      </c>
      <c r="AO72" s="463"/>
      <c r="AP72" s="463"/>
      <c r="AQ72" s="463"/>
      <c r="AR72" s="463"/>
      <c r="AS72" s="463"/>
      <c r="AT72" s="463"/>
      <c r="AU72" s="463"/>
      <c r="AV72" s="463"/>
      <c r="AW72" s="463"/>
      <c r="AX72" s="463"/>
      <c r="AY72" s="463"/>
      <c r="AZ72" s="463"/>
      <c r="BA72" s="463"/>
      <c r="BB72" s="463"/>
      <c r="BC72" s="463"/>
      <c r="BD72" s="463"/>
      <c r="BE72" s="463"/>
      <c r="BF72" s="463"/>
      <c r="BG72" s="463"/>
      <c r="BH72" s="463"/>
      <c r="BI72" s="463"/>
      <c r="BJ72" s="463"/>
      <c r="BK72" s="463"/>
      <c r="BL72" s="463"/>
      <c r="BM72" s="463"/>
      <c r="BN72" s="463"/>
      <c r="BO72" s="463"/>
      <c r="BP72" s="463"/>
      <c r="BQ72" s="463"/>
      <c r="BR72" s="463"/>
      <c r="BS72" s="463"/>
      <c r="BT72" s="463"/>
      <c r="BU72" s="463"/>
      <c r="BV72" s="463"/>
      <c r="BW72" s="463"/>
      <c r="BX72" s="463"/>
      <c r="BY72" s="463"/>
      <c r="BZ72" s="463"/>
      <c r="CA72" s="463"/>
      <c r="CB72" s="463"/>
      <c r="CC72" s="463"/>
      <c r="CD72" s="463"/>
      <c r="CE72" s="463"/>
      <c r="CF72" s="463"/>
      <c r="CG72" s="463"/>
      <c r="CH72" s="463"/>
      <c r="CI72" s="463"/>
      <c r="CJ72" s="463"/>
      <c r="CK72" s="463"/>
      <c r="CL72" s="463"/>
      <c r="CN72" s="472" t="str">
        <f t="shared" si="520"/>
        <v/>
      </c>
      <c r="CO72" s="472" t="str">
        <f t="shared" si="521"/>
        <v/>
      </c>
      <c r="CP72" s="472" t="str">
        <f t="shared" si="522"/>
        <v/>
      </c>
    </row>
    <row r="73" spans="1:94" outlineLevel="1" x14ac:dyDescent="0.25">
      <c r="A73" s="473" t="s">
        <v>383</v>
      </c>
      <c r="B73" s="473" t="s">
        <v>384</v>
      </c>
      <c r="C73" s="473"/>
      <c r="D73" s="473"/>
      <c r="E73" s="463" t="e">
        <f t="shared" ref="E73:AN73" si="686">IF($B$6="ON",IF(E58=covid_start-1,E69,IF(E58=covid_recovery,E69,IF(E58&gt;=covid_start,IF(E58&lt;covid_recovery,D73-(INDEX($E58:$CH71,12,MATCH(covid_start-1,$E58:$CL58,0))-INDEX($E58:$CL71,12,MATCH(covid_recovery,$E58:$CL58,0)))/(covid_recovery-covid_start+1),NA()),NA()))),NA())</f>
        <v>#N/A</v>
      </c>
      <c r="F73" s="463" t="e">
        <f t="shared" si="686"/>
        <v>#N/A</v>
      </c>
      <c r="G73" s="463" t="e">
        <f t="shared" si="686"/>
        <v>#N/A</v>
      </c>
      <c r="H73" s="463" t="e">
        <f t="shared" si="686"/>
        <v>#N/A</v>
      </c>
      <c r="I73" s="463">
        <f t="shared" ref="I73:O73" ca="1" si="687">IF($B$6="ON",IF(I58=covid_start-1,I69,IF(I58=covid_recovery,I69,IF(I58&gt;=covid_start,IF(I58&lt;covid_recovery,H73-(INDEX($E58:$CH71,12,MATCH(covid_start-1,$E58:$CL58,0))-INDEX($E58:$CL71,12,MATCH(covid_recovery,$E58:$CL58,0)))/(covid_recovery-covid_start+1),NA()),NA()))),NA())</f>
        <v>0</v>
      </c>
      <c r="J73" s="463">
        <f t="shared" ca="1" si="687"/>
        <v>0</v>
      </c>
      <c r="K73" s="463">
        <f t="shared" ca="1" si="687"/>
        <v>0</v>
      </c>
      <c r="L73" s="463">
        <f t="shared" ca="1" si="687"/>
        <v>0</v>
      </c>
      <c r="M73" s="463">
        <f t="shared" ca="1" si="687"/>
        <v>0</v>
      </c>
      <c r="N73" s="463">
        <f t="shared" ca="1" si="687"/>
        <v>0</v>
      </c>
      <c r="O73" s="463">
        <f t="shared" ca="1" si="687"/>
        <v>0</v>
      </c>
      <c r="P73" s="463" t="e">
        <f t="shared" si="686"/>
        <v>#N/A</v>
      </c>
      <c r="Q73" s="463" t="e">
        <f t="shared" si="686"/>
        <v>#N/A</v>
      </c>
      <c r="R73" s="463" t="e">
        <f t="shared" si="686"/>
        <v>#N/A</v>
      </c>
      <c r="S73" s="463" t="e">
        <f t="shared" si="686"/>
        <v>#N/A</v>
      </c>
      <c r="T73" s="463" t="e">
        <f t="shared" si="686"/>
        <v>#N/A</v>
      </c>
      <c r="U73" s="463" t="e">
        <f t="shared" si="686"/>
        <v>#N/A</v>
      </c>
      <c r="V73" s="463" t="e">
        <f t="shared" si="686"/>
        <v>#N/A</v>
      </c>
      <c r="W73" s="463" t="e">
        <f t="shared" si="686"/>
        <v>#N/A</v>
      </c>
      <c r="X73" s="463" t="e">
        <f t="shared" si="686"/>
        <v>#N/A</v>
      </c>
      <c r="Y73" s="463" t="e">
        <f t="shared" si="686"/>
        <v>#N/A</v>
      </c>
      <c r="Z73" s="463" t="e">
        <f t="shared" si="686"/>
        <v>#N/A</v>
      </c>
      <c r="AA73" s="463" t="e">
        <f t="shared" si="686"/>
        <v>#N/A</v>
      </c>
      <c r="AB73" s="463" t="e">
        <f t="shared" si="686"/>
        <v>#N/A</v>
      </c>
      <c r="AC73" s="463" t="e">
        <f t="shared" si="686"/>
        <v>#N/A</v>
      </c>
      <c r="AD73" s="463" t="e">
        <f t="shared" si="686"/>
        <v>#N/A</v>
      </c>
      <c r="AE73" s="463" t="e">
        <f t="shared" si="686"/>
        <v>#N/A</v>
      </c>
      <c r="AF73" s="463" t="e">
        <f t="shared" si="686"/>
        <v>#N/A</v>
      </c>
      <c r="AG73" s="463" t="e">
        <f t="shared" si="686"/>
        <v>#N/A</v>
      </c>
      <c r="AH73" s="463" t="e">
        <f t="shared" si="686"/>
        <v>#N/A</v>
      </c>
      <c r="AI73" s="463" t="e">
        <f t="shared" si="686"/>
        <v>#N/A</v>
      </c>
      <c r="AJ73" s="463" t="e">
        <f t="shared" si="686"/>
        <v>#N/A</v>
      </c>
      <c r="AK73" s="463" t="e">
        <f t="shared" si="686"/>
        <v>#N/A</v>
      </c>
      <c r="AL73" s="463" t="e">
        <f t="shared" si="686"/>
        <v>#N/A</v>
      </c>
      <c r="AM73" s="463" t="e">
        <f t="shared" si="686"/>
        <v>#N/A</v>
      </c>
      <c r="AN73" s="463" t="e">
        <f t="shared" si="686"/>
        <v>#N/A</v>
      </c>
      <c r="AO73" s="463"/>
      <c r="AP73" s="463"/>
      <c r="AQ73" s="463"/>
      <c r="AR73" s="463"/>
      <c r="AS73" s="463"/>
      <c r="AT73" s="463"/>
      <c r="AU73" s="463"/>
      <c r="AV73" s="463"/>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N73" s="464" t="str">
        <f t="shared" si="520"/>
        <v/>
      </c>
      <c r="CO73" s="464" t="str">
        <f t="shared" si="521"/>
        <v/>
      </c>
      <c r="CP73" s="464" t="str">
        <f t="shared" si="522"/>
        <v/>
      </c>
    </row>
    <row r="74" spans="1:94" ht="16.5" thickBot="1" x14ac:dyDescent="0.3">
      <c r="A74" s="439" t="s">
        <v>156</v>
      </c>
      <c r="B74" s="439"/>
      <c r="C74" s="439"/>
      <c r="D74" s="439"/>
      <c r="E74" s="441">
        <v>2015</v>
      </c>
      <c r="F74" s="442">
        <f>E74+1</f>
        <v>2016</v>
      </c>
      <c r="G74" s="442">
        <f t="shared" ref="G74:I74" si="688">F74+1</f>
        <v>2017</v>
      </c>
      <c r="H74" s="442">
        <f t="shared" si="688"/>
        <v>2018</v>
      </c>
      <c r="I74" s="442">
        <f t="shared" si="688"/>
        <v>2019</v>
      </c>
      <c r="J74" s="442">
        <f>E74+5</f>
        <v>2020</v>
      </c>
      <c r="K74" s="442">
        <f>J74+1</f>
        <v>2021</v>
      </c>
      <c r="L74" s="442">
        <f t="shared" ref="L74:N74" si="689">K74+1</f>
        <v>2022</v>
      </c>
      <c r="M74" s="442">
        <f t="shared" si="689"/>
        <v>2023</v>
      </c>
      <c r="N74" s="442">
        <f t="shared" si="689"/>
        <v>2024</v>
      </c>
      <c r="O74" s="442">
        <f>J74+5</f>
        <v>2025</v>
      </c>
      <c r="P74" s="442">
        <f>O74+1</f>
        <v>2026</v>
      </c>
      <c r="Q74" s="442">
        <f t="shared" ref="Q74:S74" si="690">P74+1</f>
        <v>2027</v>
      </c>
      <c r="R74" s="442">
        <f t="shared" si="690"/>
        <v>2028</v>
      </c>
      <c r="S74" s="442">
        <f t="shared" si="690"/>
        <v>2029</v>
      </c>
      <c r="T74" s="442">
        <f>O74+5</f>
        <v>2030</v>
      </c>
      <c r="U74" s="442">
        <f>T74+1</f>
        <v>2031</v>
      </c>
      <c r="V74" s="442">
        <f t="shared" ref="V74:X74" si="691">U74+1</f>
        <v>2032</v>
      </c>
      <c r="W74" s="442">
        <f t="shared" si="691"/>
        <v>2033</v>
      </c>
      <c r="X74" s="442">
        <f t="shared" si="691"/>
        <v>2034</v>
      </c>
      <c r="Y74" s="442">
        <f>T74+5</f>
        <v>2035</v>
      </c>
      <c r="Z74" s="442">
        <f>Y74+1</f>
        <v>2036</v>
      </c>
      <c r="AA74" s="442">
        <f t="shared" ref="AA74:AC74" si="692">Z74+1</f>
        <v>2037</v>
      </c>
      <c r="AB74" s="442">
        <f t="shared" si="692"/>
        <v>2038</v>
      </c>
      <c r="AC74" s="442">
        <f t="shared" si="692"/>
        <v>2039</v>
      </c>
      <c r="AD74" s="442">
        <f>Y74+5</f>
        <v>2040</v>
      </c>
      <c r="AE74" s="442">
        <f>AD74+1</f>
        <v>2041</v>
      </c>
      <c r="AF74" s="442">
        <f t="shared" ref="AF74:AH74" si="693">AE74+1</f>
        <v>2042</v>
      </c>
      <c r="AG74" s="442">
        <f t="shared" si="693"/>
        <v>2043</v>
      </c>
      <c r="AH74" s="442">
        <f t="shared" si="693"/>
        <v>2044</v>
      </c>
      <c r="AI74" s="442">
        <f>AD74+5</f>
        <v>2045</v>
      </c>
      <c r="AJ74" s="442">
        <f>AI74+1</f>
        <v>2046</v>
      </c>
      <c r="AK74" s="442">
        <f t="shared" ref="AK74:AM74" si="694">AJ74+1</f>
        <v>2047</v>
      </c>
      <c r="AL74" s="442">
        <f t="shared" si="694"/>
        <v>2048</v>
      </c>
      <c r="AM74" s="442">
        <f t="shared" si="694"/>
        <v>2049</v>
      </c>
      <c r="AN74" s="442">
        <f>AI74+5</f>
        <v>2050</v>
      </c>
      <c r="AO74" s="442">
        <f>AN74+1</f>
        <v>2051</v>
      </c>
      <c r="AP74" s="442">
        <f t="shared" ref="AP74:AR74" si="695">AO74+1</f>
        <v>2052</v>
      </c>
      <c r="AQ74" s="442">
        <f t="shared" si="695"/>
        <v>2053</v>
      </c>
      <c r="AR74" s="442">
        <f t="shared" si="695"/>
        <v>2054</v>
      </c>
      <c r="AS74" s="442">
        <f>AN74+5</f>
        <v>2055</v>
      </c>
      <c r="AT74" s="442">
        <f>AS74+1</f>
        <v>2056</v>
      </c>
      <c r="AU74" s="442">
        <f t="shared" ref="AU74:AW74" si="696">AT74+1</f>
        <v>2057</v>
      </c>
      <c r="AV74" s="442">
        <f t="shared" si="696"/>
        <v>2058</v>
      </c>
      <c r="AW74" s="442">
        <f t="shared" si="696"/>
        <v>2059</v>
      </c>
      <c r="AX74" s="442">
        <f>AS74+5</f>
        <v>2060</v>
      </c>
      <c r="AY74" s="442">
        <f>AX74+1</f>
        <v>2061</v>
      </c>
      <c r="AZ74" s="442">
        <f t="shared" ref="AZ74:BB74" si="697">AY74+1</f>
        <v>2062</v>
      </c>
      <c r="BA74" s="442">
        <f t="shared" si="697"/>
        <v>2063</v>
      </c>
      <c r="BB74" s="442">
        <f t="shared" si="697"/>
        <v>2064</v>
      </c>
      <c r="BC74" s="442">
        <f>AX74+5</f>
        <v>2065</v>
      </c>
      <c r="BD74" s="442">
        <f>BC74+1</f>
        <v>2066</v>
      </c>
      <c r="BE74" s="442">
        <f t="shared" ref="BE74:BG74" si="698">BD74+1</f>
        <v>2067</v>
      </c>
      <c r="BF74" s="442">
        <f t="shared" si="698"/>
        <v>2068</v>
      </c>
      <c r="BG74" s="442">
        <f t="shared" si="698"/>
        <v>2069</v>
      </c>
      <c r="BH74" s="442">
        <f>BC74+5</f>
        <v>2070</v>
      </c>
      <c r="BI74" s="442">
        <f>BH74+1</f>
        <v>2071</v>
      </c>
      <c r="BJ74" s="442">
        <f t="shared" ref="BJ74:BL74" si="699">BI74+1</f>
        <v>2072</v>
      </c>
      <c r="BK74" s="442">
        <f t="shared" si="699"/>
        <v>2073</v>
      </c>
      <c r="BL74" s="442">
        <f t="shared" si="699"/>
        <v>2074</v>
      </c>
      <c r="BM74" s="442">
        <f>BH74+5</f>
        <v>2075</v>
      </c>
      <c r="BN74" s="442">
        <f>BM74+1</f>
        <v>2076</v>
      </c>
      <c r="BO74" s="442">
        <f t="shared" ref="BO74:BQ74" si="700">BN74+1</f>
        <v>2077</v>
      </c>
      <c r="BP74" s="442">
        <f t="shared" si="700"/>
        <v>2078</v>
      </c>
      <c r="BQ74" s="442">
        <f t="shared" si="700"/>
        <v>2079</v>
      </c>
      <c r="BR74" s="442">
        <f>BM74+5</f>
        <v>2080</v>
      </c>
      <c r="BS74" s="442">
        <f>BR74+1</f>
        <v>2081</v>
      </c>
      <c r="BT74" s="442">
        <f t="shared" ref="BT74:BV74" si="701">BS74+1</f>
        <v>2082</v>
      </c>
      <c r="BU74" s="442">
        <f t="shared" si="701"/>
        <v>2083</v>
      </c>
      <c r="BV74" s="442">
        <f t="shared" si="701"/>
        <v>2084</v>
      </c>
      <c r="BW74" s="442">
        <f>BR74+5</f>
        <v>2085</v>
      </c>
      <c r="BX74" s="442">
        <f>BW74+1</f>
        <v>2086</v>
      </c>
      <c r="BY74" s="442">
        <f t="shared" ref="BY74:CA74" si="702">BX74+1</f>
        <v>2087</v>
      </c>
      <c r="BZ74" s="442">
        <f t="shared" si="702"/>
        <v>2088</v>
      </c>
      <c r="CA74" s="442">
        <f t="shared" si="702"/>
        <v>2089</v>
      </c>
      <c r="CB74" s="442">
        <f>BW74+5</f>
        <v>2090</v>
      </c>
      <c r="CC74" s="442">
        <f>CB74+1</f>
        <v>2091</v>
      </c>
      <c r="CD74" s="442">
        <f t="shared" ref="CD74:CF74" si="703">CC74+1</f>
        <v>2092</v>
      </c>
      <c r="CE74" s="442">
        <f t="shared" si="703"/>
        <v>2093</v>
      </c>
      <c r="CF74" s="442">
        <f t="shared" si="703"/>
        <v>2094</v>
      </c>
      <c r="CG74" s="442">
        <f>CB74+5</f>
        <v>2095</v>
      </c>
      <c r="CH74" s="442">
        <f>CG74+1</f>
        <v>2096</v>
      </c>
      <c r="CI74" s="442">
        <f t="shared" ref="CI74:CK74" si="704">CH74+1</f>
        <v>2097</v>
      </c>
      <c r="CJ74" s="442">
        <f t="shared" si="704"/>
        <v>2098</v>
      </c>
      <c r="CK74" s="442">
        <f t="shared" si="704"/>
        <v>2099</v>
      </c>
      <c r="CL74" s="442">
        <f>CG74+5</f>
        <v>2100</v>
      </c>
      <c r="CN74" s="443" t="s">
        <v>409</v>
      </c>
      <c r="CO74" s="443" t="s">
        <v>411</v>
      </c>
      <c r="CP74" s="443" t="s">
        <v>410</v>
      </c>
    </row>
    <row r="75" spans="1:94" ht="16.5" outlineLevel="1" thickTop="1" x14ac:dyDescent="0.25">
      <c r="A75" s="444" t="s">
        <v>152</v>
      </c>
      <c r="B75" s="444" t="str">
        <f>$A$74</f>
        <v>Pax-long</v>
      </c>
      <c r="C75" s="445" t="s">
        <v>352</v>
      </c>
      <c r="D75" s="445"/>
      <c r="E75" s="446">
        <f ca="1">IF($B$6="ON", IF(E74&gt;=covid_start, IF(E74&lt;covid_recovery,NA(),SUMIFS(INDIRECT("Data_main"&amp;"["&amp;E$8&amp;"]"),Data_main[Data],$A75, Data_main[Segment],$B75, Data_main[Scenario],$B$3)),SUMIFS(INDIRECT("Data_main"&amp;"["&amp;E$8&amp;"]"),Data_main[Data],$A75, Data_main[Segment],$B75, Data_main[Scenario],$B$3)),SUMIFS(INDIRECT("Data_main"&amp;"["&amp;E$8&amp;"]"),Data_main[Data],$A75, Data_main[Segment],$B75, Data_main[Scenario],$B$3))</f>
        <v>542.4993111722265</v>
      </c>
      <c r="F75" s="446">
        <f ca="1">IF($B$6="ON", IF(F74&gt;=covid_start, IF(F74&lt;covid_recovery,NA(),SUMIFS(INDIRECT("Data_main"&amp;"["&amp;F$8&amp;"]"),Data_main[Data],$A75, Data_main[Segment],$B75, Data_main[Scenario],$B$3)),SUMIFS(INDIRECT("Data_main"&amp;"["&amp;F$8&amp;"]"),Data_main[Data],$A75, Data_main[Segment],$B75, Data_main[Scenario],$B$3)),SUMIFS(INDIRECT("Data_main"&amp;"["&amp;F$8&amp;"]"),Data_main[Data],$A75, Data_main[Segment],$B75, Data_main[Scenario],$B$3))</f>
        <v>570.88341156544902</v>
      </c>
      <c r="G75" s="446">
        <f ca="1">IF($B$6="ON", IF(G74&gt;=covid_start, IF(G74&lt;covid_recovery,NA(),SUMIFS(INDIRECT("Data_main"&amp;"["&amp;G$8&amp;"]"),Data_main[Data],$A75, Data_main[Segment],$B75, Data_main[Scenario],$B$3)),SUMIFS(INDIRECT("Data_main"&amp;"["&amp;G$8&amp;"]"),Data_main[Data],$A75, Data_main[Segment],$B75, Data_main[Scenario],$B$3)),SUMIFS(INDIRECT("Data_main"&amp;"["&amp;G$8&amp;"]"),Data_main[Data],$A75, Data_main[Segment],$B75, Data_main[Scenario],$B$3))</f>
        <v>599.26751195867155</v>
      </c>
      <c r="H75" s="446">
        <f ca="1">IF($B$6="ON", IF(H74&gt;=covid_start, IF(H74&lt;covid_recovery,NA(),SUMIFS(INDIRECT("Data_main"&amp;"["&amp;H$8&amp;"]"),Data_main[Data],$A75, Data_main[Segment],$B75, Data_main[Scenario],$B$3)),SUMIFS(INDIRECT("Data_main"&amp;"["&amp;H$8&amp;"]"),Data_main[Data],$A75, Data_main[Segment],$B75, Data_main[Scenario],$B$3)),SUMIFS(INDIRECT("Data_main"&amp;"["&amp;H$8&amp;"]"),Data_main[Data],$A75, Data_main[Segment],$B75, Data_main[Scenario],$B$3))</f>
        <v>627.65161235189419</v>
      </c>
      <c r="I75" s="446">
        <f ca="1">IF($B$6="ON", IF(I74&gt;=covid_start, IF(I74&lt;covid_recovery,NA(),SUMIFS(INDIRECT("Data_main"&amp;"["&amp;I$8&amp;"]"),Data_main[Data],$A75, Data_main[Segment],$B75, Data_main[Scenario],$B$3)),SUMIFS(INDIRECT("Data_main"&amp;"["&amp;I$8&amp;"]"),Data_main[Data],$A75, Data_main[Segment],$B75, Data_main[Scenario],$B$3)),SUMIFS(INDIRECT("Data_main"&amp;"["&amp;I$8&amp;"]"),Data_main[Data],$A75, Data_main[Segment],$B75, Data_main[Scenario],$B$3))</f>
        <v>642.89365131656564</v>
      </c>
      <c r="J75" s="446" t="e">
        <f ca="1">IF($B$6="ON", IF(J74&gt;=covid_start, IF(J74&lt;covid_recovery,NA(),SUMIFS(INDIRECT("Data_main"&amp;"["&amp;J$8&amp;"]"),Data_main[Data],$A75, Data_main[Segment],$B75, Data_main[Scenario],$B$3)),SUMIFS(INDIRECT("Data_main"&amp;"["&amp;J$8&amp;"]"),Data_main[Data],$A75, Data_main[Segment],$B75, Data_main[Scenario],$B$3)),SUMIFS(INDIRECT("Data_main"&amp;"["&amp;J$8&amp;"]"),Data_main[Data],$A75, Data_main[Segment],$B75, Data_main[Scenario],$B$3))</f>
        <v>#N/A</v>
      </c>
      <c r="K75" s="446" t="e">
        <f ca="1">IF($B$6="ON", IF(K74&gt;=covid_start, IF(K74&lt;covid_recovery,NA(),SUMIFS(INDIRECT("Data_main"&amp;"["&amp;K$8&amp;"]"),Data_main[Data],$A75, Data_main[Segment],$B75, Data_main[Scenario],$B$3)),SUMIFS(INDIRECT("Data_main"&amp;"["&amp;K$8&amp;"]"),Data_main[Data],$A75, Data_main[Segment],$B75, Data_main[Scenario],$B$3)),SUMIFS(INDIRECT("Data_main"&amp;"["&amp;K$8&amp;"]"),Data_main[Data],$A75, Data_main[Segment],$B75, Data_main[Scenario],$B$3))</f>
        <v>#N/A</v>
      </c>
      <c r="L75" s="446" t="e">
        <f ca="1">IF($B$6="ON", IF(L74&gt;=covid_start, IF(L74&lt;covid_recovery,NA(),SUMIFS(INDIRECT("Data_main"&amp;"["&amp;L$8&amp;"]"),Data_main[Data],$A75, Data_main[Segment],$B75, Data_main[Scenario],$B$3)),SUMIFS(INDIRECT("Data_main"&amp;"["&amp;L$8&amp;"]"),Data_main[Data],$A75, Data_main[Segment],$B75, Data_main[Scenario],$B$3)),SUMIFS(INDIRECT("Data_main"&amp;"["&amp;L$8&amp;"]"),Data_main[Data],$A75, Data_main[Segment],$B75, Data_main[Scenario],$B$3))</f>
        <v>#N/A</v>
      </c>
      <c r="M75" s="446" t="e">
        <f ca="1">IF($B$6="ON", IF(M74&gt;=covid_start, IF(M74&lt;covid_recovery,NA(),SUMIFS(INDIRECT("Data_main"&amp;"["&amp;M$8&amp;"]"),Data_main[Data],$A75, Data_main[Segment],$B75, Data_main[Scenario],$B$3)),SUMIFS(INDIRECT("Data_main"&amp;"["&amp;M$8&amp;"]"),Data_main[Data],$A75, Data_main[Segment],$B75, Data_main[Scenario],$B$3)),SUMIFS(INDIRECT("Data_main"&amp;"["&amp;M$8&amp;"]"),Data_main[Data],$A75, Data_main[Segment],$B75, Data_main[Scenario],$B$3))</f>
        <v>#N/A</v>
      </c>
      <c r="N75" s="446" t="e">
        <f ca="1">IF($B$6="ON", IF(N74&gt;=covid_start, IF(N74&lt;covid_recovery,NA(),SUMIFS(INDIRECT("Data_main"&amp;"["&amp;N$8&amp;"]"),Data_main[Data],$A75, Data_main[Segment],$B75, Data_main[Scenario],$B$3)),SUMIFS(INDIRECT("Data_main"&amp;"["&amp;N$8&amp;"]"),Data_main[Data],$A75, Data_main[Segment],$B75, Data_main[Scenario],$B$3)),SUMIFS(INDIRECT("Data_main"&amp;"["&amp;N$8&amp;"]"),Data_main[Data],$A75, Data_main[Segment],$B75, Data_main[Scenario],$B$3))</f>
        <v>#N/A</v>
      </c>
      <c r="O75" s="446">
        <f ca="1">IF($B$6="ON", IF(O74&gt;=covid_start, IF(O74&lt;covid_recovery,NA(),SUMIFS(INDIRECT("Data_main"&amp;"["&amp;O$8&amp;"]"),Data_main[Data],$A75, Data_main[Segment],$B75, Data_main[Scenario],$B$3)),SUMIFS(INDIRECT("Data_main"&amp;"["&amp;O$8&amp;"]"),Data_main[Data],$A75, Data_main[Segment],$B75, Data_main[Scenario],$B$3)),SUMIFS(INDIRECT("Data_main"&amp;"["&amp;O$8&amp;"]"),Data_main[Data],$A75, Data_main[Segment],$B75, Data_main[Scenario],$B$3))</f>
        <v>627.52666438554934</v>
      </c>
      <c r="P75" s="446">
        <f ca="1">IF($B$6="ON", IF(P74&gt;=covid_start, IF(P74&lt;covid_recovery,NA(),SUMIFS(INDIRECT("Data_main"&amp;"["&amp;P$8&amp;"]"),Data_main[Data],$A75, Data_main[Segment],$B75, Data_main[Scenario],$B$3)),SUMIFS(INDIRECT("Data_main"&amp;"["&amp;P$8&amp;"]"),Data_main[Data],$A75, Data_main[Segment],$B75, Data_main[Scenario],$B$3)),SUMIFS(INDIRECT("Data_main"&amp;"["&amp;P$8&amp;"]"),Data_main[Data],$A75, Data_main[Segment],$B75, Data_main[Scenario],$B$3))</f>
        <v>624.9654998970467</v>
      </c>
      <c r="Q75" s="446">
        <f ca="1">IF($B$6="ON", IF(Q74&gt;=covid_start, IF(Q74&lt;covid_recovery,NA(),SUMIFS(INDIRECT("Data_main"&amp;"["&amp;Q$8&amp;"]"),Data_main[Data],$A75, Data_main[Segment],$B75, Data_main[Scenario],$B$3)),SUMIFS(INDIRECT("Data_main"&amp;"["&amp;Q$8&amp;"]"),Data_main[Data],$A75, Data_main[Segment],$B75, Data_main[Scenario],$B$3)),SUMIFS(INDIRECT("Data_main"&amp;"["&amp;Q$8&amp;"]"),Data_main[Data],$A75, Data_main[Segment],$B75, Data_main[Scenario],$B$3))</f>
        <v>622.40433540854383</v>
      </c>
      <c r="R75" s="446">
        <f ca="1">IF($B$6="ON", IF(R74&gt;=covid_start, IF(R74&lt;covid_recovery,NA(),SUMIFS(INDIRECT("Data_main"&amp;"["&amp;R$8&amp;"]"),Data_main[Data],$A75, Data_main[Segment],$B75, Data_main[Scenario],$B$3)),SUMIFS(INDIRECT("Data_main"&amp;"["&amp;R$8&amp;"]"),Data_main[Data],$A75, Data_main[Segment],$B75, Data_main[Scenario],$B$3)),SUMIFS(INDIRECT("Data_main"&amp;"["&amp;R$8&amp;"]"),Data_main[Data],$A75, Data_main[Segment],$B75, Data_main[Scenario],$B$3))</f>
        <v>619.84317092004108</v>
      </c>
      <c r="S75" s="446">
        <f ca="1">IF($B$6="ON", IF(S74&gt;=covid_start, IF(S74&lt;covid_recovery,NA(),SUMIFS(INDIRECT("Data_main"&amp;"["&amp;S$8&amp;"]"),Data_main[Data],$A75, Data_main[Segment],$B75, Data_main[Scenario],$B$3)),SUMIFS(INDIRECT("Data_main"&amp;"["&amp;S$8&amp;"]"),Data_main[Data],$A75, Data_main[Segment],$B75, Data_main[Scenario],$B$3)),SUMIFS(INDIRECT("Data_main"&amp;"["&amp;S$8&amp;"]"),Data_main[Data],$A75, Data_main[Segment],$B75, Data_main[Scenario],$B$3))</f>
        <v>617.28200643153832</v>
      </c>
      <c r="T75" s="446">
        <f ca="1">IF($B$6="ON", IF(T74&gt;=covid_start, IF(T74&lt;covid_recovery,NA(),SUMIFS(INDIRECT("Data_main"&amp;"["&amp;T$8&amp;"]"),Data_main[Data],$A75, Data_main[Segment],$B75, Data_main[Scenario],$B$3)),SUMIFS(INDIRECT("Data_main"&amp;"["&amp;T$8&amp;"]"),Data_main[Data],$A75, Data_main[Segment],$B75, Data_main[Scenario],$B$3)),SUMIFS(INDIRECT("Data_main"&amp;"["&amp;T$8&amp;"]"),Data_main[Data],$A75, Data_main[Segment],$B75, Data_main[Scenario],$B$3))</f>
        <v>614.72084194303511</v>
      </c>
      <c r="U75" s="446">
        <f ca="1">IF($B$6="ON", IF(U74&gt;=covid_start, IF(U74&lt;covid_recovery,NA(),SUMIFS(INDIRECT("Data_main"&amp;"["&amp;U$8&amp;"]"),Data_main[Data],$A75, Data_main[Segment],$B75, Data_main[Scenario],$B$3)),SUMIFS(INDIRECT("Data_main"&amp;"["&amp;U$8&amp;"]"),Data_main[Data],$A75, Data_main[Segment],$B75, Data_main[Scenario],$B$3)),SUMIFS(INDIRECT("Data_main"&amp;"["&amp;U$8&amp;"]"),Data_main[Data],$A75, Data_main[Segment],$B75, Data_main[Scenario],$B$3))</f>
        <v>608.26157131479715</v>
      </c>
      <c r="V75" s="446">
        <f ca="1">IF($B$6="ON", IF(V74&gt;=covid_start, IF(V74&lt;covid_recovery,NA(),SUMIFS(INDIRECT("Data_main"&amp;"["&amp;V$8&amp;"]"),Data_main[Data],$A75, Data_main[Segment],$B75, Data_main[Scenario],$B$3)),SUMIFS(INDIRECT("Data_main"&amp;"["&amp;V$8&amp;"]"),Data_main[Data],$A75, Data_main[Segment],$B75, Data_main[Scenario],$B$3)),SUMIFS(INDIRECT("Data_main"&amp;"["&amp;V$8&amp;"]"),Data_main[Data],$A75, Data_main[Segment],$B75, Data_main[Scenario],$B$3))</f>
        <v>601.80230068655897</v>
      </c>
      <c r="W75" s="446">
        <f ca="1">IF($B$6="ON", IF(W74&gt;=covid_start, IF(W74&lt;covid_recovery,NA(),SUMIFS(INDIRECT("Data_main"&amp;"["&amp;W$8&amp;"]"),Data_main[Data],$A75, Data_main[Segment],$B75, Data_main[Scenario],$B$3)),SUMIFS(INDIRECT("Data_main"&amp;"["&amp;W$8&amp;"]"),Data_main[Data],$A75, Data_main[Segment],$B75, Data_main[Scenario],$B$3)),SUMIFS(INDIRECT("Data_main"&amp;"["&amp;W$8&amp;"]"),Data_main[Data],$A75, Data_main[Segment],$B75, Data_main[Scenario],$B$3))</f>
        <v>595.34303005832089</v>
      </c>
      <c r="X75" s="446">
        <f ca="1">IF($B$6="ON", IF(X74&gt;=covid_start, IF(X74&lt;covid_recovery,NA(),SUMIFS(INDIRECT("Data_main"&amp;"["&amp;X$8&amp;"]"),Data_main[Data],$A75, Data_main[Segment],$B75, Data_main[Scenario],$B$3)),SUMIFS(INDIRECT("Data_main"&amp;"["&amp;X$8&amp;"]"),Data_main[Data],$A75, Data_main[Segment],$B75, Data_main[Scenario],$B$3)),SUMIFS(INDIRECT("Data_main"&amp;"["&amp;X$8&amp;"]"),Data_main[Data],$A75, Data_main[Segment],$B75, Data_main[Scenario],$B$3))</f>
        <v>588.8837594300827</v>
      </c>
      <c r="Y75" s="446">
        <f ca="1">IF($B$6="ON", IF(Y74&gt;=covid_start, IF(Y74&lt;covid_recovery,NA(),SUMIFS(INDIRECT("Data_main"&amp;"["&amp;Y$8&amp;"]"),Data_main[Data],$A75, Data_main[Segment],$B75, Data_main[Scenario],$B$3)),SUMIFS(INDIRECT("Data_main"&amp;"["&amp;Y$8&amp;"]"),Data_main[Data],$A75, Data_main[Segment],$B75, Data_main[Scenario],$B$3)),SUMIFS(INDIRECT("Data_main"&amp;"["&amp;Y$8&amp;"]"),Data_main[Data],$A75, Data_main[Segment],$B75, Data_main[Scenario],$B$3))</f>
        <v>582.42448880184463</v>
      </c>
      <c r="Z75" s="446">
        <f ca="1">IF($B$6="ON", IF(Z74&gt;=covid_start, IF(Z74&lt;covid_recovery,NA(),SUMIFS(INDIRECT("Data_main"&amp;"["&amp;Z$8&amp;"]"),Data_main[Data],$A75, Data_main[Segment],$B75, Data_main[Scenario],$B$3)),SUMIFS(INDIRECT("Data_main"&amp;"["&amp;Z$8&amp;"]"),Data_main[Data],$A75, Data_main[Segment],$B75, Data_main[Scenario],$B$3)),SUMIFS(INDIRECT("Data_main"&amp;"["&amp;Z$8&amp;"]"),Data_main[Data],$A75, Data_main[Segment],$B75, Data_main[Scenario],$B$3))</f>
        <v>575.96521817360667</v>
      </c>
      <c r="AA75" s="446">
        <f ca="1">IF($B$6="ON", IF(AA74&gt;=covid_start, IF(AA74&lt;covid_recovery,NA(),SUMIFS(INDIRECT("Data_main"&amp;"["&amp;AA$8&amp;"]"),Data_main[Data],$A75, Data_main[Segment],$B75, Data_main[Scenario],$B$3)),SUMIFS(INDIRECT("Data_main"&amp;"["&amp;AA$8&amp;"]"),Data_main[Data],$A75, Data_main[Segment],$B75, Data_main[Scenario],$B$3)),SUMIFS(INDIRECT("Data_main"&amp;"["&amp;AA$8&amp;"]"),Data_main[Data],$A75, Data_main[Segment],$B75, Data_main[Scenario],$B$3))</f>
        <v>569.50594754536837</v>
      </c>
      <c r="AB75" s="446">
        <f ca="1">IF($B$6="ON", IF(AB74&gt;=covid_start, IF(AB74&lt;covid_recovery,NA(),SUMIFS(INDIRECT("Data_main"&amp;"["&amp;AB$8&amp;"]"),Data_main[Data],$A75, Data_main[Segment],$B75, Data_main[Scenario],$B$3)),SUMIFS(INDIRECT("Data_main"&amp;"["&amp;AB$8&amp;"]"),Data_main[Data],$A75, Data_main[Segment],$B75, Data_main[Scenario],$B$3)),SUMIFS(INDIRECT("Data_main"&amp;"["&amp;AB$8&amp;"]"),Data_main[Data],$A75, Data_main[Segment],$B75, Data_main[Scenario],$B$3))</f>
        <v>563.04667691713041</v>
      </c>
      <c r="AC75" s="446">
        <f ca="1">IF($B$6="ON", IF(AC74&gt;=covid_start, IF(AC74&lt;covid_recovery,NA(),SUMIFS(INDIRECT("Data_main"&amp;"["&amp;AC$8&amp;"]"),Data_main[Data],$A75, Data_main[Segment],$B75, Data_main[Scenario],$B$3)),SUMIFS(INDIRECT("Data_main"&amp;"["&amp;AC$8&amp;"]"),Data_main[Data],$A75, Data_main[Segment],$B75, Data_main[Scenario],$B$3)),SUMIFS(INDIRECT("Data_main"&amp;"["&amp;AC$8&amp;"]"),Data_main[Data],$A75, Data_main[Segment],$B75, Data_main[Scenario],$B$3))</f>
        <v>556.58740628889234</v>
      </c>
      <c r="AD75" s="446">
        <f ca="1">IF($B$6="ON", IF(AD74&gt;=covid_start, IF(AD74&lt;covid_recovery,NA(),SUMIFS(INDIRECT("Data_main"&amp;"["&amp;AD$8&amp;"]"),Data_main[Data],$A75, Data_main[Segment],$B75, Data_main[Scenario],$B$3)),SUMIFS(INDIRECT("Data_main"&amp;"["&amp;AD$8&amp;"]"),Data_main[Data],$A75, Data_main[Segment],$B75, Data_main[Scenario],$B$3)),SUMIFS(INDIRECT("Data_main"&amp;"["&amp;AD$8&amp;"]"),Data_main[Data],$A75, Data_main[Segment],$B75, Data_main[Scenario],$B$3))</f>
        <v>550.12813566065415</v>
      </c>
      <c r="AE75" s="446">
        <f ca="1">IF($B$6="ON", IF(AE74&gt;=covid_start, IF(AE74&lt;covid_recovery,NA(),SUMIFS(INDIRECT("Data_main"&amp;"["&amp;AE$8&amp;"]"),Data_main[Data],$A75, Data_main[Segment],$B75, Data_main[Scenario],$B$3)),SUMIFS(INDIRECT("Data_main"&amp;"["&amp;AE$8&amp;"]"),Data_main[Data],$A75, Data_main[Segment],$B75, Data_main[Scenario],$B$3)),SUMIFS(INDIRECT("Data_main"&amp;"["&amp;AE$8&amp;"]"),Data_main[Data],$A75, Data_main[Segment],$B75, Data_main[Scenario],$B$3))</f>
        <v>547.53362088086442</v>
      </c>
      <c r="AF75" s="446">
        <f ca="1">IF($B$6="ON", IF(AF74&gt;=covid_start, IF(AF74&lt;covid_recovery,NA(),SUMIFS(INDIRECT("Data_main"&amp;"["&amp;AF$8&amp;"]"),Data_main[Data],$A75, Data_main[Segment],$B75, Data_main[Scenario],$B$3)),SUMIFS(INDIRECT("Data_main"&amp;"["&amp;AF$8&amp;"]"),Data_main[Data],$A75, Data_main[Segment],$B75, Data_main[Scenario],$B$3)),SUMIFS(INDIRECT("Data_main"&amp;"["&amp;AF$8&amp;"]"),Data_main[Data],$A75, Data_main[Segment],$B75, Data_main[Scenario],$B$3))</f>
        <v>544.93910610107457</v>
      </c>
      <c r="AG75" s="446">
        <f ca="1">IF($B$6="ON", IF(AG74&gt;=covid_start, IF(AG74&lt;covid_recovery,NA(),SUMIFS(INDIRECT("Data_main"&amp;"["&amp;AG$8&amp;"]"),Data_main[Data],$A75, Data_main[Segment],$B75, Data_main[Scenario],$B$3)),SUMIFS(INDIRECT("Data_main"&amp;"["&amp;AG$8&amp;"]"),Data_main[Data],$A75, Data_main[Segment],$B75, Data_main[Scenario],$B$3)),SUMIFS(INDIRECT("Data_main"&amp;"["&amp;AG$8&amp;"]"),Data_main[Data],$A75, Data_main[Segment],$B75, Data_main[Scenario],$B$3))</f>
        <v>542.34459132128472</v>
      </c>
      <c r="AH75" s="446">
        <f ca="1">IF($B$6="ON", IF(AH74&gt;=covid_start, IF(AH74&lt;covid_recovery,NA(),SUMIFS(INDIRECT("Data_main"&amp;"["&amp;AH$8&amp;"]"),Data_main[Data],$A75, Data_main[Segment],$B75, Data_main[Scenario],$B$3)),SUMIFS(INDIRECT("Data_main"&amp;"["&amp;AH$8&amp;"]"),Data_main[Data],$A75, Data_main[Segment],$B75, Data_main[Scenario],$B$3)),SUMIFS(INDIRECT("Data_main"&amp;"["&amp;AH$8&amp;"]"),Data_main[Data],$A75, Data_main[Segment],$B75, Data_main[Scenario],$B$3))</f>
        <v>539.75007654149488</v>
      </c>
      <c r="AI75" s="446">
        <f ca="1">IF($B$6="ON", IF(AI74&gt;=covid_start, IF(AI74&lt;covid_recovery,NA(),SUMIFS(INDIRECT("Data_main"&amp;"["&amp;AI$8&amp;"]"),Data_main[Data],$A75, Data_main[Segment],$B75, Data_main[Scenario],$B$3)),SUMIFS(INDIRECT("Data_main"&amp;"["&amp;AI$8&amp;"]"),Data_main[Data],$A75, Data_main[Segment],$B75, Data_main[Scenario],$B$3)),SUMIFS(INDIRECT("Data_main"&amp;"["&amp;AI$8&amp;"]"),Data_main[Data],$A75, Data_main[Segment],$B75, Data_main[Scenario],$B$3))</f>
        <v>537.15556176170503</v>
      </c>
      <c r="AJ75" s="446">
        <f ca="1">IF($B$6="ON", IF(AJ74&gt;=covid_start, IF(AJ74&lt;covid_recovery,NA(),SUMIFS(INDIRECT("Data_main"&amp;"["&amp;AJ$8&amp;"]"),Data_main[Data],$A75, Data_main[Segment],$B75, Data_main[Scenario],$B$3)),SUMIFS(INDIRECT("Data_main"&amp;"["&amp;AJ$8&amp;"]"),Data_main[Data],$A75, Data_main[Segment],$B75, Data_main[Scenario],$B$3)),SUMIFS(INDIRECT("Data_main"&amp;"["&amp;AJ$8&amp;"]"),Data_main[Data],$A75, Data_main[Segment],$B75, Data_main[Scenario],$B$3))</f>
        <v>534.5610469819153</v>
      </c>
      <c r="AK75" s="446">
        <f ca="1">IF($B$6="ON", IF(AK74&gt;=covid_start, IF(AK74&lt;covid_recovery,NA(),SUMIFS(INDIRECT("Data_main"&amp;"["&amp;AK$8&amp;"]"),Data_main[Data],$A75, Data_main[Segment],$B75, Data_main[Scenario],$B$3)),SUMIFS(INDIRECT("Data_main"&amp;"["&amp;AK$8&amp;"]"),Data_main[Data],$A75, Data_main[Segment],$B75, Data_main[Scenario],$B$3)),SUMIFS(INDIRECT("Data_main"&amp;"["&amp;AK$8&amp;"]"),Data_main[Data],$A75, Data_main[Segment],$B75, Data_main[Scenario],$B$3))</f>
        <v>531.96653220212534</v>
      </c>
      <c r="AL75" s="446">
        <f ca="1">IF($B$6="ON", IF(AL74&gt;=covid_start, IF(AL74&lt;covid_recovery,NA(),SUMIFS(INDIRECT("Data_main"&amp;"["&amp;AL$8&amp;"]"),Data_main[Data],$A75, Data_main[Segment],$B75, Data_main[Scenario],$B$3)),SUMIFS(INDIRECT("Data_main"&amp;"["&amp;AL$8&amp;"]"),Data_main[Data],$A75, Data_main[Segment],$B75, Data_main[Scenario],$B$3)),SUMIFS(INDIRECT("Data_main"&amp;"["&amp;AL$8&amp;"]"),Data_main[Data],$A75, Data_main[Segment],$B75, Data_main[Scenario],$B$3))</f>
        <v>529.37201742233572</v>
      </c>
      <c r="AM75" s="446">
        <f ca="1">IF($B$6="ON", IF(AM74&gt;=covid_start, IF(AM74&lt;covid_recovery,NA(),SUMIFS(INDIRECT("Data_main"&amp;"["&amp;AM$8&amp;"]"),Data_main[Data],$A75, Data_main[Segment],$B75, Data_main[Scenario],$B$3)),SUMIFS(INDIRECT("Data_main"&amp;"["&amp;AM$8&amp;"]"),Data_main[Data],$A75, Data_main[Segment],$B75, Data_main[Scenario],$B$3)),SUMIFS(INDIRECT("Data_main"&amp;"["&amp;AM$8&amp;"]"),Data_main[Data],$A75, Data_main[Segment],$B75, Data_main[Scenario],$B$3))</f>
        <v>526.77750264254576</v>
      </c>
      <c r="AN75" s="446">
        <f ca="1">IF($B$6="ON", IF(AN74&gt;=covid_start, IF(AN74&lt;covid_recovery,NA(),SUMIFS(INDIRECT("Data_main"&amp;"["&amp;AN$8&amp;"]"),Data_main[Data],$A75, Data_main[Segment],$B75, Data_main[Scenario],$B$3)),SUMIFS(INDIRECT("Data_main"&amp;"["&amp;AN$8&amp;"]"),Data_main[Data],$A75, Data_main[Segment],$B75, Data_main[Scenario],$B$3)),SUMIFS(INDIRECT("Data_main"&amp;"["&amp;AN$8&amp;"]"),Data_main[Data],$A75, Data_main[Segment],$B75, Data_main[Scenario],$B$3))</f>
        <v>524.18298786275614</v>
      </c>
      <c r="AO75" s="446">
        <f ca="1">IF($B$6="ON", IF(AO74&gt;=covid_start, IF(AO74&lt;covid_recovery,NA(),SUMIFS(INDIRECT("Data_main"&amp;"["&amp;AO$8&amp;"]"),Data_main[Data],$A75, Data_main[Segment],$B75, Data_main[Scenario],$B$3)),SUMIFS(INDIRECT("Data_main"&amp;"["&amp;AO$8&amp;"]"),Data_main[Data],$A75, Data_main[Segment],$B75, Data_main[Scenario],$B$3)),SUMIFS(INDIRECT("Data_main"&amp;"["&amp;AO$8&amp;"]"),Data_main[Data],$A75, Data_main[Segment],$B75, Data_main[Scenario],$B$3))</f>
        <v>559.18033859398963</v>
      </c>
      <c r="AP75" s="446">
        <f ca="1">IF($B$6="ON", IF(AP74&gt;=covid_start, IF(AP74&lt;covid_recovery,NA(),SUMIFS(INDIRECT("Data_main"&amp;"["&amp;AP$8&amp;"]"),Data_main[Data],$A75, Data_main[Segment],$B75, Data_main[Scenario],$B$3)),SUMIFS(INDIRECT("Data_main"&amp;"["&amp;AP$8&amp;"]"),Data_main[Data],$A75, Data_main[Segment],$B75, Data_main[Scenario],$B$3)),SUMIFS(INDIRECT("Data_main"&amp;"["&amp;AP$8&amp;"]"),Data_main[Data],$A75, Data_main[Segment],$B75, Data_main[Scenario],$B$3))</f>
        <v>548.00783006728591</v>
      </c>
      <c r="AQ75" s="446">
        <f ca="1">IF($B$6="ON", IF(AQ74&gt;=covid_start, IF(AQ74&lt;covid_recovery,NA(),SUMIFS(INDIRECT("Data_main"&amp;"["&amp;AQ$8&amp;"]"),Data_main[Data],$A75, Data_main[Segment],$B75, Data_main[Scenario],$B$3)),SUMIFS(INDIRECT("Data_main"&amp;"["&amp;AQ$8&amp;"]"),Data_main[Data],$A75, Data_main[Segment],$B75, Data_main[Scenario],$B$3)),SUMIFS(INDIRECT("Data_main"&amp;"["&amp;AQ$8&amp;"]"),Data_main[Data],$A75, Data_main[Segment],$B75, Data_main[Scenario],$B$3))</f>
        <v>536.83532154058219</v>
      </c>
      <c r="AR75" s="446">
        <f ca="1">IF($B$6="ON", IF(AR74&gt;=covid_start, IF(AR74&lt;covid_recovery,NA(),SUMIFS(INDIRECT("Data_main"&amp;"["&amp;AR$8&amp;"]"),Data_main[Data],$A75, Data_main[Segment],$B75, Data_main[Scenario],$B$3)),SUMIFS(INDIRECT("Data_main"&amp;"["&amp;AR$8&amp;"]"),Data_main[Data],$A75, Data_main[Segment],$B75, Data_main[Scenario],$B$3)),SUMIFS(INDIRECT("Data_main"&amp;"["&amp;AR$8&amp;"]"),Data_main[Data],$A75, Data_main[Segment],$B75, Data_main[Scenario],$B$3))</f>
        <v>525.66281301387846</v>
      </c>
      <c r="AS75" s="446">
        <f ca="1">IF($B$6="ON", IF(AS74&gt;=covid_start, IF(AS74&lt;covid_recovery,NA(),SUMIFS(INDIRECT("Data_main"&amp;"["&amp;AS$8&amp;"]"),Data_main[Data],$A75, Data_main[Segment],$B75, Data_main[Scenario],$B$3)),SUMIFS(INDIRECT("Data_main"&amp;"["&amp;AS$8&amp;"]"),Data_main[Data],$A75, Data_main[Segment],$B75, Data_main[Scenario],$B$3)),SUMIFS(INDIRECT("Data_main"&amp;"["&amp;AS$8&amp;"]"),Data_main[Data],$A75, Data_main[Segment],$B75, Data_main[Scenario],$B$3))</f>
        <v>514.49030448717485</v>
      </c>
      <c r="AT75" s="446">
        <f ca="1">IF($B$6="ON", IF(AT74&gt;=covid_start, IF(AT74&lt;covid_recovery,NA(),SUMIFS(INDIRECT("Data_main"&amp;"["&amp;AT$8&amp;"]"),Data_main[Data],$A75, Data_main[Segment],$B75, Data_main[Scenario],$B$3)),SUMIFS(INDIRECT("Data_main"&amp;"["&amp;AT$8&amp;"]"),Data_main[Data],$A75, Data_main[Segment],$B75, Data_main[Scenario],$B$3)),SUMIFS(INDIRECT("Data_main"&amp;"["&amp;AT$8&amp;"]"),Data_main[Data],$A75, Data_main[Segment],$B75, Data_main[Scenario],$B$3))</f>
        <v>503.31779596047102</v>
      </c>
      <c r="AU75" s="446">
        <f ca="1">IF($B$6="ON", IF(AU74&gt;=covid_start, IF(AU74&lt;covid_recovery,NA(),SUMIFS(INDIRECT("Data_main"&amp;"["&amp;AU$8&amp;"]"),Data_main[Data],$A75, Data_main[Segment],$B75, Data_main[Scenario],$B$3)),SUMIFS(INDIRECT("Data_main"&amp;"["&amp;AU$8&amp;"]"),Data_main[Data],$A75, Data_main[Segment],$B75, Data_main[Scenario],$B$3)),SUMIFS(INDIRECT("Data_main"&amp;"["&amp;AU$8&amp;"]"),Data_main[Data],$A75, Data_main[Segment],$B75, Data_main[Scenario],$B$3))</f>
        <v>492.14528743376741</v>
      </c>
      <c r="AV75" s="446">
        <f ca="1">IF($B$6="ON", IF(AV74&gt;=covid_start, IF(AV74&lt;covid_recovery,NA(),SUMIFS(INDIRECT("Data_main"&amp;"["&amp;AV$8&amp;"]"),Data_main[Data],$A75, Data_main[Segment],$B75, Data_main[Scenario],$B$3)),SUMIFS(INDIRECT("Data_main"&amp;"["&amp;AV$8&amp;"]"),Data_main[Data],$A75, Data_main[Segment],$B75, Data_main[Scenario],$B$3)),SUMIFS(INDIRECT("Data_main"&amp;"["&amp;AV$8&amp;"]"),Data_main[Data],$A75, Data_main[Segment],$B75, Data_main[Scenario],$B$3))</f>
        <v>480.97277890706363</v>
      </c>
      <c r="AW75" s="446">
        <f ca="1">IF($B$6="ON", IF(AW74&gt;=covid_start, IF(AW74&lt;covid_recovery,NA(),SUMIFS(INDIRECT("Data_main"&amp;"["&amp;AW$8&amp;"]"),Data_main[Data],$A75, Data_main[Segment],$B75, Data_main[Scenario],$B$3)),SUMIFS(INDIRECT("Data_main"&amp;"["&amp;AW$8&amp;"]"),Data_main[Data],$A75, Data_main[Segment],$B75, Data_main[Scenario],$B$3)),SUMIFS(INDIRECT("Data_main"&amp;"["&amp;AW$8&amp;"]"),Data_main[Data],$A75, Data_main[Segment],$B75, Data_main[Scenario],$B$3))</f>
        <v>469.80027038036002</v>
      </c>
      <c r="AX75" s="446">
        <f ca="1">IF($B$6="ON", IF(AX74&gt;=covid_start, IF(AX74&lt;covid_recovery,NA(),SUMIFS(INDIRECT("Data_main"&amp;"["&amp;AX$8&amp;"]"),Data_main[Data],$A75, Data_main[Segment],$B75, Data_main[Scenario],$B$3)),SUMIFS(INDIRECT("Data_main"&amp;"["&amp;AX$8&amp;"]"),Data_main[Data],$A75, Data_main[Segment],$B75, Data_main[Scenario],$B$3)),SUMIFS(INDIRECT("Data_main"&amp;"["&amp;AX$8&amp;"]"),Data_main[Data],$A75, Data_main[Segment],$B75, Data_main[Scenario],$B$3))</f>
        <v>458.62776185365624</v>
      </c>
      <c r="AY75" s="446">
        <f ca="1">IF($B$6="ON", IF(AY74&gt;=covid_start, IF(AY74&lt;covid_recovery,NA(),SUMIFS(INDIRECT("Data_main"&amp;"["&amp;AY$8&amp;"]"),Data_main[Data],$A75, Data_main[Segment],$B75, Data_main[Scenario],$B$3)),SUMIFS(INDIRECT("Data_main"&amp;"["&amp;AY$8&amp;"]"),Data_main[Data],$A75, Data_main[Segment],$B75, Data_main[Scenario],$B$3)),SUMIFS(INDIRECT("Data_main"&amp;"["&amp;AY$8&amp;"]"),Data_main[Data],$A75, Data_main[Segment],$B75, Data_main[Scenario],$B$3))</f>
        <v>454.7062443667167</v>
      </c>
      <c r="AZ75" s="446">
        <f ca="1">IF($B$6="ON", IF(AZ74&gt;=covid_start, IF(AZ74&lt;covid_recovery,NA(),SUMIFS(INDIRECT("Data_main"&amp;"["&amp;AZ$8&amp;"]"),Data_main[Data],$A75, Data_main[Segment],$B75, Data_main[Scenario],$B$3)),SUMIFS(INDIRECT("Data_main"&amp;"["&amp;AZ$8&amp;"]"),Data_main[Data],$A75, Data_main[Segment],$B75, Data_main[Scenario],$B$3)),SUMIFS(INDIRECT("Data_main"&amp;"["&amp;AZ$8&amp;"]"),Data_main[Data],$A75, Data_main[Segment],$B75, Data_main[Scenario],$B$3))</f>
        <v>450.78472687977734</v>
      </c>
      <c r="BA75" s="446">
        <f ca="1">IF($B$6="ON", IF(BA74&gt;=covid_start, IF(BA74&lt;covid_recovery,NA(),SUMIFS(INDIRECT("Data_main"&amp;"["&amp;BA$8&amp;"]"),Data_main[Data],$A75, Data_main[Segment],$B75, Data_main[Scenario],$B$3)),SUMIFS(INDIRECT("Data_main"&amp;"["&amp;BA$8&amp;"]"),Data_main[Data],$A75, Data_main[Segment],$B75, Data_main[Scenario],$B$3)),SUMIFS(INDIRECT("Data_main"&amp;"["&amp;BA$8&amp;"]"),Data_main[Data],$A75, Data_main[Segment],$B75, Data_main[Scenario],$B$3))</f>
        <v>446.86320939283797</v>
      </c>
      <c r="BB75" s="446">
        <f ca="1">IF($B$6="ON", IF(BB74&gt;=covid_start, IF(BB74&lt;covid_recovery,NA(),SUMIFS(INDIRECT("Data_main"&amp;"["&amp;BB$8&amp;"]"),Data_main[Data],$A75, Data_main[Segment],$B75, Data_main[Scenario],$B$3)),SUMIFS(INDIRECT("Data_main"&amp;"["&amp;BB$8&amp;"]"),Data_main[Data],$A75, Data_main[Segment],$B75, Data_main[Scenario],$B$3)),SUMIFS(INDIRECT("Data_main"&amp;"["&amp;BB$8&amp;"]"),Data_main[Data],$A75, Data_main[Segment],$B75, Data_main[Scenario],$B$3))</f>
        <v>442.94169190589861</v>
      </c>
      <c r="BC75" s="446">
        <f ca="1">IF($B$6="ON", IF(BC74&gt;=covid_start, IF(BC74&lt;covid_recovery,NA(),SUMIFS(INDIRECT("Data_main"&amp;"["&amp;BC$8&amp;"]"),Data_main[Data],$A75, Data_main[Segment],$B75, Data_main[Scenario],$B$3)),SUMIFS(INDIRECT("Data_main"&amp;"["&amp;BC$8&amp;"]"),Data_main[Data],$A75, Data_main[Segment],$B75, Data_main[Scenario],$B$3)),SUMIFS(INDIRECT("Data_main"&amp;"["&amp;BC$8&amp;"]"),Data_main[Data],$A75, Data_main[Segment],$B75, Data_main[Scenario],$B$3))</f>
        <v>439.02017441895924</v>
      </c>
      <c r="BD75" s="446">
        <f ca="1">IF($B$6="ON", IF(BD74&gt;=covid_start, IF(BD74&lt;covid_recovery,NA(),SUMIFS(INDIRECT("Data_main"&amp;"["&amp;BD$8&amp;"]"),Data_main[Data],$A75, Data_main[Segment],$B75, Data_main[Scenario],$B$3)),SUMIFS(INDIRECT("Data_main"&amp;"["&amp;BD$8&amp;"]"),Data_main[Data],$A75, Data_main[Segment],$B75, Data_main[Scenario],$B$3)),SUMIFS(INDIRECT("Data_main"&amp;"["&amp;BD$8&amp;"]"),Data_main[Data],$A75, Data_main[Segment],$B75, Data_main[Scenario],$B$3))</f>
        <v>435.09865693201982</v>
      </c>
      <c r="BE75" s="446">
        <f ca="1">IF($B$6="ON", IF(BE74&gt;=covid_start, IF(BE74&lt;covid_recovery,NA(),SUMIFS(INDIRECT("Data_main"&amp;"["&amp;BE$8&amp;"]"),Data_main[Data],$A75, Data_main[Segment],$B75, Data_main[Scenario],$B$3)),SUMIFS(INDIRECT("Data_main"&amp;"["&amp;BE$8&amp;"]"),Data_main[Data],$A75, Data_main[Segment],$B75, Data_main[Scenario],$B$3)),SUMIFS(INDIRECT("Data_main"&amp;"["&amp;BE$8&amp;"]"),Data_main[Data],$A75, Data_main[Segment],$B75, Data_main[Scenario],$B$3))</f>
        <v>431.1771394450804</v>
      </c>
      <c r="BF75" s="446">
        <f ca="1">IF($B$6="ON", IF(BF74&gt;=covid_start, IF(BF74&lt;covid_recovery,NA(),SUMIFS(INDIRECT("Data_main"&amp;"["&amp;BF$8&amp;"]"),Data_main[Data],$A75, Data_main[Segment],$B75, Data_main[Scenario],$B$3)),SUMIFS(INDIRECT("Data_main"&amp;"["&amp;BF$8&amp;"]"),Data_main[Data],$A75, Data_main[Segment],$B75, Data_main[Scenario],$B$3)),SUMIFS(INDIRECT("Data_main"&amp;"["&amp;BF$8&amp;"]"),Data_main[Data],$A75, Data_main[Segment],$B75, Data_main[Scenario],$B$3))</f>
        <v>427.25562195814103</v>
      </c>
      <c r="BG75" s="446">
        <f ca="1">IF($B$6="ON", IF(BG74&gt;=covid_start, IF(BG74&lt;covid_recovery,NA(),SUMIFS(INDIRECT("Data_main"&amp;"["&amp;BG$8&amp;"]"),Data_main[Data],$A75, Data_main[Segment],$B75, Data_main[Scenario],$B$3)),SUMIFS(INDIRECT("Data_main"&amp;"["&amp;BG$8&amp;"]"),Data_main[Data],$A75, Data_main[Segment],$B75, Data_main[Scenario],$B$3)),SUMIFS(INDIRECT("Data_main"&amp;"["&amp;BG$8&amp;"]"),Data_main[Data],$A75, Data_main[Segment],$B75, Data_main[Scenario],$B$3))</f>
        <v>423.33410447120156</v>
      </c>
      <c r="BH75" s="446">
        <f ca="1">IF($B$6="ON", IF(BH74&gt;=covid_start, IF(BH74&lt;covid_recovery,NA(),SUMIFS(INDIRECT("Data_main"&amp;"["&amp;BH$8&amp;"]"),Data_main[Data],$A75, Data_main[Segment],$B75, Data_main[Scenario],$B$3)),SUMIFS(INDIRECT("Data_main"&amp;"["&amp;BH$8&amp;"]"),Data_main[Data],$A75, Data_main[Segment],$B75, Data_main[Scenario],$B$3)),SUMIFS(INDIRECT("Data_main"&amp;"["&amp;BH$8&amp;"]"),Data_main[Data],$A75, Data_main[Segment],$B75, Data_main[Scenario],$B$3))</f>
        <v>419.4125869842623</v>
      </c>
      <c r="BI75" s="446">
        <f ca="1">IF($B$6="ON", IF(BI74&gt;=covid_start, IF(BI74&lt;covid_recovery,NA(),SUMIFS(INDIRECT("Data_main"&amp;"["&amp;BI$8&amp;"]"),Data_main[Data],$A75, Data_main[Segment],$B75, Data_main[Scenario],$B$3)),SUMIFS(INDIRECT("Data_main"&amp;"["&amp;BI$8&amp;"]"),Data_main[Data],$A75, Data_main[Segment],$B75, Data_main[Scenario],$B$3)),SUMIFS(INDIRECT("Data_main"&amp;"["&amp;BI$8&amp;"]"),Data_main[Data],$A75, Data_main[Segment],$B75, Data_main[Scenario],$B$3))</f>
        <v>-5.9564692116703677E-3</v>
      </c>
      <c r="BJ75" s="446">
        <f ca="1">IF($B$6="ON", IF(BJ74&gt;=covid_start, IF(BJ74&lt;covid_recovery,NA(),SUMIFS(INDIRECT("Data_main"&amp;"["&amp;BJ$8&amp;"]"),Data_main[Data],$A75, Data_main[Segment],$B75, Data_main[Scenario],$B$3)),SUMIFS(INDIRECT("Data_main"&amp;"["&amp;BJ$8&amp;"]"),Data_main[Data],$A75, Data_main[Segment],$B75, Data_main[Scenario],$B$3)),SUMIFS(INDIRECT("Data_main"&amp;"["&amp;BJ$8&amp;"]"),Data_main[Data],$A75, Data_main[Segment],$B75, Data_main[Scenario],$B$3))</f>
        <v>-6.8160288168981386E-3</v>
      </c>
      <c r="BK75" s="446">
        <f ca="1">IF($B$6="ON", IF(BK74&gt;=covid_start, IF(BK74&lt;covid_recovery,NA(),SUMIFS(INDIRECT("Data_main"&amp;"["&amp;BK$8&amp;"]"),Data_main[Data],$A75, Data_main[Segment],$B75, Data_main[Scenario],$B$3)),SUMIFS(INDIRECT("Data_main"&amp;"["&amp;BK$8&amp;"]"),Data_main[Data],$A75, Data_main[Segment],$B75, Data_main[Scenario],$B$3)),SUMIFS(INDIRECT("Data_main"&amp;"["&amp;BK$8&amp;"]"),Data_main[Data],$A75, Data_main[Segment],$B75, Data_main[Scenario],$B$3))</f>
        <v>-6.5634778945676819E-3</v>
      </c>
      <c r="BL75" s="446">
        <f ca="1">IF($B$6="ON", IF(BL74&gt;=covid_start, IF(BL74&lt;covid_recovery,NA(),SUMIFS(INDIRECT("Data_main"&amp;"["&amp;BL$8&amp;"]"),Data_main[Data],$A75, Data_main[Segment],$B75, Data_main[Scenario],$B$3)),SUMIFS(INDIRECT("Data_main"&amp;"["&amp;BL$8&amp;"]"),Data_main[Data],$A75, Data_main[Segment],$B75, Data_main[Scenario],$B$3)),SUMIFS(INDIRECT("Data_main"&amp;"["&amp;BL$8&amp;"]"),Data_main[Data],$A75, Data_main[Segment],$B75, Data_main[Scenario],$B$3))</f>
        <v>-8.3400115622503934E-3</v>
      </c>
      <c r="BM75" s="446">
        <f ca="1">IF($B$6="ON", IF(BM74&gt;=covid_start, IF(BM74&lt;covid_recovery,NA(),SUMIFS(INDIRECT("Data_main"&amp;"["&amp;BM$8&amp;"]"),Data_main[Data],$A75, Data_main[Segment],$B75, Data_main[Scenario],$B$3)),SUMIFS(INDIRECT("Data_main"&amp;"["&amp;BM$8&amp;"]"),Data_main[Data],$A75, Data_main[Segment],$B75, Data_main[Scenario],$B$3)),SUMIFS(INDIRECT("Data_main"&amp;"["&amp;BM$8&amp;"]"),Data_main[Data],$A75, Data_main[Segment],$B75, Data_main[Scenario],$B$3))</f>
        <v>0</v>
      </c>
      <c r="BN75" s="446">
        <f ca="1">IF($B$6="ON", IF(BN74&gt;=covid_start, IF(BN74&lt;covid_recovery,NA(),SUMIFS(INDIRECT("Data_main"&amp;"["&amp;BN$8&amp;"]"),Data_main[Data],$A75, Data_main[Segment],$B75, Data_main[Scenario],$B$3)),SUMIFS(INDIRECT("Data_main"&amp;"["&amp;BN$8&amp;"]"),Data_main[Data],$A75, Data_main[Segment],$B75, Data_main[Scenario],$B$3)),SUMIFS(INDIRECT("Data_main"&amp;"["&amp;BN$8&amp;"]"),Data_main[Data],$A75, Data_main[Segment],$B75, Data_main[Scenario],$B$3))</f>
        <v>0</v>
      </c>
      <c r="BO75" s="446">
        <f ca="1">IF($B$6="ON", IF(BO74&gt;=covid_start, IF(BO74&lt;covid_recovery,NA(),SUMIFS(INDIRECT("Data_main"&amp;"["&amp;BO$8&amp;"]"),Data_main[Data],$A75, Data_main[Segment],$B75, Data_main[Scenario],$B$3)),SUMIFS(INDIRECT("Data_main"&amp;"["&amp;BO$8&amp;"]"),Data_main[Data],$A75, Data_main[Segment],$B75, Data_main[Scenario],$B$3)),SUMIFS(INDIRECT("Data_main"&amp;"["&amp;BO$8&amp;"]"),Data_main[Data],$A75, Data_main[Segment],$B75, Data_main[Scenario],$B$3))</f>
        <v>0</v>
      </c>
      <c r="BP75" s="446">
        <f ca="1">IF($B$6="ON", IF(BP74&gt;=covid_start, IF(BP74&lt;covid_recovery,NA(),SUMIFS(INDIRECT("Data_main"&amp;"["&amp;BP$8&amp;"]"),Data_main[Data],$A75, Data_main[Segment],$B75, Data_main[Scenario],$B$3)),SUMIFS(INDIRECT("Data_main"&amp;"["&amp;BP$8&amp;"]"),Data_main[Data],$A75, Data_main[Segment],$B75, Data_main[Scenario],$B$3)),SUMIFS(INDIRECT("Data_main"&amp;"["&amp;BP$8&amp;"]"),Data_main[Data],$A75, Data_main[Segment],$B75, Data_main[Scenario],$B$3))</f>
        <v>0</v>
      </c>
      <c r="BQ75" s="446">
        <f ca="1">IF($B$6="ON", IF(BQ74&gt;=covid_start, IF(BQ74&lt;covid_recovery,NA(),SUMIFS(INDIRECT("Data_main"&amp;"["&amp;BQ$8&amp;"]"),Data_main[Data],$A75, Data_main[Segment],$B75, Data_main[Scenario],$B$3)),SUMIFS(INDIRECT("Data_main"&amp;"["&amp;BQ$8&amp;"]"),Data_main[Data],$A75, Data_main[Segment],$B75, Data_main[Scenario],$B$3)),SUMIFS(INDIRECT("Data_main"&amp;"["&amp;BQ$8&amp;"]"),Data_main[Data],$A75, Data_main[Segment],$B75, Data_main[Scenario],$B$3))</f>
        <v>0</v>
      </c>
      <c r="BR75" s="446">
        <f ca="1">IF($B$6="ON", IF(BR74&gt;=covid_start, IF(BR74&lt;covid_recovery,NA(),SUMIFS(INDIRECT("Data_main"&amp;"["&amp;BR$8&amp;"]"),Data_main[Data],$A75, Data_main[Segment],$B75, Data_main[Scenario],$B$3)),SUMIFS(INDIRECT("Data_main"&amp;"["&amp;BR$8&amp;"]"),Data_main[Data],$A75, Data_main[Segment],$B75, Data_main[Scenario],$B$3)),SUMIFS(INDIRECT("Data_main"&amp;"["&amp;BR$8&amp;"]"),Data_main[Data],$A75, Data_main[Segment],$B75, Data_main[Scenario],$B$3))</f>
        <v>0</v>
      </c>
      <c r="BS75" s="446">
        <f ca="1">IF($B$6="ON", IF(BS74&gt;=covid_start, IF(BS74&lt;covid_recovery,NA(),SUMIFS(INDIRECT("Data_main"&amp;"["&amp;BS$8&amp;"]"),Data_main[Data],$A75, Data_main[Segment],$B75, Data_main[Scenario],$B$3)),SUMIFS(INDIRECT("Data_main"&amp;"["&amp;BS$8&amp;"]"),Data_main[Data],$A75, Data_main[Segment],$B75, Data_main[Scenario],$B$3)),SUMIFS(INDIRECT("Data_main"&amp;"["&amp;BS$8&amp;"]"),Data_main[Data],$A75, Data_main[Segment],$B75, Data_main[Scenario],$B$3))</f>
        <v>0</v>
      </c>
      <c r="BT75" s="446">
        <f ca="1">IF($B$6="ON", IF(BT74&gt;=covid_start, IF(BT74&lt;covid_recovery,NA(),SUMIFS(INDIRECT("Data_main"&amp;"["&amp;BT$8&amp;"]"),Data_main[Data],$A75, Data_main[Segment],$B75, Data_main[Scenario],$B$3)),SUMIFS(INDIRECT("Data_main"&amp;"["&amp;BT$8&amp;"]"),Data_main[Data],$A75, Data_main[Segment],$B75, Data_main[Scenario],$B$3)),SUMIFS(INDIRECT("Data_main"&amp;"["&amp;BT$8&amp;"]"),Data_main[Data],$A75, Data_main[Segment],$B75, Data_main[Scenario],$B$3))</f>
        <v>0</v>
      </c>
      <c r="BU75" s="446">
        <f ca="1">IF($B$6="ON", IF(BU74&gt;=covid_start, IF(BU74&lt;covid_recovery,NA(),SUMIFS(INDIRECT("Data_main"&amp;"["&amp;BU$8&amp;"]"),Data_main[Data],$A75, Data_main[Segment],$B75, Data_main[Scenario],$B$3)),SUMIFS(INDIRECT("Data_main"&amp;"["&amp;BU$8&amp;"]"),Data_main[Data],$A75, Data_main[Segment],$B75, Data_main[Scenario],$B$3)),SUMIFS(INDIRECT("Data_main"&amp;"["&amp;BU$8&amp;"]"),Data_main[Data],$A75, Data_main[Segment],$B75, Data_main[Scenario],$B$3))</f>
        <v>0</v>
      </c>
      <c r="BV75" s="446">
        <f ca="1">IF($B$6="ON", IF(BV74&gt;=covid_start, IF(BV74&lt;covid_recovery,NA(),SUMIFS(INDIRECT("Data_main"&amp;"["&amp;BV$8&amp;"]"),Data_main[Data],$A75, Data_main[Segment],$B75, Data_main[Scenario],$B$3)),SUMIFS(INDIRECT("Data_main"&amp;"["&amp;BV$8&amp;"]"),Data_main[Data],$A75, Data_main[Segment],$B75, Data_main[Scenario],$B$3)),SUMIFS(INDIRECT("Data_main"&amp;"["&amp;BV$8&amp;"]"),Data_main[Data],$A75, Data_main[Segment],$B75, Data_main[Scenario],$B$3))</f>
        <v>0</v>
      </c>
      <c r="BW75" s="446">
        <f ca="1">IF($B$6="ON", IF(BW74&gt;=covid_start, IF(BW74&lt;covid_recovery,NA(),SUMIFS(INDIRECT("Data_main"&amp;"["&amp;BW$8&amp;"]"),Data_main[Data],$A75, Data_main[Segment],$B75, Data_main[Scenario],$B$3)),SUMIFS(INDIRECT("Data_main"&amp;"["&amp;BW$8&amp;"]"),Data_main[Data],$A75, Data_main[Segment],$B75, Data_main[Scenario],$B$3)),SUMIFS(INDIRECT("Data_main"&amp;"["&amp;BW$8&amp;"]"),Data_main[Data],$A75, Data_main[Segment],$B75, Data_main[Scenario],$B$3))</f>
        <v>0</v>
      </c>
      <c r="BX75" s="446">
        <f ca="1">IF($B$6="ON", IF(BX74&gt;=covid_start, IF(BX74&lt;covid_recovery,NA(),SUMIFS(INDIRECT("Data_main"&amp;"["&amp;BX$8&amp;"]"),Data_main[Data],$A75, Data_main[Segment],$B75, Data_main[Scenario],$B$3)),SUMIFS(INDIRECT("Data_main"&amp;"["&amp;BX$8&amp;"]"),Data_main[Data],$A75, Data_main[Segment],$B75, Data_main[Scenario],$B$3)),SUMIFS(INDIRECT("Data_main"&amp;"["&amp;BX$8&amp;"]"),Data_main[Data],$A75, Data_main[Segment],$B75, Data_main[Scenario],$B$3))</f>
        <v>0</v>
      </c>
      <c r="BY75" s="446">
        <f ca="1">IF($B$6="ON", IF(BY74&gt;=covid_start, IF(BY74&lt;covid_recovery,NA(),SUMIFS(INDIRECT("Data_main"&amp;"["&amp;BY$8&amp;"]"),Data_main[Data],$A75, Data_main[Segment],$B75, Data_main[Scenario],$B$3)),SUMIFS(INDIRECT("Data_main"&amp;"["&amp;BY$8&amp;"]"),Data_main[Data],$A75, Data_main[Segment],$B75, Data_main[Scenario],$B$3)),SUMIFS(INDIRECT("Data_main"&amp;"["&amp;BY$8&amp;"]"),Data_main[Data],$A75, Data_main[Segment],$B75, Data_main[Scenario],$B$3))</f>
        <v>0</v>
      </c>
      <c r="BZ75" s="446">
        <f ca="1">IF($B$6="ON", IF(BZ74&gt;=covid_start, IF(BZ74&lt;covid_recovery,NA(),SUMIFS(INDIRECT("Data_main"&amp;"["&amp;BZ$8&amp;"]"),Data_main[Data],$A75, Data_main[Segment],$B75, Data_main[Scenario],$B$3)),SUMIFS(INDIRECT("Data_main"&amp;"["&amp;BZ$8&amp;"]"),Data_main[Data],$A75, Data_main[Segment],$B75, Data_main[Scenario],$B$3)),SUMIFS(INDIRECT("Data_main"&amp;"["&amp;BZ$8&amp;"]"),Data_main[Data],$A75, Data_main[Segment],$B75, Data_main[Scenario],$B$3))</f>
        <v>0</v>
      </c>
      <c r="CA75" s="446">
        <f ca="1">IF($B$6="ON", IF(CA74&gt;=covid_start, IF(CA74&lt;covid_recovery,NA(),SUMIFS(INDIRECT("Data_main"&amp;"["&amp;CA$8&amp;"]"),Data_main[Data],$A75, Data_main[Segment],$B75, Data_main[Scenario],$B$3)),SUMIFS(INDIRECT("Data_main"&amp;"["&amp;CA$8&amp;"]"),Data_main[Data],$A75, Data_main[Segment],$B75, Data_main[Scenario],$B$3)),SUMIFS(INDIRECT("Data_main"&amp;"["&amp;CA$8&amp;"]"),Data_main[Data],$A75, Data_main[Segment],$B75, Data_main[Scenario],$B$3))</f>
        <v>0</v>
      </c>
      <c r="CB75" s="446">
        <f ca="1">IF($B$6="ON", IF(CB74&gt;=covid_start, IF(CB74&lt;covid_recovery,NA(),SUMIFS(INDIRECT("Data_main"&amp;"["&amp;CB$8&amp;"]"),Data_main[Data],$A75, Data_main[Segment],$B75, Data_main[Scenario],$B$3)),SUMIFS(INDIRECT("Data_main"&amp;"["&amp;CB$8&amp;"]"),Data_main[Data],$A75, Data_main[Segment],$B75, Data_main[Scenario],$B$3)),SUMIFS(INDIRECT("Data_main"&amp;"["&amp;CB$8&amp;"]"),Data_main[Data],$A75, Data_main[Segment],$B75, Data_main[Scenario],$B$3))</f>
        <v>0</v>
      </c>
      <c r="CC75" s="446">
        <f ca="1">IF($B$6="ON", IF(CC74&gt;=covid_start, IF(CC74&lt;covid_recovery,NA(),SUMIFS(INDIRECT("Data_main"&amp;"["&amp;CC$8&amp;"]"),Data_main[Data],$A75, Data_main[Segment],$B75, Data_main[Scenario],$B$3)),SUMIFS(INDIRECT("Data_main"&amp;"["&amp;CC$8&amp;"]"),Data_main[Data],$A75, Data_main[Segment],$B75, Data_main[Scenario],$B$3)),SUMIFS(INDIRECT("Data_main"&amp;"["&amp;CC$8&amp;"]"),Data_main[Data],$A75, Data_main[Segment],$B75, Data_main[Scenario],$B$3))</f>
        <v>0</v>
      </c>
      <c r="CD75" s="446">
        <f ca="1">IF($B$6="ON", IF(CD74&gt;=covid_start, IF(CD74&lt;covid_recovery,NA(),SUMIFS(INDIRECT("Data_main"&amp;"["&amp;CD$8&amp;"]"),Data_main[Data],$A75, Data_main[Segment],$B75, Data_main[Scenario],$B$3)),SUMIFS(INDIRECT("Data_main"&amp;"["&amp;CD$8&amp;"]"),Data_main[Data],$A75, Data_main[Segment],$B75, Data_main[Scenario],$B$3)),SUMIFS(INDIRECT("Data_main"&amp;"["&amp;CD$8&amp;"]"),Data_main[Data],$A75, Data_main[Segment],$B75, Data_main[Scenario],$B$3))</f>
        <v>0</v>
      </c>
      <c r="CE75" s="446">
        <f ca="1">IF($B$6="ON", IF(CE74&gt;=covid_start, IF(CE74&lt;covid_recovery,NA(),SUMIFS(INDIRECT("Data_main"&amp;"["&amp;CE$8&amp;"]"),Data_main[Data],$A75, Data_main[Segment],$B75, Data_main[Scenario],$B$3)),SUMIFS(INDIRECT("Data_main"&amp;"["&amp;CE$8&amp;"]"),Data_main[Data],$A75, Data_main[Segment],$B75, Data_main[Scenario],$B$3)),SUMIFS(INDIRECT("Data_main"&amp;"["&amp;CE$8&amp;"]"),Data_main[Data],$A75, Data_main[Segment],$B75, Data_main[Scenario],$B$3))</f>
        <v>0</v>
      </c>
      <c r="CF75" s="446">
        <f ca="1">IF($B$6="ON", IF(CF74&gt;=covid_start, IF(CF74&lt;covid_recovery,NA(),SUMIFS(INDIRECT("Data_main"&amp;"["&amp;CF$8&amp;"]"),Data_main[Data],$A75, Data_main[Segment],$B75, Data_main[Scenario],$B$3)),SUMIFS(INDIRECT("Data_main"&amp;"["&amp;CF$8&amp;"]"),Data_main[Data],$A75, Data_main[Segment],$B75, Data_main[Scenario],$B$3)),SUMIFS(INDIRECT("Data_main"&amp;"["&amp;CF$8&amp;"]"),Data_main[Data],$A75, Data_main[Segment],$B75, Data_main[Scenario],$B$3))</f>
        <v>0</v>
      </c>
      <c r="CG75" s="446">
        <f ca="1">IF($B$6="ON", IF(CG74&gt;=covid_start, IF(CG74&lt;covid_recovery,NA(),SUMIFS(INDIRECT("Data_main"&amp;"["&amp;CG$8&amp;"]"),Data_main[Data],$A75, Data_main[Segment],$B75, Data_main[Scenario],$B$3)),SUMIFS(INDIRECT("Data_main"&amp;"["&amp;CG$8&amp;"]"),Data_main[Data],$A75, Data_main[Segment],$B75, Data_main[Scenario],$B$3)),SUMIFS(INDIRECT("Data_main"&amp;"["&amp;CG$8&amp;"]"),Data_main[Data],$A75, Data_main[Segment],$B75, Data_main[Scenario],$B$3))</f>
        <v>0</v>
      </c>
      <c r="CH75" s="446">
        <f ca="1">IF($B$6="ON", IF(CH74&gt;=covid_start, IF(CH74&lt;covid_recovery,NA(),SUMIFS(INDIRECT("Data_main"&amp;"["&amp;CH$8&amp;"]"),Data_main[Data],$A75, Data_main[Segment],$B75, Data_main[Scenario],$B$3)),SUMIFS(INDIRECT("Data_main"&amp;"["&amp;CH$8&amp;"]"),Data_main[Data],$A75, Data_main[Segment],$B75, Data_main[Scenario],$B$3)),SUMIFS(INDIRECT("Data_main"&amp;"["&amp;CH$8&amp;"]"),Data_main[Data],$A75, Data_main[Segment],$B75, Data_main[Scenario],$B$3))</f>
        <v>0</v>
      </c>
      <c r="CI75" s="446">
        <f ca="1">IF($B$6="ON", IF(CI74&gt;=covid_start, IF(CI74&lt;covid_recovery,NA(),SUMIFS(INDIRECT("Data_main"&amp;"["&amp;CI$8&amp;"]"),Data_main[Data],$A75, Data_main[Segment],$B75, Data_main[Scenario],$B$3)),SUMIFS(INDIRECT("Data_main"&amp;"["&amp;CI$8&amp;"]"),Data_main[Data],$A75, Data_main[Segment],$B75, Data_main[Scenario],$B$3)),SUMIFS(INDIRECT("Data_main"&amp;"["&amp;CI$8&amp;"]"),Data_main[Data],$A75, Data_main[Segment],$B75, Data_main[Scenario],$B$3))</f>
        <v>0</v>
      </c>
      <c r="CJ75" s="446">
        <f ca="1">IF($B$6="ON", IF(CJ74&gt;=covid_start, IF(CJ74&lt;covid_recovery,NA(),SUMIFS(INDIRECT("Data_main"&amp;"["&amp;CJ$8&amp;"]"),Data_main[Data],$A75, Data_main[Segment],$B75, Data_main[Scenario],$B$3)),SUMIFS(INDIRECT("Data_main"&amp;"["&amp;CJ$8&amp;"]"),Data_main[Data],$A75, Data_main[Segment],$B75, Data_main[Scenario],$B$3)),SUMIFS(INDIRECT("Data_main"&amp;"["&amp;CJ$8&amp;"]"),Data_main[Data],$A75, Data_main[Segment],$B75, Data_main[Scenario],$B$3))</f>
        <v>0</v>
      </c>
      <c r="CK75" s="446">
        <f ca="1">IF($B$6="ON", IF(CK74&gt;=covid_start, IF(CK74&lt;covid_recovery,NA(),SUMIFS(INDIRECT("Data_main"&amp;"["&amp;CK$8&amp;"]"),Data_main[Data],$A75, Data_main[Segment],$B75, Data_main[Scenario],$B$3)),SUMIFS(INDIRECT("Data_main"&amp;"["&amp;CK$8&amp;"]"),Data_main[Data],$A75, Data_main[Segment],$B75, Data_main[Scenario],$B$3)),SUMIFS(INDIRECT("Data_main"&amp;"["&amp;CK$8&amp;"]"),Data_main[Data],$A75, Data_main[Segment],$B75, Data_main[Scenario],$B$3))</f>
        <v>0</v>
      </c>
      <c r="CL75" s="446">
        <f ca="1">IF($B$6="ON", IF(CL74&gt;=covid_start, IF(CL74&lt;covid_recovery,NA(),SUMIFS(INDIRECT("Data_main"&amp;"["&amp;CL$8&amp;"]"),Data_main[Data],$A75, Data_main[Segment],$B75, Data_main[Scenario],$B$3)),SUMIFS(INDIRECT("Data_main"&amp;"["&amp;CL$8&amp;"]"),Data_main[Data],$A75, Data_main[Segment],$B75, Data_main[Scenario],$B$3)),SUMIFS(INDIRECT("Data_main"&amp;"["&amp;CL$8&amp;"]"),Data_main[Data],$A75, Data_main[Segment],$B75, Data_main[Scenario],$B$3))</f>
        <v>0</v>
      </c>
      <c r="CN75" s="447">
        <f ca="1">IFERROR((Y75/H75)^(1/17)-1,"")</f>
        <v>-4.3894973452968111E-3</v>
      </c>
      <c r="CO75" s="447">
        <f ca="1">IFERROR((AN75/Y75)^(1/15)-1,"")</f>
        <v>-6.9993037866263874E-3</v>
      </c>
      <c r="CP75" s="447">
        <f ca="1">IFERROR((AN75/H75)^(1/32)-1,"")</f>
        <v>-5.6136970556908139E-3</v>
      </c>
    </row>
    <row r="76" spans="1:94" outlineLevel="1" x14ac:dyDescent="0.25">
      <c r="A76" s="448" t="s">
        <v>157</v>
      </c>
      <c r="B76" s="448" t="str">
        <f t="shared" ref="B76:B77" si="705">$A$74</f>
        <v>Pax-long</v>
      </c>
      <c r="C76" s="449" t="s">
        <v>353</v>
      </c>
      <c r="D76" s="445"/>
      <c r="E76" s="446">
        <f ca="1">IF($B$6="ON", IF(E74&gt;=covid_start, IF(E74&lt;covid_recovery,NA(),SUMIFS(INDIRECT("Data_main"&amp;"["&amp;E$8&amp;"]"),Data_main[Data],$A76, Data_main[Segment],$B76, Data_main[Scenario],$B$3)),SUMIFS(INDIRECT("Data_main"&amp;"["&amp;E$8&amp;"]"),Data_main[Data],$A76, Data_main[Segment],$B76, Data_main[Scenario],$B$3)),SUMIFS(INDIRECT("Data_main"&amp;"["&amp;E$8&amp;"]"),Data_main[Data],$A76, Data_main[Segment],$B76, Data_main[Scenario],$B$3))</f>
        <v>494.96320380295487</v>
      </c>
      <c r="F76" s="446">
        <f ca="1">IF($B$6="ON", IF(F74&gt;=covid_start, IF(F74&lt;covid_recovery,NA(),SUMIFS(INDIRECT("Data_main"&amp;"["&amp;F$8&amp;"]"),Data_main[Data],$A76, Data_main[Segment],$B76, Data_main[Scenario],$B$3)),SUMIFS(INDIRECT("Data_main"&amp;"["&amp;F$8&amp;"]"),Data_main[Data],$A76, Data_main[Segment],$B76, Data_main[Scenario],$B$3)),SUMIFS(INDIRECT("Data_main"&amp;"["&amp;F$8&amp;"]"),Data_main[Data],$A76, Data_main[Segment],$B76, Data_main[Scenario],$B$3))</f>
        <v>530.91844618743505</v>
      </c>
      <c r="G76" s="446">
        <f ca="1">IF($B$6="ON", IF(G74&gt;=covid_start, IF(G74&lt;covid_recovery,NA(),SUMIFS(INDIRECT("Data_main"&amp;"["&amp;G$8&amp;"]"),Data_main[Data],$A76, Data_main[Segment],$B76, Data_main[Scenario],$B$3)),SUMIFS(INDIRECT("Data_main"&amp;"["&amp;G$8&amp;"]"),Data_main[Data],$A76, Data_main[Segment],$B76, Data_main[Scenario],$B$3)),SUMIFS(INDIRECT("Data_main"&amp;"["&amp;G$8&amp;"]"),Data_main[Data],$A76, Data_main[Segment],$B76, Data_main[Scenario],$B$3))</f>
        <v>566.87368857191518</v>
      </c>
      <c r="H76" s="446">
        <f ca="1">IF($B$6="ON", IF(H74&gt;=covid_start, IF(H74&lt;covid_recovery,NA(),SUMIFS(INDIRECT("Data_main"&amp;"["&amp;H$8&amp;"]"),Data_main[Data],$A76, Data_main[Segment],$B76, Data_main[Scenario],$B$3)),SUMIFS(INDIRECT("Data_main"&amp;"["&amp;H$8&amp;"]"),Data_main[Data],$A76, Data_main[Segment],$B76, Data_main[Scenario],$B$3)),SUMIFS(INDIRECT("Data_main"&amp;"["&amp;H$8&amp;"]"),Data_main[Data],$A76, Data_main[Segment],$B76, Data_main[Scenario],$B$3))</f>
        <v>602.8289309563952</v>
      </c>
      <c r="I76" s="446">
        <f ca="1">IF($B$6="ON", IF(I74&gt;=covid_start, IF(I74&lt;covid_recovery,NA(),SUMIFS(INDIRECT("Data_main"&amp;"["&amp;I$8&amp;"]"),Data_main[Data],$A76, Data_main[Segment],$B76, Data_main[Scenario],$B$3)),SUMIFS(INDIRECT("Data_main"&amp;"["&amp;I$8&amp;"]"),Data_main[Data],$A76, Data_main[Segment],$B76, Data_main[Scenario],$B$3)),SUMIFS(INDIRECT("Data_main"&amp;"["&amp;I$8&amp;"]"),Data_main[Data],$A76, Data_main[Segment],$B76, Data_main[Scenario],$B$3))</f>
        <v>630.62713848133626</v>
      </c>
      <c r="J76" s="446" t="e">
        <f ca="1">IF($B$6="ON", IF(J74&gt;=covid_start, IF(J74&lt;covid_recovery,NA(),SUMIFS(INDIRECT("Data_main"&amp;"["&amp;J$8&amp;"]"),Data_main[Data],$A76, Data_main[Segment],$B76, Data_main[Scenario],$B$3)),SUMIFS(INDIRECT("Data_main"&amp;"["&amp;J$8&amp;"]"),Data_main[Data],$A76, Data_main[Segment],$B76, Data_main[Scenario],$B$3)),SUMIFS(INDIRECT("Data_main"&amp;"["&amp;J$8&amp;"]"),Data_main[Data],$A76, Data_main[Segment],$B76, Data_main[Scenario],$B$3))</f>
        <v>#N/A</v>
      </c>
      <c r="K76" s="446" t="e">
        <f ca="1">IF($B$6="ON", IF(K74&gt;=covid_start, IF(K74&lt;covid_recovery,NA(),SUMIFS(INDIRECT("Data_main"&amp;"["&amp;K$8&amp;"]"),Data_main[Data],$A76, Data_main[Segment],$B76, Data_main[Scenario],$B$3)),SUMIFS(INDIRECT("Data_main"&amp;"["&amp;K$8&amp;"]"),Data_main[Data],$A76, Data_main[Segment],$B76, Data_main[Scenario],$B$3)),SUMIFS(INDIRECT("Data_main"&amp;"["&amp;K$8&amp;"]"),Data_main[Data],$A76, Data_main[Segment],$B76, Data_main[Scenario],$B$3))</f>
        <v>#N/A</v>
      </c>
      <c r="L76" s="446" t="e">
        <f ca="1">IF($B$6="ON", IF(L74&gt;=covid_start, IF(L74&lt;covid_recovery,NA(),SUMIFS(INDIRECT("Data_main"&amp;"["&amp;L$8&amp;"]"),Data_main[Data],$A76, Data_main[Segment],$B76, Data_main[Scenario],$B$3)),SUMIFS(INDIRECT("Data_main"&amp;"["&amp;L$8&amp;"]"),Data_main[Data],$A76, Data_main[Segment],$B76, Data_main[Scenario],$B$3)),SUMIFS(INDIRECT("Data_main"&amp;"["&amp;L$8&amp;"]"),Data_main[Data],$A76, Data_main[Segment],$B76, Data_main[Scenario],$B$3))</f>
        <v>#N/A</v>
      </c>
      <c r="M76" s="446" t="e">
        <f ca="1">IF($B$6="ON", IF(M74&gt;=covid_start, IF(M74&lt;covid_recovery,NA(),SUMIFS(INDIRECT("Data_main"&amp;"["&amp;M$8&amp;"]"),Data_main[Data],$A76, Data_main[Segment],$B76, Data_main[Scenario],$B$3)),SUMIFS(INDIRECT("Data_main"&amp;"["&amp;M$8&amp;"]"),Data_main[Data],$A76, Data_main[Segment],$B76, Data_main[Scenario],$B$3)),SUMIFS(INDIRECT("Data_main"&amp;"["&amp;M$8&amp;"]"),Data_main[Data],$A76, Data_main[Segment],$B76, Data_main[Scenario],$B$3))</f>
        <v>#N/A</v>
      </c>
      <c r="N76" s="446" t="e">
        <f ca="1">IF($B$6="ON", IF(N74&gt;=covid_start, IF(N74&lt;covid_recovery,NA(),SUMIFS(INDIRECT("Data_main"&amp;"["&amp;N$8&amp;"]"),Data_main[Data],$A76, Data_main[Segment],$B76, Data_main[Scenario],$B$3)),SUMIFS(INDIRECT("Data_main"&amp;"["&amp;N$8&amp;"]"),Data_main[Data],$A76, Data_main[Segment],$B76, Data_main[Scenario],$B$3)),SUMIFS(INDIRECT("Data_main"&amp;"["&amp;N$8&amp;"]"),Data_main[Data],$A76, Data_main[Segment],$B76, Data_main[Scenario],$B$3))</f>
        <v>#N/A</v>
      </c>
      <c r="O76" s="446">
        <f ca="1">IF($B$6="ON", IF(O74&gt;=covid_start, IF(O74&lt;covid_recovery,NA(),SUMIFS(INDIRECT("Data_main"&amp;"["&amp;O$8&amp;"]"),Data_main[Data],$A76, Data_main[Segment],$B76, Data_main[Scenario],$B$3)),SUMIFS(INDIRECT("Data_main"&amp;"["&amp;O$8&amp;"]"),Data_main[Data],$A76, Data_main[Segment],$B76, Data_main[Scenario],$B$3)),SUMIFS(INDIRECT("Data_main"&amp;"["&amp;O$8&amp;"]"),Data_main[Data],$A76, Data_main[Segment],$B76, Data_main[Scenario],$B$3))</f>
        <v>753.5953147634325</v>
      </c>
      <c r="P76" s="446">
        <f ca="1">IF($B$6="ON", IF(P74&gt;=covid_start, IF(P74&lt;covid_recovery,NA(),SUMIFS(INDIRECT("Data_main"&amp;"["&amp;P$8&amp;"]"),Data_main[Data],$A76, Data_main[Segment],$B76, Data_main[Scenario],$B$3)),SUMIFS(INDIRECT("Data_main"&amp;"["&amp;P$8&amp;"]"),Data_main[Data],$A76, Data_main[Segment],$B76, Data_main[Scenario],$B$3)),SUMIFS(INDIRECT("Data_main"&amp;"["&amp;P$8&amp;"]"),Data_main[Data],$A76, Data_main[Segment],$B76, Data_main[Scenario],$B$3))</f>
        <v>774.09001081044858</v>
      </c>
      <c r="Q76" s="446">
        <f ca="1">IF($B$6="ON", IF(Q74&gt;=covid_start, IF(Q74&lt;covid_recovery,NA(),SUMIFS(INDIRECT("Data_main"&amp;"["&amp;Q$8&amp;"]"),Data_main[Data],$A76, Data_main[Segment],$B76, Data_main[Scenario],$B$3)),SUMIFS(INDIRECT("Data_main"&amp;"["&amp;Q$8&amp;"]"),Data_main[Data],$A76, Data_main[Segment],$B76, Data_main[Scenario],$B$3)),SUMIFS(INDIRECT("Data_main"&amp;"["&amp;Q$8&amp;"]"),Data_main[Data],$A76, Data_main[Segment],$B76, Data_main[Scenario],$B$3))</f>
        <v>794.58470685746454</v>
      </c>
      <c r="R76" s="446">
        <f ca="1">IF($B$6="ON", IF(R74&gt;=covid_start, IF(R74&lt;covid_recovery,NA(),SUMIFS(INDIRECT("Data_main"&amp;"["&amp;R$8&amp;"]"),Data_main[Data],$A76, Data_main[Segment],$B76, Data_main[Scenario],$B$3)),SUMIFS(INDIRECT("Data_main"&amp;"["&amp;R$8&amp;"]"),Data_main[Data],$A76, Data_main[Segment],$B76, Data_main[Scenario],$B$3)),SUMIFS(INDIRECT("Data_main"&amp;"["&amp;R$8&amp;"]"),Data_main[Data],$A76, Data_main[Segment],$B76, Data_main[Scenario],$B$3))</f>
        <v>815.0794029044805</v>
      </c>
      <c r="S76" s="446">
        <f ca="1">IF($B$6="ON", IF(S74&gt;=covid_start, IF(S74&lt;covid_recovery,NA(),SUMIFS(INDIRECT("Data_main"&amp;"["&amp;S$8&amp;"]"),Data_main[Data],$A76, Data_main[Segment],$B76, Data_main[Scenario],$B$3)),SUMIFS(INDIRECT("Data_main"&amp;"["&amp;S$8&amp;"]"),Data_main[Data],$A76, Data_main[Segment],$B76, Data_main[Scenario],$B$3)),SUMIFS(INDIRECT("Data_main"&amp;"["&amp;S$8&amp;"]"),Data_main[Data],$A76, Data_main[Segment],$B76, Data_main[Scenario],$B$3))</f>
        <v>835.57409895149658</v>
      </c>
      <c r="T76" s="446">
        <f ca="1">IF($B$6="ON", IF(T74&gt;=covid_start, IF(T74&lt;covid_recovery,NA(),SUMIFS(INDIRECT("Data_main"&amp;"["&amp;T$8&amp;"]"),Data_main[Data],$A76, Data_main[Segment],$B76, Data_main[Scenario],$B$3)),SUMIFS(INDIRECT("Data_main"&amp;"["&amp;T$8&amp;"]"),Data_main[Data],$A76, Data_main[Segment],$B76, Data_main[Scenario],$B$3)),SUMIFS(INDIRECT("Data_main"&amp;"["&amp;T$8&amp;"]"),Data_main[Data],$A76, Data_main[Segment],$B76, Data_main[Scenario],$B$3))</f>
        <v>856.06879499851311</v>
      </c>
      <c r="U76" s="446">
        <f ca="1">IF($B$6="ON", IF(U74&gt;=covid_start, IF(U74&lt;covid_recovery,NA(),SUMIFS(INDIRECT("Data_main"&amp;"["&amp;U$8&amp;"]"),Data_main[Data],$A76, Data_main[Segment],$B76, Data_main[Scenario],$B$3)),SUMIFS(INDIRECT("Data_main"&amp;"["&amp;U$8&amp;"]"),Data_main[Data],$A76, Data_main[Segment],$B76, Data_main[Scenario],$B$3)),SUMIFS(INDIRECT("Data_main"&amp;"["&amp;U$8&amp;"]"),Data_main[Data],$A76, Data_main[Segment],$B76, Data_main[Scenario],$B$3))</f>
        <v>882.0575134186189</v>
      </c>
      <c r="V76" s="446">
        <f ca="1">IF($B$6="ON", IF(V74&gt;=covid_start, IF(V74&lt;covid_recovery,NA(),SUMIFS(INDIRECT("Data_main"&amp;"["&amp;V$8&amp;"]"),Data_main[Data],$A76, Data_main[Segment],$B76, Data_main[Scenario],$B$3)),SUMIFS(INDIRECT("Data_main"&amp;"["&amp;V$8&amp;"]"),Data_main[Data],$A76, Data_main[Segment],$B76, Data_main[Scenario],$B$3)),SUMIFS(INDIRECT("Data_main"&amp;"["&amp;V$8&amp;"]"),Data_main[Data],$A76, Data_main[Segment],$B76, Data_main[Scenario],$B$3))</f>
        <v>908.04623183872491</v>
      </c>
      <c r="W76" s="446">
        <f ca="1">IF($B$6="ON", IF(W74&gt;=covid_start, IF(W74&lt;covid_recovery,NA(),SUMIFS(INDIRECT("Data_main"&amp;"["&amp;W$8&amp;"]"),Data_main[Data],$A76, Data_main[Segment],$B76, Data_main[Scenario],$B$3)),SUMIFS(INDIRECT("Data_main"&amp;"["&amp;W$8&amp;"]"),Data_main[Data],$A76, Data_main[Segment],$B76, Data_main[Scenario],$B$3)),SUMIFS(INDIRECT("Data_main"&amp;"["&amp;W$8&amp;"]"),Data_main[Data],$A76, Data_main[Segment],$B76, Data_main[Scenario],$B$3))</f>
        <v>934.03495025883058</v>
      </c>
      <c r="X76" s="446">
        <f ca="1">IF($B$6="ON", IF(X74&gt;=covid_start, IF(X74&lt;covid_recovery,NA(),SUMIFS(INDIRECT("Data_main"&amp;"["&amp;X$8&amp;"]"),Data_main[Data],$A76, Data_main[Segment],$B76, Data_main[Scenario],$B$3)),SUMIFS(INDIRECT("Data_main"&amp;"["&amp;X$8&amp;"]"),Data_main[Data],$A76, Data_main[Segment],$B76, Data_main[Scenario],$B$3)),SUMIFS(INDIRECT("Data_main"&amp;"["&amp;X$8&amp;"]"),Data_main[Data],$A76, Data_main[Segment],$B76, Data_main[Scenario],$B$3))</f>
        <v>960.02366867893636</v>
      </c>
      <c r="Y76" s="446">
        <f ca="1">IF($B$6="ON", IF(Y74&gt;=covid_start, IF(Y74&lt;covid_recovery,NA(),SUMIFS(INDIRECT("Data_main"&amp;"["&amp;Y$8&amp;"]"),Data_main[Data],$A76, Data_main[Segment],$B76, Data_main[Scenario],$B$3)),SUMIFS(INDIRECT("Data_main"&amp;"["&amp;Y$8&amp;"]"),Data_main[Data],$A76, Data_main[Segment],$B76, Data_main[Scenario],$B$3)),SUMIFS(INDIRECT("Data_main"&amp;"["&amp;Y$8&amp;"]"),Data_main[Data],$A76, Data_main[Segment],$B76, Data_main[Scenario],$B$3))</f>
        <v>986.01238709904237</v>
      </c>
      <c r="Z76" s="446">
        <f ca="1">IF($B$6="ON", IF(Z74&gt;=covid_start, IF(Z74&lt;covid_recovery,NA(),SUMIFS(INDIRECT("Data_main"&amp;"["&amp;Z$8&amp;"]"),Data_main[Data],$A76, Data_main[Segment],$B76, Data_main[Scenario],$B$3)),SUMIFS(INDIRECT("Data_main"&amp;"["&amp;Z$8&amp;"]"),Data_main[Data],$A76, Data_main[Segment],$B76, Data_main[Scenario],$B$3)),SUMIFS(INDIRECT("Data_main"&amp;"["&amp;Z$8&amp;"]"),Data_main[Data],$A76, Data_main[Segment],$B76, Data_main[Scenario],$B$3))</f>
        <v>1012.001105519148</v>
      </c>
      <c r="AA76" s="446">
        <f ca="1">IF($B$6="ON", IF(AA74&gt;=covid_start, IF(AA74&lt;covid_recovery,NA(),SUMIFS(INDIRECT("Data_main"&amp;"["&amp;AA$8&amp;"]"),Data_main[Data],$A76, Data_main[Segment],$B76, Data_main[Scenario],$B$3)),SUMIFS(INDIRECT("Data_main"&amp;"["&amp;AA$8&amp;"]"),Data_main[Data],$A76, Data_main[Segment],$B76, Data_main[Scenario],$B$3)),SUMIFS(INDIRECT("Data_main"&amp;"["&amp;AA$8&amp;"]"),Data_main[Data],$A76, Data_main[Segment],$B76, Data_main[Scenario],$B$3))</f>
        <v>1037.9898239392539</v>
      </c>
      <c r="AB76" s="446">
        <f ca="1">IF($B$6="ON", IF(AB74&gt;=covid_start, IF(AB74&lt;covid_recovery,NA(),SUMIFS(INDIRECT("Data_main"&amp;"["&amp;AB$8&amp;"]"),Data_main[Data],$A76, Data_main[Segment],$B76, Data_main[Scenario],$B$3)),SUMIFS(INDIRECT("Data_main"&amp;"["&amp;AB$8&amp;"]"),Data_main[Data],$A76, Data_main[Segment],$B76, Data_main[Scenario],$B$3)),SUMIFS(INDIRECT("Data_main"&amp;"["&amp;AB$8&amp;"]"),Data_main[Data],$A76, Data_main[Segment],$B76, Data_main[Scenario],$B$3))</f>
        <v>1063.9785423593598</v>
      </c>
      <c r="AC76" s="446">
        <f ca="1">IF($B$6="ON", IF(AC74&gt;=covid_start, IF(AC74&lt;covid_recovery,NA(),SUMIFS(INDIRECT("Data_main"&amp;"["&amp;AC$8&amp;"]"),Data_main[Data],$A76, Data_main[Segment],$B76, Data_main[Scenario],$B$3)),SUMIFS(INDIRECT("Data_main"&amp;"["&amp;AC$8&amp;"]"),Data_main[Data],$A76, Data_main[Segment],$B76, Data_main[Scenario],$B$3)),SUMIFS(INDIRECT("Data_main"&amp;"["&amp;AC$8&amp;"]"),Data_main[Data],$A76, Data_main[Segment],$B76, Data_main[Scenario],$B$3))</f>
        <v>1089.9672607794657</v>
      </c>
      <c r="AD76" s="446">
        <f ca="1">IF($B$6="ON", IF(AD74&gt;=covid_start, IF(AD74&lt;covid_recovery,NA(),SUMIFS(INDIRECT("Data_main"&amp;"["&amp;AD$8&amp;"]"),Data_main[Data],$A76, Data_main[Segment],$B76, Data_main[Scenario],$B$3)),SUMIFS(INDIRECT("Data_main"&amp;"["&amp;AD$8&amp;"]"),Data_main[Data],$A76, Data_main[Segment],$B76, Data_main[Scenario],$B$3)),SUMIFS(INDIRECT("Data_main"&amp;"["&amp;AD$8&amp;"]"),Data_main[Data],$A76, Data_main[Segment],$B76, Data_main[Scenario],$B$3))</f>
        <v>1115.9559791995712</v>
      </c>
      <c r="AE76" s="446">
        <f ca="1">IF($B$6="ON", IF(AE74&gt;=covid_start, IF(AE74&lt;covid_recovery,NA(),SUMIFS(INDIRECT("Data_main"&amp;"["&amp;AE$8&amp;"]"),Data_main[Data],$A76, Data_main[Segment],$B76, Data_main[Scenario],$B$3)),SUMIFS(INDIRECT("Data_main"&amp;"["&amp;AE$8&amp;"]"),Data_main[Data],$A76, Data_main[Segment],$B76, Data_main[Scenario],$B$3)),SUMIFS(INDIRECT("Data_main"&amp;"["&amp;AE$8&amp;"]"),Data_main[Data],$A76, Data_main[Segment],$B76, Data_main[Scenario],$B$3))</f>
        <v>1152.0475957968017</v>
      </c>
      <c r="AF76" s="446">
        <f ca="1">IF($B$6="ON", IF(AF74&gt;=covid_start, IF(AF74&lt;covid_recovery,NA(),SUMIFS(INDIRECT("Data_main"&amp;"["&amp;AF$8&amp;"]"),Data_main[Data],$A76, Data_main[Segment],$B76, Data_main[Scenario],$B$3)),SUMIFS(INDIRECT("Data_main"&amp;"["&amp;AF$8&amp;"]"),Data_main[Data],$A76, Data_main[Segment],$B76, Data_main[Scenario],$B$3)),SUMIFS(INDIRECT("Data_main"&amp;"["&amp;AF$8&amp;"]"),Data_main[Data],$A76, Data_main[Segment],$B76, Data_main[Scenario],$B$3))</f>
        <v>1188.1392123940325</v>
      </c>
      <c r="AG76" s="446">
        <f ca="1">IF($B$6="ON", IF(AG74&gt;=covid_start, IF(AG74&lt;covid_recovery,NA(),SUMIFS(INDIRECT("Data_main"&amp;"["&amp;AG$8&amp;"]"),Data_main[Data],$A76, Data_main[Segment],$B76, Data_main[Scenario],$B$3)),SUMIFS(INDIRECT("Data_main"&amp;"["&amp;AG$8&amp;"]"),Data_main[Data],$A76, Data_main[Segment],$B76, Data_main[Scenario],$B$3)),SUMIFS(INDIRECT("Data_main"&amp;"["&amp;AG$8&amp;"]"),Data_main[Data],$A76, Data_main[Segment],$B76, Data_main[Scenario],$B$3))</f>
        <v>1224.2308289912633</v>
      </c>
      <c r="AH76" s="446">
        <f ca="1">IF($B$6="ON", IF(AH74&gt;=covid_start, IF(AH74&lt;covid_recovery,NA(),SUMIFS(INDIRECT("Data_main"&amp;"["&amp;AH$8&amp;"]"),Data_main[Data],$A76, Data_main[Segment],$B76, Data_main[Scenario],$B$3)),SUMIFS(INDIRECT("Data_main"&amp;"["&amp;AH$8&amp;"]"),Data_main[Data],$A76, Data_main[Segment],$B76, Data_main[Scenario],$B$3)),SUMIFS(INDIRECT("Data_main"&amp;"["&amp;AH$8&amp;"]"),Data_main[Data],$A76, Data_main[Segment],$B76, Data_main[Scenario],$B$3))</f>
        <v>1260.3224455884938</v>
      </c>
      <c r="AI76" s="446">
        <f ca="1">IF($B$6="ON", IF(AI74&gt;=covid_start, IF(AI74&lt;covid_recovery,NA(),SUMIFS(INDIRECT("Data_main"&amp;"["&amp;AI$8&amp;"]"),Data_main[Data],$A76, Data_main[Segment],$B76, Data_main[Scenario],$B$3)),SUMIFS(INDIRECT("Data_main"&amp;"["&amp;AI$8&amp;"]"),Data_main[Data],$A76, Data_main[Segment],$B76, Data_main[Scenario],$B$3)),SUMIFS(INDIRECT("Data_main"&amp;"["&amp;AI$8&amp;"]"),Data_main[Data],$A76, Data_main[Segment],$B76, Data_main[Scenario],$B$3))</f>
        <v>1296.4140621857241</v>
      </c>
      <c r="AJ76" s="446">
        <f ca="1">IF($B$6="ON", IF(AJ74&gt;=covid_start, IF(AJ74&lt;covid_recovery,NA(),SUMIFS(INDIRECT("Data_main"&amp;"["&amp;AJ$8&amp;"]"),Data_main[Data],$A76, Data_main[Segment],$B76, Data_main[Scenario],$B$3)),SUMIFS(INDIRECT("Data_main"&amp;"["&amp;AJ$8&amp;"]"),Data_main[Data],$A76, Data_main[Segment],$B76, Data_main[Scenario],$B$3)),SUMIFS(INDIRECT("Data_main"&amp;"["&amp;AJ$8&amp;"]"),Data_main[Data],$A76, Data_main[Segment],$B76, Data_main[Scenario],$B$3))</f>
        <v>1332.5056787829546</v>
      </c>
      <c r="AK76" s="446">
        <f ca="1">IF($B$6="ON", IF(AK74&gt;=covid_start, IF(AK74&lt;covid_recovery,NA(),SUMIFS(INDIRECT("Data_main"&amp;"["&amp;AK$8&amp;"]"),Data_main[Data],$A76, Data_main[Segment],$B76, Data_main[Scenario],$B$3)),SUMIFS(INDIRECT("Data_main"&amp;"["&amp;AK$8&amp;"]"),Data_main[Data],$A76, Data_main[Segment],$B76, Data_main[Scenario],$B$3)),SUMIFS(INDIRECT("Data_main"&amp;"["&amp;AK$8&amp;"]"),Data_main[Data],$A76, Data_main[Segment],$B76, Data_main[Scenario],$B$3))</f>
        <v>1368.5972953801852</v>
      </c>
      <c r="AL76" s="446">
        <f ca="1">IF($B$6="ON", IF(AL74&gt;=covid_start, IF(AL74&lt;covid_recovery,NA(),SUMIFS(INDIRECT("Data_main"&amp;"["&amp;AL$8&amp;"]"),Data_main[Data],$A76, Data_main[Segment],$B76, Data_main[Scenario],$B$3)),SUMIFS(INDIRECT("Data_main"&amp;"["&amp;AL$8&amp;"]"),Data_main[Data],$A76, Data_main[Segment],$B76, Data_main[Scenario],$B$3)),SUMIFS(INDIRECT("Data_main"&amp;"["&amp;AL$8&amp;"]"),Data_main[Data],$A76, Data_main[Segment],$B76, Data_main[Scenario],$B$3))</f>
        <v>1404.6889119774155</v>
      </c>
      <c r="AM76" s="446">
        <f ca="1">IF($B$6="ON", IF(AM74&gt;=covid_start, IF(AM74&lt;covid_recovery,NA(),SUMIFS(INDIRECT("Data_main"&amp;"["&amp;AM$8&amp;"]"),Data_main[Data],$A76, Data_main[Segment],$B76, Data_main[Scenario],$B$3)),SUMIFS(INDIRECT("Data_main"&amp;"["&amp;AM$8&amp;"]"),Data_main[Data],$A76, Data_main[Segment],$B76, Data_main[Scenario],$B$3)),SUMIFS(INDIRECT("Data_main"&amp;"["&amp;AM$8&amp;"]"),Data_main[Data],$A76, Data_main[Segment],$B76, Data_main[Scenario],$B$3))</f>
        <v>1440.780528574646</v>
      </c>
      <c r="AN76" s="446">
        <f ca="1">IF($B$6="ON", IF(AN74&gt;=covid_start, IF(AN74&lt;covid_recovery,NA(),SUMIFS(INDIRECT("Data_main"&amp;"["&amp;AN$8&amp;"]"),Data_main[Data],$A76, Data_main[Segment],$B76, Data_main[Scenario],$B$3)),SUMIFS(INDIRECT("Data_main"&amp;"["&amp;AN$8&amp;"]"),Data_main[Data],$A76, Data_main[Segment],$B76, Data_main[Scenario],$B$3)),SUMIFS(INDIRECT("Data_main"&amp;"["&amp;AN$8&amp;"]"),Data_main[Data],$A76, Data_main[Segment],$B76, Data_main[Scenario],$B$3))</f>
        <v>1476.8721451718775</v>
      </c>
      <c r="AO76" s="446">
        <f ca="1">IF($B$6="ON", IF(AO74&gt;=covid_start, IF(AO74&lt;covid_recovery,NA(),SUMIFS(INDIRECT("Data_main"&amp;"["&amp;AO$8&amp;"]"),Data_main[Data],$A76, Data_main[Segment],$B76, Data_main[Scenario],$B$3)),SUMIFS(INDIRECT("Data_main"&amp;"["&amp;AO$8&amp;"]"),Data_main[Data],$A76, Data_main[Segment],$B76, Data_main[Scenario],$B$3)),SUMIFS(INDIRECT("Data_main"&amp;"["&amp;AO$8&amp;"]"),Data_main[Data],$A76, Data_main[Segment],$B76, Data_main[Scenario],$B$3))</f>
        <v>1508.246731723244</v>
      </c>
      <c r="AP76" s="446">
        <f ca="1">IF($B$6="ON", IF(AP74&gt;=covid_start, IF(AP74&lt;covid_recovery,NA(),SUMIFS(INDIRECT("Data_main"&amp;"["&amp;AP$8&amp;"]"),Data_main[Data],$A76, Data_main[Segment],$B76, Data_main[Scenario],$B$3)),SUMIFS(INDIRECT("Data_main"&amp;"["&amp;AP$8&amp;"]"),Data_main[Data],$A76, Data_main[Segment],$B76, Data_main[Scenario],$B$3)),SUMIFS(INDIRECT("Data_main"&amp;"["&amp;AP$8&amp;"]"),Data_main[Data],$A76, Data_main[Segment],$B76, Data_main[Scenario],$B$3))</f>
        <v>1539.621318274611</v>
      </c>
      <c r="AQ76" s="446">
        <f ca="1">IF($B$6="ON", IF(AQ74&gt;=covid_start, IF(AQ74&lt;covid_recovery,NA(),SUMIFS(INDIRECT("Data_main"&amp;"["&amp;AQ$8&amp;"]"),Data_main[Data],$A76, Data_main[Segment],$B76, Data_main[Scenario],$B$3)),SUMIFS(INDIRECT("Data_main"&amp;"["&amp;AQ$8&amp;"]"),Data_main[Data],$A76, Data_main[Segment],$B76, Data_main[Scenario],$B$3)),SUMIFS(INDIRECT("Data_main"&amp;"["&amp;AQ$8&amp;"]"),Data_main[Data],$A76, Data_main[Segment],$B76, Data_main[Scenario],$B$3))</f>
        <v>1570.995904825978</v>
      </c>
      <c r="AR76" s="446">
        <f ca="1">IF($B$6="ON", IF(AR74&gt;=covid_start, IF(AR74&lt;covid_recovery,NA(),SUMIFS(INDIRECT("Data_main"&amp;"["&amp;AR$8&amp;"]"),Data_main[Data],$A76, Data_main[Segment],$B76, Data_main[Scenario],$B$3)),SUMIFS(INDIRECT("Data_main"&amp;"["&amp;AR$8&amp;"]"),Data_main[Data],$A76, Data_main[Segment],$B76, Data_main[Scenario],$B$3)),SUMIFS(INDIRECT("Data_main"&amp;"["&amp;AR$8&amp;"]"),Data_main[Data],$A76, Data_main[Segment],$B76, Data_main[Scenario],$B$3))</f>
        <v>1602.3704913773445</v>
      </c>
      <c r="AS76" s="446">
        <f ca="1">IF($B$6="ON", IF(AS74&gt;=covid_start, IF(AS74&lt;covid_recovery,NA(),SUMIFS(INDIRECT("Data_main"&amp;"["&amp;AS$8&amp;"]"),Data_main[Data],$A76, Data_main[Segment],$B76, Data_main[Scenario],$B$3)),SUMIFS(INDIRECT("Data_main"&amp;"["&amp;AS$8&amp;"]"),Data_main[Data],$A76, Data_main[Segment],$B76, Data_main[Scenario],$B$3)),SUMIFS(INDIRECT("Data_main"&amp;"["&amp;AS$8&amp;"]"),Data_main[Data],$A76, Data_main[Segment],$B76, Data_main[Scenario],$B$3))</f>
        <v>1633.7450779287112</v>
      </c>
      <c r="AT76" s="446">
        <f ca="1">IF($B$6="ON", IF(AT74&gt;=covid_start, IF(AT74&lt;covid_recovery,NA(),SUMIFS(INDIRECT("Data_main"&amp;"["&amp;AT$8&amp;"]"),Data_main[Data],$A76, Data_main[Segment],$B76, Data_main[Scenario],$B$3)),SUMIFS(INDIRECT("Data_main"&amp;"["&amp;AT$8&amp;"]"),Data_main[Data],$A76, Data_main[Segment],$B76, Data_main[Scenario],$B$3)),SUMIFS(INDIRECT("Data_main"&amp;"["&amp;AT$8&amp;"]"),Data_main[Data],$A76, Data_main[Segment],$B76, Data_main[Scenario],$B$3))</f>
        <v>1665.1196644800782</v>
      </c>
      <c r="AU76" s="446">
        <f ca="1">IF($B$6="ON", IF(AU74&gt;=covid_start, IF(AU74&lt;covid_recovery,NA(),SUMIFS(INDIRECT("Data_main"&amp;"["&amp;AU$8&amp;"]"),Data_main[Data],$A76, Data_main[Segment],$B76, Data_main[Scenario],$B$3)),SUMIFS(INDIRECT("Data_main"&amp;"["&amp;AU$8&amp;"]"),Data_main[Data],$A76, Data_main[Segment],$B76, Data_main[Scenario],$B$3)),SUMIFS(INDIRECT("Data_main"&amp;"["&amp;AU$8&amp;"]"),Data_main[Data],$A76, Data_main[Segment],$B76, Data_main[Scenario],$B$3))</f>
        <v>1696.4942510314449</v>
      </c>
      <c r="AV76" s="446">
        <f ca="1">IF($B$6="ON", IF(AV74&gt;=covid_start, IF(AV74&lt;covid_recovery,NA(),SUMIFS(INDIRECT("Data_main"&amp;"["&amp;AV$8&amp;"]"),Data_main[Data],$A76, Data_main[Segment],$B76, Data_main[Scenario],$B$3)),SUMIFS(INDIRECT("Data_main"&amp;"["&amp;AV$8&amp;"]"),Data_main[Data],$A76, Data_main[Segment],$B76, Data_main[Scenario],$B$3)),SUMIFS(INDIRECT("Data_main"&amp;"["&amp;AV$8&amp;"]"),Data_main[Data],$A76, Data_main[Segment],$B76, Data_main[Scenario],$B$3))</f>
        <v>1727.8688375828119</v>
      </c>
      <c r="AW76" s="446">
        <f ca="1">IF($B$6="ON", IF(AW74&gt;=covid_start, IF(AW74&lt;covid_recovery,NA(),SUMIFS(INDIRECT("Data_main"&amp;"["&amp;AW$8&amp;"]"),Data_main[Data],$A76, Data_main[Segment],$B76, Data_main[Scenario],$B$3)),SUMIFS(INDIRECT("Data_main"&amp;"["&amp;AW$8&amp;"]"),Data_main[Data],$A76, Data_main[Segment],$B76, Data_main[Scenario],$B$3)),SUMIFS(INDIRECT("Data_main"&amp;"["&amp;AW$8&amp;"]"),Data_main[Data],$A76, Data_main[Segment],$B76, Data_main[Scenario],$B$3))</f>
        <v>1759.2434241341784</v>
      </c>
      <c r="AX76" s="446">
        <f ca="1">IF($B$6="ON", IF(AX74&gt;=covid_start, IF(AX74&lt;covid_recovery,NA(),SUMIFS(INDIRECT("Data_main"&amp;"["&amp;AX$8&amp;"]"),Data_main[Data],$A76, Data_main[Segment],$B76, Data_main[Scenario],$B$3)),SUMIFS(INDIRECT("Data_main"&amp;"["&amp;AX$8&amp;"]"),Data_main[Data],$A76, Data_main[Segment],$B76, Data_main[Scenario],$B$3)),SUMIFS(INDIRECT("Data_main"&amp;"["&amp;AX$8&amp;"]"),Data_main[Data],$A76, Data_main[Segment],$B76, Data_main[Scenario],$B$3))</f>
        <v>1790.6180106855463</v>
      </c>
      <c r="AY76" s="446">
        <f ca="1">IF($B$6="ON", IF(AY74&gt;=covid_start, IF(AY74&lt;covid_recovery,NA(),SUMIFS(INDIRECT("Data_main"&amp;"["&amp;AY$8&amp;"]"),Data_main[Data],$A76, Data_main[Segment],$B76, Data_main[Scenario],$B$3)),SUMIFS(INDIRECT("Data_main"&amp;"["&amp;AY$8&amp;"]"),Data_main[Data],$A76, Data_main[Segment],$B76, Data_main[Scenario],$B$3)),SUMIFS(INDIRECT("Data_main"&amp;"["&amp;AY$8&amp;"]"),Data_main[Data],$A76, Data_main[Segment],$B76, Data_main[Scenario],$B$3))</f>
        <v>1823.474590059212</v>
      </c>
      <c r="AZ76" s="446">
        <f ca="1">IF($B$6="ON", IF(AZ74&gt;=covid_start, IF(AZ74&lt;covid_recovery,NA(),SUMIFS(INDIRECT("Data_main"&amp;"["&amp;AZ$8&amp;"]"),Data_main[Data],$A76, Data_main[Segment],$B76, Data_main[Scenario],$B$3)),SUMIFS(INDIRECT("Data_main"&amp;"["&amp;AZ$8&amp;"]"),Data_main[Data],$A76, Data_main[Segment],$B76, Data_main[Scenario],$B$3)),SUMIFS(INDIRECT("Data_main"&amp;"["&amp;AZ$8&amp;"]"),Data_main[Data],$A76, Data_main[Segment],$B76, Data_main[Scenario],$B$3))</f>
        <v>1856.3311694328777</v>
      </c>
      <c r="BA76" s="446">
        <f ca="1">IF($B$6="ON", IF(BA74&gt;=covid_start, IF(BA74&lt;covid_recovery,NA(),SUMIFS(INDIRECT("Data_main"&amp;"["&amp;BA$8&amp;"]"),Data_main[Data],$A76, Data_main[Segment],$B76, Data_main[Scenario],$B$3)),SUMIFS(INDIRECT("Data_main"&amp;"["&amp;BA$8&amp;"]"),Data_main[Data],$A76, Data_main[Segment],$B76, Data_main[Scenario],$B$3)),SUMIFS(INDIRECT("Data_main"&amp;"["&amp;BA$8&amp;"]"),Data_main[Data],$A76, Data_main[Segment],$B76, Data_main[Scenario],$B$3))</f>
        <v>1889.1877488065431</v>
      </c>
      <c r="BB76" s="446">
        <f ca="1">IF($B$6="ON", IF(BB74&gt;=covid_start, IF(BB74&lt;covid_recovery,NA(),SUMIFS(INDIRECT("Data_main"&amp;"["&amp;BB$8&amp;"]"),Data_main[Data],$A76, Data_main[Segment],$B76, Data_main[Scenario],$B$3)),SUMIFS(INDIRECT("Data_main"&amp;"["&amp;BB$8&amp;"]"),Data_main[Data],$A76, Data_main[Segment],$B76, Data_main[Scenario],$B$3)),SUMIFS(INDIRECT("Data_main"&amp;"["&amp;BB$8&amp;"]"),Data_main[Data],$A76, Data_main[Segment],$B76, Data_main[Scenario],$B$3))</f>
        <v>1922.044328180209</v>
      </c>
      <c r="BC76" s="446">
        <f ca="1">IF($B$6="ON", IF(BC74&gt;=covid_start, IF(BC74&lt;covid_recovery,NA(),SUMIFS(INDIRECT("Data_main"&amp;"["&amp;BC$8&amp;"]"),Data_main[Data],$A76, Data_main[Segment],$B76, Data_main[Scenario],$B$3)),SUMIFS(INDIRECT("Data_main"&amp;"["&amp;BC$8&amp;"]"),Data_main[Data],$A76, Data_main[Segment],$B76, Data_main[Scenario],$B$3)),SUMIFS(INDIRECT("Data_main"&amp;"["&amp;BC$8&amp;"]"),Data_main[Data],$A76, Data_main[Segment],$B76, Data_main[Scenario],$B$3))</f>
        <v>1954.9009075538747</v>
      </c>
      <c r="BD76" s="446">
        <f ca="1">IF($B$6="ON", IF(BD74&gt;=covid_start, IF(BD74&lt;covid_recovery,NA(),SUMIFS(INDIRECT("Data_main"&amp;"["&amp;BD$8&amp;"]"),Data_main[Data],$A76, Data_main[Segment],$B76, Data_main[Scenario],$B$3)),SUMIFS(INDIRECT("Data_main"&amp;"["&amp;BD$8&amp;"]"),Data_main[Data],$A76, Data_main[Segment],$B76, Data_main[Scenario],$B$3)),SUMIFS(INDIRECT("Data_main"&amp;"["&amp;BD$8&amp;"]"),Data_main[Data],$A76, Data_main[Segment],$B76, Data_main[Scenario],$B$3))</f>
        <v>1987.75748692754</v>
      </c>
      <c r="BE76" s="446">
        <f ca="1">IF($B$6="ON", IF(BE74&gt;=covid_start, IF(BE74&lt;covid_recovery,NA(),SUMIFS(INDIRECT("Data_main"&amp;"["&amp;BE$8&amp;"]"),Data_main[Data],$A76, Data_main[Segment],$B76, Data_main[Scenario],$B$3)),SUMIFS(INDIRECT("Data_main"&amp;"["&amp;BE$8&amp;"]"),Data_main[Data],$A76, Data_main[Segment],$B76, Data_main[Scenario],$B$3)),SUMIFS(INDIRECT("Data_main"&amp;"["&amp;BE$8&amp;"]"),Data_main[Data],$A76, Data_main[Segment],$B76, Data_main[Scenario],$B$3))</f>
        <v>2020.6140663012059</v>
      </c>
      <c r="BF76" s="446">
        <f ca="1">IF($B$6="ON", IF(BF74&gt;=covid_start, IF(BF74&lt;covid_recovery,NA(),SUMIFS(INDIRECT("Data_main"&amp;"["&amp;BF$8&amp;"]"),Data_main[Data],$A76, Data_main[Segment],$B76, Data_main[Scenario],$B$3)),SUMIFS(INDIRECT("Data_main"&amp;"["&amp;BF$8&amp;"]"),Data_main[Data],$A76, Data_main[Segment],$B76, Data_main[Scenario],$B$3)),SUMIFS(INDIRECT("Data_main"&amp;"["&amp;BF$8&amp;"]"),Data_main[Data],$A76, Data_main[Segment],$B76, Data_main[Scenario],$B$3))</f>
        <v>2053.4706456748713</v>
      </c>
      <c r="BG76" s="446">
        <f ca="1">IF($B$6="ON", IF(BG74&gt;=covid_start, IF(BG74&lt;covid_recovery,NA(),SUMIFS(INDIRECT("Data_main"&amp;"["&amp;BG$8&amp;"]"),Data_main[Data],$A76, Data_main[Segment],$B76, Data_main[Scenario],$B$3)),SUMIFS(INDIRECT("Data_main"&amp;"["&amp;BG$8&amp;"]"),Data_main[Data],$A76, Data_main[Segment],$B76, Data_main[Scenario],$B$3)),SUMIFS(INDIRECT("Data_main"&amp;"["&amp;BG$8&amp;"]"),Data_main[Data],$A76, Data_main[Segment],$B76, Data_main[Scenario],$B$3))</f>
        <v>2086.327225048537</v>
      </c>
      <c r="BH76" s="446">
        <f ca="1">IF($B$6="ON", IF(BH74&gt;=covid_start, IF(BH74&lt;covid_recovery,NA(),SUMIFS(INDIRECT("Data_main"&amp;"["&amp;BH$8&amp;"]"),Data_main[Data],$A76, Data_main[Segment],$B76, Data_main[Scenario],$B$3)),SUMIFS(INDIRECT("Data_main"&amp;"["&amp;BH$8&amp;"]"),Data_main[Data],$A76, Data_main[Segment],$B76, Data_main[Scenario],$B$3)),SUMIFS(INDIRECT("Data_main"&amp;"["&amp;BH$8&amp;"]"),Data_main[Data],$A76, Data_main[Segment],$B76, Data_main[Scenario],$B$3))</f>
        <v>2119.1838044222036</v>
      </c>
      <c r="BI76" s="446">
        <f ca="1">IF($B$6="ON", IF(BI74&gt;=covid_start, IF(BI74&lt;covid_recovery,NA(),SUMIFS(INDIRECT("Data_main"&amp;"["&amp;BI$8&amp;"]"),Data_main[Data],$A76, Data_main[Segment],$B76, Data_main[Scenario],$B$3)),SUMIFS(INDIRECT("Data_main"&amp;"["&amp;BI$8&amp;"]"),Data_main[Data],$A76, Data_main[Segment],$B76, Data_main[Scenario],$B$3)),SUMIFS(INDIRECT("Data_main"&amp;"["&amp;BI$8&amp;"]"),Data_main[Data],$A76, Data_main[Segment],$B76, Data_main[Scenario],$B$3))</f>
        <v>4.3287426684513727E-2</v>
      </c>
      <c r="BJ76" s="446">
        <f ca="1">IF($B$6="ON", IF(BJ74&gt;=covid_start, IF(BJ74&lt;covid_recovery,NA(),SUMIFS(INDIRECT("Data_main"&amp;"["&amp;BJ$8&amp;"]"),Data_main[Data],$A76, Data_main[Segment],$B76, Data_main[Scenario],$B$3)),SUMIFS(INDIRECT("Data_main"&amp;"["&amp;BJ$8&amp;"]"),Data_main[Data],$A76, Data_main[Segment],$B76, Data_main[Scenario],$B$3)),SUMIFS(INDIRECT("Data_main"&amp;"["&amp;BJ$8&amp;"]"),Data_main[Data],$A76, Data_main[Segment],$B76, Data_main[Scenario],$B$3))</f>
        <v>4.6283110614256398E-2</v>
      </c>
      <c r="BK76" s="446">
        <f ca="1">IF($B$6="ON", IF(BK74&gt;=covid_start, IF(BK74&lt;covid_recovery,NA(),SUMIFS(INDIRECT("Data_main"&amp;"["&amp;BK$8&amp;"]"),Data_main[Data],$A76, Data_main[Segment],$B76, Data_main[Scenario],$B$3)),SUMIFS(INDIRECT("Data_main"&amp;"["&amp;BK$8&amp;"]"),Data_main[Data],$A76, Data_main[Segment],$B76, Data_main[Scenario],$B$3)),SUMIFS(INDIRECT("Data_main"&amp;"["&amp;BK$8&amp;"]"),Data_main[Data],$A76, Data_main[Segment],$B76, Data_main[Scenario],$B$3))</f>
        <v>2.7830783731149111E-2</v>
      </c>
      <c r="BL76" s="446">
        <f ca="1">IF($B$6="ON", IF(BL74&gt;=covid_start, IF(BL74&lt;covid_recovery,NA(),SUMIFS(INDIRECT("Data_main"&amp;"["&amp;BL$8&amp;"]"),Data_main[Data],$A76, Data_main[Segment],$B76, Data_main[Scenario],$B$3)),SUMIFS(INDIRECT("Data_main"&amp;"["&amp;BL$8&amp;"]"),Data_main[Data],$A76, Data_main[Segment],$B76, Data_main[Scenario],$B$3)),SUMIFS(INDIRECT("Data_main"&amp;"["&amp;BL$8&amp;"]"),Data_main[Data],$A76, Data_main[Segment],$B76, Data_main[Scenario],$B$3))</f>
        <v>2.4050772704349521E-2</v>
      </c>
      <c r="BM76" s="446">
        <f ca="1">IF($B$6="ON", IF(BM74&gt;=covid_start, IF(BM74&lt;covid_recovery,NA(),SUMIFS(INDIRECT("Data_main"&amp;"["&amp;BM$8&amp;"]"),Data_main[Data],$A76, Data_main[Segment],$B76, Data_main[Scenario],$B$3)),SUMIFS(INDIRECT("Data_main"&amp;"["&amp;BM$8&amp;"]"),Data_main[Data],$A76, Data_main[Segment],$B76, Data_main[Scenario],$B$3)),SUMIFS(INDIRECT("Data_main"&amp;"["&amp;BM$8&amp;"]"),Data_main[Data],$A76, Data_main[Segment],$B76, Data_main[Scenario],$B$3))</f>
        <v>0</v>
      </c>
      <c r="BN76" s="446">
        <f ca="1">IF($B$6="ON", IF(BN74&gt;=covid_start, IF(BN74&lt;covid_recovery,NA(),SUMIFS(INDIRECT("Data_main"&amp;"["&amp;BN$8&amp;"]"),Data_main[Data],$A76, Data_main[Segment],$B76, Data_main[Scenario],$B$3)),SUMIFS(INDIRECT("Data_main"&amp;"["&amp;BN$8&amp;"]"),Data_main[Data],$A76, Data_main[Segment],$B76, Data_main[Scenario],$B$3)),SUMIFS(INDIRECT("Data_main"&amp;"["&amp;BN$8&amp;"]"),Data_main[Data],$A76, Data_main[Segment],$B76, Data_main[Scenario],$B$3))</f>
        <v>0</v>
      </c>
      <c r="BO76" s="446">
        <f ca="1">IF($B$6="ON", IF(BO74&gt;=covid_start, IF(BO74&lt;covid_recovery,NA(),SUMIFS(INDIRECT("Data_main"&amp;"["&amp;BO$8&amp;"]"),Data_main[Data],$A76, Data_main[Segment],$B76, Data_main[Scenario],$B$3)),SUMIFS(INDIRECT("Data_main"&amp;"["&amp;BO$8&amp;"]"),Data_main[Data],$A76, Data_main[Segment],$B76, Data_main[Scenario],$B$3)),SUMIFS(INDIRECT("Data_main"&amp;"["&amp;BO$8&amp;"]"),Data_main[Data],$A76, Data_main[Segment],$B76, Data_main[Scenario],$B$3))</f>
        <v>0</v>
      </c>
      <c r="BP76" s="446">
        <f ca="1">IF($B$6="ON", IF(BP74&gt;=covid_start, IF(BP74&lt;covid_recovery,NA(),SUMIFS(INDIRECT("Data_main"&amp;"["&amp;BP$8&amp;"]"),Data_main[Data],$A76, Data_main[Segment],$B76, Data_main[Scenario],$B$3)),SUMIFS(INDIRECT("Data_main"&amp;"["&amp;BP$8&amp;"]"),Data_main[Data],$A76, Data_main[Segment],$B76, Data_main[Scenario],$B$3)),SUMIFS(INDIRECT("Data_main"&amp;"["&amp;BP$8&amp;"]"),Data_main[Data],$A76, Data_main[Segment],$B76, Data_main[Scenario],$B$3))</f>
        <v>0</v>
      </c>
      <c r="BQ76" s="446">
        <f ca="1">IF($B$6="ON", IF(BQ74&gt;=covid_start, IF(BQ74&lt;covid_recovery,NA(),SUMIFS(INDIRECT("Data_main"&amp;"["&amp;BQ$8&amp;"]"),Data_main[Data],$A76, Data_main[Segment],$B76, Data_main[Scenario],$B$3)),SUMIFS(INDIRECT("Data_main"&amp;"["&amp;BQ$8&amp;"]"),Data_main[Data],$A76, Data_main[Segment],$B76, Data_main[Scenario],$B$3)),SUMIFS(INDIRECT("Data_main"&amp;"["&amp;BQ$8&amp;"]"),Data_main[Data],$A76, Data_main[Segment],$B76, Data_main[Scenario],$B$3))</f>
        <v>0</v>
      </c>
      <c r="BR76" s="446">
        <f ca="1">IF($B$6="ON", IF(BR74&gt;=covid_start, IF(BR74&lt;covid_recovery,NA(),SUMIFS(INDIRECT("Data_main"&amp;"["&amp;BR$8&amp;"]"),Data_main[Data],$A76, Data_main[Segment],$B76, Data_main[Scenario],$B$3)),SUMIFS(INDIRECT("Data_main"&amp;"["&amp;BR$8&amp;"]"),Data_main[Data],$A76, Data_main[Segment],$B76, Data_main[Scenario],$B$3)),SUMIFS(INDIRECT("Data_main"&amp;"["&amp;BR$8&amp;"]"),Data_main[Data],$A76, Data_main[Segment],$B76, Data_main[Scenario],$B$3))</f>
        <v>0</v>
      </c>
      <c r="BS76" s="446">
        <f ca="1">IF($B$6="ON", IF(BS74&gt;=covid_start, IF(BS74&lt;covid_recovery,NA(),SUMIFS(INDIRECT("Data_main"&amp;"["&amp;BS$8&amp;"]"),Data_main[Data],$A76, Data_main[Segment],$B76, Data_main[Scenario],$B$3)),SUMIFS(INDIRECT("Data_main"&amp;"["&amp;BS$8&amp;"]"),Data_main[Data],$A76, Data_main[Segment],$B76, Data_main[Scenario],$B$3)),SUMIFS(INDIRECT("Data_main"&amp;"["&amp;BS$8&amp;"]"),Data_main[Data],$A76, Data_main[Segment],$B76, Data_main[Scenario],$B$3))</f>
        <v>0</v>
      </c>
      <c r="BT76" s="446">
        <f ca="1">IF($B$6="ON", IF(BT74&gt;=covid_start, IF(BT74&lt;covid_recovery,NA(),SUMIFS(INDIRECT("Data_main"&amp;"["&amp;BT$8&amp;"]"),Data_main[Data],$A76, Data_main[Segment],$B76, Data_main[Scenario],$B$3)),SUMIFS(INDIRECT("Data_main"&amp;"["&amp;BT$8&amp;"]"),Data_main[Data],$A76, Data_main[Segment],$B76, Data_main[Scenario],$B$3)),SUMIFS(INDIRECT("Data_main"&amp;"["&amp;BT$8&amp;"]"),Data_main[Data],$A76, Data_main[Segment],$B76, Data_main[Scenario],$B$3))</f>
        <v>0</v>
      </c>
      <c r="BU76" s="446">
        <f ca="1">IF($B$6="ON", IF(BU74&gt;=covid_start, IF(BU74&lt;covid_recovery,NA(),SUMIFS(INDIRECT("Data_main"&amp;"["&amp;BU$8&amp;"]"),Data_main[Data],$A76, Data_main[Segment],$B76, Data_main[Scenario],$B$3)),SUMIFS(INDIRECT("Data_main"&amp;"["&amp;BU$8&amp;"]"),Data_main[Data],$A76, Data_main[Segment],$B76, Data_main[Scenario],$B$3)),SUMIFS(INDIRECT("Data_main"&amp;"["&amp;BU$8&amp;"]"),Data_main[Data],$A76, Data_main[Segment],$B76, Data_main[Scenario],$B$3))</f>
        <v>0</v>
      </c>
      <c r="BV76" s="446">
        <f ca="1">IF($B$6="ON", IF(BV74&gt;=covid_start, IF(BV74&lt;covid_recovery,NA(),SUMIFS(INDIRECT("Data_main"&amp;"["&amp;BV$8&amp;"]"),Data_main[Data],$A76, Data_main[Segment],$B76, Data_main[Scenario],$B$3)),SUMIFS(INDIRECT("Data_main"&amp;"["&amp;BV$8&amp;"]"),Data_main[Data],$A76, Data_main[Segment],$B76, Data_main[Scenario],$B$3)),SUMIFS(INDIRECT("Data_main"&amp;"["&amp;BV$8&amp;"]"),Data_main[Data],$A76, Data_main[Segment],$B76, Data_main[Scenario],$B$3))</f>
        <v>0</v>
      </c>
      <c r="BW76" s="446">
        <f ca="1">IF($B$6="ON", IF(BW74&gt;=covid_start, IF(BW74&lt;covid_recovery,NA(),SUMIFS(INDIRECT("Data_main"&amp;"["&amp;BW$8&amp;"]"),Data_main[Data],$A76, Data_main[Segment],$B76, Data_main[Scenario],$B$3)),SUMIFS(INDIRECT("Data_main"&amp;"["&amp;BW$8&amp;"]"),Data_main[Data],$A76, Data_main[Segment],$B76, Data_main[Scenario],$B$3)),SUMIFS(INDIRECT("Data_main"&amp;"["&amp;BW$8&amp;"]"),Data_main[Data],$A76, Data_main[Segment],$B76, Data_main[Scenario],$B$3))</f>
        <v>0</v>
      </c>
      <c r="BX76" s="446">
        <f ca="1">IF($B$6="ON", IF(BX74&gt;=covid_start, IF(BX74&lt;covid_recovery,NA(),SUMIFS(INDIRECT("Data_main"&amp;"["&amp;BX$8&amp;"]"),Data_main[Data],$A76, Data_main[Segment],$B76, Data_main[Scenario],$B$3)),SUMIFS(INDIRECT("Data_main"&amp;"["&amp;BX$8&amp;"]"),Data_main[Data],$A76, Data_main[Segment],$B76, Data_main[Scenario],$B$3)),SUMIFS(INDIRECT("Data_main"&amp;"["&amp;BX$8&amp;"]"),Data_main[Data],$A76, Data_main[Segment],$B76, Data_main[Scenario],$B$3))</f>
        <v>0</v>
      </c>
      <c r="BY76" s="446">
        <f ca="1">IF($B$6="ON", IF(BY74&gt;=covid_start, IF(BY74&lt;covid_recovery,NA(),SUMIFS(INDIRECT("Data_main"&amp;"["&amp;BY$8&amp;"]"),Data_main[Data],$A76, Data_main[Segment],$B76, Data_main[Scenario],$B$3)),SUMIFS(INDIRECT("Data_main"&amp;"["&amp;BY$8&amp;"]"),Data_main[Data],$A76, Data_main[Segment],$B76, Data_main[Scenario],$B$3)),SUMIFS(INDIRECT("Data_main"&amp;"["&amp;BY$8&amp;"]"),Data_main[Data],$A76, Data_main[Segment],$B76, Data_main[Scenario],$B$3))</f>
        <v>0</v>
      </c>
      <c r="BZ76" s="446">
        <f ca="1">IF($B$6="ON", IF(BZ74&gt;=covid_start, IF(BZ74&lt;covid_recovery,NA(),SUMIFS(INDIRECT("Data_main"&amp;"["&amp;BZ$8&amp;"]"),Data_main[Data],$A76, Data_main[Segment],$B76, Data_main[Scenario],$B$3)),SUMIFS(INDIRECT("Data_main"&amp;"["&amp;BZ$8&amp;"]"),Data_main[Data],$A76, Data_main[Segment],$B76, Data_main[Scenario],$B$3)),SUMIFS(INDIRECT("Data_main"&amp;"["&amp;BZ$8&amp;"]"),Data_main[Data],$A76, Data_main[Segment],$B76, Data_main[Scenario],$B$3))</f>
        <v>0</v>
      </c>
      <c r="CA76" s="446">
        <f ca="1">IF($B$6="ON", IF(CA74&gt;=covid_start, IF(CA74&lt;covid_recovery,NA(),SUMIFS(INDIRECT("Data_main"&amp;"["&amp;CA$8&amp;"]"),Data_main[Data],$A76, Data_main[Segment],$B76, Data_main[Scenario],$B$3)),SUMIFS(INDIRECT("Data_main"&amp;"["&amp;CA$8&amp;"]"),Data_main[Data],$A76, Data_main[Segment],$B76, Data_main[Scenario],$B$3)),SUMIFS(INDIRECT("Data_main"&amp;"["&amp;CA$8&amp;"]"),Data_main[Data],$A76, Data_main[Segment],$B76, Data_main[Scenario],$B$3))</f>
        <v>0</v>
      </c>
      <c r="CB76" s="446">
        <f ca="1">IF($B$6="ON", IF(CB74&gt;=covid_start, IF(CB74&lt;covid_recovery,NA(),SUMIFS(INDIRECT("Data_main"&amp;"["&amp;CB$8&amp;"]"),Data_main[Data],$A76, Data_main[Segment],$B76, Data_main[Scenario],$B$3)),SUMIFS(INDIRECT("Data_main"&amp;"["&amp;CB$8&amp;"]"),Data_main[Data],$A76, Data_main[Segment],$B76, Data_main[Scenario],$B$3)),SUMIFS(INDIRECT("Data_main"&amp;"["&amp;CB$8&amp;"]"),Data_main[Data],$A76, Data_main[Segment],$B76, Data_main[Scenario],$B$3))</f>
        <v>0</v>
      </c>
      <c r="CC76" s="446">
        <f ca="1">IF($B$6="ON", IF(CC74&gt;=covid_start, IF(CC74&lt;covid_recovery,NA(),SUMIFS(INDIRECT("Data_main"&amp;"["&amp;CC$8&amp;"]"),Data_main[Data],$A76, Data_main[Segment],$B76, Data_main[Scenario],$B$3)),SUMIFS(INDIRECT("Data_main"&amp;"["&amp;CC$8&amp;"]"),Data_main[Data],$A76, Data_main[Segment],$B76, Data_main[Scenario],$B$3)),SUMIFS(INDIRECT("Data_main"&amp;"["&amp;CC$8&amp;"]"),Data_main[Data],$A76, Data_main[Segment],$B76, Data_main[Scenario],$B$3))</f>
        <v>0</v>
      </c>
      <c r="CD76" s="446">
        <f ca="1">IF($B$6="ON", IF(CD74&gt;=covid_start, IF(CD74&lt;covid_recovery,NA(),SUMIFS(INDIRECT("Data_main"&amp;"["&amp;CD$8&amp;"]"),Data_main[Data],$A76, Data_main[Segment],$B76, Data_main[Scenario],$B$3)),SUMIFS(INDIRECT("Data_main"&amp;"["&amp;CD$8&amp;"]"),Data_main[Data],$A76, Data_main[Segment],$B76, Data_main[Scenario],$B$3)),SUMIFS(INDIRECT("Data_main"&amp;"["&amp;CD$8&amp;"]"),Data_main[Data],$A76, Data_main[Segment],$B76, Data_main[Scenario],$B$3))</f>
        <v>0</v>
      </c>
      <c r="CE76" s="446">
        <f ca="1">IF($B$6="ON", IF(CE74&gt;=covid_start, IF(CE74&lt;covid_recovery,NA(),SUMIFS(INDIRECT("Data_main"&amp;"["&amp;CE$8&amp;"]"),Data_main[Data],$A76, Data_main[Segment],$B76, Data_main[Scenario],$B$3)),SUMIFS(INDIRECT("Data_main"&amp;"["&amp;CE$8&amp;"]"),Data_main[Data],$A76, Data_main[Segment],$B76, Data_main[Scenario],$B$3)),SUMIFS(INDIRECT("Data_main"&amp;"["&amp;CE$8&amp;"]"),Data_main[Data],$A76, Data_main[Segment],$B76, Data_main[Scenario],$B$3))</f>
        <v>0</v>
      </c>
      <c r="CF76" s="446">
        <f ca="1">IF($B$6="ON", IF(CF74&gt;=covid_start, IF(CF74&lt;covid_recovery,NA(),SUMIFS(INDIRECT("Data_main"&amp;"["&amp;CF$8&amp;"]"),Data_main[Data],$A76, Data_main[Segment],$B76, Data_main[Scenario],$B$3)),SUMIFS(INDIRECT("Data_main"&amp;"["&amp;CF$8&amp;"]"),Data_main[Data],$A76, Data_main[Segment],$B76, Data_main[Scenario],$B$3)),SUMIFS(INDIRECT("Data_main"&amp;"["&amp;CF$8&amp;"]"),Data_main[Data],$A76, Data_main[Segment],$B76, Data_main[Scenario],$B$3))</f>
        <v>0</v>
      </c>
      <c r="CG76" s="446">
        <f ca="1">IF($B$6="ON", IF(CG74&gt;=covid_start, IF(CG74&lt;covid_recovery,NA(),SUMIFS(INDIRECT("Data_main"&amp;"["&amp;CG$8&amp;"]"),Data_main[Data],$A76, Data_main[Segment],$B76, Data_main[Scenario],$B$3)),SUMIFS(INDIRECT("Data_main"&amp;"["&amp;CG$8&amp;"]"),Data_main[Data],$A76, Data_main[Segment],$B76, Data_main[Scenario],$B$3)),SUMIFS(INDIRECT("Data_main"&amp;"["&amp;CG$8&amp;"]"),Data_main[Data],$A76, Data_main[Segment],$B76, Data_main[Scenario],$B$3))</f>
        <v>0</v>
      </c>
      <c r="CH76" s="446">
        <f ca="1">IF($B$6="ON", IF(CH74&gt;=covid_start, IF(CH74&lt;covid_recovery,NA(),SUMIFS(INDIRECT("Data_main"&amp;"["&amp;CH$8&amp;"]"),Data_main[Data],$A76, Data_main[Segment],$B76, Data_main[Scenario],$B$3)),SUMIFS(INDIRECT("Data_main"&amp;"["&amp;CH$8&amp;"]"),Data_main[Data],$A76, Data_main[Segment],$B76, Data_main[Scenario],$B$3)),SUMIFS(INDIRECT("Data_main"&amp;"["&amp;CH$8&amp;"]"),Data_main[Data],$A76, Data_main[Segment],$B76, Data_main[Scenario],$B$3))</f>
        <v>0</v>
      </c>
      <c r="CI76" s="446">
        <f ca="1">IF($B$6="ON", IF(CI74&gt;=covid_start, IF(CI74&lt;covid_recovery,NA(),SUMIFS(INDIRECT("Data_main"&amp;"["&amp;CI$8&amp;"]"),Data_main[Data],$A76, Data_main[Segment],$B76, Data_main[Scenario],$B$3)),SUMIFS(INDIRECT("Data_main"&amp;"["&amp;CI$8&amp;"]"),Data_main[Data],$A76, Data_main[Segment],$B76, Data_main[Scenario],$B$3)),SUMIFS(INDIRECT("Data_main"&amp;"["&amp;CI$8&amp;"]"),Data_main[Data],$A76, Data_main[Segment],$B76, Data_main[Scenario],$B$3))</f>
        <v>0</v>
      </c>
      <c r="CJ76" s="446">
        <f ca="1">IF($B$6="ON", IF(CJ74&gt;=covid_start, IF(CJ74&lt;covid_recovery,NA(),SUMIFS(INDIRECT("Data_main"&amp;"["&amp;CJ$8&amp;"]"),Data_main[Data],$A76, Data_main[Segment],$B76, Data_main[Scenario],$B$3)),SUMIFS(INDIRECT("Data_main"&amp;"["&amp;CJ$8&amp;"]"),Data_main[Data],$A76, Data_main[Segment],$B76, Data_main[Scenario],$B$3)),SUMIFS(INDIRECT("Data_main"&amp;"["&amp;CJ$8&amp;"]"),Data_main[Data],$A76, Data_main[Segment],$B76, Data_main[Scenario],$B$3))</f>
        <v>0</v>
      </c>
      <c r="CK76" s="446">
        <f ca="1">IF($B$6="ON", IF(CK74&gt;=covid_start, IF(CK74&lt;covid_recovery,NA(),SUMIFS(INDIRECT("Data_main"&amp;"["&amp;CK$8&amp;"]"),Data_main[Data],$A76, Data_main[Segment],$B76, Data_main[Scenario],$B$3)),SUMIFS(INDIRECT("Data_main"&amp;"["&amp;CK$8&amp;"]"),Data_main[Data],$A76, Data_main[Segment],$B76, Data_main[Scenario],$B$3)),SUMIFS(INDIRECT("Data_main"&amp;"["&amp;CK$8&amp;"]"),Data_main[Data],$A76, Data_main[Segment],$B76, Data_main[Scenario],$B$3))</f>
        <v>0</v>
      </c>
      <c r="CL76" s="446">
        <f ca="1">IF($B$6="ON", IF(CL74&gt;=covid_start, IF(CL74&lt;covid_recovery,NA(),SUMIFS(INDIRECT("Data_main"&amp;"["&amp;CL$8&amp;"]"),Data_main[Data],$A76, Data_main[Segment],$B76, Data_main[Scenario],$B$3)),SUMIFS(INDIRECT("Data_main"&amp;"["&amp;CL$8&amp;"]"),Data_main[Data],$A76, Data_main[Segment],$B76, Data_main[Scenario],$B$3)),SUMIFS(INDIRECT("Data_main"&amp;"["&amp;CL$8&amp;"]"),Data_main[Data],$A76, Data_main[Segment],$B76, Data_main[Scenario],$B$3))</f>
        <v>0</v>
      </c>
      <c r="CN76" s="447">
        <f ca="1">IFERROR((Y76/H76)^(1/17)-1,"")</f>
        <v>2.9366188858404474E-2</v>
      </c>
      <c r="CO76" s="447">
        <f ca="1">IFERROR((AN76/Y76)^(1/15)-1,"")</f>
        <v>2.7300190311734696E-2</v>
      </c>
      <c r="CP76" s="447">
        <f ca="1">IFERROR((AN76/H76)^(1/32)-1,"")</f>
        <v>2.83972352121733E-2</v>
      </c>
    </row>
    <row r="77" spans="1:94" outlineLevel="1" x14ac:dyDescent="0.25">
      <c r="A77" s="448" t="s">
        <v>158</v>
      </c>
      <c r="B77" s="448" t="str">
        <f t="shared" si="705"/>
        <v>Pax-long</v>
      </c>
      <c r="C77" s="449" t="s">
        <v>354</v>
      </c>
      <c r="D77" s="445" t="s">
        <v>355</v>
      </c>
      <c r="E77" s="446">
        <f ca="1">IF($B$6="ON", IF(E74&gt;=covid_start, IF(E74&lt;covid_recovery,NA(),SUMIFS(INDIRECT("Data_main"&amp;"["&amp;E$8&amp;"]"),Data_main[Data],$A77, Data_main[Segment],$B77, Data_main[Scenario],$B$3)),SUMIFS(INDIRECT("Data_main"&amp;"["&amp;E$8&amp;"]"),Data_main[Data],$A77, Data_main[Segment],$B77, Data_main[Scenario],$B$3)),SUMIFS(INDIRECT("Data_main"&amp;"["&amp;E$8&amp;"]"),Data_main[Data],$A77, Data_main[Segment],$B77, Data_main[Scenario],$B$3))</f>
        <v>1096.0396793216892</v>
      </c>
      <c r="F77" s="446">
        <f ca="1">IF($B$6="ON", IF(F74&gt;=covid_start, IF(F74&lt;covid_recovery,NA(),SUMIFS(INDIRECT("Data_main"&amp;"["&amp;F$8&amp;"]"),Data_main[Data],$A77, Data_main[Segment],$B77, Data_main[Scenario],$B$3)),SUMIFS(INDIRECT("Data_main"&amp;"["&amp;F$8&amp;"]"),Data_main[Data],$A77, Data_main[Segment],$B77, Data_main[Scenario],$B$3)),SUMIFS(INDIRECT("Data_main"&amp;"["&amp;F$8&amp;"]"),Data_main[Data],$A77, Data_main[Segment],$B77, Data_main[Scenario],$B$3))</f>
        <v>1075.2751494415108</v>
      </c>
      <c r="G77" s="446">
        <f ca="1">IF($B$6="ON", IF(G74&gt;=covid_start, IF(G74&lt;covid_recovery,NA(),SUMIFS(INDIRECT("Data_main"&amp;"["&amp;G$8&amp;"]"),Data_main[Data],$A77, Data_main[Segment],$B77, Data_main[Scenario],$B$3)),SUMIFS(INDIRECT("Data_main"&amp;"["&amp;G$8&amp;"]"),Data_main[Data],$A77, Data_main[Segment],$B77, Data_main[Scenario],$B$3)),SUMIFS(INDIRECT("Data_main"&amp;"["&amp;G$8&amp;"]"),Data_main[Data],$A77, Data_main[Segment],$B77, Data_main[Scenario],$B$3))</f>
        <v>1057.1446938529884</v>
      </c>
      <c r="H77" s="446">
        <f ca="1">IF($B$6="ON", IF(H74&gt;=covid_start, IF(H74&lt;covid_recovery,NA(),SUMIFS(INDIRECT("Data_main"&amp;"["&amp;H$8&amp;"]"),Data_main[Data],$A77, Data_main[Segment],$B77, Data_main[Scenario],$B$3)),SUMIFS(INDIRECT("Data_main"&amp;"["&amp;H$8&amp;"]"),Data_main[Data],$A77, Data_main[Segment],$B77, Data_main[Scenario],$B$3)),SUMIFS(INDIRECT("Data_main"&amp;"["&amp;H$8&amp;"]"),Data_main[Data],$A77, Data_main[Segment],$B77, Data_main[Scenario],$B$3))</f>
        <v>1041.1769908854865</v>
      </c>
      <c r="I77" s="446">
        <f ca="1">IF($B$6="ON", IF(I74&gt;=covid_start, IF(I74&lt;covid_recovery,NA(),SUMIFS(INDIRECT("Data_main"&amp;"["&amp;I$8&amp;"]"),Data_main[Data],$A77, Data_main[Segment],$B77, Data_main[Scenario],$B$3)),SUMIFS(INDIRECT("Data_main"&amp;"["&amp;I$8&amp;"]"),Data_main[Data],$A77, Data_main[Segment],$B77, Data_main[Scenario],$B$3)),SUMIFS(INDIRECT("Data_main"&amp;"["&amp;I$8&amp;"]"),Data_main[Data],$A77, Data_main[Segment],$B77, Data_main[Scenario],$B$3))</f>
        <v>1019.4512923512447</v>
      </c>
      <c r="J77" s="446" t="e">
        <f ca="1">IF($B$6="ON", IF(J74&gt;=covid_start, IF(J74&lt;covid_recovery,NA(),SUMIFS(INDIRECT("Data_main"&amp;"["&amp;J$8&amp;"]"),Data_main[Data],$A77, Data_main[Segment],$B77, Data_main[Scenario],$B$3)),SUMIFS(INDIRECT("Data_main"&amp;"["&amp;J$8&amp;"]"),Data_main[Data],$A77, Data_main[Segment],$B77, Data_main[Scenario],$B$3)),SUMIFS(INDIRECT("Data_main"&amp;"["&amp;J$8&amp;"]"),Data_main[Data],$A77, Data_main[Segment],$B77, Data_main[Scenario],$B$3))</f>
        <v>#N/A</v>
      </c>
      <c r="K77" s="446" t="e">
        <f ca="1">IF($B$6="ON", IF(K74&gt;=covid_start, IF(K74&lt;covid_recovery,NA(),SUMIFS(INDIRECT("Data_main"&amp;"["&amp;K$8&amp;"]"),Data_main[Data],$A77, Data_main[Segment],$B77, Data_main[Scenario],$B$3)),SUMIFS(INDIRECT("Data_main"&amp;"["&amp;K$8&amp;"]"),Data_main[Data],$A77, Data_main[Segment],$B77, Data_main[Scenario],$B$3)),SUMIFS(INDIRECT("Data_main"&amp;"["&amp;K$8&amp;"]"),Data_main[Data],$A77, Data_main[Segment],$B77, Data_main[Scenario],$B$3))</f>
        <v>#N/A</v>
      </c>
      <c r="L77" s="446" t="e">
        <f ca="1">IF($B$6="ON", IF(L74&gt;=covid_start, IF(L74&lt;covid_recovery,NA(),SUMIFS(INDIRECT("Data_main"&amp;"["&amp;L$8&amp;"]"),Data_main[Data],$A77, Data_main[Segment],$B77, Data_main[Scenario],$B$3)),SUMIFS(INDIRECT("Data_main"&amp;"["&amp;L$8&amp;"]"),Data_main[Data],$A77, Data_main[Segment],$B77, Data_main[Scenario],$B$3)),SUMIFS(INDIRECT("Data_main"&amp;"["&amp;L$8&amp;"]"),Data_main[Data],$A77, Data_main[Segment],$B77, Data_main[Scenario],$B$3))</f>
        <v>#N/A</v>
      </c>
      <c r="M77" s="446" t="e">
        <f ca="1">IF($B$6="ON", IF(M74&gt;=covid_start, IF(M74&lt;covid_recovery,NA(),SUMIFS(INDIRECT("Data_main"&amp;"["&amp;M$8&amp;"]"),Data_main[Data],$A77, Data_main[Segment],$B77, Data_main[Scenario],$B$3)),SUMIFS(INDIRECT("Data_main"&amp;"["&amp;M$8&amp;"]"),Data_main[Data],$A77, Data_main[Segment],$B77, Data_main[Scenario],$B$3)),SUMIFS(INDIRECT("Data_main"&amp;"["&amp;M$8&amp;"]"),Data_main[Data],$A77, Data_main[Segment],$B77, Data_main[Scenario],$B$3))</f>
        <v>#N/A</v>
      </c>
      <c r="N77" s="446" t="e">
        <f ca="1">IF($B$6="ON", IF(N74&gt;=covid_start, IF(N74&lt;covid_recovery,NA(),SUMIFS(INDIRECT("Data_main"&amp;"["&amp;N$8&amp;"]"),Data_main[Data],$A77, Data_main[Segment],$B77, Data_main[Scenario],$B$3)),SUMIFS(INDIRECT("Data_main"&amp;"["&amp;N$8&amp;"]"),Data_main[Data],$A77, Data_main[Segment],$B77, Data_main[Scenario],$B$3)),SUMIFS(INDIRECT("Data_main"&amp;"["&amp;N$8&amp;"]"),Data_main[Data],$A77, Data_main[Segment],$B77, Data_main[Scenario],$B$3))</f>
        <v>#N/A</v>
      </c>
      <c r="O77" s="446">
        <f ca="1">IF($B$6="ON", IF(O74&gt;=covid_start, IF(O74&lt;covid_recovery,NA(),SUMIFS(INDIRECT("Data_main"&amp;"["&amp;O$8&amp;"]"),Data_main[Data],$A77, Data_main[Segment],$B77, Data_main[Scenario],$B$3)),SUMIFS(INDIRECT("Data_main"&amp;"["&amp;O$8&amp;"]"),Data_main[Data],$A77, Data_main[Segment],$B77, Data_main[Scenario],$B$3)),SUMIFS(INDIRECT("Data_main"&amp;"["&amp;O$8&amp;"]"),Data_main[Data],$A77, Data_main[Segment],$B77, Data_main[Scenario],$B$3))</f>
        <v>832.71041113431227</v>
      </c>
      <c r="P77" s="446">
        <f ca="1">IF($B$6="ON", IF(P74&gt;=covid_start, IF(P74&lt;covid_recovery,NA(),SUMIFS(INDIRECT("Data_main"&amp;"["&amp;P$8&amp;"]"),Data_main[Data],$A77, Data_main[Segment],$B77, Data_main[Scenario],$B$3)),SUMIFS(INDIRECT("Data_main"&amp;"["&amp;P$8&amp;"]"),Data_main[Data],$A77, Data_main[Segment],$B77, Data_main[Scenario],$B$3)),SUMIFS(INDIRECT("Data_main"&amp;"["&amp;P$8&amp;"]"),Data_main[Data],$A77, Data_main[Segment],$B77, Data_main[Scenario],$B$3))</f>
        <v>807.3550765016679</v>
      </c>
      <c r="Q77" s="446">
        <f ca="1">IF($B$6="ON", IF(Q74&gt;=covid_start, IF(Q74&lt;covid_recovery,NA(),SUMIFS(INDIRECT("Data_main"&amp;"["&amp;Q$8&amp;"]"),Data_main[Data],$A77, Data_main[Segment],$B77, Data_main[Scenario],$B$3)),SUMIFS(INDIRECT("Data_main"&amp;"["&amp;Q$8&amp;"]"),Data_main[Data],$A77, Data_main[Segment],$B77, Data_main[Scenario],$B$3)),SUMIFS(INDIRECT("Data_main"&amp;"["&amp;Q$8&amp;"]"),Data_main[Data],$A77, Data_main[Segment],$B77, Data_main[Scenario],$B$3))</f>
        <v>783.30772041928174</v>
      </c>
      <c r="R77" s="446">
        <f ca="1">IF($B$6="ON", IF(R74&gt;=covid_start, IF(R74&lt;covid_recovery,NA(),SUMIFS(INDIRECT("Data_main"&amp;"["&amp;R$8&amp;"]"),Data_main[Data],$A77, Data_main[Segment],$B77, Data_main[Scenario],$B$3)),SUMIFS(INDIRECT("Data_main"&amp;"["&amp;R$8&amp;"]"),Data_main[Data],$A77, Data_main[Segment],$B77, Data_main[Scenario],$B$3)),SUMIFS(INDIRECT("Data_main"&amp;"["&amp;R$8&amp;"]"),Data_main[Data],$A77, Data_main[Segment],$B77, Data_main[Scenario],$B$3))</f>
        <v>760.46967781454384</v>
      </c>
      <c r="S77" s="446">
        <f ca="1">IF($B$6="ON", IF(S74&gt;=covid_start, IF(S74&lt;covid_recovery,NA(),SUMIFS(INDIRECT("Data_main"&amp;"["&amp;S$8&amp;"]"),Data_main[Data],$A77, Data_main[Segment],$B77, Data_main[Scenario],$B$3)),SUMIFS(INDIRECT("Data_main"&amp;"["&amp;S$8&amp;"]"),Data_main[Data],$A77, Data_main[Segment],$B77, Data_main[Scenario],$B$3)),SUMIFS(INDIRECT("Data_main"&amp;"["&amp;S$8&amp;"]"),Data_main[Data],$A77, Data_main[Segment],$B77, Data_main[Scenario],$B$3))</f>
        <v>738.75196371706863</v>
      </c>
      <c r="T77" s="446">
        <f ca="1">IF($B$6="ON", IF(T74&gt;=covid_start, IF(T74&lt;covid_recovery,NA(),SUMIFS(INDIRECT("Data_main"&amp;"["&amp;T$8&amp;"]"),Data_main[Data],$A77, Data_main[Segment],$B77, Data_main[Scenario],$B$3)),SUMIFS(INDIRECT("Data_main"&amp;"["&amp;T$8&amp;"]"),Data_main[Data],$A77, Data_main[Segment],$B77, Data_main[Scenario],$B$3)),SUMIFS(INDIRECT("Data_main"&amp;"["&amp;T$8&amp;"]"),Data_main[Data],$A77, Data_main[Segment],$B77, Data_main[Scenario],$B$3))</f>
        <v>718.07411452732924</v>
      </c>
      <c r="U77" s="446">
        <f ca="1">IF($B$6="ON", IF(U74&gt;=covid_start, IF(U74&lt;covid_recovery,NA(),SUMIFS(INDIRECT("Data_main"&amp;"["&amp;U$8&amp;"]"),Data_main[Data],$A77, Data_main[Segment],$B77, Data_main[Scenario],$B$3)),SUMIFS(INDIRECT("Data_main"&amp;"["&amp;U$8&amp;"]"),Data_main[Data],$A77, Data_main[Segment],$B77, Data_main[Scenario],$B$3)),SUMIFS(INDIRECT("Data_main"&amp;"["&amp;U$8&amp;"]"),Data_main[Data],$A77, Data_main[Segment],$B77, Data_main[Scenario],$B$3))</f>
        <v>689.59400272816458</v>
      </c>
      <c r="V77" s="446">
        <f ca="1">IF($B$6="ON", IF(V74&gt;=covid_start, IF(V74&lt;covid_recovery,NA(),SUMIFS(INDIRECT("Data_main"&amp;"["&amp;V$8&amp;"]"),Data_main[Data],$A77, Data_main[Segment],$B77, Data_main[Scenario],$B$3)),SUMIFS(INDIRECT("Data_main"&amp;"["&amp;V$8&amp;"]"),Data_main[Data],$A77, Data_main[Segment],$B77, Data_main[Scenario],$B$3)),SUMIFS(INDIRECT("Data_main"&amp;"["&amp;V$8&amp;"]"),Data_main[Data],$A77, Data_main[Segment],$B77, Data_main[Scenario],$B$3))</f>
        <v>662.74411983182267</v>
      </c>
      <c r="W77" s="446">
        <f ca="1">IF($B$6="ON", IF(W74&gt;=covid_start, IF(W74&lt;covid_recovery,NA(),SUMIFS(INDIRECT("Data_main"&amp;"["&amp;W$8&amp;"]"),Data_main[Data],$A77, Data_main[Segment],$B77, Data_main[Scenario],$B$3)),SUMIFS(INDIRECT("Data_main"&amp;"["&amp;W$8&amp;"]"),Data_main[Data],$A77, Data_main[Segment],$B77, Data_main[Scenario],$B$3)),SUMIFS(INDIRECT("Data_main"&amp;"["&amp;W$8&amp;"]"),Data_main[Data],$A77, Data_main[Segment],$B77, Data_main[Scenario],$B$3))</f>
        <v>637.38838669082486</v>
      </c>
      <c r="X77" s="446">
        <f ca="1">IF($B$6="ON", IF(X74&gt;=covid_start, IF(X74&lt;covid_recovery,NA(),SUMIFS(INDIRECT("Data_main"&amp;"["&amp;X$8&amp;"]"),Data_main[Data],$A77, Data_main[Segment],$B77, Data_main[Scenario],$B$3)),SUMIFS(INDIRECT("Data_main"&amp;"["&amp;X$8&amp;"]"),Data_main[Data],$A77, Data_main[Segment],$B77, Data_main[Scenario],$B$3)),SUMIFS(INDIRECT("Data_main"&amp;"["&amp;X$8&amp;"]"),Data_main[Data],$A77, Data_main[Segment],$B77, Data_main[Scenario],$B$3))</f>
        <v>613.40545930542567</v>
      </c>
      <c r="Y77" s="446">
        <f ca="1">IF($B$6="ON", IF(Y74&gt;=covid_start, IF(Y74&lt;covid_recovery,NA(),SUMIFS(INDIRECT("Data_main"&amp;"["&amp;Y$8&amp;"]"),Data_main[Data],$A77, Data_main[Segment],$B77, Data_main[Scenario],$B$3)),SUMIFS(INDIRECT("Data_main"&amp;"["&amp;Y$8&amp;"]"),Data_main[Data],$A77, Data_main[Segment],$B77, Data_main[Scenario],$B$3)),SUMIFS(INDIRECT("Data_main"&amp;"["&amp;Y$8&amp;"]"),Data_main[Data],$A77, Data_main[Segment],$B77, Data_main[Scenario],$B$3))</f>
        <v>590.68678692303445</v>
      </c>
      <c r="Z77" s="446">
        <f ca="1">IF($B$6="ON", IF(Z74&gt;=covid_start, IF(Z74&lt;covid_recovery,NA(),SUMIFS(INDIRECT("Data_main"&amp;"["&amp;Z$8&amp;"]"),Data_main[Data],$A77, Data_main[Segment],$B77, Data_main[Scenario],$B$3)),SUMIFS(INDIRECT("Data_main"&amp;"["&amp;Z$8&amp;"]"),Data_main[Data],$A77, Data_main[Segment],$B77, Data_main[Scenario],$B$3)),SUMIFS(INDIRECT("Data_main"&amp;"["&amp;Z$8&amp;"]"),Data_main[Data],$A77, Data_main[Segment],$B77, Data_main[Scenario],$B$3))</f>
        <v>569.13496935177886</v>
      </c>
      <c r="AA77" s="446">
        <f ca="1">IF($B$6="ON", IF(AA74&gt;=covid_start, IF(AA74&lt;covid_recovery,NA(),SUMIFS(INDIRECT("Data_main"&amp;"["&amp;AA$8&amp;"]"),Data_main[Data],$A77, Data_main[Segment],$B77, Data_main[Scenario],$B$3)),SUMIFS(INDIRECT("Data_main"&amp;"["&amp;AA$8&amp;"]"),Data_main[Data],$A77, Data_main[Segment],$B77, Data_main[Scenario],$B$3)),SUMIFS(INDIRECT("Data_main"&amp;"["&amp;AA$8&amp;"]"),Data_main[Data],$A77, Data_main[Segment],$B77, Data_main[Scenario],$B$3))</f>
        <v>548.6623610470939</v>
      </c>
      <c r="AB77" s="446">
        <f ca="1">IF($B$6="ON", IF(AB74&gt;=covid_start, IF(AB74&lt;covid_recovery,NA(),SUMIFS(INDIRECT("Data_main"&amp;"["&amp;AB$8&amp;"]"),Data_main[Data],$A77, Data_main[Segment],$B77, Data_main[Scenario],$B$3)),SUMIFS(INDIRECT("Data_main"&amp;"["&amp;AB$8&amp;"]"),Data_main[Data],$A77, Data_main[Segment],$B77, Data_main[Scenario],$B$3)),SUMIFS(INDIRECT("Data_main"&amp;"["&amp;AB$8&amp;"]"),Data_main[Data],$A77, Data_main[Segment],$B77, Data_main[Scenario],$B$3))</f>
        <v>529.18987977763265</v>
      </c>
      <c r="AC77" s="446">
        <f ca="1">IF($B$6="ON", IF(AC74&gt;=covid_start, IF(AC74&lt;covid_recovery,NA(),SUMIFS(INDIRECT("Data_main"&amp;"["&amp;AC$8&amp;"]"),Data_main[Data],$A77, Data_main[Segment],$B77, Data_main[Scenario],$B$3)),SUMIFS(INDIRECT("Data_main"&amp;"["&amp;AC$8&amp;"]"),Data_main[Data],$A77, Data_main[Segment],$B77, Data_main[Scenario],$B$3)),SUMIFS(INDIRECT("Data_main"&amp;"["&amp;AC$8&amp;"]"),Data_main[Data],$A77, Data_main[Segment],$B77, Data_main[Scenario],$B$3))</f>
        <v>510.64598572516871</v>
      </c>
      <c r="AD77" s="446">
        <f ca="1">IF($B$6="ON", IF(AD74&gt;=covid_start, IF(AD74&lt;covid_recovery,NA(),SUMIFS(INDIRECT("Data_main"&amp;"["&amp;AD$8&amp;"]"),Data_main[Data],$A77, Data_main[Segment],$B77, Data_main[Scenario],$B$3)),SUMIFS(INDIRECT("Data_main"&amp;"["&amp;AD$8&amp;"]"),Data_main[Data],$A77, Data_main[Segment],$B77, Data_main[Scenario],$B$3)),SUMIFS(INDIRECT("Data_main"&amp;"["&amp;AD$8&amp;"]"),Data_main[Data],$A77, Data_main[Segment],$B77, Data_main[Scenario],$B$3))</f>
        <v>492.96580323467435</v>
      </c>
      <c r="AE77" s="446">
        <f ca="1">IF($B$6="ON", IF(AE74&gt;=covid_start, IF(AE74&lt;covid_recovery,NA(),SUMIFS(INDIRECT("Data_main"&amp;"["&amp;AE$8&amp;"]"),Data_main[Data],$A77, Data_main[Segment],$B77, Data_main[Scenario],$B$3)),SUMIFS(INDIRECT("Data_main"&amp;"["&amp;AE$8&amp;"]"),Data_main[Data],$A77, Data_main[Segment],$B77, Data_main[Scenario],$B$3)),SUMIFS(INDIRECT("Data_main"&amp;"["&amp;AE$8&amp;"]"),Data_main[Data],$A77, Data_main[Segment],$B77, Data_main[Scenario],$B$3))</f>
        <v>475.26996530223084</v>
      </c>
      <c r="AF77" s="446">
        <f ca="1">IF($B$6="ON", IF(AF74&gt;=covid_start, IF(AF74&lt;covid_recovery,NA(),SUMIFS(INDIRECT("Data_main"&amp;"["&amp;AF$8&amp;"]"),Data_main[Data],$A77, Data_main[Segment],$B77, Data_main[Scenario],$B$3)),SUMIFS(INDIRECT("Data_main"&amp;"["&amp;AF$8&amp;"]"),Data_main[Data],$A77, Data_main[Segment],$B77, Data_main[Scenario],$B$3)),SUMIFS(INDIRECT("Data_main"&amp;"["&amp;AF$8&amp;"]"),Data_main[Data],$A77, Data_main[Segment],$B77, Data_main[Scenario],$B$3))</f>
        <v>458.64920576356826</v>
      </c>
      <c r="AG77" s="446">
        <f ca="1">IF($B$6="ON", IF(AG74&gt;=covid_start, IF(AG74&lt;covid_recovery,NA(),SUMIFS(INDIRECT("Data_main"&amp;"["&amp;AG$8&amp;"]"),Data_main[Data],$A77, Data_main[Segment],$B77, Data_main[Scenario],$B$3)),SUMIFS(INDIRECT("Data_main"&amp;"["&amp;AG$8&amp;"]"),Data_main[Data],$A77, Data_main[Segment],$B77, Data_main[Scenario],$B$3)),SUMIFS(INDIRECT("Data_main"&amp;"["&amp;AG$8&amp;"]"),Data_main[Data],$A77, Data_main[Segment],$B77, Data_main[Scenario],$B$3))</f>
        <v>443.00844128240391</v>
      </c>
      <c r="AH77" s="446">
        <f ca="1">IF($B$6="ON", IF(AH74&gt;=covid_start, IF(AH74&lt;covid_recovery,NA(),SUMIFS(INDIRECT("Data_main"&amp;"["&amp;AH$8&amp;"]"),Data_main[Data],$A77, Data_main[Segment],$B77, Data_main[Scenario],$B$3)),SUMIFS(INDIRECT("Data_main"&amp;"["&amp;AH$8&amp;"]"),Data_main[Data],$A77, Data_main[Segment],$B77, Data_main[Scenario],$B$3)),SUMIFS(INDIRECT("Data_main"&amp;"["&amp;AH$8&amp;"]"),Data_main[Data],$A77, Data_main[Segment],$B77, Data_main[Scenario],$B$3))</f>
        <v>428.2634800568552</v>
      </c>
      <c r="AI77" s="446">
        <f ca="1">IF($B$6="ON", IF(AI74&gt;=covid_start, IF(AI74&lt;covid_recovery,NA(),SUMIFS(INDIRECT("Data_main"&amp;"["&amp;AI$8&amp;"]"),Data_main[Data],$A77, Data_main[Segment],$B77, Data_main[Scenario],$B$3)),SUMIFS(INDIRECT("Data_main"&amp;"["&amp;AI$8&amp;"]"),Data_main[Data],$A77, Data_main[Segment],$B77, Data_main[Scenario],$B$3)),SUMIFS(INDIRECT("Data_main"&amp;"["&amp;AI$8&amp;"]"),Data_main[Data],$A77, Data_main[Segment],$B77, Data_main[Scenario],$B$3))</f>
        <v>414.33950574099231</v>
      </c>
      <c r="AJ77" s="446">
        <f ca="1">IF($B$6="ON", IF(AJ74&gt;=covid_start, IF(AJ74&lt;covid_recovery,NA(),SUMIFS(INDIRECT("Data_main"&amp;"["&amp;AJ$8&amp;"]"),Data_main[Data],$A77, Data_main[Segment],$B77, Data_main[Scenario],$B$3)),SUMIFS(INDIRECT("Data_main"&amp;"["&amp;AJ$8&amp;"]"),Data_main[Data],$A77, Data_main[Segment],$B77, Data_main[Scenario],$B$3)),SUMIFS(INDIRECT("Data_main"&amp;"["&amp;AJ$8&amp;"]"),Data_main[Data],$A77, Data_main[Segment],$B77, Data_main[Scenario],$B$3))</f>
        <v>401.16980774908001</v>
      </c>
      <c r="AK77" s="446">
        <f ca="1">IF($B$6="ON", IF(AK74&gt;=covid_start, IF(AK74&lt;covid_recovery,NA(),SUMIFS(INDIRECT("Data_main"&amp;"["&amp;AK$8&amp;"]"),Data_main[Data],$A77, Data_main[Segment],$B77, Data_main[Scenario],$B$3)),SUMIFS(INDIRECT("Data_main"&amp;"["&amp;AK$8&amp;"]"),Data_main[Data],$A77, Data_main[Segment],$B77, Data_main[Scenario],$B$3)),SUMIFS(INDIRECT("Data_main"&amp;"["&amp;AK$8&amp;"]"),Data_main[Data],$A77, Data_main[Segment],$B77, Data_main[Scenario],$B$3))</f>
        <v>388.69471246057765</v>
      </c>
      <c r="AL77" s="446">
        <f ca="1">IF($B$6="ON", IF(AL74&gt;=covid_start, IF(AL74&lt;covid_recovery,NA(),SUMIFS(INDIRECT("Data_main"&amp;"["&amp;AL$8&amp;"]"),Data_main[Data],$A77, Data_main[Segment],$B77, Data_main[Scenario],$B$3)),SUMIFS(INDIRECT("Data_main"&amp;"["&amp;AL$8&amp;"]"),Data_main[Data],$A77, Data_main[Segment],$B77, Data_main[Scenario],$B$3)),SUMIFS(INDIRECT("Data_main"&amp;"["&amp;AL$8&amp;"]"),Data_main[Data],$A77, Data_main[Segment],$B77, Data_main[Scenario],$B$3))</f>
        <v>376.86067919275132</v>
      </c>
      <c r="AM77" s="446">
        <f ca="1">IF($B$6="ON", IF(AM74&gt;=covid_start, IF(AM74&lt;covid_recovery,NA(),SUMIFS(INDIRECT("Data_main"&amp;"["&amp;AM$8&amp;"]"),Data_main[Data],$A77, Data_main[Segment],$B77, Data_main[Scenario],$B$3)),SUMIFS(INDIRECT("Data_main"&amp;"["&amp;AM$8&amp;"]"),Data_main[Data],$A77, Data_main[Segment],$B77, Data_main[Scenario],$B$3)),SUMIFS(INDIRECT("Data_main"&amp;"["&amp;AM$8&amp;"]"),Data_main[Data],$A77, Data_main[Segment],$B77, Data_main[Scenario],$B$3))</f>
        <v>365.6195320488423</v>
      </c>
      <c r="AN77" s="446">
        <f ca="1">IF($B$6="ON", IF(AN74&gt;=covid_start, IF(AN74&lt;covid_recovery,NA(),SUMIFS(INDIRECT("Data_main"&amp;"["&amp;AN$8&amp;"]"),Data_main[Data],$A77, Data_main[Segment],$B77, Data_main[Scenario],$B$3)),SUMIFS(INDIRECT("Data_main"&amp;"["&amp;AN$8&amp;"]"),Data_main[Data],$A77, Data_main[Segment],$B77, Data_main[Scenario],$B$3)),SUMIFS(INDIRECT("Data_main"&amp;"["&amp;AN$8&amp;"]"),Data_main[Data],$A77, Data_main[Segment],$B77, Data_main[Scenario],$B$3))</f>
        <v>354.92780439822843</v>
      </c>
      <c r="AO77" s="446">
        <f ca="1">IF($B$6="ON", IF(AO74&gt;=covid_start, IF(AO74&lt;covid_recovery,NA(),SUMIFS(INDIRECT("Data_main"&amp;"["&amp;AO$8&amp;"]"),Data_main[Data],$A77, Data_main[Segment],$B77, Data_main[Scenario],$B$3)),SUMIFS(INDIRECT("Data_main"&amp;"["&amp;AO$8&amp;"]"),Data_main[Data],$A77, Data_main[Segment],$B77, Data_main[Scenario],$B$3)),SUMIFS(INDIRECT("Data_main"&amp;"["&amp;AO$8&amp;"]"),Data_main[Data],$A77, Data_main[Segment],$B77, Data_main[Scenario],$B$3))</f>
        <v>370.74858299550192</v>
      </c>
      <c r="AP77" s="446">
        <f ca="1">IF($B$6="ON", IF(AP74&gt;=covid_start, IF(AP74&lt;covid_recovery,NA(),SUMIFS(INDIRECT("Data_main"&amp;"["&amp;AP$8&amp;"]"),Data_main[Data],$A77, Data_main[Segment],$B77, Data_main[Scenario],$B$3)),SUMIFS(INDIRECT("Data_main"&amp;"["&amp;AP$8&amp;"]"),Data_main[Data],$A77, Data_main[Segment],$B77, Data_main[Scenario],$B$3)),SUMIFS(INDIRECT("Data_main"&amp;"["&amp;AP$8&amp;"]"),Data_main[Data],$A77, Data_main[Segment],$B77, Data_main[Scenario],$B$3))</f>
        <v>355.93676416575948</v>
      </c>
      <c r="AQ77" s="446">
        <f ca="1">IF($B$6="ON", IF(AQ74&gt;=covid_start, IF(AQ74&lt;covid_recovery,NA(),SUMIFS(INDIRECT("Data_main"&amp;"["&amp;AQ$8&amp;"]"),Data_main[Data],$A77, Data_main[Segment],$B77, Data_main[Scenario],$B$3)),SUMIFS(INDIRECT("Data_main"&amp;"["&amp;AQ$8&amp;"]"),Data_main[Data],$A77, Data_main[Segment],$B77, Data_main[Scenario],$B$3)),SUMIFS(INDIRECT("Data_main"&amp;"["&amp;AQ$8&amp;"]"),Data_main[Data],$A77, Data_main[Segment],$B77, Data_main[Scenario],$B$3))</f>
        <v>341.71656329049972</v>
      </c>
      <c r="AR77" s="446">
        <f ca="1">IF($B$6="ON", IF(AR74&gt;=covid_start, IF(AR74&lt;covid_recovery,NA(),SUMIFS(INDIRECT("Data_main"&amp;"["&amp;AR$8&amp;"]"),Data_main[Data],$A77, Data_main[Segment],$B77, Data_main[Scenario],$B$3)),SUMIFS(INDIRECT("Data_main"&amp;"["&amp;AR$8&amp;"]"),Data_main[Data],$A77, Data_main[Segment],$B77, Data_main[Scenario],$B$3)),SUMIFS(INDIRECT("Data_main"&amp;"["&amp;AR$8&amp;"]"),Data_main[Data],$A77, Data_main[Segment],$B77, Data_main[Scenario],$B$3))</f>
        <v>328.05322854019619</v>
      </c>
      <c r="AS77" s="446">
        <f ca="1">IF($B$6="ON", IF(AS74&gt;=covid_start, IF(AS74&lt;covid_recovery,NA(),SUMIFS(INDIRECT("Data_main"&amp;"["&amp;AS$8&amp;"]"),Data_main[Data],$A77, Data_main[Segment],$B77, Data_main[Scenario],$B$3)),SUMIFS(INDIRECT("Data_main"&amp;"["&amp;AS$8&amp;"]"),Data_main[Data],$A77, Data_main[Segment],$B77, Data_main[Scenario],$B$3)),SUMIFS(INDIRECT("Data_main"&amp;"["&amp;AS$8&amp;"]"),Data_main[Data],$A77, Data_main[Segment],$B77, Data_main[Scenario],$B$3))</f>
        <v>314.91467759428787</v>
      </c>
      <c r="AT77" s="446">
        <f ca="1">IF($B$6="ON", IF(AT74&gt;=covid_start, IF(AT74&lt;covid_recovery,NA(),SUMIFS(INDIRECT("Data_main"&amp;"["&amp;AT$8&amp;"]"),Data_main[Data],$A77, Data_main[Segment],$B77, Data_main[Scenario],$B$3)),SUMIFS(INDIRECT("Data_main"&amp;"["&amp;AT$8&amp;"]"),Data_main[Data],$A77, Data_main[Segment],$B77, Data_main[Scenario],$B$3)),SUMIFS(INDIRECT("Data_main"&amp;"["&amp;AT$8&amp;"]"),Data_main[Data],$A77, Data_main[Segment],$B77, Data_main[Scenario],$B$3))</f>
        <v>302.27124614351868</v>
      </c>
      <c r="AU77" s="446">
        <f ca="1">IF($B$6="ON", IF(AU74&gt;=covid_start, IF(AU74&lt;covid_recovery,NA(),SUMIFS(INDIRECT("Data_main"&amp;"["&amp;AU$8&amp;"]"),Data_main[Data],$A77, Data_main[Segment],$B77, Data_main[Scenario],$B$3)),SUMIFS(INDIRECT("Data_main"&amp;"["&amp;AU$8&amp;"]"),Data_main[Data],$A77, Data_main[Segment],$B77, Data_main[Scenario],$B$3)),SUMIFS(INDIRECT("Data_main"&amp;"["&amp;AU$8&amp;"]"),Data_main[Data],$A77, Data_main[Segment],$B77, Data_main[Scenario],$B$3))</f>
        <v>290.0954642991274</v>
      </c>
      <c r="AV77" s="446">
        <f ca="1">IF($B$6="ON", IF(AV74&gt;=covid_start, IF(AV74&lt;covid_recovery,NA(),SUMIFS(INDIRECT("Data_main"&amp;"["&amp;AV$8&amp;"]"),Data_main[Data],$A77, Data_main[Segment],$B77, Data_main[Scenario],$B$3)),SUMIFS(INDIRECT("Data_main"&amp;"["&amp;AV$8&amp;"]"),Data_main[Data],$A77, Data_main[Segment],$B77, Data_main[Scenario],$B$3)),SUMIFS(INDIRECT("Data_main"&amp;"["&amp;AV$8&amp;"]"),Data_main[Data],$A77, Data_main[Segment],$B77, Data_main[Scenario],$B$3))</f>
        <v>278.36185736176401</v>
      </c>
      <c r="AW77" s="446">
        <f ca="1">IF($B$6="ON", IF(AW74&gt;=covid_start, IF(AW74&lt;covid_recovery,NA(),SUMIFS(INDIRECT("Data_main"&amp;"["&amp;AW$8&amp;"]"),Data_main[Data],$A77, Data_main[Segment],$B77, Data_main[Scenario],$B$3)),SUMIFS(INDIRECT("Data_main"&amp;"["&amp;AW$8&amp;"]"),Data_main[Data],$A77, Data_main[Segment],$B77, Data_main[Scenario],$B$3)),SUMIFS(INDIRECT("Data_main"&amp;"["&amp;AW$8&amp;"]"),Data_main[Data],$A77, Data_main[Segment],$B77, Data_main[Scenario],$B$3))</f>
        <v>267.04676790909417</v>
      </c>
      <c r="AX77" s="446">
        <f ca="1">IF($B$6="ON", IF(AX74&gt;=covid_start, IF(AX74&lt;covid_recovery,NA(),SUMIFS(INDIRECT("Data_main"&amp;"["&amp;AX$8&amp;"]"),Data_main[Data],$A77, Data_main[Segment],$B77, Data_main[Scenario],$B$3)),SUMIFS(INDIRECT("Data_main"&amp;"["&amp;AX$8&amp;"]"),Data_main[Data],$A77, Data_main[Segment],$B77, Data_main[Scenario],$B$3)),SUMIFS(INDIRECT("Data_main"&amp;"["&amp;AX$8&amp;"]"),Data_main[Data],$A77, Data_main[Segment],$B77, Data_main[Scenario],$B$3))</f>
        <v>256.12819658731593</v>
      </c>
      <c r="AY77" s="446">
        <f ca="1">IF($B$6="ON", IF(AY74&gt;=covid_start, IF(AY74&lt;covid_recovery,NA(),SUMIFS(INDIRECT("Data_main"&amp;"["&amp;AY$8&amp;"]"),Data_main[Data],$A77, Data_main[Segment],$B77, Data_main[Scenario],$B$3)),SUMIFS(INDIRECT("Data_main"&amp;"["&amp;AY$8&amp;"]"),Data_main[Data],$A77, Data_main[Segment],$B77, Data_main[Scenario],$B$3)),SUMIFS(INDIRECT("Data_main"&amp;"["&amp;AY$8&amp;"]"),Data_main[Data],$A77, Data_main[Segment],$B77, Data_main[Scenario],$B$3))</f>
        <v>249.36253394786897</v>
      </c>
      <c r="AZ77" s="446">
        <f ca="1">IF($B$6="ON", IF(AZ74&gt;=covid_start, IF(AZ74&lt;covid_recovery,NA(),SUMIFS(INDIRECT("Data_main"&amp;"["&amp;AZ$8&amp;"]"),Data_main[Data],$A77, Data_main[Segment],$B77, Data_main[Scenario],$B$3)),SUMIFS(INDIRECT("Data_main"&amp;"["&amp;AZ$8&amp;"]"),Data_main[Data],$A77, Data_main[Segment],$B77, Data_main[Scenario],$B$3)),SUMIFS(INDIRECT("Data_main"&amp;"["&amp;AZ$8&amp;"]"),Data_main[Data],$A77, Data_main[Segment],$B77, Data_main[Scenario],$B$3))</f>
        <v>242.83637225005239</v>
      </c>
      <c r="BA77" s="446">
        <f ca="1">IF($B$6="ON", IF(BA74&gt;=covid_start, IF(BA74&lt;covid_recovery,NA(),SUMIFS(INDIRECT("Data_main"&amp;"["&amp;BA$8&amp;"]"),Data_main[Data],$A77, Data_main[Segment],$B77, Data_main[Scenario],$B$3)),SUMIFS(INDIRECT("Data_main"&amp;"["&amp;BA$8&amp;"]"),Data_main[Data],$A77, Data_main[Segment],$B77, Data_main[Scenario],$B$3)),SUMIFS(INDIRECT("Data_main"&amp;"["&amp;BA$8&amp;"]"),Data_main[Data],$A77, Data_main[Segment],$B77, Data_main[Scenario],$B$3))</f>
        <v>236.53721535889426</v>
      </c>
      <c r="BB77" s="446">
        <f ca="1">IF($B$6="ON", IF(BB74&gt;=covid_start, IF(BB74&lt;covid_recovery,NA(),SUMIFS(INDIRECT("Data_main"&amp;"["&amp;BB$8&amp;"]"),Data_main[Data],$A77, Data_main[Segment],$B77, Data_main[Scenario],$B$3)),SUMIFS(INDIRECT("Data_main"&amp;"["&amp;BB$8&amp;"]"),Data_main[Data],$A77, Data_main[Segment],$B77, Data_main[Scenario],$B$3)),SUMIFS(INDIRECT("Data_main"&amp;"["&amp;BB$8&amp;"]"),Data_main[Data],$A77, Data_main[Segment],$B77, Data_main[Scenario],$B$3))</f>
        <v>230.45342160514875</v>
      </c>
      <c r="BC77" s="446">
        <f ca="1">IF($B$6="ON", IF(BC74&gt;=covid_start, IF(BC74&lt;covid_recovery,NA(),SUMIFS(INDIRECT("Data_main"&amp;"["&amp;BC$8&amp;"]"),Data_main[Data],$A77, Data_main[Segment],$B77, Data_main[Scenario],$B$3)),SUMIFS(INDIRECT("Data_main"&amp;"["&amp;BC$8&amp;"]"),Data_main[Data],$A77, Data_main[Segment],$B77, Data_main[Scenario],$B$3)),SUMIFS(INDIRECT("Data_main"&amp;"["&amp;BC$8&amp;"]"),Data_main[Data],$A77, Data_main[Segment],$B77, Data_main[Scenario],$B$3))</f>
        <v>224.57413197904526</v>
      </c>
      <c r="BD77" s="446">
        <f ca="1">IF($B$6="ON", IF(BD74&gt;=covid_start, IF(BD74&lt;covid_recovery,NA(),SUMIFS(INDIRECT("Data_main"&amp;"["&amp;BD$8&amp;"]"),Data_main[Data],$A77, Data_main[Segment],$B77, Data_main[Scenario],$B$3)),SUMIFS(INDIRECT("Data_main"&amp;"["&amp;BD$8&amp;"]"),Data_main[Data],$A77, Data_main[Segment],$B77, Data_main[Scenario],$B$3)),SUMIFS(INDIRECT("Data_main"&amp;"["&amp;BD$8&amp;"]"),Data_main[Data],$A77, Data_main[Segment],$B77, Data_main[Scenario],$B$3))</f>
        <v>218.8892054455537</v>
      </c>
      <c r="BE77" s="446">
        <f ca="1">IF($B$6="ON", IF(BE74&gt;=covid_start, IF(BE74&lt;covid_recovery,NA(),SUMIFS(INDIRECT("Data_main"&amp;"["&amp;BE$8&amp;"]"),Data_main[Data],$A77, Data_main[Segment],$B77, Data_main[Scenario],$B$3)),SUMIFS(INDIRECT("Data_main"&amp;"["&amp;BE$8&amp;"]"),Data_main[Data],$A77, Data_main[Segment],$B77, Data_main[Scenario],$B$3)),SUMIFS(INDIRECT("Data_main"&amp;"["&amp;BE$8&amp;"]"),Data_main[Data],$A77, Data_main[Segment],$B77, Data_main[Scenario],$B$3))</f>
        <v>213.38916057056008</v>
      </c>
      <c r="BF77" s="446">
        <f ca="1">IF($B$6="ON", IF(BF74&gt;=covid_start, IF(BF74&lt;covid_recovery,NA(),SUMIFS(INDIRECT("Data_main"&amp;"["&amp;BF$8&amp;"]"),Data_main[Data],$A77, Data_main[Segment],$B77, Data_main[Scenario],$B$3)),SUMIFS(INDIRECT("Data_main"&amp;"["&amp;BF$8&amp;"]"),Data_main[Data],$A77, Data_main[Segment],$B77, Data_main[Scenario],$B$3)),SUMIFS(INDIRECT("Data_main"&amp;"["&amp;BF$8&amp;"]"),Data_main[Data],$A77, Data_main[Segment],$B77, Data_main[Scenario],$B$3))</f>
        <v>208.06512275110893</v>
      </c>
      <c r="BG77" s="446">
        <f ca="1">IF($B$6="ON", IF(BG74&gt;=covid_start, IF(BG74&lt;covid_recovery,NA(),SUMIFS(INDIRECT("Data_main"&amp;"["&amp;BG$8&amp;"]"),Data_main[Data],$A77, Data_main[Segment],$B77, Data_main[Scenario],$B$3)),SUMIFS(INDIRECT("Data_main"&amp;"["&amp;BG$8&amp;"]"),Data_main[Data],$A77, Data_main[Segment],$B77, Data_main[Scenario],$B$3)),SUMIFS(INDIRECT("Data_main"&amp;"["&amp;BG$8&amp;"]"),Data_main[Data],$A77, Data_main[Segment],$B77, Data_main[Scenario],$B$3))</f>
        <v>202.90877643191996</v>
      </c>
      <c r="BH77" s="446">
        <f ca="1">IF($B$6="ON", IF(BH74&gt;=covid_start, IF(BH74&lt;covid_recovery,NA(),SUMIFS(INDIRECT("Data_main"&amp;"["&amp;BH$8&amp;"]"),Data_main[Data],$A77, Data_main[Segment],$B77, Data_main[Scenario],$B$3)),SUMIFS(INDIRECT("Data_main"&amp;"["&amp;BH$8&amp;"]"),Data_main[Data],$A77, Data_main[Segment],$B77, Data_main[Scenario],$B$3)),SUMIFS(INDIRECT("Data_main"&amp;"["&amp;BH$8&amp;"]"),Data_main[Data],$A77, Data_main[Segment],$B77, Data_main[Scenario],$B$3))</f>
        <v>197.91232176701885</v>
      </c>
      <c r="BI77" s="446">
        <f ca="1">IF($B$6="ON", IF(BI74&gt;=covid_start, IF(BI74&lt;covid_recovery,NA(),SUMIFS(INDIRECT("Data_main"&amp;"["&amp;BI$8&amp;"]"),Data_main[Data],$A77, Data_main[Segment],$B77, Data_main[Scenario],$B$3)),SUMIFS(INDIRECT("Data_main"&amp;"["&amp;BI$8&amp;"]"),Data_main[Data],$A77, Data_main[Segment],$B77, Data_main[Scenario],$B$3)),SUMIFS(INDIRECT("Data_main"&amp;"["&amp;BI$8&amp;"]"),Data_main[Data],$A77, Data_main[Segment],$B77, Data_main[Scenario],$B$3))</f>
        <v>-137.60275599383971</v>
      </c>
      <c r="BJ77" s="446">
        <f ca="1">IF($B$6="ON", IF(BJ74&gt;=covid_start, IF(BJ74&lt;covid_recovery,NA(),SUMIFS(INDIRECT("Data_main"&amp;"["&amp;BJ$8&amp;"]"),Data_main[Data],$A77, Data_main[Segment],$B77, Data_main[Scenario],$B$3)),SUMIFS(INDIRECT("Data_main"&amp;"["&amp;BJ$8&amp;"]"),Data_main[Data],$A77, Data_main[Segment],$B77, Data_main[Scenario],$B$3)),SUMIFS(INDIRECT("Data_main"&amp;"["&amp;BJ$8&amp;"]"),Data_main[Data],$A77, Data_main[Segment],$B77, Data_main[Scenario],$B$3))</f>
        <v>-147.26816599916742</v>
      </c>
      <c r="BK77" s="446">
        <f ca="1">IF($B$6="ON", IF(BK74&gt;=covid_start, IF(BK74&lt;covid_recovery,NA(),SUMIFS(INDIRECT("Data_main"&amp;"["&amp;BK$8&amp;"]"),Data_main[Data],$A77, Data_main[Segment],$B77, Data_main[Scenario],$B$3)),SUMIFS(INDIRECT("Data_main"&amp;"["&amp;BK$8&amp;"]"),Data_main[Data],$A77, Data_main[Segment],$B77, Data_main[Scenario],$B$3)),SUMIFS(INDIRECT("Data_main"&amp;"["&amp;BK$8&amp;"]"),Data_main[Data],$A77, Data_main[Segment],$B77, Data_main[Scenario],$B$3))</f>
        <v>-235.83518013621821</v>
      </c>
      <c r="BL77" s="446">
        <f ca="1">IF($B$6="ON", IF(BL74&gt;=covid_start, IF(BL74&lt;covid_recovery,NA(),SUMIFS(INDIRECT("Data_main"&amp;"["&amp;BL$8&amp;"]"),Data_main[Data],$A77, Data_main[Segment],$B77, Data_main[Scenario],$B$3)),SUMIFS(INDIRECT("Data_main"&amp;"["&amp;BL$8&amp;"]"),Data_main[Data],$A77, Data_main[Segment],$B77, Data_main[Scenario],$B$3)),SUMIFS(INDIRECT("Data_main"&amp;"["&amp;BL$8&amp;"]"),Data_main[Data],$A77, Data_main[Segment],$B77, Data_main[Scenario],$B$3))</f>
        <v>-346.76688623572261</v>
      </c>
      <c r="BM77" s="446" t="e">
        <f ca="1">IF($B$6="ON", IF(BM74&gt;=covid_start, IF(BM74&lt;covid_recovery,NA(),SUMIFS(INDIRECT("Data_main"&amp;"["&amp;BM$8&amp;"]"),Data_main[Data],$A77, Data_main[Segment],$B77, Data_main[Scenario],$B$3)),SUMIFS(INDIRECT("Data_main"&amp;"["&amp;BM$8&amp;"]"),Data_main[Data],$A77, Data_main[Segment],$B77, Data_main[Scenario],$B$3)),SUMIFS(INDIRECT("Data_main"&amp;"["&amp;BM$8&amp;"]"),Data_main[Data],$A77, Data_main[Segment],$B77, Data_main[Scenario],$B$3))</f>
        <v>#DIV/0!</v>
      </c>
      <c r="BN77" s="446" t="e">
        <f ca="1">IF($B$6="ON", IF(BN74&gt;=covid_start, IF(BN74&lt;covid_recovery,NA(),SUMIFS(INDIRECT("Data_main"&amp;"["&amp;BN$8&amp;"]"),Data_main[Data],$A77, Data_main[Segment],$B77, Data_main[Scenario],$B$3)),SUMIFS(INDIRECT("Data_main"&amp;"["&amp;BN$8&amp;"]"),Data_main[Data],$A77, Data_main[Segment],$B77, Data_main[Scenario],$B$3)),SUMIFS(INDIRECT("Data_main"&amp;"["&amp;BN$8&amp;"]"),Data_main[Data],$A77, Data_main[Segment],$B77, Data_main[Scenario],$B$3))</f>
        <v>#DIV/0!</v>
      </c>
      <c r="BO77" s="446" t="e">
        <f ca="1">IF($B$6="ON", IF(BO74&gt;=covid_start, IF(BO74&lt;covid_recovery,NA(),SUMIFS(INDIRECT("Data_main"&amp;"["&amp;BO$8&amp;"]"),Data_main[Data],$A77, Data_main[Segment],$B77, Data_main[Scenario],$B$3)),SUMIFS(INDIRECT("Data_main"&amp;"["&amp;BO$8&amp;"]"),Data_main[Data],$A77, Data_main[Segment],$B77, Data_main[Scenario],$B$3)),SUMIFS(INDIRECT("Data_main"&amp;"["&amp;BO$8&amp;"]"),Data_main[Data],$A77, Data_main[Segment],$B77, Data_main[Scenario],$B$3))</f>
        <v>#DIV/0!</v>
      </c>
      <c r="BP77" s="446" t="e">
        <f ca="1">IF($B$6="ON", IF(BP74&gt;=covid_start, IF(BP74&lt;covid_recovery,NA(),SUMIFS(INDIRECT("Data_main"&amp;"["&amp;BP$8&amp;"]"),Data_main[Data],$A77, Data_main[Segment],$B77, Data_main[Scenario],$B$3)),SUMIFS(INDIRECT("Data_main"&amp;"["&amp;BP$8&amp;"]"),Data_main[Data],$A77, Data_main[Segment],$B77, Data_main[Scenario],$B$3)),SUMIFS(INDIRECT("Data_main"&amp;"["&amp;BP$8&amp;"]"),Data_main[Data],$A77, Data_main[Segment],$B77, Data_main[Scenario],$B$3))</f>
        <v>#DIV/0!</v>
      </c>
      <c r="BQ77" s="446" t="e">
        <f ca="1">IF($B$6="ON", IF(BQ74&gt;=covid_start, IF(BQ74&lt;covid_recovery,NA(),SUMIFS(INDIRECT("Data_main"&amp;"["&amp;BQ$8&amp;"]"),Data_main[Data],$A77, Data_main[Segment],$B77, Data_main[Scenario],$B$3)),SUMIFS(INDIRECT("Data_main"&amp;"["&amp;BQ$8&amp;"]"),Data_main[Data],$A77, Data_main[Segment],$B77, Data_main[Scenario],$B$3)),SUMIFS(INDIRECT("Data_main"&amp;"["&amp;BQ$8&amp;"]"),Data_main[Data],$A77, Data_main[Segment],$B77, Data_main[Scenario],$B$3))</f>
        <v>#DIV/0!</v>
      </c>
      <c r="BR77" s="446" t="e">
        <f ca="1">IF($B$6="ON", IF(BR74&gt;=covid_start, IF(BR74&lt;covid_recovery,NA(),SUMIFS(INDIRECT("Data_main"&amp;"["&amp;BR$8&amp;"]"),Data_main[Data],$A77, Data_main[Segment],$B77, Data_main[Scenario],$B$3)),SUMIFS(INDIRECT("Data_main"&amp;"["&amp;BR$8&amp;"]"),Data_main[Data],$A77, Data_main[Segment],$B77, Data_main[Scenario],$B$3)),SUMIFS(INDIRECT("Data_main"&amp;"["&amp;BR$8&amp;"]"),Data_main[Data],$A77, Data_main[Segment],$B77, Data_main[Scenario],$B$3))</f>
        <v>#DIV/0!</v>
      </c>
      <c r="BS77" s="446" t="e">
        <f ca="1">IF($B$6="ON", IF(BS74&gt;=covid_start, IF(BS74&lt;covid_recovery,NA(),SUMIFS(INDIRECT("Data_main"&amp;"["&amp;BS$8&amp;"]"),Data_main[Data],$A77, Data_main[Segment],$B77, Data_main[Scenario],$B$3)),SUMIFS(INDIRECT("Data_main"&amp;"["&amp;BS$8&amp;"]"),Data_main[Data],$A77, Data_main[Segment],$B77, Data_main[Scenario],$B$3)),SUMIFS(INDIRECT("Data_main"&amp;"["&amp;BS$8&amp;"]"),Data_main[Data],$A77, Data_main[Segment],$B77, Data_main[Scenario],$B$3))</f>
        <v>#DIV/0!</v>
      </c>
      <c r="BT77" s="446" t="e">
        <f ca="1">IF($B$6="ON", IF(BT74&gt;=covid_start, IF(BT74&lt;covid_recovery,NA(),SUMIFS(INDIRECT("Data_main"&amp;"["&amp;BT$8&amp;"]"),Data_main[Data],$A77, Data_main[Segment],$B77, Data_main[Scenario],$B$3)),SUMIFS(INDIRECT("Data_main"&amp;"["&amp;BT$8&amp;"]"),Data_main[Data],$A77, Data_main[Segment],$B77, Data_main[Scenario],$B$3)),SUMIFS(INDIRECT("Data_main"&amp;"["&amp;BT$8&amp;"]"),Data_main[Data],$A77, Data_main[Segment],$B77, Data_main[Scenario],$B$3))</f>
        <v>#DIV/0!</v>
      </c>
      <c r="BU77" s="446" t="e">
        <f ca="1">IF($B$6="ON", IF(BU74&gt;=covid_start, IF(BU74&lt;covid_recovery,NA(),SUMIFS(INDIRECT("Data_main"&amp;"["&amp;BU$8&amp;"]"),Data_main[Data],$A77, Data_main[Segment],$B77, Data_main[Scenario],$B$3)),SUMIFS(INDIRECT("Data_main"&amp;"["&amp;BU$8&amp;"]"),Data_main[Data],$A77, Data_main[Segment],$B77, Data_main[Scenario],$B$3)),SUMIFS(INDIRECT("Data_main"&amp;"["&amp;BU$8&amp;"]"),Data_main[Data],$A77, Data_main[Segment],$B77, Data_main[Scenario],$B$3))</f>
        <v>#DIV/0!</v>
      </c>
      <c r="BV77" s="446" t="e">
        <f ca="1">IF($B$6="ON", IF(BV74&gt;=covid_start, IF(BV74&lt;covid_recovery,NA(),SUMIFS(INDIRECT("Data_main"&amp;"["&amp;BV$8&amp;"]"),Data_main[Data],$A77, Data_main[Segment],$B77, Data_main[Scenario],$B$3)),SUMIFS(INDIRECT("Data_main"&amp;"["&amp;BV$8&amp;"]"),Data_main[Data],$A77, Data_main[Segment],$B77, Data_main[Scenario],$B$3)),SUMIFS(INDIRECT("Data_main"&amp;"["&amp;BV$8&amp;"]"),Data_main[Data],$A77, Data_main[Segment],$B77, Data_main[Scenario],$B$3))</f>
        <v>#DIV/0!</v>
      </c>
      <c r="BW77" s="446" t="e">
        <f ca="1">IF($B$6="ON", IF(BW74&gt;=covid_start, IF(BW74&lt;covid_recovery,NA(),SUMIFS(INDIRECT("Data_main"&amp;"["&amp;BW$8&amp;"]"),Data_main[Data],$A77, Data_main[Segment],$B77, Data_main[Scenario],$B$3)),SUMIFS(INDIRECT("Data_main"&amp;"["&amp;BW$8&amp;"]"),Data_main[Data],$A77, Data_main[Segment],$B77, Data_main[Scenario],$B$3)),SUMIFS(INDIRECT("Data_main"&amp;"["&amp;BW$8&amp;"]"),Data_main[Data],$A77, Data_main[Segment],$B77, Data_main[Scenario],$B$3))</f>
        <v>#DIV/0!</v>
      </c>
      <c r="BX77" s="446" t="e">
        <f ca="1">IF($B$6="ON", IF(BX74&gt;=covid_start, IF(BX74&lt;covid_recovery,NA(),SUMIFS(INDIRECT("Data_main"&amp;"["&amp;BX$8&amp;"]"),Data_main[Data],$A77, Data_main[Segment],$B77, Data_main[Scenario],$B$3)),SUMIFS(INDIRECT("Data_main"&amp;"["&amp;BX$8&amp;"]"),Data_main[Data],$A77, Data_main[Segment],$B77, Data_main[Scenario],$B$3)),SUMIFS(INDIRECT("Data_main"&amp;"["&amp;BX$8&amp;"]"),Data_main[Data],$A77, Data_main[Segment],$B77, Data_main[Scenario],$B$3))</f>
        <v>#DIV/0!</v>
      </c>
      <c r="BY77" s="446" t="e">
        <f ca="1">IF($B$6="ON", IF(BY74&gt;=covid_start, IF(BY74&lt;covid_recovery,NA(),SUMIFS(INDIRECT("Data_main"&amp;"["&amp;BY$8&amp;"]"),Data_main[Data],$A77, Data_main[Segment],$B77, Data_main[Scenario],$B$3)),SUMIFS(INDIRECT("Data_main"&amp;"["&amp;BY$8&amp;"]"),Data_main[Data],$A77, Data_main[Segment],$B77, Data_main[Scenario],$B$3)),SUMIFS(INDIRECT("Data_main"&amp;"["&amp;BY$8&amp;"]"),Data_main[Data],$A77, Data_main[Segment],$B77, Data_main[Scenario],$B$3))</f>
        <v>#DIV/0!</v>
      </c>
      <c r="BZ77" s="446" t="e">
        <f ca="1">IF($B$6="ON", IF(BZ74&gt;=covid_start, IF(BZ74&lt;covid_recovery,NA(),SUMIFS(INDIRECT("Data_main"&amp;"["&amp;BZ$8&amp;"]"),Data_main[Data],$A77, Data_main[Segment],$B77, Data_main[Scenario],$B$3)),SUMIFS(INDIRECT("Data_main"&amp;"["&amp;BZ$8&amp;"]"),Data_main[Data],$A77, Data_main[Segment],$B77, Data_main[Scenario],$B$3)),SUMIFS(INDIRECT("Data_main"&amp;"["&amp;BZ$8&amp;"]"),Data_main[Data],$A77, Data_main[Segment],$B77, Data_main[Scenario],$B$3))</f>
        <v>#DIV/0!</v>
      </c>
      <c r="CA77" s="446" t="e">
        <f ca="1">IF($B$6="ON", IF(CA74&gt;=covid_start, IF(CA74&lt;covid_recovery,NA(),SUMIFS(INDIRECT("Data_main"&amp;"["&amp;CA$8&amp;"]"),Data_main[Data],$A77, Data_main[Segment],$B77, Data_main[Scenario],$B$3)),SUMIFS(INDIRECT("Data_main"&amp;"["&amp;CA$8&amp;"]"),Data_main[Data],$A77, Data_main[Segment],$B77, Data_main[Scenario],$B$3)),SUMIFS(INDIRECT("Data_main"&amp;"["&amp;CA$8&amp;"]"),Data_main[Data],$A77, Data_main[Segment],$B77, Data_main[Scenario],$B$3))</f>
        <v>#DIV/0!</v>
      </c>
      <c r="CB77" s="446" t="e">
        <f ca="1">IF($B$6="ON", IF(CB74&gt;=covid_start, IF(CB74&lt;covid_recovery,NA(),SUMIFS(INDIRECT("Data_main"&amp;"["&amp;CB$8&amp;"]"),Data_main[Data],$A77, Data_main[Segment],$B77, Data_main[Scenario],$B$3)),SUMIFS(INDIRECT("Data_main"&amp;"["&amp;CB$8&amp;"]"),Data_main[Data],$A77, Data_main[Segment],$B77, Data_main[Scenario],$B$3)),SUMIFS(INDIRECT("Data_main"&amp;"["&amp;CB$8&amp;"]"),Data_main[Data],$A77, Data_main[Segment],$B77, Data_main[Scenario],$B$3))</f>
        <v>#DIV/0!</v>
      </c>
      <c r="CC77" s="446" t="e">
        <f ca="1">IF($B$6="ON", IF(CC74&gt;=covid_start, IF(CC74&lt;covid_recovery,NA(),SUMIFS(INDIRECT("Data_main"&amp;"["&amp;CC$8&amp;"]"),Data_main[Data],$A77, Data_main[Segment],$B77, Data_main[Scenario],$B$3)),SUMIFS(INDIRECT("Data_main"&amp;"["&amp;CC$8&amp;"]"),Data_main[Data],$A77, Data_main[Segment],$B77, Data_main[Scenario],$B$3)),SUMIFS(INDIRECT("Data_main"&amp;"["&amp;CC$8&amp;"]"),Data_main[Data],$A77, Data_main[Segment],$B77, Data_main[Scenario],$B$3))</f>
        <v>#DIV/0!</v>
      </c>
      <c r="CD77" s="446" t="e">
        <f ca="1">IF($B$6="ON", IF(CD74&gt;=covid_start, IF(CD74&lt;covid_recovery,NA(),SUMIFS(INDIRECT("Data_main"&amp;"["&amp;CD$8&amp;"]"),Data_main[Data],$A77, Data_main[Segment],$B77, Data_main[Scenario],$B$3)),SUMIFS(INDIRECT("Data_main"&amp;"["&amp;CD$8&amp;"]"),Data_main[Data],$A77, Data_main[Segment],$B77, Data_main[Scenario],$B$3)),SUMIFS(INDIRECT("Data_main"&amp;"["&amp;CD$8&amp;"]"),Data_main[Data],$A77, Data_main[Segment],$B77, Data_main[Scenario],$B$3))</f>
        <v>#DIV/0!</v>
      </c>
      <c r="CE77" s="446" t="e">
        <f ca="1">IF($B$6="ON", IF(CE74&gt;=covid_start, IF(CE74&lt;covid_recovery,NA(),SUMIFS(INDIRECT("Data_main"&amp;"["&amp;CE$8&amp;"]"),Data_main[Data],$A77, Data_main[Segment],$B77, Data_main[Scenario],$B$3)),SUMIFS(INDIRECT("Data_main"&amp;"["&amp;CE$8&amp;"]"),Data_main[Data],$A77, Data_main[Segment],$B77, Data_main[Scenario],$B$3)),SUMIFS(INDIRECT("Data_main"&amp;"["&amp;CE$8&amp;"]"),Data_main[Data],$A77, Data_main[Segment],$B77, Data_main[Scenario],$B$3))</f>
        <v>#DIV/0!</v>
      </c>
      <c r="CF77" s="446" t="e">
        <f ca="1">IF($B$6="ON", IF(CF74&gt;=covid_start, IF(CF74&lt;covid_recovery,NA(),SUMIFS(INDIRECT("Data_main"&amp;"["&amp;CF$8&amp;"]"),Data_main[Data],$A77, Data_main[Segment],$B77, Data_main[Scenario],$B$3)),SUMIFS(INDIRECT("Data_main"&amp;"["&amp;CF$8&amp;"]"),Data_main[Data],$A77, Data_main[Segment],$B77, Data_main[Scenario],$B$3)),SUMIFS(INDIRECT("Data_main"&amp;"["&amp;CF$8&amp;"]"),Data_main[Data],$A77, Data_main[Segment],$B77, Data_main[Scenario],$B$3))</f>
        <v>#DIV/0!</v>
      </c>
      <c r="CG77" s="446" t="e">
        <f ca="1">IF($B$6="ON", IF(CG74&gt;=covid_start, IF(CG74&lt;covid_recovery,NA(),SUMIFS(INDIRECT("Data_main"&amp;"["&amp;CG$8&amp;"]"),Data_main[Data],$A77, Data_main[Segment],$B77, Data_main[Scenario],$B$3)),SUMIFS(INDIRECT("Data_main"&amp;"["&amp;CG$8&amp;"]"),Data_main[Data],$A77, Data_main[Segment],$B77, Data_main[Scenario],$B$3)),SUMIFS(INDIRECT("Data_main"&amp;"["&amp;CG$8&amp;"]"),Data_main[Data],$A77, Data_main[Segment],$B77, Data_main[Scenario],$B$3))</f>
        <v>#DIV/0!</v>
      </c>
      <c r="CH77" s="446" t="e">
        <f ca="1">IF($B$6="ON", IF(CH74&gt;=covid_start, IF(CH74&lt;covid_recovery,NA(),SUMIFS(INDIRECT("Data_main"&amp;"["&amp;CH$8&amp;"]"),Data_main[Data],$A77, Data_main[Segment],$B77, Data_main[Scenario],$B$3)),SUMIFS(INDIRECT("Data_main"&amp;"["&amp;CH$8&amp;"]"),Data_main[Data],$A77, Data_main[Segment],$B77, Data_main[Scenario],$B$3)),SUMIFS(INDIRECT("Data_main"&amp;"["&amp;CH$8&amp;"]"),Data_main[Data],$A77, Data_main[Segment],$B77, Data_main[Scenario],$B$3))</f>
        <v>#DIV/0!</v>
      </c>
      <c r="CI77" s="446" t="e">
        <f ca="1">IF($B$6="ON", IF(CI74&gt;=covid_start, IF(CI74&lt;covid_recovery,NA(),SUMIFS(INDIRECT("Data_main"&amp;"["&amp;CI$8&amp;"]"),Data_main[Data],$A77, Data_main[Segment],$B77, Data_main[Scenario],$B$3)),SUMIFS(INDIRECT("Data_main"&amp;"["&amp;CI$8&amp;"]"),Data_main[Data],$A77, Data_main[Segment],$B77, Data_main[Scenario],$B$3)),SUMIFS(INDIRECT("Data_main"&amp;"["&amp;CI$8&amp;"]"),Data_main[Data],$A77, Data_main[Segment],$B77, Data_main[Scenario],$B$3))</f>
        <v>#DIV/0!</v>
      </c>
      <c r="CJ77" s="446" t="e">
        <f ca="1">IF($B$6="ON", IF(CJ74&gt;=covid_start, IF(CJ74&lt;covid_recovery,NA(),SUMIFS(INDIRECT("Data_main"&amp;"["&amp;CJ$8&amp;"]"),Data_main[Data],$A77, Data_main[Segment],$B77, Data_main[Scenario],$B$3)),SUMIFS(INDIRECT("Data_main"&amp;"["&amp;CJ$8&amp;"]"),Data_main[Data],$A77, Data_main[Segment],$B77, Data_main[Scenario],$B$3)),SUMIFS(INDIRECT("Data_main"&amp;"["&amp;CJ$8&amp;"]"),Data_main[Data],$A77, Data_main[Segment],$B77, Data_main[Scenario],$B$3))</f>
        <v>#DIV/0!</v>
      </c>
      <c r="CK77" s="446" t="e">
        <f ca="1">IF($B$6="ON", IF(CK74&gt;=covid_start, IF(CK74&lt;covid_recovery,NA(),SUMIFS(INDIRECT("Data_main"&amp;"["&amp;CK$8&amp;"]"),Data_main[Data],$A77, Data_main[Segment],$B77, Data_main[Scenario],$B$3)),SUMIFS(INDIRECT("Data_main"&amp;"["&amp;CK$8&amp;"]"),Data_main[Data],$A77, Data_main[Segment],$B77, Data_main[Scenario],$B$3)),SUMIFS(INDIRECT("Data_main"&amp;"["&amp;CK$8&amp;"]"),Data_main[Data],$A77, Data_main[Segment],$B77, Data_main[Scenario],$B$3))</f>
        <v>#DIV/0!</v>
      </c>
      <c r="CL77" s="446" t="e">
        <f ca="1">IF($B$6="ON", IF(CL74&gt;=covid_start, IF(CL74&lt;covid_recovery,NA(),SUMIFS(INDIRECT("Data_main"&amp;"["&amp;CL$8&amp;"]"),Data_main[Data],$A77, Data_main[Segment],$B77, Data_main[Scenario],$B$3)),SUMIFS(INDIRECT("Data_main"&amp;"["&amp;CL$8&amp;"]"),Data_main[Data],$A77, Data_main[Segment],$B77, Data_main[Scenario],$B$3)),SUMIFS(INDIRECT("Data_main"&amp;"["&amp;CL$8&amp;"]"),Data_main[Data],$A77, Data_main[Segment],$B77, Data_main[Scenario],$B$3))</f>
        <v>#DIV/0!</v>
      </c>
      <c r="CN77" s="447">
        <f ca="1">IFERROR((Y77/H77)^(1/17)-1,"")</f>
        <v>-3.2792689879524106E-2</v>
      </c>
      <c r="CO77" s="447">
        <f ca="1">IFERROR((AN77/Y77)^(1/15)-1,"")</f>
        <v>-3.3387995467958453E-2</v>
      </c>
      <c r="CP77" s="447">
        <f ca="1">IFERROR((AN77/H77)^(1/32)-1,"")</f>
        <v>-3.3071785010047372E-2</v>
      </c>
    </row>
    <row r="78" spans="1:94" outlineLevel="1" x14ac:dyDescent="0.25">
      <c r="A78" s="450"/>
      <c r="B78" s="450" t="s">
        <v>26</v>
      </c>
      <c r="C78" s="450" t="s">
        <v>356</v>
      </c>
      <c r="D78" s="450" t="s">
        <v>357</v>
      </c>
      <c r="E78" s="452" t="e">
        <f t="shared" ref="E78:AJ78" ca="1" si="706">(E77-INDEX($E74:$CL77,4,MATCH($B$5,$E74:$CL74,0)))/(INDEX($E74:$CL77,4,MATCH($B$4,$E74:$CL74,0))-INDEX($E74:$CL77,4,MATCH($B$5,$E74:$CL74,0)))</f>
        <v>#N/A</v>
      </c>
      <c r="F78" s="453" t="e">
        <f t="shared" ca="1" si="706"/>
        <v>#N/A</v>
      </c>
      <c r="G78" s="453" t="e">
        <f t="shared" ca="1" si="706"/>
        <v>#N/A</v>
      </c>
      <c r="H78" s="453" t="e">
        <f t="shared" ca="1" si="706"/>
        <v>#N/A</v>
      </c>
      <c r="I78" s="453" t="e">
        <f t="shared" ca="1" si="706"/>
        <v>#N/A</v>
      </c>
      <c r="J78" s="453" t="e">
        <f t="shared" ca="1" si="706"/>
        <v>#N/A</v>
      </c>
      <c r="K78" s="453" t="e">
        <f t="shared" ca="1" si="706"/>
        <v>#N/A</v>
      </c>
      <c r="L78" s="453" t="e">
        <f t="shared" ca="1" si="706"/>
        <v>#N/A</v>
      </c>
      <c r="M78" s="453" t="e">
        <f t="shared" ca="1" si="706"/>
        <v>#N/A</v>
      </c>
      <c r="N78" s="453" t="e">
        <f t="shared" ca="1" si="706"/>
        <v>#N/A</v>
      </c>
      <c r="O78" s="453" t="e">
        <f t="shared" ca="1" si="706"/>
        <v>#N/A</v>
      </c>
      <c r="P78" s="453" t="e">
        <f t="shared" ca="1" si="706"/>
        <v>#N/A</v>
      </c>
      <c r="Q78" s="453" t="e">
        <f t="shared" ca="1" si="706"/>
        <v>#N/A</v>
      </c>
      <c r="R78" s="453" t="e">
        <f t="shared" ca="1" si="706"/>
        <v>#N/A</v>
      </c>
      <c r="S78" s="453" t="e">
        <f t="shared" ca="1" si="706"/>
        <v>#N/A</v>
      </c>
      <c r="T78" s="453" t="e">
        <f t="shared" ca="1" si="706"/>
        <v>#N/A</v>
      </c>
      <c r="U78" s="453" t="e">
        <f t="shared" ca="1" si="706"/>
        <v>#N/A</v>
      </c>
      <c r="V78" s="453" t="e">
        <f t="shared" ca="1" si="706"/>
        <v>#N/A</v>
      </c>
      <c r="W78" s="453" t="e">
        <f t="shared" ca="1" si="706"/>
        <v>#N/A</v>
      </c>
      <c r="X78" s="453" t="e">
        <f t="shared" ca="1" si="706"/>
        <v>#N/A</v>
      </c>
      <c r="Y78" s="453" t="e">
        <f t="shared" ca="1" si="706"/>
        <v>#N/A</v>
      </c>
      <c r="Z78" s="453" t="e">
        <f t="shared" ca="1" si="706"/>
        <v>#N/A</v>
      </c>
      <c r="AA78" s="453" t="e">
        <f t="shared" ca="1" si="706"/>
        <v>#N/A</v>
      </c>
      <c r="AB78" s="453" t="e">
        <f t="shared" ca="1" si="706"/>
        <v>#N/A</v>
      </c>
      <c r="AC78" s="453" t="e">
        <f t="shared" ca="1" si="706"/>
        <v>#N/A</v>
      </c>
      <c r="AD78" s="453" t="e">
        <f t="shared" ca="1" si="706"/>
        <v>#N/A</v>
      </c>
      <c r="AE78" s="453" t="e">
        <f t="shared" ca="1" si="706"/>
        <v>#N/A</v>
      </c>
      <c r="AF78" s="453" t="e">
        <f t="shared" ca="1" si="706"/>
        <v>#N/A</v>
      </c>
      <c r="AG78" s="453" t="e">
        <f t="shared" ca="1" si="706"/>
        <v>#N/A</v>
      </c>
      <c r="AH78" s="453" t="e">
        <f t="shared" ca="1" si="706"/>
        <v>#N/A</v>
      </c>
      <c r="AI78" s="453" t="e">
        <f t="shared" ca="1" si="706"/>
        <v>#N/A</v>
      </c>
      <c r="AJ78" s="453" t="e">
        <f t="shared" ca="1" si="706"/>
        <v>#N/A</v>
      </c>
      <c r="AK78" s="453" t="e">
        <f t="shared" ref="AK78:BP78" ca="1" si="707">(AK77-INDEX($E74:$CL77,4,MATCH($B$5,$E74:$CL74,0)))/(INDEX($E74:$CL77,4,MATCH($B$4,$E74:$CL74,0))-INDEX($E74:$CL77,4,MATCH($B$5,$E74:$CL74,0)))</f>
        <v>#N/A</v>
      </c>
      <c r="AL78" s="453" t="e">
        <f t="shared" ca="1" si="707"/>
        <v>#N/A</v>
      </c>
      <c r="AM78" s="453" t="e">
        <f t="shared" ca="1" si="707"/>
        <v>#N/A</v>
      </c>
      <c r="AN78" s="453" t="e">
        <f t="shared" ca="1" si="707"/>
        <v>#N/A</v>
      </c>
      <c r="AO78" s="453" t="e">
        <f t="shared" ca="1" si="707"/>
        <v>#N/A</v>
      </c>
      <c r="AP78" s="453" t="e">
        <f t="shared" ca="1" si="707"/>
        <v>#N/A</v>
      </c>
      <c r="AQ78" s="453" t="e">
        <f t="shared" ca="1" si="707"/>
        <v>#N/A</v>
      </c>
      <c r="AR78" s="453" t="e">
        <f t="shared" ca="1" si="707"/>
        <v>#N/A</v>
      </c>
      <c r="AS78" s="453" t="e">
        <f t="shared" ca="1" si="707"/>
        <v>#N/A</v>
      </c>
      <c r="AT78" s="453" t="e">
        <f t="shared" ca="1" si="707"/>
        <v>#N/A</v>
      </c>
      <c r="AU78" s="453" t="e">
        <f t="shared" ca="1" si="707"/>
        <v>#N/A</v>
      </c>
      <c r="AV78" s="453" t="e">
        <f t="shared" ca="1" si="707"/>
        <v>#N/A</v>
      </c>
      <c r="AW78" s="453" t="e">
        <f t="shared" ca="1" si="707"/>
        <v>#N/A</v>
      </c>
      <c r="AX78" s="453" t="e">
        <f t="shared" ca="1" si="707"/>
        <v>#N/A</v>
      </c>
      <c r="AY78" s="453" t="e">
        <f t="shared" ca="1" si="707"/>
        <v>#N/A</v>
      </c>
      <c r="AZ78" s="453" t="e">
        <f t="shared" ca="1" si="707"/>
        <v>#N/A</v>
      </c>
      <c r="BA78" s="453" t="e">
        <f t="shared" ca="1" si="707"/>
        <v>#N/A</v>
      </c>
      <c r="BB78" s="453" t="e">
        <f t="shared" ca="1" si="707"/>
        <v>#N/A</v>
      </c>
      <c r="BC78" s="453" t="e">
        <f t="shared" ca="1" si="707"/>
        <v>#N/A</v>
      </c>
      <c r="BD78" s="453" t="e">
        <f t="shared" ca="1" si="707"/>
        <v>#N/A</v>
      </c>
      <c r="BE78" s="453" t="e">
        <f t="shared" ca="1" si="707"/>
        <v>#N/A</v>
      </c>
      <c r="BF78" s="453" t="e">
        <f t="shared" ca="1" si="707"/>
        <v>#N/A</v>
      </c>
      <c r="BG78" s="453" t="e">
        <f t="shared" ca="1" si="707"/>
        <v>#N/A</v>
      </c>
      <c r="BH78" s="453" t="e">
        <f t="shared" ca="1" si="707"/>
        <v>#N/A</v>
      </c>
      <c r="BI78" s="453" t="e">
        <f t="shared" ca="1" si="707"/>
        <v>#N/A</v>
      </c>
      <c r="BJ78" s="453" t="e">
        <f t="shared" ca="1" si="707"/>
        <v>#N/A</v>
      </c>
      <c r="BK78" s="453" t="e">
        <f t="shared" ca="1" si="707"/>
        <v>#N/A</v>
      </c>
      <c r="BL78" s="453" t="e">
        <f t="shared" ca="1" si="707"/>
        <v>#N/A</v>
      </c>
      <c r="BM78" s="453" t="e">
        <f t="shared" ca="1" si="707"/>
        <v>#DIV/0!</v>
      </c>
      <c r="BN78" s="453" t="e">
        <f t="shared" ca="1" si="707"/>
        <v>#DIV/0!</v>
      </c>
      <c r="BO78" s="453" t="e">
        <f t="shared" ca="1" si="707"/>
        <v>#DIV/0!</v>
      </c>
      <c r="BP78" s="453" t="e">
        <f t="shared" ca="1" si="707"/>
        <v>#DIV/0!</v>
      </c>
      <c r="BQ78" s="453" t="e">
        <f t="shared" ref="BQ78:CL78" ca="1" si="708">(BQ77-INDEX($E74:$CL77,4,MATCH($B$5,$E74:$CL74,0)))/(INDEX($E74:$CL77,4,MATCH($B$4,$E74:$CL74,0))-INDEX($E74:$CL77,4,MATCH($B$5,$E74:$CL74,0)))</f>
        <v>#DIV/0!</v>
      </c>
      <c r="BR78" s="453" t="e">
        <f t="shared" ca="1" si="708"/>
        <v>#DIV/0!</v>
      </c>
      <c r="BS78" s="453" t="e">
        <f t="shared" ca="1" si="708"/>
        <v>#DIV/0!</v>
      </c>
      <c r="BT78" s="453" t="e">
        <f t="shared" ca="1" si="708"/>
        <v>#DIV/0!</v>
      </c>
      <c r="BU78" s="453" t="e">
        <f t="shared" ca="1" si="708"/>
        <v>#DIV/0!</v>
      </c>
      <c r="BV78" s="453" t="e">
        <f t="shared" ca="1" si="708"/>
        <v>#DIV/0!</v>
      </c>
      <c r="BW78" s="453" t="e">
        <f t="shared" ca="1" si="708"/>
        <v>#DIV/0!</v>
      </c>
      <c r="BX78" s="453" t="e">
        <f t="shared" ca="1" si="708"/>
        <v>#DIV/0!</v>
      </c>
      <c r="BY78" s="453" t="e">
        <f t="shared" ca="1" si="708"/>
        <v>#DIV/0!</v>
      </c>
      <c r="BZ78" s="453" t="e">
        <f t="shared" ca="1" si="708"/>
        <v>#DIV/0!</v>
      </c>
      <c r="CA78" s="453" t="e">
        <f t="shared" ca="1" si="708"/>
        <v>#DIV/0!</v>
      </c>
      <c r="CB78" s="453" t="e">
        <f t="shared" ca="1" si="708"/>
        <v>#DIV/0!</v>
      </c>
      <c r="CC78" s="453" t="e">
        <f t="shared" ca="1" si="708"/>
        <v>#DIV/0!</v>
      </c>
      <c r="CD78" s="453" t="e">
        <f t="shared" ca="1" si="708"/>
        <v>#DIV/0!</v>
      </c>
      <c r="CE78" s="453" t="e">
        <f t="shared" ca="1" si="708"/>
        <v>#DIV/0!</v>
      </c>
      <c r="CF78" s="453" t="e">
        <f t="shared" ca="1" si="708"/>
        <v>#DIV/0!</v>
      </c>
      <c r="CG78" s="453" t="e">
        <f t="shared" ca="1" si="708"/>
        <v>#DIV/0!</v>
      </c>
      <c r="CH78" s="453" t="e">
        <f t="shared" ca="1" si="708"/>
        <v>#DIV/0!</v>
      </c>
      <c r="CI78" s="453" t="e">
        <f t="shared" ca="1" si="708"/>
        <v>#DIV/0!</v>
      </c>
      <c r="CJ78" s="453" t="e">
        <f t="shared" ca="1" si="708"/>
        <v>#DIV/0!</v>
      </c>
      <c r="CK78" s="453" t="e">
        <f t="shared" ca="1" si="708"/>
        <v>#DIV/0!</v>
      </c>
      <c r="CL78" s="453" t="e">
        <f t="shared" ca="1" si="708"/>
        <v>#DIV/0!</v>
      </c>
      <c r="CN78" s="454"/>
      <c r="CO78" s="454"/>
      <c r="CP78" s="454"/>
    </row>
    <row r="79" spans="1:94" outlineLevel="1" x14ac:dyDescent="0.25">
      <c r="A79" s="476"/>
      <c r="B79" s="476" t="s">
        <v>28</v>
      </c>
      <c r="C79" s="476" t="s">
        <v>358</v>
      </c>
      <c r="D79" s="476" t="s">
        <v>359</v>
      </c>
      <c r="E79" s="477">
        <f t="shared" ref="E79:AJ79" ca="1" si="709">INDEX($E74:$CL77,4,MATCH($B$5,$E74:$CL74,0))</f>
        <v>354.92780439822843</v>
      </c>
      <c r="F79" s="478">
        <f t="shared" ca="1" si="709"/>
        <v>354.92780439822843</v>
      </c>
      <c r="G79" s="478">
        <f t="shared" ca="1" si="709"/>
        <v>354.92780439822843</v>
      </c>
      <c r="H79" s="478">
        <f t="shared" ca="1" si="709"/>
        <v>354.92780439822843</v>
      </c>
      <c r="I79" s="478">
        <f t="shared" ca="1" si="709"/>
        <v>354.92780439822843</v>
      </c>
      <c r="J79" s="478">
        <f t="shared" ca="1" si="709"/>
        <v>354.92780439822843</v>
      </c>
      <c r="K79" s="478">
        <f t="shared" ca="1" si="709"/>
        <v>354.92780439822843</v>
      </c>
      <c r="L79" s="478">
        <f t="shared" ca="1" si="709"/>
        <v>354.92780439822843</v>
      </c>
      <c r="M79" s="478">
        <f t="shared" ca="1" si="709"/>
        <v>354.92780439822843</v>
      </c>
      <c r="N79" s="478">
        <f t="shared" ca="1" si="709"/>
        <v>354.92780439822843</v>
      </c>
      <c r="O79" s="478">
        <f t="shared" ca="1" si="709"/>
        <v>354.92780439822843</v>
      </c>
      <c r="P79" s="478">
        <f t="shared" ca="1" si="709"/>
        <v>354.92780439822843</v>
      </c>
      <c r="Q79" s="478">
        <f t="shared" ca="1" si="709"/>
        <v>354.92780439822843</v>
      </c>
      <c r="R79" s="478">
        <f t="shared" ca="1" si="709"/>
        <v>354.92780439822843</v>
      </c>
      <c r="S79" s="478">
        <f t="shared" ca="1" si="709"/>
        <v>354.92780439822843</v>
      </c>
      <c r="T79" s="478">
        <f t="shared" ca="1" si="709"/>
        <v>354.92780439822843</v>
      </c>
      <c r="U79" s="478">
        <f t="shared" ca="1" si="709"/>
        <v>354.92780439822843</v>
      </c>
      <c r="V79" s="478">
        <f t="shared" ca="1" si="709"/>
        <v>354.92780439822843</v>
      </c>
      <c r="W79" s="478">
        <f t="shared" ca="1" si="709"/>
        <v>354.92780439822843</v>
      </c>
      <c r="X79" s="478">
        <f t="shared" ca="1" si="709"/>
        <v>354.92780439822843</v>
      </c>
      <c r="Y79" s="478">
        <f t="shared" ca="1" si="709"/>
        <v>354.92780439822843</v>
      </c>
      <c r="Z79" s="478">
        <f t="shared" ca="1" si="709"/>
        <v>354.92780439822843</v>
      </c>
      <c r="AA79" s="478">
        <f t="shared" ca="1" si="709"/>
        <v>354.92780439822843</v>
      </c>
      <c r="AB79" s="478">
        <f t="shared" ca="1" si="709"/>
        <v>354.92780439822843</v>
      </c>
      <c r="AC79" s="478">
        <f t="shared" ca="1" si="709"/>
        <v>354.92780439822843</v>
      </c>
      <c r="AD79" s="478">
        <f t="shared" ca="1" si="709"/>
        <v>354.92780439822843</v>
      </c>
      <c r="AE79" s="478">
        <f t="shared" ca="1" si="709"/>
        <v>354.92780439822843</v>
      </c>
      <c r="AF79" s="478">
        <f t="shared" ca="1" si="709"/>
        <v>354.92780439822843</v>
      </c>
      <c r="AG79" s="478">
        <f t="shared" ca="1" si="709"/>
        <v>354.92780439822843</v>
      </c>
      <c r="AH79" s="478">
        <f t="shared" ca="1" si="709"/>
        <v>354.92780439822843</v>
      </c>
      <c r="AI79" s="478">
        <f t="shared" ca="1" si="709"/>
        <v>354.92780439822843</v>
      </c>
      <c r="AJ79" s="478">
        <f t="shared" ca="1" si="709"/>
        <v>354.92780439822843</v>
      </c>
      <c r="AK79" s="478">
        <f t="shared" ref="AK79:BP79" ca="1" si="710">INDEX($E74:$CL77,4,MATCH($B$5,$E74:$CL74,0))</f>
        <v>354.92780439822843</v>
      </c>
      <c r="AL79" s="478">
        <f t="shared" ca="1" si="710"/>
        <v>354.92780439822843</v>
      </c>
      <c r="AM79" s="478">
        <f t="shared" ca="1" si="710"/>
        <v>354.92780439822843</v>
      </c>
      <c r="AN79" s="478">
        <f t="shared" ca="1" si="710"/>
        <v>354.92780439822843</v>
      </c>
      <c r="AO79" s="478">
        <f t="shared" ca="1" si="710"/>
        <v>354.92780439822843</v>
      </c>
      <c r="AP79" s="478">
        <f t="shared" ca="1" si="710"/>
        <v>354.92780439822843</v>
      </c>
      <c r="AQ79" s="478">
        <f t="shared" ca="1" si="710"/>
        <v>354.92780439822843</v>
      </c>
      <c r="AR79" s="478">
        <f t="shared" ca="1" si="710"/>
        <v>354.92780439822843</v>
      </c>
      <c r="AS79" s="478">
        <f t="shared" ca="1" si="710"/>
        <v>354.92780439822843</v>
      </c>
      <c r="AT79" s="478">
        <f t="shared" ca="1" si="710"/>
        <v>354.92780439822843</v>
      </c>
      <c r="AU79" s="478">
        <f t="shared" ca="1" si="710"/>
        <v>354.92780439822843</v>
      </c>
      <c r="AV79" s="478">
        <f t="shared" ca="1" si="710"/>
        <v>354.92780439822843</v>
      </c>
      <c r="AW79" s="478">
        <f t="shared" ca="1" si="710"/>
        <v>354.92780439822843</v>
      </c>
      <c r="AX79" s="478">
        <f t="shared" ca="1" si="710"/>
        <v>354.92780439822843</v>
      </c>
      <c r="AY79" s="478">
        <f t="shared" ca="1" si="710"/>
        <v>354.92780439822843</v>
      </c>
      <c r="AZ79" s="478">
        <f t="shared" ca="1" si="710"/>
        <v>354.92780439822843</v>
      </c>
      <c r="BA79" s="478">
        <f t="shared" ca="1" si="710"/>
        <v>354.92780439822843</v>
      </c>
      <c r="BB79" s="478">
        <f t="shared" ca="1" si="710"/>
        <v>354.92780439822843</v>
      </c>
      <c r="BC79" s="478">
        <f t="shared" ca="1" si="710"/>
        <v>354.92780439822843</v>
      </c>
      <c r="BD79" s="478">
        <f t="shared" ca="1" si="710"/>
        <v>354.92780439822843</v>
      </c>
      <c r="BE79" s="478">
        <f t="shared" ca="1" si="710"/>
        <v>354.92780439822843</v>
      </c>
      <c r="BF79" s="478">
        <f t="shared" ca="1" si="710"/>
        <v>354.92780439822843</v>
      </c>
      <c r="BG79" s="478">
        <f t="shared" ca="1" si="710"/>
        <v>354.92780439822843</v>
      </c>
      <c r="BH79" s="478">
        <f t="shared" ca="1" si="710"/>
        <v>354.92780439822843</v>
      </c>
      <c r="BI79" s="478">
        <f t="shared" ca="1" si="710"/>
        <v>354.92780439822843</v>
      </c>
      <c r="BJ79" s="478">
        <f t="shared" ca="1" si="710"/>
        <v>354.92780439822843</v>
      </c>
      <c r="BK79" s="478">
        <f t="shared" ca="1" si="710"/>
        <v>354.92780439822843</v>
      </c>
      <c r="BL79" s="478">
        <f t="shared" ca="1" si="710"/>
        <v>354.92780439822843</v>
      </c>
      <c r="BM79" s="478">
        <f t="shared" ca="1" si="710"/>
        <v>354.92780439822843</v>
      </c>
      <c r="BN79" s="478">
        <f t="shared" ca="1" si="710"/>
        <v>354.92780439822843</v>
      </c>
      <c r="BO79" s="478">
        <f t="shared" ca="1" si="710"/>
        <v>354.92780439822843</v>
      </c>
      <c r="BP79" s="478">
        <f t="shared" ca="1" si="710"/>
        <v>354.92780439822843</v>
      </c>
      <c r="BQ79" s="478">
        <f t="shared" ref="BQ79:CL79" ca="1" si="711">INDEX($E74:$CL77,4,MATCH($B$5,$E74:$CL74,0))</f>
        <v>354.92780439822843</v>
      </c>
      <c r="BR79" s="478">
        <f t="shared" ca="1" si="711"/>
        <v>354.92780439822843</v>
      </c>
      <c r="BS79" s="478">
        <f t="shared" ca="1" si="711"/>
        <v>354.92780439822843</v>
      </c>
      <c r="BT79" s="478">
        <f t="shared" ca="1" si="711"/>
        <v>354.92780439822843</v>
      </c>
      <c r="BU79" s="478">
        <f t="shared" ca="1" si="711"/>
        <v>354.92780439822843</v>
      </c>
      <c r="BV79" s="478">
        <f t="shared" ca="1" si="711"/>
        <v>354.92780439822843</v>
      </c>
      <c r="BW79" s="478">
        <f t="shared" ca="1" si="711"/>
        <v>354.92780439822843</v>
      </c>
      <c r="BX79" s="478">
        <f t="shared" ca="1" si="711"/>
        <v>354.92780439822843</v>
      </c>
      <c r="BY79" s="478">
        <f t="shared" ca="1" si="711"/>
        <v>354.92780439822843</v>
      </c>
      <c r="BZ79" s="478">
        <f t="shared" ca="1" si="711"/>
        <v>354.92780439822843</v>
      </c>
      <c r="CA79" s="478">
        <f t="shared" ca="1" si="711"/>
        <v>354.92780439822843</v>
      </c>
      <c r="CB79" s="478">
        <f t="shared" ca="1" si="711"/>
        <v>354.92780439822843</v>
      </c>
      <c r="CC79" s="478">
        <f t="shared" ca="1" si="711"/>
        <v>354.92780439822843</v>
      </c>
      <c r="CD79" s="478">
        <f t="shared" ca="1" si="711"/>
        <v>354.92780439822843</v>
      </c>
      <c r="CE79" s="478">
        <f t="shared" ca="1" si="711"/>
        <v>354.92780439822843</v>
      </c>
      <c r="CF79" s="478">
        <f t="shared" ca="1" si="711"/>
        <v>354.92780439822843</v>
      </c>
      <c r="CG79" s="478">
        <f t="shared" ca="1" si="711"/>
        <v>354.92780439822843</v>
      </c>
      <c r="CH79" s="478">
        <f t="shared" ca="1" si="711"/>
        <v>354.92780439822843</v>
      </c>
      <c r="CI79" s="478">
        <f t="shared" ca="1" si="711"/>
        <v>354.92780439822843</v>
      </c>
      <c r="CJ79" s="478">
        <f t="shared" ca="1" si="711"/>
        <v>354.92780439822843</v>
      </c>
      <c r="CK79" s="478">
        <f t="shared" ca="1" si="711"/>
        <v>354.92780439822843</v>
      </c>
      <c r="CL79" s="478">
        <f t="shared" ca="1" si="711"/>
        <v>354.92780439822843</v>
      </c>
      <c r="CN79" s="454"/>
      <c r="CO79" s="454"/>
      <c r="CP79" s="454"/>
    </row>
    <row r="80" spans="1:94" outlineLevel="1" x14ac:dyDescent="0.25">
      <c r="A80" s="456" t="s">
        <v>255</v>
      </c>
      <c r="B80" s="456" t="s">
        <v>260</v>
      </c>
      <c r="C80" s="473" t="s">
        <v>360</v>
      </c>
      <c r="D80" s="473"/>
      <c r="E80" s="469" t="str">
        <f t="shared" ref="E80:AJ80" si="712">IF(E74=base,ple,"")</f>
        <v/>
      </c>
      <c r="F80" s="463" t="str">
        <f t="shared" si="712"/>
        <v/>
      </c>
      <c r="G80" s="463" t="str">
        <f t="shared" si="712"/>
        <v/>
      </c>
      <c r="H80" s="463" t="str">
        <f t="shared" si="712"/>
        <v/>
      </c>
      <c r="I80" s="463" t="str">
        <f t="shared" si="712"/>
        <v/>
      </c>
      <c r="J80" s="463" t="str">
        <f t="shared" si="712"/>
        <v/>
      </c>
      <c r="K80" s="463" t="str">
        <f t="shared" si="712"/>
        <v/>
      </c>
      <c r="L80" s="463" t="str">
        <f t="shared" si="712"/>
        <v/>
      </c>
      <c r="M80" s="463" t="str">
        <f t="shared" si="712"/>
        <v/>
      </c>
      <c r="N80" s="463" t="str">
        <f t="shared" si="712"/>
        <v/>
      </c>
      <c r="O80" s="463" t="str">
        <f t="shared" si="712"/>
        <v/>
      </c>
      <c r="P80" s="463" t="str">
        <f t="shared" si="712"/>
        <v/>
      </c>
      <c r="Q80" s="463" t="str">
        <f t="shared" si="712"/>
        <v/>
      </c>
      <c r="R80" s="463" t="str">
        <f t="shared" si="712"/>
        <v/>
      </c>
      <c r="S80" s="463" t="str">
        <f t="shared" si="712"/>
        <v/>
      </c>
      <c r="T80" s="463" t="str">
        <f t="shared" si="712"/>
        <v/>
      </c>
      <c r="U80" s="463" t="str">
        <f t="shared" si="712"/>
        <v/>
      </c>
      <c r="V80" s="463" t="str">
        <f t="shared" si="712"/>
        <v/>
      </c>
      <c r="W80" s="463" t="str">
        <f t="shared" si="712"/>
        <v/>
      </c>
      <c r="X80" s="463" t="str">
        <f t="shared" si="712"/>
        <v/>
      </c>
      <c r="Y80" s="463" t="str">
        <f t="shared" si="712"/>
        <v/>
      </c>
      <c r="Z80" s="463" t="str">
        <f t="shared" si="712"/>
        <v/>
      </c>
      <c r="AA80" s="463" t="str">
        <f t="shared" si="712"/>
        <v/>
      </c>
      <c r="AB80" s="463" t="str">
        <f t="shared" si="712"/>
        <v/>
      </c>
      <c r="AC80" s="463" t="str">
        <f t="shared" si="712"/>
        <v/>
      </c>
      <c r="AD80" s="463" t="str">
        <f t="shared" si="712"/>
        <v/>
      </c>
      <c r="AE80" s="463" t="str">
        <f t="shared" si="712"/>
        <v/>
      </c>
      <c r="AF80" s="463" t="str">
        <f t="shared" si="712"/>
        <v/>
      </c>
      <c r="AG80" s="463" t="str">
        <f t="shared" si="712"/>
        <v/>
      </c>
      <c r="AH80" s="463" t="str">
        <f t="shared" si="712"/>
        <v/>
      </c>
      <c r="AI80" s="463" t="str">
        <f t="shared" si="712"/>
        <v/>
      </c>
      <c r="AJ80" s="463" t="str">
        <f t="shared" si="712"/>
        <v/>
      </c>
      <c r="AK80" s="463" t="str">
        <f t="shared" ref="AK80:BP80" si="713">IF(AK74=base,ple,"")</f>
        <v/>
      </c>
      <c r="AL80" s="463" t="str">
        <f t="shared" si="713"/>
        <v/>
      </c>
      <c r="AM80" s="463" t="str">
        <f t="shared" si="713"/>
        <v/>
      </c>
      <c r="AN80" s="463" t="str">
        <f t="shared" si="713"/>
        <v/>
      </c>
      <c r="AO80" s="463" t="str">
        <f t="shared" si="713"/>
        <v/>
      </c>
      <c r="AP80" s="463" t="str">
        <f t="shared" si="713"/>
        <v/>
      </c>
      <c r="AQ80" s="463" t="str">
        <f t="shared" si="713"/>
        <v/>
      </c>
      <c r="AR80" s="463" t="str">
        <f t="shared" si="713"/>
        <v/>
      </c>
      <c r="AS80" s="463" t="str">
        <f t="shared" si="713"/>
        <v/>
      </c>
      <c r="AT80" s="463" t="str">
        <f t="shared" si="713"/>
        <v/>
      </c>
      <c r="AU80" s="463" t="str">
        <f t="shared" si="713"/>
        <v/>
      </c>
      <c r="AV80" s="463" t="str">
        <f t="shared" si="713"/>
        <v/>
      </c>
      <c r="AW80" s="463" t="str">
        <f t="shared" si="713"/>
        <v/>
      </c>
      <c r="AX80" s="463" t="str">
        <f t="shared" si="713"/>
        <v/>
      </c>
      <c r="AY80" s="463" t="str">
        <f t="shared" si="713"/>
        <v/>
      </c>
      <c r="AZ80" s="463" t="str">
        <f t="shared" si="713"/>
        <v/>
      </c>
      <c r="BA80" s="463" t="str">
        <f t="shared" si="713"/>
        <v/>
      </c>
      <c r="BB80" s="463" t="str">
        <f t="shared" si="713"/>
        <v/>
      </c>
      <c r="BC80" s="463" t="str">
        <f t="shared" si="713"/>
        <v/>
      </c>
      <c r="BD80" s="463" t="str">
        <f t="shared" si="713"/>
        <v/>
      </c>
      <c r="BE80" s="463" t="str">
        <f t="shared" si="713"/>
        <v/>
      </c>
      <c r="BF80" s="463" t="str">
        <f t="shared" si="713"/>
        <v/>
      </c>
      <c r="BG80" s="463" t="str">
        <f t="shared" si="713"/>
        <v/>
      </c>
      <c r="BH80" s="463" t="str">
        <f t="shared" si="713"/>
        <v/>
      </c>
      <c r="BI80" s="463" t="str">
        <f t="shared" si="713"/>
        <v/>
      </c>
      <c r="BJ80" s="463" t="str">
        <f t="shared" si="713"/>
        <v/>
      </c>
      <c r="BK80" s="463" t="str">
        <f t="shared" si="713"/>
        <v/>
      </c>
      <c r="BL80" s="463" t="str">
        <f t="shared" si="713"/>
        <v/>
      </c>
      <c r="BM80" s="463" t="str">
        <f t="shared" si="713"/>
        <v/>
      </c>
      <c r="BN80" s="463" t="str">
        <f t="shared" si="713"/>
        <v/>
      </c>
      <c r="BO80" s="463" t="str">
        <f t="shared" si="713"/>
        <v/>
      </c>
      <c r="BP80" s="463" t="str">
        <f t="shared" si="713"/>
        <v/>
      </c>
      <c r="BQ80" s="463" t="str">
        <f t="shared" ref="BQ80:CL80" si="714">IF(BQ74=base,ple,"")</f>
        <v/>
      </c>
      <c r="BR80" s="463" t="str">
        <f t="shared" si="714"/>
        <v/>
      </c>
      <c r="BS80" s="463" t="str">
        <f t="shared" si="714"/>
        <v/>
      </c>
      <c r="BT80" s="463" t="str">
        <f t="shared" si="714"/>
        <v/>
      </c>
      <c r="BU80" s="463" t="str">
        <f t="shared" si="714"/>
        <v/>
      </c>
      <c r="BV80" s="463" t="str">
        <f t="shared" si="714"/>
        <v/>
      </c>
      <c r="BW80" s="463" t="str">
        <f t="shared" si="714"/>
        <v/>
      </c>
      <c r="BX80" s="463" t="str">
        <f t="shared" si="714"/>
        <v/>
      </c>
      <c r="BY80" s="463" t="str">
        <f t="shared" si="714"/>
        <v/>
      </c>
      <c r="BZ80" s="463" t="str">
        <f t="shared" si="714"/>
        <v/>
      </c>
      <c r="CA80" s="463" t="str">
        <f t="shared" si="714"/>
        <v/>
      </c>
      <c r="CB80" s="463" t="str">
        <f t="shared" si="714"/>
        <v/>
      </c>
      <c r="CC80" s="463" t="str">
        <f t="shared" si="714"/>
        <v/>
      </c>
      <c r="CD80" s="463" t="str">
        <f t="shared" si="714"/>
        <v/>
      </c>
      <c r="CE80" s="463" t="str">
        <f t="shared" si="714"/>
        <v/>
      </c>
      <c r="CF80" s="463" t="str">
        <f t="shared" si="714"/>
        <v/>
      </c>
      <c r="CG80" s="463" t="str">
        <f t="shared" si="714"/>
        <v/>
      </c>
      <c r="CH80" s="463" t="str">
        <f t="shared" si="714"/>
        <v/>
      </c>
      <c r="CI80" s="463" t="str">
        <f t="shared" si="714"/>
        <v/>
      </c>
      <c r="CJ80" s="463" t="str">
        <f t="shared" si="714"/>
        <v/>
      </c>
      <c r="CK80" s="463" t="str">
        <f t="shared" si="714"/>
        <v/>
      </c>
      <c r="CL80" s="463" t="str">
        <f t="shared" si="714"/>
        <v/>
      </c>
      <c r="CN80" s="462" t="str">
        <f t="shared" ref="CN80:CN89" si="715">IFERROR((Y80/H80)^(1/17)-1,"")</f>
        <v/>
      </c>
      <c r="CO80" s="462" t="str">
        <f t="shared" ref="CO80:CO89" si="716">IFERROR((AN80/Y80)^(1/15)-1,"")</f>
        <v/>
      </c>
      <c r="CP80" s="462" t="str">
        <f t="shared" ref="CP80:CP89" si="717">IFERROR((AN80/H80)^(1/32)-1,"")</f>
        <v/>
      </c>
    </row>
    <row r="81" spans="1:94" outlineLevel="1" x14ac:dyDescent="0.25">
      <c r="A81" s="456" t="s">
        <v>255</v>
      </c>
      <c r="B81" s="456" t="s">
        <v>259</v>
      </c>
      <c r="C81" s="456" t="s">
        <v>361</v>
      </c>
      <c r="D81" s="456"/>
      <c r="E81" s="469">
        <f t="shared" ref="E81:AJ81" si="718">IF(E8&lt;sector_base,NA(),IFERROR(IF(activity_approach="Input Activity Data Manually",IF(E8=base,pla,IF(E8=target,plf,D81+((plf-pla)/(target-base)))),pla*(1+f_CAGR)^(E8-base)),""))</f>
        <v>0</v>
      </c>
      <c r="F81" s="463">
        <f t="shared" si="718"/>
        <v>0</v>
      </c>
      <c r="G81" s="463">
        <f t="shared" si="718"/>
        <v>0</v>
      </c>
      <c r="H81" s="463">
        <f t="shared" si="718"/>
        <v>0</v>
      </c>
      <c r="I81" s="463">
        <f t="shared" si="718"/>
        <v>0</v>
      </c>
      <c r="J81" s="463">
        <f t="shared" si="718"/>
        <v>0</v>
      </c>
      <c r="K81" s="463">
        <f t="shared" si="718"/>
        <v>0</v>
      </c>
      <c r="L81" s="463">
        <f t="shared" si="718"/>
        <v>0</v>
      </c>
      <c r="M81" s="463">
        <f t="shared" si="718"/>
        <v>0</v>
      </c>
      <c r="N81" s="463">
        <f t="shared" si="718"/>
        <v>0</v>
      </c>
      <c r="O81" s="463">
        <f t="shared" si="718"/>
        <v>0</v>
      </c>
      <c r="P81" s="463">
        <f t="shared" si="718"/>
        <v>0</v>
      </c>
      <c r="Q81" s="463">
        <f t="shared" si="718"/>
        <v>0</v>
      </c>
      <c r="R81" s="463">
        <f t="shared" si="718"/>
        <v>0</v>
      </c>
      <c r="S81" s="463">
        <f t="shared" si="718"/>
        <v>0</v>
      </c>
      <c r="T81" s="463">
        <f t="shared" si="718"/>
        <v>0</v>
      </c>
      <c r="U81" s="463">
        <f t="shared" si="718"/>
        <v>0</v>
      </c>
      <c r="V81" s="463">
        <f t="shared" si="718"/>
        <v>0</v>
      </c>
      <c r="W81" s="463">
        <f t="shared" si="718"/>
        <v>0</v>
      </c>
      <c r="X81" s="463">
        <f t="shared" si="718"/>
        <v>0</v>
      </c>
      <c r="Y81" s="463">
        <f t="shared" si="718"/>
        <v>0</v>
      </c>
      <c r="Z81" s="463">
        <f t="shared" si="718"/>
        <v>0</v>
      </c>
      <c r="AA81" s="463">
        <f t="shared" si="718"/>
        <v>0</v>
      </c>
      <c r="AB81" s="463">
        <f t="shared" si="718"/>
        <v>0</v>
      </c>
      <c r="AC81" s="463">
        <f t="shared" si="718"/>
        <v>0</v>
      </c>
      <c r="AD81" s="463">
        <f t="shared" si="718"/>
        <v>0</v>
      </c>
      <c r="AE81" s="463">
        <f t="shared" si="718"/>
        <v>0</v>
      </c>
      <c r="AF81" s="463">
        <f t="shared" si="718"/>
        <v>0</v>
      </c>
      <c r="AG81" s="463">
        <f t="shared" si="718"/>
        <v>0</v>
      </c>
      <c r="AH81" s="463">
        <f t="shared" si="718"/>
        <v>0</v>
      </c>
      <c r="AI81" s="463">
        <f t="shared" si="718"/>
        <v>0</v>
      </c>
      <c r="AJ81" s="463">
        <f t="shared" si="718"/>
        <v>0</v>
      </c>
      <c r="AK81" s="463">
        <f t="shared" ref="AK81:BP81" si="719">IF(AK8&lt;sector_base,NA(),IFERROR(IF(activity_approach="Input Activity Data Manually",IF(AK8=base,pla,IF(AK8=target,plf,AJ81+((plf-pla)/(target-base)))),pla*(1+f_CAGR)^(AK8-base)),""))</f>
        <v>0</v>
      </c>
      <c r="AL81" s="463">
        <f t="shared" si="719"/>
        <v>0</v>
      </c>
      <c r="AM81" s="463">
        <f t="shared" si="719"/>
        <v>0</v>
      </c>
      <c r="AN81" s="463">
        <f t="shared" si="719"/>
        <v>0</v>
      </c>
      <c r="AO81" s="463">
        <f t="shared" si="719"/>
        <v>0</v>
      </c>
      <c r="AP81" s="463">
        <f t="shared" si="719"/>
        <v>0</v>
      </c>
      <c r="AQ81" s="463">
        <f t="shared" si="719"/>
        <v>0</v>
      </c>
      <c r="AR81" s="463">
        <f t="shared" si="719"/>
        <v>0</v>
      </c>
      <c r="AS81" s="463">
        <f t="shared" si="719"/>
        <v>0</v>
      </c>
      <c r="AT81" s="463">
        <f t="shared" si="719"/>
        <v>0</v>
      </c>
      <c r="AU81" s="463">
        <f t="shared" si="719"/>
        <v>0</v>
      </c>
      <c r="AV81" s="463">
        <f t="shared" si="719"/>
        <v>0</v>
      </c>
      <c r="AW81" s="463">
        <f t="shared" si="719"/>
        <v>0</v>
      </c>
      <c r="AX81" s="463">
        <f t="shared" si="719"/>
        <v>0</v>
      </c>
      <c r="AY81" s="463">
        <f t="shared" si="719"/>
        <v>0</v>
      </c>
      <c r="AZ81" s="463">
        <f t="shared" si="719"/>
        <v>0</v>
      </c>
      <c r="BA81" s="463">
        <f t="shared" si="719"/>
        <v>0</v>
      </c>
      <c r="BB81" s="463">
        <f t="shared" si="719"/>
        <v>0</v>
      </c>
      <c r="BC81" s="463">
        <f t="shared" si="719"/>
        <v>0</v>
      </c>
      <c r="BD81" s="463">
        <f t="shared" si="719"/>
        <v>0</v>
      </c>
      <c r="BE81" s="463">
        <f t="shared" si="719"/>
        <v>0</v>
      </c>
      <c r="BF81" s="463">
        <f t="shared" si="719"/>
        <v>0</v>
      </c>
      <c r="BG81" s="463">
        <f t="shared" si="719"/>
        <v>0</v>
      </c>
      <c r="BH81" s="463">
        <f t="shared" si="719"/>
        <v>0</v>
      </c>
      <c r="BI81" s="463">
        <f t="shared" si="719"/>
        <v>0</v>
      </c>
      <c r="BJ81" s="463">
        <f t="shared" si="719"/>
        <v>0</v>
      </c>
      <c r="BK81" s="463">
        <f t="shared" si="719"/>
        <v>0</v>
      </c>
      <c r="BL81" s="463">
        <f t="shared" si="719"/>
        <v>0</v>
      </c>
      <c r="BM81" s="463">
        <f t="shared" si="719"/>
        <v>0</v>
      </c>
      <c r="BN81" s="463">
        <f t="shared" si="719"/>
        <v>0</v>
      </c>
      <c r="BO81" s="463">
        <f t="shared" si="719"/>
        <v>0</v>
      </c>
      <c r="BP81" s="463">
        <f t="shared" si="719"/>
        <v>0</v>
      </c>
      <c r="BQ81" s="463">
        <f t="shared" ref="BQ81:CL81" si="720">IF(BQ8&lt;sector_base,NA(),IFERROR(IF(activity_approach="Input Activity Data Manually",IF(BQ8=base,pla,IF(BQ8=target,plf,BP81+((plf-pla)/(target-base)))),pla*(1+f_CAGR)^(BQ8-base)),""))</f>
        <v>0</v>
      </c>
      <c r="BR81" s="463">
        <f t="shared" si="720"/>
        <v>0</v>
      </c>
      <c r="BS81" s="463">
        <f t="shared" si="720"/>
        <v>0</v>
      </c>
      <c r="BT81" s="463">
        <f t="shared" si="720"/>
        <v>0</v>
      </c>
      <c r="BU81" s="463">
        <f t="shared" si="720"/>
        <v>0</v>
      </c>
      <c r="BV81" s="463">
        <f t="shared" si="720"/>
        <v>0</v>
      </c>
      <c r="BW81" s="463">
        <f t="shared" si="720"/>
        <v>0</v>
      </c>
      <c r="BX81" s="463">
        <f t="shared" si="720"/>
        <v>0</v>
      </c>
      <c r="BY81" s="463">
        <f t="shared" si="720"/>
        <v>0</v>
      </c>
      <c r="BZ81" s="463">
        <f t="shared" si="720"/>
        <v>0</v>
      </c>
      <c r="CA81" s="463">
        <f t="shared" si="720"/>
        <v>0</v>
      </c>
      <c r="CB81" s="463">
        <f t="shared" si="720"/>
        <v>0</v>
      </c>
      <c r="CC81" s="463">
        <f t="shared" si="720"/>
        <v>0</v>
      </c>
      <c r="CD81" s="463">
        <f t="shared" si="720"/>
        <v>0</v>
      </c>
      <c r="CE81" s="463">
        <f t="shared" si="720"/>
        <v>0</v>
      </c>
      <c r="CF81" s="463">
        <f t="shared" si="720"/>
        <v>0</v>
      </c>
      <c r="CG81" s="463">
        <f t="shared" si="720"/>
        <v>0</v>
      </c>
      <c r="CH81" s="463">
        <f t="shared" si="720"/>
        <v>0</v>
      </c>
      <c r="CI81" s="463">
        <f t="shared" si="720"/>
        <v>0</v>
      </c>
      <c r="CJ81" s="463">
        <f t="shared" si="720"/>
        <v>0</v>
      </c>
      <c r="CK81" s="463">
        <f t="shared" si="720"/>
        <v>0</v>
      </c>
      <c r="CL81" s="463">
        <f t="shared" si="720"/>
        <v>0</v>
      </c>
      <c r="CN81" s="464" t="str">
        <f t="shared" si="715"/>
        <v/>
      </c>
      <c r="CO81" s="464" t="str">
        <f t="shared" si="716"/>
        <v/>
      </c>
      <c r="CP81" s="464" t="str">
        <f t="shared" si="717"/>
        <v/>
      </c>
    </row>
    <row r="82" spans="1:94" outlineLevel="1" x14ac:dyDescent="0.25">
      <c r="A82" s="445" t="s">
        <v>255</v>
      </c>
      <c r="B82" s="445" t="s">
        <v>258</v>
      </c>
      <c r="C82" s="456" t="s">
        <v>362</v>
      </c>
      <c r="D82" s="456" t="s">
        <v>363</v>
      </c>
      <c r="E82" s="465" t="str">
        <f>IFERROR((E80/E81)*1000,"")</f>
        <v/>
      </c>
      <c r="F82" s="446" t="str">
        <f t="shared" ref="F82" si="721">IFERROR((F80/F81)*1000,"")</f>
        <v/>
      </c>
      <c r="G82" s="446" t="str">
        <f t="shared" ref="G82" si="722">IFERROR((G80/G81)*1000,"")</f>
        <v/>
      </c>
      <c r="H82" s="446" t="str">
        <f>IFERROR((H80/H81)*1000,"")</f>
        <v/>
      </c>
      <c r="I82" s="446" t="str">
        <f t="shared" ref="I82" si="723">IFERROR((I80/I81)*1000,"")</f>
        <v/>
      </c>
      <c r="J82" s="446" t="str">
        <f t="shared" ref="J82" si="724">IFERROR((J80/J81)*1000,"")</f>
        <v/>
      </c>
      <c r="K82" s="446" t="str">
        <f t="shared" ref="K82" si="725">IFERROR((K80/K81)*1000,"")</f>
        <v/>
      </c>
      <c r="L82" s="446" t="str">
        <f t="shared" ref="L82" si="726">IFERROR((L80/L81)*1000,"")</f>
        <v/>
      </c>
      <c r="M82" s="446" t="str">
        <f t="shared" ref="M82" si="727">IFERROR((M80/M81)*1000,"")</f>
        <v/>
      </c>
      <c r="N82" s="446" t="str">
        <f t="shared" ref="N82" si="728">IFERROR((N80/N81)*1000,"")</f>
        <v/>
      </c>
      <c r="O82" s="446" t="str">
        <f t="shared" ref="O82" si="729">IFERROR((O80/O81)*1000,"")</f>
        <v/>
      </c>
      <c r="P82" s="446" t="str">
        <f t="shared" ref="P82" si="730">IFERROR((P80/P81)*1000,"")</f>
        <v/>
      </c>
      <c r="Q82" s="446" t="str">
        <f t="shared" ref="Q82" si="731">IFERROR((Q80/Q81)*1000,"")</f>
        <v/>
      </c>
      <c r="R82" s="446" t="str">
        <f t="shared" ref="R82" si="732">IFERROR((R80/R81)*1000,"")</f>
        <v/>
      </c>
      <c r="S82" s="446" t="str">
        <f t="shared" ref="S82" si="733">IFERROR((S80/S81)*1000,"")</f>
        <v/>
      </c>
      <c r="T82" s="446" t="str">
        <f t="shared" ref="T82" si="734">IFERROR((T80/T81)*1000,"")</f>
        <v/>
      </c>
      <c r="U82" s="446" t="str">
        <f t="shared" ref="U82" si="735">IFERROR((U80/U81)*1000,"")</f>
        <v/>
      </c>
      <c r="V82" s="446" t="str">
        <f t="shared" ref="V82" si="736">IFERROR((V80/V81)*1000,"")</f>
        <v/>
      </c>
      <c r="W82" s="446" t="str">
        <f t="shared" ref="W82" si="737">IFERROR((W80/W81)*1000,"")</f>
        <v/>
      </c>
      <c r="X82" s="446" t="str">
        <f t="shared" ref="X82" si="738">IFERROR((X80/X81)*1000,"")</f>
        <v/>
      </c>
      <c r="Y82" s="446" t="str">
        <f t="shared" ref="Y82" si="739">IFERROR((Y80/Y81)*1000,"")</f>
        <v/>
      </c>
      <c r="Z82" s="446" t="str">
        <f t="shared" ref="Z82" si="740">IFERROR((Z80/Z81)*1000,"")</f>
        <v/>
      </c>
      <c r="AA82" s="446" t="str">
        <f t="shared" ref="AA82" si="741">IFERROR((AA80/AA81)*1000,"")</f>
        <v/>
      </c>
      <c r="AB82" s="446" t="str">
        <f t="shared" ref="AB82" si="742">IFERROR((AB80/AB81)*1000,"")</f>
        <v/>
      </c>
      <c r="AC82" s="446" t="str">
        <f t="shared" ref="AC82" si="743">IFERROR((AC80/AC81)*1000,"")</f>
        <v/>
      </c>
      <c r="AD82" s="446" t="str">
        <f t="shared" ref="AD82" si="744">IFERROR((AD80/AD81)*1000,"")</f>
        <v/>
      </c>
      <c r="AE82" s="446" t="str">
        <f t="shared" ref="AE82" si="745">IFERROR((AE80/AE81)*1000,"")</f>
        <v/>
      </c>
      <c r="AF82" s="446" t="str">
        <f t="shared" ref="AF82" si="746">IFERROR((AF80/AF81)*1000,"")</f>
        <v/>
      </c>
      <c r="AG82" s="446" t="str">
        <f t="shared" ref="AG82" si="747">IFERROR((AG80/AG81)*1000,"")</f>
        <v/>
      </c>
      <c r="AH82" s="446" t="str">
        <f t="shared" ref="AH82" si="748">IFERROR((AH80/AH81)*1000,"")</f>
        <v/>
      </c>
      <c r="AI82" s="446" t="str">
        <f t="shared" ref="AI82" si="749">IFERROR((AI80/AI81)*1000,"")</f>
        <v/>
      </c>
      <c r="AJ82" s="446" t="str">
        <f t="shared" ref="AJ82" si="750">IFERROR((AJ80/AJ81)*1000,"")</f>
        <v/>
      </c>
      <c r="AK82" s="446" t="str">
        <f t="shared" ref="AK82" si="751">IFERROR((AK80/AK81)*1000,"")</f>
        <v/>
      </c>
      <c r="AL82" s="446" t="str">
        <f t="shared" ref="AL82" si="752">IFERROR((AL80/AL81)*1000,"")</f>
        <v/>
      </c>
      <c r="AM82" s="446" t="str">
        <f t="shared" ref="AM82" si="753">IFERROR((AM80/AM81)*1000,"")</f>
        <v/>
      </c>
      <c r="AN82" s="446" t="str">
        <f t="shared" ref="AN82" si="754">IFERROR((AN80/AN81)*1000,"")</f>
        <v/>
      </c>
      <c r="AO82" s="446" t="str">
        <f t="shared" ref="AO82" si="755">IFERROR((AO80/AO81)*1000,"")</f>
        <v/>
      </c>
      <c r="AP82" s="446" t="str">
        <f t="shared" ref="AP82" si="756">IFERROR((AP80/AP81)*1000,"")</f>
        <v/>
      </c>
      <c r="AQ82" s="446" t="str">
        <f t="shared" ref="AQ82" si="757">IFERROR((AQ80/AQ81)*1000,"")</f>
        <v/>
      </c>
      <c r="AR82" s="446" t="str">
        <f t="shared" ref="AR82" si="758">IFERROR((AR80/AR81)*1000,"")</f>
        <v/>
      </c>
      <c r="AS82" s="446" t="str">
        <f t="shared" ref="AS82" si="759">IFERROR((AS80/AS81)*1000,"")</f>
        <v/>
      </c>
      <c r="AT82" s="446" t="str">
        <f t="shared" ref="AT82" si="760">IFERROR((AT80/AT81)*1000,"")</f>
        <v/>
      </c>
      <c r="AU82" s="446" t="str">
        <f t="shared" ref="AU82" si="761">IFERROR((AU80/AU81)*1000,"")</f>
        <v/>
      </c>
      <c r="AV82" s="446" t="str">
        <f t="shared" ref="AV82" si="762">IFERROR((AV80/AV81)*1000,"")</f>
        <v/>
      </c>
      <c r="AW82" s="446" t="str">
        <f t="shared" ref="AW82" si="763">IFERROR((AW80/AW81)*1000,"")</f>
        <v/>
      </c>
      <c r="AX82" s="446" t="str">
        <f t="shared" ref="AX82" si="764">IFERROR((AX80/AX81)*1000,"")</f>
        <v/>
      </c>
      <c r="AY82" s="446" t="str">
        <f t="shared" ref="AY82" si="765">IFERROR((AY80/AY81)*1000,"")</f>
        <v/>
      </c>
      <c r="AZ82" s="446" t="str">
        <f t="shared" ref="AZ82" si="766">IFERROR((AZ80/AZ81)*1000,"")</f>
        <v/>
      </c>
      <c r="BA82" s="446" t="str">
        <f t="shared" ref="BA82" si="767">IFERROR((BA80/BA81)*1000,"")</f>
        <v/>
      </c>
      <c r="BB82" s="446" t="str">
        <f t="shared" ref="BB82" si="768">IFERROR((BB80/BB81)*1000,"")</f>
        <v/>
      </c>
      <c r="BC82" s="446" t="str">
        <f t="shared" ref="BC82" si="769">IFERROR((BC80/BC81)*1000,"")</f>
        <v/>
      </c>
      <c r="BD82" s="446" t="str">
        <f t="shared" ref="BD82" si="770">IFERROR((BD80/BD81)*1000,"")</f>
        <v/>
      </c>
      <c r="BE82" s="446" t="str">
        <f t="shared" ref="BE82" si="771">IFERROR((BE80/BE81)*1000,"")</f>
        <v/>
      </c>
      <c r="BF82" s="446" t="str">
        <f t="shared" ref="BF82" si="772">IFERROR((BF80/BF81)*1000,"")</f>
        <v/>
      </c>
      <c r="BG82" s="446" t="str">
        <f t="shared" ref="BG82" si="773">IFERROR((BG80/BG81)*1000,"")</f>
        <v/>
      </c>
      <c r="BH82" s="446" t="str">
        <f t="shared" ref="BH82" si="774">IFERROR((BH80/BH81)*1000,"")</f>
        <v/>
      </c>
      <c r="BI82" s="446" t="str">
        <f t="shared" ref="BI82" si="775">IFERROR((BI80/BI81)*1000,"")</f>
        <v/>
      </c>
      <c r="BJ82" s="446" t="str">
        <f t="shared" ref="BJ82" si="776">IFERROR((BJ80/BJ81)*1000,"")</f>
        <v/>
      </c>
      <c r="BK82" s="446" t="str">
        <f t="shared" ref="BK82" si="777">IFERROR((BK80/BK81)*1000,"")</f>
        <v/>
      </c>
      <c r="BL82" s="446" t="str">
        <f t="shared" ref="BL82" si="778">IFERROR((BL80/BL81)*1000,"")</f>
        <v/>
      </c>
      <c r="BM82" s="446" t="str">
        <f t="shared" ref="BM82" si="779">IFERROR((BM80/BM81)*1000,"")</f>
        <v/>
      </c>
      <c r="BN82" s="446" t="str">
        <f t="shared" ref="BN82" si="780">IFERROR((BN80/BN81)*1000,"")</f>
        <v/>
      </c>
      <c r="BO82" s="446" t="str">
        <f t="shared" ref="BO82" si="781">IFERROR((BO80/BO81)*1000,"")</f>
        <v/>
      </c>
      <c r="BP82" s="446" t="str">
        <f t="shared" ref="BP82" si="782">IFERROR((BP80/BP81)*1000,"")</f>
        <v/>
      </c>
      <c r="BQ82" s="446" t="str">
        <f t="shared" ref="BQ82" si="783">IFERROR((BQ80/BQ81)*1000,"")</f>
        <v/>
      </c>
      <c r="BR82" s="446" t="str">
        <f t="shared" ref="BR82" si="784">IFERROR((BR80/BR81)*1000,"")</f>
        <v/>
      </c>
      <c r="BS82" s="446" t="str">
        <f t="shared" ref="BS82" si="785">IFERROR((BS80/BS81)*1000,"")</f>
        <v/>
      </c>
      <c r="BT82" s="446" t="str">
        <f t="shared" ref="BT82" si="786">IFERROR((BT80/BT81)*1000,"")</f>
        <v/>
      </c>
      <c r="BU82" s="446" t="str">
        <f t="shared" ref="BU82" si="787">IFERROR((BU80/BU81)*1000,"")</f>
        <v/>
      </c>
      <c r="BV82" s="446" t="str">
        <f t="shared" ref="BV82" si="788">IFERROR((BV80/BV81)*1000,"")</f>
        <v/>
      </c>
      <c r="BW82" s="446" t="str">
        <f t="shared" ref="BW82" si="789">IFERROR((BW80/BW81)*1000,"")</f>
        <v/>
      </c>
      <c r="BX82" s="446" t="str">
        <f t="shared" ref="BX82" si="790">IFERROR((BX80/BX81)*1000,"")</f>
        <v/>
      </c>
      <c r="BY82" s="446" t="str">
        <f t="shared" ref="BY82" si="791">IFERROR((BY80/BY81)*1000,"")</f>
        <v/>
      </c>
      <c r="BZ82" s="446" t="str">
        <f t="shared" ref="BZ82" si="792">IFERROR((BZ80/BZ81)*1000,"")</f>
        <v/>
      </c>
      <c r="CA82" s="446" t="str">
        <f t="shared" ref="CA82" si="793">IFERROR((CA80/CA81)*1000,"")</f>
        <v/>
      </c>
      <c r="CB82" s="446" t="str">
        <f t="shared" ref="CB82" si="794">IFERROR((CB80/CB81)*1000,"")</f>
        <v/>
      </c>
      <c r="CC82" s="446" t="str">
        <f t="shared" ref="CC82" si="795">IFERROR((CC80/CC81)*1000,"")</f>
        <v/>
      </c>
      <c r="CD82" s="446" t="str">
        <f t="shared" ref="CD82" si="796">IFERROR((CD80/CD81)*1000,"")</f>
        <v/>
      </c>
      <c r="CE82" s="446" t="str">
        <f t="shared" ref="CE82" si="797">IFERROR((CE80/CE81)*1000,"")</f>
        <v/>
      </c>
      <c r="CF82" s="446" t="str">
        <f t="shared" ref="CF82" si="798">IFERROR((CF80/CF81)*1000,"")</f>
        <v/>
      </c>
      <c r="CG82" s="446" t="str">
        <f t="shared" ref="CG82" si="799">IFERROR((CG80/CG81)*1000,"")</f>
        <v/>
      </c>
      <c r="CH82" s="446" t="str">
        <f t="shared" ref="CH82" si="800">IFERROR((CH80/CH81)*1000,"")</f>
        <v/>
      </c>
      <c r="CI82" s="446" t="str">
        <f t="shared" ref="CI82" si="801">IFERROR((CI80/CI81)*1000,"")</f>
        <v/>
      </c>
      <c r="CJ82" s="446" t="str">
        <f t="shared" ref="CJ82" si="802">IFERROR((CJ80/CJ81)*1000,"")</f>
        <v/>
      </c>
      <c r="CK82" s="446" t="str">
        <f t="shared" ref="CK82" si="803">IFERROR((CK80/CK81)*1000,"")</f>
        <v/>
      </c>
      <c r="CL82" s="446" t="str">
        <f t="shared" ref="CL82" si="804">IFERROR((CL80/CL81)*1000,"")</f>
        <v/>
      </c>
      <c r="CN82" s="447" t="str">
        <f t="shared" si="715"/>
        <v/>
      </c>
      <c r="CO82" s="447" t="str">
        <f t="shared" si="716"/>
        <v/>
      </c>
      <c r="CP82" s="447" t="str">
        <f t="shared" si="717"/>
        <v/>
      </c>
    </row>
    <row r="83" spans="1:94" outlineLevel="1" x14ac:dyDescent="0.25">
      <c r="A83" s="450"/>
      <c r="B83" s="450" t="s">
        <v>124</v>
      </c>
      <c r="C83" s="466" t="s">
        <v>364</v>
      </c>
      <c r="D83" s="466" t="s">
        <v>365</v>
      </c>
      <c r="E83" s="467" t="str">
        <f t="shared" ref="E83:AJ83" ca="1" si="805">IFERROR(IF((INDEX($E74:$CL81,8,MATCH(base,$E74:$CL74,0))/INDEX($E74:$CL81,3,MATCH(sector_base,$E74:$CL74,0))/(E81/E76))&gt;=1,1,(INDEX($E74:$CL81,8,MATCH(base,$E74:$CL74,0))/INDEX($E74:$CL81,3,MATCH(base,$E74:$CL74,0))/(E81/E76))),"")</f>
        <v/>
      </c>
      <c r="F83" s="468" t="str">
        <f t="shared" ca="1" si="805"/>
        <v/>
      </c>
      <c r="G83" s="468" t="str">
        <f t="shared" ca="1" si="805"/>
        <v/>
      </c>
      <c r="H83" s="468" t="str">
        <f t="shared" ca="1" si="805"/>
        <v/>
      </c>
      <c r="I83" s="468" t="str">
        <f t="shared" ca="1" si="805"/>
        <v/>
      </c>
      <c r="J83" s="468" t="str">
        <f t="shared" ca="1" si="805"/>
        <v/>
      </c>
      <c r="K83" s="468" t="str">
        <f t="shared" ca="1" si="805"/>
        <v/>
      </c>
      <c r="L83" s="468" t="str">
        <f t="shared" ca="1" si="805"/>
        <v/>
      </c>
      <c r="M83" s="468" t="str">
        <f t="shared" ca="1" si="805"/>
        <v/>
      </c>
      <c r="N83" s="468" t="str">
        <f t="shared" ca="1" si="805"/>
        <v/>
      </c>
      <c r="O83" s="468" t="str">
        <f t="shared" ca="1" si="805"/>
        <v/>
      </c>
      <c r="P83" s="468" t="str">
        <f t="shared" ca="1" si="805"/>
        <v/>
      </c>
      <c r="Q83" s="468" t="str">
        <f t="shared" ca="1" si="805"/>
        <v/>
      </c>
      <c r="R83" s="468" t="str">
        <f t="shared" ca="1" si="805"/>
        <v/>
      </c>
      <c r="S83" s="468" t="str">
        <f t="shared" ca="1" si="805"/>
        <v/>
      </c>
      <c r="T83" s="468" t="str">
        <f t="shared" ca="1" si="805"/>
        <v/>
      </c>
      <c r="U83" s="468" t="str">
        <f t="shared" ca="1" si="805"/>
        <v/>
      </c>
      <c r="V83" s="468" t="str">
        <f t="shared" ca="1" si="805"/>
        <v/>
      </c>
      <c r="W83" s="468" t="str">
        <f t="shared" ca="1" si="805"/>
        <v/>
      </c>
      <c r="X83" s="468" t="str">
        <f t="shared" ca="1" si="805"/>
        <v/>
      </c>
      <c r="Y83" s="468" t="str">
        <f t="shared" ca="1" si="805"/>
        <v/>
      </c>
      <c r="Z83" s="468" t="str">
        <f t="shared" ca="1" si="805"/>
        <v/>
      </c>
      <c r="AA83" s="468" t="str">
        <f t="shared" ca="1" si="805"/>
        <v/>
      </c>
      <c r="AB83" s="468" t="str">
        <f t="shared" ca="1" si="805"/>
        <v/>
      </c>
      <c r="AC83" s="468" t="str">
        <f t="shared" ca="1" si="805"/>
        <v/>
      </c>
      <c r="AD83" s="468" t="str">
        <f t="shared" ca="1" si="805"/>
        <v/>
      </c>
      <c r="AE83" s="468" t="str">
        <f t="shared" ca="1" si="805"/>
        <v/>
      </c>
      <c r="AF83" s="468" t="str">
        <f t="shared" ca="1" si="805"/>
        <v/>
      </c>
      <c r="AG83" s="468" t="str">
        <f t="shared" ca="1" si="805"/>
        <v/>
      </c>
      <c r="AH83" s="468" t="str">
        <f t="shared" ca="1" si="805"/>
        <v/>
      </c>
      <c r="AI83" s="468" t="str">
        <f t="shared" ca="1" si="805"/>
        <v/>
      </c>
      <c r="AJ83" s="468" t="str">
        <f t="shared" ca="1" si="805"/>
        <v/>
      </c>
      <c r="AK83" s="468" t="str">
        <f t="shared" ref="AK83:BP83" ca="1" si="806">IFERROR(IF((INDEX($E74:$CL81,8,MATCH(base,$E74:$CL74,0))/INDEX($E74:$CL81,3,MATCH(sector_base,$E74:$CL74,0))/(AK81/AK76))&gt;=1,1,(INDEX($E74:$CL81,8,MATCH(base,$E74:$CL74,0))/INDEX($E74:$CL81,3,MATCH(base,$E74:$CL74,0))/(AK81/AK76))),"")</f>
        <v/>
      </c>
      <c r="AL83" s="468" t="str">
        <f t="shared" ca="1" si="806"/>
        <v/>
      </c>
      <c r="AM83" s="468" t="str">
        <f t="shared" ca="1" si="806"/>
        <v/>
      </c>
      <c r="AN83" s="468" t="str">
        <f t="shared" ca="1" si="806"/>
        <v/>
      </c>
      <c r="AO83" s="468" t="str">
        <f t="shared" ca="1" si="806"/>
        <v/>
      </c>
      <c r="AP83" s="468" t="str">
        <f t="shared" ca="1" si="806"/>
        <v/>
      </c>
      <c r="AQ83" s="468" t="str">
        <f t="shared" ca="1" si="806"/>
        <v/>
      </c>
      <c r="AR83" s="468" t="str">
        <f t="shared" ca="1" si="806"/>
        <v/>
      </c>
      <c r="AS83" s="468" t="str">
        <f t="shared" ca="1" si="806"/>
        <v/>
      </c>
      <c r="AT83" s="468" t="str">
        <f t="shared" ca="1" si="806"/>
        <v/>
      </c>
      <c r="AU83" s="468" t="str">
        <f t="shared" ca="1" si="806"/>
        <v/>
      </c>
      <c r="AV83" s="468" t="str">
        <f t="shared" ca="1" si="806"/>
        <v/>
      </c>
      <c r="AW83" s="468" t="str">
        <f t="shared" ca="1" si="806"/>
        <v/>
      </c>
      <c r="AX83" s="468" t="str">
        <f t="shared" ca="1" si="806"/>
        <v/>
      </c>
      <c r="AY83" s="468" t="str">
        <f t="shared" ca="1" si="806"/>
        <v/>
      </c>
      <c r="AZ83" s="468" t="str">
        <f t="shared" ca="1" si="806"/>
        <v/>
      </c>
      <c r="BA83" s="468" t="str">
        <f t="shared" ca="1" si="806"/>
        <v/>
      </c>
      <c r="BB83" s="468" t="str">
        <f t="shared" ca="1" si="806"/>
        <v/>
      </c>
      <c r="BC83" s="468" t="str">
        <f t="shared" ca="1" si="806"/>
        <v/>
      </c>
      <c r="BD83" s="468" t="str">
        <f t="shared" ca="1" si="806"/>
        <v/>
      </c>
      <c r="BE83" s="468" t="str">
        <f t="shared" ca="1" si="806"/>
        <v/>
      </c>
      <c r="BF83" s="468" t="str">
        <f t="shared" ca="1" si="806"/>
        <v/>
      </c>
      <c r="BG83" s="468" t="str">
        <f t="shared" ca="1" si="806"/>
        <v/>
      </c>
      <c r="BH83" s="468" t="str">
        <f t="shared" ca="1" si="806"/>
        <v/>
      </c>
      <c r="BI83" s="468" t="str">
        <f t="shared" ca="1" si="806"/>
        <v/>
      </c>
      <c r="BJ83" s="468" t="str">
        <f t="shared" ca="1" si="806"/>
        <v/>
      </c>
      <c r="BK83" s="468" t="str">
        <f t="shared" ca="1" si="806"/>
        <v/>
      </c>
      <c r="BL83" s="468" t="str">
        <f t="shared" ca="1" si="806"/>
        <v/>
      </c>
      <c r="BM83" s="468" t="str">
        <f t="shared" ca="1" si="806"/>
        <v/>
      </c>
      <c r="BN83" s="468" t="str">
        <f t="shared" ca="1" si="806"/>
        <v/>
      </c>
      <c r="BO83" s="468" t="str">
        <f t="shared" ca="1" si="806"/>
        <v/>
      </c>
      <c r="BP83" s="468" t="str">
        <f t="shared" ca="1" si="806"/>
        <v/>
      </c>
      <c r="BQ83" s="468" t="str">
        <f t="shared" ref="BQ83:CL83" ca="1" si="807">IFERROR(IF((INDEX($E74:$CL81,8,MATCH(base,$E74:$CL74,0))/INDEX($E74:$CL81,3,MATCH(sector_base,$E74:$CL74,0))/(BQ81/BQ76))&gt;=1,1,(INDEX($E74:$CL81,8,MATCH(base,$E74:$CL74,0))/INDEX($E74:$CL81,3,MATCH(base,$E74:$CL74,0))/(BQ81/BQ76))),"")</f>
        <v/>
      </c>
      <c r="BR83" s="468" t="str">
        <f t="shared" ca="1" si="807"/>
        <v/>
      </c>
      <c r="BS83" s="468" t="str">
        <f t="shared" ca="1" si="807"/>
        <v/>
      </c>
      <c r="BT83" s="468" t="str">
        <f t="shared" ca="1" si="807"/>
        <v/>
      </c>
      <c r="BU83" s="468" t="str">
        <f t="shared" ca="1" si="807"/>
        <v/>
      </c>
      <c r="BV83" s="468" t="str">
        <f t="shared" ca="1" si="807"/>
        <v/>
      </c>
      <c r="BW83" s="468" t="str">
        <f t="shared" ca="1" si="807"/>
        <v/>
      </c>
      <c r="BX83" s="468" t="str">
        <f t="shared" ca="1" si="807"/>
        <v/>
      </c>
      <c r="BY83" s="468" t="str">
        <f t="shared" ca="1" si="807"/>
        <v/>
      </c>
      <c r="BZ83" s="468" t="str">
        <f t="shared" ca="1" si="807"/>
        <v/>
      </c>
      <c r="CA83" s="468" t="str">
        <f t="shared" ca="1" si="807"/>
        <v/>
      </c>
      <c r="CB83" s="468" t="str">
        <f t="shared" ca="1" si="807"/>
        <v/>
      </c>
      <c r="CC83" s="468" t="str">
        <f t="shared" ca="1" si="807"/>
        <v/>
      </c>
      <c r="CD83" s="468" t="str">
        <f t="shared" ca="1" si="807"/>
        <v/>
      </c>
      <c r="CE83" s="468" t="str">
        <f t="shared" ca="1" si="807"/>
        <v/>
      </c>
      <c r="CF83" s="468" t="str">
        <f t="shared" ca="1" si="807"/>
        <v/>
      </c>
      <c r="CG83" s="468" t="str">
        <f t="shared" ca="1" si="807"/>
        <v/>
      </c>
      <c r="CH83" s="468" t="str">
        <f t="shared" ca="1" si="807"/>
        <v/>
      </c>
      <c r="CI83" s="468" t="str">
        <f t="shared" ca="1" si="807"/>
        <v/>
      </c>
      <c r="CJ83" s="468" t="str">
        <f t="shared" ca="1" si="807"/>
        <v/>
      </c>
      <c r="CK83" s="468" t="str">
        <f t="shared" ca="1" si="807"/>
        <v/>
      </c>
      <c r="CL83" s="468" t="str">
        <f t="shared" ca="1" si="807"/>
        <v/>
      </c>
      <c r="CN83" s="462" t="str">
        <f ca="1">IFERROR((Y83/H83)^(1/17)-1,"")</f>
        <v/>
      </c>
      <c r="CO83" s="462" t="str">
        <f ca="1">IFERROR((AN83/Y83)^(1/15)-1,"")</f>
        <v/>
      </c>
      <c r="CP83" s="462" t="str">
        <f ca="1">IFERROR((AN83/H83)^(1/32)-1,"")</f>
        <v/>
      </c>
    </row>
    <row r="84" spans="1:94" outlineLevel="1" x14ac:dyDescent="0.25">
      <c r="A84" s="455"/>
      <c r="B84" s="455" t="s">
        <v>27</v>
      </c>
      <c r="C84" s="455" t="s">
        <v>366</v>
      </c>
      <c r="D84" s="455" t="s">
        <v>367</v>
      </c>
      <c r="E84" s="457" t="str">
        <f t="shared" ref="E84:AJ84" ca="1" si="808">IFERROR(IF(INDEX($E74:$CL83,9,MATCH(base,$E74:$CL74,0))-E79&lt;0,"N/A",INDEX($E74:$CL83,9,MATCH(base,$E74:$CL74,0))-E79),"")</f>
        <v/>
      </c>
      <c r="F84" s="458" t="str">
        <f t="shared" ca="1" si="808"/>
        <v/>
      </c>
      <c r="G84" s="458" t="str">
        <f t="shared" ca="1" si="808"/>
        <v/>
      </c>
      <c r="H84" s="458" t="str">
        <f t="shared" ca="1" si="808"/>
        <v/>
      </c>
      <c r="I84" s="458" t="str">
        <f t="shared" ca="1" si="808"/>
        <v/>
      </c>
      <c r="J84" s="458" t="str">
        <f t="shared" ca="1" si="808"/>
        <v/>
      </c>
      <c r="K84" s="458" t="str">
        <f t="shared" ca="1" si="808"/>
        <v/>
      </c>
      <c r="L84" s="458" t="str">
        <f t="shared" ca="1" si="808"/>
        <v/>
      </c>
      <c r="M84" s="458" t="str">
        <f t="shared" ca="1" si="808"/>
        <v/>
      </c>
      <c r="N84" s="458" t="str">
        <f t="shared" ca="1" si="808"/>
        <v/>
      </c>
      <c r="O84" s="458" t="str">
        <f t="shared" ca="1" si="808"/>
        <v/>
      </c>
      <c r="P84" s="458" t="str">
        <f t="shared" ca="1" si="808"/>
        <v/>
      </c>
      <c r="Q84" s="458" t="str">
        <f t="shared" ca="1" si="808"/>
        <v/>
      </c>
      <c r="R84" s="458" t="str">
        <f t="shared" ca="1" si="808"/>
        <v/>
      </c>
      <c r="S84" s="458" t="str">
        <f t="shared" ca="1" si="808"/>
        <v/>
      </c>
      <c r="T84" s="458" t="str">
        <f t="shared" ca="1" si="808"/>
        <v/>
      </c>
      <c r="U84" s="458" t="str">
        <f t="shared" ca="1" si="808"/>
        <v/>
      </c>
      <c r="V84" s="458" t="str">
        <f t="shared" ca="1" si="808"/>
        <v/>
      </c>
      <c r="W84" s="458" t="str">
        <f t="shared" ca="1" si="808"/>
        <v/>
      </c>
      <c r="X84" s="458" t="str">
        <f t="shared" ca="1" si="808"/>
        <v/>
      </c>
      <c r="Y84" s="458" t="str">
        <f t="shared" ca="1" si="808"/>
        <v/>
      </c>
      <c r="Z84" s="458" t="str">
        <f t="shared" ca="1" si="808"/>
        <v/>
      </c>
      <c r="AA84" s="458" t="str">
        <f t="shared" ca="1" si="808"/>
        <v/>
      </c>
      <c r="AB84" s="458" t="str">
        <f t="shared" ca="1" si="808"/>
        <v/>
      </c>
      <c r="AC84" s="458" t="str">
        <f t="shared" ca="1" si="808"/>
        <v/>
      </c>
      <c r="AD84" s="458" t="str">
        <f t="shared" ca="1" si="808"/>
        <v/>
      </c>
      <c r="AE84" s="458" t="str">
        <f t="shared" ca="1" si="808"/>
        <v/>
      </c>
      <c r="AF84" s="458" t="str">
        <f t="shared" ca="1" si="808"/>
        <v/>
      </c>
      <c r="AG84" s="458" t="str">
        <f t="shared" ca="1" si="808"/>
        <v/>
      </c>
      <c r="AH84" s="458" t="str">
        <f t="shared" ca="1" si="808"/>
        <v/>
      </c>
      <c r="AI84" s="458" t="str">
        <f t="shared" ca="1" si="808"/>
        <v/>
      </c>
      <c r="AJ84" s="458" t="str">
        <f t="shared" ca="1" si="808"/>
        <v/>
      </c>
      <c r="AK84" s="458" t="str">
        <f t="shared" ref="AK84:BP84" ca="1" si="809">IFERROR(IF(INDEX($E74:$CL83,9,MATCH(base,$E74:$CL74,0))-AK79&lt;0,"N/A",INDEX($E74:$CL83,9,MATCH(base,$E74:$CL74,0))-AK79),"")</f>
        <v/>
      </c>
      <c r="AL84" s="458" t="str">
        <f t="shared" ca="1" si="809"/>
        <v/>
      </c>
      <c r="AM84" s="458" t="str">
        <f t="shared" ca="1" si="809"/>
        <v/>
      </c>
      <c r="AN84" s="458" t="str">
        <f t="shared" ca="1" si="809"/>
        <v/>
      </c>
      <c r="AO84" s="458" t="str">
        <f t="shared" ca="1" si="809"/>
        <v/>
      </c>
      <c r="AP84" s="458" t="str">
        <f t="shared" ca="1" si="809"/>
        <v/>
      </c>
      <c r="AQ84" s="458" t="str">
        <f t="shared" ca="1" si="809"/>
        <v/>
      </c>
      <c r="AR84" s="458" t="str">
        <f t="shared" ca="1" si="809"/>
        <v/>
      </c>
      <c r="AS84" s="458" t="str">
        <f t="shared" ca="1" si="809"/>
        <v/>
      </c>
      <c r="AT84" s="458" t="str">
        <f t="shared" ca="1" si="809"/>
        <v/>
      </c>
      <c r="AU84" s="458" t="str">
        <f t="shared" ca="1" si="809"/>
        <v/>
      </c>
      <c r="AV84" s="458" t="str">
        <f t="shared" ca="1" si="809"/>
        <v/>
      </c>
      <c r="AW84" s="458" t="str">
        <f t="shared" ca="1" si="809"/>
        <v/>
      </c>
      <c r="AX84" s="458" t="str">
        <f t="shared" ca="1" si="809"/>
        <v/>
      </c>
      <c r="AY84" s="458" t="str">
        <f t="shared" ca="1" si="809"/>
        <v/>
      </c>
      <c r="AZ84" s="458" t="str">
        <f t="shared" ca="1" si="809"/>
        <v/>
      </c>
      <c r="BA84" s="458" t="str">
        <f t="shared" ca="1" si="809"/>
        <v/>
      </c>
      <c r="BB84" s="458" t="str">
        <f t="shared" ca="1" si="809"/>
        <v/>
      </c>
      <c r="BC84" s="458" t="str">
        <f t="shared" ca="1" si="809"/>
        <v/>
      </c>
      <c r="BD84" s="458" t="str">
        <f t="shared" ca="1" si="809"/>
        <v/>
      </c>
      <c r="BE84" s="458" t="str">
        <f t="shared" ca="1" si="809"/>
        <v/>
      </c>
      <c r="BF84" s="458" t="str">
        <f t="shared" ca="1" si="809"/>
        <v/>
      </c>
      <c r="BG84" s="458" t="str">
        <f t="shared" ca="1" si="809"/>
        <v/>
      </c>
      <c r="BH84" s="458" t="str">
        <f t="shared" ca="1" si="809"/>
        <v/>
      </c>
      <c r="BI84" s="458" t="str">
        <f t="shared" ca="1" si="809"/>
        <v/>
      </c>
      <c r="BJ84" s="458" t="str">
        <f t="shared" ca="1" si="809"/>
        <v/>
      </c>
      <c r="BK84" s="458" t="str">
        <f t="shared" ca="1" si="809"/>
        <v/>
      </c>
      <c r="BL84" s="458" t="str">
        <f t="shared" ca="1" si="809"/>
        <v/>
      </c>
      <c r="BM84" s="458" t="str">
        <f t="shared" ca="1" si="809"/>
        <v/>
      </c>
      <c r="BN84" s="458" t="str">
        <f t="shared" ca="1" si="809"/>
        <v/>
      </c>
      <c r="BO84" s="458" t="str">
        <f t="shared" ca="1" si="809"/>
        <v/>
      </c>
      <c r="BP84" s="458" t="str">
        <f t="shared" ca="1" si="809"/>
        <v/>
      </c>
      <c r="BQ84" s="458" t="str">
        <f t="shared" ref="BQ84:CL84" ca="1" si="810">IFERROR(IF(INDEX($E74:$CL83,9,MATCH(base,$E74:$CL74,0))-BQ79&lt;0,"N/A",INDEX($E74:$CL83,9,MATCH(base,$E74:$CL74,0))-BQ79),"")</f>
        <v/>
      </c>
      <c r="BR84" s="458" t="str">
        <f t="shared" ca="1" si="810"/>
        <v/>
      </c>
      <c r="BS84" s="458" t="str">
        <f t="shared" ca="1" si="810"/>
        <v/>
      </c>
      <c r="BT84" s="458" t="str">
        <f t="shared" ca="1" si="810"/>
        <v/>
      </c>
      <c r="BU84" s="458" t="str">
        <f t="shared" ca="1" si="810"/>
        <v/>
      </c>
      <c r="BV84" s="458" t="str">
        <f t="shared" ca="1" si="810"/>
        <v/>
      </c>
      <c r="BW84" s="458" t="str">
        <f t="shared" ca="1" si="810"/>
        <v/>
      </c>
      <c r="BX84" s="458" t="str">
        <f t="shared" ca="1" si="810"/>
        <v/>
      </c>
      <c r="BY84" s="458" t="str">
        <f t="shared" ca="1" si="810"/>
        <v/>
      </c>
      <c r="BZ84" s="458" t="str">
        <f t="shared" ca="1" si="810"/>
        <v/>
      </c>
      <c r="CA84" s="458" t="str">
        <f t="shared" ca="1" si="810"/>
        <v/>
      </c>
      <c r="CB84" s="458" t="str">
        <f t="shared" ca="1" si="810"/>
        <v/>
      </c>
      <c r="CC84" s="458" t="str">
        <f t="shared" ca="1" si="810"/>
        <v/>
      </c>
      <c r="CD84" s="458" t="str">
        <f t="shared" ca="1" si="810"/>
        <v/>
      </c>
      <c r="CE84" s="458" t="str">
        <f t="shared" ca="1" si="810"/>
        <v/>
      </c>
      <c r="CF84" s="458" t="str">
        <f t="shared" ca="1" si="810"/>
        <v/>
      </c>
      <c r="CG84" s="458" t="str">
        <f t="shared" ca="1" si="810"/>
        <v/>
      </c>
      <c r="CH84" s="458" t="str">
        <f t="shared" ca="1" si="810"/>
        <v/>
      </c>
      <c r="CI84" s="458" t="str">
        <f t="shared" ca="1" si="810"/>
        <v/>
      </c>
      <c r="CJ84" s="458" t="str">
        <f t="shared" ca="1" si="810"/>
        <v/>
      </c>
      <c r="CK84" s="458" t="str">
        <f t="shared" ca="1" si="810"/>
        <v/>
      </c>
      <c r="CL84" s="458" t="str">
        <f t="shared" ca="1" si="810"/>
        <v/>
      </c>
      <c r="CN84" s="454" t="str">
        <f ca="1">IFERROR((Y84/H84)^(1/17)-1,"")</f>
        <v/>
      </c>
      <c r="CO84" s="454" t="str">
        <f ca="1">IFERROR((AN84/Y84)^(1/15)-1,"")</f>
        <v/>
      </c>
      <c r="CP84" s="454" t="str">
        <f ca="1">IFERROR((AN84/H84)^(1/32)-1,"")</f>
        <v/>
      </c>
    </row>
    <row r="85" spans="1:94" outlineLevel="1" x14ac:dyDescent="0.25">
      <c r="A85" s="459" t="s">
        <v>255</v>
      </c>
      <c r="B85" s="459" t="s">
        <v>256</v>
      </c>
      <c r="C85" s="459" t="s">
        <v>368</v>
      </c>
      <c r="D85" s="459" t="s">
        <v>369</v>
      </c>
      <c r="E85" s="461">
        <f t="shared" ref="E85:N85" ca="1" si="811">IF(E8&lt;sector_base,NA(),IF($B$6="ON", IF(E8&gt;=covid_start, IF(E8&lt;covid_recovery,NA(),IFERROR(E79+(E78*E84*E83),0)),IFERROR(E79+(E78*E84*E83),0)),IFERROR(E79+(E78*E84*E83),0)))</f>
        <v>0</v>
      </c>
      <c r="F85" s="461">
        <f t="shared" ca="1" si="811"/>
        <v>0</v>
      </c>
      <c r="G85" s="461">
        <f t="shared" ca="1" si="811"/>
        <v>0</v>
      </c>
      <c r="H85" s="461">
        <f ca="1">IF(H8&lt;sector_base,NA(),IF($B$6="ON", IF(H8&gt;=covid_start, IF(H8&lt;covid_recovery,NA(),IFERROR(H79+(H78*H84*H83),0)),IFERROR(H79+(H78*H84*H83),0)),IFERROR(H79+(H78*H84*H83),0)))</f>
        <v>0</v>
      </c>
      <c r="I85" s="461">
        <f ca="1">IF(I8&lt;sector_base,NA(),IF($B$6="ON", IF(I8&gt;=covid_start, IF(I8&lt;covid_recovery,NA(),IFERROR(I79+(I78*I84*I83),0)),IFERROR(I79+(I78*I84*I83),0)),IFERROR(I79+(I78*I84*I83),0)))</f>
        <v>0</v>
      </c>
      <c r="J85" s="461" t="e">
        <f>IF(J8&lt;sector_base,NA(),IF($B$6="ON", IF(J8&gt;=covid_start, IF(J8&lt;covid_recovery,NA(),IFERROR(J79+(J78*J84*J83),0)),IFERROR(J79+(J78*J84*J83),0)),IFERROR(J79+(J78*J84*J83),0)))</f>
        <v>#N/A</v>
      </c>
      <c r="K85" s="461" t="e">
        <f t="shared" si="811"/>
        <v>#N/A</v>
      </c>
      <c r="L85" s="461" t="e">
        <f t="shared" si="811"/>
        <v>#N/A</v>
      </c>
      <c r="M85" s="461" t="e">
        <f t="shared" si="811"/>
        <v>#N/A</v>
      </c>
      <c r="N85" s="461" t="e">
        <f t="shared" si="811"/>
        <v>#N/A</v>
      </c>
      <c r="O85" s="461">
        <f t="shared" ref="O85:AT85" ca="1" si="812">IF(O8&lt;sector_base,NA(),IF($B$6="ON", IF(O8&gt;=covid_start, IF(O8&lt;covid_recovery,NA(),IFERROR(O79+(O78*O84*O83),0)),IFERROR(O79+(O78*O84*O83),0)),IFERROR(O79+(O78*O84*O83),0)))</f>
        <v>0</v>
      </c>
      <c r="P85" s="461">
        <f t="shared" ca="1" si="812"/>
        <v>0</v>
      </c>
      <c r="Q85" s="461">
        <f t="shared" ca="1" si="812"/>
        <v>0</v>
      </c>
      <c r="R85" s="461">
        <f t="shared" ca="1" si="812"/>
        <v>0</v>
      </c>
      <c r="S85" s="461">
        <f t="shared" ca="1" si="812"/>
        <v>0</v>
      </c>
      <c r="T85" s="461">
        <f t="shared" ca="1" si="812"/>
        <v>0</v>
      </c>
      <c r="U85" s="461">
        <f t="shared" ca="1" si="812"/>
        <v>0</v>
      </c>
      <c r="V85" s="461">
        <f t="shared" ca="1" si="812"/>
        <v>0</v>
      </c>
      <c r="W85" s="461">
        <f t="shared" ca="1" si="812"/>
        <v>0</v>
      </c>
      <c r="X85" s="461">
        <f t="shared" ca="1" si="812"/>
        <v>0</v>
      </c>
      <c r="Y85" s="461">
        <f t="shared" ca="1" si="812"/>
        <v>0</v>
      </c>
      <c r="Z85" s="461">
        <f t="shared" ca="1" si="812"/>
        <v>0</v>
      </c>
      <c r="AA85" s="461">
        <f t="shared" ca="1" si="812"/>
        <v>0</v>
      </c>
      <c r="AB85" s="461">
        <f t="shared" ca="1" si="812"/>
        <v>0</v>
      </c>
      <c r="AC85" s="461">
        <f t="shared" ca="1" si="812"/>
        <v>0</v>
      </c>
      <c r="AD85" s="461">
        <f t="shared" ca="1" si="812"/>
        <v>0</v>
      </c>
      <c r="AE85" s="461">
        <f t="shared" ca="1" si="812"/>
        <v>0</v>
      </c>
      <c r="AF85" s="461">
        <f t="shared" ca="1" si="812"/>
        <v>0</v>
      </c>
      <c r="AG85" s="461">
        <f t="shared" ca="1" si="812"/>
        <v>0</v>
      </c>
      <c r="AH85" s="461">
        <f t="shared" ca="1" si="812"/>
        <v>0</v>
      </c>
      <c r="AI85" s="461">
        <f t="shared" ca="1" si="812"/>
        <v>0</v>
      </c>
      <c r="AJ85" s="461">
        <f t="shared" ca="1" si="812"/>
        <v>0</v>
      </c>
      <c r="AK85" s="461">
        <f t="shared" ca="1" si="812"/>
        <v>0</v>
      </c>
      <c r="AL85" s="461">
        <f t="shared" ca="1" si="812"/>
        <v>0</v>
      </c>
      <c r="AM85" s="461">
        <f t="shared" ca="1" si="812"/>
        <v>0</v>
      </c>
      <c r="AN85" s="461">
        <f t="shared" ca="1" si="812"/>
        <v>0</v>
      </c>
      <c r="AO85" s="461">
        <f t="shared" ca="1" si="812"/>
        <v>0</v>
      </c>
      <c r="AP85" s="461">
        <f t="shared" ca="1" si="812"/>
        <v>0</v>
      </c>
      <c r="AQ85" s="461">
        <f t="shared" ca="1" si="812"/>
        <v>0</v>
      </c>
      <c r="AR85" s="461">
        <f t="shared" ca="1" si="812"/>
        <v>0</v>
      </c>
      <c r="AS85" s="461">
        <f t="shared" ca="1" si="812"/>
        <v>0</v>
      </c>
      <c r="AT85" s="461">
        <f t="shared" ca="1" si="812"/>
        <v>0</v>
      </c>
      <c r="AU85" s="461">
        <f t="shared" ref="AU85:BZ85" ca="1" si="813">IF(AU8&lt;sector_base,NA(),IF($B$6="ON", IF(AU8&gt;=covid_start, IF(AU8&lt;covid_recovery,NA(),IFERROR(AU79+(AU78*AU84*AU83),0)),IFERROR(AU79+(AU78*AU84*AU83),0)),IFERROR(AU79+(AU78*AU84*AU83),0)))</f>
        <v>0</v>
      </c>
      <c r="AV85" s="461">
        <f t="shared" ca="1" si="813"/>
        <v>0</v>
      </c>
      <c r="AW85" s="461">
        <f t="shared" ca="1" si="813"/>
        <v>0</v>
      </c>
      <c r="AX85" s="461">
        <f t="shared" ca="1" si="813"/>
        <v>0</v>
      </c>
      <c r="AY85" s="461">
        <f t="shared" ca="1" si="813"/>
        <v>0</v>
      </c>
      <c r="AZ85" s="461">
        <f t="shared" ca="1" si="813"/>
        <v>0</v>
      </c>
      <c r="BA85" s="461">
        <f t="shared" ca="1" si="813"/>
        <v>0</v>
      </c>
      <c r="BB85" s="461">
        <f t="shared" ca="1" si="813"/>
        <v>0</v>
      </c>
      <c r="BC85" s="461">
        <f t="shared" ca="1" si="813"/>
        <v>0</v>
      </c>
      <c r="BD85" s="461">
        <f t="shared" ca="1" si="813"/>
        <v>0</v>
      </c>
      <c r="BE85" s="461">
        <f t="shared" ca="1" si="813"/>
        <v>0</v>
      </c>
      <c r="BF85" s="461">
        <f t="shared" ca="1" si="813"/>
        <v>0</v>
      </c>
      <c r="BG85" s="461">
        <f t="shared" ca="1" si="813"/>
        <v>0</v>
      </c>
      <c r="BH85" s="461">
        <f t="shared" ca="1" si="813"/>
        <v>0</v>
      </c>
      <c r="BI85" s="461">
        <f t="shared" ca="1" si="813"/>
        <v>0</v>
      </c>
      <c r="BJ85" s="461">
        <f t="shared" ca="1" si="813"/>
        <v>0</v>
      </c>
      <c r="BK85" s="461">
        <f t="shared" ca="1" si="813"/>
        <v>0</v>
      </c>
      <c r="BL85" s="461">
        <f t="shared" ca="1" si="813"/>
        <v>0</v>
      </c>
      <c r="BM85" s="461">
        <f t="shared" ca="1" si="813"/>
        <v>0</v>
      </c>
      <c r="BN85" s="461">
        <f t="shared" ca="1" si="813"/>
        <v>0</v>
      </c>
      <c r="BO85" s="461">
        <f t="shared" ca="1" si="813"/>
        <v>0</v>
      </c>
      <c r="BP85" s="461">
        <f t="shared" ca="1" si="813"/>
        <v>0</v>
      </c>
      <c r="BQ85" s="461">
        <f t="shared" ca="1" si="813"/>
        <v>0</v>
      </c>
      <c r="BR85" s="461">
        <f t="shared" ca="1" si="813"/>
        <v>0</v>
      </c>
      <c r="BS85" s="461">
        <f t="shared" ca="1" si="813"/>
        <v>0</v>
      </c>
      <c r="BT85" s="461">
        <f t="shared" ca="1" si="813"/>
        <v>0</v>
      </c>
      <c r="BU85" s="461">
        <f t="shared" ca="1" si="813"/>
        <v>0</v>
      </c>
      <c r="BV85" s="461">
        <f t="shared" ca="1" si="813"/>
        <v>0</v>
      </c>
      <c r="BW85" s="461">
        <f t="shared" ca="1" si="813"/>
        <v>0</v>
      </c>
      <c r="BX85" s="461">
        <f t="shared" ca="1" si="813"/>
        <v>0</v>
      </c>
      <c r="BY85" s="461">
        <f t="shared" ca="1" si="813"/>
        <v>0</v>
      </c>
      <c r="BZ85" s="461">
        <f t="shared" ca="1" si="813"/>
        <v>0</v>
      </c>
      <c r="CA85" s="461">
        <f t="shared" ref="CA85:CL85" ca="1" si="814">IF(CA8&lt;sector_base,NA(),IF($B$6="ON", IF(CA8&gt;=covid_start, IF(CA8&lt;covid_recovery,NA(),IFERROR(CA79+(CA78*CA84*CA83),0)),IFERROR(CA79+(CA78*CA84*CA83),0)),IFERROR(CA79+(CA78*CA84*CA83),0)))</f>
        <v>0</v>
      </c>
      <c r="CB85" s="461">
        <f t="shared" ca="1" si="814"/>
        <v>0</v>
      </c>
      <c r="CC85" s="461">
        <f t="shared" ca="1" si="814"/>
        <v>0</v>
      </c>
      <c r="CD85" s="461">
        <f t="shared" ca="1" si="814"/>
        <v>0</v>
      </c>
      <c r="CE85" s="461">
        <f t="shared" ca="1" si="814"/>
        <v>0</v>
      </c>
      <c r="CF85" s="461">
        <f t="shared" ca="1" si="814"/>
        <v>0</v>
      </c>
      <c r="CG85" s="461">
        <f t="shared" ca="1" si="814"/>
        <v>0</v>
      </c>
      <c r="CH85" s="461">
        <f t="shared" ca="1" si="814"/>
        <v>0</v>
      </c>
      <c r="CI85" s="461">
        <f t="shared" ca="1" si="814"/>
        <v>0</v>
      </c>
      <c r="CJ85" s="461">
        <f t="shared" ca="1" si="814"/>
        <v>0</v>
      </c>
      <c r="CK85" s="461">
        <f t="shared" ca="1" si="814"/>
        <v>0</v>
      </c>
      <c r="CL85" s="461">
        <f t="shared" ca="1" si="814"/>
        <v>0</v>
      </c>
      <c r="CN85" s="462" t="str">
        <f ca="1">IFERROR((Y85/H85)^(1/17)-1,"")</f>
        <v/>
      </c>
      <c r="CO85" s="462" t="str">
        <f ca="1">IFERROR((AN85/Y85)^(1/15)-1,"")</f>
        <v/>
      </c>
      <c r="CP85" s="462" t="str">
        <f ca="1">IFERROR((AN85/H85)^(1/32)-1,"")</f>
        <v/>
      </c>
    </row>
    <row r="86" spans="1:94" outlineLevel="1" x14ac:dyDescent="0.25">
      <c r="A86" s="456" t="s">
        <v>255</v>
      </c>
      <c r="B86" s="456" t="s">
        <v>129</v>
      </c>
      <c r="C86" s="456" t="s">
        <v>370</v>
      </c>
      <c r="D86" s="456"/>
      <c r="E86" s="469" t="e">
        <f>IF(E74=base,E85, IF(E74=target,E85,#N/A))</f>
        <v>#N/A</v>
      </c>
      <c r="F86" s="463">
        <f ca="1">IF(F82=base,F85, IF(F82=target,F85,#N/A))</f>
        <v>0</v>
      </c>
      <c r="G86" s="463">
        <f ca="1">IF(G82=base,G85, IF(G82=target,G85,#N/A))</f>
        <v>0</v>
      </c>
      <c r="H86" s="463" t="e">
        <f>IF(H74=base,H85, IF(H74=target,H85,#N/A))</f>
        <v>#N/A</v>
      </c>
      <c r="I86" s="463" t="e">
        <f t="shared" ref="I86:AN86" si="815">IF(I74=base,I85, IF(I74=target,I85,#N/A))</f>
        <v>#N/A</v>
      </c>
      <c r="J86" s="463" t="e">
        <f t="shared" si="815"/>
        <v>#N/A</v>
      </c>
      <c r="K86" s="463" t="e">
        <f t="shared" si="815"/>
        <v>#N/A</v>
      </c>
      <c r="L86" s="463" t="e">
        <f t="shared" si="815"/>
        <v>#N/A</v>
      </c>
      <c r="M86" s="463" t="e">
        <f t="shared" si="815"/>
        <v>#N/A</v>
      </c>
      <c r="N86" s="463" t="e">
        <f t="shared" si="815"/>
        <v>#N/A</v>
      </c>
      <c r="O86" s="463" t="e">
        <f t="shared" si="815"/>
        <v>#N/A</v>
      </c>
      <c r="P86" s="463" t="e">
        <f t="shared" si="815"/>
        <v>#N/A</v>
      </c>
      <c r="Q86" s="463" t="e">
        <f t="shared" si="815"/>
        <v>#N/A</v>
      </c>
      <c r="R86" s="463" t="e">
        <f t="shared" si="815"/>
        <v>#N/A</v>
      </c>
      <c r="S86" s="463" t="e">
        <f t="shared" si="815"/>
        <v>#N/A</v>
      </c>
      <c r="T86" s="463" t="e">
        <f t="shared" si="815"/>
        <v>#N/A</v>
      </c>
      <c r="U86" s="463" t="e">
        <f t="shared" si="815"/>
        <v>#N/A</v>
      </c>
      <c r="V86" s="463" t="e">
        <f t="shared" si="815"/>
        <v>#N/A</v>
      </c>
      <c r="W86" s="463" t="e">
        <f t="shared" si="815"/>
        <v>#N/A</v>
      </c>
      <c r="X86" s="463" t="e">
        <f t="shared" si="815"/>
        <v>#N/A</v>
      </c>
      <c r="Y86" s="463" t="e">
        <f>IF(Y74=base,Y85, IF(Y74=target,Y85,#N/A))</f>
        <v>#N/A</v>
      </c>
      <c r="Z86" s="463" t="e">
        <f t="shared" si="815"/>
        <v>#N/A</v>
      </c>
      <c r="AA86" s="463" t="e">
        <f t="shared" si="815"/>
        <v>#N/A</v>
      </c>
      <c r="AB86" s="463" t="e">
        <f t="shared" si="815"/>
        <v>#N/A</v>
      </c>
      <c r="AC86" s="463" t="e">
        <f t="shared" si="815"/>
        <v>#N/A</v>
      </c>
      <c r="AD86" s="463" t="e">
        <f t="shared" si="815"/>
        <v>#N/A</v>
      </c>
      <c r="AE86" s="463" t="e">
        <f t="shared" si="815"/>
        <v>#N/A</v>
      </c>
      <c r="AF86" s="463" t="e">
        <f t="shared" si="815"/>
        <v>#N/A</v>
      </c>
      <c r="AG86" s="463" t="e">
        <f t="shared" si="815"/>
        <v>#N/A</v>
      </c>
      <c r="AH86" s="463" t="e">
        <f t="shared" si="815"/>
        <v>#N/A</v>
      </c>
      <c r="AI86" s="463" t="e">
        <f t="shared" si="815"/>
        <v>#N/A</v>
      </c>
      <c r="AJ86" s="463" t="e">
        <f t="shared" si="815"/>
        <v>#N/A</v>
      </c>
      <c r="AK86" s="463" t="e">
        <f t="shared" si="815"/>
        <v>#N/A</v>
      </c>
      <c r="AL86" s="463" t="e">
        <f t="shared" si="815"/>
        <v>#N/A</v>
      </c>
      <c r="AM86" s="463" t="e">
        <f t="shared" si="815"/>
        <v>#N/A</v>
      </c>
      <c r="AN86" s="463" t="e">
        <f t="shared" si="815"/>
        <v>#N/A</v>
      </c>
      <c r="AO86" s="463">
        <f t="shared" ref="AO86:BT86" ca="1" si="816">IF(AO82=base,AO85, IF(AO82=target,AO85,#N/A))</f>
        <v>0</v>
      </c>
      <c r="AP86" s="463">
        <f t="shared" ca="1" si="816"/>
        <v>0</v>
      </c>
      <c r="AQ86" s="463">
        <f t="shared" ca="1" si="816"/>
        <v>0</v>
      </c>
      <c r="AR86" s="463">
        <f t="shared" ca="1" si="816"/>
        <v>0</v>
      </c>
      <c r="AS86" s="463">
        <f t="shared" ca="1" si="816"/>
        <v>0</v>
      </c>
      <c r="AT86" s="463">
        <f t="shared" ca="1" si="816"/>
        <v>0</v>
      </c>
      <c r="AU86" s="463">
        <f t="shared" ca="1" si="816"/>
        <v>0</v>
      </c>
      <c r="AV86" s="463">
        <f t="shared" ca="1" si="816"/>
        <v>0</v>
      </c>
      <c r="AW86" s="463">
        <f t="shared" ca="1" si="816"/>
        <v>0</v>
      </c>
      <c r="AX86" s="463">
        <f t="shared" ca="1" si="816"/>
        <v>0</v>
      </c>
      <c r="AY86" s="463">
        <f t="shared" ca="1" si="816"/>
        <v>0</v>
      </c>
      <c r="AZ86" s="463">
        <f t="shared" ca="1" si="816"/>
        <v>0</v>
      </c>
      <c r="BA86" s="463">
        <f t="shared" ca="1" si="816"/>
        <v>0</v>
      </c>
      <c r="BB86" s="463">
        <f t="shared" ca="1" si="816"/>
        <v>0</v>
      </c>
      <c r="BC86" s="463">
        <f t="shared" ca="1" si="816"/>
        <v>0</v>
      </c>
      <c r="BD86" s="463">
        <f t="shared" ca="1" si="816"/>
        <v>0</v>
      </c>
      <c r="BE86" s="463">
        <f t="shared" ca="1" si="816"/>
        <v>0</v>
      </c>
      <c r="BF86" s="463">
        <f t="shared" ca="1" si="816"/>
        <v>0</v>
      </c>
      <c r="BG86" s="463">
        <f t="shared" ca="1" si="816"/>
        <v>0</v>
      </c>
      <c r="BH86" s="463">
        <f t="shared" ca="1" si="816"/>
        <v>0</v>
      </c>
      <c r="BI86" s="463">
        <f t="shared" ca="1" si="816"/>
        <v>0</v>
      </c>
      <c r="BJ86" s="463">
        <f t="shared" ca="1" si="816"/>
        <v>0</v>
      </c>
      <c r="BK86" s="463">
        <f t="shared" ca="1" si="816"/>
        <v>0</v>
      </c>
      <c r="BL86" s="463">
        <f t="shared" ca="1" si="816"/>
        <v>0</v>
      </c>
      <c r="BM86" s="463">
        <f t="shared" ca="1" si="816"/>
        <v>0</v>
      </c>
      <c r="BN86" s="463">
        <f t="shared" ca="1" si="816"/>
        <v>0</v>
      </c>
      <c r="BO86" s="463">
        <f t="shared" ca="1" si="816"/>
        <v>0</v>
      </c>
      <c r="BP86" s="463">
        <f t="shared" ca="1" si="816"/>
        <v>0</v>
      </c>
      <c r="BQ86" s="463">
        <f t="shared" ca="1" si="816"/>
        <v>0</v>
      </c>
      <c r="BR86" s="463">
        <f t="shared" ca="1" si="816"/>
        <v>0</v>
      </c>
      <c r="BS86" s="463">
        <f t="shared" ca="1" si="816"/>
        <v>0</v>
      </c>
      <c r="BT86" s="463">
        <f t="shared" ca="1" si="816"/>
        <v>0</v>
      </c>
      <c r="BU86" s="463">
        <f t="shared" ref="BU86:CL86" ca="1" si="817">IF(BU82=base,BU85, IF(BU82=target,BU85,#N/A))</f>
        <v>0</v>
      </c>
      <c r="BV86" s="463">
        <f t="shared" ca="1" si="817"/>
        <v>0</v>
      </c>
      <c r="BW86" s="463">
        <f t="shared" ca="1" si="817"/>
        <v>0</v>
      </c>
      <c r="BX86" s="463">
        <f t="shared" ca="1" si="817"/>
        <v>0</v>
      </c>
      <c r="BY86" s="463">
        <f t="shared" ca="1" si="817"/>
        <v>0</v>
      </c>
      <c r="BZ86" s="463">
        <f t="shared" ca="1" si="817"/>
        <v>0</v>
      </c>
      <c r="CA86" s="463">
        <f t="shared" ca="1" si="817"/>
        <v>0</v>
      </c>
      <c r="CB86" s="463">
        <f t="shared" ca="1" si="817"/>
        <v>0</v>
      </c>
      <c r="CC86" s="463">
        <f t="shared" ca="1" si="817"/>
        <v>0</v>
      </c>
      <c r="CD86" s="463">
        <f t="shared" ca="1" si="817"/>
        <v>0</v>
      </c>
      <c r="CE86" s="463">
        <f t="shared" ca="1" si="817"/>
        <v>0</v>
      </c>
      <c r="CF86" s="463">
        <f t="shared" ca="1" si="817"/>
        <v>0</v>
      </c>
      <c r="CG86" s="463">
        <f t="shared" ca="1" si="817"/>
        <v>0</v>
      </c>
      <c r="CH86" s="463">
        <f t="shared" ca="1" si="817"/>
        <v>0</v>
      </c>
      <c r="CI86" s="463">
        <f t="shared" ca="1" si="817"/>
        <v>0</v>
      </c>
      <c r="CJ86" s="463">
        <f t="shared" ca="1" si="817"/>
        <v>0</v>
      </c>
      <c r="CK86" s="463">
        <f t="shared" ca="1" si="817"/>
        <v>0</v>
      </c>
      <c r="CL86" s="463">
        <f t="shared" ca="1" si="817"/>
        <v>0</v>
      </c>
      <c r="CN86" s="464" t="str">
        <f>IFERROR((Y86/H86)^(1/17)-1,"")</f>
        <v/>
      </c>
      <c r="CO86" s="464" t="str">
        <f>IFERROR((AN86/Y86)^(1/15)-1,"")</f>
        <v/>
      </c>
      <c r="CP86" s="464" t="str">
        <f>IFERROR((AN86/H86)^(1/32)-1,"")</f>
        <v/>
      </c>
    </row>
    <row r="87" spans="1:94" outlineLevel="1" x14ac:dyDescent="0.25">
      <c r="A87" s="459" t="s">
        <v>255</v>
      </c>
      <c r="B87" s="459" t="s">
        <v>257</v>
      </c>
      <c r="C87" s="459" t="s">
        <v>371</v>
      </c>
      <c r="D87" s="459" t="s">
        <v>372</v>
      </c>
      <c r="E87" s="460">
        <f t="shared" ref="E87:N87" ca="1" si="818">IFERROR((E85*E81)/1000,0)</f>
        <v>0</v>
      </c>
      <c r="F87" s="461">
        <f t="shared" ca="1" si="818"/>
        <v>0</v>
      </c>
      <c r="G87" s="461">
        <f t="shared" ca="1" si="818"/>
        <v>0</v>
      </c>
      <c r="H87" s="461">
        <f ca="1">IFERROR((H85*H81)/1000,0)</f>
        <v>0</v>
      </c>
      <c r="I87" s="461">
        <f ca="1">IFERROR((I85*I81)/1000,0)</f>
        <v>0</v>
      </c>
      <c r="J87" s="461">
        <f t="shared" si="818"/>
        <v>0</v>
      </c>
      <c r="K87" s="461">
        <f t="shared" si="818"/>
        <v>0</v>
      </c>
      <c r="L87" s="461">
        <f t="shared" si="818"/>
        <v>0</v>
      </c>
      <c r="M87" s="461">
        <f t="shared" si="818"/>
        <v>0</v>
      </c>
      <c r="N87" s="461">
        <f t="shared" si="818"/>
        <v>0</v>
      </c>
      <c r="O87" s="461">
        <f t="shared" ref="O87:AT87" ca="1" si="819">IFERROR((O85*O81)/1000,0)</f>
        <v>0</v>
      </c>
      <c r="P87" s="461">
        <f t="shared" ca="1" si="819"/>
        <v>0</v>
      </c>
      <c r="Q87" s="461">
        <f t="shared" ca="1" si="819"/>
        <v>0</v>
      </c>
      <c r="R87" s="461">
        <f t="shared" ca="1" si="819"/>
        <v>0</v>
      </c>
      <c r="S87" s="475">
        <f t="shared" ca="1" si="819"/>
        <v>0</v>
      </c>
      <c r="T87" s="475">
        <f t="shared" ca="1" si="819"/>
        <v>0</v>
      </c>
      <c r="U87" s="475">
        <f t="shared" ca="1" si="819"/>
        <v>0</v>
      </c>
      <c r="V87" s="461">
        <f t="shared" ca="1" si="819"/>
        <v>0</v>
      </c>
      <c r="W87" s="461">
        <f t="shared" ca="1" si="819"/>
        <v>0</v>
      </c>
      <c r="X87" s="461">
        <f t="shared" ca="1" si="819"/>
        <v>0</v>
      </c>
      <c r="Y87" s="461">
        <f t="shared" ca="1" si="819"/>
        <v>0</v>
      </c>
      <c r="Z87" s="461">
        <f t="shared" ca="1" si="819"/>
        <v>0</v>
      </c>
      <c r="AA87" s="461">
        <f t="shared" ca="1" si="819"/>
        <v>0</v>
      </c>
      <c r="AB87" s="461">
        <f t="shared" ca="1" si="819"/>
        <v>0</v>
      </c>
      <c r="AC87" s="461">
        <f t="shared" ca="1" si="819"/>
        <v>0</v>
      </c>
      <c r="AD87" s="461">
        <f t="shared" ca="1" si="819"/>
        <v>0</v>
      </c>
      <c r="AE87" s="461">
        <f t="shared" ca="1" si="819"/>
        <v>0</v>
      </c>
      <c r="AF87" s="461">
        <f t="shared" ca="1" si="819"/>
        <v>0</v>
      </c>
      <c r="AG87" s="461">
        <f t="shared" ca="1" si="819"/>
        <v>0</v>
      </c>
      <c r="AH87" s="461">
        <f t="shared" ca="1" si="819"/>
        <v>0</v>
      </c>
      <c r="AI87" s="461">
        <f t="shared" ca="1" si="819"/>
        <v>0</v>
      </c>
      <c r="AJ87" s="461">
        <f t="shared" ca="1" si="819"/>
        <v>0</v>
      </c>
      <c r="AK87" s="461">
        <f t="shared" ca="1" si="819"/>
        <v>0</v>
      </c>
      <c r="AL87" s="461">
        <f t="shared" ca="1" si="819"/>
        <v>0</v>
      </c>
      <c r="AM87" s="461">
        <f t="shared" ca="1" si="819"/>
        <v>0</v>
      </c>
      <c r="AN87" s="461">
        <f t="shared" ca="1" si="819"/>
        <v>0</v>
      </c>
      <c r="AO87" s="461">
        <f t="shared" ca="1" si="819"/>
        <v>0</v>
      </c>
      <c r="AP87" s="461">
        <f t="shared" ca="1" si="819"/>
        <v>0</v>
      </c>
      <c r="AQ87" s="461">
        <f t="shared" ca="1" si="819"/>
        <v>0</v>
      </c>
      <c r="AR87" s="461">
        <f t="shared" ca="1" si="819"/>
        <v>0</v>
      </c>
      <c r="AS87" s="461">
        <f t="shared" ca="1" si="819"/>
        <v>0</v>
      </c>
      <c r="AT87" s="461">
        <f t="shared" ca="1" si="819"/>
        <v>0</v>
      </c>
      <c r="AU87" s="461">
        <f t="shared" ref="AU87:BZ87" ca="1" si="820">IFERROR((AU85*AU81)/1000,0)</f>
        <v>0</v>
      </c>
      <c r="AV87" s="461">
        <f t="shared" ca="1" si="820"/>
        <v>0</v>
      </c>
      <c r="AW87" s="461">
        <f t="shared" ca="1" si="820"/>
        <v>0</v>
      </c>
      <c r="AX87" s="461">
        <f t="shared" ca="1" si="820"/>
        <v>0</v>
      </c>
      <c r="AY87" s="461">
        <f t="shared" ca="1" si="820"/>
        <v>0</v>
      </c>
      <c r="AZ87" s="461">
        <f t="shared" ca="1" si="820"/>
        <v>0</v>
      </c>
      <c r="BA87" s="461">
        <f t="shared" ca="1" si="820"/>
        <v>0</v>
      </c>
      <c r="BB87" s="461">
        <f t="shared" ca="1" si="820"/>
        <v>0</v>
      </c>
      <c r="BC87" s="461">
        <f t="shared" ca="1" si="820"/>
        <v>0</v>
      </c>
      <c r="BD87" s="461">
        <f t="shared" ca="1" si="820"/>
        <v>0</v>
      </c>
      <c r="BE87" s="461">
        <f t="shared" ca="1" si="820"/>
        <v>0</v>
      </c>
      <c r="BF87" s="461">
        <f t="shared" ca="1" si="820"/>
        <v>0</v>
      </c>
      <c r="BG87" s="461">
        <f t="shared" ca="1" si="820"/>
        <v>0</v>
      </c>
      <c r="BH87" s="461">
        <f t="shared" ca="1" si="820"/>
        <v>0</v>
      </c>
      <c r="BI87" s="461">
        <f t="shared" ca="1" si="820"/>
        <v>0</v>
      </c>
      <c r="BJ87" s="461">
        <f t="shared" ca="1" si="820"/>
        <v>0</v>
      </c>
      <c r="BK87" s="461">
        <f t="shared" ca="1" si="820"/>
        <v>0</v>
      </c>
      <c r="BL87" s="461">
        <f t="shared" ca="1" si="820"/>
        <v>0</v>
      </c>
      <c r="BM87" s="461">
        <f t="shared" ca="1" si="820"/>
        <v>0</v>
      </c>
      <c r="BN87" s="461">
        <f t="shared" ca="1" si="820"/>
        <v>0</v>
      </c>
      <c r="BO87" s="461">
        <f t="shared" ca="1" si="820"/>
        <v>0</v>
      </c>
      <c r="BP87" s="461">
        <f t="shared" ca="1" si="820"/>
        <v>0</v>
      </c>
      <c r="BQ87" s="461">
        <f t="shared" ca="1" si="820"/>
        <v>0</v>
      </c>
      <c r="BR87" s="461">
        <f t="shared" ca="1" si="820"/>
        <v>0</v>
      </c>
      <c r="BS87" s="461">
        <f t="shared" ca="1" si="820"/>
        <v>0</v>
      </c>
      <c r="BT87" s="461">
        <f t="shared" ca="1" si="820"/>
        <v>0</v>
      </c>
      <c r="BU87" s="461">
        <f t="shared" ca="1" si="820"/>
        <v>0</v>
      </c>
      <c r="BV87" s="461">
        <f t="shared" ca="1" si="820"/>
        <v>0</v>
      </c>
      <c r="BW87" s="461">
        <f t="shared" ca="1" si="820"/>
        <v>0</v>
      </c>
      <c r="BX87" s="461">
        <f t="shared" ca="1" si="820"/>
        <v>0</v>
      </c>
      <c r="BY87" s="461">
        <f t="shared" ca="1" si="820"/>
        <v>0</v>
      </c>
      <c r="BZ87" s="461">
        <f t="shared" ca="1" si="820"/>
        <v>0</v>
      </c>
      <c r="CA87" s="461">
        <f t="shared" ref="CA87:CL87" ca="1" si="821">IFERROR((CA85*CA81)/1000,0)</f>
        <v>0</v>
      </c>
      <c r="CB87" s="461">
        <f t="shared" ca="1" si="821"/>
        <v>0</v>
      </c>
      <c r="CC87" s="461">
        <f t="shared" ca="1" si="821"/>
        <v>0</v>
      </c>
      <c r="CD87" s="461">
        <f t="shared" ca="1" si="821"/>
        <v>0</v>
      </c>
      <c r="CE87" s="461">
        <f t="shared" ca="1" si="821"/>
        <v>0</v>
      </c>
      <c r="CF87" s="461">
        <f t="shared" ca="1" si="821"/>
        <v>0</v>
      </c>
      <c r="CG87" s="461">
        <f t="shared" ca="1" si="821"/>
        <v>0</v>
      </c>
      <c r="CH87" s="461">
        <f t="shared" ca="1" si="821"/>
        <v>0</v>
      </c>
      <c r="CI87" s="461">
        <f t="shared" ca="1" si="821"/>
        <v>0</v>
      </c>
      <c r="CJ87" s="461">
        <f t="shared" ca="1" si="821"/>
        <v>0</v>
      </c>
      <c r="CK87" s="461">
        <f t="shared" ca="1" si="821"/>
        <v>0</v>
      </c>
      <c r="CL87" s="461">
        <f t="shared" ca="1" si="821"/>
        <v>0</v>
      </c>
      <c r="CN87" s="462" t="str">
        <f ca="1">IFERROR((Y87/H87)^(1/17)-1,"")</f>
        <v/>
      </c>
      <c r="CO87" s="462" t="str">
        <f ca="1">IFERROR((AN87/Y87)^(1/15)-1,"")</f>
        <v/>
      </c>
      <c r="CP87" s="462" t="str">
        <f ca="1">IFERROR((AN87/H87)^(1/32)-1,"")</f>
        <v/>
      </c>
    </row>
    <row r="88" spans="1:94" outlineLevel="1" x14ac:dyDescent="0.25">
      <c r="A88" s="470" t="s">
        <v>382</v>
      </c>
      <c r="B88" s="470" t="s">
        <v>384</v>
      </c>
      <c r="C88" s="470"/>
      <c r="D88" s="470"/>
      <c r="E88" s="471" t="e">
        <f t="shared" ref="E88:AN88" si="822">IF($B$6="ON",IF(E74=covid_start-1,E77,IF(E74=covid_recovery,E77,IF(E74&gt;=covid_start,IF(E74&lt;covid_recovery,D88-(INDEX($E74:$CH87,4,MATCH(covid_start-1,$E74:$CL74,0))-INDEX($E74:$CL87,4,MATCH(covid_recovery,$E74:$CL74,0)))/(covid_recovery-covid_start+1),NA()),NA()))),NA())</f>
        <v>#N/A</v>
      </c>
      <c r="F88" s="471" t="e">
        <f t="shared" si="822"/>
        <v>#N/A</v>
      </c>
      <c r="G88" s="471" t="e">
        <f t="shared" si="822"/>
        <v>#N/A</v>
      </c>
      <c r="H88" s="471" t="e">
        <f t="shared" si="822"/>
        <v>#N/A</v>
      </c>
      <c r="I88" s="471">
        <f t="shared" ref="I88:O88" ca="1" si="823">IF($B$6="ON",IF(I74=covid_start-1,I77,IF(I74=covid_recovery,I77,IF(I74&gt;=covid_start,IF(I74&lt;covid_recovery,H88-(INDEX($E74:$CH87,4,MATCH(covid_start-1,$E74:$CL74,0))-INDEX($E74:$CL87,4,MATCH(covid_recovery,$E74:$CL74,0)))/(covid_recovery-covid_start+1),NA()),NA()))),NA())</f>
        <v>1019.4512923512447</v>
      </c>
      <c r="J88" s="471">
        <f ca="1">IF($B$6="ON",IF(J74=covid_start-1,J77,IF(J74=covid_recovery,J77,IF(J74&gt;=covid_start,IF(J74&lt;covid_recovery,I88-(INDEX($E74:$CH87,4,MATCH(covid_start-1,$E74:$CL74,0))-INDEX($E74:$CL87,4,MATCH(covid_recovery,$E74:$CL74,0)))/(covid_recovery-covid_start+1),NA()),NA()))),NA())</f>
        <v>988.32781214842259</v>
      </c>
      <c r="K88" s="471">
        <f t="shared" ca="1" si="823"/>
        <v>957.20433194560053</v>
      </c>
      <c r="L88" s="471">
        <f t="shared" ca="1" si="823"/>
        <v>926.08085174277846</v>
      </c>
      <c r="M88" s="471">
        <f t="shared" ca="1" si="823"/>
        <v>894.9573715399564</v>
      </c>
      <c r="N88" s="471">
        <f t="shared" ca="1" si="823"/>
        <v>863.83389133713433</v>
      </c>
      <c r="O88" s="471">
        <f t="shared" ca="1" si="823"/>
        <v>832.71041113431227</v>
      </c>
      <c r="P88" s="471" t="e">
        <f t="shared" si="822"/>
        <v>#N/A</v>
      </c>
      <c r="Q88" s="471" t="e">
        <f t="shared" si="822"/>
        <v>#N/A</v>
      </c>
      <c r="R88" s="471" t="e">
        <f t="shared" si="822"/>
        <v>#N/A</v>
      </c>
      <c r="S88" s="471" t="e">
        <f t="shared" si="822"/>
        <v>#N/A</v>
      </c>
      <c r="T88" s="471" t="e">
        <f t="shared" si="822"/>
        <v>#N/A</v>
      </c>
      <c r="U88" s="471" t="e">
        <f t="shared" si="822"/>
        <v>#N/A</v>
      </c>
      <c r="V88" s="471" t="e">
        <f t="shared" si="822"/>
        <v>#N/A</v>
      </c>
      <c r="W88" s="471" t="e">
        <f t="shared" si="822"/>
        <v>#N/A</v>
      </c>
      <c r="X88" s="471" t="e">
        <f t="shared" si="822"/>
        <v>#N/A</v>
      </c>
      <c r="Y88" s="471" t="e">
        <f t="shared" si="822"/>
        <v>#N/A</v>
      </c>
      <c r="Z88" s="471" t="e">
        <f t="shared" si="822"/>
        <v>#N/A</v>
      </c>
      <c r="AA88" s="471" t="e">
        <f t="shared" si="822"/>
        <v>#N/A</v>
      </c>
      <c r="AB88" s="471" t="e">
        <f t="shared" si="822"/>
        <v>#N/A</v>
      </c>
      <c r="AC88" s="471" t="e">
        <f t="shared" si="822"/>
        <v>#N/A</v>
      </c>
      <c r="AD88" s="471" t="e">
        <f t="shared" si="822"/>
        <v>#N/A</v>
      </c>
      <c r="AE88" s="471" t="e">
        <f t="shared" si="822"/>
        <v>#N/A</v>
      </c>
      <c r="AF88" s="471" t="e">
        <f t="shared" si="822"/>
        <v>#N/A</v>
      </c>
      <c r="AG88" s="471" t="e">
        <f t="shared" si="822"/>
        <v>#N/A</v>
      </c>
      <c r="AH88" s="471" t="e">
        <f t="shared" si="822"/>
        <v>#N/A</v>
      </c>
      <c r="AI88" s="471" t="e">
        <f t="shared" si="822"/>
        <v>#N/A</v>
      </c>
      <c r="AJ88" s="471" t="e">
        <f t="shared" si="822"/>
        <v>#N/A</v>
      </c>
      <c r="AK88" s="471" t="e">
        <f t="shared" si="822"/>
        <v>#N/A</v>
      </c>
      <c r="AL88" s="471" t="e">
        <f t="shared" si="822"/>
        <v>#N/A</v>
      </c>
      <c r="AM88" s="471" t="e">
        <f t="shared" si="822"/>
        <v>#N/A</v>
      </c>
      <c r="AN88" s="471" t="e">
        <f t="shared" si="822"/>
        <v>#N/A</v>
      </c>
      <c r="AO88" s="463"/>
      <c r="AP88" s="463"/>
      <c r="AQ88" s="463"/>
      <c r="AR88" s="463"/>
      <c r="AS88" s="463"/>
      <c r="AT88" s="463"/>
      <c r="AU88" s="463"/>
      <c r="AV88" s="463"/>
      <c r="AW88" s="463"/>
      <c r="AX88" s="463"/>
      <c r="AY88" s="463"/>
      <c r="AZ88" s="463"/>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N88" s="472" t="str">
        <f t="shared" si="715"/>
        <v/>
      </c>
      <c r="CO88" s="472" t="str">
        <f t="shared" si="716"/>
        <v/>
      </c>
      <c r="CP88" s="472" t="str">
        <f t="shared" si="717"/>
        <v/>
      </c>
    </row>
    <row r="89" spans="1:94" outlineLevel="1" x14ac:dyDescent="0.25">
      <c r="A89" s="473" t="s">
        <v>383</v>
      </c>
      <c r="B89" s="473" t="s">
        <v>384</v>
      </c>
      <c r="C89" s="473"/>
      <c r="D89" s="473"/>
      <c r="E89" s="463" t="e">
        <f t="shared" ref="E89:AN89" si="824">IF($B$6="ON",IF(E74=covid_start-1,E85,IF(E74=covid_recovery,E85,IF(E74&gt;=covid_start,IF(E74&lt;covid_recovery,D89-(INDEX($E74:$CH87,12,MATCH(covid_start-1,$E74:$CL74,0))-INDEX($E74:$CL87,12,MATCH(covid_recovery,$E74:$CL74,0)))/(covid_recovery-covid_start+1),NA()),NA()))),NA())</f>
        <v>#N/A</v>
      </c>
      <c r="F89" s="463" t="e">
        <f t="shared" si="824"/>
        <v>#N/A</v>
      </c>
      <c r="G89" s="463" t="e">
        <f t="shared" si="824"/>
        <v>#N/A</v>
      </c>
      <c r="H89" s="463" t="e">
        <f t="shared" si="824"/>
        <v>#N/A</v>
      </c>
      <c r="I89" s="463">
        <f t="shared" ref="I89:O89" ca="1" si="825">IF($B$6="ON",IF(I74=covid_start-1,I85,IF(I74=covid_recovery,I85,IF(I74&gt;=covid_start,IF(I74&lt;covid_recovery,H89-(INDEX($E74:$CH87,12,MATCH(covid_start-1,$E74:$CL74,0))-INDEX($E74:$CL87,12,MATCH(covid_recovery,$E74:$CL74,0)))/(covid_recovery-covid_start+1),NA()),NA()))),NA())</f>
        <v>0</v>
      </c>
      <c r="J89" s="463">
        <f t="shared" ca="1" si="825"/>
        <v>0</v>
      </c>
      <c r="K89" s="463">
        <f t="shared" ca="1" si="825"/>
        <v>0</v>
      </c>
      <c r="L89" s="463">
        <f t="shared" ca="1" si="825"/>
        <v>0</v>
      </c>
      <c r="M89" s="463">
        <f t="shared" ca="1" si="825"/>
        <v>0</v>
      </c>
      <c r="N89" s="463">
        <f t="shared" ca="1" si="825"/>
        <v>0</v>
      </c>
      <c r="O89" s="463">
        <f t="shared" ca="1" si="825"/>
        <v>0</v>
      </c>
      <c r="P89" s="463" t="e">
        <f t="shared" si="824"/>
        <v>#N/A</v>
      </c>
      <c r="Q89" s="463" t="e">
        <f t="shared" si="824"/>
        <v>#N/A</v>
      </c>
      <c r="R89" s="463" t="e">
        <f t="shared" si="824"/>
        <v>#N/A</v>
      </c>
      <c r="S89" s="463" t="e">
        <f t="shared" si="824"/>
        <v>#N/A</v>
      </c>
      <c r="T89" s="463" t="e">
        <f t="shared" si="824"/>
        <v>#N/A</v>
      </c>
      <c r="U89" s="463" t="e">
        <f t="shared" si="824"/>
        <v>#N/A</v>
      </c>
      <c r="V89" s="463" t="e">
        <f t="shared" si="824"/>
        <v>#N/A</v>
      </c>
      <c r="W89" s="463" t="e">
        <f t="shared" si="824"/>
        <v>#N/A</v>
      </c>
      <c r="X89" s="463" t="e">
        <f t="shared" si="824"/>
        <v>#N/A</v>
      </c>
      <c r="Y89" s="463" t="e">
        <f t="shared" si="824"/>
        <v>#N/A</v>
      </c>
      <c r="Z89" s="463" t="e">
        <f t="shared" si="824"/>
        <v>#N/A</v>
      </c>
      <c r="AA89" s="463" t="e">
        <f t="shared" si="824"/>
        <v>#N/A</v>
      </c>
      <c r="AB89" s="463" t="e">
        <f t="shared" si="824"/>
        <v>#N/A</v>
      </c>
      <c r="AC89" s="463" t="e">
        <f t="shared" si="824"/>
        <v>#N/A</v>
      </c>
      <c r="AD89" s="463" t="e">
        <f t="shared" si="824"/>
        <v>#N/A</v>
      </c>
      <c r="AE89" s="463" t="e">
        <f t="shared" si="824"/>
        <v>#N/A</v>
      </c>
      <c r="AF89" s="463" t="e">
        <f t="shared" si="824"/>
        <v>#N/A</v>
      </c>
      <c r="AG89" s="463" t="e">
        <f t="shared" si="824"/>
        <v>#N/A</v>
      </c>
      <c r="AH89" s="463" t="e">
        <f t="shared" si="824"/>
        <v>#N/A</v>
      </c>
      <c r="AI89" s="463" t="e">
        <f t="shared" si="824"/>
        <v>#N/A</v>
      </c>
      <c r="AJ89" s="463" t="e">
        <f t="shared" si="824"/>
        <v>#N/A</v>
      </c>
      <c r="AK89" s="463" t="e">
        <f t="shared" si="824"/>
        <v>#N/A</v>
      </c>
      <c r="AL89" s="463" t="e">
        <f t="shared" si="824"/>
        <v>#N/A</v>
      </c>
      <c r="AM89" s="463" t="e">
        <f t="shared" si="824"/>
        <v>#N/A</v>
      </c>
      <c r="AN89" s="463" t="e">
        <f t="shared" si="824"/>
        <v>#N/A</v>
      </c>
      <c r="AO89" s="463"/>
      <c r="AP89" s="463"/>
      <c r="AQ89" s="463"/>
      <c r="AR89" s="463"/>
      <c r="AS89" s="463"/>
      <c r="AT89" s="463"/>
      <c r="AU89" s="463"/>
      <c r="AV89" s="463"/>
      <c r="AW89" s="463"/>
      <c r="AX89" s="463"/>
      <c r="AY89" s="463"/>
      <c r="AZ89" s="463"/>
      <c r="BA89" s="463"/>
      <c r="BB89" s="463"/>
      <c r="BC89" s="463"/>
      <c r="BD89" s="463"/>
      <c r="BE89" s="463"/>
      <c r="BF89" s="463"/>
      <c r="BG89" s="463"/>
      <c r="BH89" s="463"/>
      <c r="BI89" s="463"/>
      <c r="BJ89" s="463"/>
      <c r="BK89" s="463"/>
      <c r="BL89" s="463"/>
      <c r="BM89" s="463"/>
      <c r="BN89" s="463"/>
      <c r="BO89" s="463"/>
      <c r="BP89" s="463"/>
      <c r="BQ89" s="463"/>
      <c r="BR89" s="463"/>
      <c r="BS89" s="463"/>
      <c r="BT89" s="463"/>
      <c r="BU89" s="463"/>
      <c r="BV89" s="463"/>
      <c r="BW89" s="463"/>
      <c r="BX89" s="463"/>
      <c r="BY89" s="463"/>
      <c r="BZ89" s="463"/>
      <c r="CA89" s="463"/>
      <c r="CB89" s="463"/>
      <c r="CC89" s="463"/>
      <c r="CD89" s="463"/>
      <c r="CE89" s="463"/>
      <c r="CF89" s="463"/>
      <c r="CG89" s="463"/>
      <c r="CH89" s="463"/>
      <c r="CI89" s="463"/>
      <c r="CJ89" s="463"/>
      <c r="CK89" s="463"/>
      <c r="CL89" s="463"/>
      <c r="CN89" s="464" t="str">
        <f t="shared" si="715"/>
        <v/>
      </c>
      <c r="CO89" s="464" t="str">
        <f t="shared" si="716"/>
        <v/>
      </c>
      <c r="CP89" s="464" t="str">
        <f t="shared" si="717"/>
        <v/>
      </c>
    </row>
    <row r="90" spans="1:94" ht="16.5" thickBot="1" x14ac:dyDescent="0.3">
      <c r="A90" s="479" t="s">
        <v>415</v>
      </c>
      <c r="B90" s="479"/>
      <c r="C90" s="479"/>
      <c r="D90" s="479"/>
      <c r="E90" s="480">
        <v>2015</v>
      </c>
      <c r="F90" s="480">
        <f>E90+1</f>
        <v>2016</v>
      </c>
      <c r="G90" s="480">
        <f t="shared" ref="G90:I90" si="826">F90+1</f>
        <v>2017</v>
      </c>
      <c r="H90" s="480">
        <f t="shared" si="826"/>
        <v>2018</v>
      </c>
      <c r="I90" s="480">
        <f t="shared" si="826"/>
        <v>2019</v>
      </c>
      <c r="J90" s="480">
        <f>E90+5</f>
        <v>2020</v>
      </c>
      <c r="K90" s="480">
        <f>J90+1</f>
        <v>2021</v>
      </c>
      <c r="L90" s="480">
        <f t="shared" ref="L90:N90" si="827">K90+1</f>
        <v>2022</v>
      </c>
      <c r="M90" s="480">
        <f t="shared" si="827"/>
        <v>2023</v>
      </c>
      <c r="N90" s="480">
        <f t="shared" si="827"/>
        <v>2024</v>
      </c>
      <c r="O90" s="480">
        <f>J90+5</f>
        <v>2025</v>
      </c>
      <c r="P90" s="480">
        <f>O90+1</f>
        <v>2026</v>
      </c>
      <c r="Q90" s="480">
        <f t="shared" ref="Q90:S90" si="828">P90+1</f>
        <v>2027</v>
      </c>
      <c r="R90" s="480">
        <f t="shared" si="828"/>
        <v>2028</v>
      </c>
      <c r="S90" s="480">
        <f t="shared" si="828"/>
        <v>2029</v>
      </c>
      <c r="T90" s="480">
        <f>O90+5</f>
        <v>2030</v>
      </c>
      <c r="U90" s="480">
        <f>T90+1</f>
        <v>2031</v>
      </c>
      <c r="V90" s="480">
        <f t="shared" ref="V90:X90" si="829">U90+1</f>
        <v>2032</v>
      </c>
      <c r="W90" s="480">
        <f t="shared" si="829"/>
        <v>2033</v>
      </c>
      <c r="X90" s="480">
        <f t="shared" si="829"/>
        <v>2034</v>
      </c>
      <c r="Y90" s="480">
        <f>T90+5</f>
        <v>2035</v>
      </c>
      <c r="Z90" s="480">
        <f>Y90+1</f>
        <v>2036</v>
      </c>
      <c r="AA90" s="480">
        <f t="shared" ref="AA90:AC90" si="830">Z90+1</f>
        <v>2037</v>
      </c>
      <c r="AB90" s="480">
        <f t="shared" si="830"/>
        <v>2038</v>
      </c>
      <c r="AC90" s="480">
        <f t="shared" si="830"/>
        <v>2039</v>
      </c>
      <c r="AD90" s="480">
        <f>Y90+5</f>
        <v>2040</v>
      </c>
      <c r="AE90" s="480">
        <f>AD90+1</f>
        <v>2041</v>
      </c>
      <c r="AF90" s="480">
        <f t="shared" ref="AF90:AH90" si="831">AE90+1</f>
        <v>2042</v>
      </c>
      <c r="AG90" s="480">
        <f t="shared" si="831"/>
        <v>2043</v>
      </c>
      <c r="AH90" s="480">
        <f t="shared" si="831"/>
        <v>2044</v>
      </c>
      <c r="AI90" s="480">
        <f>AD90+5</f>
        <v>2045</v>
      </c>
      <c r="AJ90" s="480">
        <f>AI90+1</f>
        <v>2046</v>
      </c>
      <c r="AK90" s="480">
        <f t="shared" ref="AK90:AM90" si="832">AJ90+1</f>
        <v>2047</v>
      </c>
      <c r="AL90" s="480">
        <f t="shared" si="832"/>
        <v>2048</v>
      </c>
      <c r="AM90" s="480">
        <f t="shared" si="832"/>
        <v>2049</v>
      </c>
      <c r="AN90" s="480">
        <f>AI90+5</f>
        <v>2050</v>
      </c>
      <c r="AO90" s="479">
        <f>AN90+1</f>
        <v>2051</v>
      </c>
      <c r="AP90" s="479">
        <f t="shared" ref="AP90:AR90" si="833">AO90+1</f>
        <v>2052</v>
      </c>
      <c r="AQ90" s="479">
        <f t="shared" si="833"/>
        <v>2053</v>
      </c>
      <c r="AR90" s="479">
        <f t="shared" si="833"/>
        <v>2054</v>
      </c>
      <c r="AS90" s="479">
        <f>AN90+5</f>
        <v>2055</v>
      </c>
      <c r="AT90" s="479">
        <f>AS90+1</f>
        <v>2056</v>
      </c>
      <c r="AU90" s="479">
        <f t="shared" ref="AU90:AW90" si="834">AT90+1</f>
        <v>2057</v>
      </c>
      <c r="AV90" s="479">
        <f t="shared" si="834"/>
        <v>2058</v>
      </c>
      <c r="AW90" s="479">
        <f t="shared" si="834"/>
        <v>2059</v>
      </c>
      <c r="AX90" s="479">
        <f>AS90+5</f>
        <v>2060</v>
      </c>
      <c r="AY90" s="479">
        <f>AX90+1</f>
        <v>2061</v>
      </c>
      <c r="AZ90" s="479">
        <f t="shared" ref="AZ90:BB90" si="835">AY90+1</f>
        <v>2062</v>
      </c>
      <c r="BA90" s="479">
        <f t="shared" si="835"/>
        <v>2063</v>
      </c>
      <c r="BB90" s="479">
        <f t="shared" si="835"/>
        <v>2064</v>
      </c>
      <c r="BC90" s="479">
        <f>AX90+5</f>
        <v>2065</v>
      </c>
      <c r="BD90" s="479">
        <f>BC90+1</f>
        <v>2066</v>
      </c>
      <c r="BE90" s="479">
        <f t="shared" ref="BE90:BG90" si="836">BD90+1</f>
        <v>2067</v>
      </c>
      <c r="BF90" s="479">
        <f t="shared" si="836"/>
        <v>2068</v>
      </c>
      <c r="BG90" s="479">
        <f t="shared" si="836"/>
        <v>2069</v>
      </c>
      <c r="BH90" s="480">
        <f>BC90+5</f>
        <v>2070</v>
      </c>
      <c r="BI90" s="480">
        <f>BH90+1</f>
        <v>2071</v>
      </c>
      <c r="BJ90" s="480">
        <f t="shared" ref="BJ90:BL90" si="837">BI90+1</f>
        <v>2072</v>
      </c>
      <c r="BK90" s="480">
        <f t="shared" si="837"/>
        <v>2073</v>
      </c>
      <c r="BL90" s="480">
        <f t="shared" si="837"/>
        <v>2074</v>
      </c>
      <c r="BM90" s="480">
        <f>BH90+5</f>
        <v>2075</v>
      </c>
      <c r="BN90" s="480">
        <f>BM90+1</f>
        <v>2076</v>
      </c>
      <c r="BO90" s="480">
        <f t="shared" ref="BO90:BQ90" si="838">BN90+1</f>
        <v>2077</v>
      </c>
      <c r="BP90" s="480">
        <f t="shared" si="838"/>
        <v>2078</v>
      </c>
      <c r="BQ90" s="480">
        <f t="shared" si="838"/>
        <v>2079</v>
      </c>
      <c r="BR90" s="480">
        <f>BM90+5</f>
        <v>2080</v>
      </c>
      <c r="BS90" s="480">
        <f>BR90+1</f>
        <v>2081</v>
      </c>
      <c r="BT90" s="480">
        <f t="shared" ref="BT90:BV90" si="839">BS90+1</f>
        <v>2082</v>
      </c>
      <c r="BU90" s="480">
        <f t="shared" si="839"/>
        <v>2083</v>
      </c>
      <c r="BV90" s="480">
        <f t="shared" si="839"/>
        <v>2084</v>
      </c>
      <c r="BW90" s="480">
        <f>BR90+5</f>
        <v>2085</v>
      </c>
      <c r="BX90" s="480">
        <f>BW90+1</f>
        <v>2086</v>
      </c>
      <c r="BY90" s="480">
        <f t="shared" ref="BY90:CA90" si="840">BX90+1</f>
        <v>2087</v>
      </c>
      <c r="BZ90" s="480">
        <f t="shared" si="840"/>
        <v>2088</v>
      </c>
      <c r="CA90" s="480">
        <f t="shared" si="840"/>
        <v>2089</v>
      </c>
      <c r="CB90" s="480">
        <f>BW90+5</f>
        <v>2090</v>
      </c>
      <c r="CC90" s="480">
        <f>CB90+1</f>
        <v>2091</v>
      </c>
      <c r="CD90" s="480">
        <f t="shared" ref="CD90:CF90" si="841">CC90+1</f>
        <v>2092</v>
      </c>
      <c r="CE90" s="480">
        <f t="shared" si="841"/>
        <v>2093</v>
      </c>
      <c r="CF90" s="480">
        <f t="shared" si="841"/>
        <v>2094</v>
      </c>
      <c r="CG90" s="480">
        <f>CB90+5</f>
        <v>2095</v>
      </c>
      <c r="CH90" s="480">
        <f>CG90+1</f>
        <v>2096</v>
      </c>
      <c r="CI90" s="480">
        <f t="shared" ref="CI90:CK90" si="842">CH90+1</f>
        <v>2097</v>
      </c>
      <c r="CJ90" s="480">
        <f t="shared" si="842"/>
        <v>2098</v>
      </c>
      <c r="CK90" s="480">
        <f t="shared" si="842"/>
        <v>2099</v>
      </c>
      <c r="CL90" s="480">
        <f>CG90+5</f>
        <v>2100</v>
      </c>
      <c r="CN90" s="481" t="s">
        <v>409</v>
      </c>
      <c r="CO90" s="481" t="s">
        <v>411</v>
      </c>
      <c r="CP90" s="481" t="s">
        <v>410</v>
      </c>
    </row>
    <row r="91" spans="1:94" ht="16.5" outlineLevel="1" thickTop="1" x14ac:dyDescent="0.25">
      <c r="A91" s="482" t="s">
        <v>255</v>
      </c>
      <c r="B91" s="482" t="s">
        <v>2</v>
      </c>
      <c r="C91" s="482"/>
      <c r="D91" s="483"/>
      <c r="E91" s="465">
        <f t="shared" ref="E91:N91" ca="1" si="843">IF(E8&lt;sector_base,NA(),IF($B$6="ON", IF(E74&gt;=covid_start, IF(E74&lt;covid_recovery,NA(),(E87+E71+E55+E39+E23)),(E87+E71+E55+E39+E23)),(E87+E71+E55+E39+E23)))</f>
        <v>0</v>
      </c>
      <c r="F91" s="446">
        <f t="shared" ca="1" si="843"/>
        <v>0</v>
      </c>
      <c r="G91" s="446">
        <f t="shared" ca="1" si="843"/>
        <v>0</v>
      </c>
      <c r="H91" s="446">
        <f ca="1">IF(H8&lt;sector_base,NA(),IF($B$6="ON", IF(H74&gt;=covid_start, IF(H74&lt;covid_recovery,NA(),(H87+H71+H55+H39+H23)),(H87+H71+H55+H39+H23)),(H87+H71+H55+H39+H23)))</f>
        <v>0</v>
      </c>
      <c r="I91" s="446">
        <f ca="1">IF(I8&lt;sector_base,NA(),IF($B$6="ON", IF(I74&gt;=covid_start, IF(I74&lt;covid_recovery,NA(),(I87+I71+I55+I39+I23)),(I87+I71+I55+I39+I23)),(I87+I71+I55+I39+I23)))</f>
        <v>0</v>
      </c>
      <c r="J91" s="446" t="e">
        <f t="shared" si="843"/>
        <v>#N/A</v>
      </c>
      <c r="K91" s="446" t="e">
        <f t="shared" si="843"/>
        <v>#N/A</v>
      </c>
      <c r="L91" s="446" t="e">
        <f t="shared" si="843"/>
        <v>#N/A</v>
      </c>
      <c r="M91" s="446" t="e">
        <f t="shared" si="843"/>
        <v>#N/A</v>
      </c>
      <c r="N91" s="446" t="e">
        <f t="shared" si="843"/>
        <v>#N/A</v>
      </c>
      <c r="O91" s="446">
        <f t="shared" ref="O91:AT91" ca="1" si="844">IF(O8&lt;sector_base,NA(),IF($B$6="ON", IF(O74&gt;=covid_start, IF(O74&lt;covid_recovery,NA(),(O87+O71+O55+O39+O23)),(O87+O71+O55+O39+O23)),(O87+O71+O55+O39+O23)))</f>
        <v>0</v>
      </c>
      <c r="P91" s="446">
        <f t="shared" ca="1" si="844"/>
        <v>0</v>
      </c>
      <c r="Q91" s="446">
        <f t="shared" ca="1" si="844"/>
        <v>0</v>
      </c>
      <c r="R91" s="446">
        <f t="shared" ca="1" si="844"/>
        <v>0</v>
      </c>
      <c r="S91" s="446">
        <f t="shared" ca="1" si="844"/>
        <v>0</v>
      </c>
      <c r="T91" s="446">
        <f ca="1">IF(T8&lt;sector_base,NA(),IF($B$6="ON", IF(T74&gt;=covid_start, IF(T74&lt;covid_recovery,NA(),(T87+T71+T55+T39+T23)),(T87+T71+T55+T39+T23)),(T87+T71+T55+T39+T23)))</f>
        <v>0</v>
      </c>
      <c r="U91" s="446">
        <f t="shared" ca="1" si="844"/>
        <v>0</v>
      </c>
      <c r="V91" s="446">
        <f t="shared" ca="1" si="844"/>
        <v>0</v>
      </c>
      <c r="W91" s="446">
        <f t="shared" ca="1" si="844"/>
        <v>0</v>
      </c>
      <c r="X91" s="446">
        <f t="shared" ca="1" si="844"/>
        <v>0</v>
      </c>
      <c r="Y91" s="446">
        <f t="shared" ca="1" si="844"/>
        <v>0</v>
      </c>
      <c r="Z91" s="446">
        <f t="shared" ca="1" si="844"/>
        <v>0</v>
      </c>
      <c r="AA91" s="446">
        <f t="shared" ca="1" si="844"/>
        <v>0</v>
      </c>
      <c r="AB91" s="446">
        <f t="shared" ca="1" si="844"/>
        <v>0</v>
      </c>
      <c r="AC91" s="446">
        <f t="shared" ca="1" si="844"/>
        <v>0</v>
      </c>
      <c r="AD91" s="446">
        <f t="shared" ca="1" si="844"/>
        <v>0</v>
      </c>
      <c r="AE91" s="446">
        <f t="shared" ca="1" si="844"/>
        <v>0</v>
      </c>
      <c r="AF91" s="446">
        <f t="shared" ca="1" si="844"/>
        <v>0</v>
      </c>
      <c r="AG91" s="446">
        <f t="shared" ca="1" si="844"/>
        <v>0</v>
      </c>
      <c r="AH91" s="446">
        <f t="shared" ca="1" si="844"/>
        <v>0</v>
      </c>
      <c r="AI91" s="446">
        <f t="shared" ca="1" si="844"/>
        <v>0</v>
      </c>
      <c r="AJ91" s="446">
        <f t="shared" ca="1" si="844"/>
        <v>0</v>
      </c>
      <c r="AK91" s="446">
        <f t="shared" ca="1" si="844"/>
        <v>0</v>
      </c>
      <c r="AL91" s="446">
        <f t="shared" ca="1" si="844"/>
        <v>0</v>
      </c>
      <c r="AM91" s="446">
        <f t="shared" ca="1" si="844"/>
        <v>0</v>
      </c>
      <c r="AN91" s="446">
        <f t="shared" ca="1" si="844"/>
        <v>0</v>
      </c>
      <c r="AO91" s="446">
        <f t="shared" ca="1" si="844"/>
        <v>0</v>
      </c>
      <c r="AP91" s="446">
        <f t="shared" ca="1" si="844"/>
        <v>0</v>
      </c>
      <c r="AQ91" s="446">
        <f t="shared" ca="1" si="844"/>
        <v>0</v>
      </c>
      <c r="AR91" s="446">
        <f t="shared" ca="1" si="844"/>
        <v>0</v>
      </c>
      <c r="AS91" s="446">
        <f t="shared" ca="1" si="844"/>
        <v>0</v>
      </c>
      <c r="AT91" s="446">
        <f t="shared" ca="1" si="844"/>
        <v>0</v>
      </c>
      <c r="AU91" s="446">
        <f t="shared" ref="AU91:BZ91" ca="1" si="845">IF(AU8&lt;sector_base,NA(),IF($B$6="ON", IF(AU74&gt;=covid_start, IF(AU74&lt;covid_recovery,NA(),(AU87+AU71+AU55+AU39+AU23)),(AU87+AU71+AU55+AU39+AU23)),(AU87+AU71+AU55+AU39+AU23)))</f>
        <v>0</v>
      </c>
      <c r="AV91" s="446">
        <f t="shared" ca="1" si="845"/>
        <v>0</v>
      </c>
      <c r="AW91" s="446">
        <f t="shared" ca="1" si="845"/>
        <v>0</v>
      </c>
      <c r="AX91" s="446">
        <f t="shared" ca="1" si="845"/>
        <v>0</v>
      </c>
      <c r="AY91" s="446">
        <f t="shared" ca="1" si="845"/>
        <v>0</v>
      </c>
      <c r="AZ91" s="446">
        <f t="shared" ca="1" si="845"/>
        <v>0</v>
      </c>
      <c r="BA91" s="446">
        <f t="shared" ca="1" si="845"/>
        <v>0</v>
      </c>
      <c r="BB91" s="446">
        <f t="shared" ca="1" si="845"/>
        <v>0</v>
      </c>
      <c r="BC91" s="446">
        <f t="shared" ca="1" si="845"/>
        <v>0</v>
      </c>
      <c r="BD91" s="446">
        <f t="shared" ca="1" si="845"/>
        <v>0</v>
      </c>
      <c r="BE91" s="446">
        <f t="shared" ca="1" si="845"/>
        <v>0</v>
      </c>
      <c r="BF91" s="446">
        <f t="shared" ca="1" si="845"/>
        <v>0</v>
      </c>
      <c r="BG91" s="446">
        <f t="shared" ca="1" si="845"/>
        <v>0</v>
      </c>
      <c r="BH91" s="446">
        <f t="shared" ca="1" si="845"/>
        <v>0</v>
      </c>
      <c r="BI91" s="446">
        <f t="shared" ca="1" si="845"/>
        <v>0</v>
      </c>
      <c r="BJ91" s="446">
        <f t="shared" ca="1" si="845"/>
        <v>0</v>
      </c>
      <c r="BK91" s="446">
        <f t="shared" ca="1" si="845"/>
        <v>0</v>
      </c>
      <c r="BL91" s="446">
        <f t="shared" ca="1" si="845"/>
        <v>0</v>
      </c>
      <c r="BM91" s="446">
        <f t="shared" ca="1" si="845"/>
        <v>0</v>
      </c>
      <c r="BN91" s="446">
        <f t="shared" ca="1" si="845"/>
        <v>0</v>
      </c>
      <c r="BO91" s="446">
        <f t="shared" ca="1" si="845"/>
        <v>0</v>
      </c>
      <c r="BP91" s="446">
        <f t="shared" ca="1" si="845"/>
        <v>0</v>
      </c>
      <c r="BQ91" s="446">
        <f t="shared" ca="1" si="845"/>
        <v>0</v>
      </c>
      <c r="BR91" s="446">
        <f t="shared" ca="1" si="845"/>
        <v>0</v>
      </c>
      <c r="BS91" s="446">
        <f t="shared" ca="1" si="845"/>
        <v>0</v>
      </c>
      <c r="BT91" s="446">
        <f t="shared" ca="1" si="845"/>
        <v>0</v>
      </c>
      <c r="BU91" s="446">
        <f t="shared" ca="1" si="845"/>
        <v>0</v>
      </c>
      <c r="BV91" s="446">
        <f t="shared" ca="1" si="845"/>
        <v>0</v>
      </c>
      <c r="BW91" s="446">
        <f t="shared" ca="1" si="845"/>
        <v>0</v>
      </c>
      <c r="BX91" s="446">
        <f t="shared" ca="1" si="845"/>
        <v>0</v>
      </c>
      <c r="BY91" s="446">
        <f t="shared" ca="1" si="845"/>
        <v>0</v>
      </c>
      <c r="BZ91" s="446">
        <f t="shared" ca="1" si="845"/>
        <v>0</v>
      </c>
      <c r="CA91" s="446">
        <f t="shared" ref="CA91:CL91" ca="1" si="846">IF(CA8&lt;sector_base,NA(),IF($B$6="ON", IF(CA74&gt;=covid_start, IF(CA74&lt;covid_recovery,NA(),(CA87+CA71+CA55+CA39+CA23)),(CA87+CA71+CA55+CA39+CA23)),(CA87+CA71+CA55+CA39+CA23)))</f>
        <v>0</v>
      </c>
      <c r="CB91" s="446">
        <f t="shared" ca="1" si="846"/>
        <v>0</v>
      </c>
      <c r="CC91" s="446">
        <f t="shared" ca="1" si="846"/>
        <v>0</v>
      </c>
      <c r="CD91" s="446">
        <f t="shared" ca="1" si="846"/>
        <v>0</v>
      </c>
      <c r="CE91" s="446">
        <f t="shared" ca="1" si="846"/>
        <v>0</v>
      </c>
      <c r="CF91" s="446">
        <f t="shared" ca="1" si="846"/>
        <v>0</v>
      </c>
      <c r="CG91" s="446">
        <f t="shared" ca="1" si="846"/>
        <v>0</v>
      </c>
      <c r="CH91" s="446">
        <f t="shared" ca="1" si="846"/>
        <v>0</v>
      </c>
      <c r="CI91" s="446">
        <f t="shared" ca="1" si="846"/>
        <v>0</v>
      </c>
      <c r="CJ91" s="446">
        <f t="shared" ca="1" si="846"/>
        <v>0</v>
      </c>
      <c r="CK91" s="446">
        <f t="shared" ca="1" si="846"/>
        <v>0</v>
      </c>
      <c r="CL91" s="446">
        <f t="shared" ca="1" si="846"/>
        <v>0</v>
      </c>
      <c r="CN91" s="447" t="str">
        <f ca="1">IFERROR((Y91/H91)^(1/17)-1,"")</f>
        <v/>
      </c>
      <c r="CO91" s="447" t="str">
        <f ca="1">IFERROR((AN91/Y91)^(1/15)-1,"")</f>
        <v/>
      </c>
      <c r="CP91" s="447" t="str">
        <f ca="1">IFERROR((AN91/H91)^(1/32)-1,"")</f>
        <v/>
      </c>
    </row>
    <row r="92" spans="1:94" outlineLevel="1" x14ac:dyDescent="0.25">
      <c r="A92" s="445" t="s">
        <v>255</v>
      </c>
      <c r="B92" s="445" t="s">
        <v>25</v>
      </c>
      <c r="C92" s="445"/>
      <c r="D92" s="484"/>
      <c r="E92" s="485">
        <f t="shared" ref="E92:I92" si="847">SUM(E81,E65,E49,E33,E17)</f>
        <v>0</v>
      </c>
      <c r="F92" s="486">
        <f t="shared" si="847"/>
        <v>0</v>
      </c>
      <c r="G92" s="486">
        <f t="shared" si="847"/>
        <v>0</v>
      </c>
      <c r="H92" s="446">
        <f t="shared" si="847"/>
        <v>0</v>
      </c>
      <c r="I92" s="486">
        <f t="shared" si="847"/>
        <v>0</v>
      </c>
      <c r="J92" s="486">
        <f>SUM(J81,J65,J49,J33,J17)</f>
        <v>0</v>
      </c>
      <c r="K92" s="486">
        <f t="shared" ref="K92:BV92" si="848">SUM(K81,K65,K49,K33,K17)</f>
        <v>0</v>
      </c>
      <c r="L92" s="486">
        <f t="shared" si="848"/>
        <v>0</v>
      </c>
      <c r="M92" s="486">
        <f t="shared" si="848"/>
        <v>0</v>
      </c>
      <c r="N92" s="486">
        <f t="shared" si="848"/>
        <v>0</v>
      </c>
      <c r="O92" s="486">
        <f t="shared" si="848"/>
        <v>0</v>
      </c>
      <c r="P92" s="486">
        <f t="shared" si="848"/>
        <v>0</v>
      </c>
      <c r="Q92" s="486">
        <f t="shared" si="848"/>
        <v>0</v>
      </c>
      <c r="R92" s="486">
        <f t="shared" si="848"/>
        <v>0</v>
      </c>
      <c r="S92" s="486">
        <f t="shared" si="848"/>
        <v>0</v>
      </c>
      <c r="T92" s="486">
        <f t="shared" si="848"/>
        <v>0</v>
      </c>
      <c r="U92" s="486">
        <f t="shared" si="848"/>
        <v>0</v>
      </c>
      <c r="V92" s="486">
        <f t="shared" si="848"/>
        <v>0</v>
      </c>
      <c r="W92" s="486">
        <f t="shared" si="848"/>
        <v>0</v>
      </c>
      <c r="X92" s="486">
        <f t="shared" si="848"/>
        <v>0</v>
      </c>
      <c r="Y92" s="486">
        <f t="shared" si="848"/>
        <v>0</v>
      </c>
      <c r="Z92" s="486">
        <f t="shared" si="848"/>
        <v>0</v>
      </c>
      <c r="AA92" s="486">
        <f t="shared" si="848"/>
        <v>0</v>
      </c>
      <c r="AB92" s="486">
        <f t="shared" si="848"/>
        <v>0</v>
      </c>
      <c r="AC92" s="486">
        <f t="shared" si="848"/>
        <v>0</v>
      </c>
      <c r="AD92" s="486">
        <f t="shared" si="848"/>
        <v>0</v>
      </c>
      <c r="AE92" s="486">
        <f t="shared" si="848"/>
        <v>0</v>
      </c>
      <c r="AF92" s="486">
        <f t="shared" si="848"/>
        <v>0</v>
      </c>
      <c r="AG92" s="486">
        <f t="shared" si="848"/>
        <v>0</v>
      </c>
      <c r="AH92" s="486">
        <f t="shared" si="848"/>
        <v>0</v>
      </c>
      <c r="AI92" s="486">
        <f t="shared" si="848"/>
        <v>0</v>
      </c>
      <c r="AJ92" s="486">
        <f t="shared" si="848"/>
        <v>0</v>
      </c>
      <c r="AK92" s="486">
        <f t="shared" si="848"/>
        <v>0</v>
      </c>
      <c r="AL92" s="486">
        <f t="shared" si="848"/>
        <v>0</v>
      </c>
      <c r="AM92" s="486">
        <f t="shared" si="848"/>
        <v>0</v>
      </c>
      <c r="AN92" s="486">
        <f t="shared" si="848"/>
        <v>0</v>
      </c>
      <c r="AO92" s="486">
        <f t="shared" si="848"/>
        <v>0</v>
      </c>
      <c r="AP92" s="486">
        <f t="shared" si="848"/>
        <v>0</v>
      </c>
      <c r="AQ92" s="486">
        <f t="shared" si="848"/>
        <v>0</v>
      </c>
      <c r="AR92" s="486">
        <f t="shared" si="848"/>
        <v>0</v>
      </c>
      <c r="AS92" s="486">
        <f t="shared" si="848"/>
        <v>0</v>
      </c>
      <c r="AT92" s="486">
        <f t="shared" si="848"/>
        <v>0</v>
      </c>
      <c r="AU92" s="486">
        <f t="shared" si="848"/>
        <v>0</v>
      </c>
      <c r="AV92" s="486">
        <f t="shared" si="848"/>
        <v>0</v>
      </c>
      <c r="AW92" s="486">
        <f t="shared" si="848"/>
        <v>0</v>
      </c>
      <c r="AX92" s="486">
        <f t="shared" si="848"/>
        <v>0</v>
      </c>
      <c r="AY92" s="486">
        <f t="shared" si="848"/>
        <v>0</v>
      </c>
      <c r="AZ92" s="486">
        <f t="shared" si="848"/>
        <v>0</v>
      </c>
      <c r="BA92" s="486">
        <f t="shared" si="848"/>
        <v>0</v>
      </c>
      <c r="BB92" s="486">
        <f t="shared" si="848"/>
        <v>0</v>
      </c>
      <c r="BC92" s="486">
        <f t="shared" si="848"/>
        <v>0</v>
      </c>
      <c r="BD92" s="486">
        <f t="shared" si="848"/>
        <v>0</v>
      </c>
      <c r="BE92" s="486">
        <f t="shared" si="848"/>
        <v>0</v>
      </c>
      <c r="BF92" s="486">
        <f t="shared" si="848"/>
        <v>0</v>
      </c>
      <c r="BG92" s="486">
        <f t="shared" si="848"/>
        <v>0</v>
      </c>
      <c r="BH92" s="486">
        <f t="shared" si="848"/>
        <v>0</v>
      </c>
      <c r="BI92" s="486">
        <f t="shared" si="848"/>
        <v>0</v>
      </c>
      <c r="BJ92" s="486">
        <f t="shared" si="848"/>
        <v>0</v>
      </c>
      <c r="BK92" s="486">
        <f t="shared" si="848"/>
        <v>0</v>
      </c>
      <c r="BL92" s="486">
        <f t="shared" si="848"/>
        <v>0</v>
      </c>
      <c r="BM92" s="486">
        <f t="shared" si="848"/>
        <v>0</v>
      </c>
      <c r="BN92" s="486">
        <f t="shared" si="848"/>
        <v>0</v>
      </c>
      <c r="BO92" s="486">
        <f t="shared" si="848"/>
        <v>0</v>
      </c>
      <c r="BP92" s="486">
        <f t="shared" si="848"/>
        <v>0</v>
      </c>
      <c r="BQ92" s="486">
        <f t="shared" si="848"/>
        <v>0</v>
      </c>
      <c r="BR92" s="486">
        <f t="shared" si="848"/>
        <v>0</v>
      </c>
      <c r="BS92" s="486">
        <f t="shared" si="848"/>
        <v>0</v>
      </c>
      <c r="BT92" s="486">
        <f t="shared" si="848"/>
        <v>0</v>
      </c>
      <c r="BU92" s="486">
        <f t="shared" si="848"/>
        <v>0</v>
      </c>
      <c r="BV92" s="486">
        <f t="shared" si="848"/>
        <v>0</v>
      </c>
      <c r="BW92" s="486">
        <f t="shared" ref="BW92:CL92" si="849">SUM(BW81,BW65,BW49,BW33,BW17)</f>
        <v>0</v>
      </c>
      <c r="BX92" s="486">
        <f t="shared" si="849"/>
        <v>0</v>
      </c>
      <c r="BY92" s="486">
        <f t="shared" si="849"/>
        <v>0</v>
      </c>
      <c r="BZ92" s="486">
        <f t="shared" si="849"/>
        <v>0</v>
      </c>
      <c r="CA92" s="486">
        <f t="shared" si="849"/>
        <v>0</v>
      </c>
      <c r="CB92" s="486">
        <f t="shared" si="849"/>
        <v>0</v>
      </c>
      <c r="CC92" s="486">
        <f t="shared" si="849"/>
        <v>0</v>
      </c>
      <c r="CD92" s="486">
        <f t="shared" si="849"/>
        <v>0</v>
      </c>
      <c r="CE92" s="486">
        <f t="shared" si="849"/>
        <v>0</v>
      </c>
      <c r="CF92" s="486">
        <f t="shared" si="849"/>
        <v>0</v>
      </c>
      <c r="CG92" s="486">
        <f t="shared" si="849"/>
        <v>0</v>
      </c>
      <c r="CH92" s="486">
        <f t="shared" si="849"/>
        <v>0</v>
      </c>
      <c r="CI92" s="486">
        <f t="shared" si="849"/>
        <v>0</v>
      </c>
      <c r="CJ92" s="486">
        <f t="shared" si="849"/>
        <v>0</v>
      </c>
      <c r="CK92" s="486">
        <f t="shared" si="849"/>
        <v>0</v>
      </c>
      <c r="CL92" s="486">
        <f t="shared" si="849"/>
        <v>0</v>
      </c>
      <c r="CN92" s="447" t="str">
        <f t="shared" ref="CN92" si="850">IFERROR((Y92/H92)^(1/17)-1,"")</f>
        <v/>
      </c>
      <c r="CO92" s="447" t="str">
        <f t="shared" ref="CO92" si="851">IFERROR((AN92/Y92)^(1/15)-1,"")</f>
        <v/>
      </c>
      <c r="CP92" s="447" t="str">
        <f t="shared" ref="CP92" si="852">IFERROR((AN92/H92)^(1/32)-1,"")</f>
        <v/>
      </c>
    </row>
    <row r="93" spans="1:94" ht="16.5" outlineLevel="1" thickBot="1" x14ac:dyDescent="0.3">
      <c r="A93" s="487" t="s">
        <v>255</v>
      </c>
      <c r="B93" s="487" t="s">
        <v>127</v>
      </c>
      <c r="C93" s="487"/>
      <c r="D93" s="488"/>
      <c r="E93" s="489" t="e">
        <f t="shared" ref="E93:N93" ca="1" si="853">IF($B$6="ON", IF(E74&gt;=covid_start, IF(E74&lt;covid_recovery,NA(),(E91/E92)*1000),(E91/E92)*1000),(E91/E92)*1000)</f>
        <v>#DIV/0!</v>
      </c>
      <c r="F93" s="490" t="e">
        <f t="shared" ca="1" si="853"/>
        <v>#DIV/0!</v>
      </c>
      <c r="G93" s="490" t="e">
        <f t="shared" ca="1" si="853"/>
        <v>#DIV/0!</v>
      </c>
      <c r="H93" s="490" t="e">
        <f ca="1">IF($B$6="ON", IF(H74&gt;=covid_start, IF(H74&lt;covid_recovery,NA(),(H91/H92)*1000),(H91/H92)*1000),(H91/H92)*1000)</f>
        <v>#DIV/0!</v>
      </c>
      <c r="I93" s="490" t="e">
        <f ca="1">IF($B$6="ON", IF(I74&gt;=covid_start, IF(I74&lt;covid_recovery,NA(),(I91/I92)*1000),(I91/I92)*1000),(I91/I92)*1000)</f>
        <v>#DIV/0!</v>
      </c>
      <c r="J93" s="490" t="e">
        <f t="shared" si="853"/>
        <v>#N/A</v>
      </c>
      <c r="K93" s="490" t="e">
        <f t="shared" si="853"/>
        <v>#N/A</v>
      </c>
      <c r="L93" s="490" t="e">
        <f t="shared" si="853"/>
        <v>#N/A</v>
      </c>
      <c r="M93" s="490" t="e">
        <f t="shared" si="853"/>
        <v>#N/A</v>
      </c>
      <c r="N93" s="490" t="e">
        <f t="shared" si="853"/>
        <v>#N/A</v>
      </c>
      <c r="O93" s="490" t="e">
        <f t="shared" ref="O93:AT93" ca="1" si="854">IF($B$6="ON", IF(O74&gt;=covid_start, IF(O74&lt;covid_recovery,NA(),(O91/O92)*1000),(O91/O92)*1000),(O91/O92)*1000)</f>
        <v>#DIV/0!</v>
      </c>
      <c r="P93" s="490" t="e">
        <f t="shared" ca="1" si="854"/>
        <v>#DIV/0!</v>
      </c>
      <c r="Q93" s="490" t="e">
        <f t="shared" ca="1" si="854"/>
        <v>#DIV/0!</v>
      </c>
      <c r="R93" s="490" t="e">
        <f t="shared" ca="1" si="854"/>
        <v>#DIV/0!</v>
      </c>
      <c r="S93" s="490" t="e">
        <f t="shared" ca="1" si="854"/>
        <v>#DIV/0!</v>
      </c>
      <c r="T93" s="490" t="e">
        <f t="shared" ca="1" si="854"/>
        <v>#DIV/0!</v>
      </c>
      <c r="U93" s="490" t="e">
        <f t="shared" ca="1" si="854"/>
        <v>#DIV/0!</v>
      </c>
      <c r="V93" s="490" t="e">
        <f t="shared" ca="1" si="854"/>
        <v>#DIV/0!</v>
      </c>
      <c r="W93" s="490" t="e">
        <f t="shared" ca="1" si="854"/>
        <v>#DIV/0!</v>
      </c>
      <c r="X93" s="490" t="e">
        <f t="shared" ca="1" si="854"/>
        <v>#DIV/0!</v>
      </c>
      <c r="Y93" s="490" t="e">
        <f t="shared" ca="1" si="854"/>
        <v>#DIV/0!</v>
      </c>
      <c r="Z93" s="490" t="e">
        <f t="shared" ca="1" si="854"/>
        <v>#DIV/0!</v>
      </c>
      <c r="AA93" s="490" t="e">
        <f t="shared" ca="1" si="854"/>
        <v>#DIV/0!</v>
      </c>
      <c r="AB93" s="490" t="e">
        <f t="shared" ca="1" si="854"/>
        <v>#DIV/0!</v>
      </c>
      <c r="AC93" s="490" t="e">
        <f t="shared" ca="1" si="854"/>
        <v>#DIV/0!</v>
      </c>
      <c r="AD93" s="490" t="e">
        <f t="shared" ca="1" si="854"/>
        <v>#DIV/0!</v>
      </c>
      <c r="AE93" s="490" t="e">
        <f t="shared" ca="1" si="854"/>
        <v>#DIV/0!</v>
      </c>
      <c r="AF93" s="490" t="e">
        <f t="shared" ca="1" si="854"/>
        <v>#DIV/0!</v>
      </c>
      <c r="AG93" s="490" t="e">
        <f t="shared" ca="1" si="854"/>
        <v>#DIV/0!</v>
      </c>
      <c r="AH93" s="490" t="e">
        <f t="shared" ca="1" si="854"/>
        <v>#DIV/0!</v>
      </c>
      <c r="AI93" s="490" t="e">
        <f t="shared" ca="1" si="854"/>
        <v>#DIV/0!</v>
      </c>
      <c r="AJ93" s="490" t="e">
        <f t="shared" ca="1" si="854"/>
        <v>#DIV/0!</v>
      </c>
      <c r="AK93" s="490" t="e">
        <f t="shared" ca="1" si="854"/>
        <v>#DIV/0!</v>
      </c>
      <c r="AL93" s="490" t="e">
        <f t="shared" ca="1" si="854"/>
        <v>#DIV/0!</v>
      </c>
      <c r="AM93" s="490" t="e">
        <f t="shared" ca="1" si="854"/>
        <v>#DIV/0!</v>
      </c>
      <c r="AN93" s="490" t="e">
        <f t="shared" ca="1" si="854"/>
        <v>#DIV/0!</v>
      </c>
      <c r="AO93" s="490" t="e">
        <f t="shared" ca="1" si="854"/>
        <v>#DIV/0!</v>
      </c>
      <c r="AP93" s="490" t="e">
        <f t="shared" ca="1" si="854"/>
        <v>#DIV/0!</v>
      </c>
      <c r="AQ93" s="490" t="e">
        <f t="shared" ca="1" si="854"/>
        <v>#DIV/0!</v>
      </c>
      <c r="AR93" s="490" t="e">
        <f t="shared" ca="1" si="854"/>
        <v>#DIV/0!</v>
      </c>
      <c r="AS93" s="490" t="e">
        <f t="shared" ca="1" si="854"/>
        <v>#DIV/0!</v>
      </c>
      <c r="AT93" s="490" t="e">
        <f t="shared" ca="1" si="854"/>
        <v>#DIV/0!</v>
      </c>
      <c r="AU93" s="490" t="e">
        <f t="shared" ref="AU93:BZ93" ca="1" si="855">IF($B$6="ON", IF(AU74&gt;=covid_start, IF(AU74&lt;covid_recovery,NA(),(AU91/AU92)*1000),(AU91/AU92)*1000),(AU91/AU92)*1000)</f>
        <v>#DIV/0!</v>
      </c>
      <c r="AV93" s="490" t="e">
        <f t="shared" ca="1" si="855"/>
        <v>#DIV/0!</v>
      </c>
      <c r="AW93" s="490" t="e">
        <f t="shared" ca="1" si="855"/>
        <v>#DIV/0!</v>
      </c>
      <c r="AX93" s="490" t="e">
        <f t="shared" ca="1" si="855"/>
        <v>#DIV/0!</v>
      </c>
      <c r="AY93" s="490" t="e">
        <f t="shared" ca="1" si="855"/>
        <v>#DIV/0!</v>
      </c>
      <c r="AZ93" s="490" t="e">
        <f t="shared" ca="1" si="855"/>
        <v>#DIV/0!</v>
      </c>
      <c r="BA93" s="490" t="e">
        <f t="shared" ca="1" si="855"/>
        <v>#DIV/0!</v>
      </c>
      <c r="BB93" s="490" t="e">
        <f t="shared" ca="1" si="855"/>
        <v>#DIV/0!</v>
      </c>
      <c r="BC93" s="490" t="e">
        <f t="shared" ca="1" si="855"/>
        <v>#DIV/0!</v>
      </c>
      <c r="BD93" s="490" t="e">
        <f t="shared" ca="1" si="855"/>
        <v>#DIV/0!</v>
      </c>
      <c r="BE93" s="490" t="e">
        <f t="shared" ca="1" si="855"/>
        <v>#DIV/0!</v>
      </c>
      <c r="BF93" s="490" t="e">
        <f t="shared" ca="1" si="855"/>
        <v>#DIV/0!</v>
      </c>
      <c r="BG93" s="490" t="e">
        <f t="shared" ca="1" si="855"/>
        <v>#DIV/0!</v>
      </c>
      <c r="BH93" s="490" t="e">
        <f t="shared" ca="1" si="855"/>
        <v>#DIV/0!</v>
      </c>
      <c r="BI93" s="490" t="e">
        <f t="shared" ca="1" si="855"/>
        <v>#DIV/0!</v>
      </c>
      <c r="BJ93" s="490" t="e">
        <f t="shared" ca="1" si="855"/>
        <v>#DIV/0!</v>
      </c>
      <c r="BK93" s="490" t="e">
        <f t="shared" ca="1" si="855"/>
        <v>#DIV/0!</v>
      </c>
      <c r="BL93" s="490" t="e">
        <f t="shared" ca="1" si="855"/>
        <v>#DIV/0!</v>
      </c>
      <c r="BM93" s="490" t="e">
        <f t="shared" ca="1" si="855"/>
        <v>#DIV/0!</v>
      </c>
      <c r="BN93" s="490" t="e">
        <f t="shared" ca="1" si="855"/>
        <v>#DIV/0!</v>
      </c>
      <c r="BO93" s="490" t="e">
        <f t="shared" ca="1" si="855"/>
        <v>#DIV/0!</v>
      </c>
      <c r="BP93" s="490" t="e">
        <f t="shared" ca="1" si="855"/>
        <v>#DIV/0!</v>
      </c>
      <c r="BQ93" s="490" t="e">
        <f t="shared" ca="1" si="855"/>
        <v>#DIV/0!</v>
      </c>
      <c r="BR93" s="490" t="e">
        <f t="shared" ca="1" si="855"/>
        <v>#DIV/0!</v>
      </c>
      <c r="BS93" s="490" t="e">
        <f t="shared" ca="1" si="855"/>
        <v>#DIV/0!</v>
      </c>
      <c r="BT93" s="490" t="e">
        <f t="shared" ca="1" si="855"/>
        <v>#DIV/0!</v>
      </c>
      <c r="BU93" s="490" t="e">
        <f t="shared" ca="1" si="855"/>
        <v>#DIV/0!</v>
      </c>
      <c r="BV93" s="490" t="e">
        <f t="shared" ca="1" si="855"/>
        <v>#DIV/0!</v>
      </c>
      <c r="BW93" s="490" t="e">
        <f t="shared" ca="1" si="855"/>
        <v>#DIV/0!</v>
      </c>
      <c r="BX93" s="490" t="e">
        <f t="shared" ca="1" si="855"/>
        <v>#DIV/0!</v>
      </c>
      <c r="BY93" s="490" t="e">
        <f t="shared" ca="1" si="855"/>
        <v>#DIV/0!</v>
      </c>
      <c r="BZ93" s="490" t="e">
        <f t="shared" ca="1" si="855"/>
        <v>#DIV/0!</v>
      </c>
      <c r="CA93" s="490" t="e">
        <f t="shared" ref="CA93:CL93" ca="1" si="856">IF($B$6="ON", IF(CA74&gt;=covid_start, IF(CA74&lt;covid_recovery,NA(),(CA91/CA92)*1000),(CA91/CA92)*1000),(CA91/CA92)*1000)</f>
        <v>#DIV/0!</v>
      </c>
      <c r="CB93" s="490" t="e">
        <f t="shared" ca="1" si="856"/>
        <v>#DIV/0!</v>
      </c>
      <c r="CC93" s="490" t="e">
        <f t="shared" ca="1" si="856"/>
        <v>#DIV/0!</v>
      </c>
      <c r="CD93" s="490" t="e">
        <f t="shared" ca="1" si="856"/>
        <v>#DIV/0!</v>
      </c>
      <c r="CE93" s="490" t="e">
        <f t="shared" ca="1" si="856"/>
        <v>#DIV/0!</v>
      </c>
      <c r="CF93" s="490" t="e">
        <f t="shared" ca="1" si="856"/>
        <v>#DIV/0!</v>
      </c>
      <c r="CG93" s="490" t="e">
        <f t="shared" ca="1" si="856"/>
        <v>#DIV/0!</v>
      </c>
      <c r="CH93" s="490" t="e">
        <f t="shared" ca="1" si="856"/>
        <v>#DIV/0!</v>
      </c>
      <c r="CI93" s="490" t="e">
        <f t="shared" ca="1" si="856"/>
        <v>#DIV/0!</v>
      </c>
      <c r="CJ93" s="490" t="e">
        <f t="shared" ca="1" si="856"/>
        <v>#DIV/0!</v>
      </c>
      <c r="CK93" s="490" t="e">
        <f t="shared" ca="1" si="856"/>
        <v>#DIV/0!</v>
      </c>
      <c r="CL93" s="490" t="e">
        <f t="shared" ca="1" si="856"/>
        <v>#DIV/0!</v>
      </c>
      <c r="CN93" s="491" t="str">
        <f ca="1">IFERROR((Y93/H93)^(1/17)-1,"")</f>
        <v/>
      </c>
      <c r="CO93" s="491" t="str">
        <f ca="1">IFERROR((AN93/Y93)^(1/15)-1,"")</f>
        <v/>
      </c>
      <c r="CP93" s="491" t="str">
        <f ca="1">IFERROR((AN93/H93)^(1/32)-1,"")</f>
        <v/>
      </c>
    </row>
    <row r="94" spans="1:94" ht="16.5" outlineLevel="1" thickTop="1" x14ac:dyDescent="0.25">
      <c r="A94" s="456" t="s">
        <v>255</v>
      </c>
      <c r="B94" s="456" t="s">
        <v>129</v>
      </c>
      <c r="C94" s="456"/>
      <c r="D94" s="456"/>
      <c r="E94" s="469" t="e">
        <f t="shared" ref="E94:AJ94" si="857">IF(E90=target,E93,#N/A)</f>
        <v>#N/A</v>
      </c>
      <c r="F94" s="463" t="e">
        <f t="shared" si="857"/>
        <v>#N/A</v>
      </c>
      <c r="G94" s="463" t="e">
        <f t="shared" si="857"/>
        <v>#N/A</v>
      </c>
      <c r="H94" s="463" t="e">
        <f t="shared" si="857"/>
        <v>#N/A</v>
      </c>
      <c r="I94" s="463" t="e">
        <f t="shared" si="857"/>
        <v>#N/A</v>
      </c>
      <c r="J94" s="463" t="e">
        <f t="shared" si="857"/>
        <v>#N/A</v>
      </c>
      <c r="K94" s="463" t="e">
        <f t="shared" si="857"/>
        <v>#N/A</v>
      </c>
      <c r="L94" s="463" t="e">
        <f t="shared" si="857"/>
        <v>#N/A</v>
      </c>
      <c r="M94" s="463" t="e">
        <f t="shared" si="857"/>
        <v>#N/A</v>
      </c>
      <c r="N94" s="463" t="e">
        <f t="shared" si="857"/>
        <v>#N/A</v>
      </c>
      <c r="O94" s="463" t="e">
        <f t="shared" si="857"/>
        <v>#N/A</v>
      </c>
      <c r="P94" s="463" t="e">
        <f t="shared" si="857"/>
        <v>#N/A</v>
      </c>
      <c r="Q94" s="463" t="e">
        <f t="shared" si="857"/>
        <v>#N/A</v>
      </c>
      <c r="R94" s="463" t="e">
        <f t="shared" si="857"/>
        <v>#N/A</v>
      </c>
      <c r="S94" s="463" t="e">
        <f t="shared" si="857"/>
        <v>#N/A</v>
      </c>
      <c r="T94" s="463" t="e">
        <f t="shared" si="857"/>
        <v>#N/A</v>
      </c>
      <c r="U94" s="463" t="e">
        <f t="shared" si="857"/>
        <v>#N/A</v>
      </c>
      <c r="V94" s="463" t="e">
        <f t="shared" si="857"/>
        <v>#N/A</v>
      </c>
      <c r="W94" s="463" t="e">
        <f t="shared" si="857"/>
        <v>#N/A</v>
      </c>
      <c r="X94" s="463" t="e">
        <f t="shared" si="857"/>
        <v>#N/A</v>
      </c>
      <c r="Y94" s="463" t="e">
        <f>IF(Y90=target,Y93,#N/A)</f>
        <v>#N/A</v>
      </c>
      <c r="Z94" s="463" t="e">
        <f t="shared" si="857"/>
        <v>#N/A</v>
      </c>
      <c r="AA94" s="463" t="e">
        <f t="shared" si="857"/>
        <v>#N/A</v>
      </c>
      <c r="AB94" s="463" t="e">
        <f t="shared" si="857"/>
        <v>#N/A</v>
      </c>
      <c r="AC94" s="463" t="e">
        <f t="shared" si="857"/>
        <v>#N/A</v>
      </c>
      <c r="AD94" s="463" t="e">
        <f t="shared" si="857"/>
        <v>#N/A</v>
      </c>
      <c r="AE94" s="463" t="e">
        <f t="shared" si="857"/>
        <v>#N/A</v>
      </c>
      <c r="AF94" s="463" t="e">
        <f t="shared" si="857"/>
        <v>#N/A</v>
      </c>
      <c r="AG94" s="463" t="e">
        <f t="shared" si="857"/>
        <v>#N/A</v>
      </c>
      <c r="AH94" s="463" t="e">
        <f t="shared" si="857"/>
        <v>#N/A</v>
      </c>
      <c r="AI94" s="463" t="e">
        <f t="shared" si="857"/>
        <v>#N/A</v>
      </c>
      <c r="AJ94" s="463" t="e">
        <f t="shared" si="857"/>
        <v>#N/A</v>
      </c>
      <c r="AK94" s="463" t="e">
        <f t="shared" ref="AK94:BP94" si="858">IF(AK90=target,AK93,#N/A)</f>
        <v>#N/A</v>
      </c>
      <c r="AL94" s="463" t="e">
        <f t="shared" si="858"/>
        <v>#N/A</v>
      </c>
      <c r="AM94" s="463" t="e">
        <f t="shared" si="858"/>
        <v>#N/A</v>
      </c>
      <c r="AN94" s="463" t="e">
        <f t="shared" si="858"/>
        <v>#N/A</v>
      </c>
      <c r="AO94" s="463" t="e">
        <f t="shared" si="858"/>
        <v>#N/A</v>
      </c>
      <c r="AP94" s="463" t="e">
        <f t="shared" si="858"/>
        <v>#N/A</v>
      </c>
      <c r="AQ94" s="463" t="e">
        <f t="shared" si="858"/>
        <v>#N/A</v>
      </c>
      <c r="AR94" s="463" t="e">
        <f t="shared" si="858"/>
        <v>#N/A</v>
      </c>
      <c r="AS94" s="463" t="e">
        <f t="shared" si="858"/>
        <v>#N/A</v>
      </c>
      <c r="AT94" s="463" t="e">
        <f t="shared" si="858"/>
        <v>#N/A</v>
      </c>
      <c r="AU94" s="463" t="e">
        <f t="shared" si="858"/>
        <v>#N/A</v>
      </c>
      <c r="AV94" s="463" t="e">
        <f t="shared" si="858"/>
        <v>#N/A</v>
      </c>
      <c r="AW94" s="463" t="e">
        <f t="shared" si="858"/>
        <v>#N/A</v>
      </c>
      <c r="AX94" s="463" t="e">
        <f t="shared" si="858"/>
        <v>#N/A</v>
      </c>
      <c r="AY94" s="463" t="e">
        <f t="shared" si="858"/>
        <v>#N/A</v>
      </c>
      <c r="AZ94" s="463" t="e">
        <f t="shared" si="858"/>
        <v>#N/A</v>
      </c>
      <c r="BA94" s="463" t="e">
        <f t="shared" si="858"/>
        <v>#N/A</v>
      </c>
      <c r="BB94" s="463" t="e">
        <f t="shared" si="858"/>
        <v>#N/A</v>
      </c>
      <c r="BC94" s="463" t="e">
        <f t="shared" si="858"/>
        <v>#N/A</v>
      </c>
      <c r="BD94" s="463" t="e">
        <f t="shared" si="858"/>
        <v>#N/A</v>
      </c>
      <c r="BE94" s="463" t="e">
        <f t="shared" si="858"/>
        <v>#N/A</v>
      </c>
      <c r="BF94" s="463" t="e">
        <f t="shared" si="858"/>
        <v>#N/A</v>
      </c>
      <c r="BG94" s="463" t="e">
        <f t="shared" si="858"/>
        <v>#N/A</v>
      </c>
      <c r="BH94" s="463" t="e">
        <f t="shared" si="858"/>
        <v>#N/A</v>
      </c>
      <c r="BI94" s="463" t="e">
        <f t="shared" si="858"/>
        <v>#N/A</v>
      </c>
      <c r="BJ94" s="463" t="e">
        <f t="shared" si="858"/>
        <v>#N/A</v>
      </c>
      <c r="BK94" s="463" t="e">
        <f t="shared" si="858"/>
        <v>#N/A</v>
      </c>
      <c r="BL94" s="463" t="e">
        <f t="shared" si="858"/>
        <v>#N/A</v>
      </c>
      <c r="BM94" s="463" t="e">
        <f t="shared" si="858"/>
        <v>#N/A</v>
      </c>
      <c r="BN94" s="463" t="e">
        <f t="shared" si="858"/>
        <v>#N/A</v>
      </c>
      <c r="BO94" s="463" t="e">
        <f t="shared" si="858"/>
        <v>#N/A</v>
      </c>
      <c r="BP94" s="463" t="e">
        <f t="shared" si="858"/>
        <v>#N/A</v>
      </c>
      <c r="BQ94" s="463" t="e">
        <f t="shared" ref="BQ94:CL94" si="859">IF(BQ90=target,BQ93,#N/A)</f>
        <v>#N/A</v>
      </c>
      <c r="BR94" s="463" t="e">
        <f t="shared" si="859"/>
        <v>#N/A</v>
      </c>
      <c r="BS94" s="463" t="e">
        <f t="shared" si="859"/>
        <v>#N/A</v>
      </c>
      <c r="BT94" s="463" t="e">
        <f t="shared" si="859"/>
        <v>#N/A</v>
      </c>
      <c r="BU94" s="463" t="e">
        <f t="shared" si="859"/>
        <v>#N/A</v>
      </c>
      <c r="BV94" s="463" t="e">
        <f t="shared" si="859"/>
        <v>#N/A</v>
      </c>
      <c r="BW94" s="463" t="e">
        <f t="shared" si="859"/>
        <v>#N/A</v>
      </c>
      <c r="BX94" s="463" t="e">
        <f t="shared" si="859"/>
        <v>#N/A</v>
      </c>
      <c r="BY94" s="463" t="e">
        <f t="shared" si="859"/>
        <v>#N/A</v>
      </c>
      <c r="BZ94" s="463" t="e">
        <f t="shared" si="859"/>
        <v>#N/A</v>
      </c>
      <c r="CA94" s="463" t="e">
        <f t="shared" si="859"/>
        <v>#N/A</v>
      </c>
      <c r="CB94" s="463" t="e">
        <f t="shared" si="859"/>
        <v>#N/A</v>
      </c>
      <c r="CC94" s="463" t="e">
        <f t="shared" si="859"/>
        <v>#N/A</v>
      </c>
      <c r="CD94" s="463" t="e">
        <f t="shared" si="859"/>
        <v>#N/A</v>
      </c>
      <c r="CE94" s="463" t="e">
        <f t="shared" si="859"/>
        <v>#N/A</v>
      </c>
      <c r="CF94" s="463" t="e">
        <f t="shared" si="859"/>
        <v>#N/A</v>
      </c>
      <c r="CG94" s="463" t="e">
        <f t="shared" si="859"/>
        <v>#N/A</v>
      </c>
      <c r="CH94" s="463" t="e">
        <f t="shared" si="859"/>
        <v>#N/A</v>
      </c>
      <c r="CI94" s="463" t="e">
        <f t="shared" si="859"/>
        <v>#N/A</v>
      </c>
      <c r="CJ94" s="463" t="e">
        <f t="shared" si="859"/>
        <v>#N/A</v>
      </c>
      <c r="CK94" s="463" t="e">
        <f t="shared" si="859"/>
        <v>#N/A</v>
      </c>
      <c r="CL94" s="463" t="e">
        <f t="shared" si="859"/>
        <v>#N/A</v>
      </c>
      <c r="CN94" s="454"/>
      <c r="CO94" s="454"/>
      <c r="CP94" s="454"/>
    </row>
    <row r="95" spans="1:94" ht="16.5" outlineLevel="1" thickBot="1" x14ac:dyDescent="0.3">
      <c r="A95" s="492" t="s">
        <v>255</v>
      </c>
      <c r="B95" s="492" t="s">
        <v>130</v>
      </c>
      <c r="C95" s="492"/>
      <c r="D95" s="493"/>
      <c r="E95" s="494" t="e">
        <f t="shared" ref="E95:AJ95" si="860">IF(E90=target,E91,#N/A)</f>
        <v>#N/A</v>
      </c>
      <c r="F95" s="495" t="e">
        <f t="shared" si="860"/>
        <v>#N/A</v>
      </c>
      <c r="G95" s="495" t="e">
        <f t="shared" si="860"/>
        <v>#N/A</v>
      </c>
      <c r="H95" s="495" t="e">
        <f t="shared" si="860"/>
        <v>#N/A</v>
      </c>
      <c r="I95" s="495" t="e">
        <f t="shared" si="860"/>
        <v>#N/A</v>
      </c>
      <c r="J95" s="495" t="e">
        <f t="shared" si="860"/>
        <v>#N/A</v>
      </c>
      <c r="K95" s="495" t="e">
        <f t="shared" si="860"/>
        <v>#N/A</v>
      </c>
      <c r="L95" s="495" t="e">
        <f t="shared" si="860"/>
        <v>#N/A</v>
      </c>
      <c r="M95" s="495" t="e">
        <f t="shared" si="860"/>
        <v>#N/A</v>
      </c>
      <c r="N95" s="495" t="e">
        <f t="shared" si="860"/>
        <v>#N/A</v>
      </c>
      <c r="O95" s="495" t="e">
        <f t="shared" si="860"/>
        <v>#N/A</v>
      </c>
      <c r="P95" s="495" t="e">
        <f t="shared" si="860"/>
        <v>#N/A</v>
      </c>
      <c r="Q95" s="495" t="e">
        <f t="shared" si="860"/>
        <v>#N/A</v>
      </c>
      <c r="R95" s="495" t="e">
        <f t="shared" si="860"/>
        <v>#N/A</v>
      </c>
      <c r="S95" s="495" t="e">
        <f t="shared" si="860"/>
        <v>#N/A</v>
      </c>
      <c r="T95" s="495" t="e">
        <f t="shared" si="860"/>
        <v>#N/A</v>
      </c>
      <c r="U95" s="495" t="e">
        <f t="shared" si="860"/>
        <v>#N/A</v>
      </c>
      <c r="V95" s="495" t="e">
        <f t="shared" si="860"/>
        <v>#N/A</v>
      </c>
      <c r="W95" s="495" t="e">
        <f t="shared" si="860"/>
        <v>#N/A</v>
      </c>
      <c r="X95" s="495" t="e">
        <f t="shared" si="860"/>
        <v>#N/A</v>
      </c>
      <c r="Y95" s="495" t="e">
        <f>IF(Y90=target,Y91,#N/A)</f>
        <v>#N/A</v>
      </c>
      <c r="Z95" s="495" t="e">
        <f t="shared" si="860"/>
        <v>#N/A</v>
      </c>
      <c r="AA95" s="495" t="e">
        <f t="shared" si="860"/>
        <v>#N/A</v>
      </c>
      <c r="AB95" s="495" t="e">
        <f t="shared" si="860"/>
        <v>#N/A</v>
      </c>
      <c r="AC95" s="495" t="e">
        <f t="shared" si="860"/>
        <v>#N/A</v>
      </c>
      <c r="AD95" s="495" t="e">
        <f t="shared" si="860"/>
        <v>#N/A</v>
      </c>
      <c r="AE95" s="495" t="e">
        <f t="shared" si="860"/>
        <v>#N/A</v>
      </c>
      <c r="AF95" s="495" t="e">
        <f t="shared" si="860"/>
        <v>#N/A</v>
      </c>
      <c r="AG95" s="495" t="e">
        <f t="shared" si="860"/>
        <v>#N/A</v>
      </c>
      <c r="AH95" s="495" t="e">
        <f t="shared" si="860"/>
        <v>#N/A</v>
      </c>
      <c r="AI95" s="495" t="e">
        <f t="shared" si="860"/>
        <v>#N/A</v>
      </c>
      <c r="AJ95" s="495" t="e">
        <f t="shared" si="860"/>
        <v>#N/A</v>
      </c>
      <c r="AK95" s="495" t="e">
        <f t="shared" ref="AK95:BP95" si="861">IF(AK90=target,AK91,#N/A)</f>
        <v>#N/A</v>
      </c>
      <c r="AL95" s="495" t="e">
        <f t="shared" si="861"/>
        <v>#N/A</v>
      </c>
      <c r="AM95" s="495" t="e">
        <f t="shared" si="861"/>
        <v>#N/A</v>
      </c>
      <c r="AN95" s="495" t="e">
        <f t="shared" si="861"/>
        <v>#N/A</v>
      </c>
      <c r="AO95" s="495" t="e">
        <f t="shared" si="861"/>
        <v>#N/A</v>
      </c>
      <c r="AP95" s="495" t="e">
        <f t="shared" si="861"/>
        <v>#N/A</v>
      </c>
      <c r="AQ95" s="495" t="e">
        <f t="shared" si="861"/>
        <v>#N/A</v>
      </c>
      <c r="AR95" s="495" t="e">
        <f t="shared" si="861"/>
        <v>#N/A</v>
      </c>
      <c r="AS95" s="495" t="e">
        <f t="shared" si="861"/>
        <v>#N/A</v>
      </c>
      <c r="AT95" s="495" t="e">
        <f t="shared" si="861"/>
        <v>#N/A</v>
      </c>
      <c r="AU95" s="495" t="e">
        <f t="shared" si="861"/>
        <v>#N/A</v>
      </c>
      <c r="AV95" s="495" t="e">
        <f t="shared" si="861"/>
        <v>#N/A</v>
      </c>
      <c r="AW95" s="495" t="e">
        <f t="shared" si="861"/>
        <v>#N/A</v>
      </c>
      <c r="AX95" s="495" t="e">
        <f t="shared" si="861"/>
        <v>#N/A</v>
      </c>
      <c r="AY95" s="495" t="e">
        <f t="shared" si="861"/>
        <v>#N/A</v>
      </c>
      <c r="AZ95" s="495" t="e">
        <f t="shared" si="861"/>
        <v>#N/A</v>
      </c>
      <c r="BA95" s="495" t="e">
        <f t="shared" si="861"/>
        <v>#N/A</v>
      </c>
      <c r="BB95" s="495" t="e">
        <f t="shared" si="861"/>
        <v>#N/A</v>
      </c>
      <c r="BC95" s="495" t="e">
        <f t="shared" si="861"/>
        <v>#N/A</v>
      </c>
      <c r="BD95" s="495" t="e">
        <f t="shared" si="861"/>
        <v>#N/A</v>
      </c>
      <c r="BE95" s="495" t="e">
        <f t="shared" si="861"/>
        <v>#N/A</v>
      </c>
      <c r="BF95" s="495" t="e">
        <f t="shared" si="861"/>
        <v>#N/A</v>
      </c>
      <c r="BG95" s="495" t="e">
        <f t="shared" si="861"/>
        <v>#N/A</v>
      </c>
      <c r="BH95" s="495" t="e">
        <f t="shared" si="861"/>
        <v>#N/A</v>
      </c>
      <c r="BI95" s="495" t="e">
        <f t="shared" si="861"/>
        <v>#N/A</v>
      </c>
      <c r="BJ95" s="495" t="e">
        <f t="shared" si="861"/>
        <v>#N/A</v>
      </c>
      <c r="BK95" s="495" t="e">
        <f t="shared" si="861"/>
        <v>#N/A</v>
      </c>
      <c r="BL95" s="495" t="e">
        <f t="shared" si="861"/>
        <v>#N/A</v>
      </c>
      <c r="BM95" s="495" t="e">
        <f t="shared" si="861"/>
        <v>#N/A</v>
      </c>
      <c r="BN95" s="495" t="e">
        <f t="shared" si="861"/>
        <v>#N/A</v>
      </c>
      <c r="BO95" s="495" t="e">
        <f t="shared" si="861"/>
        <v>#N/A</v>
      </c>
      <c r="BP95" s="495" t="e">
        <f t="shared" si="861"/>
        <v>#N/A</v>
      </c>
      <c r="BQ95" s="495" t="e">
        <f t="shared" ref="BQ95:CL95" si="862">IF(BQ90=target,BQ91,#N/A)</f>
        <v>#N/A</v>
      </c>
      <c r="BR95" s="495" t="e">
        <f t="shared" si="862"/>
        <v>#N/A</v>
      </c>
      <c r="BS95" s="495" t="e">
        <f t="shared" si="862"/>
        <v>#N/A</v>
      </c>
      <c r="BT95" s="495" t="e">
        <f t="shared" si="862"/>
        <v>#N/A</v>
      </c>
      <c r="BU95" s="495" t="e">
        <f t="shared" si="862"/>
        <v>#N/A</v>
      </c>
      <c r="BV95" s="495" t="e">
        <f t="shared" si="862"/>
        <v>#N/A</v>
      </c>
      <c r="BW95" s="495" t="e">
        <f t="shared" si="862"/>
        <v>#N/A</v>
      </c>
      <c r="BX95" s="495" t="e">
        <f t="shared" si="862"/>
        <v>#N/A</v>
      </c>
      <c r="BY95" s="495" t="e">
        <f t="shared" si="862"/>
        <v>#N/A</v>
      </c>
      <c r="BZ95" s="495" t="e">
        <f t="shared" si="862"/>
        <v>#N/A</v>
      </c>
      <c r="CA95" s="495" t="e">
        <f t="shared" si="862"/>
        <v>#N/A</v>
      </c>
      <c r="CB95" s="495" t="e">
        <f t="shared" si="862"/>
        <v>#N/A</v>
      </c>
      <c r="CC95" s="495" t="e">
        <f t="shared" si="862"/>
        <v>#N/A</v>
      </c>
      <c r="CD95" s="495" t="e">
        <f t="shared" si="862"/>
        <v>#N/A</v>
      </c>
      <c r="CE95" s="495" t="e">
        <f t="shared" si="862"/>
        <v>#N/A</v>
      </c>
      <c r="CF95" s="495" t="e">
        <f t="shared" si="862"/>
        <v>#N/A</v>
      </c>
      <c r="CG95" s="495" t="e">
        <f t="shared" si="862"/>
        <v>#N/A</v>
      </c>
      <c r="CH95" s="495" t="e">
        <f t="shared" si="862"/>
        <v>#N/A</v>
      </c>
      <c r="CI95" s="495" t="e">
        <f t="shared" si="862"/>
        <v>#N/A</v>
      </c>
      <c r="CJ95" s="495" t="e">
        <f t="shared" si="862"/>
        <v>#N/A</v>
      </c>
      <c r="CK95" s="495" t="e">
        <f t="shared" si="862"/>
        <v>#N/A</v>
      </c>
      <c r="CL95" s="495" t="e">
        <f t="shared" si="862"/>
        <v>#N/A</v>
      </c>
      <c r="CN95" s="496"/>
      <c r="CO95" s="496"/>
      <c r="CP95" s="496"/>
    </row>
    <row r="96" spans="1:94" ht="16.5" outlineLevel="1" thickTop="1" x14ac:dyDescent="0.25">
      <c r="A96" s="497" t="s">
        <v>414</v>
      </c>
      <c r="B96" s="497" t="s">
        <v>412</v>
      </c>
      <c r="C96" s="497"/>
      <c r="D96" s="498"/>
      <c r="E96" s="499" t="e">
        <f t="shared" ref="E96:AJ96" ca="1" si="863">IF(E8&lt;sector_base, NA(),IF(E8&lt;sector_base,E106,(((E81/E92)*E77)+((E65/E92)*E61)+((E49/E92)*E45)+((E33/E92)*E29)+((E17/E92)*E13))))</f>
        <v>#DIV/0!</v>
      </c>
      <c r="F96" s="500" t="e">
        <f t="shared" ca="1" si="863"/>
        <v>#DIV/0!</v>
      </c>
      <c r="G96" s="500" t="e">
        <f t="shared" ca="1" si="863"/>
        <v>#DIV/0!</v>
      </c>
      <c r="H96" s="500" t="e">
        <f t="shared" ca="1" si="863"/>
        <v>#DIV/0!</v>
      </c>
      <c r="I96" s="500" t="e">
        <f t="shared" ca="1" si="863"/>
        <v>#DIV/0!</v>
      </c>
      <c r="J96" s="500" t="e">
        <f t="shared" ca="1" si="863"/>
        <v>#DIV/0!</v>
      </c>
      <c r="K96" s="500" t="e">
        <f t="shared" ca="1" si="863"/>
        <v>#DIV/0!</v>
      </c>
      <c r="L96" s="500" t="e">
        <f t="shared" ca="1" si="863"/>
        <v>#DIV/0!</v>
      </c>
      <c r="M96" s="500" t="e">
        <f t="shared" ca="1" si="863"/>
        <v>#DIV/0!</v>
      </c>
      <c r="N96" s="500" t="e">
        <f t="shared" ca="1" si="863"/>
        <v>#DIV/0!</v>
      </c>
      <c r="O96" s="500" t="e">
        <f t="shared" ca="1" si="863"/>
        <v>#DIV/0!</v>
      </c>
      <c r="P96" s="500" t="e">
        <f t="shared" ca="1" si="863"/>
        <v>#DIV/0!</v>
      </c>
      <c r="Q96" s="500" t="e">
        <f t="shared" ca="1" si="863"/>
        <v>#DIV/0!</v>
      </c>
      <c r="R96" s="500" t="e">
        <f t="shared" ca="1" si="863"/>
        <v>#DIV/0!</v>
      </c>
      <c r="S96" s="500" t="e">
        <f t="shared" ca="1" si="863"/>
        <v>#DIV/0!</v>
      </c>
      <c r="T96" s="500" t="e">
        <f t="shared" ca="1" si="863"/>
        <v>#DIV/0!</v>
      </c>
      <c r="U96" s="500" t="e">
        <f t="shared" ca="1" si="863"/>
        <v>#DIV/0!</v>
      </c>
      <c r="V96" s="500" t="e">
        <f t="shared" ca="1" si="863"/>
        <v>#DIV/0!</v>
      </c>
      <c r="W96" s="500" t="e">
        <f t="shared" ca="1" si="863"/>
        <v>#DIV/0!</v>
      </c>
      <c r="X96" s="500" t="e">
        <f t="shared" ca="1" si="863"/>
        <v>#DIV/0!</v>
      </c>
      <c r="Y96" s="500" t="e">
        <f t="shared" ca="1" si="863"/>
        <v>#DIV/0!</v>
      </c>
      <c r="Z96" s="500" t="e">
        <f t="shared" ca="1" si="863"/>
        <v>#DIV/0!</v>
      </c>
      <c r="AA96" s="500" t="e">
        <f t="shared" ca="1" si="863"/>
        <v>#DIV/0!</v>
      </c>
      <c r="AB96" s="500" t="e">
        <f t="shared" ca="1" si="863"/>
        <v>#DIV/0!</v>
      </c>
      <c r="AC96" s="500" t="e">
        <f t="shared" ca="1" si="863"/>
        <v>#DIV/0!</v>
      </c>
      <c r="AD96" s="500" t="e">
        <f t="shared" ca="1" si="863"/>
        <v>#DIV/0!</v>
      </c>
      <c r="AE96" s="500" t="e">
        <f t="shared" ca="1" si="863"/>
        <v>#DIV/0!</v>
      </c>
      <c r="AF96" s="500" t="e">
        <f t="shared" ca="1" si="863"/>
        <v>#DIV/0!</v>
      </c>
      <c r="AG96" s="500" t="e">
        <f t="shared" ca="1" si="863"/>
        <v>#DIV/0!</v>
      </c>
      <c r="AH96" s="500" t="e">
        <f t="shared" ca="1" si="863"/>
        <v>#DIV/0!</v>
      </c>
      <c r="AI96" s="500" t="e">
        <f t="shared" ca="1" si="863"/>
        <v>#DIV/0!</v>
      </c>
      <c r="AJ96" s="500" t="e">
        <f t="shared" ca="1" si="863"/>
        <v>#DIV/0!</v>
      </c>
      <c r="AK96" s="500" t="e">
        <f t="shared" ref="AK96:BP96" ca="1" si="864">IF(AK8&lt;sector_base, NA(),IF(AK8&lt;sector_base,AK106,(((AK81/AK92)*AK77)+((AK65/AK92)*AK61)+((AK49/AK92)*AK45)+((AK33/AK92)*AK29)+((AK17/AK92)*AK13))))</f>
        <v>#DIV/0!</v>
      </c>
      <c r="AL96" s="500" t="e">
        <f t="shared" ca="1" si="864"/>
        <v>#DIV/0!</v>
      </c>
      <c r="AM96" s="500" t="e">
        <f t="shared" ca="1" si="864"/>
        <v>#DIV/0!</v>
      </c>
      <c r="AN96" s="500" t="e">
        <f t="shared" ca="1" si="864"/>
        <v>#DIV/0!</v>
      </c>
      <c r="AO96" s="500" t="e">
        <f t="shared" ca="1" si="864"/>
        <v>#DIV/0!</v>
      </c>
      <c r="AP96" s="500" t="e">
        <f t="shared" ca="1" si="864"/>
        <v>#DIV/0!</v>
      </c>
      <c r="AQ96" s="500" t="e">
        <f t="shared" ca="1" si="864"/>
        <v>#DIV/0!</v>
      </c>
      <c r="AR96" s="500" t="e">
        <f t="shared" ca="1" si="864"/>
        <v>#DIV/0!</v>
      </c>
      <c r="AS96" s="500" t="e">
        <f t="shared" ca="1" si="864"/>
        <v>#DIV/0!</v>
      </c>
      <c r="AT96" s="500" t="e">
        <f t="shared" ca="1" si="864"/>
        <v>#DIV/0!</v>
      </c>
      <c r="AU96" s="500" t="e">
        <f t="shared" ca="1" si="864"/>
        <v>#DIV/0!</v>
      </c>
      <c r="AV96" s="500" t="e">
        <f t="shared" ca="1" si="864"/>
        <v>#DIV/0!</v>
      </c>
      <c r="AW96" s="500" t="e">
        <f t="shared" ca="1" si="864"/>
        <v>#DIV/0!</v>
      </c>
      <c r="AX96" s="500" t="e">
        <f t="shared" ca="1" si="864"/>
        <v>#DIV/0!</v>
      </c>
      <c r="AY96" s="500" t="e">
        <f t="shared" ca="1" si="864"/>
        <v>#DIV/0!</v>
      </c>
      <c r="AZ96" s="500" t="e">
        <f t="shared" ca="1" si="864"/>
        <v>#DIV/0!</v>
      </c>
      <c r="BA96" s="500" t="e">
        <f t="shared" ca="1" si="864"/>
        <v>#DIV/0!</v>
      </c>
      <c r="BB96" s="500" t="e">
        <f t="shared" ca="1" si="864"/>
        <v>#DIV/0!</v>
      </c>
      <c r="BC96" s="500" t="e">
        <f t="shared" ca="1" si="864"/>
        <v>#DIV/0!</v>
      </c>
      <c r="BD96" s="500" t="e">
        <f t="shared" ca="1" si="864"/>
        <v>#DIV/0!</v>
      </c>
      <c r="BE96" s="500" t="e">
        <f t="shared" ca="1" si="864"/>
        <v>#DIV/0!</v>
      </c>
      <c r="BF96" s="500" t="e">
        <f t="shared" ca="1" si="864"/>
        <v>#DIV/0!</v>
      </c>
      <c r="BG96" s="500" t="e">
        <f t="shared" ca="1" si="864"/>
        <v>#DIV/0!</v>
      </c>
      <c r="BH96" s="500" t="e">
        <f t="shared" ca="1" si="864"/>
        <v>#DIV/0!</v>
      </c>
      <c r="BI96" s="500" t="e">
        <f t="shared" ca="1" si="864"/>
        <v>#DIV/0!</v>
      </c>
      <c r="BJ96" s="500" t="e">
        <f t="shared" ca="1" si="864"/>
        <v>#DIV/0!</v>
      </c>
      <c r="BK96" s="500" t="e">
        <f t="shared" ca="1" si="864"/>
        <v>#DIV/0!</v>
      </c>
      <c r="BL96" s="500" t="e">
        <f t="shared" ca="1" si="864"/>
        <v>#DIV/0!</v>
      </c>
      <c r="BM96" s="500" t="e">
        <f t="shared" ca="1" si="864"/>
        <v>#DIV/0!</v>
      </c>
      <c r="BN96" s="500" t="e">
        <f t="shared" ca="1" si="864"/>
        <v>#DIV/0!</v>
      </c>
      <c r="BO96" s="500" t="e">
        <f t="shared" ca="1" si="864"/>
        <v>#DIV/0!</v>
      </c>
      <c r="BP96" s="500" t="e">
        <f t="shared" ca="1" si="864"/>
        <v>#DIV/0!</v>
      </c>
      <c r="BQ96" s="500" t="e">
        <f t="shared" ref="BQ96:CL96" ca="1" si="865">IF(BQ8&lt;sector_base, NA(),IF(BQ8&lt;sector_base,BQ106,(((BQ81/BQ92)*BQ77)+((BQ65/BQ92)*BQ61)+((BQ49/BQ92)*BQ45)+((BQ33/BQ92)*BQ29)+((BQ17/BQ92)*BQ13))))</f>
        <v>#DIV/0!</v>
      </c>
      <c r="BR96" s="500" t="e">
        <f t="shared" ca="1" si="865"/>
        <v>#DIV/0!</v>
      </c>
      <c r="BS96" s="500" t="e">
        <f t="shared" ca="1" si="865"/>
        <v>#DIV/0!</v>
      </c>
      <c r="BT96" s="500" t="e">
        <f t="shared" ca="1" si="865"/>
        <v>#DIV/0!</v>
      </c>
      <c r="BU96" s="500" t="e">
        <f t="shared" ca="1" si="865"/>
        <v>#DIV/0!</v>
      </c>
      <c r="BV96" s="500" t="e">
        <f t="shared" ca="1" si="865"/>
        <v>#DIV/0!</v>
      </c>
      <c r="BW96" s="500" t="e">
        <f t="shared" ca="1" si="865"/>
        <v>#DIV/0!</v>
      </c>
      <c r="BX96" s="500" t="e">
        <f t="shared" ca="1" si="865"/>
        <v>#DIV/0!</v>
      </c>
      <c r="BY96" s="500" t="e">
        <f t="shared" ca="1" si="865"/>
        <v>#DIV/0!</v>
      </c>
      <c r="BZ96" s="500" t="e">
        <f t="shared" ca="1" si="865"/>
        <v>#DIV/0!</v>
      </c>
      <c r="CA96" s="500" t="e">
        <f t="shared" ca="1" si="865"/>
        <v>#DIV/0!</v>
      </c>
      <c r="CB96" s="500" t="e">
        <f t="shared" ca="1" si="865"/>
        <v>#DIV/0!</v>
      </c>
      <c r="CC96" s="500" t="e">
        <f t="shared" ca="1" si="865"/>
        <v>#DIV/0!</v>
      </c>
      <c r="CD96" s="500" t="e">
        <f t="shared" ca="1" si="865"/>
        <v>#DIV/0!</v>
      </c>
      <c r="CE96" s="500" t="e">
        <f t="shared" ca="1" si="865"/>
        <v>#DIV/0!</v>
      </c>
      <c r="CF96" s="500" t="e">
        <f t="shared" ca="1" si="865"/>
        <v>#DIV/0!</v>
      </c>
      <c r="CG96" s="500" t="e">
        <f t="shared" ca="1" si="865"/>
        <v>#DIV/0!</v>
      </c>
      <c r="CH96" s="500" t="e">
        <f t="shared" ca="1" si="865"/>
        <v>#DIV/0!</v>
      </c>
      <c r="CI96" s="500" t="e">
        <f t="shared" ca="1" si="865"/>
        <v>#DIV/0!</v>
      </c>
      <c r="CJ96" s="500" t="e">
        <f t="shared" ca="1" si="865"/>
        <v>#DIV/0!</v>
      </c>
      <c r="CK96" s="500" t="e">
        <f t="shared" ca="1" si="865"/>
        <v>#DIV/0!</v>
      </c>
      <c r="CL96" s="500" t="e">
        <f t="shared" ca="1" si="865"/>
        <v>#DIV/0!</v>
      </c>
      <c r="CN96" s="447" t="str">
        <f ca="1">IFERROR((Y96/H96)^(1/17)-1,"")</f>
        <v/>
      </c>
      <c r="CO96" s="447" t="str">
        <f ca="1">IFERROR((AN96/Y96)^(1/15)-1,"")</f>
        <v/>
      </c>
      <c r="CP96" s="447" t="str">
        <f ca="1">IFERROR((AN96/H96)^(1/32)-1,"")</f>
        <v/>
      </c>
    </row>
    <row r="97" spans="1:94" outlineLevel="1" x14ac:dyDescent="0.25">
      <c r="A97" s="501" t="s">
        <v>414</v>
      </c>
      <c r="B97" s="501" t="s">
        <v>407</v>
      </c>
      <c r="C97" s="501"/>
      <c r="D97" s="501"/>
      <c r="E97" s="502" t="e">
        <f ca="1">IF(E8&lt;sector_base,E104*(F97/F104),(SUM(((E81/E92)*E75),((E65/E92)*E59),((E49/E92)*E43),((E33/E92)*E27),((E17/E92)*E11))))</f>
        <v>#DIV/0!</v>
      </c>
      <c r="F97" s="502" t="e">
        <f ca="1">IF(F8&lt;sector_base,F104*(G97/G104),(SUM(((F81/F92)*F75),((F65/F92)*F59),((F49/F92)*F43),((F33/F92)*F27),((F17/F92)*F11))))</f>
        <v>#DIV/0!</v>
      </c>
      <c r="G97" s="502" t="e">
        <f ca="1">IF(G8&lt;sector_base,G104*(H97/H104),(SUM(((G81/G92)*G75),((G65/G92)*G59),((G49/G92)*G43),((G33/G92)*G27),((G17/G92)*G11))))</f>
        <v>#DIV/0!</v>
      </c>
      <c r="H97" s="502" t="e">
        <f ca="1">IF(H8&lt;sector_base,H104*(I97/I104),(SUM(((H81/H92)*H75),((H65/H92)*H59),((H49/H92)*H43),((H33/H92)*H27),((H17/H92)*H11))))</f>
        <v>#DIV/0!</v>
      </c>
      <c r="I97" s="502" t="e">
        <f t="shared" ref="I97:AN97" ca="1" si="866">IF(I8&lt;sector_base,I106,(SUM(((I81/I92)*I75),((I65/I92)*I59),((I49/I92)*I43),((I33/I92)*I27),((I17/I92)*I11))))</f>
        <v>#DIV/0!</v>
      </c>
      <c r="J97" s="502" t="e">
        <f t="shared" ca="1" si="866"/>
        <v>#DIV/0!</v>
      </c>
      <c r="K97" s="502" t="e">
        <f t="shared" ca="1" si="866"/>
        <v>#DIV/0!</v>
      </c>
      <c r="L97" s="502" t="e">
        <f t="shared" ca="1" si="866"/>
        <v>#DIV/0!</v>
      </c>
      <c r="M97" s="502" t="e">
        <f t="shared" ca="1" si="866"/>
        <v>#DIV/0!</v>
      </c>
      <c r="N97" s="502" t="e">
        <f t="shared" ca="1" si="866"/>
        <v>#DIV/0!</v>
      </c>
      <c r="O97" s="502" t="e">
        <f t="shared" ca="1" si="866"/>
        <v>#DIV/0!</v>
      </c>
      <c r="P97" s="502" t="e">
        <f t="shared" ca="1" si="866"/>
        <v>#DIV/0!</v>
      </c>
      <c r="Q97" s="502" t="e">
        <f t="shared" ca="1" si="866"/>
        <v>#DIV/0!</v>
      </c>
      <c r="R97" s="502" t="e">
        <f t="shared" ca="1" si="866"/>
        <v>#DIV/0!</v>
      </c>
      <c r="S97" s="502" t="e">
        <f t="shared" ca="1" si="866"/>
        <v>#DIV/0!</v>
      </c>
      <c r="T97" s="502" t="e">
        <f t="shared" ca="1" si="866"/>
        <v>#DIV/0!</v>
      </c>
      <c r="U97" s="502" t="e">
        <f t="shared" ca="1" si="866"/>
        <v>#DIV/0!</v>
      </c>
      <c r="V97" s="502" t="e">
        <f t="shared" ca="1" si="866"/>
        <v>#DIV/0!</v>
      </c>
      <c r="W97" s="502" t="e">
        <f t="shared" ca="1" si="866"/>
        <v>#DIV/0!</v>
      </c>
      <c r="X97" s="502" t="e">
        <f t="shared" ca="1" si="866"/>
        <v>#DIV/0!</v>
      </c>
      <c r="Y97" s="502" t="e">
        <f t="shared" ca="1" si="866"/>
        <v>#DIV/0!</v>
      </c>
      <c r="Z97" s="502" t="e">
        <f t="shared" ca="1" si="866"/>
        <v>#DIV/0!</v>
      </c>
      <c r="AA97" s="502" t="e">
        <f t="shared" ca="1" si="866"/>
        <v>#DIV/0!</v>
      </c>
      <c r="AB97" s="502" t="e">
        <f t="shared" ca="1" si="866"/>
        <v>#DIV/0!</v>
      </c>
      <c r="AC97" s="502" t="e">
        <f t="shared" ca="1" si="866"/>
        <v>#DIV/0!</v>
      </c>
      <c r="AD97" s="502" t="e">
        <f t="shared" ca="1" si="866"/>
        <v>#DIV/0!</v>
      </c>
      <c r="AE97" s="502" t="e">
        <f t="shared" ca="1" si="866"/>
        <v>#DIV/0!</v>
      </c>
      <c r="AF97" s="502" t="e">
        <f t="shared" ca="1" si="866"/>
        <v>#DIV/0!</v>
      </c>
      <c r="AG97" s="502" t="e">
        <f t="shared" ca="1" si="866"/>
        <v>#DIV/0!</v>
      </c>
      <c r="AH97" s="502" t="e">
        <f t="shared" ca="1" si="866"/>
        <v>#DIV/0!</v>
      </c>
      <c r="AI97" s="502" t="e">
        <f t="shared" ca="1" si="866"/>
        <v>#DIV/0!</v>
      </c>
      <c r="AJ97" s="502" t="e">
        <f t="shared" ca="1" si="866"/>
        <v>#DIV/0!</v>
      </c>
      <c r="AK97" s="502" t="e">
        <f t="shared" ca="1" si="866"/>
        <v>#DIV/0!</v>
      </c>
      <c r="AL97" s="502" t="e">
        <f t="shared" ca="1" si="866"/>
        <v>#DIV/0!</v>
      </c>
      <c r="AM97" s="502" t="e">
        <f t="shared" ca="1" si="866"/>
        <v>#DIV/0!</v>
      </c>
      <c r="AN97" s="502" t="e">
        <f t="shared" ca="1" si="866"/>
        <v>#DIV/0!</v>
      </c>
      <c r="AO97" s="502" t="e">
        <f t="shared" ref="AO97:BT97" ca="1" si="867">IF(AO8&lt;sector_base,AO106,(SUM(((AO81/AO92)*AO75),((AO65/AO92)*AO59),((AO49/AO92)*AO43),((AO33/AO92)*AO27),((AO17/AO92)*AO11))))</f>
        <v>#DIV/0!</v>
      </c>
      <c r="AP97" s="502" t="e">
        <f t="shared" ca="1" si="867"/>
        <v>#DIV/0!</v>
      </c>
      <c r="AQ97" s="502" t="e">
        <f t="shared" ca="1" si="867"/>
        <v>#DIV/0!</v>
      </c>
      <c r="AR97" s="502" t="e">
        <f t="shared" ca="1" si="867"/>
        <v>#DIV/0!</v>
      </c>
      <c r="AS97" s="502" t="e">
        <f t="shared" ca="1" si="867"/>
        <v>#DIV/0!</v>
      </c>
      <c r="AT97" s="502" t="e">
        <f t="shared" ca="1" si="867"/>
        <v>#DIV/0!</v>
      </c>
      <c r="AU97" s="502" t="e">
        <f t="shared" ca="1" si="867"/>
        <v>#DIV/0!</v>
      </c>
      <c r="AV97" s="502" t="e">
        <f t="shared" ca="1" si="867"/>
        <v>#DIV/0!</v>
      </c>
      <c r="AW97" s="502" t="e">
        <f t="shared" ca="1" si="867"/>
        <v>#DIV/0!</v>
      </c>
      <c r="AX97" s="502" t="e">
        <f t="shared" ca="1" si="867"/>
        <v>#DIV/0!</v>
      </c>
      <c r="AY97" s="502" t="e">
        <f t="shared" ca="1" si="867"/>
        <v>#DIV/0!</v>
      </c>
      <c r="AZ97" s="502" t="e">
        <f t="shared" ca="1" si="867"/>
        <v>#DIV/0!</v>
      </c>
      <c r="BA97" s="502" t="e">
        <f t="shared" ca="1" si="867"/>
        <v>#DIV/0!</v>
      </c>
      <c r="BB97" s="502" t="e">
        <f t="shared" ca="1" si="867"/>
        <v>#DIV/0!</v>
      </c>
      <c r="BC97" s="502" t="e">
        <f t="shared" ca="1" si="867"/>
        <v>#DIV/0!</v>
      </c>
      <c r="BD97" s="502" t="e">
        <f t="shared" ca="1" si="867"/>
        <v>#DIV/0!</v>
      </c>
      <c r="BE97" s="502" t="e">
        <f t="shared" ca="1" si="867"/>
        <v>#DIV/0!</v>
      </c>
      <c r="BF97" s="502" t="e">
        <f t="shared" ca="1" si="867"/>
        <v>#DIV/0!</v>
      </c>
      <c r="BG97" s="502" t="e">
        <f t="shared" ca="1" si="867"/>
        <v>#DIV/0!</v>
      </c>
      <c r="BH97" s="502" t="e">
        <f t="shared" ca="1" si="867"/>
        <v>#DIV/0!</v>
      </c>
      <c r="BI97" s="502" t="e">
        <f t="shared" ca="1" si="867"/>
        <v>#DIV/0!</v>
      </c>
      <c r="BJ97" s="502" t="e">
        <f t="shared" ca="1" si="867"/>
        <v>#DIV/0!</v>
      </c>
      <c r="BK97" s="502" t="e">
        <f t="shared" ca="1" si="867"/>
        <v>#DIV/0!</v>
      </c>
      <c r="BL97" s="502" t="e">
        <f t="shared" ca="1" si="867"/>
        <v>#DIV/0!</v>
      </c>
      <c r="BM97" s="502" t="e">
        <f t="shared" ca="1" si="867"/>
        <v>#DIV/0!</v>
      </c>
      <c r="BN97" s="502" t="e">
        <f t="shared" ca="1" si="867"/>
        <v>#DIV/0!</v>
      </c>
      <c r="BO97" s="502" t="e">
        <f t="shared" ca="1" si="867"/>
        <v>#DIV/0!</v>
      </c>
      <c r="BP97" s="502" t="e">
        <f t="shared" ca="1" si="867"/>
        <v>#DIV/0!</v>
      </c>
      <c r="BQ97" s="502" t="e">
        <f t="shared" ca="1" si="867"/>
        <v>#DIV/0!</v>
      </c>
      <c r="BR97" s="502" t="e">
        <f t="shared" ca="1" si="867"/>
        <v>#DIV/0!</v>
      </c>
      <c r="BS97" s="502" t="e">
        <f t="shared" ca="1" si="867"/>
        <v>#DIV/0!</v>
      </c>
      <c r="BT97" s="502" t="e">
        <f t="shared" ca="1" si="867"/>
        <v>#DIV/0!</v>
      </c>
      <c r="BU97" s="502" t="e">
        <f t="shared" ref="BU97:CL97" ca="1" si="868">IF(BU8&lt;sector_base,BU106,(SUM(((BU81/BU92)*BU75),((BU65/BU92)*BU59),((BU49/BU92)*BU43),((BU33/BU92)*BU27),((BU17/BU92)*BU11))))</f>
        <v>#DIV/0!</v>
      </c>
      <c r="BV97" s="502" t="e">
        <f t="shared" ca="1" si="868"/>
        <v>#DIV/0!</v>
      </c>
      <c r="BW97" s="502" t="e">
        <f t="shared" ca="1" si="868"/>
        <v>#DIV/0!</v>
      </c>
      <c r="BX97" s="502" t="e">
        <f t="shared" ca="1" si="868"/>
        <v>#DIV/0!</v>
      </c>
      <c r="BY97" s="502" t="e">
        <f t="shared" ca="1" si="868"/>
        <v>#DIV/0!</v>
      </c>
      <c r="BZ97" s="502" t="e">
        <f t="shared" ca="1" si="868"/>
        <v>#DIV/0!</v>
      </c>
      <c r="CA97" s="502" t="e">
        <f t="shared" ca="1" si="868"/>
        <v>#DIV/0!</v>
      </c>
      <c r="CB97" s="502" t="e">
        <f t="shared" ca="1" si="868"/>
        <v>#DIV/0!</v>
      </c>
      <c r="CC97" s="502" t="e">
        <f t="shared" ca="1" si="868"/>
        <v>#DIV/0!</v>
      </c>
      <c r="CD97" s="502" t="e">
        <f t="shared" ca="1" si="868"/>
        <v>#DIV/0!</v>
      </c>
      <c r="CE97" s="502" t="e">
        <f t="shared" ca="1" si="868"/>
        <v>#DIV/0!</v>
      </c>
      <c r="CF97" s="502" t="e">
        <f t="shared" ca="1" si="868"/>
        <v>#DIV/0!</v>
      </c>
      <c r="CG97" s="502" t="e">
        <f t="shared" ca="1" si="868"/>
        <v>#DIV/0!</v>
      </c>
      <c r="CH97" s="502" t="e">
        <f t="shared" ca="1" si="868"/>
        <v>#DIV/0!</v>
      </c>
      <c r="CI97" s="502" t="e">
        <f t="shared" ca="1" si="868"/>
        <v>#DIV/0!</v>
      </c>
      <c r="CJ97" s="502" t="e">
        <f t="shared" ca="1" si="868"/>
        <v>#DIV/0!</v>
      </c>
      <c r="CK97" s="502" t="e">
        <f t="shared" ca="1" si="868"/>
        <v>#DIV/0!</v>
      </c>
      <c r="CL97" s="502" t="e">
        <f t="shared" ca="1" si="868"/>
        <v>#DIV/0!</v>
      </c>
      <c r="CN97" s="503" t="str">
        <f ca="1">IFERROR((Y97/H97)^(1/17)-1,"")</f>
        <v/>
      </c>
      <c r="CO97" s="503" t="str">
        <f ca="1">IFERROR((AN97/Y97)^(1/15)-1,"")</f>
        <v/>
      </c>
      <c r="CP97" s="503" t="str">
        <f ca="1">IFERROR((AN97/H97)^(1/32)-1,"")</f>
        <v/>
      </c>
    </row>
    <row r="98" spans="1:94" ht="16.5" outlineLevel="1" thickBot="1" x14ac:dyDescent="0.3">
      <c r="A98" s="504" t="s">
        <v>414</v>
      </c>
      <c r="B98" s="504" t="s">
        <v>413</v>
      </c>
      <c r="C98" s="504"/>
      <c r="D98" s="504"/>
      <c r="E98" s="505" t="e">
        <f t="shared" ref="E98:AJ98" ca="1" si="869">IF(E8&lt;sector_base,E105*(F98/F105),(SUM(((E81/E92)*E76),((E65/E92)*E60),((E49/E92)*E44),((E33/E92)*E28),((E17/E92)*E12))))</f>
        <v>#DIV/0!</v>
      </c>
      <c r="F98" s="505" t="e">
        <f t="shared" ca="1" si="869"/>
        <v>#DIV/0!</v>
      </c>
      <c r="G98" s="505" t="e">
        <f t="shared" ca="1" si="869"/>
        <v>#DIV/0!</v>
      </c>
      <c r="H98" s="505" t="e">
        <f t="shared" ca="1" si="869"/>
        <v>#DIV/0!</v>
      </c>
      <c r="I98" s="505" t="e">
        <f t="shared" ca="1" si="869"/>
        <v>#DIV/0!</v>
      </c>
      <c r="J98" s="505" t="e">
        <f t="shared" ca="1" si="869"/>
        <v>#DIV/0!</v>
      </c>
      <c r="K98" s="505" t="e">
        <f t="shared" ca="1" si="869"/>
        <v>#DIV/0!</v>
      </c>
      <c r="L98" s="505" t="e">
        <f t="shared" ca="1" si="869"/>
        <v>#DIV/0!</v>
      </c>
      <c r="M98" s="505" t="e">
        <f t="shared" ca="1" si="869"/>
        <v>#DIV/0!</v>
      </c>
      <c r="N98" s="505" t="e">
        <f t="shared" ca="1" si="869"/>
        <v>#DIV/0!</v>
      </c>
      <c r="O98" s="505" t="e">
        <f t="shared" ca="1" si="869"/>
        <v>#DIV/0!</v>
      </c>
      <c r="P98" s="505" t="e">
        <f t="shared" ca="1" si="869"/>
        <v>#DIV/0!</v>
      </c>
      <c r="Q98" s="505" t="e">
        <f t="shared" ca="1" si="869"/>
        <v>#DIV/0!</v>
      </c>
      <c r="R98" s="505" t="e">
        <f t="shared" ca="1" si="869"/>
        <v>#DIV/0!</v>
      </c>
      <c r="S98" s="505" t="e">
        <f t="shared" ca="1" si="869"/>
        <v>#DIV/0!</v>
      </c>
      <c r="T98" s="505" t="e">
        <f t="shared" ca="1" si="869"/>
        <v>#DIV/0!</v>
      </c>
      <c r="U98" s="505" t="e">
        <f t="shared" ca="1" si="869"/>
        <v>#DIV/0!</v>
      </c>
      <c r="V98" s="505" t="e">
        <f t="shared" ca="1" si="869"/>
        <v>#DIV/0!</v>
      </c>
      <c r="W98" s="505" t="e">
        <f t="shared" ca="1" si="869"/>
        <v>#DIV/0!</v>
      </c>
      <c r="X98" s="505" t="e">
        <f t="shared" ca="1" si="869"/>
        <v>#DIV/0!</v>
      </c>
      <c r="Y98" s="505" t="e">
        <f t="shared" ca="1" si="869"/>
        <v>#DIV/0!</v>
      </c>
      <c r="Z98" s="505" t="e">
        <f t="shared" ca="1" si="869"/>
        <v>#DIV/0!</v>
      </c>
      <c r="AA98" s="505" t="e">
        <f t="shared" ca="1" si="869"/>
        <v>#DIV/0!</v>
      </c>
      <c r="AB98" s="505" t="e">
        <f t="shared" ca="1" si="869"/>
        <v>#DIV/0!</v>
      </c>
      <c r="AC98" s="505" t="e">
        <f t="shared" ca="1" si="869"/>
        <v>#DIV/0!</v>
      </c>
      <c r="AD98" s="505" t="e">
        <f t="shared" ca="1" si="869"/>
        <v>#DIV/0!</v>
      </c>
      <c r="AE98" s="505" t="e">
        <f t="shared" ca="1" si="869"/>
        <v>#DIV/0!</v>
      </c>
      <c r="AF98" s="505" t="e">
        <f t="shared" ca="1" si="869"/>
        <v>#DIV/0!</v>
      </c>
      <c r="AG98" s="505" t="e">
        <f t="shared" ca="1" si="869"/>
        <v>#DIV/0!</v>
      </c>
      <c r="AH98" s="505" t="e">
        <f t="shared" ca="1" si="869"/>
        <v>#DIV/0!</v>
      </c>
      <c r="AI98" s="505" t="e">
        <f t="shared" ca="1" si="869"/>
        <v>#DIV/0!</v>
      </c>
      <c r="AJ98" s="505" t="e">
        <f t="shared" ca="1" si="869"/>
        <v>#DIV/0!</v>
      </c>
      <c r="AK98" s="505" t="e">
        <f t="shared" ref="AK98:BP98" ca="1" si="870">IF(AK8&lt;sector_base,AK105*(AL98/AL105),(SUM(((AK81/AK92)*AK76),((AK65/AK92)*AK60),((AK49/AK92)*AK44),((AK33/AK92)*AK28),((AK17/AK92)*AK12))))</f>
        <v>#DIV/0!</v>
      </c>
      <c r="AL98" s="505" t="e">
        <f t="shared" ca="1" si="870"/>
        <v>#DIV/0!</v>
      </c>
      <c r="AM98" s="505" t="e">
        <f t="shared" ca="1" si="870"/>
        <v>#DIV/0!</v>
      </c>
      <c r="AN98" s="505" t="e">
        <f t="shared" ca="1" si="870"/>
        <v>#DIV/0!</v>
      </c>
      <c r="AO98" s="505" t="e">
        <f t="shared" ca="1" si="870"/>
        <v>#DIV/0!</v>
      </c>
      <c r="AP98" s="505" t="e">
        <f t="shared" ca="1" si="870"/>
        <v>#DIV/0!</v>
      </c>
      <c r="AQ98" s="505" t="e">
        <f t="shared" ca="1" si="870"/>
        <v>#DIV/0!</v>
      </c>
      <c r="AR98" s="505" t="e">
        <f t="shared" ca="1" si="870"/>
        <v>#DIV/0!</v>
      </c>
      <c r="AS98" s="505" t="e">
        <f t="shared" ca="1" si="870"/>
        <v>#DIV/0!</v>
      </c>
      <c r="AT98" s="505" t="e">
        <f t="shared" ca="1" si="870"/>
        <v>#DIV/0!</v>
      </c>
      <c r="AU98" s="505" t="e">
        <f t="shared" ca="1" si="870"/>
        <v>#DIV/0!</v>
      </c>
      <c r="AV98" s="505" t="e">
        <f t="shared" ca="1" si="870"/>
        <v>#DIV/0!</v>
      </c>
      <c r="AW98" s="505" t="e">
        <f t="shared" ca="1" si="870"/>
        <v>#DIV/0!</v>
      </c>
      <c r="AX98" s="505" t="e">
        <f t="shared" ca="1" si="870"/>
        <v>#DIV/0!</v>
      </c>
      <c r="AY98" s="505" t="e">
        <f t="shared" ca="1" si="870"/>
        <v>#DIV/0!</v>
      </c>
      <c r="AZ98" s="505" t="e">
        <f t="shared" ca="1" si="870"/>
        <v>#DIV/0!</v>
      </c>
      <c r="BA98" s="505" t="e">
        <f t="shared" ca="1" si="870"/>
        <v>#DIV/0!</v>
      </c>
      <c r="BB98" s="505" t="e">
        <f t="shared" ca="1" si="870"/>
        <v>#DIV/0!</v>
      </c>
      <c r="BC98" s="505" t="e">
        <f t="shared" ca="1" si="870"/>
        <v>#DIV/0!</v>
      </c>
      <c r="BD98" s="505" t="e">
        <f t="shared" ca="1" si="870"/>
        <v>#DIV/0!</v>
      </c>
      <c r="BE98" s="505" t="e">
        <f t="shared" ca="1" si="870"/>
        <v>#DIV/0!</v>
      </c>
      <c r="BF98" s="505" t="e">
        <f t="shared" ca="1" si="870"/>
        <v>#DIV/0!</v>
      </c>
      <c r="BG98" s="505" t="e">
        <f t="shared" ca="1" si="870"/>
        <v>#DIV/0!</v>
      </c>
      <c r="BH98" s="505" t="e">
        <f t="shared" ca="1" si="870"/>
        <v>#DIV/0!</v>
      </c>
      <c r="BI98" s="505" t="e">
        <f t="shared" ca="1" si="870"/>
        <v>#DIV/0!</v>
      </c>
      <c r="BJ98" s="505" t="e">
        <f t="shared" ca="1" si="870"/>
        <v>#DIV/0!</v>
      </c>
      <c r="BK98" s="505" t="e">
        <f t="shared" ca="1" si="870"/>
        <v>#DIV/0!</v>
      </c>
      <c r="BL98" s="505" t="e">
        <f t="shared" ca="1" si="870"/>
        <v>#DIV/0!</v>
      </c>
      <c r="BM98" s="505" t="e">
        <f t="shared" ca="1" si="870"/>
        <v>#DIV/0!</v>
      </c>
      <c r="BN98" s="505" t="e">
        <f t="shared" ca="1" si="870"/>
        <v>#DIV/0!</v>
      </c>
      <c r="BO98" s="505" t="e">
        <f t="shared" ca="1" si="870"/>
        <v>#DIV/0!</v>
      </c>
      <c r="BP98" s="505" t="e">
        <f t="shared" ca="1" si="870"/>
        <v>#DIV/0!</v>
      </c>
      <c r="BQ98" s="505" t="e">
        <f t="shared" ref="BQ98:CL98" ca="1" si="871">IF(BQ8&lt;sector_base,BQ105*(BR98/BR105),(SUM(((BQ81/BQ92)*BQ76),((BQ65/BQ92)*BQ60),((BQ49/BQ92)*BQ44),((BQ33/BQ92)*BQ28),((BQ17/BQ92)*BQ12))))</f>
        <v>#DIV/0!</v>
      </c>
      <c r="BR98" s="505" t="e">
        <f t="shared" ca="1" si="871"/>
        <v>#DIV/0!</v>
      </c>
      <c r="BS98" s="505" t="e">
        <f t="shared" ca="1" si="871"/>
        <v>#DIV/0!</v>
      </c>
      <c r="BT98" s="505" t="e">
        <f t="shared" ca="1" si="871"/>
        <v>#DIV/0!</v>
      </c>
      <c r="BU98" s="505" t="e">
        <f t="shared" ca="1" si="871"/>
        <v>#DIV/0!</v>
      </c>
      <c r="BV98" s="505" t="e">
        <f t="shared" ca="1" si="871"/>
        <v>#DIV/0!</v>
      </c>
      <c r="BW98" s="505" t="e">
        <f t="shared" ca="1" si="871"/>
        <v>#DIV/0!</v>
      </c>
      <c r="BX98" s="505" t="e">
        <f t="shared" ca="1" si="871"/>
        <v>#DIV/0!</v>
      </c>
      <c r="BY98" s="505" t="e">
        <f t="shared" ca="1" si="871"/>
        <v>#DIV/0!</v>
      </c>
      <c r="BZ98" s="505" t="e">
        <f t="shared" ca="1" si="871"/>
        <v>#DIV/0!</v>
      </c>
      <c r="CA98" s="505" t="e">
        <f t="shared" ca="1" si="871"/>
        <v>#DIV/0!</v>
      </c>
      <c r="CB98" s="505" t="e">
        <f t="shared" ca="1" si="871"/>
        <v>#DIV/0!</v>
      </c>
      <c r="CC98" s="505" t="e">
        <f t="shared" ca="1" si="871"/>
        <v>#DIV/0!</v>
      </c>
      <c r="CD98" s="505" t="e">
        <f t="shared" ca="1" si="871"/>
        <v>#DIV/0!</v>
      </c>
      <c r="CE98" s="505" t="e">
        <f t="shared" ca="1" si="871"/>
        <v>#DIV/0!</v>
      </c>
      <c r="CF98" s="505" t="e">
        <f t="shared" ca="1" si="871"/>
        <v>#DIV/0!</v>
      </c>
      <c r="CG98" s="505" t="e">
        <f t="shared" ca="1" si="871"/>
        <v>#DIV/0!</v>
      </c>
      <c r="CH98" s="505" t="e">
        <f t="shared" ca="1" si="871"/>
        <v>#DIV/0!</v>
      </c>
      <c r="CI98" s="505" t="e">
        <f t="shared" ca="1" si="871"/>
        <v>#DIV/0!</v>
      </c>
      <c r="CJ98" s="505" t="e">
        <f t="shared" ca="1" si="871"/>
        <v>#DIV/0!</v>
      </c>
      <c r="CK98" s="505" t="e">
        <f t="shared" ca="1" si="871"/>
        <v>#DIV/0!</v>
      </c>
      <c r="CL98" s="505" t="e">
        <f t="shared" ca="1" si="871"/>
        <v>#DIV/0!</v>
      </c>
      <c r="CN98" s="491" t="str">
        <f ca="1">IFERROR((Y98/H98)^(1/17)-1,"")</f>
        <v/>
      </c>
      <c r="CO98" s="491" t="str">
        <f ca="1">IFERROR((AN98/Y98)^(1/15)-1,"")</f>
        <v/>
      </c>
      <c r="CP98" s="491" t="str">
        <f ca="1">IFERROR((AN98/H98)^(1/32)-1,"")</f>
        <v/>
      </c>
    </row>
    <row r="99" spans="1:94" ht="16.5" outlineLevel="1" thickTop="1" x14ac:dyDescent="0.25">
      <c r="A99" s="445" t="s">
        <v>255</v>
      </c>
      <c r="B99" s="445" t="s">
        <v>379</v>
      </c>
      <c r="C99" s="445"/>
      <c r="D99" s="445"/>
      <c r="E99" s="506" t="e">
        <f t="shared" ref="E99:AJ99" si="872">IF($B$6="ON",IF(E90=covid_start-1,E93,IF(E90=covid_recovery,E93,IF(E90&gt;=covid_start,IF(E90&lt;covid_recovery,D99-(INDEX($E$90:$CL$93,4,MATCH(covid_start-1,$E$90:$CL$90,0))-INDEX($E$90:$CL$93,4,MATCH(covid_recovery,$E$90:$CL$90,0)))/(covid_recovery-covid_start+1),NA()),NA()))),NA())</f>
        <v>#N/A</v>
      </c>
      <c r="F99" s="506" t="e">
        <f t="shared" si="872"/>
        <v>#N/A</v>
      </c>
      <c r="G99" s="506" t="e">
        <f t="shared" si="872"/>
        <v>#N/A</v>
      </c>
      <c r="H99" s="506" t="e">
        <f t="shared" si="872"/>
        <v>#N/A</v>
      </c>
      <c r="I99" s="506" t="e">
        <f t="shared" ca="1" si="872"/>
        <v>#DIV/0!</v>
      </c>
      <c r="J99" s="506" t="e">
        <f t="shared" ca="1" si="872"/>
        <v>#DIV/0!</v>
      </c>
      <c r="K99" s="506" t="e">
        <f t="shared" ca="1" si="872"/>
        <v>#DIV/0!</v>
      </c>
      <c r="L99" s="506" t="e">
        <f t="shared" ca="1" si="872"/>
        <v>#DIV/0!</v>
      </c>
      <c r="M99" s="506" t="e">
        <f t="shared" ca="1" si="872"/>
        <v>#DIV/0!</v>
      </c>
      <c r="N99" s="506" t="e">
        <f t="shared" ca="1" si="872"/>
        <v>#DIV/0!</v>
      </c>
      <c r="O99" s="506" t="e">
        <f t="shared" ca="1" si="872"/>
        <v>#DIV/0!</v>
      </c>
      <c r="P99" s="506" t="e">
        <f t="shared" si="872"/>
        <v>#N/A</v>
      </c>
      <c r="Q99" s="506" t="e">
        <f t="shared" si="872"/>
        <v>#N/A</v>
      </c>
      <c r="R99" s="506" t="e">
        <f t="shared" si="872"/>
        <v>#N/A</v>
      </c>
      <c r="S99" s="506" t="e">
        <f t="shared" si="872"/>
        <v>#N/A</v>
      </c>
      <c r="T99" s="506" t="e">
        <f t="shared" si="872"/>
        <v>#N/A</v>
      </c>
      <c r="U99" s="506" t="e">
        <f t="shared" si="872"/>
        <v>#N/A</v>
      </c>
      <c r="V99" s="506" t="e">
        <f t="shared" si="872"/>
        <v>#N/A</v>
      </c>
      <c r="W99" s="506" t="e">
        <f t="shared" si="872"/>
        <v>#N/A</v>
      </c>
      <c r="X99" s="506" t="e">
        <f t="shared" si="872"/>
        <v>#N/A</v>
      </c>
      <c r="Y99" s="506" t="e">
        <f t="shared" si="872"/>
        <v>#N/A</v>
      </c>
      <c r="Z99" s="506" t="e">
        <f t="shared" si="872"/>
        <v>#N/A</v>
      </c>
      <c r="AA99" s="506" t="e">
        <f t="shared" si="872"/>
        <v>#N/A</v>
      </c>
      <c r="AB99" s="506" t="e">
        <f t="shared" si="872"/>
        <v>#N/A</v>
      </c>
      <c r="AC99" s="506" t="e">
        <f t="shared" si="872"/>
        <v>#N/A</v>
      </c>
      <c r="AD99" s="506" t="e">
        <f t="shared" si="872"/>
        <v>#N/A</v>
      </c>
      <c r="AE99" s="506" t="e">
        <f t="shared" si="872"/>
        <v>#N/A</v>
      </c>
      <c r="AF99" s="506" t="e">
        <f t="shared" si="872"/>
        <v>#N/A</v>
      </c>
      <c r="AG99" s="506" t="e">
        <f t="shared" si="872"/>
        <v>#N/A</v>
      </c>
      <c r="AH99" s="506" t="e">
        <f t="shared" si="872"/>
        <v>#N/A</v>
      </c>
      <c r="AI99" s="506" t="e">
        <f t="shared" si="872"/>
        <v>#N/A</v>
      </c>
      <c r="AJ99" s="506" t="e">
        <f t="shared" si="872"/>
        <v>#N/A</v>
      </c>
      <c r="AK99" s="506" t="e">
        <f t="shared" ref="AK99:BP99" si="873">IF($B$6="ON",IF(AK90=covid_start-1,AK93,IF(AK90=covid_recovery,AK93,IF(AK90&gt;=covid_start,IF(AK90&lt;covid_recovery,AJ99-(INDEX($E$90:$CL$93,4,MATCH(covid_start-1,$E$90:$CL$90,0))-INDEX($E$90:$CL$93,4,MATCH(covid_recovery,$E$90:$CL$90,0)))/(covid_recovery-covid_start+1),NA()),NA()))),NA())</f>
        <v>#N/A</v>
      </c>
      <c r="AL99" s="506" t="e">
        <f t="shared" si="873"/>
        <v>#N/A</v>
      </c>
      <c r="AM99" s="506" t="e">
        <f t="shared" si="873"/>
        <v>#N/A</v>
      </c>
      <c r="AN99" s="506" t="e">
        <f t="shared" si="873"/>
        <v>#N/A</v>
      </c>
      <c r="AO99" s="506" t="e">
        <f t="shared" si="873"/>
        <v>#N/A</v>
      </c>
      <c r="AP99" s="506" t="e">
        <f t="shared" si="873"/>
        <v>#N/A</v>
      </c>
      <c r="AQ99" s="506" t="e">
        <f t="shared" si="873"/>
        <v>#N/A</v>
      </c>
      <c r="AR99" s="506" t="e">
        <f t="shared" si="873"/>
        <v>#N/A</v>
      </c>
      <c r="AS99" s="506" t="e">
        <f t="shared" si="873"/>
        <v>#N/A</v>
      </c>
      <c r="AT99" s="506" t="e">
        <f t="shared" si="873"/>
        <v>#N/A</v>
      </c>
      <c r="AU99" s="506" t="e">
        <f t="shared" si="873"/>
        <v>#N/A</v>
      </c>
      <c r="AV99" s="506" t="e">
        <f t="shared" si="873"/>
        <v>#N/A</v>
      </c>
      <c r="AW99" s="506" t="e">
        <f t="shared" si="873"/>
        <v>#N/A</v>
      </c>
      <c r="AX99" s="506" t="e">
        <f t="shared" si="873"/>
        <v>#N/A</v>
      </c>
      <c r="AY99" s="506" t="e">
        <f t="shared" si="873"/>
        <v>#N/A</v>
      </c>
      <c r="AZ99" s="506" t="e">
        <f t="shared" si="873"/>
        <v>#N/A</v>
      </c>
      <c r="BA99" s="506" t="e">
        <f t="shared" si="873"/>
        <v>#N/A</v>
      </c>
      <c r="BB99" s="506" t="e">
        <f t="shared" si="873"/>
        <v>#N/A</v>
      </c>
      <c r="BC99" s="506" t="e">
        <f t="shared" si="873"/>
        <v>#N/A</v>
      </c>
      <c r="BD99" s="506" t="e">
        <f t="shared" si="873"/>
        <v>#N/A</v>
      </c>
      <c r="BE99" s="506" t="e">
        <f t="shared" si="873"/>
        <v>#N/A</v>
      </c>
      <c r="BF99" s="506" t="e">
        <f t="shared" si="873"/>
        <v>#N/A</v>
      </c>
      <c r="BG99" s="506" t="e">
        <f t="shared" si="873"/>
        <v>#N/A</v>
      </c>
      <c r="BH99" s="506" t="e">
        <f t="shared" si="873"/>
        <v>#N/A</v>
      </c>
      <c r="BI99" s="506" t="e">
        <f t="shared" si="873"/>
        <v>#N/A</v>
      </c>
      <c r="BJ99" s="506" t="e">
        <f t="shared" si="873"/>
        <v>#N/A</v>
      </c>
      <c r="BK99" s="506" t="e">
        <f t="shared" si="873"/>
        <v>#N/A</v>
      </c>
      <c r="BL99" s="506" t="e">
        <f t="shared" si="873"/>
        <v>#N/A</v>
      </c>
      <c r="BM99" s="506" t="e">
        <f t="shared" si="873"/>
        <v>#N/A</v>
      </c>
      <c r="BN99" s="506" t="e">
        <f t="shared" si="873"/>
        <v>#N/A</v>
      </c>
      <c r="BO99" s="506" t="e">
        <f t="shared" si="873"/>
        <v>#N/A</v>
      </c>
      <c r="BP99" s="506" t="e">
        <f t="shared" si="873"/>
        <v>#N/A</v>
      </c>
      <c r="BQ99" s="506" t="e">
        <f t="shared" ref="BQ99:CL99" si="874">IF($B$6="ON",IF(BQ90=covid_start-1,BQ93,IF(BQ90=covid_recovery,BQ93,IF(BQ90&gt;=covid_start,IF(BQ90&lt;covid_recovery,BP99-(INDEX($E$90:$CL$93,4,MATCH(covid_start-1,$E$90:$CL$90,0))-INDEX($E$90:$CL$93,4,MATCH(covid_recovery,$E$90:$CL$90,0)))/(covid_recovery-covid_start+1),NA()),NA()))),NA())</f>
        <v>#N/A</v>
      </c>
      <c r="BR99" s="506" t="e">
        <f t="shared" si="874"/>
        <v>#N/A</v>
      </c>
      <c r="BS99" s="506" t="e">
        <f t="shared" si="874"/>
        <v>#N/A</v>
      </c>
      <c r="BT99" s="506" t="e">
        <f t="shared" si="874"/>
        <v>#N/A</v>
      </c>
      <c r="BU99" s="506" t="e">
        <f t="shared" si="874"/>
        <v>#N/A</v>
      </c>
      <c r="BV99" s="506" t="e">
        <f t="shared" si="874"/>
        <v>#N/A</v>
      </c>
      <c r="BW99" s="506" t="e">
        <f t="shared" si="874"/>
        <v>#N/A</v>
      </c>
      <c r="BX99" s="506" t="e">
        <f t="shared" si="874"/>
        <v>#N/A</v>
      </c>
      <c r="BY99" s="506" t="e">
        <f t="shared" si="874"/>
        <v>#N/A</v>
      </c>
      <c r="BZ99" s="506" t="e">
        <f t="shared" si="874"/>
        <v>#N/A</v>
      </c>
      <c r="CA99" s="506" t="e">
        <f t="shared" si="874"/>
        <v>#N/A</v>
      </c>
      <c r="CB99" s="506" t="e">
        <f t="shared" si="874"/>
        <v>#N/A</v>
      </c>
      <c r="CC99" s="506" t="e">
        <f t="shared" si="874"/>
        <v>#N/A</v>
      </c>
      <c r="CD99" s="506" t="e">
        <f t="shared" si="874"/>
        <v>#N/A</v>
      </c>
      <c r="CE99" s="506" t="e">
        <f t="shared" si="874"/>
        <v>#N/A</v>
      </c>
      <c r="CF99" s="506" t="e">
        <f t="shared" si="874"/>
        <v>#N/A</v>
      </c>
      <c r="CG99" s="506" t="e">
        <f t="shared" si="874"/>
        <v>#N/A</v>
      </c>
      <c r="CH99" s="506" t="e">
        <f t="shared" si="874"/>
        <v>#N/A</v>
      </c>
      <c r="CI99" s="506" t="e">
        <f t="shared" si="874"/>
        <v>#N/A</v>
      </c>
      <c r="CJ99" s="506" t="e">
        <f t="shared" si="874"/>
        <v>#N/A</v>
      </c>
      <c r="CK99" s="506" t="e">
        <f t="shared" si="874"/>
        <v>#N/A</v>
      </c>
      <c r="CL99" s="506" t="e">
        <f t="shared" si="874"/>
        <v>#N/A</v>
      </c>
      <c r="CN99" s="447" t="str">
        <f t="shared" ref="CN99:CN102" si="875">IFERROR((Y99/H99)^(1/17)-1,"")</f>
        <v/>
      </c>
      <c r="CO99" s="447" t="str">
        <f t="shared" ref="CO99:CO102" si="876">IFERROR((AN99/Y99)^(1/15)-1,"")</f>
        <v/>
      </c>
      <c r="CP99" s="447" t="str">
        <f t="shared" ref="CP99:CP102" si="877">IFERROR((AN99/H99)^(1/32)-1,"")</f>
        <v/>
      </c>
    </row>
    <row r="100" spans="1:94" outlineLevel="1" x14ac:dyDescent="0.25">
      <c r="A100" s="501" t="s">
        <v>255</v>
      </c>
      <c r="B100" s="501" t="s">
        <v>381</v>
      </c>
      <c r="C100" s="501"/>
      <c r="D100" s="501"/>
      <c r="E100" s="506" t="e">
        <f t="shared" ref="E100:AJ100" si="878">IF($B$6="ON",IF(E90=covid_start-1,E91,IF(E90=covid_recovery,E91,IF(E90&gt;=covid_start,IF(E90&lt;covid_recovery,D100-(INDEX($E$90:$CL$96,2,MATCH(covid_start-1,$E$90:$CL$90,0))-INDEX($E$90:$CL$96,2,MATCH(covid_recovery,$E$90:$CL$90,0)))/(covid_recovery-covid_start+1),NA()),NA()))),NA())</f>
        <v>#N/A</v>
      </c>
      <c r="F100" s="506" t="e">
        <f t="shared" si="878"/>
        <v>#N/A</v>
      </c>
      <c r="G100" s="506" t="e">
        <f t="shared" si="878"/>
        <v>#N/A</v>
      </c>
      <c r="H100" s="506" t="e">
        <f t="shared" si="878"/>
        <v>#N/A</v>
      </c>
      <c r="I100" s="506">
        <f t="shared" ca="1" si="878"/>
        <v>0</v>
      </c>
      <c r="J100" s="506">
        <f t="shared" ca="1" si="878"/>
        <v>0</v>
      </c>
      <c r="K100" s="506">
        <f t="shared" ca="1" si="878"/>
        <v>0</v>
      </c>
      <c r="L100" s="506">
        <f t="shared" ca="1" si="878"/>
        <v>0</v>
      </c>
      <c r="M100" s="506">
        <f t="shared" ca="1" si="878"/>
        <v>0</v>
      </c>
      <c r="N100" s="506">
        <f t="shared" ca="1" si="878"/>
        <v>0</v>
      </c>
      <c r="O100" s="506">
        <f t="shared" ca="1" si="878"/>
        <v>0</v>
      </c>
      <c r="P100" s="506" t="e">
        <f t="shared" si="878"/>
        <v>#N/A</v>
      </c>
      <c r="Q100" s="506" t="e">
        <f t="shared" si="878"/>
        <v>#N/A</v>
      </c>
      <c r="R100" s="506" t="e">
        <f t="shared" si="878"/>
        <v>#N/A</v>
      </c>
      <c r="S100" s="506" t="e">
        <f t="shared" si="878"/>
        <v>#N/A</v>
      </c>
      <c r="T100" s="506" t="e">
        <f t="shared" si="878"/>
        <v>#N/A</v>
      </c>
      <c r="U100" s="506" t="e">
        <f t="shared" si="878"/>
        <v>#N/A</v>
      </c>
      <c r="V100" s="506" t="e">
        <f t="shared" si="878"/>
        <v>#N/A</v>
      </c>
      <c r="W100" s="506" t="e">
        <f t="shared" si="878"/>
        <v>#N/A</v>
      </c>
      <c r="X100" s="506" t="e">
        <f t="shared" si="878"/>
        <v>#N/A</v>
      </c>
      <c r="Y100" s="506" t="e">
        <f t="shared" si="878"/>
        <v>#N/A</v>
      </c>
      <c r="Z100" s="506" t="e">
        <f t="shared" si="878"/>
        <v>#N/A</v>
      </c>
      <c r="AA100" s="506" t="e">
        <f t="shared" si="878"/>
        <v>#N/A</v>
      </c>
      <c r="AB100" s="506" t="e">
        <f t="shared" si="878"/>
        <v>#N/A</v>
      </c>
      <c r="AC100" s="506" t="e">
        <f t="shared" si="878"/>
        <v>#N/A</v>
      </c>
      <c r="AD100" s="506" t="e">
        <f t="shared" si="878"/>
        <v>#N/A</v>
      </c>
      <c r="AE100" s="506" t="e">
        <f t="shared" si="878"/>
        <v>#N/A</v>
      </c>
      <c r="AF100" s="506" t="e">
        <f t="shared" si="878"/>
        <v>#N/A</v>
      </c>
      <c r="AG100" s="506" t="e">
        <f t="shared" si="878"/>
        <v>#N/A</v>
      </c>
      <c r="AH100" s="506" t="e">
        <f t="shared" si="878"/>
        <v>#N/A</v>
      </c>
      <c r="AI100" s="506" t="e">
        <f t="shared" si="878"/>
        <v>#N/A</v>
      </c>
      <c r="AJ100" s="506" t="e">
        <f t="shared" si="878"/>
        <v>#N/A</v>
      </c>
      <c r="AK100" s="506" t="e">
        <f t="shared" ref="AK100:BP100" si="879">IF($B$6="ON",IF(AK90=covid_start-1,AK91,IF(AK90=covid_recovery,AK91,IF(AK90&gt;=covid_start,IF(AK90&lt;covid_recovery,AJ100-(INDEX($E$90:$CL$96,2,MATCH(covid_start-1,$E$90:$CL$90,0))-INDEX($E$90:$CL$96,2,MATCH(covid_recovery,$E$90:$CL$90,0)))/(covid_recovery-covid_start+1),NA()),NA()))),NA())</f>
        <v>#N/A</v>
      </c>
      <c r="AL100" s="506" t="e">
        <f t="shared" si="879"/>
        <v>#N/A</v>
      </c>
      <c r="AM100" s="506" t="e">
        <f t="shared" si="879"/>
        <v>#N/A</v>
      </c>
      <c r="AN100" s="506" t="e">
        <f t="shared" si="879"/>
        <v>#N/A</v>
      </c>
      <c r="AO100" s="506" t="e">
        <f t="shared" si="879"/>
        <v>#N/A</v>
      </c>
      <c r="AP100" s="506" t="e">
        <f t="shared" si="879"/>
        <v>#N/A</v>
      </c>
      <c r="AQ100" s="506" t="e">
        <f t="shared" si="879"/>
        <v>#N/A</v>
      </c>
      <c r="AR100" s="506" t="e">
        <f t="shared" si="879"/>
        <v>#N/A</v>
      </c>
      <c r="AS100" s="506" t="e">
        <f t="shared" si="879"/>
        <v>#N/A</v>
      </c>
      <c r="AT100" s="506" t="e">
        <f t="shared" si="879"/>
        <v>#N/A</v>
      </c>
      <c r="AU100" s="506" t="e">
        <f t="shared" si="879"/>
        <v>#N/A</v>
      </c>
      <c r="AV100" s="506" t="e">
        <f t="shared" si="879"/>
        <v>#N/A</v>
      </c>
      <c r="AW100" s="506" t="e">
        <f t="shared" si="879"/>
        <v>#N/A</v>
      </c>
      <c r="AX100" s="506" t="e">
        <f t="shared" si="879"/>
        <v>#N/A</v>
      </c>
      <c r="AY100" s="506" t="e">
        <f t="shared" si="879"/>
        <v>#N/A</v>
      </c>
      <c r="AZ100" s="506" t="e">
        <f t="shared" si="879"/>
        <v>#N/A</v>
      </c>
      <c r="BA100" s="506" t="e">
        <f t="shared" si="879"/>
        <v>#N/A</v>
      </c>
      <c r="BB100" s="506" t="e">
        <f t="shared" si="879"/>
        <v>#N/A</v>
      </c>
      <c r="BC100" s="506" t="e">
        <f t="shared" si="879"/>
        <v>#N/A</v>
      </c>
      <c r="BD100" s="506" t="e">
        <f t="shared" si="879"/>
        <v>#N/A</v>
      </c>
      <c r="BE100" s="506" t="e">
        <f t="shared" si="879"/>
        <v>#N/A</v>
      </c>
      <c r="BF100" s="506" t="e">
        <f t="shared" si="879"/>
        <v>#N/A</v>
      </c>
      <c r="BG100" s="506" t="e">
        <f t="shared" si="879"/>
        <v>#N/A</v>
      </c>
      <c r="BH100" s="506" t="e">
        <f t="shared" si="879"/>
        <v>#N/A</v>
      </c>
      <c r="BI100" s="506" t="e">
        <f t="shared" si="879"/>
        <v>#N/A</v>
      </c>
      <c r="BJ100" s="506" t="e">
        <f t="shared" si="879"/>
        <v>#N/A</v>
      </c>
      <c r="BK100" s="506" t="e">
        <f t="shared" si="879"/>
        <v>#N/A</v>
      </c>
      <c r="BL100" s="506" t="e">
        <f t="shared" si="879"/>
        <v>#N/A</v>
      </c>
      <c r="BM100" s="506" t="e">
        <f t="shared" si="879"/>
        <v>#N/A</v>
      </c>
      <c r="BN100" s="506" t="e">
        <f t="shared" si="879"/>
        <v>#N/A</v>
      </c>
      <c r="BO100" s="506" t="e">
        <f t="shared" si="879"/>
        <v>#N/A</v>
      </c>
      <c r="BP100" s="506" t="e">
        <f t="shared" si="879"/>
        <v>#N/A</v>
      </c>
      <c r="BQ100" s="506" t="e">
        <f t="shared" ref="BQ100:CL100" si="880">IF($B$6="ON",IF(BQ90=covid_start-1,BQ91,IF(BQ90=covid_recovery,BQ91,IF(BQ90&gt;=covid_start,IF(BQ90&lt;covid_recovery,BP100-(INDEX($E$90:$CL$96,2,MATCH(covid_start-1,$E$90:$CL$90,0))-INDEX($E$90:$CL$96,2,MATCH(covid_recovery,$E$90:$CL$90,0)))/(covid_recovery-covid_start+1),NA()),NA()))),NA())</f>
        <v>#N/A</v>
      </c>
      <c r="BR100" s="506" t="e">
        <f t="shared" si="880"/>
        <v>#N/A</v>
      </c>
      <c r="BS100" s="506" t="e">
        <f t="shared" si="880"/>
        <v>#N/A</v>
      </c>
      <c r="BT100" s="506" t="e">
        <f t="shared" si="880"/>
        <v>#N/A</v>
      </c>
      <c r="BU100" s="506" t="e">
        <f t="shared" si="880"/>
        <v>#N/A</v>
      </c>
      <c r="BV100" s="506" t="e">
        <f t="shared" si="880"/>
        <v>#N/A</v>
      </c>
      <c r="BW100" s="506" t="e">
        <f t="shared" si="880"/>
        <v>#N/A</v>
      </c>
      <c r="BX100" s="506" t="e">
        <f t="shared" si="880"/>
        <v>#N/A</v>
      </c>
      <c r="BY100" s="506" t="e">
        <f t="shared" si="880"/>
        <v>#N/A</v>
      </c>
      <c r="BZ100" s="506" t="e">
        <f t="shared" si="880"/>
        <v>#N/A</v>
      </c>
      <c r="CA100" s="506" t="e">
        <f t="shared" si="880"/>
        <v>#N/A</v>
      </c>
      <c r="CB100" s="506" t="e">
        <f t="shared" si="880"/>
        <v>#N/A</v>
      </c>
      <c r="CC100" s="506" t="e">
        <f t="shared" si="880"/>
        <v>#N/A</v>
      </c>
      <c r="CD100" s="506" t="e">
        <f t="shared" si="880"/>
        <v>#N/A</v>
      </c>
      <c r="CE100" s="506" t="e">
        <f t="shared" si="880"/>
        <v>#N/A</v>
      </c>
      <c r="CF100" s="506" t="e">
        <f t="shared" si="880"/>
        <v>#N/A</v>
      </c>
      <c r="CG100" s="506" t="e">
        <f t="shared" si="880"/>
        <v>#N/A</v>
      </c>
      <c r="CH100" s="506" t="e">
        <f t="shared" si="880"/>
        <v>#N/A</v>
      </c>
      <c r="CI100" s="506" t="e">
        <f t="shared" si="880"/>
        <v>#N/A</v>
      </c>
      <c r="CJ100" s="506" t="e">
        <f t="shared" si="880"/>
        <v>#N/A</v>
      </c>
      <c r="CK100" s="506" t="e">
        <f t="shared" si="880"/>
        <v>#N/A</v>
      </c>
      <c r="CL100" s="506" t="e">
        <f t="shared" si="880"/>
        <v>#N/A</v>
      </c>
      <c r="CN100" s="507" t="str">
        <f t="shared" si="875"/>
        <v/>
      </c>
      <c r="CO100" s="454" t="str">
        <f t="shared" si="876"/>
        <v/>
      </c>
      <c r="CP100" s="454" t="str">
        <f t="shared" si="877"/>
        <v/>
      </c>
    </row>
    <row r="101" spans="1:94" outlineLevel="1" x14ac:dyDescent="0.25">
      <c r="A101" s="501" t="s">
        <v>414</v>
      </c>
      <c r="B101" s="501" t="s">
        <v>380</v>
      </c>
      <c r="C101" s="501"/>
      <c r="D101" s="501"/>
      <c r="E101" s="508" t="e">
        <f t="shared" ref="E101:AJ101" si="881">IF($B$6="ON",IF(E90=covid_start-1,E96,IF(E90=covid_recovery,E96,IF(E90&gt;=covid_start,IF(E90&lt;covid_recovery,D101-(INDEX($E$90:$CL$96,7,MATCH(covid_start-1,$E$90:$CL$90,0))-INDEX($E$90:$CL$96,7,MATCH(covid_recovery,$E$90:$CL$90,0)))/(covid_recovery-covid_start+1),NA()),NA()))),NA())</f>
        <v>#N/A</v>
      </c>
      <c r="F101" s="506" t="e">
        <f t="shared" si="881"/>
        <v>#N/A</v>
      </c>
      <c r="G101" s="506" t="e">
        <f t="shared" si="881"/>
        <v>#N/A</v>
      </c>
      <c r="H101" s="506" t="e">
        <f t="shared" si="881"/>
        <v>#N/A</v>
      </c>
      <c r="I101" s="506" t="e">
        <f t="shared" ca="1" si="881"/>
        <v>#DIV/0!</v>
      </c>
      <c r="J101" s="506" t="e">
        <f t="shared" ca="1" si="881"/>
        <v>#DIV/0!</v>
      </c>
      <c r="K101" s="506" t="e">
        <f t="shared" ca="1" si="881"/>
        <v>#DIV/0!</v>
      </c>
      <c r="L101" s="506" t="e">
        <f t="shared" ca="1" si="881"/>
        <v>#DIV/0!</v>
      </c>
      <c r="M101" s="506" t="e">
        <f t="shared" ca="1" si="881"/>
        <v>#DIV/0!</v>
      </c>
      <c r="N101" s="506" t="e">
        <f t="shared" ca="1" si="881"/>
        <v>#DIV/0!</v>
      </c>
      <c r="O101" s="506" t="e">
        <f t="shared" ca="1" si="881"/>
        <v>#DIV/0!</v>
      </c>
      <c r="P101" s="506" t="e">
        <f t="shared" si="881"/>
        <v>#N/A</v>
      </c>
      <c r="Q101" s="506" t="e">
        <f t="shared" si="881"/>
        <v>#N/A</v>
      </c>
      <c r="R101" s="506" t="e">
        <f t="shared" si="881"/>
        <v>#N/A</v>
      </c>
      <c r="S101" s="506" t="e">
        <f t="shared" si="881"/>
        <v>#N/A</v>
      </c>
      <c r="T101" s="506" t="e">
        <f t="shared" si="881"/>
        <v>#N/A</v>
      </c>
      <c r="U101" s="506" t="e">
        <f t="shared" si="881"/>
        <v>#N/A</v>
      </c>
      <c r="V101" s="506" t="e">
        <f t="shared" si="881"/>
        <v>#N/A</v>
      </c>
      <c r="W101" s="506" t="e">
        <f t="shared" si="881"/>
        <v>#N/A</v>
      </c>
      <c r="X101" s="506" t="e">
        <f t="shared" si="881"/>
        <v>#N/A</v>
      </c>
      <c r="Y101" s="506" t="e">
        <f t="shared" si="881"/>
        <v>#N/A</v>
      </c>
      <c r="Z101" s="506" t="e">
        <f t="shared" si="881"/>
        <v>#N/A</v>
      </c>
      <c r="AA101" s="506" t="e">
        <f t="shared" si="881"/>
        <v>#N/A</v>
      </c>
      <c r="AB101" s="506" t="e">
        <f t="shared" si="881"/>
        <v>#N/A</v>
      </c>
      <c r="AC101" s="506" t="e">
        <f t="shared" si="881"/>
        <v>#N/A</v>
      </c>
      <c r="AD101" s="506" t="e">
        <f t="shared" si="881"/>
        <v>#N/A</v>
      </c>
      <c r="AE101" s="506" t="e">
        <f t="shared" si="881"/>
        <v>#N/A</v>
      </c>
      <c r="AF101" s="506" t="e">
        <f t="shared" si="881"/>
        <v>#N/A</v>
      </c>
      <c r="AG101" s="506" t="e">
        <f t="shared" si="881"/>
        <v>#N/A</v>
      </c>
      <c r="AH101" s="506" t="e">
        <f t="shared" si="881"/>
        <v>#N/A</v>
      </c>
      <c r="AI101" s="506" t="e">
        <f t="shared" si="881"/>
        <v>#N/A</v>
      </c>
      <c r="AJ101" s="506" t="e">
        <f t="shared" si="881"/>
        <v>#N/A</v>
      </c>
      <c r="AK101" s="506" t="e">
        <f t="shared" ref="AK101:BP101" si="882">IF($B$6="ON",IF(AK90=covid_start-1,AK96,IF(AK90=covid_recovery,AK96,IF(AK90&gt;=covid_start,IF(AK90&lt;covid_recovery,AJ101-(INDEX($E$90:$CL$96,7,MATCH(covid_start-1,$E$90:$CL$90,0))-INDEX($E$90:$CL$96,7,MATCH(covid_recovery,$E$90:$CL$90,0)))/(covid_recovery-covid_start+1),NA()),NA()))),NA())</f>
        <v>#N/A</v>
      </c>
      <c r="AL101" s="506" t="e">
        <f t="shared" si="882"/>
        <v>#N/A</v>
      </c>
      <c r="AM101" s="506" t="e">
        <f t="shared" si="882"/>
        <v>#N/A</v>
      </c>
      <c r="AN101" s="506" t="e">
        <f t="shared" si="882"/>
        <v>#N/A</v>
      </c>
      <c r="AO101" s="506" t="e">
        <f t="shared" si="882"/>
        <v>#N/A</v>
      </c>
      <c r="AP101" s="506" t="e">
        <f t="shared" si="882"/>
        <v>#N/A</v>
      </c>
      <c r="AQ101" s="506" t="e">
        <f t="shared" si="882"/>
        <v>#N/A</v>
      </c>
      <c r="AR101" s="506" t="e">
        <f t="shared" si="882"/>
        <v>#N/A</v>
      </c>
      <c r="AS101" s="506" t="e">
        <f t="shared" si="882"/>
        <v>#N/A</v>
      </c>
      <c r="AT101" s="506" t="e">
        <f t="shared" si="882"/>
        <v>#N/A</v>
      </c>
      <c r="AU101" s="506" t="e">
        <f t="shared" si="882"/>
        <v>#N/A</v>
      </c>
      <c r="AV101" s="506" t="e">
        <f t="shared" si="882"/>
        <v>#N/A</v>
      </c>
      <c r="AW101" s="506" t="e">
        <f t="shared" si="882"/>
        <v>#N/A</v>
      </c>
      <c r="AX101" s="506" t="e">
        <f t="shared" si="882"/>
        <v>#N/A</v>
      </c>
      <c r="AY101" s="506" t="e">
        <f t="shared" si="882"/>
        <v>#N/A</v>
      </c>
      <c r="AZ101" s="506" t="e">
        <f t="shared" si="882"/>
        <v>#N/A</v>
      </c>
      <c r="BA101" s="506" t="e">
        <f t="shared" si="882"/>
        <v>#N/A</v>
      </c>
      <c r="BB101" s="506" t="e">
        <f t="shared" si="882"/>
        <v>#N/A</v>
      </c>
      <c r="BC101" s="506" t="e">
        <f t="shared" si="882"/>
        <v>#N/A</v>
      </c>
      <c r="BD101" s="506" t="e">
        <f t="shared" si="882"/>
        <v>#N/A</v>
      </c>
      <c r="BE101" s="506" t="e">
        <f t="shared" si="882"/>
        <v>#N/A</v>
      </c>
      <c r="BF101" s="506" t="e">
        <f t="shared" si="882"/>
        <v>#N/A</v>
      </c>
      <c r="BG101" s="506" t="e">
        <f t="shared" si="882"/>
        <v>#N/A</v>
      </c>
      <c r="BH101" s="506" t="e">
        <f t="shared" si="882"/>
        <v>#N/A</v>
      </c>
      <c r="BI101" s="506" t="e">
        <f t="shared" si="882"/>
        <v>#N/A</v>
      </c>
      <c r="BJ101" s="506" t="e">
        <f t="shared" si="882"/>
        <v>#N/A</v>
      </c>
      <c r="BK101" s="506" t="e">
        <f t="shared" si="882"/>
        <v>#N/A</v>
      </c>
      <c r="BL101" s="506" t="e">
        <f t="shared" si="882"/>
        <v>#N/A</v>
      </c>
      <c r="BM101" s="506" t="e">
        <f t="shared" si="882"/>
        <v>#N/A</v>
      </c>
      <c r="BN101" s="506" t="e">
        <f t="shared" si="882"/>
        <v>#N/A</v>
      </c>
      <c r="BO101" s="506" t="e">
        <f t="shared" si="882"/>
        <v>#N/A</v>
      </c>
      <c r="BP101" s="506" t="e">
        <f t="shared" si="882"/>
        <v>#N/A</v>
      </c>
      <c r="BQ101" s="506" t="e">
        <f t="shared" ref="BQ101:CL101" si="883">IF($B$6="ON",IF(BQ90=covid_start-1,BQ96,IF(BQ90=covid_recovery,BQ96,IF(BQ90&gt;=covid_start,IF(BQ90&lt;covid_recovery,BP101-(INDEX($E$90:$CL$96,7,MATCH(covid_start-1,$E$90:$CL$90,0))-INDEX($E$90:$CL$96,7,MATCH(covid_recovery,$E$90:$CL$90,0)))/(covid_recovery-covid_start+1),NA()),NA()))),NA())</f>
        <v>#N/A</v>
      </c>
      <c r="BR101" s="506" t="e">
        <f t="shared" si="883"/>
        <v>#N/A</v>
      </c>
      <c r="BS101" s="506" t="e">
        <f t="shared" si="883"/>
        <v>#N/A</v>
      </c>
      <c r="BT101" s="506" t="e">
        <f t="shared" si="883"/>
        <v>#N/A</v>
      </c>
      <c r="BU101" s="506" t="e">
        <f t="shared" si="883"/>
        <v>#N/A</v>
      </c>
      <c r="BV101" s="506" t="e">
        <f t="shared" si="883"/>
        <v>#N/A</v>
      </c>
      <c r="BW101" s="506" t="e">
        <f t="shared" si="883"/>
        <v>#N/A</v>
      </c>
      <c r="BX101" s="506" t="e">
        <f t="shared" si="883"/>
        <v>#N/A</v>
      </c>
      <c r="BY101" s="506" t="e">
        <f t="shared" si="883"/>
        <v>#N/A</v>
      </c>
      <c r="BZ101" s="506" t="e">
        <f t="shared" si="883"/>
        <v>#N/A</v>
      </c>
      <c r="CA101" s="506" t="e">
        <f t="shared" si="883"/>
        <v>#N/A</v>
      </c>
      <c r="CB101" s="506" t="e">
        <f t="shared" si="883"/>
        <v>#N/A</v>
      </c>
      <c r="CC101" s="506" t="e">
        <f t="shared" si="883"/>
        <v>#N/A</v>
      </c>
      <c r="CD101" s="506" t="e">
        <f t="shared" si="883"/>
        <v>#N/A</v>
      </c>
      <c r="CE101" s="506" t="e">
        <f t="shared" si="883"/>
        <v>#N/A</v>
      </c>
      <c r="CF101" s="506" t="e">
        <f t="shared" si="883"/>
        <v>#N/A</v>
      </c>
      <c r="CG101" s="506" t="e">
        <f t="shared" si="883"/>
        <v>#N/A</v>
      </c>
      <c r="CH101" s="506" t="e">
        <f t="shared" si="883"/>
        <v>#N/A</v>
      </c>
      <c r="CI101" s="506" t="e">
        <f t="shared" si="883"/>
        <v>#N/A</v>
      </c>
      <c r="CJ101" s="506" t="e">
        <f t="shared" si="883"/>
        <v>#N/A</v>
      </c>
      <c r="CK101" s="506" t="e">
        <f t="shared" si="883"/>
        <v>#N/A</v>
      </c>
      <c r="CL101" s="506" t="e">
        <f t="shared" si="883"/>
        <v>#N/A</v>
      </c>
      <c r="CN101" s="447" t="str">
        <f>IFERROR((Y101/H101)^(1/17)-1,"")</f>
        <v/>
      </c>
      <c r="CO101" s="462" t="str">
        <f>IFERROR((AN101/Y101)^(1/15)-1,"")</f>
        <v/>
      </c>
      <c r="CP101" s="462" t="str">
        <f>IFERROR((AN101/H101)^(1/32)-1,"")</f>
        <v/>
      </c>
    </row>
    <row r="102" spans="1:94" outlineLevel="1" x14ac:dyDescent="0.25">
      <c r="A102" s="416" t="s">
        <v>414</v>
      </c>
      <c r="B102" s="416" t="s">
        <v>408</v>
      </c>
      <c r="C102" s="416"/>
      <c r="D102" s="416"/>
      <c r="E102" s="509" t="e">
        <f t="shared" ref="E102:AJ102" si="884">IF($B$6="ON",IF(E90=covid_start-1,E97,IF(E90=covid_recovery,E97,IF(E90&gt;=covid_start,IF(E90&lt;covid_recovery,D102-(INDEX($E$90:$CL$97,8,MATCH(covid_start-1,$E$90:$CL$90,0))-INDEX($E$90:$CL$97,8,MATCH(covid_recovery,$E$90:$CL$90,0)))/(covid_recovery-covid_start+1),NA()),NA()))),NA())</f>
        <v>#N/A</v>
      </c>
      <c r="F102" s="509" t="e">
        <f t="shared" si="884"/>
        <v>#N/A</v>
      </c>
      <c r="G102" s="509" t="e">
        <f t="shared" si="884"/>
        <v>#N/A</v>
      </c>
      <c r="H102" s="509" t="e">
        <f t="shared" si="884"/>
        <v>#N/A</v>
      </c>
      <c r="I102" s="509" t="e">
        <f t="shared" ca="1" si="884"/>
        <v>#DIV/0!</v>
      </c>
      <c r="J102" s="509" t="e">
        <f t="shared" ca="1" si="884"/>
        <v>#DIV/0!</v>
      </c>
      <c r="K102" s="509" t="e">
        <f t="shared" ca="1" si="884"/>
        <v>#DIV/0!</v>
      </c>
      <c r="L102" s="509" t="e">
        <f t="shared" ca="1" si="884"/>
        <v>#DIV/0!</v>
      </c>
      <c r="M102" s="509" t="e">
        <f t="shared" ca="1" si="884"/>
        <v>#DIV/0!</v>
      </c>
      <c r="N102" s="509" t="e">
        <f t="shared" ca="1" si="884"/>
        <v>#DIV/0!</v>
      </c>
      <c r="O102" s="509" t="e">
        <f t="shared" ca="1" si="884"/>
        <v>#DIV/0!</v>
      </c>
      <c r="P102" s="509" t="e">
        <f t="shared" si="884"/>
        <v>#N/A</v>
      </c>
      <c r="Q102" s="509" t="e">
        <f t="shared" si="884"/>
        <v>#N/A</v>
      </c>
      <c r="R102" s="509" t="e">
        <f t="shared" si="884"/>
        <v>#N/A</v>
      </c>
      <c r="S102" s="509" t="e">
        <f t="shared" si="884"/>
        <v>#N/A</v>
      </c>
      <c r="T102" s="509" t="e">
        <f t="shared" si="884"/>
        <v>#N/A</v>
      </c>
      <c r="U102" s="509" t="e">
        <f t="shared" si="884"/>
        <v>#N/A</v>
      </c>
      <c r="V102" s="509" t="e">
        <f t="shared" si="884"/>
        <v>#N/A</v>
      </c>
      <c r="W102" s="509" t="e">
        <f t="shared" si="884"/>
        <v>#N/A</v>
      </c>
      <c r="X102" s="509" t="e">
        <f t="shared" si="884"/>
        <v>#N/A</v>
      </c>
      <c r="Y102" s="509" t="e">
        <f t="shared" si="884"/>
        <v>#N/A</v>
      </c>
      <c r="Z102" s="509" t="e">
        <f t="shared" si="884"/>
        <v>#N/A</v>
      </c>
      <c r="AA102" s="509" t="e">
        <f t="shared" si="884"/>
        <v>#N/A</v>
      </c>
      <c r="AB102" s="509" t="e">
        <f t="shared" si="884"/>
        <v>#N/A</v>
      </c>
      <c r="AC102" s="509" t="e">
        <f t="shared" si="884"/>
        <v>#N/A</v>
      </c>
      <c r="AD102" s="509" t="e">
        <f t="shared" si="884"/>
        <v>#N/A</v>
      </c>
      <c r="AE102" s="509" t="e">
        <f t="shared" si="884"/>
        <v>#N/A</v>
      </c>
      <c r="AF102" s="509" t="e">
        <f t="shared" si="884"/>
        <v>#N/A</v>
      </c>
      <c r="AG102" s="509" t="e">
        <f t="shared" si="884"/>
        <v>#N/A</v>
      </c>
      <c r="AH102" s="509" t="e">
        <f t="shared" si="884"/>
        <v>#N/A</v>
      </c>
      <c r="AI102" s="509" t="e">
        <f t="shared" si="884"/>
        <v>#N/A</v>
      </c>
      <c r="AJ102" s="509" t="e">
        <f t="shared" si="884"/>
        <v>#N/A</v>
      </c>
      <c r="AK102" s="509" t="e">
        <f t="shared" ref="AK102:BP102" si="885">IF($B$6="ON",IF(AK90=covid_start-1,AK97,IF(AK90=covid_recovery,AK97,IF(AK90&gt;=covid_start,IF(AK90&lt;covid_recovery,AJ102-(INDEX($E$90:$CL$97,8,MATCH(covid_start-1,$E$90:$CL$90,0))-INDEX($E$90:$CL$97,8,MATCH(covid_recovery,$E$90:$CL$90,0)))/(covid_recovery-covid_start+1),NA()),NA()))),NA())</f>
        <v>#N/A</v>
      </c>
      <c r="AL102" s="509" t="e">
        <f t="shared" si="885"/>
        <v>#N/A</v>
      </c>
      <c r="AM102" s="509" t="e">
        <f t="shared" si="885"/>
        <v>#N/A</v>
      </c>
      <c r="AN102" s="509" t="e">
        <f t="shared" si="885"/>
        <v>#N/A</v>
      </c>
      <c r="AO102" s="509" t="e">
        <f t="shared" si="885"/>
        <v>#N/A</v>
      </c>
      <c r="AP102" s="509" t="e">
        <f t="shared" si="885"/>
        <v>#N/A</v>
      </c>
      <c r="AQ102" s="509" t="e">
        <f t="shared" si="885"/>
        <v>#N/A</v>
      </c>
      <c r="AR102" s="509" t="e">
        <f t="shared" si="885"/>
        <v>#N/A</v>
      </c>
      <c r="AS102" s="509" t="e">
        <f t="shared" si="885"/>
        <v>#N/A</v>
      </c>
      <c r="AT102" s="509" t="e">
        <f t="shared" si="885"/>
        <v>#N/A</v>
      </c>
      <c r="AU102" s="509" t="e">
        <f t="shared" si="885"/>
        <v>#N/A</v>
      </c>
      <c r="AV102" s="509" t="e">
        <f t="shared" si="885"/>
        <v>#N/A</v>
      </c>
      <c r="AW102" s="509" t="e">
        <f t="shared" si="885"/>
        <v>#N/A</v>
      </c>
      <c r="AX102" s="509" t="e">
        <f t="shared" si="885"/>
        <v>#N/A</v>
      </c>
      <c r="AY102" s="509" t="e">
        <f t="shared" si="885"/>
        <v>#N/A</v>
      </c>
      <c r="AZ102" s="509" t="e">
        <f t="shared" si="885"/>
        <v>#N/A</v>
      </c>
      <c r="BA102" s="509" t="e">
        <f t="shared" si="885"/>
        <v>#N/A</v>
      </c>
      <c r="BB102" s="509" t="e">
        <f t="shared" si="885"/>
        <v>#N/A</v>
      </c>
      <c r="BC102" s="509" t="e">
        <f t="shared" si="885"/>
        <v>#N/A</v>
      </c>
      <c r="BD102" s="509" t="e">
        <f t="shared" si="885"/>
        <v>#N/A</v>
      </c>
      <c r="BE102" s="509" t="e">
        <f t="shared" si="885"/>
        <v>#N/A</v>
      </c>
      <c r="BF102" s="509" t="e">
        <f t="shared" si="885"/>
        <v>#N/A</v>
      </c>
      <c r="BG102" s="509" t="e">
        <f t="shared" si="885"/>
        <v>#N/A</v>
      </c>
      <c r="BH102" s="509" t="e">
        <f t="shared" si="885"/>
        <v>#N/A</v>
      </c>
      <c r="BI102" s="509" t="e">
        <f t="shared" si="885"/>
        <v>#N/A</v>
      </c>
      <c r="BJ102" s="509" t="e">
        <f t="shared" si="885"/>
        <v>#N/A</v>
      </c>
      <c r="BK102" s="509" t="e">
        <f t="shared" si="885"/>
        <v>#N/A</v>
      </c>
      <c r="BL102" s="509" t="e">
        <f t="shared" si="885"/>
        <v>#N/A</v>
      </c>
      <c r="BM102" s="509" t="e">
        <f t="shared" si="885"/>
        <v>#N/A</v>
      </c>
      <c r="BN102" s="509" t="e">
        <f t="shared" si="885"/>
        <v>#N/A</v>
      </c>
      <c r="BO102" s="509" t="e">
        <f t="shared" si="885"/>
        <v>#N/A</v>
      </c>
      <c r="BP102" s="509" t="e">
        <f t="shared" si="885"/>
        <v>#N/A</v>
      </c>
      <c r="BQ102" s="509" t="e">
        <f t="shared" ref="BQ102:CL102" si="886">IF($B$6="ON",IF(BQ90=covid_start-1,BQ97,IF(BQ90=covid_recovery,BQ97,IF(BQ90&gt;=covid_start,IF(BQ90&lt;covid_recovery,BP102-(INDEX($E$90:$CL$97,8,MATCH(covid_start-1,$E$90:$CL$90,0))-INDEX($E$90:$CL$97,8,MATCH(covid_recovery,$E$90:$CL$90,0)))/(covid_recovery-covid_start+1),NA()),NA()))),NA())</f>
        <v>#N/A</v>
      </c>
      <c r="BR102" s="509" t="e">
        <f t="shared" si="886"/>
        <v>#N/A</v>
      </c>
      <c r="BS102" s="509" t="e">
        <f t="shared" si="886"/>
        <v>#N/A</v>
      </c>
      <c r="BT102" s="509" t="e">
        <f t="shared" si="886"/>
        <v>#N/A</v>
      </c>
      <c r="BU102" s="509" t="e">
        <f t="shared" si="886"/>
        <v>#N/A</v>
      </c>
      <c r="BV102" s="509" t="e">
        <f t="shared" si="886"/>
        <v>#N/A</v>
      </c>
      <c r="BW102" s="509" t="e">
        <f t="shared" si="886"/>
        <v>#N/A</v>
      </c>
      <c r="BX102" s="509" t="e">
        <f t="shared" si="886"/>
        <v>#N/A</v>
      </c>
      <c r="BY102" s="509" t="e">
        <f t="shared" si="886"/>
        <v>#N/A</v>
      </c>
      <c r="BZ102" s="509" t="e">
        <f t="shared" si="886"/>
        <v>#N/A</v>
      </c>
      <c r="CA102" s="509" t="e">
        <f t="shared" si="886"/>
        <v>#N/A</v>
      </c>
      <c r="CB102" s="509" t="e">
        <f t="shared" si="886"/>
        <v>#N/A</v>
      </c>
      <c r="CC102" s="509" t="e">
        <f t="shared" si="886"/>
        <v>#N/A</v>
      </c>
      <c r="CD102" s="509" t="e">
        <f t="shared" si="886"/>
        <v>#N/A</v>
      </c>
      <c r="CE102" s="509" t="e">
        <f t="shared" si="886"/>
        <v>#N/A</v>
      </c>
      <c r="CF102" s="509" t="e">
        <f t="shared" si="886"/>
        <v>#N/A</v>
      </c>
      <c r="CG102" s="509" t="e">
        <f t="shared" si="886"/>
        <v>#N/A</v>
      </c>
      <c r="CH102" s="509" t="e">
        <f t="shared" si="886"/>
        <v>#N/A</v>
      </c>
      <c r="CI102" s="509" t="e">
        <f t="shared" si="886"/>
        <v>#N/A</v>
      </c>
      <c r="CJ102" s="509" t="e">
        <f t="shared" si="886"/>
        <v>#N/A</v>
      </c>
      <c r="CK102" s="509" t="e">
        <f t="shared" si="886"/>
        <v>#N/A</v>
      </c>
      <c r="CL102" s="509" t="e">
        <f t="shared" si="886"/>
        <v>#N/A</v>
      </c>
      <c r="CN102" s="464" t="str">
        <f t="shared" si="875"/>
        <v/>
      </c>
      <c r="CO102" s="462" t="str">
        <f t="shared" si="876"/>
        <v/>
      </c>
      <c r="CP102" s="462" t="str">
        <f t="shared" si="877"/>
        <v/>
      </c>
    </row>
    <row r="103" spans="1:94" x14ac:dyDescent="0.25">
      <c r="A103" s="510" t="s">
        <v>128</v>
      </c>
      <c r="B103" s="510"/>
      <c r="C103" s="510"/>
      <c r="D103" s="510"/>
      <c r="E103" s="511">
        <v>2015</v>
      </c>
      <c r="F103" s="512">
        <f>E103+1</f>
        <v>2016</v>
      </c>
      <c r="G103" s="512">
        <f t="shared" ref="G103:I103" si="887">F103+1</f>
        <v>2017</v>
      </c>
      <c r="H103" s="512">
        <f t="shared" si="887"/>
        <v>2018</v>
      </c>
      <c r="I103" s="512">
        <f t="shared" si="887"/>
        <v>2019</v>
      </c>
      <c r="J103" s="512">
        <f>E103+5</f>
        <v>2020</v>
      </c>
      <c r="K103" s="512">
        <f>J103+1</f>
        <v>2021</v>
      </c>
      <c r="L103" s="512">
        <f t="shared" ref="L103:N103" si="888">K103+1</f>
        <v>2022</v>
      </c>
      <c r="M103" s="512">
        <f t="shared" si="888"/>
        <v>2023</v>
      </c>
      <c r="N103" s="512">
        <f t="shared" si="888"/>
        <v>2024</v>
      </c>
      <c r="O103" s="512">
        <f>J103+5</f>
        <v>2025</v>
      </c>
      <c r="P103" s="512">
        <f>O103+1</f>
        <v>2026</v>
      </c>
      <c r="Q103" s="512">
        <f t="shared" ref="Q103:S103" si="889">P103+1</f>
        <v>2027</v>
      </c>
      <c r="R103" s="512">
        <f t="shared" si="889"/>
        <v>2028</v>
      </c>
      <c r="S103" s="512">
        <f t="shared" si="889"/>
        <v>2029</v>
      </c>
      <c r="T103" s="512">
        <f>O103+5</f>
        <v>2030</v>
      </c>
      <c r="U103" s="512">
        <f>T103+1</f>
        <v>2031</v>
      </c>
      <c r="V103" s="512">
        <f t="shared" ref="V103:X103" si="890">U103+1</f>
        <v>2032</v>
      </c>
      <c r="W103" s="512">
        <f t="shared" si="890"/>
        <v>2033</v>
      </c>
      <c r="X103" s="512">
        <f t="shared" si="890"/>
        <v>2034</v>
      </c>
      <c r="Y103" s="512">
        <f>T103+5</f>
        <v>2035</v>
      </c>
      <c r="Z103" s="512">
        <f>Y103+1</f>
        <v>2036</v>
      </c>
      <c r="AA103" s="512">
        <f t="shared" ref="AA103:AC103" si="891">Z103+1</f>
        <v>2037</v>
      </c>
      <c r="AB103" s="512">
        <f t="shared" si="891"/>
        <v>2038</v>
      </c>
      <c r="AC103" s="512">
        <f t="shared" si="891"/>
        <v>2039</v>
      </c>
      <c r="AD103" s="512">
        <f>Y103+5</f>
        <v>2040</v>
      </c>
      <c r="AE103" s="512">
        <f>AD103+1</f>
        <v>2041</v>
      </c>
      <c r="AF103" s="512">
        <f t="shared" ref="AF103:AH103" si="892">AE103+1</f>
        <v>2042</v>
      </c>
      <c r="AG103" s="512">
        <f t="shared" si="892"/>
        <v>2043</v>
      </c>
      <c r="AH103" s="512">
        <f t="shared" si="892"/>
        <v>2044</v>
      </c>
      <c r="AI103" s="512">
        <f>AD103+5</f>
        <v>2045</v>
      </c>
      <c r="AJ103" s="512">
        <f>AI103+1</f>
        <v>2046</v>
      </c>
      <c r="AK103" s="512">
        <f t="shared" ref="AK103:AM103" si="893">AJ103+1</f>
        <v>2047</v>
      </c>
      <c r="AL103" s="512">
        <f t="shared" si="893"/>
        <v>2048</v>
      </c>
      <c r="AM103" s="512">
        <f t="shared" si="893"/>
        <v>2049</v>
      </c>
      <c r="AN103" s="512">
        <f>AI103+5</f>
        <v>2050</v>
      </c>
      <c r="AO103" s="512">
        <f>AN103+1</f>
        <v>2051</v>
      </c>
      <c r="AP103" s="512">
        <f t="shared" ref="AP103:AR103" si="894">AO103+1</f>
        <v>2052</v>
      </c>
      <c r="AQ103" s="512">
        <f t="shared" si="894"/>
        <v>2053</v>
      </c>
      <c r="AR103" s="512">
        <f t="shared" si="894"/>
        <v>2054</v>
      </c>
      <c r="AS103" s="512">
        <f>AN103+5</f>
        <v>2055</v>
      </c>
      <c r="AT103" s="512">
        <f>AS103+1</f>
        <v>2056</v>
      </c>
      <c r="AU103" s="512">
        <f t="shared" ref="AU103:AW103" si="895">AT103+1</f>
        <v>2057</v>
      </c>
      <c r="AV103" s="512">
        <f t="shared" si="895"/>
        <v>2058</v>
      </c>
      <c r="AW103" s="512">
        <f t="shared" si="895"/>
        <v>2059</v>
      </c>
      <c r="AX103" s="512">
        <f>AS103+5</f>
        <v>2060</v>
      </c>
      <c r="AY103" s="512">
        <f>AX103+1</f>
        <v>2061</v>
      </c>
      <c r="AZ103" s="512">
        <f t="shared" ref="AZ103:BB103" si="896">AY103+1</f>
        <v>2062</v>
      </c>
      <c r="BA103" s="512">
        <f t="shared" si="896"/>
        <v>2063</v>
      </c>
      <c r="BB103" s="512">
        <f t="shared" si="896"/>
        <v>2064</v>
      </c>
      <c r="BC103" s="512">
        <f>AX103+5</f>
        <v>2065</v>
      </c>
      <c r="BD103" s="512">
        <f>BC103+1</f>
        <v>2066</v>
      </c>
      <c r="BE103" s="512">
        <f t="shared" ref="BE103:BG103" si="897">BD103+1</f>
        <v>2067</v>
      </c>
      <c r="BF103" s="512">
        <f t="shared" si="897"/>
        <v>2068</v>
      </c>
      <c r="BG103" s="512">
        <f t="shared" si="897"/>
        <v>2069</v>
      </c>
      <c r="BH103" s="512">
        <f>BC103+5</f>
        <v>2070</v>
      </c>
      <c r="BI103" s="512">
        <f>BH103+1</f>
        <v>2071</v>
      </c>
      <c r="BJ103" s="512">
        <f t="shared" ref="BJ103:BL103" si="898">BI103+1</f>
        <v>2072</v>
      </c>
      <c r="BK103" s="512">
        <f t="shared" si="898"/>
        <v>2073</v>
      </c>
      <c r="BL103" s="512">
        <f t="shared" si="898"/>
        <v>2074</v>
      </c>
      <c r="BM103" s="512">
        <f>BH103+5</f>
        <v>2075</v>
      </c>
      <c r="BN103" s="512">
        <f>BM103+1</f>
        <v>2076</v>
      </c>
      <c r="BO103" s="512">
        <f t="shared" ref="BO103:BQ103" si="899">BN103+1</f>
        <v>2077</v>
      </c>
      <c r="BP103" s="512">
        <f t="shared" si="899"/>
        <v>2078</v>
      </c>
      <c r="BQ103" s="512">
        <f t="shared" si="899"/>
        <v>2079</v>
      </c>
      <c r="BR103" s="512">
        <f>BM103+5</f>
        <v>2080</v>
      </c>
      <c r="BS103" s="512">
        <f>BR103+1</f>
        <v>2081</v>
      </c>
      <c r="BT103" s="512">
        <f t="shared" ref="BT103:BV103" si="900">BS103+1</f>
        <v>2082</v>
      </c>
      <c r="BU103" s="512">
        <f t="shared" si="900"/>
        <v>2083</v>
      </c>
      <c r="BV103" s="512">
        <f t="shared" si="900"/>
        <v>2084</v>
      </c>
      <c r="BW103" s="512">
        <f>BR103+5</f>
        <v>2085</v>
      </c>
      <c r="BX103" s="512">
        <f>BW103+1</f>
        <v>2086</v>
      </c>
      <c r="BY103" s="512">
        <f t="shared" ref="BY103:CA103" si="901">BX103+1</f>
        <v>2087</v>
      </c>
      <c r="BZ103" s="512">
        <f t="shared" si="901"/>
        <v>2088</v>
      </c>
      <c r="CA103" s="512">
        <f t="shared" si="901"/>
        <v>2089</v>
      </c>
      <c r="CB103" s="512">
        <f>BW103+5</f>
        <v>2090</v>
      </c>
      <c r="CC103" s="512">
        <f>CB103+1</f>
        <v>2091</v>
      </c>
      <c r="CD103" s="512">
        <f t="shared" ref="CD103:CF103" si="902">CC103+1</f>
        <v>2092</v>
      </c>
      <c r="CE103" s="512">
        <f t="shared" si="902"/>
        <v>2093</v>
      </c>
      <c r="CF103" s="512">
        <f t="shared" si="902"/>
        <v>2094</v>
      </c>
      <c r="CG103" s="512">
        <f>CB103+5</f>
        <v>2095</v>
      </c>
      <c r="CH103" s="512">
        <f>CG103+1</f>
        <v>2096</v>
      </c>
      <c r="CI103" s="512">
        <f t="shared" ref="CI103:CK103" si="903">CH103+1</f>
        <v>2097</v>
      </c>
      <c r="CJ103" s="512">
        <f t="shared" si="903"/>
        <v>2098</v>
      </c>
      <c r="CK103" s="512">
        <f t="shared" si="903"/>
        <v>2099</v>
      </c>
      <c r="CL103" s="512">
        <f>CG103+5</f>
        <v>2100</v>
      </c>
      <c r="CN103" s="512" t="s">
        <v>409</v>
      </c>
      <c r="CO103" s="512" t="s">
        <v>411</v>
      </c>
      <c r="CP103" s="512" t="s">
        <v>410</v>
      </c>
    </row>
    <row r="104" spans="1:94" outlineLevel="1" x14ac:dyDescent="0.25">
      <c r="A104" s="445" t="s">
        <v>414</v>
      </c>
      <c r="B104" s="445" t="s">
        <v>120</v>
      </c>
      <c r="C104" s="445"/>
      <c r="D104" s="445"/>
      <c r="E104" s="465">
        <f t="shared" ref="E104:AJ104" ca="1" si="904">E75+E59+E43+E27+E11</f>
        <v>949.99347881860001</v>
      </c>
      <c r="F104" s="446">
        <f t="shared" ca="1" si="904"/>
        <v>997.67848085539993</v>
      </c>
      <c r="G104" s="446">
        <f t="shared" ca="1" si="904"/>
        <v>1045.3634828922</v>
      </c>
      <c r="H104" s="446">
        <f t="shared" ca="1" si="904"/>
        <v>1093.0484849290001</v>
      </c>
      <c r="I104" s="446">
        <f t="shared" ca="1" si="904"/>
        <v>1113.2430097929002</v>
      </c>
      <c r="J104" s="446" t="e">
        <f t="shared" ca="1" si="904"/>
        <v>#N/A</v>
      </c>
      <c r="K104" s="446" t="e">
        <f t="shared" ca="1" si="904"/>
        <v>#N/A</v>
      </c>
      <c r="L104" s="446" t="e">
        <f t="shared" ca="1" si="904"/>
        <v>#N/A</v>
      </c>
      <c r="M104" s="446" t="e">
        <f t="shared" ca="1" si="904"/>
        <v>#N/A</v>
      </c>
      <c r="N104" s="446" t="e">
        <f t="shared" ca="1" si="904"/>
        <v>#N/A</v>
      </c>
      <c r="O104" s="446">
        <f t="shared" ca="1" si="904"/>
        <v>1086.6333353195259</v>
      </c>
      <c r="P104" s="446">
        <f t="shared" ca="1" si="904"/>
        <v>1082.1983895739638</v>
      </c>
      <c r="Q104" s="446">
        <f t="shared" ca="1" si="904"/>
        <v>1077.7634438284013</v>
      </c>
      <c r="R104" s="446">
        <f t="shared" ca="1" si="904"/>
        <v>1073.3284980828385</v>
      </c>
      <c r="S104" s="446">
        <f t="shared" ca="1" si="904"/>
        <v>1068.8935523372763</v>
      </c>
      <c r="T104" s="446">
        <f t="shared" ca="1" si="904"/>
        <v>1064.4586065917129</v>
      </c>
      <c r="U104" s="446">
        <f t="shared" ca="1" si="904"/>
        <v>1053.2736495455192</v>
      </c>
      <c r="V104" s="446">
        <f t="shared" ca="1" si="904"/>
        <v>1042.0886924993251</v>
      </c>
      <c r="W104" s="446">
        <f t="shared" ca="1" si="904"/>
        <v>1030.9037354531308</v>
      </c>
      <c r="X104" s="446">
        <f t="shared" ca="1" si="904"/>
        <v>1019.7187784069365</v>
      </c>
      <c r="Y104" s="446">
        <f t="shared" ca="1" si="904"/>
        <v>1008.5338213607428</v>
      </c>
      <c r="Z104" s="446">
        <f t="shared" ca="1" si="904"/>
        <v>997.3488643145489</v>
      </c>
      <c r="AA104" s="446">
        <f t="shared" ca="1" si="904"/>
        <v>986.16390726835448</v>
      </c>
      <c r="AB104" s="446">
        <f t="shared" ca="1" si="904"/>
        <v>974.97895022216062</v>
      </c>
      <c r="AC104" s="446">
        <f t="shared" ca="1" si="904"/>
        <v>963.79399317596665</v>
      </c>
      <c r="AD104" s="446">
        <f t="shared" ca="1" si="904"/>
        <v>952.60903612977233</v>
      </c>
      <c r="AE104" s="446">
        <f t="shared" ca="1" si="904"/>
        <v>948.11634058597531</v>
      </c>
      <c r="AF104" s="446">
        <f t="shared" ca="1" si="904"/>
        <v>943.62364504217817</v>
      </c>
      <c r="AG104" s="446">
        <f t="shared" ca="1" si="904"/>
        <v>939.13094949838103</v>
      </c>
      <c r="AH104" s="446">
        <f t="shared" ca="1" si="904"/>
        <v>934.638253954584</v>
      </c>
      <c r="AI104" s="446">
        <f t="shared" ca="1" si="904"/>
        <v>930.14555841078675</v>
      </c>
      <c r="AJ104" s="446">
        <f t="shared" ca="1" si="904"/>
        <v>925.65286286698972</v>
      </c>
      <c r="AK104" s="446">
        <f t="shared" ref="AK104:BP104" ca="1" si="905">AK75+AK59+AK43+AK27+AK11</f>
        <v>921.16016732319235</v>
      </c>
      <c r="AL104" s="446">
        <f t="shared" ca="1" si="905"/>
        <v>916.66747177939567</v>
      </c>
      <c r="AM104" s="446">
        <f t="shared" ca="1" si="905"/>
        <v>912.17477623559842</v>
      </c>
      <c r="AN104" s="446">
        <f t="shared" ca="1" si="905"/>
        <v>907.68208069180162</v>
      </c>
      <c r="AO104" s="446">
        <f t="shared" ca="1" si="905"/>
        <v>968.2839484860001</v>
      </c>
      <c r="AP104" s="446">
        <f t="shared" ca="1" si="905"/>
        <v>948.93748738200031</v>
      </c>
      <c r="AQ104" s="446">
        <f t="shared" ca="1" si="905"/>
        <v>929.5910262780003</v>
      </c>
      <c r="AR104" s="446">
        <f t="shared" ca="1" si="905"/>
        <v>910.24456517400017</v>
      </c>
      <c r="AS104" s="446">
        <f t="shared" ca="1" si="905"/>
        <v>890.89810407000016</v>
      </c>
      <c r="AT104" s="446">
        <f t="shared" ca="1" si="905"/>
        <v>871.55164296600014</v>
      </c>
      <c r="AU104" s="446">
        <f t="shared" ca="1" si="905"/>
        <v>852.20518186200025</v>
      </c>
      <c r="AV104" s="446">
        <f t="shared" ca="1" si="905"/>
        <v>832.85872075800023</v>
      </c>
      <c r="AW104" s="446">
        <f t="shared" ca="1" si="905"/>
        <v>813.51225965400045</v>
      </c>
      <c r="AX104" s="446">
        <f t="shared" ca="1" si="905"/>
        <v>794.1657985500002</v>
      </c>
      <c r="AY104" s="446">
        <f t="shared" ca="1" si="905"/>
        <v>787.37524785599999</v>
      </c>
      <c r="AZ104" s="446">
        <f t="shared" ca="1" si="905"/>
        <v>780.584697162</v>
      </c>
      <c r="BA104" s="446">
        <f t="shared" ca="1" si="905"/>
        <v>773.79414646800012</v>
      </c>
      <c r="BB104" s="446">
        <f t="shared" ca="1" si="905"/>
        <v>767.00359577400013</v>
      </c>
      <c r="BC104" s="446">
        <f t="shared" ca="1" si="905"/>
        <v>760.21304508000014</v>
      </c>
      <c r="BD104" s="446">
        <f t="shared" ca="1" si="905"/>
        <v>753.42249438600015</v>
      </c>
      <c r="BE104" s="446">
        <f t="shared" ca="1" si="905"/>
        <v>746.63194369199994</v>
      </c>
      <c r="BF104" s="446">
        <f t="shared" ca="1" si="905"/>
        <v>739.84139299800006</v>
      </c>
      <c r="BG104" s="446">
        <f t="shared" ca="1" si="905"/>
        <v>733.05084230399996</v>
      </c>
      <c r="BH104" s="446">
        <f t="shared" ca="1" si="905"/>
        <v>726.26029160999997</v>
      </c>
      <c r="BI104" s="446">
        <f t="shared" ca="1" si="905"/>
        <v>-2.9782346058351842E-2</v>
      </c>
      <c r="BJ104" s="446">
        <f t="shared" ca="1" si="905"/>
        <v>-3.4080144084490692E-2</v>
      </c>
      <c r="BK104" s="446">
        <f t="shared" ca="1" si="905"/>
        <v>-3.281738947283841E-2</v>
      </c>
      <c r="BL104" s="446">
        <f t="shared" ca="1" si="905"/>
        <v>-4.1700057811251967E-2</v>
      </c>
      <c r="BM104" s="446">
        <f t="shared" ca="1" si="905"/>
        <v>0</v>
      </c>
      <c r="BN104" s="446">
        <f t="shared" ca="1" si="905"/>
        <v>0</v>
      </c>
      <c r="BO104" s="446">
        <f t="shared" ca="1" si="905"/>
        <v>0</v>
      </c>
      <c r="BP104" s="446">
        <f t="shared" ca="1" si="905"/>
        <v>0</v>
      </c>
      <c r="BQ104" s="446">
        <f t="shared" ref="BQ104:CL104" ca="1" si="906">BQ75+BQ59+BQ43+BQ27+BQ11</f>
        <v>0</v>
      </c>
      <c r="BR104" s="446">
        <f t="shared" ca="1" si="906"/>
        <v>0</v>
      </c>
      <c r="BS104" s="446">
        <f t="shared" ca="1" si="906"/>
        <v>0</v>
      </c>
      <c r="BT104" s="446">
        <f t="shared" ca="1" si="906"/>
        <v>0</v>
      </c>
      <c r="BU104" s="446">
        <f t="shared" ca="1" si="906"/>
        <v>0</v>
      </c>
      <c r="BV104" s="446">
        <f t="shared" ca="1" si="906"/>
        <v>0</v>
      </c>
      <c r="BW104" s="446">
        <f t="shared" ca="1" si="906"/>
        <v>0</v>
      </c>
      <c r="BX104" s="446">
        <f t="shared" ca="1" si="906"/>
        <v>0</v>
      </c>
      <c r="BY104" s="446">
        <f t="shared" ca="1" si="906"/>
        <v>0</v>
      </c>
      <c r="BZ104" s="446">
        <f t="shared" ca="1" si="906"/>
        <v>0</v>
      </c>
      <c r="CA104" s="446">
        <f t="shared" ca="1" si="906"/>
        <v>0</v>
      </c>
      <c r="CB104" s="446">
        <f t="shared" ca="1" si="906"/>
        <v>0</v>
      </c>
      <c r="CC104" s="446">
        <f t="shared" ca="1" si="906"/>
        <v>0</v>
      </c>
      <c r="CD104" s="446">
        <f t="shared" ca="1" si="906"/>
        <v>0</v>
      </c>
      <c r="CE104" s="446">
        <f t="shared" ca="1" si="906"/>
        <v>0</v>
      </c>
      <c r="CF104" s="446">
        <f t="shared" ca="1" si="906"/>
        <v>0</v>
      </c>
      <c r="CG104" s="446">
        <f t="shared" ca="1" si="906"/>
        <v>0</v>
      </c>
      <c r="CH104" s="446">
        <f t="shared" ca="1" si="906"/>
        <v>0</v>
      </c>
      <c r="CI104" s="446">
        <f t="shared" ca="1" si="906"/>
        <v>0</v>
      </c>
      <c r="CJ104" s="446">
        <f t="shared" ca="1" si="906"/>
        <v>0</v>
      </c>
      <c r="CK104" s="446">
        <f t="shared" ca="1" si="906"/>
        <v>0</v>
      </c>
      <c r="CL104" s="446">
        <f t="shared" ca="1" si="906"/>
        <v>0</v>
      </c>
      <c r="CN104" s="503">
        <f ca="1">IFERROR((Y104/H104)^(1/17)-1,"")</f>
        <v>-4.7225168353633995E-3</v>
      </c>
      <c r="CO104" s="503">
        <f ca="1">IFERROR((AN104/Y104)^(1/15)-1,"")</f>
        <v>-6.9993037866263874E-3</v>
      </c>
      <c r="CP104" s="503">
        <f ca="1">IFERROR((AN104/H104)^(1/32)-1,"")</f>
        <v>-5.7904099783502305E-3</v>
      </c>
    </row>
    <row r="105" spans="1:94" outlineLevel="1" x14ac:dyDescent="0.25">
      <c r="A105" s="449" t="s">
        <v>414</v>
      </c>
      <c r="B105" s="449" t="s">
        <v>121</v>
      </c>
      <c r="C105" s="449"/>
      <c r="D105" s="449"/>
      <c r="E105" s="513">
        <f t="shared" ref="E105:AJ105" ca="1" si="907">E76+E60+E44+E28+E12</f>
        <v>899.81883773080006</v>
      </c>
      <c r="F105" s="514">
        <f t="shared" ca="1" si="907"/>
        <v>964.17298304620022</v>
      </c>
      <c r="G105" s="514">
        <f t="shared" ca="1" si="907"/>
        <v>1028.5271283616003</v>
      </c>
      <c r="H105" s="514">
        <f t="shared" ca="1" si="907"/>
        <v>1092.8812736770001</v>
      </c>
      <c r="I105" s="514">
        <f t="shared" ca="1" si="907"/>
        <v>1124.000086751</v>
      </c>
      <c r="J105" s="514" t="e">
        <f t="shared" ca="1" si="907"/>
        <v>#N/A</v>
      </c>
      <c r="K105" s="514" t="e">
        <f t="shared" ca="1" si="907"/>
        <v>#N/A</v>
      </c>
      <c r="L105" s="514" t="e">
        <f t="shared" ca="1" si="907"/>
        <v>#N/A</v>
      </c>
      <c r="M105" s="514" t="e">
        <f t="shared" ca="1" si="907"/>
        <v>#N/A</v>
      </c>
      <c r="N105" s="514" t="e">
        <f t="shared" ca="1" si="907"/>
        <v>#N/A</v>
      </c>
      <c r="O105" s="514">
        <f t="shared" ca="1" si="907"/>
        <v>1343.1727679989683</v>
      </c>
      <c r="P105" s="514">
        <f t="shared" ca="1" si="907"/>
        <v>1379.7015482069633</v>
      </c>
      <c r="Q105" s="514">
        <f t="shared" ca="1" si="907"/>
        <v>1416.2303284149582</v>
      </c>
      <c r="R105" s="514">
        <f t="shared" ca="1" si="907"/>
        <v>1452.7591086229527</v>
      </c>
      <c r="S105" s="514">
        <f t="shared" ca="1" si="907"/>
        <v>1489.2878888309474</v>
      </c>
      <c r="T105" s="514">
        <f t="shared" ca="1" si="907"/>
        <v>1525.816669038943</v>
      </c>
      <c r="U105" s="514">
        <f t="shared" ca="1" si="907"/>
        <v>1572.1377357616541</v>
      </c>
      <c r="V105" s="514">
        <f t="shared" ca="1" si="907"/>
        <v>1618.4588024843652</v>
      </c>
      <c r="W105" s="514">
        <f t="shared" ca="1" si="907"/>
        <v>1664.7798692070758</v>
      </c>
      <c r="X105" s="514">
        <f t="shared" ca="1" si="907"/>
        <v>1711.1009359297866</v>
      </c>
      <c r="Y105" s="514">
        <f t="shared" ca="1" si="907"/>
        <v>1757.4220026524977</v>
      </c>
      <c r="Z105" s="514">
        <f t="shared" ca="1" si="907"/>
        <v>1803.7430693752087</v>
      </c>
      <c r="AA105" s="514">
        <f t="shared" ca="1" si="907"/>
        <v>1850.0641360979198</v>
      </c>
      <c r="AB105" s="514">
        <f t="shared" ca="1" si="907"/>
        <v>1896.3852028206309</v>
      </c>
      <c r="AC105" s="514">
        <f t="shared" ca="1" si="907"/>
        <v>1942.7062695433419</v>
      </c>
      <c r="AD105" s="514">
        <f t="shared" ca="1" si="907"/>
        <v>1989.0273362660523</v>
      </c>
      <c r="AE105" s="514">
        <f t="shared" ca="1" si="907"/>
        <v>2053.3553324952718</v>
      </c>
      <c r="AF105" s="514">
        <f t="shared" ca="1" si="907"/>
        <v>2117.6833287244917</v>
      </c>
      <c r="AG105" s="514">
        <f t="shared" ca="1" si="907"/>
        <v>2182.0113249537117</v>
      </c>
      <c r="AH105" s="514">
        <f t="shared" ca="1" si="907"/>
        <v>2246.3393211829311</v>
      </c>
      <c r="AI105" s="514">
        <f t="shared" ca="1" si="907"/>
        <v>2310.6673174121502</v>
      </c>
      <c r="AJ105" s="514">
        <f t="shared" ca="1" si="907"/>
        <v>2374.9953136413701</v>
      </c>
      <c r="AK105" s="514">
        <f t="shared" ref="AK105:BP105" ca="1" si="908">AK76+AK60+AK44+AK28+AK12</f>
        <v>2439.32330987059</v>
      </c>
      <c r="AL105" s="514">
        <f t="shared" ca="1" si="908"/>
        <v>2503.6513060998091</v>
      </c>
      <c r="AM105" s="514">
        <f t="shared" ca="1" si="908"/>
        <v>2567.9793023290285</v>
      </c>
      <c r="AN105" s="514">
        <f t="shared" ca="1" si="908"/>
        <v>2632.3072985582498</v>
      </c>
      <c r="AO105" s="514">
        <f t="shared" ca="1" si="908"/>
        <v>2688.2278827729369</v>
      </c>
      <c r="AP105" s="514">
        <f t="shared" ca="1" si="908"/>
        <v>2744.1484669876254</v>
      </c>
      <c r="AQ105" s="514">
        <f t="shared" ca="1" si="908"/>
        <v>2800.0690512023129</v>
      </c>
      <c r="AR105" s="514">
        <f t="shared" ca="1" si="908"/>
        <v>2855.989635417</v>
      </c>
      <c r="AS105" s="514">
        <f t="shared" ca="1" si="908"/>
        <v>2911.9102196316871</v>
      </c>
      <c r="AT105" s="514">
        <f t="shared" ca="1" si="908"/>
        <v>2967.8308038463761</v>
      </c>
      <c r="AU105" s="514">
        <f t="shared" ca="1" si="908"/>
        <v>3023.7513880610636</v>
      </c>
      <c r="AV105" s="514">
        <f t="shared" ca="1" si="908"/>
        <v>3079.6719722757512</v>
      </c>
      <c r="AW105" s="514">
        <f t="shared" ca="1" si="908"/>
        <v>3135.5925564904383</v>
      </c>
      <c r="AX105" s="514">
        <f t="shared" ca="1" si="908"/>
        <v>3191.5131407051276</v>
      </c>
      <c r="AY105" s="514">
        <f t="shared" ca="1" si="908"/>
        <v>3250.0751590719196</v>
      </c>
      <c r="AZ105" s="514">
        <f t="shared" ca="1" si="908"/>
        <v>3308.6371774387108</v>
      </c>
      <c r="BA105" s="514">
        <f t="shared" ca="1" si="908"/>
        <v>3367.1991958055023</v>
      </c>
      <c r="BB105" s="514">
        <f t="shared" ca="1" si="908"/>
        <v>3425.7612141722943</v>
      </c>
      <c r="BC105" s="514">
        <f t="shared" ca="1" si="908"/>
        <v>3484.3232325390863</v>
      </c>
      <c r="BD105" s="514">
        <f t="shared" ca="1" si="908"/>
        <v>3542.8852509058775</v>
      </c>
      <c r="BE105" s="514">
        <f t="shared" ca="1" si="908"/>
        <v>3601.4472692726699</v>
      </c>
      <c r="BF105" s="514">
        <f t="shared" ca="1" si="908"/>
        <v>3660.009287639461</v>
      </c>
      <c r="BG105" s="514">
        <f t="shared" ca="1" si="908"/>
        <v>3718.5713060062526</v>
      </c>
      <c r="BH105" s="514">
        <f t="shared" ca="1" si="908"/>
        <v>3777.133324373046</v>
      </c>
      <c r="BI105" s="514">
        <f t="shared" ca="1" si="908"/>
        <v>0.21643713342256846</v>
      </c>
      <c r="BJ105" s="514">
        <f t="shared" ca="1" si="908"/>
        <v>0.23141555307128203</v>
      </c>
      <c r="BK105" s="514">
        <f t="shared" ca="1" si="908"/>
        <v>0.13915391865574556</v>
      </c>
      <c r="BL105" s="514">
        <f t="shared" ca="1" si="908"/>
        <v>0.12025386352174761</v>
      </c>
      <c r="BM105" s="514">
        <f t="shared" ca="1" si="908"/>
        <v>0</v>
      </c>
      <c r="BN105" s="514">
        <f t="shared" ca="1" si="908"/>
        <v>0</v>
      </c>
      <c r="BO105" s="514">
        <f t="shared" ca="1" si="908"/>
        <v>0</v>
      </c>
      <c r="BP105" s="514">
        <f t="shared" ca="1" si="908"/>
        <v>0</v>
      </c>
      <c r="BQ105" s="514">
        <f t="shared" ref="BQ105:CL105" ca="1" si="909">BQ76+BQ60+BQ44+BQ28+BQ12</f>
        <v>0</v>
      </c>
      <c r="BR105" s="514">
        <f t="shared" ca="1" si="909"/>
        <v>0</v>
      </c>
      <c r="BS105" s="514">
        <f t="shared" ca="1" si="909"/>
        <v>0</v>
      </c>
      <c r="BT105" s="514">
        <f t="shared" ca="1" si="909"/>
        <v>0</v>
      </c>
      <c r="BU105" s="514">
        <f t="shared" ca="1" si="909"/>
        <v>0</v>
      </c>
      <c r="BV105" s="514">
        <f t="shared" ca="1" si="909"/>
        <v>0</v>
      </c>
      <c r="BW105" s="514">
        <f t="shared" ca="1" si="909"/>
        <v>0</v>
      </c>
      <c r="BX105" s="514">
        <f t="shared" ca="1" si="909"/>
        <v>0</v>
      </c>
      <c r="BY105" s="514">
        <f t="shared" ca="1" si="909"/>
        <v>0</v>
      </c>
      <c r="BZ105" s="514">
        <f t="shared" ca="1" si="909"/>
        <v>0</v>
      </c>
      <c r="CA105" s="514">
        <f t="shared" ca="1" si="909"/>
        <v>0</v>
      </c>
      <c r="CB105" s="514">
        <f t="shared" ca="1" si="909"/>
        <v>0</v>
      </c>
      <c r="CC105" s="514">
        <f t="shared" ca="1" si="909"/>
        <v>0</v>
      </c>
      <c r="CD105" s="514">
        <f t="shared" ca="1" si="909"/>
        <v>0</v>
      </c>
      <c r="CE105" s="514">
        <f t="shared" ca="1" si="909"/>
        <v>0</v>
      </c>
      <c r="CF105" s="514">
        <f t="shared" ca="1" si="909"/>
        <v>0</v>
      </c>
      <c r="CG105" s="514">
        <f t="shared" ca="1" si="909"/>
        <v>0</v>
      </c>
      <c r="CH105" s="514">
        <f t="shared" ca="1" si="909"/>
        <v>0</v>
      </c>
      <c r="CI105" s="514">
        <f t="shared" ca="1" si="909"/>
        <v>0</v>
      </c>
      <c r="CJ105" s="514">
        <f t="shared" ca="1" si="909"/>
        <v>0</v>
      </c>
      <c r="CK105" s="514">
        <f t="shared" ca="1" si="909"/>
        <v>0</v>
      </c>
      <c r="CL105" s="514">
        <f t="shared" ca="1" si="909"/>
        <v>0</v>
      </c>
      <c r="CN105" s="503">
        <f ca="1">IFERROR((Y105/H105)^(1/17)-1,"")</f>
        <v>2.8337030334933511E-2</v>
      </c>
      <c r="CO105" s="503">
        <f ca="1">IFERROR((AN105/Y105)^(1/15)-1,"")</f>
        <v>2.7300190311734696E-2</v>
      </c>
      <c r="CP105" s="503">
        <f ca="1">IFERROR((AN105/H105)^(1/32)-1,"")</f>
        <v>2.7850881340818034E-2</v>
      </c>
    </row>
    <row r="106" spans="1:94" outlineLevel="1" x14ac:dyDescent="0.25">
      <c r="A106" s="445" t="s">
        <v>414</v>
      </c>
      <c r="B106" s="445" t="s">
        <v>122</v>
      </c>
      <c r="C106" s="445"/>
      <c r="D106" s="445"/>
      <c r="E106" s="465">
        <f t="shared" ref="E106:AJ106" ca="1" si="910">(E104/E105)*1000</f>
        <v>1055.7608253838432</v>
      </c>
      <c r="F106" s="446">
        <f t="shared" ca="1" si="910"/>
        <v>1034.7505047313634</v>
      </c>
      <c r="G106" s="446">
        <f t="shared" ca="1" si="910"/>
        <v>1016.3693830394336</v>
      </c>
      <c r="H106" s="446">
        <f t="shared" ca="1" si="910"/>
        <v>1000.1530003816767</v>
      </c>
      <c r="I106" s="446">
        <f t="shared" ca="1" si="910"/>
        <v>990.42964757307641</v>
      </c>
      <c r="J106" s="446" t="e">
        <f t="shared" ca="1" si="910"/>
        <v>#N/A</v>
      </c>
      <c r="K106" s="446" t="e">
        <f t="shared" ca="1" si="910"/>
        <v>#N/A</v>
      </c>
      <c r="L106" s="446" t="e">
        <f t="shared" ca="1" si="910"/>
        <v>#N/A</v>
      </c>
      <c r="M106" s="446" t="e">
        <f t="shared" ca="1" si="910"/>
        <v>#N/A</v>
      </c>
      <c r="N106" s="446" t="e">
        <f t="shared" ca="1" si="910"/>
        <v>#N/A</v>
      </c>
      <c r="O106" s="446">
        <f t="shared" ca="1" si="910"/>
        <v>809.00488843171706</v>
      </c>
      <c r="P106" s="446">
        <f t="shared" ca="1" si="910"/>
        <v>784.3713671122357</v>
      </c>
      <c r="Q106" s="446">
        <f t="shared" ca="1" si="910"/>
        <v>761.00858893103327</v>
      </c>
      <c r="R106" s="446">
        <f t="shared" ca="1" si="910"/>
        <v>738.82069760363061</v>
      </c>
      <c r="S106" s="446">
        <f t="shared" ca="1" si="910"/>
        <v>717.72124137552089</v>
      </c>
      <c r="T106" s="446">
        <f t="shared" ca="1" si="910"/>
        <v>697.63204727746029</v>
      </c>
      <c r="U106" s="446">
        <f t="shared" ca="1" si="910"/>
        <v>669.96270465783289</v>
      </c>
      <c r="V106" s="446">
        <f t="shared" ca="1" si="910"/>
        <v>643.87718173591998</v>
      </c>
      <c r="W106" s="446">
        <f t="shared" ca="1" si="910"/>
        <v>619.24327325278375</v>
      </c>
      <c r="X106" s="446">
        <f t="shared" ca="1" si="910"/>
        <v>595.94308961840215</v>
      </c>
      <c r="Y106" s="446">
        <f t="shared" ca="1" si="910"/>
        <v>573.87117029293518</v>
      </c>
      <c r="Z106" s="446">
        <f t="shared" ca="1" si="910"/>
        <v>552.93288786413279</v>
      </c>
      <c r="AA106" s="446">
        <f t="shared" ca="1" si="910"/>
        <v>533.04309187265869</v>
      </c>
      <c r="AB106" s="446">
        <f t="shared" ca="1" si="910"/>
        <v>514.12495139278872</v>
      </c>
      <c r="AC106" s="446">
        <f t="shared" ca="1" si="910"/>
        <v>496.10896319520231</v>
      </c>
      <c r="AD106" s="446">
        <f t="shared" ca="1" si="910"/>
        <v>478.93209849899785</v>
      </c>
      <c r="AE106" s="446">
        <f t="shared" ca="1" si="910"/>
        <v>461.74002403851284</v>
      </c>
      <c r="AF106" s="446">
        <f t="shared" ca="1" si="910"/>
        <v>445.59242273986973</v>
      </c>
      <c r="AG106" s="446">
        <f t="shared" ca="1" si="910"/>
        <v>430.39691809037856</v>
      </c>
      <c r="AH106" s="446">
        <f t="shared" ca="1" si="910"/>
        <v>416.07171505255928</v>
      </c>
      <c r="AI106" s="446">
        <f t="shared" ca="1" si="910"/>
        <v>402.54412714527444</v>
      </c>
      <c r="AJ106" s="446">
        <f t="shared" ca="1" si="910"/>
        <v>389.74934289355213</v>
      </c>
      <c r="AK106" s="446">
        <f t="shared" ref="AK106:BP106" ca="1" si="911">(AK104/AK105)*1000</f>
        <v>377.6293874599433</v>
      </c>
      <c r="AL106" s="446">
        <f t="shared" ca="1" si="911"/>
        <v>366.13224435290124</v>
      </c>
      <c r="AM106" s="446">
        <f t="shared" ca="1" si="911"/>
        <v>355.21110914262493</v>
      </c>
      <c r="AN106" s="446">
        <f t="shared" ca="1" si="911"/>
        <v>344.8237526024987</v>
      </c>
      <c r="AO106" s="446">
        <f t="shared" ca="1" si="911"/>
        <v>360.19414674294813</v>
      </c>
      <c r="AP106" s="446">
        <f t="shared" ca="1" si="911"/>
        <v>345.80398939700649</v>
      </c>
      <c r="AQ106" s="446">
        <f t="shared" ca="1" si="911"/>
        <v>331.98860788052571</v>
      </c>
      <c r="AR106" s="446">
        <f t="shared" ca="1" si="911"/>
        <v>318.71423967583701</v>
      </c>
      <c r="AS106" s="446">
        <f t="shared" ca="1" si="911"/>
        <v>305.94971577890385</v>
      </c>
      <c r="AT106" s="446">
        <f t="shared" ca="1" si="911"/>
        <v>293.6662163612728</v>
      </c>
      <c r="AU106" s="446">
        <f t="shared" ca="1" si="911"/>
        <v>281.83705354442662</v>
      </c>
      <c r="AV106" s="446">
        <f t="shared" ca="1" si="911"/>
        <v>270.43747784039215</v>
      </c>
      <c r="AW106" s="446">
        <f t="shared" ca="1" si="911"/>
        <v>259.44450530413843</v>
      </c>
      <c r="AX106" s="446">
        <f t="shared" ca="1" si="911"/>
        <v>248.83676285742584</v>
      </c>
      <c r="AY106" s="446">
        <f t="shared" ca="1" si="911"/>
        <v>242.26370447409599</v>
      </c>
      <c r="AZ106" s="446">
        <f t="shared" ca="1" si="911"/>
        <v>235.92332894181763</v>
      </c>
      <c r="BA106" s="446">
        <f t="shared" ca="1" si="911"/>
        <v>229.80349586442949</v>
      </c>
      <c r="BB106" s="446">
        <f t="shared" ca="1" si="911"/>
        <v>223.89289498664533</v>
      </c>
      <c r="BC106" s="446">
        <f t="shared" ca="1" si="911"/>
        <v>218.18097643197694</v>
      </c>
      <c r="BD106" s="446">
        <f t="shared" ca="1" si="911"/>
        <v>212.65788785943835</v>
      </c>
      <c r="BE106" s="446">
        <f t="shared" ca="1" si="911"/>
        <v>207.31441775150185</v>
      </c>
      <c r="BF106" s="446">
        <f t="shared" ca="1" si="911"/>
        <v>202.14194414658547</v>
      </c>
      <c r="BG106" s="446">
        <f t="shared" ca="1" si="911"/>
        <v>197.13238821586478</v>
      </c>
      <c r="BH106" s="446">
        <f t="shared" ca="1" si="911"/>
        <v>192.27817215865673</v>
      </c>
      <c r="BI106" s="446">
        <f t="shared" ca="1" si="911"/>
        <v>-137.60275599383985</v>
      </c>
      <c r="BJ106" s="446">
        <f t="shared" ca="1" si="911"/>
        <v>-147.26816599916739</v>
      </c>
      <c r="BK106" s="446">
        <f t="shared" ca="1" si="911"/>
        <v>-235.83518013621821</v>
      </c>
      <c r="BL106" s="446">
        <f t="shared" ca="1" si="911"/>
        <v>-346.76688623572261</v>
      </c>
      <c r="BM106" s="446" t="e">
        <f t="shared" ca="1" si="911"/>
        <v>#DIV/0!</v>
      </c>
      <c r="BN106" s="446" t="e">
        <f t="shared" ca="1" si="911"/>
        <v>#DIV/0!</v>
      </c>
      <c r="BO106" s="446" t="e">
        <f t="shared" ca="1" si="911"/>
        <v>#DIV/0!</v>
      </c>
      <c r="BP106" s="446" t="e">
        <f t="shared" ca="1" si="911"/>
        <v>#DIV/0!</v>
      </c>
      <c r="BQ106" s="446" t="e">
        <f t="shared" ref="BQ106:CL106" ca="1" si="912">(BQ104/BQ105)*1000</f>
        <v>#DIV/0!</v>
      </c>
      <c r="BR106" s="446" t="e">
        <f t="shared" ca="1" si="912"/>
        <v>#DIV/0!</v>
      </c>
      <c r="BS106" s="446" t="e">
        <f t="shared" ca="1" si="912"/>
        <v>#DIV/0!</v>
      </c>
      <c r="BT106" s="446" t="e">
        <f t="shared" ca="1" si="912"/>
        <v>#DIV/0!</v>
      </c>
      <c r="BU106" s="446" t="e">
        <f t="shared" ca="1" si="912"/>
        <v>#DIV/0!</v>
      </c>
      <c r="BV106" s="446" t="e">
        <f t="shared" ca="1" si="912"/>
        <v>#DIV/0!</v>
      </c>
      <c r="BW106" s="446" t="e">
        <f t="shared" ca="1" si="912"/>
        <v>#DIV/0!</v>
      </c>
      <c r="BX106" s="446" t="e">
        <f t="shared" ca="1" si="912"/>
        <v>#DIV/0!</v>
      </c>
      <c r="BY106" s="446" t="e">
        <f t="shared" ca="1" si="912"/>
        <v>#DIV/0!</v>
      </c>
      <c r="BZ106" s="446" t="e">
        <f t="shared" ca="1" si="912"/>
        <v>#DIV/0!</v>
      </c>
      <c r="CA106" s="446" t="e">
        <f t="shared" ca="1" si="912"/>
        <v>#DIV/0!</v>
      </c>
      <c r="CB106" s="446" t="e">
        <f t="shared" ca="1" si="912"/>
        <v>#DIV/0!</v>
      </c>
      <c r="CC106" s="446" t="e">
        <f t="shared" ca="1" si="912"/>
        <v>#DIV/0!</v>
      </c>
      <c r="CD106" s="446" t="e">
        <f t="shared" ca="1" si="912"/>
        <v>#DIV/0!</v>
      </c>
      <c r="CE106" s="446" t="e">
        <f t="shared" ca="1" si="912"/>
        <v>#DIV/0!</v>
      </c>
      <c r="CF106" s="446" t="e">
        <f t="shared" ca="1" si="912"/>
        <v>#DIV/0!</v>
      </c>
      <c r="CG106" s="446" t="e">
        <f t="shared" ca="1" si="912"/>
        <v>#DIV/0!</v>
      </c>
      <c r="CH106" s="446" t="e">
        <f t="shared" ca="1" si="912"/>
        <v>#DIV/0!</v>
      </c>
      <c r="CI106" s="446" t="e">
        <f t="shared" ca="1" si="912"/>
        <v>#DIV/0!</v>
      </c>
      <c r="CJ106" s="446" t="e">
        <f t="shared" ca="1" si="912"/>
        <v>#DIV/0!</v>
      </c>
      <c r="CK106" s="446" t="e">
        <f t="shared" ca="1" si="912"/>
        <v>#DIV/0!</v>
      </c>
      <c r="CL106" s="446" t="e">
        <f t="shared" ca="1" si="912"/>
        <v>#DIV/0!</v>
      </c>
      <c r="CN106" s="447">
        <f ca="1">IFERROR((Y106/H106)^(1/17)-1,"")</f>
        <v>-3.2148552658391782E-2</v>
      </c>
      <c r="CO106" s="447">
        <f ca="1">IFERROR((AN106/Y106)^(1/15)-1,"")</f>
        <v>-3.3387995467958453E-2</v>
      </c>
      <c r="CP106" s="447">
        <f ca="1">IFERROR((AN106/H106)^(1/32)-1,"")</f>
        <v>-3.2729739235407007E-2</v>
      </c>
    </row>
    <row r="107" spans="1:94" outlineLevel="1" x14ac:dyDescent="0.25">
      <c r="A107" s="473" t="s">
        <v>414</v>
      </c>
      <c r="B107" s="473" t="s">
        <v>427</v>
      </c>
      <c r="C107" s="473"/>
      <c r="D107" s="473"/>
      <c r="E107" s="469">
        <f ca="1">IF($B$6="ON", IF(E110&gt;=covid_start, IF(E110&lt;covid_recovery,NA(),SUMIFS(INDIRECT("Data_main"&amp;"["&amp;E$8&amp;"]"),Data_main[Data],$A113, Data_main[Segment],"Total", Data_main[Scenario],$B$3)),SUMIFS(INDIRECT("Data_main"&amp;"["&amp;E$8&amp;"]"),Data_main[Data],$A113, Data_main[Segment],"Total", Data_main[Scenario],$B$3)),SUMIFS(INDIRECT("Data_main"&amp;"["&amp;E$8&amp;"]"),Data_main[Data],$A113, Data_main[Segment],"Total", Data_main[Scenario],$B$3))</f>
        <v>1055.7608253838434</v>
      </c>
      <c r="F107" s="463">
        <f ca="1">IF($B$6="ON", IF(F110&gt;=covid_start, IF(F110&lt;covid_recovery,NA(),SUMIFS(INDIRECT("Data_main"&amp;"["&amp;F$8&amp;"]"),Data_main[Data],$A113, Data_main[Segment],"Total", Data_main[Scenario],$B$3)),SUMIFS(INDIRECT("Data_main"&amp;"["&amp;F$8&amp;"]"),Data_main[Data],$A113, Data_main[Segment],"Total", Data_main[Scenario],$B$3)),SUMIFS(INDIRECT("Data_main"&amp;"["&amp;F$8&amp;"]"),Data_main[Data],$A113, Data_main[Segment],"Total", Data_main[Scenario],$B$3))</f>
        <v>1034.7505047313637</v>
      </c>
      <c r="G107" s="463">
        <f ca="1">IF($B$6="ON", IF(G110&gt;=covid_start, IF(G110&lt;covid_recovery,NA(),SUMIFS(INDIRECT("Data_main"&amp;"["&amp;G$8&amp;"]"),Data_main[Data],$A113, Data_main[Segment],"Total", Data_main[Scenario],$B$3)),SUMIFS(INDIRECT("Data_main"&amp;"["&amp;G$8&amp;"]"),Data_main[Data],$A113, Data_main[Segment],"Total", Data_main[Scenario],$B$3)),SUMIFS(INDIRECT("Data_main"&amp;"["&amp;G$8&amp;"]"),Data_main[Data],$A113, Data_main[Segment],"Total", Data_main[Scenario],$B$3))</f>
        <v>1016.3693830394336</v>
      </c>
      <c r="H107" s="463">
        <f ca="1">IF($B$6="ON", IF(H110&gt;=covid_start, IF(H110&lt;covid_recovery,NA(),SUMIFS(INDIRECT("Data_main"&amp;"["&amp;H$8&amp;"]"),Data_main[Data],$A113, Data_main[Segment],"Total", Data_main[Scenario],$B$3)),SUMIFS(INDIRECT("Data_main"&amp;"["&amp;H$8&amp;"]"),Data_main[Data],$A113, Data_main[Segment],"Total", Data_main[Scenario],$B$3)),SUMIFS(INDIRECT("Data_main"&amp;"["&amp;H$8&amp;"]"),Data_main[Data],$A113, Data_main[Segment],"Total", Data_main[Scenario],$B$3))</f>
        <v>1000.1530003816767</v>
      </c>
      <c r="I107" s="463">
        <f ca="1">IF($B$6="ON", IF(I110&gt;=covid_start, IF(I110&lt;covid_recovery,NA(),SUMIFS(INDIRECT("Data_main"&amp;"["&amp;I$8&amp;"]"),Data_main[Data],$A113, Data_main[Segment],"Total", Data_main[Scenario],$B$3)),SUMIFS(INDIRECT("Data_main"&amp;"["&amp;I$8&amp;"]"),Data_main[Data],$A113, Data_main[Segment],"Total", Data_main[Scenario],$B$3)),SUMIFS(INDIRECT("Data_main"&amp;"["&amp;I$8&amp;"]"),Data_main[Data],$A113, Data_main[Segment],"Total", Data_main[Scenario],$B$3))</f>
        <v>990.42964757307641</v>
      </c>
      <c r="J107" s="463" t="e">
        <f ca="1">IF($B$6="ON", IF(J110&gt;=covid_start, IF(J110&lt;covid_recovery,NA(),SUMIFS(INDIRECT("Data_main"&amp;"["&amp;J$8&amp;"]"),Data_main[Data],$A113, Data_main[Segment],"Total", Data_main[Scenario],$B$3)),SUMIFS(INDIRECT("Data_main"&amp;"["&amp;J$8&amp;"]"),Data_main[Data],$A113, Data_main[Segment],"Total", Data_main[Scenario],$B$3)),SUMIFS(INDIRECT("Data_main"&amp;"["&amp;J$8&amp;"]"),Data_main[Data],$A113, Data_main[Segment],"Total", Data_main[Scenario],$B$3))</f>
        <v>#N/A</v>
      </c>
      <c r="K107" s="463" t="e">
        <f ca="1">IF($B$6="ON", IF(K110&gt;=covid_start, IF(K110&lt;covid_recovery,NA(),SUMIFS(INDIRECT("Data_main"&amp;"["&amp;K$8&amp;"]"),Data_main[Data],$A113, Data_main[Segment],"Total", Data_main[Scenario],$B$3)),SUMIFS(INDIRECT("Data_main"&amp;"["&amp;K$8&amp;"]"),Data_main[Data],$A113, Data_main[Segment],"Total", Data_main[Scenario],$B$3)),SUMIFS(INDIRECT("Data_main"&amp;"["&amp;K$8&amp;"]"),Data_main[Data],$A113, Data_main[Segment],"Total", Data_main[Scenario],$B$3))</f>
        <v>#N/A</v>
      </c>
      <c r="L107" s="463" t="e">
        <f ca="1">IF($B$6="ON", IF(L110&gt;=covid_start, IF(L110&lt;covid_recovery,NA(),SUMIFS(INDIRECT("Data_main"&amp;"["&amp;L$8&amp;"]"),Data_main[Data],$A113, Data_main[Segment],"Total", Data_main[Scenario],$B$3)),SUMIFS(INDIRECT("Data_main"&amp;"["&amp;L$8&amp;"]"),Data_main[Data],$A113, Data_main[Segment],"Total", Data_main[Scenario],$B$3)),SUMIFS(INDIRECT("Data_main"&amp;"["&amp;L$8&amp;"]"),Data_main[Data],$A113, Data_main[Segment],"Total", Data_main[Scenario],$B$3))</f>
        <v>#N/A</v>
      </c>
      <c r="M107" s="463" t="e">
        <f ca="1">IF($B$6="ON", IF(M110&gt;=covid_start, IF(M110&lt;covid_recovery,NA(),SUMIFS(INDIRECT("Data_main"&amp;"["&amp;M$8&amp;"]"),Data_main[Data],$A113, Data_main[Segment],"Total", Data_main[Scenario],$B$3)),SUMIFS(INDIRECT("Data_main"&amp;"["&amp;M$8&amp;"]"),Data_main[Data],$A113, Data_main[Segment],"Total", Data_main[Scenario],$B$3)),SUMIFS(INDIRECT("Data_main"&amp;"["&amp;M$8&amp;"]"),Data_main[Data],$A113, Data_main[Segment],"Total", Data_main[Scenario],$B$3))</f>
        <v>#N/A</v>
      </c>
      <c r="N107" s="463" t="e">
        <f ca="1">IF($B$6="ON", IF(N110&gt;=covid_start, IF(N110&lt;covid_recovery,NA(),SUMIFS(INDIRECT("Data_main"&amp;"["&amp;N$8&amp;"]"),Data_main[Data],$A113, Data_main[Segment],"Total", Data_main[Scenario],$B$3)),SUMIFS(INDIRECT("Data_main"&amp;"["&amp;N$8&amp;"]"),Data_main[Data],$A113, Data_main[Segment],"Total", Data_main[Scenario],$B$3)),SUMIFS(INDIRECT("Data_main"&amp;"["&amp;N$8&amp;"]"),Data_main[Data],$A113, Data_main[Segment],"Total", Data_main[Scenario],$B$3))</f>
        <v>#N/A</v>
      </c>
      <c r="O107" s="463">
        <f ca="1">IF($B$6="ON", IF(O110&gt;=covid_start, IF(O110&lt;covid_recovery,NA(),SUMIFS(INDIRECT("Data_main"&amp;"["&amp;O$8&amp;"]"),Data_main[Data],$A113, Data_main[Segment],"Total", Data_main[Scenario],$B$3)),SUMIFS(INDIRECT("Data_main"&amp;"["&amp;O$8&amp;"]"),Data_main[Data],$A113, Data_main[Segment],"Total", Data_main[Scenario],$B$3)),SUMIFS(INDIRECT("Data_main"&amp;"["&amp;O$8&amp;"]"),Data_main[Data],$A113, Data_main[Segment],"Total", Data_main[Scenario],$B$3))</f>
        <v>809.00488843171695</v>
      </c>
      <c r="P107" s="463">
        <f ca="1">IF($B$6="ON", IF(P110&gt;=covid_start, IF(P110&lt;covid_recovery,NA(),SUMIFS(INDIRECT("Data_main"&amp;"["&amp;P$8&amp;"]"),Data_main[Data],$A113, Data_main[Segment],"Total", Data_main[Scenario],$B$3)),SUMIFS(INDIRECT("Data_main"&amp;"["&amp;P$8&amp;"]"),Data_main[Data],$A113, Data_main[Segment],"Total", Data_main[Scenario],$B$3)),SUMIFS(INDIRECT("Data_main"&amp;"["&amp;P$8&amp;"]"),Data_main[Data],$A113, Data_main[Segment],"Total", Data_main[Scenario],$B$3))</f>
        <v>784.37136711223548</v>
      </c>
      <c r="Q107" s="463">
        <f ca="1">IF($B$6="ON", IF(Q110&gt;=covid_start, IF(Q110&lt;covid_recovery,NA(),SUMIFS(INDIRECT("Data_main"&amp;"["&amp;Q$8&amp;"]"),Data_main[Data],$A113, Data_main[Segment],"Total", Data_main[Scenario],$B$3)),SUMIFS(INDIRECT("Data_main"&amp;"["&amp;Q$8&amp;"]"),Data_main[Data],$A113, Data_main[Segment],"Total", Data_main[Scenario],$B$3)),SUMIFS(INDIRECT("Data_main"&amp;"["&amp;Q$8&amp;"]"),Data_main[Data],$A113, Data_main[Segment],"Total", Data_main[Scenario],$B$3))</f>
        <v>761.00858893103339</v>
      </c>
      <c r="R107" s="463">
        <f ca="1">IF($B$6="ON", IF(R110&gt;=covid_start, IF(R110&lt;covid_recovery,NA(),SUMIFS(INDIRECT("Data_main"&amp;"["&amp;R$8&amp;"]"),Data_main[Data],$A113, Data_main[Segment],"Total", Data_main[Scenario],$B$3)),SUMIFS(INDIRECT("Data_main"&amp;"["&amp;R$8&amp;"]"),Data_main[Data],$A113, Data_main[Segment],"Total", Data_main[Scenario],$B$3)),SUMIFS(INDIRECT("Data_main"&amp;"["&amp;R$8&amp;"]"),Data_main[Data],$A113, Data_main[Segment],"Total", Data_main[Scenario],$B$3))</f>
        <v>738.82069760363083</v>
      </c>
      <c r="S107" s="463">
        <f ca="1">IF($B$6="ON", IF(S110&gt;=covid_start, IF(S110&lt;covid_recovery,NA(),SUMIFS(INDIRECT("Data_main"&amp;"["&amp;S$8&amp;"]"),Data_main[Data],$A113, Data_main[Segment],"Total", Data_main[Scenario],$B$3)),SUMIFS(INDIRECT("Data_main"&amp;"["&amp;S$8&amp;"]"),Data_main[Data],$A113, Data_main[Segment],"Total", Data_main[Scenario],$B$3)),SUMIFS(INDIRECT("Data_main"&amp;"["&amp;S$8&amp;"]"),Data_main[Data],$A113, Data_main[Segment],"Total", Data_main[Scenario],$B$3))</f>
        <v>717.72124137552078</v>
      </c>
      <c r="T107" s="463">
        <f ca="1">IF($B$6="ON", IF(T110&gt;=covid_start, IF(T110&lt;covid_recovery,NA(),SUMIFS(INDIRECT("Data_main"&amp;"["&amp;T$8&amp;"]"),Data_main[Data],$A113, Data_main[Segment],"Total", Data_main[Scenario],$B$3)),SUMIFS(INDIRECT("Data_main"&amp;"["&amp;T$8&amp;"]"),Data_main[Data],$A113, Data_main[Segment],"Total", Data_main[Scenario],$B$3)),SUMIFS(INDIRECT("Data_main"&amp;"["&amp;T$8&amp;"]"),Data_main[Data],$A113, Data_main[Segment],"Total", Data_main[Scenario],$B$3))</f>
        <v>697.6320472774604</v>
      </c>
      <c r="U107" s="463">
        <f ca="1">IF($B$6="ON", IF(U110&gt;=covid_start, IF(U110&lt;covid_recovery,NA(),SUMIFS(INDIRECT("Data_main"&amp;"["&amp;U$8&amp;"]"),Data_main[Data],$A113, Data_main[Segment],"Total", Data_main[Scenario],$B$3)),SUMIFS(INDIRECT("Data_main"&amp;"["&amp;U$8&amp;"]"),Data_main[Data],$A113, Data_main[Segment],"Total", Data_main[Scenario],$B$3)),SUMIFS(INDIRECT("Data_main"&amp;"["&amp;U$8&amp;"]"),Data_main[Data],$A113, Data_main[Segment],"Total", Data_main[Scenario],$B$3))</f>
        <v>669.962704657833</v>
      </c>
      <c r="V107" s="463">
        <f ca="1">IF($B$6="ON", IF(V110&gt;=covid_start, IF(V110&lt;covid_recovery,NA(),SUMIFS(INDIRECT("Data_main"&amp;"["&amp;V$8&amp;"]"),Data_main[Data],$A113, Data_main[Segment],"Total", Data_main[Scenario],$B$3)),SUMIFS(INDIRECT("Data_main"&amp;"["&amp;V$8&amp;"]"),Data_main[Data],$A113, Data_main[Segment],"Total", Data_main[Scenario],$B$3)),SUMIFS(INDIRECT("Data_main"&amp;"["&amp;V$8&amp;"]"),Data_main[Data],$A113, Data_main[Segment],"Total", Data_main[Scenario],$B$3))</f>
        <v>643.87718173591998</v>
      </c>
      <c r="W107" s="463">
        <f ca="1">IF($B$6="ON", IF(W110&gt;=covid_start, IF(W110&lt;covid_recovery,NA(),SUMIFS(INDIRECT("Data_main"&amp;"["&amp;W$8&amp;"]"),Data_main[Data],$A113, Data_main[Segment],"Total", Data_main[Scenario],$B$3)),SUMIFS(INDIRECT("Data_main"&amp;"["&amp;W$8&amp;"]"),Data_main[Data],$A113, Data_main[Segment],"Total", Data_main[Scenario],$B$3)),SUMIFS(INDIRECT("Data_main"&amp;"["&amp;W$8&amp;"]"),Data_main[Data],$A113, Data_main[Segment],"Total", Data_main[Scenario],$B$3))</f>
        <v>619.24327325278375</v>
      </c>
      <c r="X107" s="463">
        <f ca="1">IF($B$6="ON", IF(X110&gt;=covid_start, IF(X110&lt;covid_recovery,NA(),SUMIFS(INDIRECT("Data_main"&amp;"["&amp;X$8&amp;"]"),Data_main[Data],$A113, Data_main[Segment],"Total", Data_main[Scenario],$B$3)),SUMIFS(INDIRECT("Data_main"&amp;"["&amp;X$8&amp;"]"),Data_main[Data],$A113, Data_main[Segment],"Total", Data_main[Scenario],$B$3)),SUMIFS(INDIRECT("Data_main"&amp;"["&amp;X$8&amp;"]"),Data_main[Data],$A113, Data_main[Segment],"Total", Data_main[Scenario],$B$3))</f>
        <v>595.94308961840204</v>
      </c>
      <c r="Y107" s="463">
        <f ca="1">IF($B$6="ON", IF(Y110&gt;=covid_start, IF(Y110&lt;covid_recovery,NA(),SUMIFS(INDIRECT("Data_main"&amp;"["&amp;Y$8&amp;"]"),Data_main[Data],$A113, Data_main[Segment],"Total", Data_main[Scenario],$B$3)),SUMIFS(INDIRECT("Data_main"&amp;"["&amp;Y$8&amp;"]"),Data_main[Data],$A113, Data_main[Segment],"Total", Data_main[Scenario],$B$3)),SUMIFS(INDIRECT("Data_main"&amp;"["&amp;Y$8&amp;"]"),Data_main[Data],$A113, Data_main[Segment],"Total", Data_main[Scenario],$B$3))</f>
        <v>573.87117029293506</v>
      </c>
      <c r="Z107" s="463">
        <f ca="1">IF($B$6="ON", IF(Z110&gt;=covid_start, IF(Z110&lt;covid_recovery,NA(),SUMIFS(INDIRECT("Data_main"&amp;"["&amp;Z$8&amp;"]"),Data_main[Data],$A113, Data_main[Segment],"Total", Data_main[Scenario],$B$3)),SUMIFS(INDIRECT("Data_main"&amp;"["&amp;Z$8&amp;"]"),Data_main[Data],$A113, Data_main[Segment],"Total", Data_main[Scenario],$B$3)),SUMIFS(INDIRECT("Data_main"&amp;"["&amp;Z$8&amp;"]"),Data_main[Data],$A113, Data_main[Segment],"Total", Data_main[Scenario],$B$3))</f>
        <v>552.93288786413268</v>
      </c>
      <c r="AA107" s="463">
        <f ca="1">IF($B$6="ON", IF(AA110&gt;=covid_start, IF(AA110&lt;covid_recovery,NA(),SUMIFS(INDIRECT("Data_main"&amp;"["&amp;AA$8&amp;"]"),Data_main[Data],$A113, Data_main[Segment],"Total", Data_main[Scenario],$B$3)),SUMIFS(INDIRECT("Data_main"&amp;"["&amp;AA$8&amp;"]"),Data_main[Data],$A113, Data_main[Segment],"Total", Data_main[Scenario],$B$3)),SUMIFS(INDIRECT("Data_main"&amp;"["&amp;AA$8&amp;"]"),Data_main[Data],$A113, Data_main[Segment],"Total", Data_main[Scenario],$B$3))</f>
        <v>533.04309187265869</v>
      </c>
      <c r="AB107" s="463">
        <f ca="1">IF($B$6="ON", IF(AB110&gt;=covid_start, IF(AB110&lt;covid_recovery,NA(),SUMIFS(INDIRECT("Data_main"&amp;"["&amp;AB$8&amp;"]"),Data_main[Data],$A113, Data_main[Segment],"Total", Data_main[Scenario],$B$3)),SUMIFS(INDIRECT("Data_main"&amp;"["&amp;AB$8&amp;"]"),Data_main[Data],$A113, Data_main[Segment],"Total", Data_main[Scenario],$B$3)),SUMIFS(INDIRECT("Data_main"&amp;"["&amp;AB$8&amp;"]"),Data_main[Data],$A113, Data_main[Segment],"Total", Data_main[Scenario],$B$3))</f>
        <v>514.12495139278872</v>
      </c>
      <c r="AC107" s="463">
        <f ca="1">IF($B$6="ON", IF(AC110&gt;=covid_start, IF(AC110&lt;covid_recovery,NA(),SUMIFS(INDIRECT("Data_main"&amp;"["&amp;AC$8&amp;"]"),Data_main[Data],$A113, Data_main[Segment],"Total", Data_main[Scenario],$B$3)),SUMIFS(INDIRECT("Data_main"&amp;"["&amp;AC$8&amp;"]"),Data_main[Data],$A113, Data_main[Segment],"Total", Data_main[Scenario],$B$3)),SUMIFS(INDIRECT("Data_main"&amp;"["&amp;AC$8&amp;"]"),Data_main[Data],$A113, Data_main[Segment],"Total", Data_main[Scenario],$B$3))</f>
        <v>496.10896319520225</v>
      </c>
      <c r="AD107" s="463">
        <f ca="1">IF($B$6="ON", IF(AD110&gt;=covid_start, IF(AD110&lt;covid_recovery,NA(),SUMIFS(INDIRECT("Data_main"&amp;"["&amp;AD$8&amp;"]"),Data_main[Data],$A113, Data_main[Segment],"Total", Data_main[Scenario],$B$3)),SUMIFS(INDIRECT("Data_main"&amp;"["&amp;AD$8&amp;"]"),Data_main[Data],$A113, Data_main[Segment],"Total", Data_main[Scenario],$B$3)),SUMIFS(INDIRECT("Data_main"&amp;"["&amp;AD$8&amp;"]"),Data_main[Data],$A113, Data_main[Segment],"Total", Data_main[Scenario],$B$3))</f>
        <v>478.9320984989979</v>
      </c>
      <c r="AE107" s="463">
        <f ca="1">IF($B$6="ON", IF(AE110&gt;=covid_start, IF(AE110&lt;covid_recovery,NA(),SUMIFS(INDIRECT("Data_main"&amp;"["&amp;AE$8&amp;"]"),Data_main[Data],$A113, Data_main[Segment],"Total", Data_main[Scenario],$B$3)),SUMIFS(INDIRECT("Data_main"&amp;"["&amp;AE$8&amp;"]"),Data_main[Data],$A113, Data_main[Segment],"Total", Data_main[Scenario],$B$3)),SUMIFS(INDIRECT("Data_main"&amp;"["&amp;AE$8&amp;"]"),Data_main[Data],$A113, Data_main[Segment],"Total", Data_main[Scenario],$B$3))</f>
        <v>461.74002403851284</v>
      </c>
      <c r="AF107" s="463">
        <f ca="1">IF($B$6="ON", IF(AF110&gt;=covid_start, IF(AF110&lt;covid_recovery,NA(),SUMIFS(INDIRECT("Data_main"&amp;"["&amp;AF$8&amp;"]"),Data_main[Data],$A113, Data_main[Segment],"Total", Data_main[Scenario],$B$3)),SUMIFS(INDIRECT("Data_main"&amp;"["&amp;AF$8&amp;"]"),Data_main[Data],$A113, Data_main[Segment],"Total", Data_main[Scenario],$B$3)),SUMIFS(INDIRECT("Data_main"&amp;"["&amp;AF$8&amp;"]"),Data_main[Data],$A113, Data_main[Segment],"Total", Data_main[Scenario],$B$3))</f>
        <v>445.59242273986973</v>
      </c>
      <c r="AG107" s="463">
        <f ca="1">IF($B$6="ON", IF(AG110&gt;=covid_start, IF(AG110&lt;covid_recovery,NA(),SUMIFS(INDIRECT("Data_main"&amp;"["&amp;AG$8&amp;"]"),Data_main[Data],$A113, Data_main[Segment],"Total", Data_main[Scenario],$B$3)),SUMIFS(INDIRECT("Data_main"&amp;"["&amp;AG$8&amp;"]"),Data_main[Data],$A113, Data_main[Segment],"Total", Data_main[Scenario],$B$3)),SUMIFS(INDIRECT("Data_main"&amp;"["&amp;AG$8&amp;"]"),Data_main[Data],$A113, Data_main[Segment],"Total", Data_main[Scenario],$B$3))</f>
        <v>430.39691809037856</v>
      </c>
      <c r="AH107" s="463">
        <f ca="1">IF($B$6="ON", IF(AH110&gt;=covid_start, IF(AH110&lt;covid_recovery,NA(),SUMIFS(INDIRECT("Data_main"&amp;"["&amp;AH$8&amp;"]"),Data_main[Data],$A113, Data_main[Segment],"Total", Data_main[Scenario],$B$3)),SUMIFS(INDIRECT("Data_main"&amp;"["&amp;AH$8&amp;"]"),Data_main[Data],$A113, Data_main[Segment],"Total", Data_main[Scenario],$B$3)),SUMIFS(INDIRECT("Data_main"&amp;"["&amp;AH$8&amp;"]"),Data_main[Data],$A113, Data_main[Segment],"Total", Data_main[Scenario],$B$3))</f>
        <v>416.07171505255923</v>
      </c>
      <c r="AI107" s="463">
        <f ca="1">IF($B$6="ON", IF(AI110&gt;=covid_start, IF(AI110&lt;covid_recovery,NA(),SUMIFS(INDIRECT("Data_main"&amp;"["&amp;AI$8&amp;"]"),Data_main[Data],$A113, Data_main[Segment],"Total", Data_main[Scenario],$B$3)),SUMIFS(INDIRECT("Data_main"&amp;"["&amp;AI$8&amp;"]"),Data_main[Data],$A113, Data_main[Segment],"Total", Data_main[Scenario],$B$3)),SUMIFS(INDIRECT("Data_main"&amp;"["&amp;AI$8&amp;"]"),Data_main[Data],$A113, Data_main[Segment],"Total", Data_main[Scenario],$B$3))</f>
        <v>402.54412714527439</v>
      </c>
      <c r="AJ107" s="463">
        <f ca="1">IF($B$6="ON", IF(AJ110&gt;=covid_start, IF(AJ110&lt;covid_recovery,NA(),SUMIFS(INDIRECT("Data_main"&amp;"["&amp;AJ$8&amp;"]"),Data_main[Data],$A113, Data_main[Segment],"Total", Data_main[Scenario],$B$3)),SUMIFS(INDIRECT("Data_main"&amp;"["&amp;AJ$8&amp;"]"),Data_main[Data],$A113, Data_main[Segment],"Total", Data_main[Scenario],$B$3)),SUMIFS(INDIRECT("Data_main"&amp;"["&amp;AJ$8&amp;"]"),Data_main[Data],$A113, Data_main[Segment],"Total", Data_main[Scenario],$B$3))</f>
        <v>389.74934289355213</v>
      </c>
      <c r="AK107" s="463">
        <f ca="1">IF($B$6="ON", IF(AK110&gt;=covid_start, IF(AK110&lt;covid_recovery,NA(),SUMIFS(INDIRECT("Data_main"&amp;"["&amp;AK$8&amp;"]"),Data_main[Data],$A113, Data_main[Segment],"Total", Data_main[Scenario],$B$3)),SUMIFS(INDIRECT("Data_main"&amp;"["&amp;AK$8&amp;"]"),Data_main[Data],$A113, Data_main[Segment],"Total", Data_main[Scenario],$B$3)),SUMIFS(INDIRECT("Data_main"&amp;"["&amp;AK$8&amp;"]"),Data_main[Data],$A113, Data_main[Segment],"Total", Data_main[Scenario],$B$3))</f>
        <v>377.62938745994336</v>
      </c>
      <c r="AL107" s="463">
        <f ca="1">IF($B$6="ON", IF(AL110&gt;=covid_start, IF(AL110&lt;covid_recovery,NA(),SUMIFS(INDIRECT("Data_main"&amp;"["&amp;AL$8&amp;"]"),Data_main[Data],$A113, Data_main[Segment],"Total", Data_main[Scenario],$B$3)),SUMIFS(INDIRECT("Data_main"&amp;"["&amp;AL$8&amp;"]"),Data_main[Data],$A113, Data_main[Segment],"Total", Data_main[Scenario],$B$3)),SUMIFS(INDIRECT("Data_main"&amp;"["&amp;AL$8&amp;"]"),Data_main[Data],$A113, Data_main[Segment],"Total", Data_main[Scenario],$B$3))</f>
        <v>366.13224435290124</v>
      </c>
      <c r="AM107" s="463">
        <f ca="1">IF($B$6="ON", IF(AM110&gt;=covid_start, IF(AM110&lt;covid_recovery,NA(),SUMIFS(INDIRECT("Data_main"&amp;"["&amp;AM$8&amp;"]"),Data_main[Data],$A113, Data_main[Segment],"Total", Data_main[Scenario],$B$3)),SUMIFS(INDIRECT("Data_main"&amp;"["&amp;AM$8&amp;"]"),Data_main[Data],$A113, Data_main[Segment],"Total", Data_main[Scenario],$B$3)),SUMIFS(INDIRECT("Data_main"&amp;"["&amp;AM$8&amp;"]"),Data_main[Data],$A113, Data_main[Segment],"Total", Data_main[Scenario],$B$3))</f>
        <v>355.21110914262493</v>
      </c>
      <c r="AN107" s="463">
        <f ca="1">IF($B$6="ON", IF(AN110&gt;=covid_start, IF(AN110&lt;covid_recovery,NA(),SUMIFS(INDIRECT("Data_main"&amp;"["&amp;AN$8&amp;"]"),Data_main[Data],$A113, Data_main[Segment],"Total", Data_main[Scenario],$B$3)),SUMIFS(INDIRECT("Data_main"&amp;"["&amp;AN$8&amp;"]"),Data_main[Data],$A113, Data_main[Segment],"Total", Data_main[Scenario],$B$3)),SUMIFS(INDIRECT("Data_main"&amp;"["&amp;AN$8&amp;"]"),Data_main[Data],$A113, Data_main[Segment],"Total", Data_main[Scenario],$B$3))</f>
        <v>344.8237526024987</v>
      </c>
      <c r="AO107" s="463">
        <f ca="1">IF($B$6="ON", IF(AO110&gt;=covid_start, IF(AO110&lt;covid_recovery,NA(),SUMIFS(INDIRECT("Data_main"&amp;"["&amp;AO$8&amp;"]"),Data_main[Data],$A113, Data_main[Segment],"Total", Data_main[Scenario],$B$3)),SUMIFS(INDIRECT("Data_main"&amp;"["&amp;AO$8&amp;"]"),Data_main[Data],$A113, Data_main[Segment],"Total", Data_main[Scenario],$B$3)),SUMIFS(INDIRECT("Data_main"&amp;"["&amp;AO$8&amp;"]"),Data_main[Data],$A113, Data_main[Segment],"Total", Data_main[Scenario],$B$3))</f>
        <v>360.19414674294813</v>
      </c>
      <c r="AP107" s="463">
        <f ca="1">IF($B$6="ON", IF(AP110&gt;=covid_start, IF(AP110&lt;covid_recovery,NA(),SUMIFS(INDIRECT("Data_main"&amp;"["&amp;AP$8&amp;"]"),Data_main[Data],$A113, Data_main[Segment],"Total", Data_main[Scenario],$B$3)),SUMIFS(INDIRECT("Data_main"&amp;"["&amp;AP$8&amp;"]"),Data_main[Data],$A113, Data_main[Segment],"Total", Data_main[Scenario],$B$3)),SUMIFS(INDIRECT("Data_main"&amp;"["&amp;AP$8&amp;"]"),Data_main[Data],$A113, Data_main[Segment],"Total", Data_main[Scenario],$B$3))</f>
        <v>345.80398939700643</v>
      </c>
      <c r="AQ107" s="463">
        <f ca="1">IF($B$6="ON", IF(AQ110&gt;=covid_start, IF(AQ110&lt;covid_recovery,NA(),SUMIFS(INDIRECT("Data_main"&amp;"["&amp;AQ$8&amp;"]"),Data_main[Data],$A113, Data_main[Segment],"Total", Data_main[Scenario],$B$3)),SUMIFS(INDIRECT("Data_main"&amp;"["&amp;AQ$8&amp;"]"),Data_main[Data],$A113, Data_main[Segment],"Total", Data_main[Scenario],$B$3)),SUMIFS(INDIRECT("Data_main"&amp;"["&amp;AQ$8&amp;"]"),Data_main[Data],$A113, Data_main[Segment],"Total", Data_main[Scenario],$B$3))</f>
        <v>331.98860788052565</v>
      </c>
      <c r="AR107" s="463">
        <f ca="1">IF($B$6="ON", IF(AR110&gt;=covid_start, IF(AR110&lt;covid_recovery,NA(),SUMIFS(INDIRECT("Data_main"&amp;"["&amp;AR$8&amp;"]"),Data_main[Data],$A113, Data_main[Segment],"Total", Data_main[Scenario],$B$3)),SUMIFS(INDIRECT("Data_main"&amp;"["&amp;AR$8&amp;"]"),Data_main[Data],$A113, Data_main[Segment],"Total", Data_main[Scenario],$B$3)),SUMIFS(INDIRECT("Data_main"&amp;"["&amp;AR$8&amp;"]"),Data_main[Data],$A113, Data_main[Segment],"Total", Data_main[Scenario],$B$3))</f>
        <v>318.71423967583701</v>
      </c>
      <c r="AS107" s="463">
        <f ca="1">IF($B$6="ON", IF(AS110&gt;=covid_start, IF(AS110&lt;covid_recovery,NA(),SUMIFS(INDIRECT("Data_main"&amp;"["&amp;AS$8&amp;"]"),Data_main[Data],$A113, Data_main[Segment],"Total", Data_main[Scenario],$B$3)),SUMIFS(INDIRECT("Data_main"&amp;"["&amp;AS$8&amp;"]"),Data_main[Data],$A113, Data_main[Segment],"Total", Data_main[Scenario],$B$3)),SUMIFS(INDIRECT("Data_main"&amp;"["&amp;AS$8&amp;"]"),Data_main[Data],$A113, Data_main[Segment],"Total", Data_main[Scenario],$B$3))</f>
        <v>305.94971577890391</v>
      </c>
      <c r="AT107" s="463">
        <f ca="1">IF($B$6="ON", IF(AT110&gt;=covid_start, IF(AT110&lt;covid_recovery,NA(),SUMIFS(INDIRECT("Data_main"&amp;"["&amp;AT$8&amp;"]"),Data_main[Data],$A113, Data_main[Segment],"Total", Data_main[Scenario],$B$3)),SUMIFS(INDIRECT("Data_main"&amp;"["&amp;AT$8&amp;"]"),Data_main[Data],$A113, Data_main[Segment],"Total", Data_main[Scenario],$B$3)),SUMIFS(INDIRECT("Data_main"&amp;"["&amp;AT$8&amp;"]"),Data_main[Data],$A113, Data_main[Segment],"Total", Data_main[Scenario],$B$3))</f>
        <v>293.66621636127286</v>
      </c>
      <c r="AU107" s="463">
        <f ca="1">IF($B$6="ON", IF(AU110&gt;=covid_start, IF(AU110&lt;covid_recovery,NA(),SUMIFS(INDIRECT("Data_main"&amp;"["&amp;AU$8&amp;"]"),Data_main[Data],$A113, Data_main[Segment],"Total", Data_main[Scenario],$B$3)),SUMIFS(INDIRECT("Data_main"&amp;"["&amp;AU$8&amp;"]"),Data_main[Data],$A113, Data_main[Segment],"Total", Data_main[Scenario],$B$3)),SUMIFS(INDIRECT("Data_main"&amp;"["&amp;AU$8&amp;"]"),Data_main[Data],$A113, Data_main[Segment],"Total", Data_main[Scenario],$B$3))</f>
        <v>281.83705354442662</v>
      </c>
      <c r="AV107" s="463">
        <f ca="1">IF($B$6="ON", IF(AV110&gt;=covid_start, IF(AV110&lt;covid_recovery,NA(),SUMIFS(INDIRECT("Data_main"&amp;"["&amp;AV$8&amp;"]"),Data_main[Data],$A113, Data_main[Segment],"Total", Data_main[Scenario],$B$3)),SUMIFS(INDIRECT("Data_main"&amp;"["&amp;AV$8&amp;"]"),Data_main[Data],$A113, Data_main[Segment],"Total", Data_main[Scenario],$B$3)),SUMIFS(INDIRECT("Data_main"&amp;"["&amp;AV$8&amp;"]"),Data_main[Data],$A113, Data_main[Segment],"Total", Data_main[Scenario],$B$3))</f>
        <v>270.43747784039215</v>
      </c>
      <c r="AW107" s="463">
        <f ca="1">IF($B$6="ON", IF(AW110&gt;=covid_start, IF(AW110&lt;covid_recovery,NA(),SUMIFS(INDIRECT("Data_main"&amp;"["&amp;AW$8&amp;"]"),Data_main[Data],$A113, Data_main[Segment],"Total", Data_main[Scenario],$B$3)),SUMIFS(INDIRECT("Data_main"&amp;"["&amp;AW$8&amp;"]"),Data_main[Data],$A113, Data_main[Segment],"Total", Data_main[Scenario],$B$3)),SUMIFS(INDIRECT("Data_main"&amp;"["&amp;AW$8&amp;"]"),Data_main[Data],$A113, Data_main[Segment],"Total", Data_main[Scenario],$B$3))</f>
        <v>259.44450530413837</v>
      </c>
      <c r="AX107" s="463">
        <f ca="1">IF($B$6="ON", IF(AX110&gt;=covid_start, IF(AX110&lt;covid_recovery,NA(),SUMIFS(INDIRECT("Data_main"&amp;"["&amp;AX$8&amp;"]"),Data_main[Data],$A113, Data_main[Segment],"Total", Data_main[Scenario],$B$3)),SUMIFS(INDIRECT("Data_main"&amp;"["&amp;AX$8&amp;"]"),Data_main[Data],$A113, Data_main[Segment],"Total", Data_main[Scenario],$B$3)),SUMIFS(INDIRECT("Data_main"&amp;"["&amp;AX$8&amp;"]"),Data_main[Data],$A113, Data_main[Segment],"Total", Data_main[Scenario],$B$3))</f>
        <v>248.83676285742584</v>
      </c>
      <c r="AY107" s="463">
        <f ca="1">IF($B$6="ON", IF(AY110&gt;=covid_start, IF(AY110&lt;covid_recovery,NA(),SUMIFS(INDIRECT("Data_main"&amp;"["&amp;AY$8&amp;"]"),Data_main[Data],$A113, Data_main[Segment],"Total", Data_main[Scenario],$B$3)),SUMIFS(INDIRECT("Data_main"&amp;"["&amp;AY$8&amp;"]"),Data_main[Data],$A113, Data_main[Segment],"Total", Data_main[Scenario],$B$3)),SUMIFS(INDIRECT("Data_main"&amp;"["&amp;AY$8&amp;"]"),Data_main[Data],$A113, Data_main[Segment],"Total", Data_main[Scenario],$B$3))</f>
        <v>242.26370447409599</v>
      </c>
      <c r="AZ107" s="463">
        <f ca="1">IF($B$6="ON", IF(AZ110&gt;=covid_start, IF(AZ110&lt;covid_recovery,NA(),SUMIFS(INDIRECT("Data_main"&amp;"["&amp;AZ$8&amp;"]"),Data_main[Data],$A113, Data_main[Segment],"Total", Data_main[Scenario],$B$3)),SUMIFS(INDIRECT("Data_main"&amp;"["&amp;AZ$8&amp;"]"),Data_main[Data],$A113, Data_main[Segment],"Total", Data_main[Scenario],$B$3)),SUMIFS(INDIRECT("Data_main"&amp;"["&amp;AZ$8&amp;"]"),Data_main[Data],$A113, Data_main[Segment],"Total", Data_main[Scenario],$B$3))</f>
        <v>235.9233289418176</v>
      </c>
      <c r="BA107" s="463">
        <f ca="1">IF($B$6="ON", IF(BA110&gt;=covid_start, IF(BA110&lt;covid_recovery,NA(),SUMIFS(INDIRECT("Data_main"&amp;"["&amp;BA$8&amp;"]"),Data_main[Data],$A113, Data_main[Segment],"Total", Data_main[Scenario],$B$3)),SUMIFS(INDIRECT("Data_main"&amp;"["&amp;BA$8&amp;"]"),Data_main[Data],$A113, Data_main[Segment],"Total", Data_main[Scenario],$B$3)),SUMIFS(INDIRECT("Data_main"&amp;"["&amp;BA$8&amp;"]"),Data_main[Data],$A113, Data_main[Segment],"Total", Data_main[Scenario],$B$3))</f>
        <v>229.80349586442946</v>
      </c>
      <c r="BB107" s="463">
        <f ca="1">IF($B$6="ON", IF(BB110&gt;=covid_start, IF(BB110&lt;covid_recovery,NA(),SUMIFS(INDIRECT("Data_main"&amp;"["&amp;BB$8&amp;"]"),Data_main[Data],$A113, Data_main[Segment],"Total", Data_main[Scenario],$B$3)),SUMIFS(INDIRECT("Data_main"&amp;"["&amp;BB$8&amp;"]"),Data_main[Data],$A113, Data_main[Segment],"Total", Data_main[Scenario],$B$3)),SUMIFS(INDIRECT("Data_main"&amp;"["&amp;BB$8&amp;"]"),Data_main[Data],$A113, Data_main[Segment],"Total", Data_main[Scenario],$B$3))</f>
        <v>223.8928949866453</v>
      </c>
      <c r="BC107" s="463">
        <f ca="1">IF($B$6="ON", IF(BC110&gt;=covid_start, IF(BC110&lt;covid_recovery,NA(),SUMIFS(INDIRECT("Data_main"&amp;"["&amp;BC$8&amp;"]"),Data_main[Data],$A113, Data_main[Segment],"Total", Data_main[Scenario],$B$3)),SUMIFS(INDIRECT("Data_main"&amp;"["&amp;BC$8&amp;"]"),Data_main[Data],$A113, Data_main[Segment],"Total", Data_main[Scenario],$B$3)),SUMIFS(INDIRECT("Data_main"&amp;"["&amp;BC$8&amp;"]"),Data_main[Data],$A113, Data_main[Segment],"Total", Data_main[Scenario],$B$3))</f>
        <v>218.18097643197692</v>
      </c>
      <c r="BD107" s="463">
        <f ca="1">IF($B$6="ON", IF(BD110&gt;=covid_start, IF(BD110&lt;covid_recovery,NA(),SUMIFS(INDIRECT("Data_main"&amp;"["&amp;BD$8&amp;"]"),Data_main[Data],$A113, Data_main[Segment],"Total", Data_main[Scenario],$B$3)),SUMIFS(INDIRECT("Data_main"&amp;"["&amp;BD$8&amp;"]"),Data_main[Data],$A113, Data_main[Segment],"Total", Data_main[Scenario],$B$3)),SUMIFS(INDIRECT("Data_main"&amp;"["&amp;BD$8&amp;"]"),Data_main[Data],$A113, Data_main[Segment],"Total", Data_main[Scenario],$B$3))</f>
        <v>212.65788785943829</v>
      </c>
      <c r="BE107" s="463">
        <f ca="1">IF($B$6="ON", IF(BE110&gt;=covid_start, IF(BE110&lt;covid_recovery,NA(),SUMIFS(INDIRECT("Data_main"&amp;"["&amp;BE$8&amp;"]"),Data_main[Data],$A113, Data_main[Segment],"Total", Data_main[Scenario],$B$3)),SUMIFS(INDIRECT("Data_main"&amp;"["&amp;BE$8&amp;"]"),Data_main[Data],$A113, Data_main[Segment],"Total", Data_main[Scenario],$B$3)),SUMIFS(INDIRECT("Data_main"&amp;"["&amp;BE$8&amp;"]"),Data_main[Data],$A113, Data_main[Segment],"Total", Data_main[Scenario],$B$3))</f>
        <v>207.31441775150191</v>
      </c>
      <c r="BF107" s="463">
        <f ca="1">IF($B$6="ON", IF(BF110&gt;=covid_start, IF(BF110&lt;covid_recovery,NA(),SUMIFS(INDIRECT("Data_main"&amp;"["&amp;BF$8&amp;"]"),Data_main[Data],$A113, Data_main[Segment],"Total", Data_main[Scenario],$B$3)),SUMIFS(INDIRECT("Data_main"&amp;"["&amp;BF$8&amp;"]"),Data_main[Data],$A113, Data_main[Segment],"Total", Data_main[Scenario],$B$3)),SUMIFS(INDIRECT("Data_main"&amp;"["&amp;BF$8&amp;"]"),Data_main[Data],$A113, Data_main[Segment],"Total", Data_main[Scenario],$B$3))</f>
        <v>202.14194414658544</v>
      </c>
      <c r="BG107" s="463">
        <f ca="1">IF($B$6="ON", IF(BG110&gt;=covid_start, IF(BG110&lt;covid_recovery,NA(),SUMIFS(INDIRECT("Data_main"&amp;"["&amp;BG$8&amp;"]"),Data_main[Data],$A113, Data_main[Segment],"Total", Data_main[Scenario],$B$3)),SUMIFS(INDIRECT("Data_main"&amp;"["&amp;BG$8&amp;"]"),Data_main[Data],$A113, Data_main[Segment],"Total", Data_main[Scenario],$B$3)),SUMIFS(INDIRECT("Data_main"&amp;"["&amp;BG$8&amp;"]"),Data_main[Data],$A113, Data_main[Segment],"Total", Data_main[Scenario],$B$3))</f>
        <v>197.13238821586475</v>
      </c>
      <c r="BH107" s="463">
        <f ca="1">IF($B$6="ON", IF(BH110&gt;=covid_start, IF(BH110&lt;covid_recovery,NA(),SUMIFS(INDIRECT("Data_main"&amp;"["&amp;BH$8&amp;"]"),Data_main[Data],$A113, Data_main[Segment],"Total", Data_main[Scenario],$B$3)),SUMIFS(INDIRECT("Data_main"&amp;"["&amp;BH$8&amp;"]"),Data_main[Data],$A113, Data_main[Segment],"Total", Data_main[Scenario],$B$3)),SUMIFS(INDIRECT("Data_main"&amp;"["&amp;BH$8&amp;"]"),Data_main[Data],$A113, Data_main[Segment],"Total", Data_main[Scenario],$B$3))</f>
        <v>192.27817215865679</v>
      </c>
      <c r="BI107" s="463">
        <f ca="1">IF($B$6="ON", IF(BI110&gt;=covid_start, IF(BI110&lt;covid_recovery,NA(),SUMIFS(INDIRECT("Data_main"&amp;"["&amp;BI$8&amp;"]"),Data_main[Data],$A113, Data_main[Segment],"Total", Data_main[Scenario],$B$3)),SUMIFS(INDIRECT("Data_main"&amp;"["&amp;BI$8&amp;"]"),Data_main[Data],$A113, Data_main[Segment],"Total", Data_main[Scenario],$B$3)),SUMIFS(INDIRECT("Data_main"&amp;"["&amp;BI$8&amp;"]"),Data_main[Data],$A113, Data_main[Segment],"Total", Data_main[Scenario],$B$3))</f>
        <v>-137.60275599383982</v>
      </c>
      <c r="BJ107" s="463">
        <f ca="1">IF($B$6="ON", IF(BJ110&gt;=covid_start, IF(BJ110&lt;covid_recovery,NA(),SUMIFS(INDIRECT("Data_main"&amp;"["&amp;BJ$8&amp;"]"),Data_main[Data],$A113, Data_main[Segment],"Total", Data_main[Scenario],$B$3)),SUMIFS(INDIRECT("Data_main"&amp;"["&amp;BJ$8&amp;"]"),Data_main[Data],$A113, Data_main[Segment],"Total", Data_main[Scenario],$B$3)),SUMIFS(INDIRECT("Data_main"&amp;"["&amp;BJ$8&amp;"]"),Data_main[Data],$A113, Data_main[Segment],"Total", Data_main[Scenario],$B$3))</f>
        <v>-147.26816599916739</v>
      </c>
      <c r="BK107" s="463">
        <f ca="1">IF($B$6="ON", IF(BK110&gt;=covid_start, IF(BK110&lt;covid_recovery,NA(),SUMIFS(INDIRECT("Data_main"&amp;"["&amp;BK$8&amp;"]"),Data_main[Data],$A113, Data_main[Segment],"Total", Data_main[Scenario],$B$3)),SUMIFS(INDIRECT("Data_main"&amp;"["&amp;BK$8&amp;"]"),Data_main[Data],$A113, Data_main[Segment],"Total", Data_main[Scenario],$B$3)),SUMIFS(INDIRECT("Data_main"&amp;"["&amp;BK$8&amp;"]"),Data_main[Data],$A113, Data_main[Segment],"Total", Data_main[Scenario],$B$3))</f>
        <v>-235.83518013621821</v>
      </c>
      <c r="BL107" s="463">
        <f ca="1">IF($B$6="ON", IF(BL110&gt;=covid_start, IF(BL110&lt;covid_recovery,NA(),SUMIFS(INDIRECT("Data_main"&amp;"["&amp;BL$8&amp;"]"),Data_main[Data],$A113, Data_main[Segment],"Total", Data_main[Scenario],$B$3)),SUMIFS(INDIRECT("Data_main"&amp;"["&amp;BL$8&amp;"]"),Data_main[Data],$A113, Data_main[Segment],"Total", Data_main[Scenario],$B$3)),SUMIFS(INDIRECT("Data_main"&amp;"["&amp;BL$8&amp;"]"),Data_main[Data],$A113, Data_main[Segment],"Total", Data_main[Scenario],$B$3))</f>
        <v>-346.76688623572261</v>
      </c>
      <c r="BM107" s="463" t="e">
        <f ca="1">IF($B$6="ON", IF(BM110&gt;=covid_start, IF(BM110&lt;covid_recovery,NA(),SUMIFS(INDIRECT("Data_main"&amp;"["&amp;BM$8&amp;"]"),Data_main[Data],$A113, Data_main[Segment],"Total", Data_main[Scenario],$B$3)),SUMIFS(INDIRECT("Data_main"&amp;"["&amp;BM$8&amp;"]"),Data_main[Data],$A113, Data_main[Segment],"Total", Data_main[Scenario],$B$3)),SUMIFS(INDIRECT("Data_main"&amp;"["&amp;BM$8&amp;"]"),Data_main[Data],$A113, Data_main[Segment],"Total", Data_main[Scenario],$B$3))</f>
        <v>#DIV/0!</v>
      </c>
      <c r="BN107" s="463" t="e">
        <f ca="1">IF($B$6="ON", IF(BN110&gt;=covid_start, IF(BN110&lt;covid_recovery,NA(),SUMIFS(INDIRECT("Data_main"&amp;"["&amp;BN$8&amp;"]"),Data_main[Data],$A113, Data_main[Segment],"Total", Data_main[Scenario],$B$3)),SUMIFS(INDIRECT("Data_main"&amp;"["&amp;BN$8&amp;"]"),Data_main[Data],$A113, Data_main[Segment],"Total", Data_main[Scenario],$B$3)),SUMIFS(INDIRECT("Data_main"&amp;"["&amp;BN$8&amp;"]"),Data_main[Data],$A113, Data_main[Segment],"Total", Data_main[Scenario],$B$3))</f>
        <v>#DIV/0!</v>
      </c>
      <c r="BO107" s="463" t="e">
        <f ca="1">IF($B$6="ON", IF(BO110&gt;=covid_start, IF(BO110&lt;covid_recovery,NA(),SUMIFS(INDIRECT("Data_main"&amp;"["&amp;BO$8&amp;"]"),Data_main[Data],$A113, Data_main[Segment],"Total", Data_main[Scenario],$B$3)),SUMIFS(INDIRECT("Data_main"&amp;"["&amp;BO$8&amp;"]"),Data_main[Data],$A113, Data_main[Segment],"Total", Data_main[Scenario],$B$3)),SUMIFS(INDIRECT("Data_main"&amp;"["&amp;BO$8&amp;"]"),Data_main[Data],$A113, Data_main[Segment],"Total", Data_main[Scenario],$B$3))</f>
        <v>#DIV/0!</v>
      </c>
      <c r="BP107" s="463" t="e">
        <f ca="1">IF($B$6="ON", IF(BP110&gt;=covid_start, IF(BP110&lt;covid_recovery,NA(),SUMIFS(INDIRECT("Data_main"&amp;"["&amp;BP$8&amp;"]"),Data_main[Data],$A113, Data_main[Segment],"Total", Data_main[Scenario],$B$3)),SUMIFS(INDIRECT("Data_main"&amp;"["&amp;BP$8&amp;"]"),Data_main[Data],$A113, Data_main[Segment],"Total", Data_main[Scenario],$B$3)),SUMIFS(INDIRECT("Data_main"&amp;"["&amp;BP$8&amp;"]"),Data_main[Data],$A113, Data_main[Segment],"Total", Data_main[Scenario],$B$3))</f>
        <v>#DIV/0!</v>
      </c>
      <c r="BQ107" s="463" t="e">
        <f ca="1">IF($B$6="ON", IF(BQ110&gt;=covid_start, IF(BQ110&lt;covid_recovery,NA(),SUMIFS(INDIRECT("Data_main"&amp;"["&amp;BQ$8&amp;"]"),Data_main[Data],$A113, Data_main[Segment],"Total", Data_main[Scenario],$B$3)),SUMIFS(INDIRECT("Data_main"&amp;"["&amp;BQ$8&amp;"]"),Data_main[Data],$A113, Data_main[Segment],"Total", Data_main[Scenario],$B$3)),SUMIFS(INDIRECT("Data_main"&amp;"["&amp;BQ$8&amp;"]"),Data_main[Data],$A113, Data_main[Segment],"Total", Data_main[Scenario],$B$3))</f>
        <v>#DIV/0!</v>
      </c>
      <c r="BR107" s="463" t="e">
        <f ca="1">IF($B$6="ON", IF(BR110&gt;=covid_start, IF(BR110&lt;covid_recovery,NA(),SUMIFS(INDIRECT("Data_main"&amp;"["&amp;BR$8&amp;"]"),Data_main[Data],$A113, Data_main[Segment],"Total", Data_main[Scenario],$B$3)),SUMIFS(INDIRECT("Data_main"&amp;"["&amp;BR$8&amp;"]"),Data_main[Data],$A113, Data_main[Segment],"Total", Data_main[Scenario],$B$3)),SUMIFS(INDIRECT("Data_main"&amp;"["&amp;BR$8&amp;"]"),Data_main[Data],$A113, Data_main[Segment],"Total", Data_main[Scenario],$B$3))</f>
        <v>#DIV/0!</v>
      </c>
      <c r="BS107" s="463" t="e">
        <f ca="1">IF($B$6="ON", IF(BS110&gt;=covid_start, IF(BS110&lt;covid_recovery,NA(),SUMIFS(INDIRECT("Data_main"&amp;"["&amp;BS$8&amp;"]"),Data_main[Data],$A113, Data_main[Segment],"Total", Data_main[Scenario],$B$3)),SUMIFS(INDIRECT("Data_main"&amp;"["&amp;BS$8&amp;"]"),Data_main[Data],$A113, Data_main[Segment],"Total", Data_main[Scenario],$B$3)),SUMIFS(INDIRECT("Data_main"&amp;"["&amp;BS$8&amp;"]"),Data_main[Data],$A113, Data_main[Segment],"Total", Data_main[Scenario],$B$3))</f>
        <v>#DIV/0!</v>
      </c>
      <c r="BT107" s="463" t="e">
        <f ca="1">IF($B$6="ON", IF(BT110&gt;=covid_start, IF(BT110&lt;covid_recovery,NA(),SUMIFS(INDIRECT("Data_main"&amp;"["&amp;BT$8&amp;"]"),Data_main[Data],$A113, Data_main[Segment],"Total", Data_main[Scenario],$B$3)),SUMIFS(INDIRECT("Data_main"&amp;"["&amp;BT$8&amp;"]"),Data_main[Data],$A113, Data_main[Segment],"Total", Data_main[Scenario],$B$3)),SUMIFS(INDIRECT("Data_main"&amp;"["&amp;BT$8&amp;"]"),Data_main[Data],$A113, Data_main[Segment],"Total", Data_main[Scenario],$B$3))</f>
        <v>#DIV/0!</v>
      </c>
      <c r="BU107" s="463" t="e">
        <f ca="1">IF($B$6="ON", IF(BU110&gt;=covid_start, IF(BU110&lt;covid_recovery,NA(),SUMIFS(INDIRECT("Data_main"&amp;"["&amp;BU$8&amp;"]"),Data_main[Data],$A113, Data_main[Segment],"Total", Data_main[Scenario],$B$3)),SUMIFS(INDIRECT("Data_main"&amp;"["&amp;BU$8&amp;"]"),Data_main[Data],$A113, Data_main[Segment],"Total", Data_main[Scenario],$B$3)),SUMIFS(INDIRECT("Data_main"&amp;"["&amp;BU$8&amp;"]"),Data_main[Data],$A113, Data_main[Segment],"Total", Data_main[Scenario],$B$3))</f>
        <v>#DIV/0!</v>
      </c>
      <c r="BV107" s="463" t="e">
        <f ca="1">IF($B$6="ON", IF(BV110&gt;=covid_start, IF(BV110&lt;covid_recovery,NA(),SUMIFS(INDIRECT("Data_main"&amp;"["&amp;BV$8&amp;"]"),Data_main[Data],$A113, Data_main[Segment],"Total", Data_main[Scenario],$B$3)),SUMIFS(INDIRECT("Data_main"&amp;"["&amp;BV$8&amp;"]"),Data_main[Data],$A113, Data_main[Segment],"Total", Data_main[Scenario],$B$3)),SUMIFS(INDIRECT("Data_main"&amp;"["&amp;BV$8&amp;"]"),Data_main[Data],$A113, Data_main[Segment],"Total", Data_main[Scenario],$B$3))</f>
        <v>#DIV/0!</v>
      </c>
      <c r="BW107" s="463" t="e">
        <f ca="1">IF($B$6="ON", IF(BW110&gt;=covid_start, IF(BW110&lt;covid_recovery,NA(),SUMIFS(INDIRECT("Data_main"&amp;"["&amp;BW$8&amp;"]"),Data_main[Data],$A113, Data_main[Segment],"Total", Data_main[Scenario],$B$3)),SUMIFS(INDIRECT("Data_main"&amp;"["&amp;BW$8&amp;"]"),Data_main[Data],$A113, Data_main[Segment],"Total", Data_main[Scenario],$B$3)),SUMIFS(INDIRECT("Data_main"&amp;"["&amp;BW$8&amp;"]"),Data_main[Data],$A113, Data_main[Segment],"Total", Data_main[Scenario],$B$3))</f>
        <v>#DIV/0!</v>
      </c>
      <c r="BX107" s="463" t="e">
        <f ca="1">IF($B$6="ON", IF(BX110&gt;=covid_start, IF(BX110&lt;covid_recovery,NA(),SUMIFS(INDIRECT("Data_main"&amp;"["&amp;BX$8&amp;"]"),Data_main[Data],$A113, Data_main[Segment],"Total", Data_main[Scenario],$B$3)),SUMIFS(INDIRECT("Data_main"&amp;"["&amp;BX$8&amp;"]"),Data_main[Data],$A113, Data_main[Segment],"Total", Data_main[Scenario],$B$3)),SUMIFS(INDIRECT("Data_main"&amp;"["&amp;BX$8&amp;"]"),Data_main[Data],$A113, Data_main[Segment],"Total", Data_main[Scenario],$B$3))</f>
        <v>#DIV/0!</v>
      </c>
      <c r="BY107" s="463" t="e">
        <f ca="1">IF($B$6="ON", IF(BY110&gt;=covid_start, IF(BY110&lt;covid_recovery,NA(),SUMIFS(INDIRECT("Data_main"&amp;"["&amp;BY$8&amp;"]"),Data_main[Data],$A113, Data_main[Segment],"Total", Data_main[Scenario],$B$3)),SUMIFS(INDIRECT("Data_main"&amp;"["&amp;BY$8&amp;"]"),Data_main[Data],$A113, Data_main[Segment],"Total", Data_main[Scenario],$B$3)),SUMIFS(INDIRECT("Data_main"&amp;"["&amp;BY$8&amp;"]"),Data_main[Data],$A113, Data_main[Segment],"Total", Data_main[Scenario],$B$3))</f>
        <v>#DIV/0!</v>
      </c>
      <c r="BZ107" s="463" t="e">
        <f ca="1">IF($B$6="ON", IF(BZ110&gt;=covid_start, IF(BZ110&lt;covid_recovery,NA(),SUMIFS(INDIRECT("Data_main"&amp;"["&amp;BZ$8&amp;"]"),Data_main[Data],$A113, Data_main[Segment],"Total", Data_main[Scenario],$B$3)),SUMIFS(INDIRECT("Data_main"&amp;"["&amp;BZ$8&amp;"]"),Data_main[Data],$A113, Data_main[Segment],"Total", Data_main[Scenario],$B$3)),SUMIFS(INDIRECT("Data_main"&amp;"["&amp;BZ$8&amp;"]"),Data_main[Data],$A113, Data_main[Segment],"Total", Data_main[Scenario],$B$3))</f>
        <v>#DIV/0!</v>
      </c>
      <c r="CA107" s="463" t="e">
        <f ca="1">IF($B$6="ON", IF(CA110&gt;=covid_start, IF(CA110&lt;covid_recovery,NA(),SUMIFS(INDIRECT("Data_main"&amp;"["&amp;CA$8&amp;"]"),Data_main[Data],$A113, Data_main[Segment],"Total", Data_main[Scenario],$B$3)),SUMIFS(INDIRECT("Data_main"&amp;"["&amp;CA$8&amp;"]"),Data_main[Data],$A113, Data_main[Segment],"Total", Data_main[Scenario],$B$3)),SUMIFS(INDIRECT("Data_main"&amp;"["&amp;CA$8&amp;"]"),Data_main[Data],$A113, Data_main[Segment],"Total", Data_main[Scenario],$B$3))</f>
        <v>#DIV/0!</v>
      </c>
      <c r="CB107" s="463" t="e">
        <f ca="1">IF($B$6="ON", IF(CB110&gt;=covid_start, IF(CB110&lt;covid_recovery,NA(),SUMIFS(INDIRECT("Data_main"&amp;"["&amp;CB$8&amp;"]"),Data_main[Data],$A113, Data_main[Segment],"Total", Data_main[Scenario],$B$3)),SUMIFS(INDIRECT("Data_main"&amp;"["&amp;CB$8&amp;"]"),Data_main[Data],$A113, Data_main[Segment],"Total", Data_main[Scenario],$B$3)),SUMIFS(INDIRECT("Data_main"&amp;"["&amp;CB$8&amp;"]"),Data_main[Data],$A113, Data_main[Segment],"Total", Data_main[Scenario],$B$3))</f>
        <v>#DIV/0!</v>
      </c>
      <c r="CC107" s="463" t="e">
        <f ca="1">IF($B$6="ON", IF(CC110&gt;=covid_start, IF(CC110&lt;covid_recovery,NA(),SUMIFS(INDIRECT("Data_main"&amp;"["&amp;CC$8&amp;"]"),Data_main[Data],$A113, Data_main[Segment],"Total", Data_main[Scenario],$B$3)),SUMIFS(INDIRECT("Data_main"&amp;"["&amp;CC$8&amp;"]"),Data_main[Data],$A113, Data_main[Segment],"Total", Data_main[Scenario],$B$3)),SUMIFS(INDIRECT("Data_main"&amp;"["&amp;CC$8&amp;"]"),Data_main[Data],$A113, Data_main[Segment],"Total", Data_main[Scenario],$B$3))</f>
        <v>#DIV/0!</v>
      </c>
      <c r="CD107" s="463" t="e">
        <f ca="1">IF($B$6="ON", IF(CD110&gt;=covid_start, IF(CD110&lt;covid_recovery,NA(),SUMIFS(INDIRECT("Data_main"&amp;"["&amp;CD$8&amp;"]"),Data_main[Data],$A113, Data_main[Segment],"Total", Data_main[Scenario],$B$3)),SUMIFS(INDIRECT("Data_main"&amp;"["&amp;CD$8&amp;"]"),Data_main[Data],$A113, Data_main[Segment],"Total", Data_main[Scenario],$B$3)),SUMIFS(INDIRECT("Data_main"&amp;"["&amp;CD$8&amp;"]"),Data_main[Data],$A113, Data_main[Segment],"Total", Data_main[Scenario],$B$3))</f>
        <v>#DIV/0!</v>
      </c>
      <c r="CE107" s="463" t="e">
        <f ca="1">IF($B$6="ON", IF(CE110&gt;=covid_start, IF(CE110&lt;covid_recovery,NA(),SUMIFS(INDIRECT("Data_main"&amp;"["&amp;CE$8&amp;"]"),Data_main[Data],$A113, Data_main[Segment],"Total", Data_main[Scenario],$B$3)),SUMIFS(INDIRECT("Data_main"&amp;"["&amp;CE$8&amp;"]"),Data_main[Data],$A113, Data_main[Segment],"Total", Data_main[Scenario],$B$3)),SUMIFS(INDIRECT("Data_main"&amp;"["&amp;CE$8&amp;"]"),Data_main[Data],$A113, Data_main[Segment],"Total", Data_main[Scenario],$B$3))</f>
        <v>#DIV/0!</v>
      </c>
      <c r="CF107" s="463" t="e">
        <f ca="1">IF($B$6="ON", IF(CF110&gt;=covid_start, IF(CF110&lt;covid_recovery,NA(),SUMIFS(INDIRECT("Data_main"&amp;"["&amp;CF$8&amp;"]"),Data_main[Data],$A113, Data_main[Segment],"Total", Data_main[Scenario],$B$3)),SUMIFS(INDIRECT("Data_main"&amp;"["&amp;CF$8&amp;"]"),Data_main[Data],$A113, Data_main[Segment],"Total", Data_main[Scenario],$B$3)),SUMIFS(INDIRECT("Data_main"&amp;"["&amp;CF$8&amp;"]"),Data_main[Data],$A113, Data_main[Segment],"Total", Data_main[Scenario],$B$3))</f>
        <v>#DIV/0!</v>
      </c>
      <c r="CG107" s="463" t="e">
        <f ca="1">IF($B$6="ON", IF(CG110&gt;=covid_start, IF(CG110&lt;covid_recovery,NA(),SUMIFS(INDIRECT("Data_main"&amp;"["&amp;CG$8&amp;"]"),Data_main[Data],$A113, Data_main[Segment],"Total", Data_main[Scenario],$B$3)),SUMIFS(INDIRECT("Data_main"&amp;"["&amp;CG$8&amp;"]"),Data_main[Data],$A113, Data_main[Segment],"Total", Data_main[Scenario],$B$3)),SUMIFS(INDIRECT("Data_main"&amp;"["&amp;CG$8&amp;"]"),Data_main[Data],$A113, Data_main[Segment],"Total", Data_main[Scenario],$B$3))</f>
        <v>#DIV/0!</v>
      </c>
      <c r="CH107" s="463" t="e">
        <f ca="1">IF($B$6="ON", IF(CH110&gt;=covid_start, IF(CH110&lt;covid_recovery,NA(),SUMIFS(INDIRECT("Data_main"&amp;"["&amp;CH$8&amp;"]"),Data_main[Data],$A113, Data_main[Segment],"Total", Data_main[Scenario],$B$3)),SUMIFS(INDIRECT("Data_main"&amp;"["&amp;CH$8&amp;"]"),Data_main[Data],$A113, Data_main[Segment],"Total", Data_main[Scenario],$B$3)),SUMIFS(INDIRECT("Data_main"&amp;"["&amp;CH$8&amp;"]"),Data_main[Data],$A113, Data_main[Segment],"Total", Data_main[Scenario],$B$3))</f>
        <v>#DIV/0!</v>
      </c>
      <c r="CI107" s="463" t="e">
        <f ca="1">IF($B$6="ON", IF(CI110&gt;=covid_start, IF(CI110&lt;covid_recovery,NA(),SUMIFS(INDIRECT("Data_main"&amp;"["&amp;CI$8&amp;"]"),Data_main[Data],$A113, Data_main[Segment],"Total", Data_main[Scenario],$B$3)),SUMIFS(INDIRECT("Data_main"&amp;"["&amp;CI$8&amp;"]"),Data_main[Data],$A113, Data_main[Segment],"Total", Data_main[Scenario],$B$3)),SUMIFS(INDIRECT("Data_main"&amp;"["&amp;CI$8&amp;"]"),Data_main[Data],$A113, Data_main[Segment],"Total", Data_main[Scenario],$B$3))</f>
        <v>#DIV/0!</v>
      </c>
      <c r="CJ107" s="463" t="e">
        <f ca="1">IF($B$6="ON", IF(CJ110&gt;=covid_start, IF(CJ110&lt;covid_recovery,NA(),SUMIFS(INDIRECT("Data_main"&amp;"["&amp;CJ$8&amp;"]"),Data_main[Data],$A113, Data_main[Segment],"Total", Data_main[Scenario],$B$3)),SUMIFS(INDIRECT("Data_main"&amp;"["&amp;CJ$8&amp;"]"),Data_main[Data],$A113, Data_main[Segment],"Total", Data_main[Scenario],$B$3)),SUMIFS(INDIRECT("Data_main"&amp;"["&amp;CJ$8&amp;"]"),Data_main[Data],$A113, Data_main[Segment],"Total", Data_main[Scenario],$B$3))</f>
        <v>#DIV/0!</v>
      </c>
      <c r="CK107" s="463" t="e">
        <f ca="1">IF($B$6="ON", IF(CK110&gt;=covid_start, IF(CK110&lt;covid_recovery,NA(),SUMIFS(INDIRECT("Data_main"&amp;"["&amp;CK$8&amp;"]"),Data_main[Data],$A113, Data_main[Segment],"Total", Data_main[Scenario],$B$3)),SUMIFS(INDIRECT("Data_main"&amp;"["&amp;CK$8&amp;"]"),Data_main[Data],$A113, Data_main[Segment],"Total", Data_main[Scenario],$B$3)),SUMIFS(INDIRECT("Data_main"&amp;"["&amp;CK$8&amp;"]"),Data_main[Data],$A113, Data_main[Segment],"Total", Data_main[Scenario],$B$3))</f>
        <v>#DIV/0!</v>
      </c>
      <c r="CL107" s="463" t="e">
        <f ca="1">IF($B$6="ON", IF(CL110&gt;=covid_start, IF(CL110&lt;covid_recovery,NA(),SUMIFS(INDIRECT("Data_main"&amp;"["&amp;CL$8&amp;"]"),Data_main[Data],$A113, Data_main[Segment],"Total", Data_main[Scenario],$B$3)),SUMIFS(INDIRECT("Data_main"&amp;"["&amp;CL$8&amp;"]"),Data_main[Data],$A113, Data_main[Segment],"Total", Data_main[Scenario],$B$3)),SUMIFS(INDIRECT("Data_main"&amp;"["&amp;CL$8&amp;"]"),Data_main[Data],$A113, Data_main[Segment],"Total", Data_main[Scenario],$B$3))</f>
        <v>#DIV/0!</v>
      </c>
      <c r="CN107" s="464"/>
      <c r="CO107" s="464"/>
      <c r="CP107" s="464"/>
    </row>
    <row r="108" spans="1:94" outlineLevel="1" x14ac:dyDescent="0.25">
      <c r="A108" s="473"/>
      <c r="B108" s="473"/>
      <c r="C108" s="473"/>
      <c r="D108" s="473"/>
      <c r="E108" s="469"/>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c r="AP108" s="463"/>
      <c r="AQ108" s="463"/>
      <c r="AR108" s="463"/>
      <c r="AS108" s="463"/>
      <c r="AT108" s="463"/>
      <c r="AU108" s="463"/>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N108" s="464"/>
      <c r="CO108" s="464"/>
      <c r="CP108" s="464"/>
    </row>
    <row r="109" spans="1:94" outlineLevel="1" x14ac:dyDescent="0.25">
      <c r="A109" s="438" t="s">
        <v>493</v>
      </c>
      <c r="B109" s="473"/>
      <c r="C109" s="473"/>
      <c r="D109" s="473"/>
      <c r="E109" s="469"/>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N109" s="464"/>
      <c r="CO109" s="464"/>
      <c r="CP109" s="464"/>
    </row>
    <row r="110" spans="1:94" ht="16.5" thickBot="1" x14ac:dyDescent="0.3">
      <c r="A110" s="515" t="s">
        <v>491</v>
      </c>
      <c r="B110" s="515"/>
      <c r="C110" s="515"/>
      <c r="D110" s="515"/>
      <c r="E110" s="516">
        <v>2015</v>
      </c>
      <c r="F110" s="517">
        <f>E110+1</f>
        <v>2016</v>
      </c>
      <c r="G110" s="517">
        <f t="shared" ref="G110" si="913">F110+1</f>
        <v>2017</v>
      </c>
      <c r="H110" s="517">
        <f t="shared" ref="H110" si="914">G110+1</f>
        <v>2018</v>
      </c>
      <c r="I110" s="517">
        <f t="shared" ref="I110" si="915">H110+1</f>
        <v>2019</v>
      </c>
      <c r="J110" s="517">
        <f>E110+5</f>
        <v>2020</v>
      </c>
      <c r="K110" s="517">
        <f>J110+1</f>
        <v>2021</v>
      </c>
      <c r="L110" s="517">
        <f t="shared" ref="L110" si="916">K110+1</f>
        <v>2022</v>
      </c>
      <c r="M110" s="517">
        <f t="shared" ref="M110" si="917">L110+1</f>
        <v>2023</v>
      </c>
      <c r="N110" s="517">
        <f t="shared" ref="N110" si="918">M110+1</f>
        <v>2024</v>
      </c>
      <c r="O110" s="517">
        <f>J110+5</f>
        <v>2025</v>
      </c>
      <c r="P110" s="517">
        <f>O110+1</f>
        <v>2026</v>
      </c>
      <c r="Q110" s="517">
        <f t="shared" ref="Q110" si="919">P110+1</f>
        <v>2027</v>
      </c>
      <c r="R110" s="517">
        <f t="shared" ref="R110" si="920">Q110+1</f>
        <v>2028</v>
      </c>
      <c r="S110" s="517">
        <f t="shared" ref="S110" si="921">R110+1</f>
        <v>2029</v>
      </c>
      <c r="T110" s="517">
        <f>O110+5</f>
        <v>2030</v>
      </c>
      <c r="U110" s="517">
        <f>T110+1</f>
        <v>2031</v>
      </c>
      <c r="V110" s="517">
        <f t="shared" ref="V110" si="922">U110+1</f>
        <v>2032</v>
      </c>
      <c r="W110" s="517">
        <f t="shared" ref="W110" si="923">V110+1</f>
        <v>2033</v>
      </c>
      <c r="X110" s="517">
        <f t="shared" ref="X110" si="924">W110+1</f>
        <v>2034</v>
      </c>
      <c r="Y110" s="517">
        <f>T110+5</f>
        <v>2035</v>
      </c>
      <c r="Z110" s="517">
        <f>Y110+1</f>
        <v>2036</v>
      </c>
      <c r="AA110" s="517">
        <f t="shared" ref="AA110" si="925">Z110+1</f>
        <v>2037</v>
      </c>
      <c r="AB110" s="517">
        <f t="shared" ref="AB110" si="926">AA110+1</f>
        <v>2038</v>
      </c>
      <c r="AC110" s="517">
        <f t="shared" ref="AC110" si="927">AB110+1</f>
        <v>2039</v>
      </c>
      <c r="AD110" s="517">
        <f>Y110+5</f>
        <v>2040</v>
      </c>
      <c r="AE110" s="517">
        <f>AD110+1</f>
        <v>2041</v>
      </c>
      <c r="AF110" s="517">
        <f t="shared" ref="AF110" si="928">AE110+1</f>
        <v>2042</v>
      </c>
      <c r="AG110" s="517">
        <f t="shared" ref="AG110" si="929">AF110+1</f>
        <v>2043</v>
      </c>
      <c r="AH110" s="517">
        <f t="shared" ref="AH110" si="930">AG110+1</f>
        <v>2044</v>
      </c>
      <c r="AI110" s="517">
        <f>AD110+5</f>
        <v>2045</v>
      </c>
      <c r="AJ110" s="517">
        <f>AI110+1</f>
        <v>2046</v>
      </c>
      <c r="AK110" s="517">
        <f t="shared" ref="AK110" si="931">AJ110+1</f>
        <v>2047</v>
      </c>
      <c r="AL110" s="517">
        <f t="shared" ref="AL110" si="932">AK110+1</f>
        <v>2048</v>
      </c>
      <c r="AM110" s="517">
        <f t="shared" ref="AM110" si="933">AL110+1</f>
        <v>2049</v>
      </c>
      <c r="AN110" s="517">
        <f>AI110+5</f>
        <v>2050</v>
      </c>
      <c r="AO110" s="517">
        <f>AN110+1</f>
        <v>2051</v>
      </c>
      <c r="AP110" s="517">
        <f t="shared" ref="AP110" si="934">AO110+1</f>
        <v>2052</v>
      </c>
      <c r="AQ110" s="517">
        <f t="shared" ref="AQ110" si="935">AP110+1</f>
        <v>2053</v>
      </c>
      <c r="AR110" s="517">
        <f t="shared" ref="AR110" si="936">AQ110+1</f>
        <v>2054</v>
      </c>
      <c r="AS110" s="517">
        <f>AN110+5</f>
        <v>2055</v>
      </c>
      <c r="AT110" s="517">
        <f>AS110+1</f>
        <v>2056</v>
      </c>
      <c r="AU110" s="517">
        <f t="shared" ref="AU110" si="937">AT110+1</f>
        <v>2057</v>
      </c>
      <c r="AV110" s="517">
        <f t="shared" ref="AV110" si="938">AU110+1</f>
        <v>2058</v>
      </c>
      <c r="AW110" s="517">
        <f t="shared" ref="AW110" si="939">AV110+1</f>
        <v>2059</v>
      </c>
      <c r="AX110" s="517">
        <f>AS110+5</f>
        <v>2060</v>
      </c>
      <c r="AY110" s="517">
        <f>AX110+1</f>
        <v>2061</v>
      </c>
      <c r="AZ110" s="517">
        <f t="shared" ref="AZ110" si="940">AY110+1</f>
        <v>2062</v>
      </c>
      <c r="BA110" s="517">
        <f t="shared" ref="BA110" si="941">AZ110+1</f>
        <v>2063</v>
      </c>
      <c r="BB110" s="517">
        <f t="shared" ref="BB110" si="942">BA110+1</f>
        <v>2064</v>
      </c>
      <c r="BC110" s="517">
        <f>AX110+5</f>
        <v>2065</v>
      </c>
      <c r="BD110" s="517">
        <f>BC110+1</f>
        <v>2066</v>
      </c>
      <c r="BE110" s="517">
        <f t="shared" ref="BE110" si="943">BD110+1</f>
        <v>2067</v>
      </c>
      <c r="BF110" s="517">
        <f t="shared" ref="BF110" si="944">BE110+1</f>
        <v>2068</v>
      </c>
      <c r="BG110" s="517">
        <f t="shared" ref="BG110" si="945">BF110+1</f>
        <v>2069</v>
      </c>
      <c r="BH110" s="517">
        <f>BC110+5</f>
        <v>2070</v>
      </c>
      <c r="BI110" s="517">
        <f>BH110+1</f>
        <v>2071</v>
      </c>
      <c r="BJ110" s="517">
        <f t="shared" ref="BJ110" si="946">BI110+1</f>
        <v>2072</v>
      </c>
      <c r="BK110" s="517">
        <f t="shared" ref="BK110" si="947">BJ110+1</f>
        <v>2073</v>
      </c>
      <c r="BL110" s="517">
        <f t="shared" ref="BL110" si="948">BK110+1</f>
        <v>2074</v>
      </c>
      <c r="BM110" s="517">
        <f>BH110+5</f>
        <v>2075</v>
      </c>
      <c r="BN110" s="517">
        <f>BM110+1</f>
        <v>2076</v>
      </c>
      <c r="BO110" s="517">
        <f t="shared" ref="BO110" si="949">BN110+1</f>
        <v>2077</v>
      </c>
      <c r="BP110" s="517">
        <f t="shared" ref="BP110" si="950">BO110+1</f>
        <v>2078</v>
      </c>
      <c r="BQ110" s="517">
        <f t="shared" ref="BQ110" si="951">BP110+1</f>
        <v>2079</v>
      </c>
      <c r="BR110" s="517">
        <f>BM110+5</f>
        <v>2080</v>
      </c>
      <c r="BS110" s="517">
        <f>BR110+1</f>
        <v>2081</v>
      </c>
      <c r="BT110" s="517">
        <f t="shared" ref="BT110" si="952">BS110+1</f>
        <v>2082</v>
      </c>
      <c r="BU110" s="517">
        <f t="shared" ref="BU110" si="953">BT110+1</f>
        <v>2083</v>
      </c>
      <c r="BV110" s="517">
        <f t="shared" ref="BV110" si="954">BU110+1</f>
        <v>2084</v>
      </c>
      <c r="BW110" s="517">
        <f>BR110+5</f>
        <v>2085</v>
      </c>
      <c r="BX110" s="517">
        <f>BW110+1</f>
        <v>2086</v>
      </c>
      <c r="BY110" s="517">
        <f t="shared" ref="BY110" si="955">BX110+1</f>
        <v>2087</v>
      </c>
      <c r="BZ110" s="517">
        <f t="shared" ref="BZ110" si="956">BY110+1</f>
        <v>2088</v>
      </c>
      <c r="CA110" s="517">
        <f t="shared" ref="CA110" si="957">BZ110+1</f>
        <v>2089</v>
      </c>
      <c r="CB110" s="517">
        <f>BW110+5</f>
        <v>2090</v>
      </c>
      <c r="CC110" s="517">
        <f>CB110+1</f>
        <v>2091</v>
      </c>
      <c r="CD110" s="517">
        <f t="shared" ref="CD110" si="958">CC110+1</f>
        <v>2092</v>
      </c>
      <c r="CE110" s="517">
        <f t="shared" ref="CE110" si="959">CD110+1</f>
        <v>2093</v>
      </c>
      <c r="CF110" s="517">
        <f t="shared" ref="CF110" si="960">CE110+1</f>
        <v>2094</v>
      </c>
      <c r="CG110" s="517">
        <f>CB110+5</f>
        <v>2095</v>
      </c>
      <c r="CH110" s="517">
        <f>CG110+1</f>
        <v>2096</v>
      </c>
      <c r="CI110" s="517">
        <f t="shared" ref="CI110" si="961">CH110+1</f>
        <v>2097</v>
      </c>
      <c r="CJ110" s="517">
        <f t="shared" ref="CJ110" si="962">CI110+1</f>
        <v>2098</v>
      </c>
      <c r="CK110" s="517">
        <f t="shared" ref="CK110" si="963">CJ110+1</f>
        <v>2099</v>
      </c>
      <c r="CL110" s="517">
        <f>CG110+5</f>
        <v>2100</v>
      </c>
      <c r="CN110" s="518" t="s">
        <v>409</v>
      </c>
      <c r="CO110" s="518" t="s">
        <v>411</v>
      </c>
      <c r="CP110" s="518" t="s">
        <v>410</v>
      </c>
    </row>
    <row r="111" spans="1:94" ht="16.5" outlineLevel="1" thickTop="1" x14ac:dyDescent="0.25">
      <c r="A111" s="444" t="s">
        <v>152</v>
      </c>
      <c r="B111" s="444" t="s">
        <v>417</v>
      </c>
      <c r="C111" s="445" t="s">
        <v>352</v>
      </c>
      <c r="D111" s="445"/>
      <c r="E111" s="446">
        <f ca="1">IF($B$6="ON", IF(E110&gt;=covid_start, IF(E110&lt;covid_recovery,NA(),SUMIFS(INDIRECT("Data_main"&amp;"["&amp;E$8&amp;"]"),Data_main[Data],$A111, Data_main[Segment],$B111, Data_main[Scenario],$B$3)),SUMIFS(INDIRECT("Data_main"&amp;"["&amp;E$8&amp;"]"),Data_main[Data],$A111, Data_main[Segment],$B111, Data_main[Scenario],$B$3)),SUMIFS(INDIRECT("Data_main"&amp;"["&amp;E$8&amp;"]"),Data_main[Data],$A111, Data_main[Segment],$B111, Data_main[Scenario],$B$3))</f>
        <v>0</v>
      </c>
      <c r="F111" s="446">
        <f ca="1">IF($B$6="ON", IF(F110&gt;=covid_start, IF(F110&lt;covid_recovery,NA(),SUMIFS(INDIRECT("Data_main"&amp;"["&amp;F$8&amp;"]"),Data_main[Data],$A111, Data_main[Segment],$B111, Data_main[Scenario],$B$3)),SUMIFS(INDIRECT("Data_main"&amp;"["&amp;F$8&amp;"]"),Data_main[Data],$A111, Data_main[Segment],$B111, Data_main[Scenario],$B$3)),SUMIFS(INDIRECT("Data_main"&amp;"["&amp;F$8&amp;"]"),Data_main[Data],$A111, Data_main[Segment],$B111, Data_main[Scenario],$B$3))</f>
        <v>0</v>
      </c>
      <c r="G111" s="446">
        <f ca="1">IF($B$6="ON", IF(G110&gt;=covid_start, IF(G110&lt;covid_recovery,NA(),SUMIFS(INDIRECT("Data_main"&amp;"["&amp;G$8&amp;"]"),Data_main[Data],$A111, Data_main[Segment],$B111, Data_main[Scenario],$B$3)),SUMIFS(INDIRECT("Data_main"&amp;"["&amp;G$8&amp;"]"),Data_main[Data],$A111, Data_main[Segment],$B111, Data_main[Scenario],$B$3)),SUMIFS(INDIRECT("Data_main"&amp;"["&amp;G$8&amp;"]"),Data_main[Data],$A111, Data_main[Segment],$B111, Data_main[Scenario],$B$3))</f>
        <v>0</v>
      </c>
      <c r="H111" s="446">
        <f ca="1">IF($B$6="ON", IF(H110&gt;=covid_start, IF(H110&lt;covid_recovery,NA(),SUMIFS(INDIRECT("Data_main"&amp;"["&amp;H$8&amp;"]"),Data_main[Data],$A111, Data_main[Segment],$B111, Data_main[Scenario],$B$3)),SUMIFS(INDIRECT("Data_main"&amp;"["&amp;H$8&amp;"]"),Data_main[Data],$A111, Data_main[Segment],$B111, Data_main[Scenario],$B$3)),SUMIFS(INDIRECT("Data_main"&amp;"["&amp;H$8&amp;"]"),Data_main[Data],$A111, Data_main[Segment],$B111, Data_main[Scenario],$B$3))</f>
        <v>0</v>
      </c>
      <c r="I111" s="446">
        <f ca="1">IF($B$6="ON", IF(I110&gt;=covid_start, IF(I110&lt;covid_recovery,NA(),SUMIFS(INDIRECT("Data_main"&amp;"["&amp;I$8&amp;"]"),Data_main[Data],$A111, Data_main[Segment],$B111, Data_main[Scenario],$B$3)),SUMIFS(INDIRECT("Data_main"&amp;"["&amp;I$8&amp;"]"),Data_main[Data],$A111, Data_main[Segment],$B111, Data_main[Scenario],$B$3)),SUMIFS(INDIRECT("Data_main"&amp;"["&amp;I$8&amp;"]"),Data_main[Data],$A111, Data_main[Segment],$B111, Data_main[Scenario],$B$3))</f>
        <v>0</v>
      </c>
      <c r="J111" s="446" t="e">
        <f ca="1">IF($B$6="ON", IF(J110&gt;=covid_start, IF(J110&lt;covid_recovery,NA(),SUMIFS(INDIRECT("Data_main"&amp;"["&amp;J$8&amp;"]"),Data_main[Data],$A111, Data_main[Segment],$B111, Data_main[Scenario],$B$3)),SUMIFS(INDIRECT("Data_main"&amp;"["&amp;J$8&amp;"]"),Data_main[Data],$A111, Data_main[Segment],$B111, Data_main[Scenario],$B$3)),SUMIFS(INDIRECT("Data_main"&amp;"["&amp;J$8&amp;"]"),Data_main[Data],$A111, Data_main[Segment],$B111, Data_main[Scenario],$B$3))</f>
        <v>#N/A</v>
      </c>
      <c r="K111" s="446" t="e">
        <f ca="1">IF($B$6="ON", IF(K110&gt;=covid_start, IF(K110&lt;covid_recovery,NA(),SUMIFS(INDIRECT("Data_main"&amp;"["&amp;K$8&amp;"]"),Data_main[Data],$A111, Data_main[Segment],$B111, Data_main[Scenario],$B$3)),SUMIFS(INDIRECT("Data_main"&amp;"["&amp;K$8&amp;"]"),Data_main[Data],$A111, Data_main[Segment],$B111, Data_main[Scenario],$B$3)),SUMIFS(INDIRECT("Data_main"&amp;"["&amp;K$8&amp;"]"),Data_main[Data],$A111, Data_main[Segment],$B111, Data_main[Scenario],$B$3))</f>
        <v>#N/A</v>
      </c>
      <c r="L111" s="446" t="e">
        <f ca="1">IF($B$6="ON", IF(L110&gt;=covid_start, IF(L110&lt;covid_recovery,NA(),SUMIFS(INDIRECT("Data_main"&amp;"["&amp;L$8&amp;"]"),Data_main[Data],$A111, Data_main[Segment],$B111, Data_main[Scenario],$B$3)),SUMIFS(INDIRECT("Data_main"&amp;"["&amp;L$8&amp;"]"),Data_main[Data],$A111, Data_main[Segment],$B111, Data_main[Scenario],$B$3)),SUMIFS(INDIRECT("Data_main"&amp;"["&amp;L$8&amp;"]"),Data_main[Data],$A111, Data_main[Segment],$B111, Data_main[Scenario],$B$3))</f>
        <v>#N/A</v>
      </c>
      <c r="M111" s="446" t="e">
        <f ca="1">IF($B$6="ON", IF(M110&gt;=covid_start, IF(M110&lt;covid_recovery,NA(),SUMIFS(INDIRECT("Data_main"&amp;"["&amp;M$8&amp;"]"),Data_main[Data],$A111, Data_main[Segment],$B111, Data_main[Scenario],$B$3)),SUMIFS(INDIRECT("Data_main"&amp;"["&amp;M$8&amp;"]"),Data_main[Data],$A111, Data_main[Segment],$B111, Data_main[Scenario],$B$3)),SUMIFS(INDIRECT("Data_main"&amp;"["&amp;M$8&amp;"]"),Data_main[Data],$A111, Data_main[Segment],$B111, Data_main[Scenario],$B$3))</f>
        <v>#N/A</v>
      </c>
      <c r="N111" s="446" t="e">
        <f ca="1">IF($B$6="ON", IF(N110&gt;=covid_start, IF(N110&lt;covid_recovery,NA(),SUMIFS(INDIRECT("Data_main"&amp;"["&amp;N$8&amp;"]"),Data_main[Data],$A111, Data_main[Segment],$B111, Data_main[Scenario],$B$3)),SUMIFS(INDIRECT("Data_main"&amp;"["&amp;N$8&amp;"]"),Data_main[Data],$A111, Data_main[Segment],$B111, Data_main[Scenario],$B$3)),SUMIFS(INDIRECT("Data_main"&amp;"["&amp;N$8&amp;"]"),Data_main[Data],$A111, Data_main[Segment],$B111, Data_main[Scenario],$B$3))</f>
        <v>#N/A</v>
      </c>
      <c r="O111" s="446">
        <f ca="1">IF($B$6="ON", IF(O110&gt;=covid_start, IF(O110&lt;covid_recovery,NA(),SUMIFS(INDIRECT("Data_main"&amp;"["&amp;O$8&amp;"]"),Data_main[Data],$A111, Data_main[Segment],$B111, Data_main[Scenario],$B$3)),SUMIFS(INDIRECT("Data_main"&amp;"["&amp;O$8&amp;"]"),Data_main[Data],$A111, Data_main[Segment],$B111, Data_main[Scenario],$B$3)),SUMIFS(INDIRECT("Data_main"&amp;"["&amp;O$8&amp;"]"),Data_main[Data],$A111, Data_main[Segment],$B111, Data_main[Scenario],$B$3))</f>
        <v>0</v>
      </c>
      <c r="P111" s="446">
        <f ca="1">IF($B$6="ON", IF(P110&gt;=covid_start, IF(P110&lt;covid_recovery,NA(),SUMIFS(INDIRECT("Data_main"&amp;"["&amp;P$8&amp;"]"),Data_main[Data],$A111, Data_main[Segment],$B111, Data_main[Scenario],$B$3)),SUMIFS(INDIRECT("Data_main"&amp;"["&amp;P$8&amp;"]"),Data_main[Data],$A111, Data_main[Segment],$B111, Data_main[Scenario],$B$3)),SUMIFS(INDIRECT("Data_main"&amp;"["&amp;P$8&amp;"]"),Data_main[Data],$A111, Data_main[Segment],$B111, Data_main[Scenario],$B$3))</f>
        <v>0</v>
      </c>
      <c r="Q111" s="446">
        <f ca="1">IF($B$6="ON", IF(Q110&gt;=covid_start, IF(Q110&lt;covid_recovery,NA(),SUMIFS(INDIRECT("Data_main"&amp;"["&amp;Q$8&amp;"]"),Data_main[Data],$A111, Data_main[Segment],$B111, Data_main[Scenario],$B$3)),SUMIFS(INDIRECT("Data_main"&amp;"["&amp;Q$8&amp;"]"),Data_main[Data],$A111, Data_main[Segment],$B111, Data_main[Scenario],$B$3)),SUMIFS(INDIRECT("Data_main"&amp;"["&amp;Q$8&amp;"]"),Data_main[Data],$A111, Data_main[Segment],$B111, Data_main[Scenario],$B$3))</f>
        <v>0</v>
      </c>
      <c r="R111" s="446">
        <f ca="1">IF($B$6="ON", IF(R110&gt;=covid_start, IF(R110&lt;covid_recovery,NA(),SUMIFS(INDIRECT("Data_main"&amp;"["&amp;R$8&amp;"]"),Data_main[Data],$A111, Data_main[Segment],$B111, Data_main[Scenario],$B$3)),SUMIFS(INDIRECT("Data_main"&amp;"["&amp;R$8&amp;"]"),Data_main[Data],$A111, Data_main[Segment],$B111, Data_main[Scenario],$B$3)),SUMIFS(INDIRECT("Data_main"&amp;"["&amp;R$8&amp;"]"),Data_main[Data],$A111, Data_main[Segment],$B111, Data_main[Scenario],$B$3))</f>
        <v>0</v>
      </c>
      <c r="S111" s="446">
        <f ca="1">IF($B$6="ON", IF(S110&gt;=covid_start, IF(S110&lt;covid_recovery,NA(),SUMIFS(INDIRECT("Data_main"&amp;"["&amp;S$8&amp;"]"),Data_main[Data],$A111, Data_main[Segment],$B111, Data_main[Scenario],$B$3)),SUMIFS(INDIRECT("Data_main"&amp;"["&amp;S$8&amp;"]"),Data_main[Data],$A111, Data_main[Segment],$B111, Data_main[Scenario],$B$3)),SUMIFS(INDIRECT("Data_main"&amp;"["&amp;S$8&amp;"]"),Data_main[Data],$A111, Data_main[Segment],$B111, Data_main[Scenario],$B$3))</f>
        <v>0</v>
      </c>
      <c r="T111" s="446">
        <f ca="1">IF($B$6="ON", IF(T110&gt;=covid_start, IF(T110&lt;covid_recovery,NA(),SUMIFS(INDIRECT("Data_main"&amp;"["&amp;T$8&amp;"]"),Data_main[Data],$A111, Data_main[Segment],$B111, Data_main[Scenario],$B$3)),SUMIFS(INDIRECT("Data_main"&amp;"["&amp;T$8&amp;"]"),Data_main[Data],$A111, Data_main[Segment],$B111, Data_main[Scenario],$B$3)),SUMIFS(INDIRECT("Data_main"&amp;"["&amp;T$8&amp;"]"),Data_main[Data],$A111, Data_main[Segment],$B111, Data_main[Scenario],$B$3))</f>
        <v>0</v>
      </c>
      <c r="U111" s="446">
        <f ca="1">IF($B$6="ON", IF(U110&gt;=covid_start, IF(U110&lt;covid_recovery,NA(),SUMIFS(INDIRECT("Data_main"&amp;"["&amp;U$8&amp;"]"),Data_main[Data],$A111, Data_main[Segment],$B111, Data_main[Scenario],$B$3)),SUMIFS(INDIRECT("Data_main"&amp;"["&amp;U$8&amp;"]"),Data_main[Data],$A111, Data_main[Segment],$B111, Data_main[Scenario],$B$3)),SUMIFS(INDIRECT("Data_main"&amp;"["&amp;U$8&amp;"]"),Data_main[Data],$A111, Data_main[Segment],$B111, Data_main[Scenario],$B$3))</f>
        <v>0</v>
      </c>
      <c r="V111" s="446">
        <f ca="1">IF($B$6="ON", IF(V110&gt;=covid_start, IF(V110&lt;covid_recovery,NA(),SUMIFS(INDIRECT("Data_main"&amp;"["&amp;V$8&amp;"]"),Data_main[Data],$A111, Data_main[Segment],$B111, Data_main[Scenario],$B$3)),SUMIFS(INDIRECT("Data_main"&amp;"["&amp;V$8&amp;"]"),Data_main[Data],$A111, Data_main[Segment],$B111, Data_main[Scenario],$B$3)),SUMIFS(INDIRECT("Data_main"&amp;"["&amp;V$8&amp;"]"),Data_main[Data],$A111, Data_main[Segment],$B111, Data_main[Scenario],$B$3))</f>
        <v>0</v>
      </c>
      <c r="W111" s="446">
        <f ca="1">IF($B$6="ON", IF(W110&gt;=covid_start, IF(W110&lt;covid_recovery,NA(),SUMIFS(INDIRECT("Data_main"&amp;"["&amp;W$8&amp;"]"),Data_main[Data],$A111, Data_main[Segment],$B111, Data_main[Scenario],$B$3)),SUMIFS(INDIRECT("Data_main"&amp;"["&amp;W$8&amp;"]"),Data_main[Data],$A111, Data_main[Segment],$B111, Data_main[Scenario],$B$3)),SUMIFS(INDIRECT("Data_main"&amp;"["&amp;W$8&amp;"]"),Data_main[Data],$A111, Data_main[Segment],$B111, Data_main[Scenario],$B$3))</f>
        <v>0</v>
      </c>
      <c r="X111" s="446">
        <f ca="1">IF($B$6="ON", IF(X110&gt;=covid_start, IF(X110&lt;covid_recovery,NA(),SUMIFS(INDIRECT("Data_main"&amp;"["&amp;X$8&amp;"]"),Data_main[Data],$A111, Data_main[Segment],$B111, Data_main[Scenario],$B$3)),SUMIFS(INDIRECT("Data_main"&amp;"["&amp;X$8&amp;"]"),Data_main[Data],$A111, Data_main[Segment],$B111, Data_main[Scenario],$B$3)),SUMIFS(INDIRECT("Data_main"&amp;"["&amp;X$8&amp;"]"),Data_main[Data],$A111, Data_main[Segment],$B111, Data_main[Scenario],$B$3))</f>
        <v>0</v>
      </c>
      <c r="Y111" s="446">
        <f ca="1">IF($B$6="ON", IF(Y110&gt;=covid_start, IF(Y110&lt;covid_recovery,NA(),SUMIFS(INDIRECT("Data_main"&amp;"["&amp;Y$8&amp;"]"),Data_main[Data],$A111, Data_main[Segment],$B111, Data_main[Scenario],$B$3)),SUMIFS(INDIRECT("Data_main"&amp;"["&amp;Y$8&amp;"]"),Data_main[Data],$A111, Data_main[Segment],$B111, Data_main[Scenario],$B$3)),SUMIFS(INDIRECT("Data_main"&amp;"["&amp;Y$8&amp;"]"),Data_main[Data],$A111, Data_main[Segment],$B111, Data_main[Scenario],$B$3))</f>
        <v>0</v>
      </c>
      <c r="Z111" s="446">
        <f ca="1">IF($B$6="ON", IF(Z110&gt;=covid_start, IF(Z110&lt;covid_recovery,NA(),SUMIFS(INDIRECT("Data_main"&amp;"["&amp;Z$8&amp;"]"),Data_main[Data],$A111, Data_main[Segment],$B111, Data_main[Scenario],$B$3)),SUMIFS(INDIRECT("Data_main"&amp;"["&amp;Z$8&amp;"]"),Data_main[Data],$A111, Data_main[Segment],$B111, Data_main[Scenario],$B$3)),SUMIFS(INDIRECT("Data_main"&amp;"["&amp;Z$8&amp;"]"),Data_main[Data],$A111, Data_main[Segment],$B111, Data_main[Scenario],$B$3))</f>
        <v>0</v>
      </c>
      <c r="AA111" s="446">
        <f ca="1">IF($B$6="ON", IF(AA110&gt;=covid_start, IF(AA110&lt;covid_recovery,NA(),SUMIFS(INDIRECT("Data_main"&amp;"["&amp;AA$8&amp;"]"),Data_main[Data],$A111, Data_main[Segment],$B111, Data_main[Scenario],$B$3)),SUMIFS(INDIRECT("Data_main"&amp;"["&amp;AA$8&amp;"]"),Data_main[Data],$A111, Data_main[Segment],$B111, Data_main[Scenario],$B$3)),SUMIFS(INDIRECT("Data_main"&amp;"["&amp;AA$8&amp;"]"),Data_main[Data],$A111, Data_main[Segment],$B111, Data_main[Scenario],$B$3))</f>
        <v>0</v>
      </c>
      <c r="AB111" s="446">
        <f ca="1">IF($B$6="ON", IF(AB110&gt;=covid_start, IF(AB110&lt;covid_recovery,NA(),SUMIFS(INDIRECT("Data_main"&amp;"["&amp;AB$8&amp;"]"),Data_main[Data],$A111, Data_main[Segment],$B111, Data_main[Scenario],$B$3)),SUMIFS(INDIRECT("Data_main"&amp;"["&amp;AB$8&amp;"]"),Data_main[Data],$A111, Data_main[Segment],$B111, Data_main[Scenario],$B$3)),SUMIFS(INDIRECT("Data_main"&amp;"["&amp;AB$8&amp;"]"),Data_main[Data],$A111, Data_main[Segment],$B111, Data_main[Scenario],$B$3))</f>
        <v>0</v>
      </c>
      <c r="AC111" s="446">
        <f ca="1">IF($B$6="ON", IF(AC110&gt;=covid_start, IF(AC110&lt;covid_recovery,NA(),SUMIFS(INDIRECT("Data_main"&amp;"["&amp;AC$8&amp;"]"),Data_main[Data],$A111, Data_main[Segment],$B111, Data_main[Scenario],$B$3)),SUMIFS(INDIRECT("Data_main"&amp;"["&amp;AC$8&amp;"]"),Data_main[Data],$A111, Data_main[Segment],$B111, Data_main[Scenario],$B$3)),SUMIFS(INDIRECT("Data_main"&amp;"["&amp;AC$8&amp;"]"),Data_main[Data],$A111, Data_main[Segment],$B111, Data_main[Scenario],$B$3))</f>
        <v>0</v>
      </c>
      <c r="AD111" s="446">
        <f ca="1">IF($B$6="ON", IF(AD110&gt;=covid_start, IF(AD110&lt;covid_recovery,NA(),SUMIFS(INDIRECT("Data_main"&amp;"["&amp;AD$8&amp;"]"),Data_main[Data],$A111, Data_main[Segment],$B111, Data_main[Scenario],$B$3)),SUMIFS(INDIRECT("Data_main"&amp;"["&amp;AD$8&amp;"]"),Data_main[Data],$A111, Data_main[Segment],$B111, Data_main[Scenario],$B$3)),SUMIFS(INDIRECT("Data_main"&amp;"["&amp;AD$8&amp;"]"),Data_main[Data],$A111, Data_main[Segment],$B111, Data_main[Scenario],$B$3))</f>
        <v>0</v>
      </c>
      <c r="AE111" s="446">
        <f ca="1">IF($B$6="ON", IF(AE110&gt;=covid_start, IF(AE110&lt;covid_recovery,NA(),SUMIFS(INDIRECT("Data_main"&amp;"["&amp;AE$8&amp;"]"),Data_main[Data],$A111, Data_main[Segment],$B111, Data_main[Scenario],$B$3)),SUMIFS(INDIRECT("Data_main"&amp;"["&amp;AE$8&amp;"]"),Data_main[Data],$A111, Data_main[Segment],$B111, Data_main[Scenario],$B$3)),SUMIFS(INDIRECT("Data_main"&amp;"["&amp;AE$8&amp;"]"),Data_main[Data],$A111, Data_main[Segment],$B111, Data_main[Scenario],$B$3))</f>
        <v>0</v>
      </c>
      <c r="AF111" s="446">
        <f ca="1">IF($B$6="ON", IF(AF110&gt;=covid_start, IF(AF110&lt;covid_recovery,NA(),SUMIFS(INDIRECT("Data_main"&amp;"["&amp;AF$8&amp;"]"),Data_main[Data],$A111, Data_main[Segment],$B111, Data_main[Scenario],$B$3)),SUMIFS(INDIRECT("Data_main"&amp;"["&amp;AF$8&amp;"]"),Data_main[Data],$A111, Data_main[Segment],$B111, Data_main[Scenario],$B$3)),SUMIFS(INDIRECT("Data_main"&amp;"["&amp;AF$8&amp;"]"),Data_main[Data],$A111, Data_main[Segment],$B111, Data_main[Scenario],$B$3))</f>
        <v>0</v>
      </c>
      <c r="AG111" s="446">
        <f ca="1">IF($B$6="ON", IF(AG110&gt;=covid_start, IF(AG110&lt;covid_recovery,NA(),SUMIFS(INDIRECT("Data_main"&amp;"["&amp;AG$8&amp;"]"),Data_main[Data],$A111, Data_main[Segment],$B111, Data_main[Scenario],$B$3)),SUMIFS(INDIRECT("Data_main"&amp;"["&amp;AG$8&amp;"]"),Data_main[Data],$A111, Data_main[Segment],$B111, Data_main[Scenario],$B$3)),SUMIFS(INDIRECT("Data_main"&amp;"["&amp;AG$8&amp;"]"),Data_main[Data],$A111, Data_main[Segment],$B111, Data_main[Scenario],$B$3))</f>
        <v>0</v>
      </c>
      <c r="AH111" s="446">
        <f ca="1">IF($B$6="ON", IF(AH110&gt;=covid_start, IF(AH110&lt;covid_recovery,NA(),SUMIFS(INDIRECT("Data_main"&amp;"["&amp;AH$8&amp;"]"),Data_main[Data],$A111, Data_main[Segment],$B111, Data_main[Scenario],$B$3)),SUMIFS(INDIRECT("Data_main"&amp;"["&amp;AH$8&amp;"]"),Data_main[Data],$A111, Data_main[Segment],$B111, Data_main[Scenario],$B$3)),SUMIFS(INDIRECT("Data_main"&amp;"["&amp;AH$8&amp;"]"),Data_main[Data],$A111, Data_main[Segment],$B111, Data_main[Scenario],$B$3))</f>
        <v>0</v>
      </c>
      <c r="AI111" s="446">
        <f ca="1">IF($B$6="ON", IF(AI110&gt;=covid_start, IF(AI110&lt;covid_recovery,NA(),SUMIFS(INDIRECT("Data_main"&amp;"["&amp;AI$8&amp;"]"),Data_main[Data],$A111, Data_main[Segment],$B111, Data_main[Scenario],$B$3)),SUMIFS(INDIRECT("Data_main"&amp;"["&amp;AI$8&amp;"]"),Data_main[Data],$A111, Data_main[Segment],$B111, Data_main[Scenario],$B$3)),SUMIFS(INDIRECT("Data_main"&amp;"["&amp;AI$8&amp;"]"),Data_main[Data],$A111, Data_main[Segment],$B111, Data_main[Scenario],$B$3))</f>
        <v>0</v>
      </c>
      <c r="AJ111" s="446">
        <f ca="1">IF($B$6="ON", IF(AJ110&gt;=covid_start, IF(AJ110&lt;covid_recovery,NA(),SUMIFS(INDIRECT("Data_main"&amp;"["&amp;AJ$8&amp;"]"),Data_main[Data],$A111, Data_main[Segment],$B111, Data_main[Scenario],$B$3)),SUMIFS(INDIRECT("Data_main"&amp;"["&amp;AJ$8&amp;"]"),Data_main[Data],$A111, Data_main[Segment],$B111, Data_main[Scenario],$B$3)),SUMIFS(INDIRECT("Data_main"&amp;"["&amp;AJ$8&amp;"]"),Data_main[Data],$A111, Data_main[Segment],$B111, Data_main[Scenario],$B$3))</f>
        <v>0</v>
      </c>
      <c r="AK111" s="446">
        <f ca="1">IF($B$6="ON", IF(AK110&gt;=covid_start, IF(AK110&lt;covid_recovery,NA(),SUMIFS(INDIRECT("Data_main"&amp;"["&amp;AK$8&amp;"]"),Data_main[Data],$A111, Data_main[Segment],$B111, Data_main[Scenario],$B$3)),SUMIFS(INDIRECT("Data_main"&amp;"["&amp;AK$8&amp;"]"),Data_main[Data],$A111, Data_main[Segment],$B111, Data_main[Scenario],$B$3)),SUMIFS(INDIRECT("Data_main"&amp;"["&amp;AK$8&amp;"]"),Data_main[Data],$A111, Data_main[Segment],$B111, Data_main[Scenario],$B$3))</f>
        <v>0</v>
      </c>
      <c r="AL111" s="446">
        <f ca="1">IF($B$6="ON", IF(AL110&gt;=covid_start, IF(AL110&lt;covid_recovery,NA(),SUMIFS(INDIRECT("Data_main"&amp;"["&amp;AL$8&amp;"]"),Data_main[Data],$A111, Data_main[Segment],$B111, Data_main[Scenario],$B$3)),SUMIFS(INDIRECT("Data_main"&amp;"["&amp;AL$8&amp;"]"),Data_main[Data],$A111, Data_main[Segment],$B111, Data_main[Scenario],$B$3)),SUMIFS(INDIRECT("Data_main"&amp;"["&amp;AL$8&amp;"]"),Data_main[Data],$A111, Data_main[Segment],$B111, Data_main[Scenario],$B$3))</f>
        <v>0</v>
      </c>
      <c r="AM111" s="446">
        <f ca="1">IF($B$6="ON", IF(AM110&gt;=covid_start, IF(AM110&lt;covid_recovery,NA(),SUMIFS(INDIRECT("Data_main"&amp;"["&amp;AM$8&amp;"]"),Data_main[Data],$A111, Data_main[Segment],$B111, Data_main[Scenario],$B$3)),SUMIFS(INDIRECT("Data_main"&amp;"["&amp;AM$8&amp;"]"),Data_main[Data],$A111, Data_main[Segment],$B111, Data_main[Scenario],$B$3)),SUMIFS(INDIRECT("Data_main"&amp;"["&amp;AM$8&amp;"]"),Data_main[Data],$A111, Data_main[Segment],$B111, Data_main[Scenario],$B$3))</f>
        <v>0</v>
      </c>
      <c r="AN111" s="446">
        <f ca="1">IF($B$6="ON", IF(AN110&gt;=covid_start, IF(AN110&lt;covid_recovery,NA(),SUMIFS(INDIRECT("Data_main"&amp;"["&amp;AN$8&amp;"]"),Data_main[Data],$A111, Data_main[Segment],$B111, Data_main[Scenario],$B$3)),SUMIFS(INDIRECT("Data_main"&amp;"["&amp;AN$8&amp;"]"),Data_main[Data],$A111, Data_main[Segment],$B111, Data_main[Scenario],$B$3)),SUMIFS(INDIRECT("Data_main"&amp;"["&amp;AN$8&amp;"]"),Data_main[Data],$A111, Data_main[Segment],$B111, Data_main[Scenario],$B$3))</f>
        <v>0</v>
      </c>
      <c r="AO111" s="446">
        <f ca="1">IF($B$6="ON", IF(AO110&gt;=covid_start, IF(AO110&lt;covid_recovery,NA(),SUMIFS(INDIRECT("Data_main"&amp;"["&amp;AO$8&amp;"]"),Data_main[Data],$A111, Data_main[Segment],$B111, Data_main[Scenario],$B$3)),SUMIFS(INDIRECT("Data_main"&amp;"["&amp;AO$8&amp;"]"),Data_main[Data],$A111, Data_main[Segment],$B111, Data_main[Scenario],$B$3)),SUMIFS(INDIRECT("Data_main"&amp;"["&amp;AO$8&amp;"]"),Data_main[Data],$A111, Data_main[Segment],$B111, Data_main[Scenario],$B$3))</f>
        <v>0</v>
      </c>
      <c r="AP111" s="446">
        <f ca="1">IF($B$6="ON", IF(AP110&gt;=covid_start, IF(AP110&lt;covid_recovery,NA(),SUMIFS(INDIRECT("Data_main"&amp;"["&amp;AP$8&amp;"]"),Data_main[Data],$A111, Data_main[Segment],$B111, Data_main[Scenario],$B$3)),SUMIFS(INDIRECT("Data_main"&amp;"["&amp;AP$8&amp;"]"),Data_main[Data],$A111, Data_main[Segment],$B111, Data_main[Scenario],$B$3)),SUMIFS(INDIRECT("Data_main"&amp;"["&amp;AP$8&amp;"]"),Data_main[Data],$A111, Data_main[Segment],$B111, Data_main[Scenario],$B$3))</f>
        <v>0</v>
      </c>
      <c r="AQ111" s="446">
        <f ca="1">IF($B$6="ON", IF(AQ110&gt;=covid_start, IF(AQ110&lt;covid_recovery,NA(),SUMIFS(INDIRECT("Data_main"&amp;"["&amp;AQ$8&amp;"]"),Data_main[Data],$A111, Data_main[Segment],$B111, Data_main[Scenario],$B$3)),SUMIFS(INDIRECT("Data_main"&amp;"["&amp;AQ$8&amp;"]"),Data_main[Data],$A111, Data_main[Segment],$B111, Data_main[Scenario],$B$3)),SUMIFS(INDIRECT("Data_main"&amp;"["&amp;AQ$8&amp;"]"),Data_main[Data],$A111, Data_main[Segment],$B111, Data_main[Scenario],$B$3))</f>
        <v>0</v>
      </c>
      <c r="AR111" s="446">
        <f ca="1">IF($B$6="ON", IF(AR110&gt;=covid_start, IF(AR110&lt;covid_recovery,NA(),SUMIFS(INDIRECT("Data_main"&amp;"["&amp;AR$8&amp;"]"),Data_main[Data],$A111, Data_main[Segment],$B111, Data_main[Scenario],$B$3)),SUMIFS(INDIRECT("Data_main"&amp;"["&amp;AR$8&amp;"]"),Data_main[Data],$A111, Data_main[Segment],$B111, Data_main[Scenario],$B$3)),SUMIFS(INDIRECT("Data_main"&amp;"["&amp;AR$8&amp;"]"),Data_main[Data],$A111, Data_main[Segment],$B111, Data_main[Scenario],$B$3))</f>
        <v>0</v>
      </c>
      <c r="AS111" s="446">
        <f ca="1">IF($B$6="ON", IF(AS110&gt;=covid_start, IF(AS110&lt;covid_recovery,NA(),SUMIFS(INDIRECT("Data_main"&amp;"["&amp;AS$8&amp;"]"),Data_main[Data],$A111, Data_main[Segment],$B111, Data_main[Scenario],$B$3)),SUMIFS(INDIRECT("Data_main"&amp;"["&amp;AS$8&amp;"]"),Data_main[Data],$A111, Data_main[Segment],$B111, Data_main[Scenario],$B$3)),SUMIFS(INDIRECT("Data_main"&amp;"["&amp;AS$8&amp;"]"),Data_main[Data],$A111, Data_main[Segment],$B111, Data_main[Scenario],$B$3))</f>
        <v>0</v>
      </c>
      <c r="AT111" s="446">
        <f ca="1">IF($B$6="ON", IF(AT110&gt;=covid_start, IF(AT110&lt;covid_recovery,NA(),SUMIFS(INDIRECT("Data_main"&amp;"["&amp;AT$8&amp;"]"),Data_main[Data],$A111, Data_main[Segment],$B111, Data_main[Scenario],$B$3)),SUMIFS(INDIRECT("Data_main"&amp;"["&amp;AT$8&amp;"]"),Data_main[Data],$A111, Data_main[Segment],$B111, Data_main[Scenario],$B$3)),SUMIFS(INDIRECT("Data_main"&amp;"["&amp;AT$8&amp;"]"),Data_main[Data],$A111, Data_main[Segment],$B111, Data_main[Scenario],$B$3))</f>
        <v>0</v>
      </c>
      <c r="AU111" s="446">
        <f ca="1">IF($B$6="ON", IF(AU110&gt;=covid_start, IF(AU110&lt;covid_recovery,NA(),SUMIFS(INDIRECT("Data_main"&amp;"["&amp;AU$8&amp;"]"),Data_main[Data],$A111, Data_main[Segment],$B111, Data_main[Scenario],$B$3)),SUMIFS(INDIRECT("Data_main"&amp;"["&amp;AU$8&amp;"]"),Data_main[Data],$A111, Data_main[Segment],$B111, Data_main[Scenario],$B$3)),SUMIFS(INDIRECT("Data_main"&amp;"["&amp;AU$8&amp;"]"),Data_main[Data],$A111, Data_main[Segment],$B111, Data_main[Scenario],$B$3))</f>
        <v>0</v>
      </c>
      <c r="AV111" s="446">
        <f ca="1">IF($B$6="ON", IF(AV110&gt;=covid_start, IF(AV110&lt;covid_recovery,NA(),SUMIFS(INDIRECT("Data_main"&amp;"["&amp;AV$8&amp;"]"),Data_main[Data],$A111, Data_main[Segment],$B111, Data_main[Scenario],$B$3)),SUMIFS(INDIRECT("Data_main"&amp;"["&amp;AV$8&amp;"]"),Data_main[Data],$A111, Data_main[Segment],$B111, Data_main[Scenario],$B$3)),SUMIFS(INDIRECT("Data_main"&amp;"["&amp;AV$8&amp;"]"),Data_main[Data],$A111, Data_main[Segment],$B111, Data_main[Scenario],$B$3))</f>
        <v>0</v>
      </c>
      <c r="AW111" s="446">
        <f ca="1">IF($B$6="ON", IF(AW110&gt;=covid_start, IF(AW110&lt;covid_recovery,NA(),SUMIFS(INDIRECT("Data_main"&amp;"["&amp;AW$8&amp;"]"),Data_main[Data],$A111, Data_main[Segment],$B111, Data_main[Scenario],$B$3)),SUMIFS(INDIRECT("Data_main"&amp;"["&amp;AW$8&amp;"]"),Data_main[Data],$A111, Data_main[Segment],$B111, Data_main[Scenario],$B$3)),SUMIFS(INDIRECT("Data_main"&amp;"["&amp;AW$8&amp;"]"),Data_main[Data],$A111, Data_main[Segment],$B111, Data_main[Scenario],$B$3))</f>
        <v>0</v>
      </c>
      <c r="AX111" s="446">
        <f ca="1">IF($B$6="ON", IF(AX110&gt;=covid_start, IF(AX110&lt;covid_recovery,NA(),SUMIFS(INDIRECT("Data_main"&amp;"["&amp;AX$8&amp;"]"),Data_main[Data],$A111, Data_main[Segment],$B111, Data_main[Scenario],$B$3)),SUMIFS(INDIRECT("Data_main"&amp;"["&amp;AX$8&amp;"]"),Data_main[Data],$A111, Data_main[Segment],$B111, Data_main[Scenario],$B$3)),SUMIFS(INDIRECT("Data_main"&amp;"["&amp;AX$8&amp;"]"),Data_main[Data],$A111, Data_main[Segment],$B111, Data_main[Scenario],$B$3))</f>
        <v>0</v>
      </c>
      <c r="AY111" s="446">
        <f ca="1">IF($B$6="ON", IF(AY110&gt;=covid_start, IF(AY110&lt;covid_recovery,NA(),SUMIFS(INDIRECT("Data_main"&amp;"["&amp;AY$8&amp;"]"),Data_main[Data],$A111, Data_main[Segment],$B111, Data_main[Scenario],$B$3)),SUMIFS(INDIRECT("Data_main"&amp;"["&amp;AY$8&amp;"]"),Data_main[Data],$A111, Data_main[Segment],$B111, Data_main[Scenario],$B$3)),SUMIFS(INDIRECT("Data_main"&amp;"["&amp;AY$8&amp;"]"),Data_main[Data],$A111, Data_main[Segment],$B111, Data_main[Scenario],$B$3))</f>
        <v>0</v>
      </c>
      <c r="AZ111" s="446">
        <f ca="1">IF($B$6="ON", IF(AZ110&gt;=covid_start, IF(AZ110&lt;covid_recovery,NA(),SUMIFS(INDIRECT("Data_main"&amp;"["&amp;AZ$8&amp;"]"),Data_main[Data],$A111, Data_main[Segment],$B111, Data_main[Scenario],$B$3)),SUMIFS(INDIRECT("Data_main"&amp;"["&amp;AZ$8&amp;"]"),Data_main[Data],$A111, Data_main[Segment],$B111, Data_main[Scenario],$B$3)),SUMIFS(INDIRECT("Data_main"&amp;"["&amp;AZ$8&amp;"]"),Data_main[Data],$A111, Data_main[Segment],$B111, Data_main[Scenario],$B$3))</f>
        <v>0</v>
      </c>
      <c r="BA111" s="446">
        <f ca="1">IF($B$6="ON", IF(BA110&gt;=covid_start, IF(BA110&lt;covid_recovery,NA(),SUMIFS(INDIRECT("Data_main"&amp;"["&amp;BA$8&amp;"]"),Data_main[Data],$A111, Data_main[Segment],$B111, Data_main[Scenario],$B$3)),SUMIFS(INDIRECT("Data_main"&amp;"["&amp;BA$8&amp;"]"),Data_main[Data],$A111, Data_main[Segment],$B111, Data_main[Scenario],$B$3)),SUMIFS(INDIRECT("Data_main"&amp;"["&amp;BA$8&amp;"]"),Data_main[Data],$A111, Data_main[Segment],$B111, Data_main[Scenario],$B$3))</f>
        <v>0</v>
      </c>
      <c r="BB111" s="446">
        <f ca="1">IF($B$6="ON", IF(BB110&gt;=covid_start, IF(BB110&lt;covid_recovery,NA(),SUMIFS(INDIRECT("Data_main"&amp;"["&amp;BB$8&amp;"]"),Data_main[Data],$A111, Data_main[Segment],$B111, Data_main[Scenario],$B$3)),SUMIFS(INDIRECT("Data_main"&amp;"["&amp;BB$8&amp;"]"),Data_main[Data],$A111, Data_main[Segment],$B111, Data_main[Scenario],$B$3)),SUMIFS(INDIRECT("Data_main"&amp;"["&amp;BB$8&amp;"]"),Data_main[Data],$A111, Data_main[Segment],$B111, Data_main[Scenario],$B$3))</f>
        <v>0</v>
      </c>
      <c r="BC111" s="446">
        <f ca="1">IF($B$6="ON", IF(BC110&gt;=covid_start, IF(BC110&lt;covid_recovery,NA(),SUMIFS(INDIRECT("Data_main"&amp;"["&amp;BC$8&amp;"]"),Data_main[Data],$A111, Data_main[Segment],$B111, Data_main[Scenario],$B$3)),SUMIFS(INDIRECT("Data_main"&amp;"["&amp;BC$8&amp;"]"),Data_main[Data],$A111, Data_main[Segment],$B111, Data_main[Scenario],$B$3)),SUMIFS(INDIRECT("Data_main"&amp;"["&amp;BC$8&amp;"]"),Data_main[Data],$A111, Data_main[Segment],$B111, Data_main[Scenario],$B$3))</f>
        <v>0</v>
      </c>
      <c r="BD111" s="446">
        <f ca="1">IF($B$6="ON", IF(BD110&gt;=covid_start, IF(BD110&lt;covid_recovery,NA(),SUMIFS(INDIRECT("Data_main"&amp;"["&amp;BD$8&amp;"]"),Data_main[Data],$A111, Data_main[Segment],$B111, Data_main[Scenario],$B$3)),SUMIFS(INDIRECT("Data_main"&amp;"["&amp;BD$8&amp;"]"),Data_main[Data],$A111, Data_main[Segment],$B111, Data_main[Scenario],$B$3)),SUMIFS(INDIRECT("Data_main"&amp;"["&amp;BD$8&amp;"]"),Data_main[Data],$A111, Data_main[Segment],$B111, Data_main[Scenario],$B$3))</f>
        <v>0</v>
      </c>
      <c r="BE111" s="446">
        <f ca="1">IF($B$6="ON", IF(BE110&gt;=covid_start, IF(BE110&lt;covid_recovery,NA(),SUMIFS(INDIRECT("Data_main"&amp;"["&amp;BE$8&amp;"]"),Data_main[Data],$A111, Data_main[Segment],$B111, Data_main[Scenario],$B$3)),SUMIFS(INDIRECT("Data_main"&amp;"["&amp;BE$8&amp;"]"),Data_main[Data],$A111, Data_main[Segment],$B111, Data_main[Scenario],$B$3)),SUMIFS(INDIRECT("Data_main"&amp;"["&amp;BE$8&amp;"]"),Data_main[Data],$A111, Data_main[Segment],$B111, Data_main[Scenario],$B$3))</f>
        <v>0</v>
      </c>
      <c r="BF111" s="446">
        <f ca="1">IF($B$6="ON", IF(BF110&gt;=covid_start, IF(BF110&lt;covid_recovery,NA(),SUMIFS(INDIRECT("Data_main"&amp;"["&amp;BF$8&amp;"]"),Data_main[Data],$A111, Data_main[Segment],$B111, Data_main[Scenario],$B$3)),SUMIFS(INDIRECT("Data_main"&amp;"["&amp;BF$8&amp;"]"),Data_main[Data],$A111, Data_main[Segment],$B111, Data_main[Scenario],$B$3)),SUMIFS(INDIRECT("Data_main"&amp;"["&amp;BF$8&amp;"]"),Data_main[Data],$A111, Data_main[Segment],$B111, Data_main[Scenario],$B$3))</f>
        <v>0</v>
      </c>
      <c r="BG111" s="446">
        <f ca="1">IF($B$6="ON", IF(BG110&gt;=covid_start, IF(BG110&lt;covid_recovery,NA(),SUMIFS(INDIRECT("Data_main"&amp;"["&amp;BG$8&amp;"]"),Data_main[Data],$A111, Data_main[Segment],$B111, Data_main[Scenario],$B$3)),SUMIFS(INDIRECT("Data_main"&amp;"["&amp;BG$8&amp;"]"),Data_main[Data],$A111, Data_main[Segment],$B111, Data_main[Scenario],$B$3)),SUMIFS(INDIRECT("Data_main"&amp;"["&amp;BG$8&amp;"]"),Data_main[Data],$A111, Data_main[Segment],$B111, Data_main[Scenario],$B$3))</f>
        <v>0</v>
      </c>
      <c r="BH111" s="446">
        <f ca="1">IF($B$6="ON", IF(BH110&gt;=covid_start, IF(BH110&lt;covid_recovery,NA(),SUMIFS(INDIRECT("Data_main"&amp;"["&amp;BH$8&amp;"]"),Data_main[Data],$A111, Data_main[Segment],$B111, Data_main[Scenario],$B$3)),SUMIFS(INDIRECT("Data_main"&amp;"["&amp;BH$8&amp;"]"),Data_main[Data],$A111, Data_main[Segment],$B111, Data_main[Scenario],$B$3)),SUMIFS(INDIRECT("Data_main"&amp;"["&amp;BH$8&amp;"]"),Data_main[Data],$A111, Data_main[Segment],$B111, Data_main[Scenario],$B$3))</f>
        <v>0</v>
      </c>
      <c r="BI111" s="446">
        <f ca="1">IF($B$6="ON", IF(BI110&gt;=covid_start, IF(BI110&lt;covid_recovery,NA(),SUMIFS(INDIRECT("Data_main"&amp;"["&amp;BI$8&amp;"]"),Data_main[Data],$A111, Data_main[Segment],$B111, Data_main[Scenario],$B$3)),SUMIFS(INDIRECT("Data_main"&amp;"["&amp;BI$8&amp;"]"),Data_main[Data],$A111, Data_main[Segment],$B111, Data_main[Scenario],$B$3)),SUMIFS(INDIRECT("Data_main"&amp;"["&amp;BI$8&amp;"]"),Data_main[Data],$A111, Data_main[Segment],$B111, Data_main[Scenario],$B$3))</f>
        <v>0</v>
      </c>
      <c r="BJ111" s="446">
        <f ca="1">IF($B$6="ON", IF(BJ110&gt;=covid_start, IF(BJ110&lt;covid_recovery,NA(),SUMIFS(INDIRECT("Data_main"&amp;"["&amp;BJ$8&amp;"]"),Data_main[Data],$A111, Data_main[Segment],$B111, Data_main[Scenario],$B$3)),SUMIFS(INDIRECT("Data_main"&amp;"["&amp;BJ$8&amp;"]"),Data_main[Data],$A111, Data_main[Segment],$B111, Data_main[Scenario],$B$3)),SUMIFS(INDIRECT("Data_main"&amp;"["&amp;BJ$8&amp;"]"),Data_main[Data],$A111, Data_main[Segment],$B111, Data_main[Scenario],$B$3))</f>
        <v>0</v>
      </c>
      <c r="BK111" s="446">
        <f ca="1">IF($B$6="ON", IF(BK110&gt;=covid_start, IF(BK110&lt;covid_recovery,NA(),SUMIFS(INDIRECT("Data_main"&amp;"["&amp;BK$8&amp;"]"),Data_main[Data],$A111, Data_main[Segment],$B111, Data_main[Scenario],$B$3)),SUMIFS(INDIRECT("Data_main"&amp;"["&amp;BK$8&amp;"]"),Data_main[Data],$A111, Data_main[Segment],$B111, Data_main[Scenario],$B$3)),SUMIFS(INDIRECT("Data_main"&amp;"["&amp;BK$8&amp;"]"),Data_main[Data],$A111, Data_main[Segment],$B111, Data_main[Scenario],$B$3))</f>
        <v>0</v>
      </c>
      <c r="BL111" s="446">
        <f ca="1">IF($B$6="ON", IF(BL110&gt;=covid_start, IF(BL110&lt;covid_recovery,NA(),SUMIFS(INDIRECT("Data_main"&amp;"["&amp;BL$8&amp;"]"),Data_main[Data],$A111, Data_main[Segment],$B111, Data_main[Scenario],$B$3)),SUMIFS(INDIRECT("Data_main"&amp;"["&amp;BL$8&amp;"]"),Data_main[Data],$A111, Data_main[Segment],$B111, Data_main[Scenario],$B$3)),SUMIFS(INDIRECT("Data_main"&amp;"["&amp;BL$8&amp;"]"),Data_main[Data],$A111, Data_main[Segment],$B111, Data_main[Scenario],$B$3))</f>
        <v>0</v>
      </c>
      <c r="BM111" s="446">
        <f ca="1">IF($B$6="ON", IF(BM110&gt;=covid_start, IF(BM110&lt;covid_recovery,NA(),SUMIFS(INDIRECT("Data_main"&amp;"["&amp;BM$8&amp;"]"),Data_main[Data],$A111, Data_main[Segment],$B111, Data_main[Scenario],$B$3)),SUMIFS(INDIRECT("Data_main"&amp;"["&amp;BM$8&amp;"]"),Data_main[Data],$A111, Data_main[Segment],$B111, Data_main[Scenario],$B$3)),SUMIFS(INDIRECT("Data_main"&amp;"["&amp;BM$8&amp;"]"),Data_main[Data],$A111, Data_main[Segment],$B111, Data_main[Scenario],$B$3))</f>
        <v>0</v>
      </c>
      <c r="BN111" s="446">
        <f ca="1">IF($B$6="ON", IF(BN110&gt;=covid_start, IF(BN110&lt;covid_recovery,NA(),SUMIFS(INDIRECT("Data_main"&amp;"["&amp;BN$8&amp;"]"),Data_main[Data],$A111, Data_main[Segment],$B111, Data_main[Scenario],$B$3)),SUMIFS(INDIRECT("Data_main"&amp;"["&amp;BN$8&amp;"]"),Data_main[Data],$A111, Data_main[Segment],$B111, Data_main[Scenario],$B$3)),SUMIFS(INDIRECT("Data_main"&amp;"["&amp;BN$8&amp;"]"),Data_main[Data],$A111, Data_main[Segment],$B111, Data_main[Scenario],$B$3))</f>
        <v>0</v>
      </c>
      <c r="BO111" s="446">
        <f ca="1">IF($B$6="ON", IF(BO110&gt;=covid_start, IF(BO110&lt;covid_recovery,NA(),SUMIFS(INDIRECT("Data_main"&amp;"["&amp;BO$8&amp;"]"),Data_main[Data],$A111, Data_main[Segment],$B111, Data_main[Scenario],$B$3)),SUMIFS(INDIRECT("Data_main"&amp;"["&amp;BO$8&amp;"]"),Data_main[Data],$A111, Data_main[Segment],$B111, Data_main[Scenario],$B$3)),SUMIFS(INDIRECT("Data_main"&amp;"["&amp;BO$8&amp;"]"),Data_main[Data],$A111, Data_main[Segment],$B111, Data_main[Scenario],$B$3))</f>
        <v>0</v>
      </c>
      <c r="BP111" s="446">
        <f ca="1">IF($B$6="ON", IF(BP110&gt;=covid_start, IF(BP110&lt;covid_recovery,NA(),SUMIFS(INDIRECT("Data_main"&amp;"["&amp;BP$8&amp;"]"),Data_main[Data],$A111, Data_main[Segment],$B111, Data_main[Scenario],$B$3)),SUMIFS(INDIRECT("Data_main"&amp;"["&amp;BP$8&amp;"]"),Data_main[Data],$A111, Data_main[Segment],$B111, Data_main[Scenario],$B$3)),SUMIFS(INDIRECT("Data_main"&amp;"["&amp;BP$8&amp;"]"),Data_main[Data],$A111, Data_main[Segment],$B111, Data_main[Scenario],$B$3))</f>
        <v>0</v>
      </c>
      <c r="BQ111" s="446">
        <f ca="1">IF($B$6="ON", IF(BQ110&gt;=covid_start, IF(BQ110&lt;covid_recovery,NA(),SUMIFS(INDIRECT("Data_main"&amp;"["&amp;BQ$8&amp;"]"),Data_main[Data],$A111, Data_main[Segment],$B111, Data_main[Scenario],$B$3)),SUMIFS(INDIRECT("Data_main"&amp;"["&amp;BQ$8&amp;"]"),Data_main[Data],$A111, Data_main[Segment],$B111, Data_main[Scenario],$B$3)),SUMIFS(INDIRECT("Data_main"&amp;"["&amp;BQ$8&amp;"]"),Data_main[Data],$A111, Data_main[Segment],$B111, Data_main[Scenario],$B$3))</f>
        <v>0</v>
      </c>
      <c r="BR111" s="446">
        <f ca="1">IF($B$6="ON", IF(BR110&gt;=covid_start, IF(BR110&lt;covid_recovery,NA(),SUMIFS(INDIRECT("Data_main"&amp;"["&amp;BR$8&amp;"]"),Data_main[Data],$A111, Data_main[Segment],$B111, Data_main[Scenario],$B$3)),SUMIFS(INDIRECT("Data_main"&amp;"["&amp;BR$8&amp;"]"),Data_main[Data],$A111, Data_main[Segment],$B111, Data_main[Scenario],$B$3)),SUMIFS(INDIRECT("Data_main"&amp;"["&amp;BR$8&amp;"]"),Data_main[Data],$A111, Data_main[Segment],$B111, Data_main[Scenario],$B$3))</f>
        <v>0</v>
      </c>
      <c r="BS111" s="446">
        <f ca="1">IF($B$6="ON", IF(BS110&gt;=covid_start, IF(BS110&lt;covid_recovery,NA(),SUMIFS(INDIRECT("Data_main"&amp;"["&amp;BS$8&amp;"]"),Data_main[Data],$A111, Data_main[Segment],$B111, Data_main[Scenario],$B$3)),SUMIFS(INDIRECT("Data_main"&amp;"["&amp;BS$8&amp;"]"),Data_main[Data],$A111, Data_main[Segment],$B111, Data_main[Scenario],$B$3)),SUMIFS(INDIRECT("Data_main"&amp;"["&amp;BS$8&amp;"]"),Data_main[Data],$A111, Data_main[Segment],$B111, Data_main[Scenario],$B$3))</f>
        <v>0</v>
      </c>
      <c r="BT111" s="446">
        <f ca="1">IF($B$6="ON", IF(BT110&gt;=covid_start, IF(BT110&lt;covid_recovery,NA(),SUMIFS(INDIRECT("Data_main"&amp;"["&amp;BT$8&amp;"]"),Data_main[Data],$A111, Data_main[Segment],$B111, Data_main[Scenario],$B$3)),SUMIFS(INDIRECT("Data_main"&amp;"["&amp;BT$8&amp;"]"),Data_main[Data],$A111, Data_main[Segment],$B111, Data_main[Scenario],$B$3)),SUMIFS(INDIRECT("Data_main"&amp;"["&amp;BT$8&amp;"]"),Data_main[Data],$A111, Data_main[Segment],$B111, Data_main[Scenario],$B$3))</f>
        <v>0</v>
      </c>
      <c r="BU111" s="446">
        <f ca="1">IF($B$6="ON", IF(BU110&gt;=covid_start, IF(BU110&lt;covid_recovery,NA(),SUMIFS(INDIRECT("Data_main"&amp;"["&amp;BU$8&amp;"]"),Data_main[Data],$A111, Data_main[Segment],$B111, Data_main[Scenario],$B$3)),SUMIFS(INDIRECT("Data_main"&amp;"["&amp;BU$8&amp;"]"),Data_main[Data],$A111, Data_main[Segment],$B111, Data_main[Scenario],$B$3)),SUMIFS(INDIRECT("Data_main"&amp;"["&amp;BU$8&amp;"]"),Data_main[Data],$A111, Data_main[Segment],$B111, Data_main[Scenario],$B$3))</f>
        <v>0</v>
      </c>
      <c r="BV111" s="446">
        <f ca="1">IF($B$6="ON", IF(BV110&gt;=covid_start, IF(BV110&lt;covid_recovery,NA(),SUMIFS(INDIRECT("Data_main"&amp;"["&amp;BV$8&amp;"]"),Data_main[Data],$A111, Data_main[Segment],$B111, Data_main[Scenario],$B$3)),SUMIFS(INDIRECT("Data_main"&amp;"["&amp;BV$8&amp;"]"),Data_main[Data],$A111, Data_main[Segment],$B111, Data_main[Scenario],$B$3)),SUMIFS(INDIRECT("Data_main"&amp;"["&amp;BV$8&amp;"]"),Data_main[Data],$A111, Data_main[Segment],$B111, Data_main[Scenario],$B$3))</f>
        <v>0</v>
      </c>
      <c r="BW111" s="446">
        <f ca="1">IF($B$6="ON", IF(BW110&gt;=covid_start, IF(BW110&lt;covid_recovery,NA(),SUMIFS(INDIRECT("Data_main"&amp;"["&amp;BW$8&amp;"]"),Data_main[Data],$A111, Data_main[Segment],$B111, Data_main[Scenario],$B$3)),SUMIFS(INDIRECT("Data_main"&amp;"["&amp;BW$8&amp;"]"),Data_main[Data],$A111, Data_main[Segment],$B111, Data_main[Scenario],$B$3)),SUMIFS(INDIRECT("Data_main"&amp;"["&amp;BW$8&amp;"]"),Data_main[Data],$A111, Data_main[Segment],$B111, Data_main[Scenario],$B$3))</f>
        <v>0</v>
      </c>
      <c r="BX111" s="446">
        <f ca="1">IF($B$6="ON", IF(BX110&gt;=covid_start, IF(BX110&lt;covid_recovery,NA(),SUMIFS(INDIRECT("Data_main"&amp;"["&amp;BX$8&amp;"]"),Data_main[Data],$A111, Data_main[Segment],$B111, Data_main[Scenario],$B$3)),SUMIFS(INDIRECT("Data_main"&amp;"["&amp;BX$8&amp;"]"),Data_main[Data],$A111, Data_main[Segment],$B111, Data_main[Scenario],$B$3)),SUMIFS(INDIRECT("Data_main"&amp;"["&amp;BX$8&amp;"]"),Data_main[Data],$A111, Data_main[Segment],$B111, Data_main[Scenario],$B$3))</f>
        <v>0</v>
      </c>
      <c r="BY111" s="446">
        <f ca="1">IF($B$6="ON", IF(BY110&gt;=covid_start, IF(BY110&lt;covid_recovery,NA(),SUMIFS(INDIRECT("Data_main"&amp;"["&amp;BY$8&amp;"]"),Data_main[Data],$A111, Data_main[Segment],$B111, Data_main[Scenario],$B$3)),SUMIFS(INDIRECT("Data_main"&amp;"["&amp;BY$8&amp;"]"),Data_main[Data],$A111, Data_main[Segment],$B111, Data_main[Scenario],$B$3)),SUMIFS(INDIRECT("Data_main"&amp;"["&amp;BY$8&amp;"]"),Data_main[Data],$A111, Data_main[Segment],$B111, Data_main[Scenario],$B$3))</f>
        <v>0</v>
      </c>
      <c r="BZ111" s="446">
        <f ca="1">IF($B$6="ON", IF(BZ110&gt;=covid_start, IF(BZ110&lt;covid_recovery,NA(),SUMIFS(INDIRECT("Data_main"&amp;"["&amp;BZ$8&amp;"]"),Data_main[Data],$A111, Data_main[Segment],$B111, Data_main[Scenario],$B$3)),SUMIFS(INDIRECT("Data_main"&amp;"["&amp;BZ$8&amp;"]"),Data_main[Data],$A111, Data_main[Segment],$B111, Data_main[Scenario],$B$3)),SUMIFS(INDIRECT("Data_main"&amp;"["&amp;BZ$8&amp;"]"),Data_main[Data],$A111, Data_main[Segment],$B111, Data_main[Scenario],$B$3))</f>
        <v>0</v>
      </c>
      <c r="CA111" s="446">
        <f ca="1">IF($B$6="ON", IF(CA110&gt;=covid_start, IF(CA110&lt;covid_recovery,NA(),SUMIFS(INDIRECT("Data_main"&amp;"["&amp;CA$8&amp;"]"),Data_main[Data],$A111, Data_main[Segment],$B111, Data_main[Scenario],$B$3)),SUMIFS(INDIRECT("Data_main"&amp;"["&amp;CA$8&amp;"]"),Data_main[Data],$A111, Data_main[Segment],$B111, Data_main[Scenario],$B$3)),SUMIFS(INDIRECT("Data_main"&amp;"["&amp;CA$8&amp;"]"),Data_main[Data],$A111, Data_main[Segment],$B111, Data_main[Scenario],$B$3))</f>
        <v>0</v>
      </c>
      <c r="CB111" s="446">
        <f ca="1">IF($B$6="ON", IF(CB110&gt;=covid_start, IF(CB110&lt;covid_recovery,NA(),SUMIFS(INDIRECT("Data_main"&amp;"["&amp;CB$8&amp;"]"),Data_main[Data],$A111, Data_main[Segment],$B111, Data_main[Scenario],$B$3)),SUMIFS(INDIRECT("Data_main"&amp;"["&amp;CB$8&amp;"]"),Data_main[Data],$A111, Data_main[Segment],$B111, Data_main[Scenario],$B$3)),SUMIFS(INDIRECT("Data_main"&amp;"["&amp;CB$8&amp;"]"),Data_main[Data],$A111, Data_main[Segment],$B111, Data_main[Scenario],$B$3))</f>
        <v>0</v>
      </c>
      <c r="CC111" s="446">
        <f ca="1">IF($B$6="ON", IF(CC110&gt;=covid_start, IF(CC110&lt;covid_recovery,NA(),SUMIFS(INDIRECT("Data_main"&amp;"["&amp;CC$8&amp;"]"),Data_main[Data],$A111, Data_main[Segment],$B111, Data_main[Scenario],$B$3)),SUMIFS(INDIRECT("Data_main"&amp;"["&amp;CC$8&amp;"]"),Data_main[Data],$A111, Data_main[Segment],$B111, Data_main[Scenario],$B$3)),SUMIFS(INDIRECT("Data_main"&amp;"["&amp;CC$8&amp;"]"),Data_main[Data],$A111, Data_main[Segment],$B111, Data_main[Scenario],$B$3))</f>
        <v>0</v>
      </c>
      <c r="CD111" s="446">
        <f ca="1">IF($B$6="ON", IF(CD110&gt;=covid_start, IF(CD110&lt;covid_recovery,NA(),SUMIFS(INDIRECT("Data_main"&amp;"["&amp;CD$8&amp;"]"),Data_main[Data],$A111, Data_main[Segment],$B111, Data_main[Scenario],$B$3)),SUMIFS(INDIRECT("Data_main"&amp;"["&amp;CD$8&amp;"]"),Data_main[Data],$A111, Data_main[Segment],$B111, Data_main[Scenario],$B$3)),SUMIFS(INDIRECT("Data_main"&amp;"["&amp;CD$8&amp;"]"),Data_main[Data],$A111, Data_main[Segment],$B111, Data_main[Scenario],$B$3))</f>
        <v>0</v>
      </c>
      <c r="CE111" s="446">
        <f ca="1">IF($B$6="ON", IF(CE110&gt;=covid_start, IF(CE110&lt;covid_recovery,NA(),SUMIFS(INDIRECT("Data_main"&amp;"["&amp;CE$8&amp;"]"),Data_main[Data],$A111, Data_main[Segment],$B111, Data_main[Scenario],$B$3)),SUMIFS(INDIRECT("Data_main"&amp;"["&amp;CE$8&amp;"]"),Data_main[Data],$A111, Data_main[Segment],$B111, Data_main[Scenario],$B$3)),SUMIFS(INDIRECT("Data_main"&amp;"["&amp;CE$8&amp;"]"),Data_main[Data],$A111, Data_main[Segment],$B111, Data_main[Scenario],$B$3))</f>
        <v>0</v>
      </c>
      <c r="CF111" s="446">
        <f ca="1">IF($B$6="ON", IF(CF110&gt;=covid_start, IF(CF110&lt;covid_recovery,NA(),SUMIFS(INDIRECT("Data_main"&amp;"["&amp;CF$8&amp;"]"),Data_main[Data],$A111, Data_main[Segment],$B111, Data_main[Scenario],$B$3)),SUMIFS(INDIRECT("Data_main"&amp;"["&amp;CF$8&amp;"]"),Data_main[Data],$A111, Data_main[Segment],$B111, Data_main[Scenario],$B$3)),SUMIFS(INDIRECT("Data_main"&amp;"["&amp;CF$8&amp;"]"),Data_main[Data],$A111, Data_main[Segment],$B111, Data_main[Scenario],$B$3))</f>
        <v>0</v>
      </c>
      <c r="CG111" s="446">
        <f ca="1">IF($B$6="ON", IF(CG110&gt;=covid_start, IF(CG110&lt;covid_recovery,NA(),SUMIFS(INDIRECT("Data_main"&amp;"["&amp;CG$8&amp;"]"),Data_main[Data],$A111, Data_main[Segment],$B111, Data_main[Scenario],$B$3)),SUMIFS(INDIRECT("Data_main"&amp;"["&amp;CG$8&amp;"]"),Data_main[Data],$A111, Data_main[Segment],$B111, Data_main[Scenario],$B$3)),SUMIFS(INDIRECT("Data_main"&amp;"["&amp;CG$8&amp;"]"),Data_main[Data],$A111, Data_main[Segment],$B111, Data_main[Scenario],$B$3))</f>
        <v>0</v>
      </c>
      <c r="CH111" s="446">
        <f ca="1">IF($B$6="ON", IF(CH110&gt;=covid_start, IF(CH110&lt;covid_recovery,NA(),SUMIFS(INDIRECT("Data_main"&amp;"["&amp;CH$8&amp;"]"),Data_main[Data],$A111, Data_main[Segment],$B111, Data_main[Scenario],$B$3)),SUMIFS(INDIRECT("Data_main"&amp;"["&amp;CH$8&amp;"]"),Data_main[Data],$A111, Data_main[Segment],$B111, Data_main[Scenario],$B$3)),SUMIFS(INDIRECT("Data_main"&amp;"["&amp;CH$8&amp;"]"),Data_main[Data],$A111, Data_main[Segment],$B111, Data_main[Scenario],$B$3))</f>
        <v>0</v>
      </c>
      <c r="CI111" s="446">
        <f ca="1">IF($B$6="ON", IF(CI110&gt;=covid_start, IF(CI110&lt;covid_recovery,NA(),SUMIFS(INDIRECT("Data_main"&amp;"["&amp;CI$8&amp;"]"),Data_main[Data],$A111, Data_main[Segment],$B111, Data_main[Scenario],$B$3)),SUMIFS(INDIRECT("Data_main"&amp;"["&amp;CI$8&amp;"]"),Data_main[Data],$A111, Data_main[Segment],$B111, Data_main[Scenario],$B$3)),SUMIFS(INDIRECT("Data_main"&amp;"["&amp;CI$8&amp;"]"),Data_main[Data],$A111, Data_main[Segment],$B111, Data_main[Scenario],$B$3))</f>
        <v>0</v>
      </c>
      <c r="CJ111" s="446">
        <f ca="1">IF($B$6="ON", IF(CJ110&gt;=covid_start, IF(CJ110&lt;covid_recovery,NA(),SUMIFS(INDIRECT("Data_main"&amp;"["&amp;CJ$8&amp;"]"),Data_main[Data],$A111, Data_main[Segment],$B111, Data_main[Scenario],$B$3)),SUMIFS(INDIRECT("Data_main"&amp;"["&amp;CJ$8&amp;"]"),Data_main[Data],$A111, Data_main[Segment],$B111, Data_main[Scenario],$B$3)),SUMIFS(INDIRECT("Data_main"&amp;"["&amp;CJ$8&amp;"]"),Data_main[Data],$A111, Data_main[Segment],$B111, Data_main[Scenario],$B$3))</f>
        <v>0</v>
      </c>
      <c r="CK111" s="446">
        <f ca="1">IF($B$6="ON", IF(CK110&gt;=covid_start, IF(CK110&lt;covid_recovery,NA(),SUMIFS(INDIRECT("Data_main"&amp;"["&amp;CK$8&amp;"]"),Data_main[Data],$A111, Data_main[Segment],$B111, Data_main[Scenario],$B$3)),SUMIFS(INDIRECT("Data_main"&amp;"["&amp;CK$8&amp;"]"),Data_main[Data],$A111, Data_main[Segment],$B111, Data_main[Scenario],$B$3)),SUMIFS(INDIRECT("Data_main"&amp;"["&amp;CK$8&amp;"]"),Data_main[Data],$A111, Data_main[Segment],$B111, Data_main[Scenario],$B$3))</f>
        <v>0</v>
      </c>
      <c r="CL111" s="446">
        <f ca="1">IF($B$6="ON", IF(CL110&gt;=covid_start, IF(CL110&lt;covid_recovery,NA(),SUMIFS(INDIRECT("Data_main"&amp;"["&amp;CL$8&amp;"]"),Data_main[Data],$A111, Data_main[Segment],$B111, Data_main[Scenario],$B$3)),SUMIFS(INDIRECT("Data_main"&amp;"["&amp;CL$8&amp;"]"),Data_main[Data],$A111, Data_main[Segment],$B111, Data_main[Scenario],$B$3)),SUMIFS(INDIRECT("Data_main"&amp;"["&amp;CL$8&amp;"]"),Data_main[Data],$A111, Data_main[Segment],$B111, Data_main[Scenario],$B$3))</f>
        <v>0</v>
      </c>
      <c r="CN111" s="447" t="str">
        <f ca="1">IFERROR((Y111/H111)^(1/17)-1,"")</f>
        <v/>
      </c>
      <c r="CO111" s="447" t="str">
        <f ca="1">IFERROR((AN111/Y111)^(1/15)-1,"")</f>
        <v/>
      </c>
      <c r="CP111" s="447" t="str">
        <f ca="1">IFERROR((AN111/H111)^(1/32)-1,"")</f>
        <v/>
      </c>
    </row>
    <row r="112" spans="1:94" outlineLevel="1" x14ac:dyDescent="0.25">
      <c r="A112" s="448" t="s">
        <v>157</v>
      </c>
      <c r="B112" s="448" t="s">
        <v>417</v>
      </c>
      <c r="C112" s="449" t="s">
        <v>353</v>
      </c>
      <c r="D112" s="445"/>
      <c r="E112" s="446">
        <f ca="1">IF($B$6="ON", IF(E110&gt;=covid_start, IF(E110&lt;covid_recovery,NA(),SUMIFS(INDIRECT("Data_main"&amp;"["&amp;E$8&amp;"]"),Data_main[Data],$A112, Data_main[Segment],$B112, Data_main[Scenario],$B$3)),SUMIFS(INDIRECT("Data_main"&amp;"["&amp;E$8&amp;"]"),Data_main[Data],$A112, Data_main[Segment],$B112, Data_main[Scenario],$B$3)),SUMIFS(INDIRECT("Data_main"&amp;"["&amp;E$8&amp;"]"),Data_main[Data],$A112, Data_main[Segment],$B112, Data_main[Scenario],$B$3))</f>
        <v>0</v>
      </c>
      <c r="F112" s="446">
        <f ca="1">IF($B$6="ON", IF(F110&gt;=covid_start, IF(F110&lt;covid_recovery,NA(),SUMIFS(INDIRECT("Data_main"&amp;"["&amp;F$8&amp;"]"),Data_main[Data],$A112, Data_main[Segment],$B112, Data_main[Scenario],$B$3)),SUMIFS(INDIRECT("Data_main"&amp;"["&amp;F$8&amp;"]"),Data_main[Data],$A112, Data_main[Segment],$B112, Data_main[Scenario],$B$3)),SUMIFS(INDIRECT("Data_main"&amp;"["&amp;F$8&amp;"]"),Data_main[Data],$A112, Data_main[Segment],$B112, Data_main[Scenario],$B$3))</f>
        <v>0</v>
      </c>
      <c r="G112" s="446">
        <f ca="1">IF($B$6="ON", IF(G110&gt;=covid_start, IF(G110&lt;covid_recovery,NA(),SUMIFS(INDIRECT("Data_main"&amp;"["&amp;G$8&amp;"]"),Data_main[Data],$A112, Data_main[Segment],$B112, Data_main[Scenario],$B$3)),SUMIFS(INDIRECT("Data_main"&amp;"["&amp;G$8&amp;"]"),Data_main[Data],$A112, Data_main[Segment],$B112, Data_main[Scenario],$B$3)),SUMIFS(INDIRECT("Data_main"&amp;"["&amp;G$8&amp;"]"),Data_main[Data],$A112, Data_main[Segment],$B112, Data_main[Scenario],$B$3))</f>
        <v>0</v>
      </c>
      <c r="H112" s="446">
        <f ca="1">IF($B$6="ON", IF(H110&gt;=covid_start, IF(H110&lt;covid_recovery,NA(),SUMIFS(INDIRECT("Data_main"&amp;"["&amp;H$8&amp;"]"),Data_main[Data],$A112, Data_main[Segment],$B112, Data_main[Scenario],$B$3)),SUMIFS(INDIRECT("Data_main"&amp;"["&amp;H$8&amp;"]"),Data_main[Data],$A112, Data_main[Segment],$B112, Data_main[Scenario],$B$3)),SUMIFS(INDIRECT("Data_main"&amp;"["&amp;H$8&amp;"]"),Data_main[Data],$A112, Data_main[Segment],$B112, Data_main[Scenario],$B$3))</f>
        <v>0</v>
      </c>
      <c r="I112" s="446">
        <f ca="1">IF($B$6="ON", IF(I110&gt;=covid_start, IF(I110&lt;covid_recovery,NA(),SUMIFS(INDIRECT("Data_main"&amp;"["&amp;I$8&amp;"]"),Data_main[Data],$A112, Data_main[Segment],$B112, Data_main[Scenario],$B$3)),SUMIFS(INDIRECT("Data_main"&amp;"["&amp;I$8&amp;"]"),Data_main[Data],$A112, Data_main[Segment],$B112, Data_main[Scenario],$B$3)),SUMIFS(INDIRECT("Data_main"&amp;"["&amp;I$8&amp;"]"),Data_main[Data],$A112, Data_main[Segment],$B112, Data_main[Scenario],$B$3))</f>
        <v>0</v>
      </c>
      <c r="J112" s="446" t="e">
        <f ca="1">IF($B$6="ON", IF(J110&gt;=covid_start, IF(J110&lt;covid_recovery,NA(),SUMIFS(INDIRECT("Data_main"&amp;"["&amp;J$8&amp;"]"),Data_main[Data],$A112, Data_main[Segment],$B112, Data_main[Scenario],$B$3)),SUMIFS(INDIRECT("Data_main"&amp;"["&amp;J$8&amp;"]"),Data_main[Data],$A112, Data_main[Segment],$B112, Data_main[Scenario],$B$3)),SUMIFS(INDIRECT("Data_main"&amp;"["&amp;J$8&amp;"]"),Data_main[Data],$A112, Data_main[Segment],$B112, Data_main[Scenario],$B$3))</f>
        <v>#N/A</v>
      </c>
      <c r="K112" s="446" t="e">
        <f ca="1">IF($B$6="ON", IF(K110&gt;=covid_start, IF(K110&lt;covid_recovery,NA(),SUMIFS(INDIRECT("Data_main"&amp;"["&amp;K$8&amp;"]"),Data_main[Data],$A112, Data_main[Segment],$B112, Data_main[Scenario],$B$3)),SUMIFS(INDIRECT("Data_main"&amp;"["&amp;K$8&amp;"]"),Data_main[Data],$A112, Data_main[Segment],$B112, Data_main[Scenario],$B$3)),SUMIFS(INDIRECT("Data_main"&amp;"["&amp;K$8&amp;"]"),Data_main[Data],$A112, Data_main[Segment],$B112, Data_main[Scenario],$B$3))</f>
        <v>#N/A</v>
      </c>
      <c r="L112" s="446" t="e">
        <f ca="1">IF($B$6="ON", IF(L110&gt;=covid_start, IF(L110&lt;covid_recovery,NA(),SUMIFS(INDIRECT("Data_main"&amp;"["&amp;L$8&amp;"]"),Data_main[Data],$A112, Data_main[Segment],$B112, Data_main[Scenario],$B$3)),SUMIFS(INDIRECT("Data_main"&amp;"["&amp;L$8&amp;"]"),Data_main[Data],$A112, Data_main[Segment],$B112, Data_main[Scenario],$B$3)),SUMIFS(INDIRECT("Data_main"&amp;"["&amp;L$8&amp;"]"),Data_main[Data],$A112, Data_main[Segment],$B112, Data_main[Scenario],$B$3))</f>
        <v>#N/A</v>
      </c>
      <c r="M112" s="446" t="e">
        <f ca="1">IF($B$6="ON", IF(M110&gt;=covid_start, IF(M110&lt;covid_recovery,NA(),SUMIFS(INDIRECT("Data_main"&amp;"["&amp;M$8&amp;"]"),Data_main[Data],$A112, Data_main[Segment],$B112, Data_main[Scenario],$B$3)),SUMIFS(INDIRECT("Data_main"&amp;"["&amp;M$8&amp;"]"),Data_main[Data],$A112, Data_main[Segment],$B112, Data_main[Scenario],$B$3)),SUMIFS(INDIRECT("Data_main"&amp;"["&amp;M$8&amp;"]"),Data_main[Data],$A112, Data_main[Segment],$B112, Data_main[Scenario],$B$3))</f>
        <v>#N/A</v>
      </c>
      <c r="N112" s="446" t="e">
        <f ca="1">IF($B$6="ON", IF(N110&gt;=covid_start, IF(N110&lt;covid_recovery,NA(),SUMIFS(INDIRECT("Data_main"&amp;"["&amp;N$8&amp;"]"),Data_main[Data],$A112, Data_main[Segment],$B112, Data_main[Scenario],$B$3)),SUMIFS(INDIRECT("Data_main"&amp;"["&amp;N$8&amp;"]"),Data_main[Data],$A112, Data_main[Segment],$B112, Data_main[Scenario],$B$3)),SUMIFS(INDIRECT("Data_main"&amp;"["&amp;N$8&amp;"]"),Data_main[Data],$A112, Data_main[Segment],$B112, Data_main[Scenario],$B$3))</f>
        <v>#N/A</v>
      </c>
      <c r="O112" s="446">
        <f ca="1">IF($B$6="ON", IF(O110&gt;=covid_start, IF(O110&lt;covid_recovery,NA(),SUMIFS(INDIRECT("Data_main"&amp;"["&amp;O$8&amp;"]"),Data_main[Data],$A112, Data_main[Segment],$B112, Data_main[Scenario],$B$3)),SUMIFS(INDIRECT("Data_main"&amp;"["&amp;O$8&amp;"]"),Data_main[Data],$A112, Data_main[Segment],$B112, Data_main[Scenario],$B$3)),SUMIFS(INDIRECT("Data_main"&amp;"["&amp;O$8&amp;"]"),Data_main[Data],$A112, Data_main[Segment],$B112, Data_main[Scenario],$B$3))</f>
        <v>0</v>
      </c>
      <c r="P112" s="446">
        <f ca="1">IF($B$6="ON", IF(P110&gt;=covid_start, IF(P110&lt;covid_recovery,NA(),SUMIFS(INDIRECT("Data_main"&amp;"["&amp;P$8&amp;"]"),Data_main[Data],$A112, Data_main[Segment],$B112, Data_main[Scenario],$B$3)),SUMIFS(INDIRECT("Data_main"&amp;"["&amp;P$8&amp;"]"),Data_main[Data],$A112, Data_main[Segment],$B112, Data_main[Scenario],$B$3)),SUMIFS(INDIRECT("Data_main"&amp;"["&amp;P$8&amp;"]"),Data_main[Data],$A112, Data_main[Segment],$B112, Data_main[Scenario],$B$3))</f>
        <v>0</v>
      </c>
      <c r="Q112" s="446">
        <f ca="1">IF($B$6="ON", IF(Q110&gt;=covid_start, IF(Q110&lt;covid_recovery,NA(),SUMIFS(INDIRECT("Data_main"&amp;"["&amp;Q$8&amp;"]"),Data_main[Data],$A112, Data_main[Segment],$B112, Data_main[Scenario],$B$3)),SUMIFS(INDIRECT("Data_main"&amp;"["&amp;Q$8&amp;"]"),Data_main[Data],$A112, Data_main[Segment],$B112, Data_main[Scenario],$B$3)),SUMIFS(INDIRECT("Data_main"&amp;"["&amp;Q$8&amp;"]"),Data_main[Data],$A112, Data_main[Segment],$B112, Data_main[Scenario],$B$3))</f>
        <v>0</v>
      </c>
      <c r="R112" s="446">
        <f ca="1">IF($B$6="ON", IF(R110&gt;=covid_start, IF(R110&lt;covid_recovery,NA(),SUMIFS(INDIRECT("Data_main"&amp;"["&amp;R$8&amp;"]"),Data_main[Data],$A112, Data_main[Segment],$B112, Data_main[Scenario],$B$3)),SUMIFS(INDIRECT("Data_main"&amp;"["&amp;R$8&amp;"]"),Data_main[Data],$A112, Data_main[Segment],$B112, Data_main[Scenario],$B$3)),SUMIFS(INDIRECT("Data_main"&amp;"["&amp;R$8&amp;"]"),Data_main[Data],$A112, Data_main[Segment],$B112, Data_main[Scenario],$B$3))</f>
        <v>0</v>
      </c>
      <c r="S112" s="446">
        <f ca="1">IF($B$6="ON", IF(S110&gt;=covid_start, IF(S110&lt;covid_recovery,NA(),SUMIFS(INDIRECT("Data_main"&amp;"["&amp;S$8&amp;"]"),Data_main[Data],$A112, Data_main[Segment],$B112, Data_main[Scenario],$B$3)),SUMIFS(INDIRECT("Data_main"&amp;"["&amp;S$8&amp;"]"),Data_main[Data],$A112, Data_main[Segment],$B112, Data_main[Scenario],$B$3)),SUMIFS(INDIRECT("Data_main"&amp;"["&amp;S$8&amp;"]"),Data_main[Data],$A112, Data_main[Segment],$B112, Data_main[Scenario],$B$3))</f>
        <v>0</v>
      </c>
      <c r="T112" s="446">
        <f ca="1">IF($B$6="ON", IF(T110&gt;=covid_start, IF(T110&lt;covid_recovery,NA(),SUMIFS(INDIRECT("Data_main"&amp;"["&amp;T$8&amp;"]"),Data_main[Data],$A112, Data_main[Segment],$B112, Data_main[Scenario],$B$3)),SUMIFS(INDIRECT("Data_main"&amp;"["&amp;T$8&amp;"]"),Data_main[Data],$A112, Data_main[Segment],$B112, Data_main[Scenario],$B$3)),SUMIFS(INDIRECT("Data_main"&amp;"["&amp;T$8&amp;"]"),Data_main[Data],$A112, Data_main[Segment],$B112, Data_main[Scenario],$B$3))</f>
        <v>0</v>
      </c>
      <c r="U112" s="446">
        <f ca="1">IF($B$6="ON", IF(U110&gt;=covid_start, IF(U110&lt;covid_recovery,NA(),SUMIFS(INDIRECT("Data_main"&amp;"["&amp;U$8&amp;"]"),Data_main[Data],$A112, Data_main[Segment],$B112, Data_main[Scenario],$B$3)),SUMIFS(INDIRECT("Data_main"&amp;"["&amp;U$8&amp;"]"),Data_main[Data],$A112, Data_main[Segment],$B112, Data_main[Scenario],$B$3)),SUMIFS(INDIRECT("Data_main"&amp;"["&amp;U$8&amp;"]"),Data_main[Data],$A112, Data_main[Segment],$B112, Data_main[Scenario],$B$3))</f>
        <v>0</v>
      </c>
      <c r="V112" s="446">
        <f ca="1">IF($B$6="ON", IF(V110&gt;=covid_start, IF(V110&lt;covid_recovery,NA(),SUMIFS(INDIRECT("Data_main"&amp;"["&amp;V$8&amp;"]"),Data_main[Data],$A112, Data_main[Segment],$B112, Data_main[Scenario],$B$3)),SUMIFS(INDIRECT("Data_main"&amp;"["&amp;V$8&amp;"]"),Data_main[Data],$A112, Data_main[Segment],$B112, Data_main[Scenario],$B$3)),SUMIFS(INDIRECT("Data_main"&amp;"["&amp;V$8&amp;"]"),Data_main[Data],$A112, Data_main[Segment],$B112, Data_main[Scenario],$B$3))</f>
        <v>0</v>
      </c>
      <c r="W112" s="446">
        <f ca="1">IF($B$6="ON", IF(W110&gt;=covid_start, IF(W110&lt;covid_recovery,NA(),SUMIFS(INDIRECT("Data_main"&amp;"["&amp;W$8&amp;"]"),Data_main[Data],$A112, Data_main[Segment],$B112, Data_main[Scenario],$B$3)),SUMIFS(INDIRECT("Data_main"&amp;"["&amp;W$8&amp;"]"),Data_main[Data],$A112, Data_main[Segment],$B112, Data_main[Scenario],$B$3)),SUMIFS(INDIRECT("Data_main"&amp;"["&amp;W$8&amp;"]"),Data_main[Data],$A112, Data_main[Segment],$B112, Data_main[Scenario],$B$3))</f>
        <v>0</v>
      </c>
      <c r="X112" s="446">
        <f ca="1">IF($B$6="ON", IF(X110&gt;=covid_start, IF(X110&lt;covid_recovery,NA(),SUMIFS(INDIRECT("Data_main"&amp;"["&amp;X$8&amp;"]"),Data_main[Data],$A112, Data_main[Segment],$B112, Data_main[Scenario],$B$3)),SUMIFS(INDIRECT("Data_main"&amp;"["&amp;X$8&amp;"]"),Data_main[Data],$A112, Data_main[Segment],$B112, Data_main[Scenario],$B$3)),SUMIFS(INDIRECT("Data_main"&amp;"["&amp;X$8&amp;"]"),Data_main[Data],$A112, Data_main[Segment],$B112, Data_main[Scenario],$B$3))</f>
        <v>0</v>
      </c>
      <c r="Y112" s="446">
        <f ca="1">IF($B$6="ON", IF(Y110&gt;=covid_start, IF(Y110&lt;covid_recovery,NA(),SUMIFS(INDIRECT("Data_main"&amp;"["&amp;Y$8&amp;"]"),Data_main[Data],$A112, Data_main[Segment],$B112, Data_main[Scenario],$B$3)),SUMIFS(INDIRECT("Data_main"&amp;"["&amp;Y$8&amp;"]"),Data_main[Data],$A112, Data_main[Segment],$B112, Data_main[Scenario],$B$3)),SUMIFS(INDIRECT("Data_main"&amp;"["&amp;Y$8&amp;"]"),Data_main[Data],$A112, Data_main[Segment],$B112, Data_main[Scenario],$B$3))</f>
        <v>0</v>
      </c>
      <c r="Z112" s="446">
        <f ca="1">IF($B$6="ON", IF(Z110&gt;=covid_start, IF(Z110&lt;covid_recovery,NA(),SUMIFS(INDIRECT("Data_main"&amp;"["&amp;Z$8&amp;"]"),Data_main[Data],$A112, Data_main[Segment],$B112, Data_main[Scenario],$B$3)),SUMIFS(INDIRECT("Data_main"&amp;"["&amp;Z$8&amp;"]"),Data_main[Data],$A112, Data_main[Segment],$B112, Data_main[Scenario],$B$3)),SUMIFS(INDIRECT("Data_main"&amp;"["&amp;Z$8&amp;"]"),Data_main[Data],$A112, Data_main[Segment],$B112, Data_main[Scenario],$B$3))</f>
        <v>0</v>
      </c>
      <c r="AA112" s="446">
        <f ca="1">IF($B$6="ON", IF(AA110&gt;=covid_start, IF(AA110&lt;covid_recovery,NA(),SUMIFS(INDIRECT("Data_main"&amp;"["&amp;AA$8&amp;"]"),Data_main[Data],$A112, Data_main[Segment],$B112, Data_main[Scenario],$B$3)),SUMIFS(INDIRECT("Data_main"&amp;"["&amp;AA$8&amp;"]"),Data_main[Data],$A112, Data_main[Segment],$B112, Data_main[Scenario],$B$3)),SUMIFS(INDIRECT("Data_main"&amp;"["&amp;AA$8&amp;"]"),Data_main[Data],$A112, Data_main[Segment],$B112, Data_main[Scenario],$B$3))</f>
        <v>0</v>
      </c>
      <c r="AB112" s="446">
        <f ca="1">IF($B$6="ON", IF(AB110&gt;=covid_start, IF(AB110&lt;covid_recovery,NA(),SUMIFS(INDIRECT("Data_main"&amp;"["&amp;AB$8&amp;"]"),Data_main[Data],$A112, Data_main[Segment],$B112, Data_main[Scenario],$B$3)),SUMIFS(INDIRECT("Data_main"&amp;"["&amp;AB$8&amp;"]"),Data_main[Data],$A112, Data_main[Segment],$B112, Data_main[Scenario],$B$3)),SUMIFS(INDIRECT("Data_main"&amp;"["&amp;AB$8&amp;"]"),Data_main[Data],$A112, Data_main[Segment],$B112, Data_main[Scenario],$B$3))</f>
        <v>0</v>
      </c>
      <c r="AC112" s="446">
        <f ca="1">IF($B$6="ON", IF(AC110&gt;=covid_start, IF(AC110&lt;covid_recovery,NA(),SUMIFS(INDIRECT("Data_main"&amp;"["&amp;AC$8&amp;"]"),Data_main[Data],$A112, Data_main[Segment],$B112, Data_main[Scenario],$B$3)),SUMIFS(INDIRECT("Data_main"&amp;"["&amp;AC$8&amp;"]"),Data_main[Data],$A112, Data_main[Segment],$B112, Data_main[Scenario],$B$3)),SUMIFS(INDIRECT("Data_main"&amp;"["&amp;AC$8&amp;"]"),Data_main[Data],$A112, Data_main[Segment],$B112, Data_main[Scenario],$B$3))</f>
        <v>0</v>
      </c>
      <c r="AD112" s="446">
        <f ca="1">IF($B$6="ON", IF(AD110&gt;=covid_start, IF(AD110&lt;covid_recovery,NA(),SUMIFS(INDIRECT("Data_main"&amp;"["&amp;AD$8&amp;"]"),Data_main[Data],$A112, Data_main[Segment],$B112, Data_main[Scenario],$B$3)),SUMIFS(INDIRECT("Data_main"&amp;"["&amp;AD$8&amp;"]"),Data_main[Data],$A112, Data_main[Segment],$B112, Data_main[Scenario],$B$3)),SUMIFS(INDIRECT("Data_main"&amp;"["&amp;AD$8&amp;"]"),Data_main[Data],$A112, Data_main[Segment],$B112, Data_main[Scenario],$B$3))</f>
        <v>0</v>
      </c>
      <c r="AE112" s="446">
        <f ca="1">IF($B$6="ON", IF(AE110&gt;=covid_start, IF(AE110&lt;covid_recovery,NA(),SUMIFS(INDIRECT("Data_main"&amp;"["&amp;AE$8&amp;"]"),Data_main[Data],$A112, Data_main[Segment],$B112, Data_main[Scenario],$B$3)),SUMIFS(INDIRECT("Data_main"&amp;"["&amp;AE$8&amp;"]"),Data_main[Data],$A112, Data_main[Segment],$B112, Data_main[Scenario],$B$3)),SUMIFS(INDIRECT("Data_main"&amp;"["&amp;AE$8&amp;"]"),Data_main[Data],$A112, Data_main[Segment],$B112, Data_main[Scenario],$B$3))</f>
        <v>0</v>
      </c>
      <c r="AF112" s="446">
        <f ca="1">IF($B$6="ON", IF(AF110&gt;=covid_start, IF(AF110&lt;covid_recovery,NA(),SUMIFS(INDIRECT("Data_main"&amp;"["&amp;AF$8&amp;"]"),Data_main[Data],$A112, Data_main[Segment],$B112, Data_main[Scenario],$B$3)),SUMIFS(INDIRECT("Data_main"&amp;"["&amp;AF$8&amp;"]"),Data_main[Data],$A112, Data_main[Segment],$B112, Data_main[Scenario],$B$3)),SUMIFS(INDIRECT("Data_main"&amp;"["&amp;AF$8&amp;"]"),Data_main[Data],$A112, Data_main[Segment],$B112, Data_main[Scenario],$B$3))</f>
        <v>0</v>
      </c>
      <c r="AG112" s="446">
        <f ca="1">IF($B$6="ON", IF(AG110&gt;=covid_start, IF(AG110&lt;covid_recovery,NA(),SUMIFS(INDIRECT("Data_main"&amp;"["&amp;AG$8&amp;"]"),Data_main[Data],$A112, Data_main[Segment],$B112, Data_main[Scenario],$B$3)),SUMIFS(INDIRECT("Data_main"&amp;"["&amp;AG$8&amp;"]"),Data_main[Data],$A112, Data_main[Segment],$B112, Data_main[Scenario],$B$3)),SUMIFS(INDIRECT("Data_main"&amp;"["&amp;AG$8&amp;"]"),Data_main[Data],$A112, Data_main[Segment],$B112, Data_main[Scenario],$B$3))</f>
        <v>0</v>
      </c>
      <c r="AH112" s="446">
        <f ca="1">IF($B$6="ON", IF(AH110&gt;=covid_start, IF(AH110&lt;covid_recovery,NA(),SUMIFS(INDIRECT("Data_main"&amp;"["&amp;AH$8&amp;"]"),Data_main[Data],$A112, Data_main[Segment],$B112, Data_main[Scenario],$B$3)),SUMIFS(INDIRECT("Data_main"&amp;"["&amp;AH$8&amp;"]"),Data_main[Data],$A112, Data_main[Segment],$B112, Data_main[Scenario],$B$3)),SUMIFS(INDIRECT("Data_main"&amp;"["&amp;AH$8&amp;"]"),Data_main[Data],$A112, Data_main[Segment],$B112, Data_main[Scenario],$B$3))</f>
        <v>0</v>
      </c>
      <c r="AI112" s="446">
        <f ca="1">IF($B$6="ON", IF(AI110&gt;=covid_start, IF(AI110&lt;covid_recovery,NA(),SUMIFS(INDIRECT("Data_main"&amp;"["&amp;AI$8&amp;"]"),Data_main[Data],$A112, Data_main[Segment],$B112, Data_main[Scenario],$B$3)),SUMIFS(INDIRECT("Data_main"&amp;"["&amp;AI$8&amp;"]"),Data_main[Data],$A112, Data_main[Segment],$B112, Data_main[Scenario],$B$3)),SUMIFS(INDIRECT("Data_main"&amp;"["&amp;AI$8&amp;"]"),Data_main[Data],$A112, Data_main[Segment],$B112, Data_main[Scenario],$B$3))</f>
        <v>0</v>
      </c>
      <c r="AJ112" s="446">
        <f ca="1">IF($B$6="ON", IF(AJ110&gt;=covid_start, IF(AJ110&lt;covid_recovery,NA(),SUMIFS(INDIRECT("Data_main"&amp;"["&amp;AJ$8&amp;"]"),Data_main[Data],$A112, Data_main[Segment],$B112, Data_main[Scenario],$B$3)),SUMIFS(INDIRECT("Data_main"&amp;"["&amp;AJ$8&amp;"]"),Data_main[Data],$A112, Data_main[Segment],$B112, Data_main[Scenario],$B$3)),SUMIFS(INDIRECT("Data_main"&amp;"["&amp;AJ$8&amp;"]"),Data_main[Data],$A112, Data_main[Segment],$B112, Data_main[Scenario],$B$3))</f>
        <v>0</v>
      </c>
      <c r="AK112" s="446">
        <f ca="1">IF($B$6="ON", IF(AK110&gt;=covid_start, IF(AK110&lt;covid_recovery,NA(),SUMIFS(INDIRECT("Data_main"&amp;"["&amp;AK$8&amp;"]"),Data_main[Data],$A112, Data_main[Segment],$B112, Data_main[Scenario],$B$3)),SUMIFS(INDIRECT("Data_main"&amp;"["&amp;AK$8&amp;"]"),Data_main[Data],$A112, Data_main[Segment],$B112, Data_main[Scenario],$B$3)),SUMIFS(INDIRECT("Data_main"&amp;"["&amp;AK$8&amp;"]"),Data_main[Data],$A112, Data_main[Segment],$B112, Data_main[Scenario],$B$3))</f>
        <v>0</v>
      </c>
      <c r="AL112" s="446">
        <f ca="1">IF($B$6="ON", IF(AL110&gt;=covid_start, IF(AL110&lt;covid_recovery,NA(),SUMIFS(INDIRECT("Data_main"&amp;"["&amp;AL$8&amp;"]"),Data_main[Data],$A112, Data_main[Segment],$B112, Data_main[Scenario],$B$3)),SUMIFS(INDIRECT("Data_main"&amp;"["&amp;AL$8&amp;"]"),Data_main[Data],$A112, Data_main[Segment],$B112, Data_main[Scenario],$B$3)),SUMIFS(INDIRECT("Data_main"&amp;"["&amp;AL$8&amp;"]"),Data_main[Data],$A112, Data_main[Segment],$B112, Data_main[Scenario],$B$3))</f>
        <v>0</v>
      </c>
      <c r="AM112" s="446">
        <f ca="1">IF($B$6="ON", IF(AM110&gt;=covid_start, IF(AM110&lt;covid_recovery,NA(),SUMIFS(INDIRECT("Data_main"&amp;"["&amp;AM$8&amp;"]"),Data_main[Data],$A112, Data_main[Segment],$B112, Data_main[Scenario],$B$3)),SUMIFS(INDIRECT("Data_main"&amp;"["&amp;AM$8&amp;"]"),Data_main[Data],$A112, Data_main[Segment],$B112, Data_main[Scenario],$B$3)),SUMIFS(INDIRECT("Data_main"&amp;"["&amp;AM$8&amp;"]"),Data_main[Data],$A112, Data_main[Segment],$B112, Data_main[Scenario],$B$3))</f>
        <v>0</v>
      </c>
      <c r="AN112" s="446">
        <f ca="1">IF($B$6="ON", IF(AN110&gt;=covid_start, IF(AN110&lt;covid_recovery,NA(),SUMIFS(INDIRECT("Data_main"&amp;"["&amp;AN$8&amp;"]"),Data_main[Data],$A112, Data_main[Segment],$B112, Data_main[Scenario],$B$3)),SUMIFS(INDIRECT("Data_main"&amp;"["&amp;AN$8&amp;"]"),Data_main[Data],$A112, Data_main[Segment],$B112, Data_main[Scenario],$B$3)),SUMIFS(INDIRECT("Data_main"&amp;"["&amp;AN$8&amp;"]"),Data_main[Data],$A112, Data_main[Segment],$B112, Data_main[Scenario],$B$3))</f>
        <v>0</v>
      </c>
      <c r="AO112" s="446">
        <f ca="1">IF($B$6="ON", IF(AO110&gt;=covid_start, IF(AO110&lt;covid_recovery,NA(),SUMIFS(INDIRECT("Data_main"&amp;"["&amp;AO$8&amp;"]"),Data_main[Data],$A112, Data_main[Segment],$B112, Data_main[Scenario],$B$3)),SUMIFS(INDIRECT("Data_main"&amp;"["&amp;AO$8&amp;"]"),Data_main[Data],$A112, Data_main[Segment],$B112, Data_main[Scenario],$B$3)),SUMIFS(INDIRECT("Data_main"&amp;"["&amp;AO$8&amp;"]"),Data_main[Data],$A112, Data_main[Segment],$B112, Data_main[Scenario],$B$3))</f>
        <v>0</v>
      </c>
      <c r="AP112" s="446">
        <f ca="1">IF($B$6="ON", IF(AP110&gt;=covid_start, IF(AP110&lt;covid_recovery,NA(),SUMIFS(INDIRECT("Data_main"&amp;"["&amp;AP$8&amp;"]"),Data_main[Data],$A112, Data_main[Segment],$B112, Data_main[Scenario],$B$3)),SUMIFS(INDIRECT("Data_main"&amp;"["&amp;AP$8&amp;"]"),Data_main[Data],$A112, Data_main[Segment],$B112, Data_main[Scenario],$B$3)),SUMIFS(INDIRECT("Data_main"&amp;"["&amp;AP$8&amp;"]"),Data_main[Data],$A112, Data_main[Segment],$B112, Data_main[Scenario],$B$3))</f>
        <v>0</v>
      </c>
      <c r="AQ112" s="446">
        <f ca="1">IF($B$6="ON", IF(AQ110&gt;=covid_start, IF(AQ110&lt;covid_recovery,NA(),SUMIFS(INDIRECT("Data_main"&amp;"["&amp;AQ$8&amp;"]"),Data_main[Data],$A112, Data_main[Segment],$B112, Data_main[Scenario],$B$3)),SUMIFS(INDIRECT("Data_main"&amp;"["&amp;AQ$8&amp;"]"),Data_main[Data],$A112, Data_main[Segment],$B112, Data_main[Scenario],$B$3)),SUMIFS(INDIRECT("Data_main"&amp;"["&amp;AQ$8&amp;"]"),Data_main[Data],$A112, Data_main[Segment],$B112, Data_main[Scenario],$B$3))</f>
        <v>0</v>
      </c>
      <c r="AR112" s="446">
        <f ca="1">IF($B$6="ON", IF(AR110&gt;=covid_start, IF(AR110&lt;covid_recovery,NA(),SUMIFS(INDIRECT("Data_main"&amp;"["&amp;AR$8&amp;"]"),Data_main[Data],$A112, Data_main[Segment],$B112, Data_main[Scenario],$B$3)),SUMIFS(INDIRECT("Data_main"&amp;"["&amp;AR$8&amp;"]"),Data_main[Data],$A112, Data_main[Segment],$B112, Data_main[Scenario],$B$3)),SUMIFS(INDIRECT("Data_main"&amp;"["&amp;AR$8&amp;"]"),Data_main[Data],$A112, Data_main[Segment],$B112, Data_main[Scenario],$B$3))</f>
        <v>0</v>
      </c>
      <c r="AS112" s="446">
        <f ca="1">IF($B$6="ON", IF(AS110&gt;=covid_start, IF(AS110&lt;covid_recovery,NA(),SUMIFS(INDIRECT("Data_main"&amp;"["&amp;AS$8&amp;"]"),Data_main[Data],$A112, Data_main[Segment],$B112, Data_main[Scenario],$B$3)),SUMIFS(INDIRECT("Data_main"&amp;"["&amp;AS$8&amp;"]"),Data_main[Data],$A112, Data_main[Segment],$B112, Data_main[Scenario],$B$3)),SUMIFS(INDIRECT("Data_main"&amp;"["&amp;AS$8&amp;"]"),Data_main[Data],$A112, Data_main[Segment],$B112, Data_main[Scenario],$B$3))</f>
        <v>0</v>
      </c>
      <c r="AT112" s="446">
        <f ca="1">IF($B$6="ON", IF(AT110&gt;=covid_start, IF(AT110&lt;covid_recovery,NA(),SUMIFS(INDIRECT("Data_main"&amp;"["&amp;AT$8&amp;"]"),Data_main[Data],$A112, Data_main[Segment],$B112, Data_main[Scenario],$B$3)),SUMIFS(INDIRECT("Data_main"&amp;"["&amp;AT$8&amp;"]"),Data_main[Data],$A112, Data_main[Segment],$B112, Data_main[Scenario],$B$3)),SUMIFS(INDIRECT("Data_main"&amp;"["&amp;AT$8&amp;"]"),Data_main[Data],$A112, Data_main[Segment],$B112, Data_main[Scenario],$B$3))</f>
        <v>0</v>
      </c>
      <c r="AU112" s="446">
        <f ca="1">IF($B$6="ON", IF(AU110&gt;=covid_start, IF(AU110&lt;covid_recovery,NA(),SUMIFS(INDIRECT("Data_main"&amp;"["&amp;AU$8&amp;"]"),Data_main[Data],$A112, Data_main[Segment],$B112, Data_main[Scenario],$B$3)),SUMIFS(INDIRECT("Data_main"&amp;"["&amp;AU$8&amp;"]"),Data_main[Data],$A112, Data_main[Segment],$B112, Data_main[Scenario],$B$3)),SUMIFS(INDIRECT("Data_main"&amp;"["&amp;AU$8&amp;"]"),Data_main[Data],$A112, Data_main[Segment],$B112, Data_main[Scenario],$B$3))</f>
        <v>0</v>
      </c>
      <c r="AV112" s="446">
        <f ca="1">IF($B$6="ON", IF(AV110&gt;=covid_start, IF(AV110&lt;covid_recovery,NA(),SUMIFS(INDIRECT("Data_main"&amp;"["&amp;AV$8&amp;"]"),Data_main[Data],$A112, Data_main[Segment],$B112, Data_main[Scenario],$B$3)),SUMIFS(INDIRECT("Data_main"&amp;"["&amp;AV$8&amp;"]"),Data_main[Data],$A112, Data_main[Segment],$B112, Data_main[Scenario],$B$3)),SUMIFS(INDIRECT("Data_main"&amp;"["&amp;AV$8&amp;"]"),Data_main[Data],$A112, Data_main[Segment],$B112, Data_main[Scenario],$B$3))</f>
        <v>0</v>
      </c>
      <c r="AW112" s="446">
        <f ca="1">IF($B$6="ON", IF(AW110&gt;=covid_start, IF(AW110&lt;covid_recovery,NA(),SUMIFS(INDIRECT("Data_main"&amp;"["&amp;AW$8&amp;"]"),Data_main[Data],$A112, Data_main[Segment],$B112, Data_main[Scenario],$B$3)),SUMIFS(INDIRECT("Data_main"&amp;"["&amp;AW$8&amp;"]"),Data_main[Data],$A112, Data_main[Segment],$B112, Data_main[Scenario],$B$3)),SUMIFS(INDIRECT("Data_main"&amp;"["&amp;AW$8&amp;"]"),Data_main[Data],$A112, Data_main[Segment],$B112, Data_main[Scenario],$B$3))</f>
        <v>0</v>
      </c>
      <c r="AX112" s="446">
        <f ca="1">IF($B$6="ON", IF(AX110&gt;=covid_start, IF(AX110&lt;covid_recovery,NA(),SUMIFS(INDIRECT("Data_main"&amp;"["&amp;AX$8&amp;"]"),Data_main[Data],$A112, Data_main[Segment],$B112, Data_main[Scenario],$B$3)),SUMIFS(INDIRECT("Data_main"&amp;"["&amp;AX$8&amp;"]"),Data_main[Data],$A112, Data_main[Segment],$B112, Data_main[Scenario],$B$3)),SUMIFS(INDIRECT("Data_main"&amp;"["&amp;AX$8&amp;"]"),Data_main[Data],$A112, Data_main[Segment],$B112, Data_main[Scenario],$B$3))</f>
        <v>0</v>
      </c>
      <c r="AY112" s="446">
        <f ca="1">IF($B$6="ON", IF(AY110&gt;=covid_start, IF(AY110&lt;covid_recovery,NA(),SUMIFS(INDIRECT("Data_main"&amp;"["&amp;AY$8&amp;"]"),Data_main[Data],$A112, Data_main[Segment],$B112, Data_main[Scenario],$B$3)),SUMIFS(INDIRECT("Data_main"&amp;"["&amp;AY$8&amp;"]"),Data_main[Data],$A112, Data_main[Segment],$B112, Data_main[Scenario],$B$3)),SUMIFS(INDIRECT("Data_main"&amp;"["&amp;AY$8&amp;"]"),Data_main[Data],$A112, Data_main[Segment],$B112, Data_main[Scenario],$B$3))</f>
        <v>0</v>
      </c>
      <c r="AZ112" s="446">
        <f ca="1">IF($B$6="ON", IF(AZ110&gt;=covid_start, IF(AZ110&lt;covid_recovery,NA(),SUMIFS(INDIRECT("Data_main"&amp;"["&amp;AZ$8&amp;"]"),Data_main[Data],$A112, Data_main[Segment],$B112, Data_main[Scenario],$B$3)),SUMIFS(INDIRECT("Data_main"&amp;"["&amp;AZ$8&amp;"]"),Data_main[Data],$A112, Data_main[Segment],$B112, Data_main[Scenario],$B$3)),SUMIFS(INDIRECT("Data_main"&amp;"["&amp;AZ$8&amp;"]"),Data_main[Data],$A112, Data_main[Segment],$B112, Data_main[Scenario],$B$3))</f>
        <v>0</v>
      </c>
      <c r="BA112" s="446">
        <f ca="1">IF($B$6="ON", IF(BA110&gt;=covid_start, IF(BA110&lt;covid_recovery,NA(),SUMIFS(INDIRECT("Data_main"&amp;"["&amp;BA$8&amp;"]"),Data_main[Data],$A112, Data_main[Segment],$B112, Data_main[Scenario],$B$3)),SUMIFS(INDIRECT("Data_main"&amp;"["&amp;BA$8&amp;"]"),Data_main[Data],$A112, Data_main[Segment],$B112, Data_main[Scenario],$B$3)),SUMIFS(INDIRECT("Data_main"&amp;"["&amp;BA$8&amp;"]"),Data_main[Data],$A112, Data_main[Segment],$B112, Data_main[Scenario],$B$3))</f>
        <v>0</v>
      </c>
      <c r="BB112" s="446">
        <f ca="1">IF($B$6="ON", IF(BB110&gt;=covid_start, IF(BB110&lt;covid_recovery,NA(),SUMIFS(INDIRECT("Data_main"&amp;"["&amp;BB$8&amp;"]"),Data_main[Data],$A112, Data_main[Segment],$B112, Data_main[Scenario],$B$3)),SUMIFS(INDIRECT("Data_main"&amp;"["&amp;BB$8&amp;"]"),Data_main[Data],$A112, Data_main[Segment],$B112, Data_main[Scenario],$B$3)),SUMIFS(INDIRECT("Data_main"&amp;"["&amp;BB$8&amp;"]"),Data_main[Data],$A112, Data_main[Segment],$B112, Data_main[Scenario],$B$3))</f>
        <v>0</v>
      </c>
      <c r="BC112" s="446">
        <f ca="1">IF($B$6="ON", IF(BC110&gt;=covid_start, IF(BC110&lt;covid_recovery,NA(),SUMIFS(INDIRECT("Data_main"&amp;"["&amp;BC$8&amp;"]"),Data_main[Data],$A112, Data_main[Segment],$B112, Data_main[Scenario],$B$3)),SUMIFS(INDIRECT("Data_main"&amp;"["&amp;BC$8&amp;"]"),Data_main[Data],$A112, Data_main[Segment],$B112, Data_main[Scenario],$B$3)),SUMIFS(INDIRECT("Data_main"&amp;"["&amp;BC$8&amp;"]"),Data_main[Data],$A112, Data_main[Segment],$B112, Data_main[Scenario],$B$3))</f>
        <v>0</v>
      </c>
      <c r="BD112" s="446">
        <f ca="1">IF($B$6="ON", IF(BD110&gt;=covid_start, IF(BD110&lt;covid_recovery,NA(),SUMIFS(INDIRECT("Data_main"&amp;"["&amp;BD$8&amp;"]"),Data_main[Data],$A112, Data_main[Segment],$B112, Data_main[Scenario],$B$3)),SUMIFS(INDIRECT("Data_main"&amp;"["&amp;BD$8&amp;"]"),Data_main[Data],$A112, Data_main[Segment],$B112, Data_main[Scenario],$B$3)),SUMIFS(INDIRECT("Data_main"&amp;"["&amp;BD$8&amp;"]"),Data_main[Data],$A112, Data_main[Segment],$B112, Data_main[Scenario],$B$3))</f>
        <v>0</v>
      </c>
      <c r="BE112" s="446">
        <f ca="1">IF($B$6="ON", IF(BE110&gt;=covid_start, IF(BE110&lt;covid_recovery,NA(),SUMIFS(INDIRECT("Data_main"&amp;"["&amp;BE$8&amp;"]"),Data_main[Data],$A112, Data_main[Segment],$B112, Data_main[Scenario],$B$3)),SUMIFS(INDIRECT("Data_main"&amp;"["&amp;BE$8&amp;"]"),Data_main[Data],$A112, Data_main[Segment],$B112, Data_main[Scenario],$B$3)),SUMIFS(INDIRECT("Data_main"&amp;"["&amp;BE$8&amp;"]"),Data_main[Data],$A112, Data_main[Segment],$B112, Data_main[Scenario],$B$3))</f>
        <v>0</v>
      </c>
      <c r="BF112" s="446">
        <f ca="1">IF($B$6="ON", IF(BF110&gt;=covid_start, IF(BF110&lt;covid_recovery,NA(),SUMIFS(INDIRECT("Data_main"&amp;"["&amp;BF$8&amp;"]"),Data_main[Data],$A112, Data_main[Segment],$B112, Data_main[Scenario],$B$3)),SUMIFS(INDIRECT("Data_main"&amp;"["&amp;BF$8&amp;"]"),Data_main[Data],$A112, Data_main[Segment],$B112, Data_main[Scenario],$B$3)),SUMIFS(INDIRECT("Data_main"&amp;"["&amp;BF$8&amp;"]"),Data_main[Data],$A112, Data_main[Segment],$B112, Data_main[Scenario],$B$3))</f>
        <v>0</v>
      </c>
      <c r="BG112" s="446">
        <f ca="1">IF($B$6="ON", IF(BG110&gt;=covid_start, IF(BG110&lt;covid_recovery,NA(),SUMIFS(INDIRECT("Data_main"&amp;"["&amp;BG$8&amp;"]"),Data_main[Data],$A112, Data_main[Segment],$B112, Data_main[Scenario],$B$3)),SUMIFS(INDIRECT("Data_main"&amp;"["&amp;BG$8&amp;"]"),Data_main[Data],$A112, Data_main[Segment],$B112, Data_main[Scenario],$B$3)),SUMIFS(INDIRECT("Data_main"&amp;"["&amp;BG$8&amp;"]"),Data_main[Data],$A112, Data_main[Segment],$B112, Data_main[Scenario],$B$3))</f>
        <v>0</v>
      </c>
      <c r="BH112" s="446">
        <f ca="1">IF($B$6="ON", IF(BH110&gt;=covid_start, IF(BH110&lt;covid_recovery,NA(),SUMIFS(INDIRECT("Data_main"&amp;"["&amp;BH$8&amp;"]"),Data_main[Data],$A112, Data_main[Segment],$B112, Data_main[Scenario],$B$3)),SUMIFS(INDIRECT("Data_main"&amp;"["&amp;BH$8&amp;"]"),Data_main[Data],$A112, Data_main[Segment],$B112, Data_main[Scenario],$B$3)),SUMIFS(INDIRECT("Data_main"&amp;"["&amp;BH$8&amp;"]"),Data_main[Data],$A112, Data_main[Segment],$B112, Data_main[Scenario],$B$3))</f>
        <v>0</v>
      </c>
      <c r="BI112" s="446">
        <f ca="1">IF($B$6="ON", IF(BI110&gt;=covid_start, IF(BI110&lt;covid_recovery,NA(),SUMIFS(INDIRECT("Data_main"&amp;"["&amp;BI$8&amp;"]"),Data_main[Data],$A112, Data_main[Segment],$B112, Data_main[Scenario],$B$3)),SUMIFS(INDIRECT("Data_main"&amp;"["&amp;BI$8&amp;"]"),Data_main[Data],$A112, Data_main[Segment],$B112, Data_main[Scenario],$B$3)),SUMIFS(INDIRECT("Data_main"&amp;"["&amp;BI$8&amp;"]"),Data_main[Data],$A112, Data_main[Segment],$B112, Data_main[Scenario],$B$3))</f>
        <v>0</v>
      </c>
      <c r="BJ112" s="446">
        <f ca="1">IF($B$6="ON", IF(BJ110&gt;=covid_start, IF(BJ110&lt;covid_recovery,NA(),SUMIFS(INDIRECT("Data_main"&amp;"["&amp;BJ$8&amp;"]"),Data_main[Data],$A112, Data_main[Segment],$B112, Data_main[Scenario],$B$3)),SUMIFS(INDIRECT("Data_main"&amp;"["&amp;BJ$8&amp;"]"),Data_main[Data],$A112, Data_main[Segment],$B112, Data_main[Scenario],$B$3)),SUMIFS(INDIRECT("Data_main"&amp;"["&amp;BJ$8&amp;"]"),Data_main[Data],$A112, Data_main[Segment],$B112, Data_main[Scenario],$B$3))</f>
        <v>0</v>
      </c>
      <c r="BK112" s="446">
        <f ca="1">IF($B$6="ON", IF(BK110&gt;=covid_start, IF(BK110&lt;covid_recovery,NA(),SUMIFS(INDIRECT("Data_main"&amp;"["&amp;BK$8&amp;"]"),Data_main[Data],$A112, Data_main[Segment],$B112, Data_main[Scenario],$B$3)),SUMIFS(INDIRECT("Data_main"&amp;"["&amp;BK$8&amp;"]"),Data_main[Data],$A112, Data_main[Segment],$B112, Data_main[Scenario],$B$3)),SUMIFS(INDIRECT("Data_main"&amp;"["&amp;BK$8&amp;"]"),Data_main[Data],$A112, Data_main[Segment],$B112, Data_main[Scenario],$B$3))</f>
        <v>0</v>
      </c>
      <c r="BL112" s="446">
        <f ca="1">IF($B$6="ON", IF(BL110&gt;=covid_start, IF(BL110&lt;covid_recovery,NA(),SUMIFS(INDIRECT("Data_main"&amp;"["&amp;BL$8&amp;"]"),Data_main[Data],$A112, Data_main[Segment],$B112, Data_main[Scenario],$B$3)),SUMIFS(INDIRECT("Data_main"&amp;"["&amp;BL$8&amp;"]"),Data_main[Data],$A112, Data_main[Segment],$B112, Data_main[Scenario],$B$3)),SUMIFS(INDIRECT("Data_main"&amp;"["&amp;BL$8&amp;"]"),Data_main[Data],$A112, Data_main[Segment],$B112, Data_main[Scenario],$B$3))</f>
        <v>0</v>
      </c>
      <c r="BM112" s="446">
        <f ca="1">IF($B$6="ON", IF(BM110&gt;=covid_start, IF(BM110&lt;covid_recovery,NA(),SUMIFS(INDIRECT("Data_main"&amp;"["&amp;BM$8&amp;"]"),Data_main[Data],$A112, Data_main[Segment],$B112, Data_main[Scenario],$B$3)),SUMIFS(INDIRECT("Data_main"&amp;"["&amp;BM$8&amp;"]"),Data_main[Data],$A112, Data_main[Segment],$B112, Data_main[Scenario],$B$3)),SUMIFS(INDIRECT("Data_main"&amp;"["&amp;BM$8&amp;"]"),Data_main[Data],$A112, Data_main[Segment],$B112, Data_main[Scenario],$B$3))</f>
        <v>0</v>
      </c>
      <c r="BN112" s="446">
        <f ca="1">IF($B$6="ON", IF(BN110&gt;=covid_start, IF(BN110&lt;covid_recovery,NA(),SUMIFS(INDIRECT("Data_main"&amp;"["&amp;BN$8&amp;"]"),Data_main[Data],$A112, Data_main[Segment],$B112, Data_main[Scenario],$B$3)),SUMIFS(INDIRECT("Data_main"&amp;"["&amp;BN$8&amp;"]"),Data_main[Data],$A112, Data_main[Segment],$B112, Data_main[Scenario],$B$3)),SUMIFS(INDIRECT("Data_main"&amp;"["&amp;BN$8&amp;"]"),Data_main[Data],$A112, Data_main[Segment],$B112, Data_main[Scenario],$B$3))</f>
        <v>0</v>
      </c>
      <c r="BO112" s="446">
        <f ca="1">IF($B$6="ON", IF(BO110&gt;=covid_start, IF(BO110&lt;covid_recovery,NA(),SUMIFS(INDIRECT("Data_main"&amp;"["&amp;BO$8&amp;"]"),Data_main[Data],$A112, Data_main[Segment],$B112, Data_main[Scenario],$B$3)),SUMIFS(INDIRECT("Data_main"&amp;"["&amp;BO$8&amp;"]"),Data_main[Data],$A112, Data_main[Segment],$B112, Data_main[Scenario],$B$3)),SUMIFS(INDIRECT("Data_main"&amp;"["&amp;BO$8&amp;"]"),Data_main[Data],$A112, Data_main[Segment],$B112, Data_main[Scenario],$B$3))</f>
        <v>0</v>
      </c>
      <c r="BP112" s="446">
        <f ca="1">IF($B$6="ON", IF(BP110&gt;=covid_start, IF(BP110&lt;covid_recovery,NA(),SUMIFS(INDIRECT("Data_main"&amp;"["&amp;BP$8&amp;"]"),Data_main[Data],$A112, Data_main[Segment],$B112, Data_main[Scenario],$B$3)),SUMIFS(INDIRECT("Data_main"&amp;"["&amp;BP$8&amp;"]"),Data_main[Data],$A112, Data_main[Segment],$B112, Data_main[Scenario],$B$3)),SUMIFS(INDIRECT("Data_main"&amp;"["&amp;BP$8&amp;"]"),Data_main[Data],$A112, Data_main[Segment],$B112, Data_main[Scenario],$B$3))</f>
        <v>0</v>
      </c>
      <c r="BQ112" s="446">
        <f ca="1">IF($B$6="ON", IF(BQ110&gt;=covid_start, IF(BQ110&lt;covid_recovery,NA(),SUMIFS(INDIRECT("Data_main"&amp;"["&amp;BQ$8&amp;"]"),Data_main[Data],$A112, Data_main[Segment],$B112, Data_main[Scenario],$B$3)),SUMIFS(INDIRECT("Data_main"&amp;"["&amp;BQ$8&amp;"]"),Data_main[Data],$A112, Data_main[Segment],$B112, Data_main[Scenario],$B$3)),SUMIFS(INDIRECT("Data_main"&amp;"["&amp;BQ$8&amp;"]"),Data_main[Data],$A112, Data_main[Segment],$B112, Data_main[Scenario],$B$3))</f>
        <v>0</v>
      </c>
      <c r="BR112" s="446">
        <f ca="1">IF($B$6="ON", IF(BR110&gt;=covid_start, IF(BR110&lt;covid_recovery,NA(),SUMIFS(INDIRECT("Data_main"&amp;"["&amp;BR$8&amp;"]"),Data_main[Data],$A112, Data_main[Segment],$B112, Data_main[Scenario],$B$3)),SUMIFS(INDIRECT("Data_main"&amp;"["&amp;BR$8&amp;"]"),Data_main[Data],$A112, Data_main[Segment],$B112, Data_main[Scenario],$B$3)),SUMIFS(INDIRECT("Data_main"&amp;"["&amp;BR$8&amp;"]"),Data_main[Data],$A112, Data_main[Segment],$B112, Data_main[Scenario],$B$3))</f>
        <v>0</v>
      </c>
      <c r="BS112" s="446">
        <f ca="1">IF($B$6="ON", IF(BS110&gt;=covid_start, IF(BS110&lt;covid_recovery,NA(),SUMIFS(INDIRECT("Data_main"&amp;"["&amp;BS$8&amp;"]"),Data_main[Data],$A112, Data_main[Segment],$B112, Data_main[Scenario],$B$3)),SUMIFS(INDIRECT("Data_main"&amp;"["&amp;BS$8&amp;"]"),Data_main[Data],$A112, Data_main[Segment],$B112, Data_main[Scenario],$B$3)),SUMIFS(INDIRECT("Data_main"&amp;"["&amp;BS$8&amp;"]"),Data_main[Data],$A112, Data_main[Segment],$B112, Data_main[Scenario],$B$3))</f>
        <v>0</v>
      </c>
      <c r="BT112" s="446">
        <f ca="1">IF($B$6="ON", IF(BT110&gt;=covid_start, IF(BT110&lt;covid_recovery,NA(),SUMIFS(INDIRECT("Data_main"&amp;"["&amp;BT$8&amp;"]"),Data_main[Data],$A112, Data_main[Segment],$B112, Data_main[Scenario],$B$3)),SUMIFS(INDIRECT("Data_main"&amp;"["&amp;BT$8&amp;"]"),Data_main[Data],$A112, Data_main[Segment],$B112, Data_main[Scenario],$B$3)),SUMIFS(INDIRECT("Data_main"&amp;"["&amp;BT$8&amp;"]"),Data_main[Data],$A112, Data_main[Segment],$B112, Data_main[Scenario],$B$3))</f>
        <v>0</v>
      </c>
      <c r="BU112" s="446">
        <f ca="1">IF($B$6="ON", IF(BU110&gt;=covid_start, IF(BU110&lt;covid_recovery,NA(),SUMIFS(INDIRECT("Data_main"&amp;"["&amp;BU$8&amp;"]"),Data_main[Data],$A112, Data_main[Segment],$B112, Data_main[Scenario],$B$3)),SUMIFS(INDIRECT("Data_main"&amp;"["&amp;BU$8&amp;"]"),Data_main[Data],$A112, Data_main[Segment],$B112, Data_main[Scenario],$B$3)),SUMIFS(INDIRECT("Data_main"&amp;"["&amp;BU$8&amp;"]"),Data_main[Data],$A112, Data_main[Segment],$B112, Data_main[Scenario],$B$3))</f>
        <v>0</v>
      </c>
      <c r="BV112" s="446">
        <f ca="1">IF($B$6="ON", IF(BV110&gt;=covid_start, IF(BV110&lt;covid_recovery,NA(),SUMIFS(INDIRECT("Data_main"&amp;"["&amp;BV$8&amp;"]"),Data_main[Data],$A112, Data_main[Segment],$B112, Data_main[Scenario],$B$3)),SUMIFS(INDIRECT("Data_main"&amp;"["&amp;BV$8&amp;"]"),Data_main[Data],$A112, Data_main[Segment],$B112, Data_main[Scenario],$B$3)),SUMIFS(INDIRECT("Data_main"&amp;"["&amp;BV$8&amp;"]"),Data_main[Data],$A112, Data_main[Segment],$B112, Data_main[Scenario],$B$3))</f>
        <v>0</v>
      </c>
      <c r="BW112" s="446">
        <f ca="1">IF($B$6="ON", IF(BW110&gt;=covid_start, IF(BW110&lt;covid_recovery,NA(),SUMIFS(INDIRECT("Data_main"&amp;"["&amp;BW$8&amp;"]"),Data_main[Data],$A112, Data_main[Segment],$B112, Data_main[Scenario],$B$3)),SUMIFS(INDIRECT("Data_main"&amp;"["&amp;BW$8&amp;"]"),Data_main[Data],$A112, Data_main[Segment],$B112, Data_main[Scenario],$B$3)),SUMIFS(INDIRECT("Data_main"&amp;"["&amp;BW$8&amp;"]"),Data_main[Data],$A112, Data_main[Segment],$B112, Data_main[Scenario],$B$3))</f>
        <v>0</v>
      </c>
      <c r="BX112" s="446">
        <f ca="1">IF($B$6="ON", IF(BX110&gt;=covid_start, IF(BX110&lt;covid_recovery,NA(),SUMIFS(INDIRECT("Data_main"&amp;"["&amp;BX$8&amp;"]"),Data_main[Data],$A112, Data_main[Segment],$B112, Data_main[Scenario],$B$3)),SUMIFS(INDIRECT("Data_main"&amp;"["&amp;BX$8&amp;"]"),Data_main[Data],$A112, Data_main[Segment],$B112, Data_main[Scenario],$B$3)),SUMIFS(INDIRECT("Data_main"&amp;"["&amp;BX$8&amp;"]"),Data_main[Data],$A112, Data_main[Segment],$B112, Data_main[Scenario],$B$3))</f>
        <v>0</v>
      </c>
      <c r="BY112" s="446">
        <f ca="1">IF($B$6="ON", IF(BY110&gt;=covid_start, IF(BY110&lt;covid_recovery,NA(),SUMIFS(INDIRECT("Data_main"&amp;"["&amp;BY$8&amp;"]"),Data_main[Data],$A112, Data_main[Segment],$B112, Data_main[Scenario],$B$3)),SUMIFS(INDIRECT("Data_main"&amp;"["&amp;BY$8&amp;"]"),Data_main[Data],$A112, Data_main[Segment],$B112, Data_main[Scenario],$B$3)),SUMIFS(INDIRECT("Data_main"&amp;"["&amp;BY$8&amp;"]"),Data_main[Data],$A112, Data_main[Segment],$B112, Data_main[Scenario],$B$3))</f>
        <v>0</v>
      </c>
      <c r="BZ112" s="446">
        <f ca="1">IF($B$6="ON", IF(BZ110&gt;=covid_start, IF(BZ110&lt;covid_recovery,NA(),SUMIFS(INDIRECT("Data_main"&amp;"["&amp;BZ$8&amp;"]"),Data_main[Data],$A112, Data_main[Segment],$B112, Data_main[Scenario],$B$3)),SUMIFS(INDIRECT("Data_main"&amp;"["&amp;BZ$8&amp;"]"),Data_main[Data],$A112, Data_main[Segment],$B112, Data_main[Scenario],$B$3)),SUMIFS(INDIRECT("Data_main"&amp;"["&amp;BZ$8&amp;"]"),Data_main[Data],$A112, Data_main[Segment],$B112, Data_main[Scenario],$B$3))</f>
        <v>0</v>
      </c>
      <c r="CA112" s="446">
        <f ca="1">IF($B$6="ON", IF(CA110&gt;=covid_start, IF(CA110&lt;covid_recovery,NA(),SUMIFS(INDIRECT("Data_main"&amp;"["&amp;CA$8&amp;"]"),Data_main[Data],$A112, Data_main[Segment],$B112, Data_main[Scenario],$B$3)),SUMIFS(INDIRECT("Data_main"&amp;"["&amp;CA$8&amp;"]"),Data_main[Data],$A112, Data_main[Segment],$B112, Data_main[Scenario],$B$3)),SUMIFS(INDIRECT("Data_main"&amp;"["&amp;CA$8&amp;"]"),Data_main[Data],$A112, Data_main[Segment],$B112, Data_main[Scenario],$B$3))</f>
        <v>0</v>
      </c>
      <c r="CB112" s="446">
        <f ca="1">IF($B$6="ON", IF(CB110&gt;=covid_start, IF(CB110&lt;covid_recovery,NA(),SUMIFS(INDIRECT("Data_main"&amp;"["&amp;CB$8&amp;"]"),Data_main[Data],$A112, Data_main[Segment],$B112, Data_main[Scenario],$B$3)),SUMIFS(INDIRECT("Data_main"&amp;"["&amp;CB$8&amp;"]"),Data_main[Data],$A112, Data_main[Segment],$B112, Data_main[Scenario],$B$3)),SUMIFS(INDIRECT("Data_main"&amp;"["&amp;CB$8&amp;"]"),Data_main[Data],$A112, Data_main[Segment],$B112, Data_main[Scenario],$B$3))</f>
        <v>0</v>
      </c>
      <c r="CC112" s="446">
        <f ca="1">IF($B$6="ON", IF(CC110&gt;=covid_start, IF(CC110&lt;covid_recovery,NA(),SUMIFS(INDIRECT("Data_main"&amp;"["&amp;CC$8&amp;"]"),Data_main[Data],$A112, Data_main[Segment],$B112, Data_main[Scenario],$B$3)),SUMIFS(INDIRECT("Data_main"&amp;"["&amp;CC$8&amp;"]"),Data_main[Data],$A112, Data_main[Segment],$B112, Data_main[Scenario],$B$3)),SUMIFS(INDIRECT("Data_main"&amp;"["&amp;CC$8&amp;"]"),Data_main[Data],$A112, Data_main[Segment],$B112, Data_main[Scenario],$B$3))</f>
        <v>0</v>
      </c>
      <c r="CD112" s="446">
        <f ca="1">IF($B$6="ON", IF(CD110&gt;=covid_start, IF(CD110&lt;covid_recovery,NA(),SUMIFS(INDIRECT("Data_main"&amp;"["&amp;CD$8&amp;"]"),Data_main[Data],$A112, Data_main[Segment],$B112, Data_main[Scenario],$B$3)),SUMIFS(INDIRECT("Data_main"&amp;"["&amp;CD$8&amp;"]"),Data_main[Data],$A112, Data_main[Segment],$B112, Data_main[Scenario],$B$3)),SUMIFS(INDIRECT("Data_main"&amp;"["&amp;CD$8&amp;"]"),Data_main[Data],$A112, Data_main[Segment],$B112, Data_main[Scenario],$B$3))</f>
        <v>0</v>
      </c>
      <c r="CE112" s="446">
        <f ca="1">IF($B$6="ON", IF(CE110&gt;=covid_start, IF(CE110&lt;covid_recovery,NA(),SUMIFS(INDIRECT("Data_main"&amp;"["&amp;CE$8&amp;"]"),Data_main[Data],$A112, Data_main[Segment],$B112, Data_main[Scenario],$B$3)),SUMIFS(INDIRECT("Data_main"&amp;"["&amp;CE$8&amp;"]"),Data_main[Data],$A112, Data_main[Segment],$B112, Data_main[Scenario],$B$3)),SUMIFS(INDIRECT("Data_main"&amp;"["&amp;CE$8&amp;"]"),Data_main[Data],$A112, Data_main[Segment],$B112, Data_main[Scenario],$B$3))</f>
        <v>0</v>
      </c>
      <c r="CF112" s="446">
        <f ca="1">IF($B$6="ON", IF(CF110&gt;=covid_start, IF(CF110&lt;covid_recovery,NA(),SUMIFS(INDIRECT("Data_main"&amp;"["&amp;CF$8&amp;"]"),Data_main[Data],$A112, Data_main[Segment],$B112, Data_main[Scenario],$B$3)),SUMIFS(INDIRECT("Data_main"&amp;"["&amp;CF$8&amp;"]"),Data_main[Data],$A112, Data_main[Segment],$B112, Data_main[Scenario],$B$3)),SUMIFS(INDIRECT("Data_main"&amp;"["&amp;CF$8&amp;"]"),Data_main[Data],$A112, Data_main[Segment],$B112, Data_main[Scenario],$B$3))</f>
        <v>0</v>
      </c>
      <c r="CG112" s="446">
        <f ca="1">IF($B$6="ON", IF(CG110&gt;=covid_start, IF(CG110&lt;covid_recovery,NA(),SUMIFS(INDIRECT("Data_main"&amp;"["&amp;CG$8&amp;"]"),Data_main[Data],$A112, Data_main[Segment],$B112, Data_main[Scenario],$B$3)),SUMIFS(INDIRECT("Data_main"&amp;"["&amp;CG$8&amp;"]"),Data_main[Data],$A112, Data_main[Segment],$B112, Data_main[Scenario],$B$3)),SUMIFS(INDIRECT("Data_main"&amp;"["&amp;CG$8&amp;"]"),Data_main[Data],$A112, Data_main[Segment],$B112, Data_main[Scenario],$B$3))</f>
        <v>0</v>
      </c>
      <c r="CH112" s="446">
        <f ca="1">IF($B$6="ON", IF(CH110&gt;=covid_start, IF(CH110&lt;covid_recovery,NA(),SUMIFS(INDIRECT("Data_main"&amp;"["&amp;CH$8&amp;"]"),Data_main[Data],$A112, Data_main[Segment],$B112, Data_main[Scenario],$B$3)),SUMIFS(INDIRECT("Data_main"&amp;"["&amp;CH$8&amp;"]"),Data_main[Data],$A112, Data_main[Segment],$B112, Data_main[Scenario],$B$3)),SUMIFS(INDIRECT("Data_main"&amp;"["&amp;CH$8&amp;"]"),Data_main[Data],$A112, Data_main[Segment],$B112, Data_main[Scenario],$B$3))</f>
        <v>0</v>
      </c>
      <c r="CI112" s="446">
        <f ca="1">IF($B$6="ON", IF(CI110&gt;=covid_start, IF(CI110&lt;covid_recovery,NA(),SUMIFS(INDIRECT("Data_main"&amp;"["&amp;CI$8&amp;"]"),Data_main[Data],$A112, Data_main[Segment],$B112, Data_main[Scenario],$B$3)),SUMIFS(INDIRECT("Data_main"&amp;"["&amp;CI$8&amp;"]"),Data_main[Data],$A112, Data_main[Segment],$B112, Data_main[Scenario],$B$3)),SUMIFS(INDIRECT("Data_main"&amp;"["&amp;CI$8&amp;"]"),Data_main[Data],$A112, Data_main[Segment],$B112, Data_main[Scenario],$B$3))</f>
        <v>0</v>
      </c>
      <c r="CJ112" s="446">
        <f ca="1">IF($B$6="ON", IF(CJ110&gt;=covid_start, IF(CJ110&lt;covid_recovery,NA(),SUMIFS(INDIRECT("Data_main"&amp;"["&amp;CJ$8&amp;"]"),Data_main[Data],$A112, Data_main[Segment],$B112, Data_main[Scenario],$B$3)),SUMIFS(INDIRECT("Data_main"&amp;"["&amp;CJ$8&amp;"]"),Data_main[Data],$A112, Data_main[Segment],$B112, Data_main[Scenario],$B$3)),SUMIFS(INDIRECT("Data_main"&amp;"["&amp;CJ$8&amp;"]"),Data_main[Data],$A112, Data_main[Segment],$B112, Data_main[Scenario],$B$3))</f>
        <v>0</v>
      </c>
      <c r="CK112" s="446">
        <f ca="1">IF($B$6="ON", IF(CK110&gt;=covid_start, IF(CK110&lt;covid_recovery,NA(),SUMIFS(INDIRECT("Data_main"&amp;"["&amp;CK$8&amp;"]"),Data_main[Data],$A112, Data_main[Segment],$B112, Data_main[Scenario],$B$3)),SUMIFS(INDIRECT("Data_main"&amp;"["&amp;CK$8&amp;"]"),Data_main[Data],$A112, Data_main[Segment],$B112, Data_main[Scenario],$B$3)),SUMIFS(INDIRECT("Data_main"&amp;"["&amp;CK$8&amp;"]"),Data_main[Data],$A112, Data_main[Segment],$B112, Data_main[Scenario],$B$3))</f>
        <v>0</v>
      </c>
      <c r="CL112" s="446">
        <f ca="1">IF($B$6="ON", IF(CL110&gt;=covid_start, IF(CL110&lt;covid_recovery,NA(),SUMIFS(INDIRECT("Data_main"&amp;"["&amp;CL$8&amp;"]"),Data_main[Data],$A112, Data_main[Segment],$B112, Data_main[Scenario],$B$3)),SUMIFS(INDIRECT("Data_main"&amp;"["&amp;CL$8&amp;"]"),Data_main[Data],$A112, Data_main[Segment],$B112, Data_main[Scenario],$B$3)),SUMIFS(INDIRECT("Data_main"&amp;"["&amp;CL$8&amp;"]"),Data_main[Data],$A112, Data_main[Segment],$B112, Data_main[Scenario],$B$3))</f>
        <v>0</v>
      </c>
      <c r="CN112" s="447" t="str">
        <f ca="1">IFERROR((Y112/H112)^(1/17)-1,"")</f>
        <v/>
      </c>
      <c r="CO112" s="447" t="str">
        <f ca="1">IFERROR((AN112/Y112)^(1/15)-1,"")</f>
        <v/>
      </c>
      <c r="CP112" s="447" t="str">
        <f ca="1">IFERROR((AN112/H112)^(1/32)-1,"")</f>
        <v/>
      </c>
    </row>
    <row r="113" spans="1:94" outlineLevel="1" x14ac:dyDescent="0.25">
      <c r="A113" s="448" t="s">
        <v>158</v>
      </c>
      <c r="B113" s="448" t="s">
        <v>417</v>
      </c>
      <c r="C113" s="449" t="s">
        <v>354</v>
      </c>
      <c r="D113" s="445" t="s">
        <v>355</v>
      </c>
      <c r="E113" s="446">
        <f ca="1">IF($B$6="ON", IF(E110&gt;=covid_start, IF(E110&lt;covid_recovery,NA(),SUMIFS(INDIRECT("Data_main"&amp;"["&amp;E$8&amp;"]"),Data_main[Data],$A113, Data_main[Segment],$B113, Data_main[Scenario],$B$3)),SUMIFS(INDIRECT("Data_main"&amp;"["&amp;E$8&amp;"]"),Data_main[Data],$A113, Data_main[Segment],$B113, Data_main[Scenario],$B$3)),SUMIFS(INDIRECT("Data_main"&amp;"["&amp;E$8&amp;"]"),Data_main[Data],$A113, Data_main[Segment],$B113, Data_main[Scenario],$B$3))</f>
        <v>0</v>
      </c>
      <c r="F113" s="446">
        <f ca="1">IF($B$6="ON", IF(F110&gt;=covid_start, IF(F110&lt;covid_recovery,NA(),SUMIFS(INDIRECT("Data_main"&amp;"["&amp;F$8&amp;"]"),Data_main[Data],$A113, Data_main[Segment],$B113, Data_main[Scenario],$B$3)),SUMIFS(INDIRECT("Data_main"&amp;"["&amp;F$8&amp;"]"),Data_main[Data],$A113, Data_main[Segment],$B113, Data_main[Scenario],$B$3)),SUMIFS(INDIRECT("Data_main"&amp;"["&amp;F$8&amp;"]"),Data_main[Data],$A113, Data_main[Segment],$B113, Data_main[Scenario],$B$3))</f>
        <v>0</v>
      </c>
      <c r="G113" s="446">
        <f ca="1">IF($B$6="ON", IF(G110&gt;=covid_start, IF(G110&lt;covid_recovery,NA(),SUMIFS(INDIRECT("Data_main"&amp;"["&amp;G$8&amp;"]"),Data_main[Data],$A113, Data_main[Segment],$B113, Data_main[Scenario],$B$3)),SUMIFS(INDIRECT("Data_main"&amp;"["&amp;G$8&amp;"]"),Data_main[Data],$A113, Data_main[Segment],$B113, Data_main[Scenario],$B$3)),SUMIFS(INDIRECT("Data_main"&amp;"["&amp;G$8&amp;"]"),Data_main[Data],$A113, Data_main[Segment],$B113, Data_main[Scenario],$B$3))</f>
        <v>0</v>
      </c>
      <c r="H113" s="446">
        <f ca="1">IF($B$6="ON", IF(H110&gt;=covid_start, IF(H110&lt;covid_recovery,NA(),SUMIFS(INDIRECT("Data_main"&amp;"["&amp;H$8&amp;"]"),Data_main[Data],$A113, Data_main[Segment],$B113, Data_main[Scenario],$B$3)),SUMIFS(INDIRECT("Data_main"&amp;"["&amp;H$8&amp;"]"),Data_main[Data],$A113, Data_main[Segment],$B113, Data_main[Scenario],$B$3)),SUMIFS(INDIRECT("Data_main"&amp;"["&amp;H$8&amp;"]"),Data_main[Data],$A113, Data_main[Segment],$B113, Data_main[Scenario],$B$3))</f>
        <v>0</v>
      </c>
      <c r="I113" s="446">
        <f ca="1">IF($B$6="ON", IF(I110&gt;=covid_start, IF(I110&lt;covid_recovery,NA(),SUMIFS(INDIRECT("Data_main"&amp;"["&amp;I$8&amp;"]"),Data_main[Data],$A113, Data_main[Segment],$B113, Data_main[Scenario],$B$3)),SUMIFS(INDIRECT("Data_main"&amp;"["&amp;I$8&amp;"]"),Data_main[Data],$A113, Data_main[Segment],$B113, Data_main[Scenario],$B$3)),SUMIFS(INDIRECT("Data_main"&amp;"["&amp;I$8&amp;"]"),Data_main[Data],$A113, Data_main[Segment],$B113, Data_main[Scenario],$B$3))</f>
        <v>0</v>
      </c>
      <c r="J113" s="446" t="e">
        <f ca="1">IF($B$6="ON", IF(J110&gt;=covid_start, IF(J110&lt;covid_recovery,NA(),SUMIFS(INDIRECT("Data_main"&amp;"["&amp;J$8&amp;"]"),Data_main[Data],$A113, Data_main[Segment],$B113, Data_main[Scenario],$B$3)),SUMIFS(INDIRECT("Data_main"&amp;"["&amp;J$8&amp;"]"),Data_main[Data],$A113, Data_main[Segment],$B113, Data_main[Scenario],$B$3)),SUMIFS(INDIRECT("Data_main"&amp;"["&amp;J$8&amp;"]"),Data_main[Data],$A113, Data_main[Segment],$B113, Data_main[Scenario],$B$3))</f>
        <v>#N/A</v>
      </c>
      <c r="K113" s="446" t="e">
        <f ca="1">IF($B$6="ON", IF(K110&gt;=covid_start, IF(K110&lt;covid_recovery,NA(),SUMIFS(INDIRECT("Data_main"&amp;"["&amp;K$8&amp;"]"),Data_main[Data],$A113, Data_main[Segment],$B113, Data_main[Scenario],$B$3)),SUMIFS(INDIRECT("Data_main"&amp;"["&amp;K$8&amp;"]"),Data_main[Data],$A113, Data_main[Segment],$B113, Data_main[Scenario],$B$3)),SUMIFS(INDIRECT("Data_main"&amp;"["&amp;K$8&amp;"]"),Data_main[Data],$A113, Data_main[Segment],$B113, Data_main[Scenario],$B$3))</f>
        <v>#N/A</v>
      </c>
      <c r="L113" s="446" t="e">
        <f ca="1">IF($B$6="ON", IF(L110&gt;=covid_start, IF(L110&lt;covid_recovery,NA(),SUMIFS(INDIRECT("Data_main"&amp;"["&amp;L$8&amp;"]"),Data_main[Data],$A113, Data_main[Segment],$B113, Data_main[Scenario],$B$3)),SUMIFS(INDIRECT("Data_main"&amp;"["&amp;L$8&amp;"]"),Data_main[Data],$A113, Data_main[Segment],$B113, Data_main[Scenario],$B$3)),SUMIFS(INDIRECT("Data_main"&amp;"["&amp;L$8&amp;"]"),Data_main[Data],$A113, Data_main[Segment],$B113, Data_main[Scenario],$B$3))</f>
        <v>#N/A</v>
      </c>
      <c r="M113" s="446" t="e">
        <f ca="1">IF($B$6="ON", IF(M110&gt;=covid_start, IF(M110&lt;covid_recovery,NA(),SUMIFS(INDIRECT("Data_main"&amp;"["&amp;M$8&amp;"]"),Data_main[Data],$A113, Data_main[Segment],$B113, Data_main[Scenario],$B$3)),SUMIFS(INDIRECT("Data_main"&amp;"["&amp;M$8&amp;"]"),Data_main[Data],$A113, Data_main[Segment],$B113, Data_main[Scenario],$B$3)),SUMIFS(INDIRECT("Data_main"&amp;"["&amp;M$8&amp;"]"),Data_main[Data],$A113, Data_main[Segment],$B113, Data_main[Scenario],$B$3))</f>
        <v>#N/A</v>
      </c>
      <c r="N113" s="446" t="e">
        <f ca="1">IF($B$6="ON", IF(N110&gt;=covid_start, IF(N110&lt;covid_recovery,NA(),SUMIFS(INDIRECT("Data_main"&amp;"["&amp;N$8&amp;"]"),Data_main[Data],$A113, Data_main[Segment],$B113, Data_main[Scenario],$B$3)),SUMIFS(INDIRECT("Data_main"&amp;"["&amp;N$8&amp;"]"),Data_main[Data],$A113, Data_main[Segment],$B113, Data_main[Scenario],$B$3)),SUMIFS(INDIRECT("Data_main"&amp;"["&amp;N$8&amp;"]"),Data_main[Data],$A113, Data_main[Segment],$B113, Data_main[Scenario],$B$3))</f>
        <v>#N/A</v>
      </c>
      <c r="O113" s="446">
        <f ca="1">IF($B$6="ON", IF(O110&gt;=covid_start, IF(O110&lt;covid_recovery,NA(),SUMIFS(INDIRECT("Data_main"&amp;"["&amp;O$8&amp;"]"),Data_main[Data],$A113, Data_main[Segment],$B113, Data_main[Scenario],$B$3)),SUMIFS(INDIRECT("Data_main"&amp;"["&amp;O$8&amp;"]"),Data_main[Data],$A113, Data_main[Segment],$B113, Data_main[Scenario],$B$3)),SUMIFS(INDIRECT("Data_main"&amp;"["&amp;O$8&amp;"]"),Data_main[Data],$A113, Data_main[Segment],$B113, Data_main[Scenario],$B$3))</f>
        <v>0</v>
      </c>
      <c r="P113" s="446">
        <f ca="1">IF($B$6="ON", IF(P110&gt;=covid_start, IF(P110&lt;covid_recovery,NA(),SUMIFS(INDIRECT("Data_main"&amp;"["&amp;P$8&amp;"]"),Data_main[Data],$A113, Data_main[Segment],$B113, Data_main[Scenario],$B$3)),SUMIFS(INDIRECT("Data_main"&amp;"["&amp;P$8&amp;"]"),Data_main[Data],$A113, Data_main[Segment],$B113, Data_main[Scenario],$B$3)),SUMIFS(INDIRECT("Data_main"&amp;"["&amp;P$8&amp;"]"),Data_main[Data],$A113, Data_main[Segment],$B113, Data_main[Scenario],$B$3))</f>
        <v>0</v>
      </c>
      <c r="Q113" s="446">
        <f ca="1">IF($B$6="ON", IF(Q110&gt;=covid_start, IF(Q110&lt;covid_recovery,NA(),SUMIFS(INDIRECT("Data_main"&amp;"["&amp;Q$8&amp;"]"),Data_main[Data],$A113, Data_main[Segment],$B113, Data_main[Scenario],$B$3)),SUMIFS(INDIRECT("Data_main"&amp;"["&amp;Q$8&amp;"]"),Data_main[Data],$A113, Data_main[Segment],$B113, Data_main[Scenario],$B$3)),SUMIFS(INDIRECT("Data_main"&amp;"["&amp;Q$8&amp;"]"),Data_main[Data],$A113, Data_main[Segment],$B113, Data_main[Scenario],$B$3))</f>
        <v>0</v>
      </c>
      <c r="R113" s="446">
        <f ca="1">IF($B$6="ON", IF(R110&gt;=covid_start, IF(R110&lt;covid_recovery,NA(),SUMIFS(INDIRECT("Data_main"&amp;"["&amp;R$8&amp;"]"),Data_main[Data],$A113, Data_main[Segment],$B113, Data_main[Scenario],$B$3)),SUMIFS(INDIRECT("Data_main"&amp;"["&amp;R$8&amp;"]"),Data_main[Data],$A113, Data_main[Segment],$B113, Data_main[Scenario],$B$3)),SUMIFS(INDIRECT("Data_main"&amp;"["&amp;R$8&amp;"]"),Data_main[Data],$A113, Data_main[Segment],$B113, Data_main[Scenario],$B$3))</f>
        <v>0</v>
      </c>
      <c r="S113" s="446">
        <f ca="1">IF($B$6="ON", IF(S110&gt;=covid_start, IF(S110&lt;covid_recovery,NA(),SUMIFS(INDIRECT("Data_main"&amp;"["&amp;S$8&amp;"]"),Data_main[Data],$A113, Data_main[Segment],$B113, Data_main[Scenario],$B$3)),SUMIFS(INDIRECT("Data_main"&amp;"["&amp;S$8&amp;"]"),Data_main[Data],$A113, Data_main[Segment],$B113, Data_main[Scenario],$B$3)),SUMIFS(INDIRECT("Data_main"&amp;"["&amp;S$8&amp;"]"),Data_main[Data],$A113, Data_main[Segment],$B113, Data_main[Scenario],$B$3))</f>
        <v>0</v>
      </c>
      <c r="T113" s="446">
        <f ca="1">IF($B$6="ON", IF(T110&gt;=covid_start, IF(T110&lt;covid_recovery,NA(),SUMIFS(INDIRECT("Data_main"&amp;"["&amp;T$8&amp;"]"),Data_main[Data],$A113, Data_main[Segment],$B113, Data_main[Scenario],$B$3)),SUMIFS(INDIRECT("Data_main"&amp;"["&amp;T$8&amp;"]"),Data_main[Data],$A113, Data_main[Segment],$B113, Data_main[Scenario],$B$3)),SUMIFS(INDIRECT("Data_main"&amp;"["&amp;T$8&amp;"]"),Data_main[Data],$A113, Data_main[Segment],$B113, Data_main[Scenario],$B$3))</f>
        <v>0</v>
      </c>
      <c r="U113" s="446">
        <f ca="1">IF($B$6="ON", IF(U110&gt;=covid_start, IF(U110&lt;covid_recovery,NA(),SUMIFS(INDIRECT("Data_main"&amp;"["&amp;U$8&amp;"]"),Data_main[Data],$A113, Data_main[Segment],$B113, Data_main[Scenario],$B$3)),SUMIFS(INDIRECT("Data_main"&amp;"["&amp;U$8&amp;"]"),Data_main[Data],$A113, Data_main[Segment],$B113, Data_main[Scenario],$B$3)),SUMIFS(INDIRECT("Data_main"&amp;"["&amp;U$8&amp;"]"),Data_main[Data],$A113, Data_main[Segment],$B113, Data_main[Scenario],$B$3))</f>
        <v>0</v>
      </c>
      <c r="V113" s="446">
        <f ca="1">IF($B$6="ON", IF(V110&gt;=covid_start, IF(V110&lt;covid_recovery,NA(),SUMIFS(INDIRECT("Data_main"&amp;"["&amp;V$8&amp;"]"),Data_main[Data],$A113, Data_main[Segment],$B113, Data_main[Scenario],$B$3)),SUMIFS(INDIRECT("Data_main"&amp;"["&amp;V$8&amp;"]"),Data_main[Data],$A113, Data_main[Segment],$B113, Data_main[Scenario],$B$3)),SUMIFS(INDIRECT("Data_main"&amp;"["&amp;V$8&amp;"]"),Data_main[Data],$A113, Data_main[Segment],$B113, Data_main[Scenario],$B$3))</f>
        <v>0</v>
      </c>
      <c r="W113" s="446">
        <f ca="1">IF($B$6="ON", IF(W110&gt;=covid_start, IF(W110&lt;covid_recovery,NA(),SUMIFS(INDIRECT("Data_main"&amp;"["&amp;W$8&amp;"]"),Data_main[Data],$A113, Data_main[Segment],$B113, Data_main[Scenario],$B$3)),SUMIFS(INDIRECT("Data_main"&amp;"["&amp;W$8&amp;"]"),Data_main[Data],$A113, Data_main[Segment],$B113, Data_main[Scenario],$B$3)),SUMIFS(INDIRECT("Data_main"&amp;"["&amp;W$8&amp;"]"),Data_main[Data],$A113, Data_main[Segment],$B113, Data_main[Scenario],$B$3))</f>
        <v>0</v>
      </c>
      <c r="X113" s="446">
        <f ca="1">IF($B$6="ON", IF(X110&gt;=covid_start, IF(X110&lt;covid_recovery,NA(),SUMIFS(INDIRECT("Data_main"&amp;"["&amp;X$8&amp;"]"),Data_main[Data],$A113, Data_main[Segment],$B113, Data_main[Scenario],$B$3)),SUMIFS(INDIRECT("Data_main"&amp;"["&amp;X$8&amp;"]"),Data_main[Data],$A113, Data_main[Segment],$B113, Data_main[Scenario],$B$3)),SUMIFS(INDIRECT("Data_main"&amp;"["&amp;X$8&amp;"]"),Data_main[Data],$A113, Data_main[Segment],$B113, Data_main[Scenario],$B$3))</f>
        <v>0</v>
      </c>
      <c r="Y113" s="446">
        <f ca="1">IF($B$6="ON", IF(Y110&gt;=covid_start, IF(Y110&lt;covid_recovery,NA(),SUMIFS(INDIRECT("Data_main"&amp;"["&amp;Y$8&amp;"]"),Data_main[Data],$A113, Data_main[Segment],$B113, Data_main[Scenario],$B$3)),SUMIFS(INDIRECT("Data_main"&amp;"["&amp;Y$8&amp;"]"),Data_main[Data],$A113, Data_main[Segment],$B113, Data_main[Scenario],$B$3)),SUMIFS(INDIRECT("Data_main"&amp;"["&amp;Y$8&amp;"]"),Data_main[Data],$A113, Data_main[Segment],$B113, Data_main[Scenario],$B$3))</f>
        <v>0</v>
      </c>
      <c r="Z113" s="446">
        <f ca="1">IF($B$6="ON", IF(Z110&gt;=covid_start, IF(Z110&lt;covid_recovery,NA(),SUMIFS(INDIRECT("Data_main"&amp;"["&amp;Z$8&amp;"]"),Data_main[Data],$A113, Data_main[Segment],$B113, Data_main[Scenario],$B$3)),SUMIFS(INDIRECT("Data_main"&amp;"["&amp;Z$8&amp;"]"),Data_main[Data],$A113, Data_main[Segment],$B113, Data_main[Scenario],$B$3)),SUMIFS(INDIRECT("Data_main"&amp;"["&amp;Z$8&amp;"]"),Data_main[Data],$A113, Data_main[Segment],$B113, Data_main[Scenario],$B$3))</f>
        <v>0</v>
      </c>
      <c r="AA113" s="446">
        <f ca="1">IF($B$6="ON", IF(AA110&gt;=covid_start, IF(AA110&lt;covid_recovery,NA(),SUMIFS(INDIRECT("Data_main"&amp;"["&amp;AA$8&amp;"]"),Data_main[Data],$A113, Data_main[Segment],$B113, Data_main[Scenario],$B$3)),SUMIFS(INDIRECT("Data_main"&amp;"["&amp;AA$8&amp;"]"),Data_main[Data],$A113, Data_main[Segment],$B113, Data_main[Scenario],$B$3)),SUMIFS(INDIRECT("Data_main"&amp;"["&amp;AA$8&amp;"]"),Data_main[Data],$A113, Data_main[Segment],$B113, Data_main[Scenario],$B$3))</f>
        <v>0</v>
      </c>
      <c r="AB113" s="446">
        <f ca="1">IF($B$6="ON", IF(AB110&gt;=covid_start, IF(AB110&lt;covid_recovery,NA(),SUMIFS(INDIRECT("Data_main"&amp;"["&amp;AB$8&amp;"]"),Data_main[Data],$A113, Data_main[Segment],$B113, Data_main[Scenario],$B$3)),SUMIFS(INDIRECT("Data_main"&amp;"["&amp;AB$8&amp;"]"),Data_main[Data],$A113, Data_main[Segment],$B113, Data_main[Scenario],$B$3)),SUMIFS(INDIRECT("Data_main"&amp;"["&amp;AB$8&amp;"]"),Data_main[Data],$A113, Data_main[Segment],$B113, Data_main[Scenario],$B$3))</f>
        <v>0</v>
      </c>
      <c r="AC113" s="446">
        <f ca="1">IF($B$6="ON", IF(AC110&gt;=covid_start, IF(AC110&lt;covid_recovery,NA(),SUMIFS(INDIRECT("Data_main"&amp;"["&amp;AC$8&amp;"]"),Data_main[Data],$A113, Data_main[Segment],$B113, Data_main[Scenario],$B$3)),SUMIFS(INDIRECT("Data_main"&amp;"["&amp;AC$8&amp;"]"),Data_main[Data],$A113, Data_main[Segment],$B113, Data_main[Scenario],$B$3)),SUMIFS(INDIRECT("Data_main"&amp;"["&amp;AC$8&amp;"]"),Data_main[Data],$A113, Data_main[Segment],$B113, Data_main[Scenario],$B$3))</f>
        <v>0</v>
      </c>
      <c r="AD113" s="446">
        <f ca="1">IF($B$6="ON", IF(AD110&gt;=covid_start, IF(AD110&lt;covid_recovery,NA(),SUMIFS(INDIRECT("Data_main"&amp;"["&amp;AD$8&amp;"]"),Data_main[Data],$A113, Data_main[Segment],$B113, Data_main[Scenario],$B$3)),SUMIFS(INDIRECT("Data_main"&amp;"["&amp;AD$8&amp;"]"),Data_main[Data],$A113, Data_main[Segment],$B113, Data_main[Scenario],$B$3)),SUMIFS(INDIRECT("Data_main"&amp;"["&amp;AD$8&amp;"]"),Data_main[Data],$A113, Data_main[Segment],$B113, Data_main[Scenario],$B$3))</f>
        <v>0</v>
      </c>
      <c r="AE113" s="446">
        <f ca="1">IF($B$6="ON", IF(AE110&gt;=covid_start, IF(AE110&lt;covid_recovery,NA(),SUMIFS(INDIRECT("Data_main"&amp;"["&amp;AE$8&amp;"]"),Data_main[Data],$A113, Data_main[Segment],$B113, Data_main[Scenario],$B$3)),SUMIFS(INDIRECT("Data_main"&amp;"["&amp;AE$8&amp;"]"),Data_main[Data],$A113, Data_main[Segment],$B113, Data_main[Scenario],$B$3)),SUMIFS(INDIRECT("Data_main"&amp;"["&amp;AE$8&amp;"]"),Data_main[Data],$A113, Data_main[Segment],$B113, Data_main[Scenario],$B$3))</f>
        <v>0</v>
      </c>
      <c r="AF113" s="446">
        <f ca="1">IF($B$6="ON", IF(AF110&gt;=covid_start, IF(AF110&lt;covid_recovery,NA(),SUMIFS(INDIRECT("Data_main"&amp;"["&amp;AF$8&amp;"]"),Data_main[Data],$A113, Data_main[Segment],$B113, Data_main[Scenario],$B$3)),SUMIFS(INDIRECT("Data_main"&amp;"["&amp;AF$8&amp;"]"),Data_main[Data],$A113, Data_main[Segment],$B113, Data_main[Scenario],$B$3)),SUMIFS(INDIRECT("Data_main"&amp;"["&amp;AF$8&amp;"]"),Data_main[Data],$A113, Data_main[Segment],$B113, Data_main[Scenario],$B$3))</f>
        <v>0</v>
      </c>
      <c r="AG113" s="446">
        <f ca="1">IF($B$6="ON", IF(AG110&gt;=covid_start, IF(AG110&lt;covid_recovery,NA(),SUMIFS(INDIRECT("Data_main"&amp;"["&amp;AG$8&amp;"]"),Data_main[Data],$A113, Data_main[Segment],$B113, Data_main[Scenario],$B$3)),SUMIFS(INDIRECT("Data_main"&amp;"["&amp;AG$8&amp;"]"),Data_main[Data],$A113, Data_main[Segment],$B113, Data_main[Scenario],$B$3)),SUMIFS(INDIRECT("Data_main"&amp;"["&amp;AG$8&amp;"]"),Data_main[Data],$A113, Data_main[Segment],$B113, Data_main[Scenario],$B$3))</f>
        <v>0</v>
      </c>
      <c r="AH113" s="446">
        <f ca="1">IF($B$6="ON", IF(AH110&gt;=covid_start, IF(AH110&lt;covid_recovery,NA(),SUMIFS(INDIRECT("Data_main"&amp;"["&amp;AH$8&amp;"]"),Data_main[Data],$A113, Data_main[Segment],$B113, Data_main[Scenario],$B$3)),SUMIFS(INDIRECT("Data_main"&amp;"["&amp;AH$8&amp;"]"),Data_main[Data],$A113, Data_main[Segment],$B113, Data_main[Scenario],$B$3)),SUMIFS(INDIRECT("Data_main"&amp;"["&amp;AH$8&amp;"]"),Data_main[Data],$A113, Data_main[Segment],$B113, Data_main[Scenario],$B$3))</f>
        <v>0</v>
      </c>
      <c r="AI113" s="446">
        <f ca="1">IF($B$6="ON", IF(AI110&gt;=covid_start, IF(AI110&lt;covid_recovery,NA(),SUMIFS(INDIRECT("Data_main"&amp;"["&amp;AI$8&amp;"]"),Data_main[Data],$A113, Data_main[Segment],$B113, Data_main[Scenario],$B$3)),SUMIFS(INDIRECT("Data_main"&amp;"["&amp;AI$8&amp;"]"),Data_main[Data],$A113, Data_main[Segment],$B113, Data_main[Scenario],$B$3)),SUMIFS(INDIRECT("Data_main"&amp;"["&amp;AI$8&amp;"]"),Data_main[Data],$A113, Data_main[Segment],$B113, Data_main[Scenario],$B$3))</f>
        <v>0</v>
      </c>
      <c r="AJ113" s="446">
        <f ca="1">IF($B$6="ON", IF(AJ110&gt;=covid_start, IF(AJ110&lt;covid_recovery,NA(),SUMIFS(INDIRECT("Data_main"&amp;"["&amp;AJ$8&amp;"]"),Data_main[Data],$A113, Data_main[Segment],$B113, Data_main[Scenario],$B$3)),SUMIFS(INDIRECT("Data_main"&amp;"["&amp;AJ$8&amp;"]"),Data_main[Data],$A113, Data_main[Segment],$B113, Data_main[Scenario],$B$3)),SUMIFS(INDIRECT("Data_main"&amp;"["&amp;AJ$8&amp;"]"),Data_main[Data],$A113, Data_main[Segment],$B113, Data_main[Scenario],$B$3))</f>
        <v>0</v>
      </c>
      <c r="AK113" s="446">
        <f ca="1">IF($B$6="ON", IF(AK110&gt;=covid_start, IF(AK110&lt;covid_recovery,NA(),SUMIFS(INDIRECT("Data_main"&amp;"["&amp;AK$8&amp;"]"),Data_main[Data],$A113, Data_main[Segment],$B113, Data_main[Scenario],$B$3)),SUMIFS(INDIRECT("Data_main"&amp;"["&amp;AK$8&amp;"]"),Data_main[Data],$A113, Data_main[Segment],$B113, Data_main[Scenario],$B$3)),SUMIFS(INDIRECT("Data_main"&amp;"["&amp;AK$8&amp;"]"),Data_main[Data],$A113, Data_main[Segment],$B113, Data_main[Scenario],$B$3))</f>
        <v>0</v>
      </c>
      <c r="AL113" s="446">
        <f ca="1">IF($B$6="ON", IF(AL110&gt;=covid_start, IF(AL110&lt;covid_recovery,NA(),SUMIFS(INDIRECT("Data_main"&amp;"["&amp;AL$8&amp;"]"),Data_main[Data],$A113, Data_main[Segment],$B113, Data_main[Scenario],$B$3)),SUMIFS(INDIRECT("Data_main"&amp;"["&amp;AL$8&amp;"]"),Data_main[Data],$A113, Data_main[Segment],$B113, Data_main[Scenario],$B$3)),SUMIFS(INDIRECT("Data_main"&amp;"["&amp;AL$8&amp;"]"),Data_main[Data],$A113, Data_main[Segment],$B113, Data_main[Scenario],$B$3))</f>
        <v>0</v>
      </c>
      <c r="AM113" s="446">
        <f ca="1">IF($B$6="ON", IF(AM110&gt;=covid_start, IF(AM110&lt;covid_recovery,NA(),SUMIFS(INDIRECT("Data_main"&amp;"["&amp;AM$8&amp;"]"),Data_main[Data],$A113, Data_main[Segment],$B113, Data_main[Scenario],$B$3)),SUMIFS(INDIRECT("Data_main"&amp;"["&amp;AM$8&amp;"]"),Data_main[Data],$A113, Data_main[Segment],$B113, Data_main[Scenario],$B$3)),SUMIFS(INDIRECT("Data_main"&amp;"["&amp;AM$8&amp;"]"),Data_main[Data],$A113, Data_main[Segment],$B113, Data_main[Scenario],$B$3))</f>
        <v>0</v>
      </c>
      <c r="AN113" s="446">
        <f ca="1">IF($B$6="ON", IF(AN110&gt;=covid_start, IF(AN110&lt;covid_recovery,NA(),SUMIFS(INDIRECT("Data_main"&amp;"["&amp;AN$8&amp;"]"),Data_main[Data],$A113, Data_main[Segment],$B113, Data_main[Scenario],$B$3)),SUMIFS(INDIRECT("Data_main"&amp;"["&amp;AN$8&amp;"]"),Data_main[Data],$A113, Data_main[Segment],$B113, Data_main[Scenario],$B$3)),SUMIFS(INDIRECT("Data_main"&amp;"["&amp;AN$8&amp;"]"),Data_main[Data],$A113, Data_main[Segment],$B113, Data_main[Scenario],$B$3))</f>
        <v>0</v>
      </c>
      <c r="AO113" s="446">
        <f ca="1">IF($B$6="ON", IF(AO110&gt;=covid_start, IF(AO110&lt;covid_recovery,NA(),SUMIFS(INDIRECT("Data_main"&amp;"["&amp;AO$8&amp;"]"),Data_main[Data],$A113, Data_main[Segment],$B113, Data_main[Scenario],$B$3)),SUMIFS(INDIRECT("Data_main"&amp;"["&amp;AO$8&amp;"]"),Data_main[Data],$A113, Data_main[Segment],$B113, Data_main[Scenario],$B$3)),SUMIFS(INDIRECT("Data_main"&amp;"["&amp;AO$8&amp;"]"),Data_main[Data],$A113, Data_main[Segment],$B113, Data_main[Scenario],$B$3))</f>
        <v>0</v>
      </c>
      <c r="AP113" s="446">
        <f ca="1">IF($B$6="ON", IF(AP110&gt;=covid_start, IF(AP110&lt;covid_recovery,NA(),SUMIFS(INDIRECT("Data_main"&amp;"["&amp;AP$8&amp;"]"),Data_main[Data],$A113, Data_main[Segment],$B113, Data_main[Scenario],$B$3)),SUMIFS(INDIRECT("Data_main"&amp;"["&amp;AP$8&amp;"]"),Data_main[Data],$A113, Data_main[Segment],$B113, Data_main[Scenario],$B$3)),SUMIFS(INDIRECT("Data_main"&amp;"["&amp;AP$8&amp;"]"),Data_main[Data],$A113, Data_main[Segment],$B113, Data_main[Scenario],$B$3))</f>
        <v>0</v>
      </c>
      <c r="AQ113" s="446">
        <f ca="1">IF($B$6="ON", IF(AQ110&gt;=covid_start, IF(AQ110&lt;covid_recovery,NA(),SUMIFS(INDIRECT("Data_main"&amp;"["&amp;AQ$8&amp;"]"),Data_main[Data],$A113, Data_main[Segment],$B113, Data_main[Scenario],$B$3)),SUMIFS(INDIRECT("Data_main"&amp;"["&amp;AQ$8&amp;"]"),Data_main[Data],$A113, Data_main[Segment],$B113, Data_main[Scenario],$B$3)),SUMIFS(INDIRECT("Data_main"&amp;"["&amp;AQ$8&amp;"]"),Data_main[Data],$A113, Data_main[Segment],$B113, Data_main[Scenario],$B$3))</f>
        <v>0</v>
      </c>
      <c r="AR113" s="446">
        <f ca="1">IF($B$6="ON", IF(AR110&gt;=covid_start, IF(AR110&lt;covid_recovery,NA(),SUMIFS(INDIRECT("Data_main"&amp;"["&amp;AR$8&amp;"]"),Data_main[Data],$A113, Data_main[Segment],$B113, Data_main[Scenario],$B$3)),SUMIFS(INDIRECT("Data_main"&amp;"["&amp;AR$8&amp;"]"),Data_main[Data],$A113, Data_main[Segment],$B113, Data_main[Scenario],$B$3)),SUMIFS(INDIRECT("Data_main"&amp;"["&amp;AR$8&amp;"]"),Data_main[Data],$A113, Data_main[Segment],$B113, Data_main[Scenario],$B$3))</f>
        <v>0</v>
      </c>
      <c r="AS113" s="446">
        <f ca="1">IF($B$6="ON", IF(AS110&gt;=covid_start, IF(AS110&lt;covid_recovery,NA(),SUMIFS(INDIRECT("Data_main"&amp;"["&amp;AS$8&amp;"]"),Data_main[Data],$A113, Data_main[Segment],$B113, Data_main[Scenario],$B$3)),SUMIFS(INDIRECT("Data_main"&amp;"["&amp;AS$8&amp;"]"),Data_main[Data],$A113, Data_main[Segment],$B113, Data_main[Scenario],$B$3)),SUMIFS(INDIRECT("Data_main"&amp;"["&amp;AS$8&amp;"]"),Data_main[Data],$A113, Data_main[Segment],$B113, Data_main[Scenario],$B$3))</f>
        <v>0</v>
      </c>
      <c r="AT113" s="446">
        <f ca="1">IF($B$6="ON", IF(AT110&gt;=covid_start, IF(AT110&lt;covid_recovery,NA(),SUMIFS(INDIRECT("Data_main"&amp;"["&amp;AT$8&amp;"]"),Data_main[Data],$A113, Data_main[Segment],$B113, Data_main[Scenario],$B$3)),SUMIFS(INDIRECT("Data_main"&amp;"["&amp;AT$8&amp;"]"),Data_main[Data],$A113, Data_main[Segment],$B113, Data_main[Scenario],$B$3)),SUMIFS(INDIRECT("Data_main"&amp;"["&amp;AT$8&amp;"]"),Data_main[Data],$A113, Data_main[Segment],$B113, Data_main[Scenario],$B$3))</f>
        <v>0</v>
      </c>
      <c r="AU113" s="446">
        <f ca="1">IF($B$6="ON", IF(AU110&gt;=covid_start, IF(AU110&lt;covid_recovery,NA(),SUMIFS(INDIRECT("Data_main"&amp;"["&amp;AU$8&amp;"]"),Data_main[Data],$A113, Data_main[Segment],$B113, Data_main[Scenario],$B$3)),SUMIFS(INDIRECT("Data_main"&amp;"["&amp;AU$8&amp;"]"),Data_main[Data],$A113, Data_main[Segment],$B113, Data_main[Scenario],$B$3)),SUMIFS(INDIRECT("Data_main"&amp;"["&amp;AU$8&amp;"]"),Data_main[Data],$A113, Data_main[Segment],$B113, Data_main[Scenario],$B$3))</f>
        <v>0</v>
      </c>
      <c r="AV113" s="446">
        <f ca="1">IF($B$6="ON", IF(AV110&gt;=covid_start, IF(AV110&lt;covid_recovery,NA(),SUMIFS(INDIRECT("Data_main"&amp;"["&amp;AV$8&amp;"]"),Data_main[Data],$A113, Data_main[Segment],$B113, Data_main[Scenario],$B$3)),SUMIFS(INDIRECT("Data_main"&amp;"["&amp;AV$8&amp;"]"),Data_main[Data],$A113, Data_main[Segment],$B113, Data_main[Scenario],$B$3)),SUMIFS(INDIRECT("Data_main"&amp;"["&amp;AV$8&amp;"]"),Data_main[Data],$A113, Data_main[Segment],$B113, Data_main[Scenario],$B$3))</f>
        <v>0</v>
      </c>
      <c r="AW113" s="446">
        <f ca="1">IF($B$6="ON", IF(AW110&gt;=covid_start, IF(AW110&lt;covid_recovery,NA(),SUMIFS(INDIRECT("Data_main"&amp;"["&amp;AW$8&amp;"]"),Data_main[Data],$A113, Data_main[Segment],$B113, Data_main[Scenario],$B$3)),SUMIFS(INDIRECT("Data_main"&amp;"["&amp;AW$8&amp;"]"),Data_main[Data],$A113, Data_main[Segment],$B113, Data_main[Scenario],$B$3)),SUMIFS(INDIRECT("Data_main"&amp;"["&amp;AW$8&amp;"]"),Data_main[Data],$A113, Data_main[Segment],$B113, Data_main[Scenario],$B$3))</f>
        <v>0</v>
      </c>
      <c r="AX113" s="446">
        <f ca="1">IF($B$6="ON", IF(AX110&gt;=covid_start, IF(AX110&lt;covid_recovery,NA(),SUMIFS(INDIRECT("Data_main"&amp;"["&amp;AX$8&amp;"]"),Data_main[Data],$A113, Data_main[Segment],$B113, Data_main[Scenario],$B$3)),SUMIFS(INDIRECT("Data_main"&amp;"["&amp;AX$8&amp;"]"),Data_main[Data],$A113, Data_main[Segment],$B113, Data_main[Scenario],$B$3)),SUMIFS(INDIRECT("Data_main"&amp;"["&amp;AX$8&amp;"]"),Data_main[Data],$A113, Data_main[Segment],$B113, Data_main[Scenario],$B$3))</f>
        <v>0</v>
      </c>
      <c r="AY113" s="446">
        <f ca="1">IF($B$6="ON", IF(AY110&gt;=covid_start, IF(AY110&lt;covid_recovery,NA(),SUMIFS(INDIRECT("Data_main"&amp;"["&amp;AY$8&amp;"]"),Data_main[Data],$A113, Data_main[Segment],$B113, Data_main[Scenario],$B$3)),SUMIFS(INDIRECT("Data_main"&amp;"["&amp;AY$8&amp;"]"),Data_main[Data],$A113, Data_main[Segment],$B113, Data_main[Scenario],$B$3)),SUMIFS(INDIRECT("Data_main"&amp;"["&amp;AY$8&amp;"]"),Data_main[Data],$A113, Data_main[Segment],$B113, Data_main[Scenario],$B$3))</f>
        <v>0</v>
      </c>
      <c r="AZ113" s="446">
        <f ca="1">IF($B$6="ON", IF(AZ110&gt;=covid_start, IF(AZ110&lt;covid_recovery,NA(),SUMIFS(INDIRECT("Data_main"&amp;"["&amp;AZ$8&amp;"]"),Data_main[Data],$A113, Data_main[Segment],$B113, Data_main[Scenario],$B$3)),SUMIFS(INDIRECT("Data_main"&amp;"["&amp;AZ$8&amp;"]"),Data_main[Data],$A113, Data_main[Segment],$B113, Data_main[Scenario],$B$3)),SUMIFS(INDIRECT("Data_main"&amp;"["&amp;AZ$8&amp;"]"),Data_main[Data],$A113, Data_main[Segment],$B113, Data_main[Scenario],$B$3))</f>
        <v>0</v>
      </c>
      <c r="BA113" s="446">
        <f ca="1">IF($B$6="ON", IF(BA110&gt;=covid_start, IF(BA110&lt;covid_recovery,NA(),SUMIFS(INDIRECT("Data_main"&amp;"["&amp;BA$8&amp;"]"),Data_main[Data],$A113, Data_main[Segment],$B113, Data_main[Scenario],$B$3)),SUMIFS(INDIRECT("Data_main"&amp;"["&amp;BA$8&amp;"]"),Data_main[Data],$A113, Data_main[Segment],$B113, Data_main[Scenario],$B$3)),SUMIFS(INDIRECT("Data_main"&amp;"["&amp;BA$8&amp;"]"),Data_main[Data],$A113, Data_main[Segment],$B113, Data_main[Scenario],$B$3))</f>
        <v>0</v>
      </c>
      <c r="BB113" s="446">
        <f ca="1">IF($B$6="ON", IF(BB110&gt;=covid_start, IF(BB110&lt;covid_recovery,NA(),SUMIFS(INDIRECT("Data_main"&amp;"["&amp;BB$8&amp;"]"),Data_main[Data],$A113, Data_main[Segment],$B113, Data_main[Scenario],$B$3)),SUMIFS(INDIRECT("Data_main"&amp;"["&amp;BB$8&amp;"]"),Data_main[Data],$A113, Data_main[Segment],$B113, Data_main[Scenario],$B$3)),SUMIFS(INDIRECT("Data_main"&amp;"["&amp;BB$8&amp;"]"),Data_main[Data],$A113, Data_main[Segment],$B113, Data_main[Scenario],$B$3))</f>
        <v>0</v>
      </c>
      <c r="BC113" s="446">
        <f ca="1">IF($B$6="ON", IF(BC110&gt;=covid_start, IF(BC110&lt;covid_recovery,NA(),SUMIFS(INDIRECT("Data_main"&amp;"["&amp;BC$8&amp;"]"),Data_main[Data],$A113, Data_main[Segment],$B113, Data_main[Scenario],$B$3)),SUMIFS(INDIRECT("Data_main"&amp;"["&amp;BC$8&amp;"]"),Data_main[Data],$A113, Data_main[Segment],$B113, Data_main[Scenario],$B$3)),SUMIFS(INDIRECT("Data_main"&amp;"["&amp;BC$8&amp;"]"),Data_main[Data],$A113, Data_main[Segment],$B113, Data_main[Scenario],$B$3))</f>
        <v>0</v>
      </c>
      <c r="BD113" s="446">
        <f ca="1">IF($B$6="ON", IF(BD110&gt;=covid_start, IF(BD110&lt;covid_recovery,NA(),SUMIFS(INDIRECT("Data_main"&amp;"["&amp;BD$8&amp;"]"),Data_main[Data],$A113, Data_main[Segment],$B113, Data_main[Scenario],$B$3)),SUMIFS(INDIRECT("Data_main"&amp;"["&amp;BD$8&amp;"]"),Data_main[Data],$A113, Data_main[Segment],$B113, Data_main[Scenario],$B$3)),SUMIFS(INDIRECT("Data_main"&amp;"["&amp;BD$8&amp;"]"),Data_main[Data],$A113, Data_main[Segment],$B113, Data_main[Scenario],$B$3))</f>
        <v>0</v>
      </c>
      <c r="BE113" s="446">
        <f ca="1">IF($B$6="ON", IF(BE110&gt;=covid_start, IF(BE110&lt;covid_recovery,NA(),SUMIFS(INDIRECT("Data_main"&amp;"["&amp;BE$8&amp;"]"),Data_main[Data],$A113, Data_main[Segment],$B113, Data_main[Scenario],$B$3)),SUMIFS(INDIRECT("Data_main"&amp;"["&amp;BE$8&amp;"]"),Data_main[Data],$A113, Data_main[Segment],$B113, Data_main[Scenario],$B$3)),SUMIFS(INDIRECT("Data_main"&amp;"["&amp;BE$8&amp;"]"),Data_main[Data],$A113, Data_main[Segment],$B113, Data_main[Scenario],$B$3))</f>
        <v>0</v>
      </c>
      <c r="BF113" s="446">
        <f ca="1">IF($B$6="ON", IF(BF110&gt;=covid_start, IF(BF110&lt;covid_recovery,NA(),SUMIFS(INDIRECT("Data_main"&amp;"["&amp;BF$8&amp;"]"),Data_main[Data],$A113, Data_main[Segment],$B113, Data_main[Scenario],$B$3)),SUMIFS(INDIRECT("Data_main"&amp;"["&amp;BF$8&amp;"]"),Data_main[Data],$A113, Data_main[Segment],$B113, Data_main[Scenario],$B$3)),SUMIFS(INDIRECT("Data_main"&amp;"["&amp;BF$8&amp;"]"),Data_main[Data],$A113, Data_main[Segment],$B113, Data_main[Scenario],$B$3))</f>
        <v>0</v>
      </c>
      <c r="BG113" s="446">
        <f ca="1">IF($B$6="ON", IF(BG110&gt;=covid_start, IF(BG110&lt;covid_recovery,NA(),SUMIFS(INDIRECT("Data_main"&amp;"["&amp;BG$8&amp;"]"),Data_main[Data],$A113, Data_main[Segment],$B113, Data_main[Scenario],$B$3)),SUMIFS(INDIRECT("Data_main"&amp;"["&amp;BG$8&amp;"]"),Data_main[Data],$A113, Data_main[Segment],$B113, Data_main[Scenario],$B$3)),SUMIFS(INDIRECT("Data_main"&amp;"["&amp;BG$8&amp;"]"),Data_main[Data],$A113, Data_main[Segment],$B113, Data_main[Scenario],$B$3))</f>
        <v>0</v>
      </c>
      <c r="BH113" s="446">
        <f ca="1">IF($B$6="ON", IF(BH110&gt;=covid_start, IF(BH110&lt;covid_recovery,NA(),SUMIFS(INDIRECT("Data_main"&amp;"["&amp;BH$8&amp;"]"),Data_main[Data],$A113, Data_main[Segment],$B113, Data_main[Scenario],$B$3)),SUMIFS(INDIRECT("Data_main"&amp;"["&amp;BH$8&amp;"]"),Data_main[Data],$A113, Data_main[Segment],$B113, Data_main[Scenario],$B$3)),SUMIFS(INDIRECT("Data_main"&amp;"["&amp;BH$8&amp;"]"),Data_main[Data],$A113, Data_main[Segment],$B113, Data_main[Scenario],$B$3))</f>
        <v>0</v>
      </c>
      <c r="BI113" s="446">
        <f ca="1">IF($B$6="ON", IF(BI110&gt;=covid_start, IF(BI110&lt;covid_recovery,NA(),SUMIFS(INDIRECT("Data_main"&amp;"["&amp;BI$8&amp;"]"),Data_main[Data],$A113, Data_main[Segment],$B113, Data_main[Scenario],$B$3)),SUMIFS(INDIRECT("Data_main"&amp;"["&amp;BI$8&amp;"]"),Data_main[Data],$A113, Data_main[Segment],$B113, Data_main[Scenario],$B$3)),SUMIFS(INDIRECT("Data_main"&amp;"["&amp;BI$8&amp;"]"),Data_main[Data],$A113, Data_main[Segment],$B113, Data_main[Scenario],$B$3))</f>
        <v>0</v>
      </c>
      <c r="BJ113" s="446">
        <f ca="1">IF($B$6="ON", IF(BJ110&gt;=covid_start, IF(BJ110&lt;covid_recovery,NA(),SUMIFS(INDIRECT("Data_main"&amp;"["&amp;BJ$8&amp;"]"),Data_main[Data],$A113, Data_main[Segment],$B113, Data_main[Scenario],$B$3)),SUMIFS(INDIRECT("Data_main"&amp;"["&amp;BJ$8&amp;"]"),Data_main[Data],$A113, Data_main[Segment],$B113, Data_main[Scenario],$B$3)),SUMIFS(INDIRECT("Data_main"&amp;"["&amp;BJ$8&amp;"]"),Data_main[Data],$A113, Data_main[Segment],$B113, Data_main[Scenario],$B$3))</f>
        <v>0</v>
      </c>
      <c r="BK113" s="446">
        <f ca="1">IF($B$6="ON", IF(BK110&gt;=covid_start, IF(BK110&lt;covid_recovery,NA(),SUMIFS(INDIRECT("Data_main"&amp;"["&amp;BK$8&amp;"]"),Data_main[Data],$A113, Data_main[Segment],$B113, Data_main[Scenario],$B$3)),SUMIFS(INDIRECT("Data_main"&amp;"["&amp;BK$8&amp;"]"),Data_main[Data],$A113, Data_main[Segment],$B113, Data_main[Scenario],$B$3)),SUMIFS(INDIRECT("Data_main"&amp;"["&amp;BK$8&amp;"]"),Data_main[Data],$A113, Data_main[Segment],$B113, Data_main[Scenario],$B$3))</f>
        <v>0</v>
      </c>
      <c r="BL113" s="446">
        <f ca="1">IF($B$6="ON", IF(BL110&gt;=covid_start, IF(BL110&lt;covid_recovery,NA(),SUMIFS(INDIRECT("Data_main"&amp;"["&amp;BL$8&amp;"]"),Data_main[Data],$A113, Data_main[Segment],$B113, Data_main[Scenario],$B$3)),SUMIFS(INDIRECT("Data_main"&amp;"["&amp;BL$8&amp;"]"),Data_main[Data],$A113, Data_main[Segment],$B113, Data_main[Scenario],$B$3)),SUMIFS(INDIRECT("Data_main"&amp;"["&amp;BL$8&amp;"]"),Data_main[Data],$A113, Data_main[Segment],$B113, Data_main[Scenario],$B$3))</f>
        <v>0</v>
      </c>
      <c r="BM113" s="446">
        <f ca="1">IF($B$6="ON", IF(BM110&gt;=covid_start, IF(BM110&lt;covid_recovery,NA(),SUMIFS(INDIRECT("Data_main"&amp;"["&amp;BM$8&amp;"]"),Data_main[Data],$A113, Data_main[Segment],$B113, Data_main[Scenario],$B$3)),SUMIFS(INDIRECT("Data_main"&amp;"["&amp;BM$8&amp;"]"),Data_main[Data],$A113, Data_main[Segment],$B113, Data_main[Scenario],$B$3)),SUMIFS(INDIRECT("Data_main"&amp;"["&amp;BM$8&amp;"]"),Data_main[Data],$A113, Data_main[Segment],$B113, Data_main[Scenario],$B$3))</f>
        <v>0</v>
      </c>
      <c r="BN113" s="446">
        <f ca="1">IF($B$6="ON", IF(BN110&gt;=covid_start, IF(BN110&lt;covid_recovery,NA(),SUMIFS(INDIRECT("Data_main"&amp;"["&amp;BN$8&amp;"]"),Data_main[Data],$A113, Data_main[Segment],$B113, Data_main[Scenario],$B$3)),SUMIFS(INDIRECT("Data_main"&amp;"["&amp;BN$8&amp;"]"),Data_main[Data],$A113, Data_main[Segment],$B113, Data_main[Scenario],$B$3)),SUMIFS(INDIRECT("Data_main"&amp;"["&amp;BN$8&amp;"]"),Data_main[Data],$A113, Data_main[Segment],$B113, Data_main[Scenario],$B$3))</f>
        <v>0</v>
      </c>
      <c r="BO113" s="446">
        <f ca="1">IF($B$6="ON", IF(BO110&gt;=covid_start, IF(BO110&lt;covid_recovery,NA(),SUMIFS(INDIRECT("Data_main"&amp;"["&amp;BO$8&amp;"]"),Data_main[Data],$A113, Data_main[Segment],$B113, Data_main[Scenario],$B$3)),SUMIFS(INDIRECT("Data_main"&amp;"["&amp;BO$8&amp;"]"),Data_main[Data],$A113, Data_main[Segment],$B113, Data_main[Scenario],$B$3)),SUMIFS(INDIRECT("Data_main"&amp;"["&amp;BO$8&amp;"]"),Data_main[Data],$A113, Data_main[Segment],$B113, Data_main[Scenario],$B$3))</f>
        <v>0</v>
      </c>
      <c r="BP113" s="446">
        <f ca="1">IF($B$6="ON", IF(BP110&gt;=covid_start, IF(BP110&lt;covid_recovery,NA(),SUMIFS(INDIRECT("Data_main"&amp;"["&amp;BP$8&amp;"]"),Data_main[Data],$A113, Data_main[Segment],$B113, Data_main[Scenario],$B$3)),SUMIFS(INDIRECT("Data_main"&amp;"["&amp;BP$8&amp;"]"),Data_main[Data],$A113, Data_main[Segment],$B113, Data_main[Scenario],$B$3)),SUMIFS(INDIRECT("Data_main"&amp;"["&amp;BP$8&amp;"]"),Data_main[Data],$A113, Data_main[Segment],$B113, Data_main[Scenario],$B$3))</f>
        <v>0</v>
      </c>
      <c r="BQ113" s="446">
        <f ca="1">IF($B$6="ON", IF(BQ110&gt;=covid_start, IF(BQ110&lt;covid_recovery,NA(),SUMIFS(INDIRECT("Data_main"&amp;"["&amp;BQ$8&amp;"]"),Data_main[Data],$A113, Data_main[Segment],$B113, Data_main[Scenario],$B$3)),SUMIFS(INDIRECT("Data_main"&amp;"["&amp;BQ$8&amp;"]"),Data_main[Data],$A113, Data_main[Segment],$B113, Data_main[Scenario],$B$3)),SUMIFS(INDIRECT("Data_main"&amp;"["&amp;BQ$8&amp;"]"),Data_main[Data],$A113, Data_main[Segment],$B113, Data_main[Scenario],$B$3))</f>
        <v>0</v>
      </c>
      <c r="BR113" s="446">
        <f ca="1">IF($B$6="ON", IF(BR110&gt;=covid_start, IF(BR110&lt;covid_recovery,NA(),SUMIFS(INDIRECT("Data_main"&amp;"["&amp;BR$8&amp;"]"),Data_main[Data],$A113, Data_main[Segment],$B113, Data_main[Scenario],$B$3)),SUMIFS(INDIRECT("Data_main"&amp;"["&amp;BR$8&amp;"]"),Data_main[Data],$A113, Data_main[Segment],$B113, Data_main[Scenario],$B$3)),SUMIFS(INDIRECT("Data_main"&amp;"["&amp;BR$8&amp;"]"),Data_main[Data],$A113, Data_main[Segment],$B113, Data_main[Scenario],$B$3))</f>
        <v>0</v>
      </c>
      <c r="BS113" s="446">
        <f ca="1">IF($B$6="ON", IF(BS110&gt;=covid_start, IF(BS110&lt;covid_recovery,NA(),SUMIFS(INDIRECT("Data_main"&amp;"["&amp;BS$8&amp;"]"),Data_main[Data],$A113, Data_main[Segment],$B113, Data_main[Scenario],$B$3)),SUMIFS(INDIRECT("Data_main"&amp;"["&amp;BS$8&amp;"]"),Data_main[Data],$A113, Data_main[Segment],$B113, Data_main[Scenario],$B$3)),SUMIFS(INDIRECT("Data_main"&amp;"["&amp;BS$8&amp;"]"),Data_main[Data],$A113, Data_main[Segment],$B113, Data_main[Scenario],$B$3))</f>
        <v>0</v>
      </c>
      <c r="BT113" s="446">
        <f ca="1">IF($B$6="ON", IF(BT110&gt;=covid_start, IF(BT110&lt;covid_recovery,NA(),SUMIFS(INDIRECT("Data_main"&amp;"["&amp;BT$8&amp;"]"),Data_main[Data],$A113, Data_main[Segment],$B113, Data_main[Scenario],$B$3)),SUMIFS(INDIRECT("Data_main"&amp;"["&amp;BT$8&amp;"]"),Data_main[Data],$A113, Data_main[Segment],$B113, Data_main[Scenario],$B$3)),SUMIFS(INDIRECT("Data_main"&amp;"["&amp;BT$8&amp;"]"),Data_main[Data],$A113, Data_main[Segment],$B113, Data_main[Scenario],$B$3))</f>
        <v>0</v>
      </c>
      <c r="BU113" s="446">
        <f ca="1">IF($B$6="ON", IF(BU110&gt;=covid_start, IF(BU110&lt;covid_recovery,NA(),SUMIFS(INDIRECT("Data_main"&amp;"["&amp;BU$8&amp;"]"),Data_main[Data],$A113, Data_main[Segment],$B113, Data_main[Scenario],$B$3)),SUMIFS(INDIRECT("Data_main"&amp;"["&amp;BU$8&amp;"]"),Data_main[Data],$A113, Data_main[Segment],$B113, Data_main[Scenario],$B$3)),SUMIFS(INDIRECT("Data_main"&amp;"["&amp;BU$8&amp;"]"),Data_main[Data],$A113, Data_main[Segment],$B113, Data_main[Scenario],$B$3))</f>
        <v>0</v>
      </c>
      <c r="BV113" s="446">
        <f ca="1">IF($B$6="ON", IF(BV110&gt;=covid_start, IF(BV110&lt;covid_recovery,NA(),SUMIFS(INDIRECT("Data_main"&amp;"["&amp;BV$8&amp;"]"),Data_main[Data],$A113, Data_main[Segment],$B113, Data_main[Scenario],$B$3)),SUMIFS(INDIRECT("Data_main"&amp;"["&amp;BV$8&amp;"]"),Data_main[Data],$A113, Data_main[Segment],$B113, Data_main[Scenario],$B$3)),SUMIFS(INDIRECT("Data_main"&amp;"["&amp;BV$8&amp;"]"),Data_main[Data],$A113, Data_main[Segment],$B113, Data_main[Scenario],$B$3))</f>
        <v>0</v>
      </c>
      <c r="BW113" s="446">
        <f ca="1">IF($B$6="ON", IF(BW110&gt;=covid_start, IF(BW110&lt;covid_recovery,NA(),SUMIFS(INDIRECT("Data_main"&amp;"["&amp;BW$8&amp;"]"),Data_main[Data],$A113, Data_main[Segment],$B113, Data_main[Scenario],$B$3)),SUMIFS(INDIRECT("Data_main"&amp;"["&amp;BW$8&amp;"]"),Data_main[Data],$A113, Data_main[Segment],$B113, Data_main[Scenario],$B$3)),SUMIFS(INDIRECT("Data_main"&amp;"["&amp;BW$8&amp;"]"),Data_main[Data],$A113, Data_main[Segment],$B113, Data_main[Scenario],$B$3))</f>
        <v>0</v>
      </c>
      <c r="BX113" s="446">
        <f ca="1">IF($B$6="ON", IF(BX110&gt;=covid_start, IF(BX110&lt;covid_recovery,NA(),SUMIFS(INDIRECT("Data_main"&amp;"["&amp;BX$8&amp;"]"),Data_main[Data],$A113, Data_main[Segment],$B113, Data_main[Scenario],$B$3)),SUMIFS(INDIRECT("Data_main"&amp;"["&amp;BX$8&amp;"]"),Data_main[Data],$A113, Data_main[Segment],$B113, Data_main[Scenario],$B$3)),SUMIFS(INDIRECT("Data_main"&amp;"["&amp;BX$8&amp;"]"),Data_main[Data],$A113, Data_main[Segment],$B113, Data_main[Scenario],$B$3))</f>
        <v>0</v>
      </c>
      <c r="BY113" s="446">
        <f ca="1">IF($B$6="ON", IF(BY110&gt;=covid_start, IF(BY110&lt;covid_recovery,NA(),SUMIFS(INDIRECT("Data_main"&amp;"["&amp;BY$8&amp;"]"),Data_main[Data],$A113, Data_main[Segment],$B113, Data_main[Scenario],$B$3)),SUMIFS(INDIRECT("Data_main"&amp;"["&amp;BY$8&amp;"]"),Data_main[Data],$A113, Data_main[Segment],$B113, Data_main[Scenario],$B$3)),SUMIFS(INDIRECT("Data_main"&amp;"["&amp;BY$8&amp;"]"),Data_main[Data],$A113, Data_main[Segment],$B113, Data_main[Scenario],$B$3))</f>
        <v>0</v>
      </c>
      <c r="BZ113" s="446">
        <f ca="1">IF($B$6="ON", IF(BZ110&gt;=covid_start, IF(BZ110&lt;covid_recovery,NA(),SUMIFS(INDIRECT("Data_main"&amp;"["&amp;BZ$8&amp;"]"),Data_main[Data],$A113, Data_main[Segment],$B113, Data_main[Scenario],$B$3)),SUMIFS(INDIRECT("Data_main"&amp;"["&amp;BZ$8&amp;"]"),Data_main[Data],$A113, Data_main[Segment],$B113, Data_main[Scenario],$B$3)),SUMIFS(INDIRECT("Data_main"&amp;"["&amp;BZ$8&amp;"]"),Data_main[Data],$A113, Data_main[Segment],$B113, Data_main[Scenario],$B$3))</f>
        <v>0</v>
      </c>
      <c r="CA113" s="446">
        <f ca="1">IF($B$6="ON", IF(CA110&gt;=covid_start, IF(CA110&lt;covid_recovery,NA(),SUMIFS(INDIRECT("Data_main"&amp;"["&amp;CA$8&amp;"]"),Data_main[Data],$A113, Data_main[Segment],$B113, Data_main[Scenario],$B$3)),SUMIFS(INDIRECT("Data_main"&amp;"["&amp;CA$8&amp;"]"),Data_main[Data],$A113, Data_main[Segment],$B113, Data_main[Scenario],$B$3)),SUMIFS(INDIRECT("Data_main"&amp;"["&amp;CA$8&amp;"]"),Data_main[Data],$A113, Data_main[Segment],$B113, Data_main[Scenario],$B$3))</f>
        <v>0</v>
      </c>
      <c r="CB113" s="446">
        <f ca="1">IF($B$6="ON", IF(CB110&gt;=covid_start, IF(CB110&lt;covid_recovery,NA(),SUMIFS(INDIRECT("Data_main"&amp;"["&amp;CB$8&amp;"]"),Data_main[Data],$A113, Data_main[Segment],$B113, Data_main[Scenario],$B$3)),SUMIFS(INDIRECT("Data_main"&amp;"["&amp;CB$8&amp;"]"),Data_main[Data],$A113, Data_main[Segment],$B113, Data_main[Scenario],$B$3)),SUMIFS(INDIRECT("Data_main"&amp;"["&amp;CB$8&amp;"]"),Data_main[Data],$A113, Data_main[Segment],$B113, Data_main[Scenario],$B$3))</f>
        <v>0</v>
      </c>
      <c r="CC113" s="446">
        <f ca="1">IF($B$6="ON", IF(CC110&gt;=covid_start, IF(CC110&lt;covid_recovery,NA(),SUMIFS(INDIRECT("Data_main"&amp;"["&amp;CC$8&amp;"]"),Data_main[Data],$A113, Data_main[Segment],$B113, Data_main[Scenario],$B$3)),SUMIFS(INDIRECT("Data_main"&amp;"["&amp;CC$8&amp;"]"),Data_main[Data],$A113, Data_main[Segment],$B113, Data_main[Scenario],$B$3)),SUMIFS(INDIRECT("Data_main"&amp;"["&amp;CC$8&amp;"]"),Data_main[Data],$A113, Data_main[Segment],$B113, Data_main[Scenario],$B$3))</f>
        <v>0</v>
      </c>
      <c r="CD113" s="446">
        <f ca="1">IF($B$6="ON", IF(CD110&gt;=covid_start, IF(CD110&lt;covid_recovery,NA(),SUMIFS(INDIRECT("Data_main"&amp;"["&amp;CD$8&amp;"]"),Data_main[Data],$A113, Data_main[Segment],$B113, Data_main[Scenario],$B$3)),SUMIFS(INDIRECT("Data_main"&amp;"["&amp;CD$8&amp;"]"),Data_main[Data],$A113, Data_main[Segment],$B113, Data_main[Scenario],$B$3)),SUMIFS(INDIRECT("Data_main"&amp;"["&amp;CD$8&amp;"]"),Data_main[Data],$A113, Data_main[Segment],$B113, Data_main[Scenario],$B$3))</f>
        <v>0</v>
      </c>
      <c r="CE113" s="446">
        <f ca="1">IF($B$6="ON", IF(CE110&gt;=covid_start, IF(CE110&lt;covid_recovery,NA(),SUMIFS(INDIRECT("Data_main"&amp;"["&amp;CE$8&amp;"]"),Data_main[Data],$A113, Data_main[Segment],$B113, Data_main[Scenario],$B$3)),SUMIFS(INDIRECT("Data_main"&amp;"["&amp;CE$8&amp;"]"),Data_main[Data],$A113, Data_main[Segment],$B113, Data_main[Scenario],$B$3)),SUMIFS(INDIRECT("Data_main"&amp;"["&amp;CE$8&amp;"]"),Data_main[Data],$A113, Data_main[Segment],$B113, Data_main[Scenario],$B$3))</f>
        <v>0</v>
      </c>
      <c r="CF113" s="446">
        <f ca="1">IF($B$6="ON", IF(CF110&gt;=covid_start, IF(CF110&lt;covid_recovery,NA(),SUMIFS(INDIRECT("Data_main"&amp;"["&amp;CF$8&amp;"]"),Data_main[Data],$A113, Data_main[Segment],$B113, Data_main[Scenario],$B$3)),SUMIFS(INDIRECT("Data_main"&amp;"["&amp;CF$8&amp;"]"),Data_main[Data],$A113, Data_main[Segment],$B113, Data_main[Scenario],$B$3)),SUMIFS(INDIRECT("Data_main"&amp;"["&amp;CF$8&amp;"]"),Data_main[Data],$A113, Data_main[Segment],$B113, Data_main[Scenario],$B$3))</f>
        <v>0</v>
      </c>
      <c r="CG113" s="446">
        <f ca="1">IF($B$6="ON", IF(CG110&gt;=covid_start, IF(CG110&lt;covid_recovery,NA(),SUMIFS(INDIRECT("Data_main"&amp;"["&amp;CG$8&amp;"]"),Data_main[Data],$A113, Data_main[Segment],$B113, Data_main[Scenario],$B$3)),SUMIFS(INDIRECT("Data_main"&amp;"["&amp;CG$8&amp;"]"),Data_main[Data],$A113, Data_main[Segment],$B113, Data_main[Scenario],$B$3)),SUMIFS(INDIRECT("Data_main"&amp;"["&amp;CG$8&amp;"]"),Data_main[Data],$A113, Data_main[Segment],$B113, Data_main[Scenario],$B$3))</f>
        <v>0</v>
      </c>
      <c r="CH113" s="446">
        <f ca="1">IF($B$6="ON", IF(CH110&gt;=covid_start, IF(CH110&lt;covid_recovery,NA(),SUMIFS(INDIRECT("Data_main"&amp;"["&amp;CH$8&amp;"]"),Data_main[Data],$A113, Data_main[Segment],$B113, Data_main[Scenario],$B$3)),SUMIFS(INDIRECT("Data_main"&amp;"["&amp;CH$8&amp;"]"),Data_main[Data],$A113, Data_main[Segment],$B113, Data_main[Scenario],$B$3)),SUMIFS(INDIRECT("Data_main"&amp;"["&amp;CH$8&amp;"]"),Data_main[Data],$A113, Data_main[Segment],$B113, Data_main[Scenario],$B$3))</f>
        <v>0</v>
      </c>
      <c r="CI113" s="446">
        <f ca="1">IF($B$6="ON", IF(CI110&gt;=covid_start, IF(CI110&lt;covid_recovery,NA(),SUMIFS(INDIRECT("Data_main"&amp;"["&amp;CI$8&amp;"]"),Data_main[Data],$A113, Data_main[Segment],$B113, Data_main[Scenario],$B$3)),SUMIFS(INDIRECT("Data_main"&amp;"["&amp;CI$8&amp;"]"),Data_main[Data],$A113, Data_main[Segment],$B113, Data_main[Scenario],$B$3)),SUMIFS(INDIRECT("Data_main"&amp;"["&amp;CI$8&amp;"]"),Data_main[Data],$A113, Data_main[Segment],$B113, Data_main[Scenario],$B$3))</f>
        <v>0</v>
      </c>
      <c r="CJ113" s="446">
        <f ca="1">IF($B$6="ON", IF(CJ110&gt;=covid_start, IF(CJ110&lt;covid_recovery,NA(),SUMIFS(INDIRECT("Data_main"&amp;"["&amp;CJ$8&amp;"]"),Data_main[Data],$A113, Data_main[Segment],$B113, Data_main[Scenario],$B$3)),SUMIFS(INDIRECT("Data_main"&amp;"["&amp;CJ$8&amp;"]"),Data_main[Data],$A113, Data_main[Segment],$B113, Data_main[Scenario],$B$3)),SUMIFS(INDIRECT("Data_main"&amp;"["&amp;CJ$8&amp;"]"),Data_main[Data],$A113, Data_main[Segment],$B113, Data_main[Scenario],$B$3))</f>
        <v>0</v>
      </c>
      <c r="CK113" s="446">
        <f ca="1">IF($B$6="ON", IF(CK110&gt;=covid_start, IF(CK110&lt;covid_recovery,NA(),SUMIFS(INDIRECT("Data_main"&amp;"["&amp;CK$8&amp;"]"),Data_main[Data],$A113, Data_main[Segment],$B113, Data_main[Scenario],$B$3)),SUMIFS(INDIRECT("Data_main"&amp;"["&amp;CK$8&amp;"]"),Data_main[Data],$A113, Data_main[Segment],$B113, Data_main[Scenario],$B$3)),SUMIFS(INDIRECT("Data_main"&amp;"["&amp;CK$8&amp;"]"),Data_main[Data],$A113, Data_main[Segment],$B113, Data_main[Scenario],$B$3))</f>
        <v>0</v>
      </c>
      <c r="CL113" s="446">
        <f ca="1">IF($B$6="ON", IF(CL110&gt;=covid_start, IF(CL110&lt;covid_recovery,NA(),SUMIFS(INDIRECT("Data_main"&amp;"["&amp;CL$8&amp;"]"),Data_main[Data],$A113, Data_main[Segment],$B113, Data_main[Scenario],$B$3)),SUMIFS(INDIRECT("Data_main"&amp;"["&amp;CL$8&amp;"]"),Data_main[Data],$A113, Data_main[Segment],$B113, Data_main[Scenario],$B$3)),SUMIFS(INDIRECT("Data_main"&amp;"["&amp;CL$8&amp;"]"),Data_main[Data],$A113, Data_main[Segment],$B113, Data_main[Scenario],$B$3))</f>
        <v>0</v>
      </c>
      <c r="CN113" s="447" t="str">
        <f ca="1">IFERROR((Y113/H113)^(1/17)-1,"")</f>
        <v/>
      </c>
      <c r="CO113" s="447" t="str">
        <f ca="1">IFERROR((AN113/Y113)^(1/15)-1,"")</f>
        <v/>
      </c>
      <c r="CP113" s="447" t="str">
        <f ca="1">IFERROR((AN113/H113)^(1/32)-1,"")</f>
        <v/>
      </c>
    </row>
    <row r="114" spans="1:94" outlineLevel="1" x14ac:dyDescent="0.25">
      <c r="A114" s="450"/>
      <c r="B114" s="450" t="s">
        <v>26</v>
      </c>
      <c r="C114" s="450" t="s">
        <v>356</v>
      </c>
      <c r="D114" s="450" t="s">
        <v>357</v>
      </c>
      <c r="E114" s="452" t="e">
        <f t="shared" ref="E114:BP114" ca="1" si="964">(E113-INDEX($E110:$CL113,4,MATCH($B$5,$E110:$CL110,0)))/(INDEX($E110:$CL113,4,MATCH($B$4,$E110:$CL110,0))-INDEX($E110:$CL113,4,MATCH($B$5,$E110:$CL110,0)))</f>
        <v>#N/A</v>
      </c>
      <c r="F114" s="453" t="e">
        <f t="shared" ca="1" si="964"/>
        <v>#N/A</v>
      </c>
      <c r="G114" s="453" t="e">
        <f t="shared" ca="1" si="964"/>
        <v>#N/A</v>
      </c>
      <c r="H114" s="453" t="e">
        <f t="shared" ca="1" si="964"/>
        <v>#N/A</v>
      </c>
      <c r="I114" s="453" t="e">
        <f t="shared" ca="1" si="964"/>
        <v>#N/A</v>
      </c>
      <c r="J114" s="453" t="e">
        <f t="shared" ca="1" si="964"/>
        <v>#N/A</v>
      </c>
      <c r="K114" s="453" t="e">
        <f t="shared" ca="1" si="964"/>
        <v>#N/A</v>
      </c>
      <c r="L114" s="453" t="e">
        <f t="shared" ca="1" si="964"/>
        <v>#N/A</v>
      </c>
      <c r="M114" s="453" t="e">
        <f t="shared" ca="1" si="964"/>
        <v>#N/A</v>
      </c>
      <c r="N114" s="453" t="e">
        <f t="shared" ca="1" si="964"/>
        <v>#N/A</v>
      </c>
      <c r="O114" s="453" t="e">
        <f t="shared" ca="1" si="964"/>
        <v>#N/A</v>
      </c>
      <c r="P114" s="453" t="e">
        <f t="shared" ca="1" si="964"/>
        <v>#N/A</v>
      </c>
      <c r="Q114" s="453" t="e">
        <f t="shared" ca="1" si="964"/>
        <v>#N/A</v>
      </c>
      <c r="R114" s="453" t="e">
        <f t="shared" ca="1" si="964"/>
        <v>#N/A</v>
      </c>
      <c r="S114" s="453" t="e">
        <f t="shared" ca="1" si="964"/>
        <v>#N/A</v>
      </c>
      <c r="T114" s="453" t="e">
        <f t="shared" ca="1" si="964"/>
        <v>#N/A</v>
      </c>
      <c r="U114" s="453" t="e">
        <f t="shared" ca="1" si="964"/>
        <v>#N/A</v>
      </c>
      <c r="V114" s="453" t="e">
        <f t="shared" ca="1" si="964"/>
        <v>#N/A</v>
      </c>
      <c r="W114" s="453" t="e">
        <f t="shared" ca="1" si="964"/>
        <v>#N/A</v>
      </c>
      <c r="X114" s="453" t="e">
        <f t="shared" ca="1" si="964"/>
        <v>#N/A</v>
      </c>
      <c r="Y114" s="453" t="e">
        <f t="shared" ca="1" si="964"/>
        <v>#N/A</v>
      </c>
      <c r="Z114" s="453" t="e">
        <f t="shared" ca="1" si="964"/>
        <v>#N/A</v>
      </c>
      <c r="AA114" s="453" t="e">
        <f t="shared" ca="1" si="964"/>
        <v>#N/A</v>
      </c>
      <c r="AB114" s="453" t="e">
        <f t="shared" ca="1" si="964"/>
        <v>#N/A</v>
      </c>
      <c r="AC114" s="453" t="e">
        <f t="shared" ca="1" si="964"/>
        <v>#N/A</v>
      </c>
      <c r="AD114" s="453" t="e">
        <f t="shared" ca="1" si="964"/>
        <v>#N/A</v>
      </c>
      <c r="AE114" s="453" t="e">
        <f t="shared" ca="1" si="964"/>
        <v>#N/A</v>
      </c>
      <c r="AF114" s="453" t="e">
        <f t="shared" ca="1" si="964"/>
        <v>#N/A</v>
      </c>
      <c r="AG114" s="453" t="e">
        <f t="shared" ca="1" si="964"/>
        <v>#N/A</v>
      </c>
      <c r="AH114" s="453" t="e">
        <f t="shared" ca="1" si="964"/>
        <v>#N/A</v>
      </c>
      <c r="AI114" s="453" t="e">
        <f t="shared" ca="1" si="964"/>
        <v>#N/A</v>
      </c>
      <c r="AJ114" s="453" t="e">
        <f t="shared" ca="1" si="964"/>
        <v>#N/A</v>
      </c>
      <c r="AK114" s="453" t="e">
        <f t="shared" ca="1" si="964"/>
        <v>#N/A</v>
      </c>
      <c r="AL114" s="453" t="e">
        <f t="shared" ca="1" si="964"/>
        <v>#N/A</v>
      </c>
      <c r="AM114" s="453" t="e">
        <f t="shared" ca="1" si="964"/>
        <v>#N/A</v>
      </c>
      <c r="AN114" s="453" t="e">
        <f t="shared" ca="1" si="964"/>
        <v>#N/A</v>
      </c>
      <c r="AO114" s="453" t="e">
        <f t="shared" ca="1" si="964"/>
        <v>#N/A</v>
      </c>
      <c r="AP114" s="453" t="e">
        <f t="shared" ca="1" si="964"/>
        <v>#N/A</v>
      </c>
      <c r="AQ114" s="453" t="e">
        <f t="shared" ca="1" si="964"/>
        <v>#N/A</v>
      </c>
      <c r="AR114" s="453" t="e">
        <f t="shared" ca="1" si="964"/>
        <v>#N/A</v>
      </c>
      <c r="AS114" s="453" t="e">
        <f t="shared" ca="1" si="964"/>
        <v>#N/A</v>
      </c>
      <c r="AT114" s="453" t="e">
        <f t="shared" ca="1" si="964"/>
        <v>#N/A</v>
      </c>
      <c r="AU114" s="453" t="e">
        <f t="shared" ca="1" si="964"/>
        <v>#N/A</v>
      </c>
      <c r="AV114" s="453" t="e">
        <f t="shared" ca="1" si="964"/>
        <v>#N/A</v>
      </c>
      <c r="AW114" s="453" t="e">
        <f t="shared" ca="1" si="964"/>
        <v>#N/A</v>
      </c>
      <c r="AX114" s="453" t="e">
        <f t="shared" ca="1" si="964"/>
        <v>#N/A</v>
      </c>
      <c r="AY114" s="453" t="e">
        <f t="shared" ca="1" si="964"/>
        <v>#N/A</v>
      </c>
      <c r="AZ114" s="453" t="e">
        <f t="shared" ca="1" si="964"/>
        <v>#N/A</v>
      </c>
      <c r="BA114" s="453" t="e">
        <f t="shared" ca="1" si="964"/>
        <v>#N/A</v>
      </c>
      <c r="BB114" s="453" t="e">
        <f t="shared" ca="1" si="964"/>
        <v>#N/A</v>
      </c>
      <c r="BC114" s="453" t="e">
        <f t="shared" ca="1" si="964"/>
        <v>#N/A</v>
      </c>
      <c r="BD114" s="453" t="e">
        <f t="shared" ca="1" si="964"/>
        <v>#N/A</v>
      </c>
      <c r="BE114" s="453" t="e">
        <f t="shared" ca="1" si="964"/>
        <v>#N/A</v>
      </c>
      <c r="BF114" s="453" t="e">
        <f t="shared" ca="1" si="964"/>
        <v>#N/A</v>
      </c>
      <c r="BG114" s="453" t="e">
        <f t="shared" ca="1" si="964"/>
        <v>#N/A</v>
      </c>
      <c r="BH114" s="453" t="e">
        <f t="shared" ca="1" si="964"/>
        <v>#N/A</v>
      </c>
      <c r="BI114" s="453" t="e">
        <f t="shared" ca="1" si="964"/>
        <v>#N/A</v>
      </c>
      <c r="BJ114" s="453" t="e">
        <f t="shared" ca="1" si="964"/>
        <v>#N/A</v>
      </c>
      <c r="BK114" s="453" t="e">
        <f t="shared" ca="1" si="964"/>
        <v>#N/A</v>
      </c>
      <c r="BL114" s="453" t="e">
        <f t="shared" ca="1" si="964"/>
        <v>#N/A</v>
      </c>
      <c r="BM114" s="453" t="e">
        <f t="shared" ca="1" si="964"/>
        <v>#N/A</v>
      </c>
      <c r="BN114" s="453" t="e">
        <f t="shared" ca="1" si="964"/>
        <v>#N/A</v>
      </c>
      <c r="BO114" s="453" t="e">
        <f t="shared" ca="1" si="964"/>
        <v>#N/A</v>
      </c>
      <c r="BP114" s="453" t="e">
        <f t="shared" ca="1" si="964"/>
        <v>#N/A</v>
      </c>
      <c r="BQ114" s="453" t="e">
        <f t="shared" ref="BQ114:CL114" ca="1" si="965">(BQ113-INDEX($E110:$CL113,4,MATCH($B$5,$E110:$CL110,0)))/(INDEX($E110:$CL113,4,MATCH($B$4,$E110:$CL110,0))-INDEX($E110:$CL113,4,MATCH($B$5,$E110:$CL110,0)))</f>
        <v>#N/A</v>
      </c>
      <c r="BR114" s="453" t="e">
        <f t="shared" ca="1" si="965"/>
        <v>#N/A</v>
      </c>
      <c r="BS114" s="453" t="e">
        <f t="shared" ca="1" si="965"/>
        <v>#N/A</v>
      </c>
      <c r="BT114" s="453" t="e">
        <f t="shared" ca="1" si="965"/>
        <v>#N/A</v>
      </c>
      <c r="BU114" s="453" t="e">
        <f t="shared" ca="1" si="965"/>
        <v>#N/A</v>
      </c>
      <c r="BV114" s="453" t="e">
        <f t="shared" ca="1" si="965"/>
        <v>#N/A</v>
      </c>
      <c r="BW114" s="453" t="e">
        <f t="shared" ca="1" si="965"/>
        <v>#N/A</v>
      </c>
      <c r="BX114" s="453" t="e">
        <f t="shared" ca="1" si="965"/>
        <v>#N/A</v>
      </c>
      <c r="BY114" s="453" t="e">
        <f t="shared" ca="1" si="965"/>
        <v>#N/A</v>
      </c>
      <c r="BZ114" s="453" t="e">
        <f t="shared" ca="1" si="965"/>
        <v>#N/A</v>
      </c>
      <c r="CA114" s="453" t="e">
        <f t="shared" ca="1" si="965"/>
        <v>#N/A</v>
      </c>
      <c r="CB114" s="453" t="e">
        <f t="shared" ca="1" si="965"/>
        <v>#N/A</v>
      </c>
      <c r="CC114" s="453" t="e">
        <f t="shared" ca="1" si="965"/>
        <v>#N/A</v>
      </c>
      <c r="CD114" s="453" t="e">
        <f t="shared" ca="1" si="965"/>
        <v>#N/A</v>
      </c>
      <c r="CE114" s="453" t="e">
        <f t="shared" ca="1" si="965"/>
        <v>#N/A</v>
      </c>
      <c r="CF114" s="453" t="e">
        <f t="shared" ca="1" si="965"/>
        <v>#N/A</v>
      </c>
      <c r="CG114" s="453" t="e">
        <f t="shared" ca="1" si="965"/>
        <v>#N/A</v>
      </c>
      <c r="CH114" s="453" t="e">
        <f t="shared" ca="1" si="965"/>
        <v>#N/A</v>
      </c>
      <c r="CI114" s="453" t="e">
        <f t="shared" ca="1" si="965"/>
        <v>#N/A</v>
      </c>
      <c r="CJ114" s="453" t="e">
        <f t="shared" ca="1" si="965"/>
        <v>#N/A</v>
      </c>
      <c r="CK114" s="453" t="e">
        <f t="shared" ca="1" si="965"/>
        <v>#N/A</v>
      </c>
      <c r="CL114" s="453" t="e">
        <f t="shared" ca="1" si="965"/>
        <v>#N/A</v>
      </c>
      <c r="CN114" s="454"/>
      <c r="CO114" s="454"/>
      <c r="CP114" s="454"/>
    </row>
    <row r="115" spans="1:94" outlineLevel="1" x14ac:dyDescent="0.25">
      <c r="A115" s="476"/>
      <c r="B115" s="476" t="s">
        <v>28</v>
      </c>
      <c r="C115" s="476" t="s">
        <v>358</v>
      </c>
      <c r="D115" s="476" t="s">
        <v>359</v>
      </c>
      <c r="E115" s="477">
        <f t="shared" ref="E115:BP115" ca="1" si="966">INDEX($E110:$CL113,4,MATCH($B$5,$E110:$CL110,0))</f>
        <v>0</v>
      </c>
      <c r="F115" s="478">
        <f t="shared" ca="1" si="966"/>
        <v>0</v>
      </c>
      <c r="G115" s="478">
        <f t="shared" ca="1" si="966"/>
        <v>0</v>
      </c>
      <c r="H115" s="478">
        <f t="shared" ca="1" si="966"/>
        <v>0</v>
      </c>
      <c r="I115" s="478">
        <f t="shared" ca="1" si="966"/>
        <v>0</v>
      </c>
      <c r="J115" s="478">
        <f t="shared" ca="1" si="966"/>
        <v>0</v>
      </c>
      <c r="K115" s="478">
        <f t="shared" ca="1" si="966"/>
        <v>0</v>
      </c>
      <c r="L115" s="478">
        <f t="shared" ca="1" si="966"/>
        <v>0</v>
      </c>
      <c r="M115" s="478">
        <f t="shared" ca="1" si="966"/>
        <v>0</v>
      </c>
      <c r="N115" s="478">
        <f t="shared" ca="1" si="966"/>
        <v>0</v>
      </c>
      <c r="O115" s="478">
        <f t="shared" ca="1" si="966"/>
        <v>0</v>
      </c>
      <c r="P115" s="478">
        <f t="shared" ca="1" si="966"/>
        <v>0</v>
      </c>
      <c r="Q115" s="478">
        <f t="shared" ca="1" si="966"/>
        <v>0</v>
      </c>
      <c r="R115" s="478">
        <f t="shared" ca="1" si="966"/>
        <v>0</v>
      </c>
      <c r="S115" s="478">
        <f t="shared" ca="1" si="966"/>
        <v>0</v>
      </c>
      <c r="T115" s="478">
        <f t="shared" ca="1" si="966"/>
        <v>0</v>
      </c>
      <c r="U115" s="478">
        <f t="shared" ca="1" si="966"/>
        <v>0</v>
      </c>
      <c r="V115" s="478">
        <f t="shared" ca="1" si="966"/>
        <v>0</v>
      </c>
      <c r="W115" s="478">
        <f t="shared" ca="1" si="966"/>
        <v>0</v>
      </c>
      <c r="X115" s="478">
        <f t="shared" ca="1" si="966"/>
        <v>0</v>
      </c>
      <c r="Y115" s="478">
        <f t="shared" ca="1" si="966"/>
        <v>0</v>
      </c>
      <c r="Z115" s="478">
        <f t="shared" ca="1" si="966"/>
        <v>0</v>
      </c>
      <c r="AA115" s="478">
        <f t="shared" ca="1" si="966"/>
        <v>0</v>
      </c>
      <c r="AB115" s="478">
        <f t="shared" ca="1" si="966"/>
        <v>0</v>
      </c>
      <c r="AC115" s="478">
        <f t="shared" ca="1" si="966"/>
        <v>0</v>
      </c>
      <c r="AD115" s="478">
        <f t="shared" ca="1" si="966"/>
        <v>0</v>
      </c>
      <c r="AE115" s="478">
        <f t="shared" ca="1" si="966"/>
        <v>0</v>
      </c>
      <c r="AF115" s="478">
        <f t="shared" ca="1" si="966"/>
        <v>0</v>
      </c>
      <c r="AG115" s="478">
        <f t="shared" ca="1" si="966"/>
        <v>0</v>
      </c>
      <c r="AH115" s="478">
        <f t="shared" ca="1" si="966"/>
        <v>0</v>
      </c>
      <c r="AI115" s="478">
        <f t="shared" ca="1" si="966"/>
        <v>0</v>
      </c>
      <c r="AJ115" s="478">
        <f t="shared" ca="1" si="966"/>
        <v>0</v>
      </c>
      <c r="AK115" s="478">
        <f t="shared" ca="1" si="966"/>
        <v>0</v>
      </c>
      <c r="AL115" s="478">
        <f t="shared" ca="1" si="966"/>
        <v>0</v>
      </c>
      <c r="AM115" s="478">
        <f t="shared" ca="1" si="966"/>
        <v>0</v>
      </c>
      <c r="AN115" s="478">
        <f t="shared" ca="1" si="966"/>
        <v>0</v>
      </c>
      <c r="AO115" s="478">
        <f t="shared" ca="1" si="966"/>
        <v>0</v>
      </c>
      <c r="AP115" s="478">
        <f t="shared" ca="1" si="966"/>
        <v>0</v>
      </c>
      <c r="AQ115" s="478">
        <f t="shared" ca="1" si="966"/>
        <v>0</v>
      </c>
      <c r="AR115" s="478">
        <f t="shared" ca="1" si="966"/>
        <v>0</v>
      </c>
      <c r="AS115" s="478">
        <f t="shared" ca="1" si="966"/>
        <v>0</v>
      </c>
      <c r="AT115" s="478">
        <f t="shared" ca="1" si="966"/>
        <v>0</v>
      </c>
      <c r="AU115" s="478">
        <f t="shared" ca="1" si="966"/>
        <v>0</v>
      </c>
      <c r="AV115" s="478">
        <f t="shared" ca="1" si="966"/>
        <v>0</v>
      </c>
      <c r="AW115" s="478">
        <f t="shared" ca="1" si="966"/>
        <v>0</v>
      </c>
      <c r="AX115" s="478">
        <f t="shared" ca="1" si="966"/>
        <v>0</v>
      </c>
      <c r="AY115" s="478">
        <f t="shared" ca="1" si="966"/>
        <v>0</v>
      </c>
      <c r="AZ115" s="478">
        <f t="shared" ca="1" si="966"/>
        <v>0</v>
      </c>
      <c r="BA115" s="478">
        <f t="shared" ca="1" si="966"/>
        <v>0</v>
      </c>
      <c r="BB115" s="478">
        <f t="shared" ca="1" si="966"/>
        <v>0</v>
      </c>
      <c r="BC115" s="478">
        <f t="shared" ca="1" si="966"/>
        <v>0</v>
      </c>
      <c r="BD115" s="478">
        <f t="shared" ca="1" si="966"/>
        <v>0</v>
      </c>
      <c r="BE115" s="478">
        <f t="shared" ca="1" si="966"/>
        <v>0</v>
      </c>
      <c r="BF115" s="478">
        <f t="shared" ca="1" si="966"/>
        <v>0</v>
      </c>
      <c r="BG115" s="478">
        <f t="shared" ca="1" si="966"/>
        <v>0</v>
      </c>
      <c r="BH115" s="478">
        <f t="shared" ca="1" si="966"/>
        <v>0</v>
      </c>
      <c r="BI115" s="478">
        <f t="shared" ca="1" si="966"/>
        <v>0</v>
      </c>
      <c r="BJ115" s="478">
        <f t="shared" ca="1" si="966"/>
        <v>0</v>
      </c>
      <c r="BK115" s="478">
        <f t="shared" ca="1" si="966"/>
        <v>0</v>
      </c>
      <c r="BL115" s="478">
        <f t="shared" ca="1" si="966"/>
        <v>0</v>
      </c>
      <c r="BM115" s="478">
        <f t="shared" ca="1" si="966"/>
        <v>0</v>
      </c>
      <c r="BN115" s="478">
        <f t="shared" ca="1" si="966"/>
        <v>0</v>
      </c>
      <c r="BO115" s="478">
        <f t="shared" ca="1" si="966"/>
        <v>0</v>
      </c>
      <c r="BP115" s="478">
        <f t="shared" ca="1" si="966"/>
        <v>0</v>
      </c>
      <c r="BQ115" s="478">
        <f t="shared" ref="BQ115:CL115" ca="1" si="967">INDEX($E110:$CL113,4,MATCH($B$5,$E110:$CL110,0))</f>
        <v>0</v>
      </c>
      <c r="BR115" s="478">
        <f t="shared" ca="1" si="967"/>
        <v>0</v>
      </c>
      <c r="BS115" s="478">
        <f t="shared" ca="1" si="967"/>
        <v>0</v>
      </c>
      <c r="BT115" s="478">
        <f t="shared" ca="1" si="967"/>
        <v>0</v>
      </c>
      <c r="BU115" s="478">
        <f t="shared" ca="1" si="967"/>
        <v>0</v>
      </c>
      <c r="BV115" s="478">
        <f t="shared" ca="1" si="967"/>
        <v>0</v>
      </c>
      <c r="BW115" s="478">
        <f t="shared" ca="1" si="967"/>
        <v>0</v>
      </c>
      <c r="BX115" s="478">
        <f t="shared" ca="1" si="967"/>
        <v>0</v>
      </c>
      <c r="BY115" s="478">
        <f t="shared" ca="1" si="967"/>
        <v>0</v>
      </c>
      <c r="BZ115" s="478">
        <f t="shared" ca="1" si="967"/>
        <v>0</v>
      </c>
      <c r="CA115" s="478">
        <f t="shared" ca="1" si="967"/>
        <v>0</v>
      </c>
      <c r="CB115" s="478">
        <f t="shared" ca="1" si="967"/>
        <v>0</v>
      </c>
      <c r="CC115" s="478">
        <f t="shared" ca="1" si="967"/>
        <v>0</v>
      </c>
      <c r="CD115" s="478">
        <f t="shared" ca="1" si="967"/>
        <v>0</v>
      </c>
      <c r="CE115" s="478">
        <f t="shared" ca="1" si="967"/>
        <v>0</v>
      </c>
      <c r="CF115" s="478">
        <f t="shared" ca="1" si="967"/>
        <v>0</v>
      </c>
      <c r="CG115" s="478">
        <f t="shared" ca="1" si="967"/>
        <v>0</v>
      </c>
      <c r="CH115" s="478">
        <f t="shared" ca="1" si="967"/>
        <v>0</v>
      </c>
      <c r="CI115" s="478">
        <f t="shared" ca="1" si="967"/>
        <v>0</v>
      </c>
      <c r="CJ115" s="478">
        <f t="shared" ca="1" si="967"/>
        <v>0</v>
      </c>
      <c r="CK115" s="478">
        <f t="shared" ca="1" si="967"/>
        <v>0</v>
      </c>
      <c r="CL115" s="478">
        <f t="shared" ca="1" si="967"/>
        <v>0</v>
      </c>
      <c r="CN115" s="454"/>
      <c r="CO115" s="454"/>
      <c r="CP115" s="454"/>
    </row>
    <row r="116" spans="1:94" outlineLevel="1" x14ac:dyDescent="0.25">
      <c r="A116" s="456" t="s">
        <v>255</v>
      </c>
      <c r="B116" s="456" t="s">
        <v>260</v>
      </c>
      <c r="C116" s="473" t="s">
        <v>360</v>
      </c>
      <c r="D116" s="473"/>
      <c r="E116" s="463" t="str">
        <f t="shared" ref="E116:AJ116" si="968">IF(E110=base,bte,"")</f>
        <v/>
      </c>
      <c r="F116" s="463" t="str">
        <f t="shared" si="968"/>
        <v/>
      </c>
      <c r="G116" s="463" t="str">
        <f t="shared" si="968"/>
        <v/>
      </c>
      <c r="H116" s="463" t="str">
        <f t="shared" si="968"/>
        <v/>
      </c>
      <c r="I116" s="519" t="str">
        <f t="shared" si="968"/>
        <v/>
      </c>
      <c r="J116" s="463" t="str">
        <f t="shared" si="968"/>
        <v/>
      </c>
      <c r="K116" s="463" t="str">
        <f t="shared" si="968"/>
        <v/>
      </c>
      <c r="L116" s="463" t="str">
        <f t="shared" si="968"/>
        <v/>
      </c>
      <c r="M116" s="463" t="str">
        <f t="shared" si="968"/>
        <v/>
      </c>
      <c r="N116" s="463" t="str">
        <f t="shared" si="968"/>
        <v/>
      </c>
      <c r="O116" s="463" t="str">
        <f t="shared" si="968"/>
        <v/>
      </c>
      <c r="P116" s="463" t="str">
        <f t="shared" si="968"/>
        <v/>
      </c>
      <c r="Q116" s="463" t="str">
        <f t="shared" si="968"/>
        <v/>
      </c>
      <c r="R116" s="463" t="str">
        <f t="shared" si="968"/>
        <v/>
      </c>
      <c r="S116" s="463" t="str">
        <f t="shared" si="968"/>
        <v/>
      </c>
      <c r="T116" s="463" t="str">
        <f t="shared" si="968"/>
        <v/>
      </c>
      <c r="U116" s="463" t="str">
        <f t="shared" si="968"/>
        <v/>
      </c>
      <c r="V116" s="463" t="str">
        <f t="shared" si="968"/>
        <v/>
      </c>
      <c r="W116" s="463" t="str">
        <f t="shared" si="968"/>
        <v/>
      </c>
      <c r="X116" s="463" t="str">
        <f t="shared" si="968"/>
        <v/>
      </c>
      <c r="Y116" s="463" t="str">
        <f t="shared" si="968"/>
        <v/>
      </c>
      <c r="Z116" s="463" t="str">
        <f t="shared" si="968"/>
        <v/>
      </c>
      <c r="AA116" s="463" t="str">
        <f t="shared" si="968"/>
        <v/>
      </c>
      <c r="AB116" s="463" t="str">
        <f t="shared" si="968"/>
        <v/>
      </c>
      <c r="AC116" s="463" t="str">
        <f t="shared" si="968"/>
        <v/>
      </c>
      <c r="AD116" s="463" t="str">
        <f t="shared" si="968"/>
        <v/>
      </c>
      <c r="AE116" s="463" t="str">
        <f t="shared" si="968"/>
        <v/>
      </c>
      <c r="AF116" s="463" t="str">
        <f t="shared" si="968"/>
        <v/>
      </c>
      <c r="AG116" s="463" t="str">
        <f t="shared" si="968"/>
        <v/>
      </c>
      <c r="AH116" s="463" t="str">
        <f t="shared" si="968"/>
        <v/>
      </c>
      <c r="AI116" s="463" t="str">
        <f t="shared" si="968"/>
        <v/>
      </c>
      <c r="AJ116" s="463" t="str">
        <f t="shared" si="968"/>
        <v/>
      </c>
      <c r="AK116" s="463" t="str">
        <f t="shared" ref="AK116:BP116" si="969">IF(AK110=base,bte,"")</f>
        <v/>
      </c>
      <c r="AL116" s="463" t="str">
        <f t="shared" si="969"/>
        <v/>
      </c>
      <c r="AM116" s="463" t="str">
        <f t="shared" si="969"/>
        <v/>
      </c>
      <c r="AN116" s="463" t="str">
        <f t="shared" si="969"/>
        <v/>
      </c>
      <c r="AO116" s="463" t="str">
        <f t="shared" si="969"/>
        <v/>
      </c>
      <c r="AP116" s="463" t="str">
        <f t="shared" si="969"/>
        <v/>
      </c>
      <c r="AQ116" s="463" t="str">
        <f t="shared" si="969"/>
        <v/>
      </c>
      <c r="AR116" s="463" t="str">
        <f t="shared" si="969"/>
        <v/>
      </c>
      <c r="AS116" s="463" t="str">
        <f t="shared" si="969"/>
        <v/>
      </c>
      <c r="AT116" s="463" t="str">
        <f t="shared" si="969"/>
        <v/>
      </c>
      <c r="AU116" s="463" t="str">
        <f t="shared" si="969"/>
        <v/>
      </c>
      <c r="AV116" s="463" t="str">
        <f t="shared" si="969"/>
        <v/>
      </c>
      <c r="AW116" s="463" t="str">
        <f t="shared" si="969"/>
        <v/>
      </c>
      <c r="AX116" s="463" t="str">
        <f t="shared" si="969"/>
        <v/>
      </c>
      <c r="AY116" s="463" t="str">
        <f t="shared" si="969"/>
        <v/>
      </c>
      <c r="AZ116" s="463" t="str">
        <f t="shared" si="969"/>
        <v/>
      </c>
      <c r="BA116" s="463" t="str">
        <f t="shared" si="969"/>
        <v/>
      </c>
      <c r="BB116" s="463" t="str">
        <f t="shared" si="969"/>
        <v/>
      </c>
      <c r="BC116" s="463" t="str">
        <f t="shared" si="969"/>
        <v/>
      </c>
      <c r="BD116" s="463" t="str">
        <f t="shared" si="969"/>
        <v/>
      </c>
      <c r="BE116" s="463" t="str">
        <f t="shared" si="969"/>
        <v/>
      </c>
      <c r="BF116" s="463" t="str">
        <f t="shared" si="969"/>
        <v/>
      </c>
      <c r="BG116" s="463" t="str">
        <f t="shared" si="969"/>
        <v/>
      </c>
      <c r="BH116" s="463" t="str">
        <f t="shared" si="969"/>
        <v/>
      </c>
      <c r="BI116" s="463" t="str">
        <f t="shared" si="969"/>
        <v/>
      </c>
      <c r="BJ116" s="463" t="str">
        <f t="shared" si="969"/>
        <v/>
      </c>
      <c r="BK116" s="463" t="str">
        <f t="shared" si="969"/>
        <v/>
      </c>
      <c r="BL116" s="463" t="str">
        <f t="shared" si="969"/>
        <v/>
      </c>
      <c r="BM116" s="463" t="str">
        <f t="shared" si="969"/>
        <v/>
      </c>
      <c r="BN116" s="463" t="str">
        <f t="shared" si="969"/>
        <v/>
      </c>
      <c r="BO116" s="463" t="str">
        <f t="shared" si="969"/>
        <v/>
      </c>
      <c r="BP116" s="463" t="str">
        <f t="shared" si="969"/>
        <v/>
      </c>
      <c r="BQ116" s="463" t="str">
        <f t="shared" ref="BQ116:CL116" si="970">IF(BQ110=base,bte,"")</f>
        <v/>
      </c>
      <c r="BR116" s="463" t="str">
        <f t="shared" si="970"/>
        <v/>
      </c>
      <c r="BS116" s="463" t="str">
        <f t="shared" si="970"/>
        <v/>
      </c>
      <c r="BT116" s="463" t="str">
        <f t="shared" si="970"/>
        <v/>
      </c>
      <c r="BU116" s="463" t="str">
        <f t="shared" si="970"/>
        <v/>
      </c>
      <c r="BV116" s="463" t="str">
        <f t="shared" si="970"/>
        <v/>
      </c>
      <c r="BW116" s="463" t="str">
        <f t="shared" si="970"/>
        <v/>
      </c>
      <c r="BX116" s="463" t="str">
        <f t="shared" si="970"/>
        <v/>
      </c>
      <c r="BY116" s="463" t="str">
        <f t="shared" si="970"/>
        <v/>
      </c>
      <c r="BZ116" s="463" t="str">
        <f t="shared" si="970"/>
        <v/>
      </c>
      <c r="CA116" s="463" t="str">
        <f t="shared" si="970"/>
        <v/>
      </c>
      <c r="CB116" s="463" t="str">
        <f t="shared" si="970"/>
        <v/>
      </c>
      <c r="CC116" s="463" t="str">
        <f t="shared" si="970"/>
        <v/>
      </c>
      <c r="CD116" s="463" t="str">
        <f t="shared" si="970"/>
        <v/>
      </c>
      <c r="CE116" s="463" t="str">
        <f t="shared" si="970"/>
        <v/>
      </c>
      <c r="CF116" s="463" t="str">
        <f t="shared" si="970"/>
        <v/>
      </c>
      <c r="CG116" s="463" t="str">
        <f t="shared" si="970"/>
        <v/>
      </c>
      <c r="CH116" s="463" t="str">
        <f t="shared" si="970"/>
        <v/>
      </c>
      <c r="CI116" s="463" t="str">
        <f t="shared" si="970"/>
        <v/>
      </c>
      <c r="CJ116" s="463" t="str">
        <f t="shared" si="970"/>
        <v/>
      </c>
      <c r="CK116" s="463" t="str">
        <f t="shared" si="970"/>
        <v/>
      </c>
      <c r="CL116" s="463" t="str">
        <f t="shared" si="970"/>
        <v/>
      </c>
      <c r="CN116" s="462" t="str">
        <f t="shared" ref="CN116:CN118" si="971">IFERROR((Y116/H116)^(1/17)-1,"")</f>
        <v/>
      </c>
      <c r="CO116" s="462" t="str">
        <f t="shared" ref="CO116:CO118" si="972">IFERROR((AN116/Y116)^(1/15)-1,"")</f>
        <v/>
      </c>
      <c r="CP116" s="462" t="str">
        <f t="shared" ref="CP116:CP118" si="973">IFERROR((AN116/H116)^(1/32)-1,"")</f>
        <v/>
      </c>
    </row>
    <row r="117" spans="1:94" outlineLevel="1" x14ac:dyDescent="0.25">
      <c r="A117" s="456" t="s">
        <v>255</v>
      </c>
      <c r="B117" s="456" t="s">
        <v>259</v>
      </c>
      <c r="C117" s="456" t="s">
        <v>361</v>
      </c>
      <c r="D117" s="456"/>
      <c r="E117" s="469">
        <f>IF(E42&lt;sector_base,NA(),IFERROR(IF(activity_approach="Input Activity Data Manually",IF(E42=base,pla,IF(E42=target,plf,D117+((plf-pla)/(target-base)))),pla*(1+f_CAGR)^(E42-base)),""))</f>
        <v>0</v>
      </c>
      <c r="F117" s="463">
        <f>IF(F42&lt;sector_base,NA(),IFERROR(IF(activity_approach="Input Activity Data Manually",IF(F42=base,pla,IF(F42=target,plf,E117+((plf-pla)/(target-base)))),pla*(1+f_CAGR)^(F42-base)),""))</f>
        <v>0</v>
      </c>
      <c r="G117" s="463">
        <f>IF(G42&lt;sector_base,NA(),IFERROR(IF(activity_approach="Input Activity Data Manually",IF(G42=base,pla,IF(G42=target,plf,F117+((plf-pla)/(target-base)))),pla*(1+f_CAGR)^(G42-base)),""))</f>
        <v>0</v>
      </c>
      <c r="H117" s="463">
        <f>IF(H42&lt;sector_base,NA(),IFERROR(IF(activity_approach="Input Activity Data Manually",IF(H42=base,pla,IF(H42=target,plf,G117+((plf-pla)/(target-base)))),pla*(1+f_CAGR)^(H42-base)),""))</f>
        <v>0</v>
      </c>
      <c r="I117" s="463" t="e">
        <f>IF(I8&lt;sector_base,NA(),IF(I8=bt_base,bta,H117*bt_CAGR))/10</f>
        <v>#REF!</v>
      </c>
      <c r="J117" s="463" t="e">
        <f t="shared" ref="J117:AO117" si="974">IF(J8&lt;sector_base,NA(),IF(J8=bt_base,bta,I117*(1+bt_CAGR)))</f>
        <v>#REF!</v>
      </c>
      <c r="K117" s="463" t="e">
        <f t="shared" si="974"/>
        <v>#REF!</v>
      </c>
      <c r="L117" s="463" t="e">
        <f t="shared" si="974"/>
        <v>#REF!</v>
      </c>
      <c r="M117" s="463" t="e">
        <f t="shared" si="974"/>
        <v>#REF!</v>
      </c>
      <c r="N117" s="463" t="e">
        <f t="shared" si="974"/>
        <v>#REF!</v>
      </c>
      <c r="O117" s="463" t="e">
        <f t="shared" si="974"/>
        <v>#REF!</v>
      </c>
      <c r="P117" s="463" t="e">
        <f t="shared" si="974"/>
        <v>#REF!</v>
      </c>
      <c r="Q117" s="463" t="e">
        <f t="shared" si="974"/>
        <v>#REF!</v>
      </c>
      <c r="R117" s="463" t="e">
        <f t="shared" si="974"/>
        <v>#REF!</v>
      </c>
      <c r="S117" s="463" t="e">
        <f t="shared" si="974"/>
        <v>#REF!</v>
      </c>
      <c r="T117" s="463" t="e">
        <f t="shared" si="974"/>
        <v>#REF!</v>
      </c>
      <c r="U117" s="463" t="e">
        <f t="shared" si="974"/>
        <v>#REF!</v>
      </c>
      <c r="V117" s="463" t="e">
        <f t="shared" si="974"/>
        <v>#REF!</v>
      </c>
      <c r="W117" s="463" t="e">
        <f t="shared" si="974"/>
        <v>#REF!</v>
      </c>
      <c r="X117" s="463" t="e">
        <f t="shared" si="974"/>
        <v>#REF!</v>
      </c>
      <c r="Y117" s="463" t="e">
        <f t="shared" si="974"/>
        <v>#REF!</v>
      </c>
      <c r="Z117" s="463" t="e">
        <f t="shared" si="974"/>
        <v>#REF!</v>
      </c>
      <c r="AA117" s="463" t="e">
        <f t="shared" si="974"/>
        <v>#REF!</v>
      </c>
      <c r="AB117" s="463" t="e">
        <f t="shared" si="974"/>
        <v>#REF!</v>
      </c>
      <c r="AC117" s="463" t="e">
        <f t="shared" si="974"/>
        <v>#REF!</v>
      </c>
      <c r="AD117" s="463" t="e">
        <f t="shared" si="974"/>
        <v>#REF!</v>
      </c>
      <c r="AE117" s="463" t="e">
        <f t="shared" si="974"/>
        <v>#REF!</v>
      </c>
      <c r="AF117" s="463" t="e">
        <f t="shared" si="974"/>
        <v>#REF!</v>
      </c>
      <c r="AG117" s="463" t="e">
        <f t="shared" si="974"/>
        <v>#REF!</v>
      </c>
      <c r="AH117" s="463" t="e">
        <f t="shared" si="974"/>
        <v>#REF!</v>
      </c>
      <c r="AI117" s="463" t="e">
        <f t="shared" si="974"/>
        <v>#REF!</v>
      </c>
      <c r="AJ117" s="463" t="e">
        <f t="shared" si="974"/>
        <v>#REF!</v>
      </c>
      <c r="AK117" s="463" t="e">
        <f t="shared" si="974"/>
        <v>#REF!</v>
      </c>
      <c r="AL117" s="463" t="e">
        <f t="shared" si="974"/>
        <v>#REF!</v>
      </c>
      <c r="AM117" s="463" t="e">
        <f t="shared" si="974"/>
        <v>#REF!</v>
      </c>
      <c r="AN117" s="463" t="e">
        <f t="shared" si="974"/>
        <v>#REF!</v>
      </c>
      <c r="AO117" s="463" t="e">
        <f t="shared" si="974"/>
        <v>#REF!</v>
      </c>
      <c r="AP117" s="463" t="e">
        <f t="shared" ref="AP117:BU117" si="975">IF(AP8&lt;sector_base,NA(),IF(AP8=bt_base,bta,AO117*(1+bt_CAGR)))</f>
        <v>#REF!</v>
      </c>
      <c r="AQ117" s="463" t="e">
        <f t="shared" si="975"/>
        <v>#REF!</v>
      </c>
      <c r="AR117" s="463" t="e">
        <f t="shared" si="975"/>
        <v>#REF!</v>
      </c>
      <c r="AS117" s="463" t="e">
        <f t="shared" si="975"/>
        <v>#REF!</v>
      </c>
      <c r="AT117" s="463" t="e">
        <f t="shared" si="975"/>
        <v>#REF!</v>
      </c>
      <c r="AU117" s="463" t="e">
        <f t="shared" si="975"/>
        <v>#REF!</v>
      </c>
      <c r="AV117" s="463" t="e">
        <f t="shared" si="975"/>
        <v>#REF!</v>
      </c>
      <c r="AW117" s="463" t="e">
        <f t="shared" si="975"/>
        <v>#REF!</v>
      </c>
      <c r="AX117" s="463" t="e">
        <f t="shared" si="975"/>
        <v>#REF!</v>
      </c>
      <c r="AY117" s="463" t="e">
        <f t="shared" si="975"/>
        <v>#REF!</v>
      </c>
      <c r="AZ117" s="463" t="e">
        <f t="shared" si="975"/>
        <v>#REF!</v>
      </c>
      <c r="BA117" s="463" t="e">
        <f t="shared" si="975"/>
        <v>#REF!</v>
      </c>
      <c r="BB117" s="463" t="e">
        <f t="shared" si="975"/>
        <v>#REF!</v>
      </c>
      <c r="BC117" s="463" t="e">
        <f t="shared" si="975"/>
        <v>#REF!</v>
      </c>
      <c r="BD117" s="463" t="e">
        <f t="shared" si="975"/>
        <v>#REF!</v>
      </c>
      <c r="BE117" s="463" t="e">
        <f t="shared" si="975"/>
        <v>#REF!</v>
      </c>
      <c r="BF117" s="463" t="e">
        <f t="shared" si="975"/>
        <v>#REF!</v>
      </c>
      <c r="BG117" s="463" t="e">
        <f t="shared" si="975"/>
        <v>#REF!</v>
      </c>
      <c r="BH117" s="463" t="e">
        <f t="shared" si="975"/>
        <v>#REF!</v>
      </c>
      <c r="BI117" s="463" t="e">
        <f t="shared" si="975"/>
        <v>#REF!</v>
      </c>
      <c r="BJ117" s="463" t="e">
        <f t="shared" si="975"/>
        <v>#REF!</v>
      </c>
      <c r="BK117" s="463" t="e">
        <f t="shared" si="975"/>
        <v>#REF!</v>
      </c>
      <c r="BL117" s="463" t="e">
        <f t="shared" si="975"/>
        <v>#REF!</v>
      </c>
      <c r="BM117" s="463" t="e">
        <f t="shared" si="975"/>
        <v>#REF!</v>
      </c>
      <c r="BN117" s="463" t="e">
        <f t="shared" si="975"/>
        <v>#REF!</v>
      </c>
      <c r="BO117" s="463" t="e">
        <f t="shared" si="975"/>
        <v>#REF!</v>
      </c>
      <c r="BP117" s="463" t="e">
        <f t="shared" si="975"/>
        <v>#REF!</v>
      </c>
      <c r="BQ117" s="463" t="e">
        <f t="shared" si="975"/>
        <v>#REF!</v>
      </c>
      <c r="BR117" s="463" t="e">
        <f t="shared" si="975"/>
        <v>#REF!</v>
      </c>
      <c r="BS117" s="463" t="e">
        <f t="shared" si="975"/>
        <v>#REF!</v>
      </c>
      <c r="BT117" s="463" t="e">
        <f t="shared" si="975"/>
        <v>#REF!</v>
      </c>
      <c r="BU117" s="463" t="e">
        <f t="shared" si="975"/>
        <v>#REF!</v>
      </c>
      <c r="BV117" s="463" t="e">
        <f t="shared" ref="BV117:CL117" si="976">IF(BV8&lt;sector_base,NA(),IF(BV8=bt_base,bta,BU117*(1+bt_CAGR)))</f>
        <v>#REF!</v>
      </c>
      <c r="BW117" s="463" t="e">
        <f t="shared" si="976"/>
        <v>#REF!</v>
      </c>
      <c r="BX117" s="463" t="e">
        <f t="shared" si="976"/>
        <v>#REF!</v>
      </c>
      <c r="BY117" s="463" t="e">
        <f t="shared" si="976"/>
        <v>#REF!</v>
      </c>
      <c r="BZ117" s="463" t="e">
        <f t="shared" si="976"/>
        <v>#REF!</v>
      </c>
      <c r="CA117" s="463" t="e">
        <f t="shared" si="976"/>
        <v>#REF!</v>
      </c>
      <c r="CB117" s="463" t="e">
        <f t="shared" si="976"/>
        <v>#REF!</v>
      </c>
      <c r="CC117" s="463" t="e">
        <f t="shared" si="976"/>
        <v>#REF!</v>
      </c>
      <c r="CD117" s="463" t="e">
        <f t="shared" si="976"/>
        <v>#REF!</v>
      </c>
      <c r="CE117" s="463" t="e">
        <f t="shared" si="976"/>
        <v>#REF!</v>
      </c>
      <c r="CF117" s="463" t="e">
        <f t="shared" si="976"/>
        <v>#REF!</v>
      </c>
      <c r="CG117" s="463" t="e">
        <f t="shared" si="976"/>
        <v>#REF!</v>
      </c>
      <c r="CH117" s="463" t="e">
        <f t="shared" si="976"/>
        <v>#REF!</v>
      </c>
      <c r="CI117" s="463" t="e">
        <f t="shared" si="976"/>
        <v>#REF!</v>
      </c>
      <c r="CJ117" s="463" t="e">
        <f t="shared" si="976"/>
        <v>#REF!</v>
      </c>
      <c r="CK117" s="463" t="e">
        <f t="shared" si="976"/>
        <v>#REF!</v>
      </c>
      <c r="CL117" s="463" t="e">
        <f t="shared" si="976"/>
        <v>#REF!</v>
      </c>
      <c r="CN117" s="464" t="str">
        <f t="shared" si="971"/>
        <v/>
      </c>
      <c r="CO117" s="464" t="str">
        <f t="shared" si="972"/>
        <v/>
      </c>
      <c r="CP117" s="464" t="str">
        <f t="shared" si="973"/>
        <v/>
      </c>
    </row>
    <row r="118" spans="1:94" outlineLevel="1" x14ac:dyDescent="0.25">
      <c r="A118" s="445" t="s">
        <v>255</v>
      </c>
      <c r="B118" s="445" t="s">
        <v>258</v>
      </c>
      <c r="C118" s="456" t="s">
        <v>362</v>
      </c>
      <c r="D118" s="456" t="s">
        <v>363</v>
      </c>
      <c r="E118" s="465" t="str">
        <f>IFERROR((E116/E117)*1000,"")</f>
        <v/>
      </c>
      <c r="F118" s="446" t="str">
        <f t="shared" ref="F118:G118" si="977">IFERROR((F116/F117)*1000,"")</f>
        <v/>
      </c>
      <c r="G118" s="446" t="str">
        <f t="shared" si="977"/>
        <v/>
      </c>
      <c r="H118" s="446" t="str">
        <f>IFERROR((H116/H117)*1000,"")</f>
        <v/>
      </c>
      <c r="I118" s="446" t="str">
        <f>IFERROR((I116/I117)*1000,"")</f>
        <v/>
      </c>
      <c r="J118" s="446" t="str">
        <f t="shared" ref="J118:BT118" si="978">IFERROR((J116/J117)*1000,"")</f>
        <v/>
      </c>
      <c r="K118" s="446" t="str">
        <f t="shared" si="978"/>
        <v/>
      </c>
      <c r="L118" s="446" t="str">
        <f t="shared" si="978"/>
        <v/>
      </c>
      <c r="M118" s="446" t="str">
        <f t="shared" si="978"/>
        <v/>
      </c>
      <c r="N118" s="446" t="str">
        <f t="shared" si="978"/>
        <v/>
      </c>
      <c r="O118" s="446" t="str">
        <f t="shared" si="978"/>
        <v/>
      </c>
      <c r="P118" s="446" t="str">
        <f t="shared" si="978"/>
        <v/>
      </c>
      <c r="Q118" s="446" t="str">
        <f t="shared" si="978"/>
        <v/>
      </c>
      <c r="R118" s="446" t="str">
        <f t="shared" si="978"/>
        <v/>
      </c>
      <c r="S118" s="446" t="str">
        <f t="shared" si="978"/>
        <v/>
      </c>
      <c r="T118" s="446" t="str">
        <f t="shared" si="978"/>
        <v/>
      </c>
      <c r="U118" s="446" t="str">
        <f t="shared" si="978"/>
        <v/>
      </c>
      <c r="V118" s="446" t="str">
        <f t="shared" si="978"/>
        <v/>
      </c>
      <c r="W118" s="446" t="str">
        <f t="shared" si="978"/>
        <v/>
      </c>
      <c r="X118" s="446" t="str">
        <f t="shared" si="978"/>
        <v/>
      </c>
      <c r="Y118" s="446" t="str">
        <f t="shared" si="978"/>
        <v/>
      </c>
      <c r="Z118" s="446" t="str">
        <f t="shared" si="978"/>
        <v/>
      </c>
      <c r="AA118" s="446" t="str">
        <f t="shared" si="978"/>
        <v/>
      </c>
      <c r="AB118" s="446" t="str">
        <f t="shared" si="978"/>
        <v/>
      </c>
      <c r="AC118" s="446" t="str">
        <f t="shared" si="978"/>
        <v/>
      </c>
      <c r="AD118" s="446" t="str">
        <f t="shared" si="978"/>
        <v/>
      </c>
      <c r="AE118" s="446" t="str">
        <f t="shared" si="978"/>
        <v/>
      </c>
      <c r="AF118" s="446" t="str">
        <f t="shared" si="978"/>
        <v/>
      </c>
      <c r="AG118" s="446" t="str">
        <f t="shared" si="978"/>
        <v/>
      </c>
      <c r="AH118" s="446" t="str">
        <f t="shared" si="978"/>
        <v/>
      </c>
      <c r="AI118" s="446" t="str">
        <f t="shared" si="978"/>
        <v/>
      </c>
      <c r="AJ118" s="446" t="str">
        <f t="shared" si="978"/>
        <v/>
      </c>
      <c r="AK118" s="446" t="str">
        <f t="shared" si="978"/>
        <v/>
      </c>
      <c r="AL118" s="446" t="str">
        <f t="shared" si="978"/>
        <v/>
      </c>
      <c r="AM118" s="446" t="str">
        <f t="shared" si="978"/>
        <v/>
      </c>
      <c r="AN118" s="446" t="str">
        <f t="shared" si="978"/>
        <v/>
      </c>
      <c r="AO118" s="446" t="str">
        <f t="shared" si="978"/>
        <v/>
      </c>
      <c r="AP118" s="446" t="str">
        <f t="shared" si="978"/>
        <v/>
      </c>
      <c r="AQ118" s="446" t="str">
        <f t="shared" si="978"/>
        <v/>
      </c>
      <c r="AR118" s="446" t="str">
        <f t="shared" si="978"/>
        <v/>
      </c>
      <c r="AS118" s="446" t="str">
        <f t="shared" si="978"/>
        <v/>
      </c>
      <c r="AT118" s="446" t="str">
        <f t="shared" si="978"/>
        <v/>
      </c>
      <c r="AU118" s="446" t="str">
        <f t="shared" si="978"/>
        <v/>
      </c>
      <c r="AV118" s="446" t="str">
        <f t="shared" si="978"/>
        <v/>
      </c>
      <c r="AW118" s="446" t="str">
        <f t="shared" si="978"/>
        <v/>
      </c>
      <c r="AX118" s="446" t="str">
        <f t="shared" si="978"/>
        <v/>
      </c>
      <c r="AY118" s="446" t="str">
        <f t="shared" si="978"/>
        <v/>
      </c>
      <c r="AZ118" s="446" t="str">
        <f t="shared" si="978"/>
        <v/>
      </c>
      <c r="BA118" s="446" t="str">
        <f t="shared" si="978"/>
        <v/>
      </c>
      <c r="BB118" s="446" t="str">
        <f t="shared" si="978"/>
        <v/>
      </c>
      <c r="BC118" s="446" t="str">
        <f t="shared" si="978"/>
        <v/>
      </c>
      <c r="BD118" s="446" t="str">
        <f t="shared" si="978"/>
        <v/>
      </c>
      <c r="BE118" s="446" t="str">
        <f t="shared" si="978"/>
        <v/>
      </c>
      <c r="BF118" s="446" t="str">
        <f t="shared" si="978"/>
        <v/>
      </c>
      <c r="BG118" s="446" t="str">
        <f t="shared" si="978"/>
        <v/>
      </c>
      <c r="BH118" s="446" t="str">
        <f t="shared" si="978"/>
        <v/>
      </c>
      <c r="BI118" s="446" t="str">
        <f t="shared" si="978"/>
        <v/>
      </c>
      <c r="BJ118" s="446" t="str">
        <f t="shared" si="978"/>
        <v/>
      </c>
      <c r="BK118" s="446" t="str">
        <f t="shared" si="978"/>
        <v/>
      </c>
      <c r="BL118" s="446" t="str">
        <f t="shared" si="978"/>
        <v/>
      </c>
      <c r="BM118" s="446" t="str">
        <f t="shared" si="978"/>
        <v/>
      </c>
      <c r="BN118" s="446" t="str">
        <f t="shared" si="978"/>
        <v/>
      </c>
      <c r="BO118" s="446" t="str">
        <f t="shared" si="978"/>
        <v/>
      </c>
      <c r="BP118" s="446" t="str">
        <f t="shared" si="978"/>
        <v/>
      </c>
      <c r="BQ118" s="446" t="str">
        <f t="shared" si="978"/>
        <v/>
      </c>
      <c r="BR118" s="446" t="str">
        <f t="shared" si="978"/>
        <v/>
      </c>
      <c r="BS118" s="446" t="str">
        <f t="shared" si="978"/>
        <v/>
      </c>
      <c r="BT118" s="446" t="str">
        <f t="shared" si="978"/>
        <v/>
      </c>
      <c r="BU118" s="446" t="str">
        <f t="shared" ref="BU118:CL118" si="979">IFERROR((BU116/BU117)*1000,"")</f>
        <v/>
      </c>
      <c r="BV118" s="446" t="str">
        <f t="shared" si="979"/>
        <v/>
      </c>
      <c r="BW118" s="446" t="str">
        <f t="shared" si="979"/>
        <v/>
      </c>
      <c r="BX118" s="446" t="str">
        <f t="shared" si="979"/>
        <v/>
      </c>
      <c r="BY118" s="446" t="str">
        <f t="shared" si="979"/>
        <v/>
      </c>
      <c r="BZ118" s="446" t="str">
        <f t="shared" si="979"/>
        <v/>
      </c>
      <c r="CA118" s="446" t="str">
        <f t="shared" si="979"/>
        <v/>
      </c>
      <c r="CB118" s="446" t="str">
        <f t="shared" si="979"/>
        <v/>
      </c>
      <c r="CC118" s="446" t="str">
        <f t="shared" si="979"/>
        <v/>
      </c>
      <c r="CD118" s="446" t="str">
        <f t="shared" si="979"/>
        <v/>
      </c>
      <c r="CE118" s="446" t="str">
        <f t="shared" si="979"/>
        <v/>
      </c>
      <c r="CF118" s="446" t="str">
        <f t="shared" si="979"/>
        <v/>
      </c>
      <c r="CG118" s="446" t="str">
        <f t="shared" si="979"/>
        <v/>
      </c>
      <c r="CH118" s="446" t="str">
        <f t="shared" si="979"/>
        <v/>
      </c>
      <c r="CI118" s="446" t="str">
        <f t="shared" si="979"/>
        <v/>
      </c>
      <c r="CJ118" s="446" t="str">
        <f t="shared" si="979"/>
        <v/>
      </c>
      <c r="CK118" s="446" t="str">
        <f t="shared" si="979"/>
        <v/>
      </c>
      <c r="CL118" s="446" t="str">
        <f t="shared" si="979"/>
        <v/>
      </c>
      <c r="CN118" s="447" t="str">
        <f t="shared" si="971"/>
        <v/>
      </c>
      <c r="CO118" s="447" t="str">
        <f t="shared" si="972"/>
        <v/>
      </c>
      <c r="CP118" s="447" t="str">
        <f t="shared" si="973"/>
        <v/>
      </c>
    </row>
    <row r="119" spans="1:94" outlineLevel="1" x14ac:dyDescent="0.25">
      <c r="A119" s="450"/>
      <c r="B119" s="450" t="s">
        <v>124</v>
      </c>
      <c r="C119" s="466" t="s">
        <v>364</v>
      </c>
      <c r="D119" s="466" t="s">
        <v>365</v>
      </c>
      <c r="E119" s="467" t="str">
        <f t="shared" ref="E119:BP119" ca="1" si="980">IFERROR(IF((INDEX($E110:$CL117,8,MATCH(base,$E110:$CL110,0))/INDEX($E110:$CL117,3,MATCH(sector_base,$E110:$CL110,0))/(E117/E112))&gt;=1,1,(INDEX($E110:$CL117,8,MATCH(base,$E110:$CL110,0))/INDEX($E110:$CL117,3,MATCH(base,$E110:$CL110,0))/(E117/E112))),"")</f>
        <v/>
      </c>
      <c r="F119" s="468" t="str">
        <f t="shared" ca="1" si="980"/>
        <v/>
      </c>
      <c r="G119" s="468" t="str">
        <f t="shared" ca="1" si="980"/>
        <v/>
      </c>
      <c r="H119" s="468" t="str">
        <f t="shared" ca="1" si="980"/>
        <v/>
      </c>
      <c r="I119" s="468" t="str">
        <f t="shared" ca="1" si="980"/>
        <v/>
      </c>
      <c r="J119" s="468" t="str">
        <f t="shared" ca="1" si="980"/>
        <v/>
      </c>
      <c r="K119" s="468" t="str">
        <f t="shared" ca="1" si="980"/>
        <v/>
      </c>
      <c r="L119" s="468" t="str">
        <f t="shared" ca="1" si="980"/>
        <v/>
      </c>
      <c r="M119" s="468" t="str">
        <f t="shared" ca="1" si="980"/>
        <v/>
      </c>
      <c r="N119" s="468" t="str">
        <f t="shared" ca="1" si="980"/>
        <v/>
      </c>
      <c r="O119" s="468" t="str">
        <f t="shared" ca="1" si="980"/>
        <v/>
      </c>
      <c r="P119" s="468" t="str">
        <f t="shared" ca="1" si="980"/>
        <v/>
      </c>
      <c r="Q119" s="468" t="str">
        <f t="shared" ca="1" si="980"/>
        <v/>
      </c>
      <c r="R119" s="468" t="str">
        <f t="shared" ca="1" si="980"/>
        <v/>
      </c>
      <c r="S119" s="468" t="str">
        <f t="shared" ca="1" si="980"/>
        <v/>
      </c>
      <c r="T119" s="468" t="str">
        <f t="shared" ca="1" si="980"/>
        <v/>
      </c>
      <c r="U119" s="468" t="str">
        <f t="shared" ca="1" si="980"/>
        <v/>
      </c>
      <c r="V119" s="468" t="str">
        <f t="shared" ca="1" si="980"/>
        <v/>
      </c>
      <c r="W119" s="468" t="str">
        <f t="shared" ca="1" si="980"/>
        <v/>
      </c>
      <c r="X119" s="468" t="str">
        <f t="shared" ca="1" si="980"/>
        <v/>
      </c>
      <c r="Y119" s="468" t="str">
        <f t="shared" ca="1" si="980"/>
        <v/>
      </c>
      <c r="Z119" s="468" t="str">
        <f t="shared" ca="1" si="980"/>
        <v/>
      </c>
      <c r="AA119" s="468" t="str">
        <f t="shared" ca="1" si="980"/>
        <v/>
      </c>
      <c r="AB119" s="468" t="str">
        <f t="shared" ca="1" si="980"/>
        <v/>
      </c>
      <c r="AC119" s="468" t="str">
        <f t="shared" ca="1" si="980"/>
        <v/>
      </c>
      <c r="AD119" s="468" t="str">
        <f t="shared" ca="1" si="980"/>
        <v/>
      </c>
      <c r="AE119" s="468" t="str">
        <f t="shared" ca="1" si="980"/>
        <v/>
      </c>
      <c r="AF119" s="468" t="str">
        <f t="shared" ca="1" si="980"/>
        <v/>
      </c>
      <c r="AG119" s="468" t="str">
        <f t="shared" ca="1" si="980"/>
        <v/>
      </c>
      <c r="AH119" s="468" t="str">
        <f t="shared" ca="1" si="980"/>
        <v/>
      </c>
      <c r="AI119" s="468" t="str">
        <f t="shared" ca="1" si="980"/>
        <v/>
      </c>
      <c r="AJ119" s="468" t="str">
        <f t="shared" ca="1" si="980"/>
        <v/>
      </c>
      <c r="AK119" s="468" t="str">
        <f t="shared" ca="1" si="980"/>
        <v/>
      </c>
      <c r="AL119" s="468" t="str">
        <f t="shared" ca="1" si="980"/>
        <v/>
      </c>
      <c r="AM119" s="468" t="str">
        <f t="shared" ca="1" si="980"/>
        <v/>
      </c>
      <c r="AN119" s="468" t="str">
        <f t="shared" ca="1" si="980"/>
        <v/>
      </c>
      <c r="AO119" s="468" t="str">
        <f t="shared" ca="1" si="980"/>
        <v/>
      </c>
      <c r="AP119" s="468" t="str">
        <f t="shared" ca="1" si="980"/>
        <v/>
      </c>
      <c r="AQ119" s="468" t="str">
        <f t="shared" ca="1" si="980"/>
        <v/>
      </c>
      <c r="AR119" s="468" t="str">
        <f t="shared" ca="1" si="980"/>
        <v/>
      </c>
      <c r="AS119" s="468" t="str">
        <f t="shared" ca="1" si="980"/>
        <v/>
      </c>
      <c r="AT119" s="468" t="str">
        <f t="shared" ca="1" si="980"/>
        <v/>
      </c>
      <c r="AU119" s="468" t="str">
        <f t="shared" ca="1" si="980"/>
        <v/>
      </c>
      <c r="AV119" s="468" t="str">
        <f t="shared" ca="1" si="980"/>
        <v/>
      </c>
      <c r="AW119" s="468" t="str">
        <f t="shared" ca="1" si="980"/>
        <v/>
      </c>
      <c r="AX119" s="468" t="str">
        <f t="shared" ca="1" si="980"/>
        <v/>
      </c>
      <c r="AY119" s="468" t="str">
        <f t="shared" ca="1" si="980"/>
        <v/>
      </c>
      <c r="AZ119" s="468" t="str">
        <f t="shared" ca="1" si="980"/>
        <v/>
      </c>
      <c r="BA119" s="468" t="str">
        <f t="shared" ca="1" si="980"/>
        <v/>
      </c>
      <c r="BB119" s="468" t="str">
        <f t="shared" ca="1" si="980"/>
        <v/>
      </c>
      <c r="BC119" s="468" t="str">
        <f t="shared" ca="1" si="980"/>
        <v/>
      </c>
      <c r="BD119" s="468" t="str">
        <f t="shared" ca="1" si="980"/>
        <v/>
      </c>
      <c r="BE119" s="468" t="str">
        <f t="shared" ca="1" si="980"/>
        <v/>
      </c>
      <c r="BF119" s="468" t="str">
        <f t="shared" ca="1" si="980"/>
        <v/>
      </c>
      <c r="BG119" s="468" t="str">
        <f t="shared" ca="1" si="980"/>
        <v/>
      </c>
      <c r="BH119" s="468" t="str">
        <f t="shared" ca="1" si="980"/>
        <v/>
      </c>
      <c r="BI119" s="468" t="str">
        <f t="shared" ca="1" si="980"/>
        <v/>
      </c>
      <c r="BJ119" s="468" t="str">
        <f t="shared" ca="1" si="980"/>
        <v/>
      </c>
      <c r="BK119" s="468" t="str">
        <f t="shared" ca="1" si="980"/>
        <v/>
      </c>
      <c r="BL119" s="468" t="str">
        <f t="shared" ca="1" si="980"/>
        <v/>
      </c>
      <c r="BM119" s="468" t="str">
        <f t="shared" ca="1" si="980"/>
        <v/>
      </c>
      <c r="BN119" s="468" t="str">
        <f t="shared" ca="1" si="980"/>
        <v/>
      </c>
      <c r="BO119" s="468" t="str">
        <f t="shared" ca="1" si="980"/>
        <v/>
      </c>
      <c r="BP119" s="468" t="str">
        <f t="shared" ca="1" si="980"/>
        <v/>
      </c>
      <c r="BQ119" s="468" t="str">
        <f t="shared" ref="BQ119:CL119" ca="1" si="981">IFERROR(IF((INDEX($E110:$CL117,8,MATCH(base,$E110:$CL110,0))/INDEX($E110:$CL117,3,MATCH(sector_base,$E110:$CL110,0))/(BQ117/BQ112))&gt;=1,1,(INDEX($E110:$CL117,8,MATCH(base,$E110:$CL110,0))/INDEX($E110:$CL117,3,MATCH(base,$E110:$CL110,0))/(BQ117/BQ112))),"")</f>
        <v/>
      </c>
      <c r="BR119" s="468" t="str">
        <f t="shared" ca="1" si="981"/>
        <v/>
      </c>
      <c r="BS119" s="468" t="str">
        <f t="shared" ca="1" si="981"/>
        <v/>
      </c>
      <c r="BT119" s="468" t="str">
        <f t="shared" ca="1" si="981"/>
        <v/>
      </c>
      <c r="BU119" s="468" t="str">
        <f t="shared" ca="1" si="981"/>
        <v/>
      </c>
      <c r="BV119" s="468" t="str">
        <f t="shared" ca="1" si="981"/>
        <v/>
      </c>
      <c r="BW119" s="468" t="str">
        <f t="shared" ca="1" si="981"/>
        <v/>
      </c>
      <c r="BX119" s="468" t="str">
        <f t="shared" ca="1" si="981"/>
        <v/>
      </c>
      <c r="BY119" s="468" t="str">
        <f t="shared" ca="1" si="981"/>
        <v/>
      </c>
      <c r="BZ119" s="468" t="str">
        <f t="shared" ca="1" si="981"/>
        <v/>
      </c>
      <c r="CA119" s="468" t="str">
        <f t="shared" ca="1" si="981"/>
        <v/>
      </c>
      <c r="CB119" s="468" t="str">
        <f t="shared" ca="1" si="981"/>
        <v/>
      </c>
      <c r="CC119" s="468" t="str">
        <f t="shared" ca="1" si="981"/>
        <v/>
      </c>
      <c r="CD119" s="468" t="str">
        <f t="shared" ca="1" si="981"/>
        <v/>
      </c>
      <c r="CE119" s="468" t="str">
        <f t="shared" ca="1" si="981"/>
        <v/>
      </c>
      <c r="CF119" s="468" t="str">
        <f t="shared" ca="1" si="981"/>
        <v/>
      </c>
      <c r="CG119" s="468" t="str">
        <f t="shared" ca="1" si="981"/>
        <v/>
      </c>
      <c r="CH119" s="468" t="str">
        <f t="shared" ca="1" si="981"/>
        <v/>
      </c>
      <c r="CI119" s="468" t="str">
        <f t="shared" ca="1" si="981"/>
        <v/>
      </c>
      <c r="CJ119" s="468" t="str">
        <f t="shared" ca="1" si="981"/>
        <v/>
      </c>
      <c r="CK119" s="468" t="str">
        <f t="shared" ca="1" si="981"/>
        <v/>
      </c>
      <c r="CL119" s="468" t="str">
        <f t="shared" ca="1" si="981"/>
        <v/>
      </c>
      <c r="CN119" s="462" t="str">
        <f ca="1">IFERROR((Y119/H119)^(1/17)-1,"")</f>
        <v/>
      </c>
      <c r="CO119" s="462" t="str">
        <f ca="1">IFERROR((AN119/Y119)^(1/15)-1,"")</f>
        <v/>
      </c>
      <c r="CP119" s="462" t="str">
        <f ca="1">IFERROR((AN119/H119)^(1/32)-1,"")</f>
        <v/>
      </c>
    </row>
    <row r="120" spans="1:94" outlineLevel="1" x14ac:dyDescent="0.25">
      <c r="A120" s="455"/>
      <c r="B120" s="455" t="s">
        <v>27</v>
      </c>
      <c r="C120" s="455" t="s">
        <v>366</v>
      </c>
      <c r="D120" s="455" t="s">
        <v>367</v>
      </c>
      <c r="E120" s="457" t="str">
        <f t="shared" ref="E120:BP120" ca="1" si="982">IFERROR(IF(INDEX($E110:$CL119,9,MATCH(base,$E110:$CL110,0))-E115&lt;0,"N/A",INDEX($E110:$CL119,9,MATCH(base,$E110:$CL110,0))-E115),"")</f>
        <v/>
      </c>
      <c r="F120" s="458" t="str">
        <f t="shared" ca="1" si="982"/>
        <v/>
      </c>
      <c r="G120" s="458" t="str">
        <f t="shared" ca="1" si="982"/>
        <v/>
      </c>
      <c r="H120" s="458" t="str">
        <f t="shared" ca="1" si="982"/>
        <v/>
      </c>
      <c r="I120" s="458" t="str">
        <f t="shared" ca="1" si="982"/>
        <v/>
      </c>
      <c r="J120" s="458" t="str">
        <f t="shared" ca="1" si="982"/>
        <v/>
      </c>
      <c r="K120" s="458" t="str">
        <f t="shared" ca="1" si="982"/>
        <v/>
      </c>
      <c r="L120" s="458" t="str">
        <f t="shared" ca="1" si="982"/>
        <v/>
      </c>
      <c r="M120" s="458" t="str">
        <f t="shared" ca="1" si="982"/>
        <v/>
      </c>
      <c r="N120" s="458" t="str">
        <f t="shared" ca="1" si="982"/>
        <v/>
      </c>
      <c r="O120" s="458" t="str">
        <f t="shared" ca="1" si="982"/>
        <v/>
      </c>
      <c r="P120" s="458" t="str">
        <f t="shared" ca="1" si="982"/>
        <v/>
      </c>
      <c r="Q120" s="458" t="str">
        <f t="shared" ca="1" si="982"/>
        <v/>
      </c>
      <c r="R120" s="458" t="str">
        <f t="shared" ca="1" si="982"/>
        <v/>
      </c>
      <c r="S120" s="458" t="str">
        <f t="shared" ca="1" si="982"/>
        <v/>
      </c>
      <c r="T120" s="458" t="str">
        <f t="shared" ca="1" si="982"/>
        <v/>
      </c>
      <c r="U120" s="458" t="str">
        <f t="shared" ca="1" si="982"/>
        <v/>
      </c>
      <c r="V120" s="458" t="str">
        <f t="shared" ca="1" si="982"/>
        <v/>
      </c>
      <c r="W120" s="458" t="str">
        <f t="shared" ca="1" si="982"/>
        <v/>
      </c>
      <c r="X120" s="458" t="str">
        <f t="shared" ca="1" si="982"/>
        <v/>
      </c>
      <c r="Y120" s="458" t="str">
        <f t="shared" ca="1" si="982"/>
        <v/>
      </c>
      <c r="Z120" s="458" t="str">
        <f t="shared" ca="1" si="982"/>
        <v/>
      </c>
      <c r="AA120" s="458" t="str">
        <f t="shared" ca="1" si="982"/>
        <v/>
      </c>
      <c r="AB120" s="458" t="str">
        <f t="shared" ca="1" si="982"/>
        <v/>
      </c>
      <c r="AC120" s="458" t="str">
        <f t="shared" ca="1" si="982"/>
        <v/>
      </c>
      <c r="AD120" s="458" t="str">
        <f t="shared" ca="1" si="982"/>
        <v/>
      </c>
      <c r="AE120" s="458" t="str">
        <f t="shared" ca="1" si="982"/>
        <v/>
      </c>
      <c r="AF120" s="458" t="str">
        <f t="shared" ca="1" si="982"/>
        <v/>
      </c>
      <c r="AG120" s="458" t="str">
        <f t="shared" ca="1" si="982"/>
        <v/>
      </c>
      <c r="AH120" s="458" t="str">
        <f t="shared" ca="1" si="982"/>
        <v/>
      </c>
      <c r="AI120" s="458" t="str">
        <f t="shared" ca="1" si="982"/>
        <v/>
      </c>
      <c r="AJ120" s="458" t="str">
        <f t="shared" ca="1" si="982"/>
        <v/>
      </c>
      <c r="AK120" s="458" t="str">
        <f t="shared" ca="1" si="982"/>
        <v/>
      </c>
      <c r="AL120" s="458" t="str">
        <f t="shared" ca="1" si="982"/>
        <v/>
      </c>
      <c r="AM120" s="458" t="str">
        <f t="shared" ca="1" si="982"/>
        <v/>
      </c>
      <c r="AN120" s="458" t="str">
        <f t="shared" ca="1" si="982"/>
        <v/>
      </c>
      <c r="AO120" s="458" t="str">
        <f t="shared" ca="1" si="982"/>
        <v/>
      </c>
      <c r="AP120" s="458" t="str">
        <f t="shared" ca="1" si="982"/>
        <v/>
      </c>
      <c r="AQ120" s="458" t="str">
        <f t="shared" ca="1" si="982"/>
        <v/>
      </c>
      <c r="AR120" s="458" t="str">
        <f t="shared" ca="1" si="982"/>
        <v/>
      </c>
      <c r="AS120" s="458" t="str">
        <f t="shared" ca="1" si="982"/>
        <v/>
      </c>
      <c r="AT120" s="458" t="str">
        <f t="shared" ca="1" si="982"/>
        <v/>
      </c>
      <c r="AU120" s="458" t="str">
        <f t="shared" ca="1" si="982"/>
        <v/>
      </c>
      <c r="AV120" s="458" t="str">
        <f t="shared" ca="1" si="982"/>
        <v/>
      </c>
      <c r="AW120" s="458" t="str">
        <f t="shared" ca="1" si="982"/>
        <v/>
      </c>
      <c r="AX120" s="458" t="str">
        <f t="shared" ca="1" si="982"/>
        <v/>
      </c>
      <c r="AY120" s="458" t="str">
        <f t="shared" ca="1" si="982"/>
        <v/>
      </c>
      <c r="AZ120" s="458" t="str">
        <f t="shared" ca="1" si="982"/>
        <v/>
      </c>
      <c r="BA120" s="458" t="str">
        <f t="shared" ca="1" si="982"/>
        <v/>
      </c>
      <c r="BB120" s="458" t="str">
        <f t="shared" ca="1" si="982"/>
        <v/>
      </c>
      <c r="BC120" s="458" t="str">
        <f t="shared" ca="1" si="982"/>
        <v/>
      </c>
      <c r="BD120" s="458" t="str">
        <f t="shared" ca="1" si="982"/>
        <v/>
      </c>
      <c r="BE120" s="458" t="str">
        <f t="shared" ca="1" si="982"/>
        <v/>
      </c>
      <c r="BF120" s="458" t="str">
        <f t="shared" ca="1" si="982"/>
        <v/>
      </c>
      <c r="BG120" s="458" t="str">
        <f t="shared" ca="1" si="982"/>
        <v/>
      </c>
      <c r="BH120" s="458" t="str">
        <f t="shared" ca="1" si="982"/>
        <v/>
      </c>
      <c r="BI120" s="458" t="str">
        <f t="shared" ca="1" si="982"/>
        <v/>
      </c>
      <c r="BJ120" s="458" t="str">
        <f t="shared" ca="1" si="982"/>
        <v/>
      </c>
      <c r="BK120" s="458" t="str">
        <f t="shared" ca="1" si="982"/>
        <v/>
      </c>
      <c r="BL120" s="458" t="str">
        <f t="shared" ca="1" si="982"/>
        <v/>
      </c>
      <c r="BM120" s="458" t="str">
        <f t="shared" ca="1" si="982"/>
        <v/>
      </c>
      <c r="BN120" s="458" t="str">
        <f t="shared" ca="1" si="982"/>
        <v/>
      </c>
      <c r="BO120" s="458" t="str">
        <f t="shared" ca="1" si="982"/>
        <v/>
      </c>
      <c r="BP120" s="458" t="str">
        <f t="shared" ca="1" si="982"/>
        <v/>
      </c>
      <c r="BQ120" s="458" t="str">
        <f t="shared" ref="BQ120:CL120" ca="1" si="983">IFERROR(IF(INDEX($E110:$CL119,9,MATCH(base,$E110:$CL110,0))-BQ115&lt;0,"N/A",INDEX($E110:$CL119,9,MATCH(base,$E110:$CL110,0))-BQ115),"")</f>
        <v/>
      </c>
      <c r="BR120" s="458" t="str">
        <f t="shared" ca="1" si="983"/>
        <v/>
      </c>
      <c r="BS120" s="458" t="str">
        <f t="shared" ca="1" si="983"/>
        <v/>
      </c>
      <c r="BT120" s="458" t="str">
        <f t="shared" ca="1" si="983"/>
        <v/>
      </c>
      <c r="BU120" s="458" t="str">
        <f t="shared" ca="1" si="983"/>
        <v/>
      </c>
      <c r="BV120" s="458" t="str">
        <f t="shared" ca="1" si="983"/>
        <v/>
      </c>
      <c r="BW120" s="458" t="str">
        <f t="shared" ca="1" si="983"/>
        <v/>
      </c>
      <c r="BX120" s="458" t="str">
        <f t="shared" ca="1" si="983"/>
        <v/>
      </c>
      <c r="BY120" s="458" t="str">
        <f t="shared" ca="1" si="983"/>
        <v/>
      </c>
      <c r="BZ120" s="458" t="str">
        <f t="shared" ca="1" si="983"/>
        <v/>
      </c>
      <c r="CA120" s="458" t="str">
        <f t="shared" ca="1" si="983"/>
        <v/>
      </c>
      <c r="CB120" s="458" t="str">
        <f t="shared" ca="1" si="983"/>
        <v/>
      </c>
      <c r="CC120" s="458" t="str">
        <f t="shared" ca="1" si="983"/>
        <v/>
      </c>
      <c r="CD120" s="458" t="str">
        <f t="shared" ca="1" si="983"/>
        <v/>
      </c>
      <c r="CE120" s="458" t="str">
        <f t="shared" ca="1" si="983"/>
        <v/>
      </c>
      <c r="CF120" s="458" t="str">
        <f t="shared" ca="1" si="983"/>
        <v/>
      </c>
      <c r="CG120" s="458" t="str">
        <f t="shared" ca="1" si="983"/>
        <v/>
      </c>
      <c r="CH120" s="458" t="str">
        <f t="shared" ca="1" si="983"/>
        <v/>
      </c>
      <c r="CI120" s="458" t="str">
        <f t="shared" ca="1" si="983"/>
        <v/>
      </c>
      <c r="CJ120" s="458" t="str">
        <f t="shared" ca="1" si="983"/>
        <v/>
      </c>
      <c r="CK120" s="458" t="str">
        <f t="shared" ca="1" si="983"/>
        <v/>
      </c>
      <c r="CL120" s="458" t="str">
        <f t="shared" ca="1" si="983"/>
        <v/>
      </c>
      <c r="CN120" s="454" t="str">
        <f ca="1">IFERROR((Y120/H120)^(1/17)-1,"")</f>
        <v/>
      </c>
      <c r="CO120" s="454" t="str">
        <f ca="1">IFERROR((AN120/Y120)^(1/15)-1,"")</f>
        <v/>
      </c>
      <c r="CP120" s="454" t="str">
        <f ca="1">IFERROR((AN120/H120)^(1/32)-1,"")</f>
        <v/>
      </c>
    </row>
    <row r="121" spans="1:94" outlineLevel="1" x14ac:dyDescent="0.25">
      <c r="A121" s="459" t="s">
        <v>255</v>
      </c>
      <c r="B121" s="459" t="s">
        <v>256</v>
      </c>
      <c r="C121" s="459" t="s">
        <v>368</v>
      </c>
      <c r="D121" s="459" t="s">
        <v>369</v>
      </c>
      <c r="E121" s="461">
        <f t="shared" ref="E121:AJ121" ca="1" si="984">IF(E42&lt;sector_base,NA(),IF($B$6="ON", IF(E42&gt;=covid_start, IF(E42&lt;covid_recovery,NA(),IFERROR(E115+(E114*E120*E119),0)),IFERROR(E115+(E114*E120*E119),0)),IFERROR(E115+(E114*E120*E119),0)))</f>
        <v>0</v>
      </c>
      <c r="F121" s="461">
        <f t="shared" ca="1" si="984"/>
        <v>0</v>
      </c>
      <c r="G121" s="461">
        <f t="shared" ca="1" si="984"/>
        <v>0</v>
      </c>
      <c r="H121" s="461">
        <f t="shared" ca="1" si="984"/>
        <v>0</v>
      </c>
      <c r="I121" s="461">
        <f t="shared" ca="1" si="984"/>
        <v>0</v>
      </c>
      <c r="J121" s="461" t="e">
        <f t="shared" si="984"/>
        <v>#N/A</v>
      </c>
      <c r="K121" s="461" t="e">
        <f t="shared" si="984"/>
        <v>#N/A</v>
      </c>
      <c r="L121" s="461" t="e">
        <f t="shared" si="984"/>
        <v>#N/A</v>
      </c>
      <c r="M121" s="461" t="e">
        <f t="shared" si="984"/>
        <v>#N/A</v>
      </c>
      <c r="N121" s="461" t="e">
        <f t="shared" si="984"/>
        <v>#N/A</v>
      </c>
      <c r="O121" s="461">
        <f t="shared" ca="1" si="984"/>
        <v>0</v>
      </c>
      <c r="P121" s="461">
        <f t="shared" ca="1" si="984"/>
        <v>0</v>
      </c>
      <c r="Q121" s="461">
        <f t="shared" ca="1" si="984"/>
        <v>0</v>
      </c>
      <c r="R121" s="461">
        <f t="shared" ca="1" si="984"/>
        <v>0</v>
      </c>
      <c r="S121" s="461">
        <f t="shared" ca="1" si="984"/>
        <v>0</v>
      </c>
      <c r="T121" s="461">
        <f t="shared" ca="1" si="984"/>
        <v>0</v>
      </c>
      <c r="U121" s="461">
        <f t="shared" ca="1" si="984"/>
        <v>0</v>
      </c>
      <c r="V121" s="461">
        <f t="shared" ca="1" si="984"/>
        <v>0</v>
      </c>
      <c r="W121" s="461">
        <f t="shared" ca="1" si="984"/>
        <v>0</v>
      </c>
      <c r="X121" s="461">
        <f t="shared" ca="1" si="984"/>
        <v>0</v>
      </c>
      <c r="Y121" s="461">
        <f t="shared" ca="1" si="984"/>
        <v>0</v>
      </c>
      <c r="Z121" s="461">
        <f t="shared" ca="1" si="984"/>
        <v>0</v>
      </c>
      <c r="AA121" s="461">
        <f t="shared" ca="1" si="984"/>
        <v>0</v>
      </c>
      <c r="AB121" s="461">
        <f t="shared" ca="1" si="984"/>
        <v>0</v>
      </c>
      <c r="AC121" s="461">
        <f t="shared" ca="1" si="984"/>
        <v>0</v>
      </c>
      <c r="AD121" s="461">
        <f t="shared" ca="1" si="984"/>
        <v>0</v>
      </c>
      <c r="AE121" s="461">
        <f t="shared" ca="1" si="984"/>
        <v>0</v>
      </c>
      <c r="AF121" s="461">
        <f t="shared" ca="1" si="984"/>
        <v>0</v>
      </c>
      <c r="AG121" s="461">
        <f t="shared" ca="1" si="984"/>
        <v>0</v>
      </c>
      <c r="AH121" s="461">
        <f t="shared" ca="1" si="984"/>
        <v>0</v>
      </c>
      <c r="AI121" s="461">
        <f t="shared" ca="1" si="984"/>
        <v>0</v>
      </c>
      <c r="AJ121" s="461">
        <f t="shared" ca="1" si="984"/>
        <v>0</v>
      </c>
      <c r="AK121" s="461">
        <f t="shared" ref="AK121:BP121" ca="1" si="985">IF(AK42&lt;sector_base,NA(),IF($B$6="ON", IF(AK42&gt;=covid_start, IF(AK42&lt;covid_recovery,NA(),IFERROR(AK115+(AK114*AK120*AK119),0)),IFERROR(AK115+(AK114*AK120*AK119),0)),IFERROR(AK115+(AK114*AK120*AK119),0)))</f>
        <v>0</v>
      </c>
      <c r="AL121" s="461">
        <f t="shared" ca="1" si="985"/>
        <v>0</v>
      </c>
      <c r="AM121" s="461">
        <f t="shared" ca="1" si="985"/>
        <v>0</v>
      </c>
      <c r="AN121" s="461">
        <f t="shared" ca="1" si="985"/>
        <v>0</v>
      </c>
      <c r="AO121" s="461">
        <f t="shared" ca="1" si="985"/>
        <v>0</v>
      </c>
      <c r="AP121" s="461">
        <f t="shared" ca="1" si="985"/>
        <v>0</v>
      </c>
      <c r="AQ121" s="461">
        <f t="shared" ca="1" si="985"/>
        <v>0</v>
      </c>
      <c r="AR121" s="461">
        <f t="shared" ca="1" si="985"/>
        <v>0</v>
      </c>
      <c r="AS121" s="461">
        <f t="shared" ca="1" si="985"/>
        <v>0</v>
      </c>
      <c r="AT121" s="461">
        <f t="shared" ca="1" si="985"/>
        <v>0</v>
      </c>
      <c r="AU121" s="461">
        <f t="shared" ca="1" si="985"/>
        <v>0</v>
      </c>
      <c r="AV121" s="461">
        <f t="shared" ca="1" si="985"/>
        <v>0</v>
      </c>
      <c r="AW121" s="461">
        <f t="shared" ca="1" si="985"/>
        <v>0</v>
      </c>
      <c r="AX121" s="461">
        <f t="shared" ca="1" si="985"/>
        <v>0</v>
      </c>
      <c r="AY121" s="461">
        <f t="shared" ca="1" si="985"/>
        <v>0</v>
      </c>
      <c r="AZ121" s="461">
        <f t="shared" ca="1" si="985"/>
        <v>0</v>
      </c>
      <c r="BA121" s="461">
        <f t="shared" ca="1" si="985"/>
        <v>0</v>
      </c>
      <c r="BB121" s="461">
        <f t="shared" ca="1" si="985"/>
        <v>0</v>
      </c>
      <c r="BC121" s="461">
        <f t="shared" ca="1" si="985"/>
        <v>0</v>
      </c>
      <c r="BD121" s="461">
        <f t="shared" ca="1" si="985"/>
        <v>0</v>
      </c>
      <c r="BE121" s="461">
        <f t="shared" ca="1" si="985"/>
        <v>0</v>
      </c>
      <c r="BF121" s="461">
        <f t="shared" ca="1" si="985"/>
        <v>0</v>
      </c>
      <c r="BG121" s="461">
        <f t="shared" ca="1" si="985"/>
        <v>0</v>
      </c>
      <c r="BH121" s="461">
        <f t="shared" ca="1" si="985"/>
        <v>0</v>
      </c>
      <c r="BI121" s="461">
        <f t="shared" ca="1" si="985"/>
        <v>0</v>
      </c>
      <c r="BJ121" s="461">
        <f t="shared" ca="1" si="985"/>
        <v>0</v>
      </c>
      <c r="BK121" s="461">
        <f t="shared" ca="1" si="985"/>
        <v>0</v>
      </c>
      <c r="BL121" s="461">
        <f t="shared" ca="1" si="985"/>
        <v>0</v>
      </c>
      <c r="BM121" s="461">
        <f t="shared" ca="1" si="985"/>
        <v>0</v>
      </c>
      <c r="BN121" s="461">
        <f t="shared" ca="1" si="985"/>
        <v>0</v>
      </c>
      <c r="BO121" s="461">
        <f t="shared" ca="1" si="985"/>
        <v>0</v>
      </c>
      <c r="BP121" s="461">
        <f t="shared" ca="1" si="985"/>
        <v>0</v>
      </c>
      <c r="BQ121" s="461">
        <f t="shared" ref="BQ121:CL121" ca="1" si="986">IF(BQ42&lt;sector_base,NA(),IF($B$6="ON", IF(BQ42&gt;=covid_start, IF(BQ42&lt;covid_recovery,NA(),IFERROR(BQ115+(BQ114*BQ120*BQ119),0)),IFERROR(BQ115+(BQ114*BQ120*BQ119),0)),IFERROR(BQ115+(BQ114*BQ120*BQ119),0)))</f>
        <v>0</v>
      </c>
      <c r="BR121" s="461">
        <f t="shared" ca="1" si="986"/>
        <v>0</v>
      </c>
      <c r="BS121" s="461">
        <f t="shared" ca="1" si="986"/>
        <v>0</v>
      </c>
      <c r="BT121" s="461">
        <f t="shared" ca="1" si="986"/>
        <v>0</v>
      </c>
      <c r="BU121" s="461">
        <f t="shared" ca="1" si="986"/>
        <v>0</v>
      </c>
      <c r="BV121" s="461">
        <f t="shared" ca="1" si="986"/>
        <v>0</v>
      </c>
      <c r="BW121" s="461">
        <f t="shared" ca="1" si="986"/>
        <v>0</v>
      </c>
      <c r="BX121" s="461">
        <f t="shared" ca="1" si="986"/>
        <v>0</v>
      </c>
      <c r="BY121" s="461">
        <f t="shared" ca="1" si="986"/>
        <v>0</v>
      </c>
      <c r="BZ121" s="461">
        <f t="shared" ca="1" si="986"/>
        <v>0</v>
      </c>
      <c r="CA121" s="461">
        <f t="shared" ca="1" si="986"/>
        <v>0</v>
      </c>
      <c r="CB121" s="461">
        <f t="shared" ca="1" si="986"/>
        <v>0</v>
      </c>
      <c r="CC121" s="461">
        <f t="shared" ca="1" si="986"/>
        <v>0</v>
      </c>
      <c r="CD121" s="461">
        <f t="shared" ca="1" si="986"/>
        <v>0</v>
      </c>
      <c r="CE121" s="461">
        <f t="shared" ca="1" si="986"/>
        <v>0</v>
      </c>
      <c r="CF121" s="461">
        <f t="shared" ca="1" si="986"/>
        <v>0</v>
      </c>
      <c r="CG121" s="461">
        <f t="shared" ca="1" si="986"/>
        <v>0</v>
      </c>
      <c r="CH121" s="461">
        <f t="shared" ca="1" si="986"/>
        <v>0</v>
      </c>
      <c r="CI121" s="461">
        <f t="shared" ca="1" si="986"/>
        <v>0</v>
      </c>
      <c r="CJ121" s="461">
        <f t="shared" ca="1" si="986"/>
        <v>0</v>
      </c>
      <c r="CK121" s="461">
        <f t="shared" ca="1" si="986"/>
        <v>0</v>
      </c>
      <c r="CL121" s="461">
        <f t="shared" ca="1" si="986"/>
        <v>0</v>
      </c>
      <c r="CN121" s="462" t="str">
        <f ca="1">IFERROR((Y121/H121)^(1/17)-1,"")</f>
        <v/>
      </c>
      <c r="CO121" s="462" t="str">
        <f ca="1">IFERROR((AN121/Y121)^(1/15)-1,"")</f>
        <v/>
      </c>
      <c r="CP121" s="462" t="str">
        <f ca="1">IFERROR((AN121/H121)^(1/32)-1,"")</f>
        <v/>
      </c>
    </row>
    <row r="122" spans="1:94" outlineLevel="1" x14ac:dyDescent="0.25">
      <c r="A122" s="456" t="s">
        <v>255</v>
      </c>
      <c r="B122" s="456" t="s">
        <v>129</v>
      </c>
      <c r="C122" s="456" t="s">
        <v>370</v>
      </c>
      <c r="D122" s="456"/>
      <c r="E122" s="469" t="e">
        <f>IF(E110=base,E121, IF(E110=target,E121,#N/A))</f>
        <v>#N/A</v>
      </c>
      <c r="F122" s="463">
        <f ca="1">IF(F118=base,F121, IF(F118=target,F121,#N/A))</f>
        <v>0</v>
      </c>
      <c r="G122" s="463">
        <f ca="1">IF(G118=base,G121, IF(G118=target,G121,#N/A))</f>
        <v>0</v>
      </c>
      <c r="H122" s="463" t="e">
        <f>IF(H110=base,H121, IF(H110=target,H121,#N/A))</f>
        <v>#N/A</v>
      </c>
      <c r="I122" s="463" t="e">
        <f t="shared" ref="I122:X122" si="987">IF(I110=base,I121, IF(I110=target,I121,#N/A))</f>
        <v>#N/A</v>
      </c>
      <c r="J122" s="463" t="e">
        <f t="shared" si="987"/>
        <v>#N/A</v>
      </c>
      <c r="K122" s="463" t="e">
        <f t="shared" si="987"/>
        <v>#N/A</v>
      </c>
      <c r="L122" s="463" t="e">
        <f t="shared" si="987"/>
        <v>#N/A</v>
      </c>
      <c r="M122" s="463" t="e">
        <f t="shared" si="987"/>
        <v>#N/A</v>
      </c>
      <c r="N122" s="463" t="e">
        <f t="shared" si="987"/>
        <v>#N/A</v>
      </c>
      <c r="O122" s="463" t="e">
        <f t="shared" si="987"/>
        <v>#N/A</v>
      </c>
      <c r="P122" s="463" t="e">
        <f t="shared" si="987"/>
        <v>#N/A</v>
      </c>
      <c r="Q122" s="463" t="e">
        <f t="shared" si="987"/>
        <v>#N/A</v>
      </c>
      <c r="R122" s="463" t="e">
        <f t="shared" si="987"/>
        <v>#N/A</v>
      </c>
      <c r="S122" s="463" t="e">
        <f t="shared" si="987"/>
        <v>#N/A</v>
      </c>
      <c r="T122" s="463" t="e">
        <f t="shared" si="987"/>
        <v>#N/A</v>
      </c>
      <c r="U122" s="463" t="e">
        <f t="shared" si="987"/>
        <v>#N/A</v>
      </c>
      <c r="V122" s="463" t="e">
        <f t="shared" si="987"/>
        <v>#N/A</v>
      </c>
      <c r="W122" s="463" t="e">
        <f t="shared" si="987"/>
        <v>#N/A</v>
      </c>
      <c r="X122" s="463" t="e">
        <f t="shared" si="987"/>
        <v>#N/A</v>
      </c>
      <c r="Y122" s="463" t="e">
        <f>IF(Y110=base,Y121, IF(Y110=target,Y121,#N/A))</f>
        <v>#N/A</v>
      </c>
      <c r="Z122" s="463" t="e">
        <f t="shared" ref="Z122:AN122" si="988">IF(Z110=base,Z121, IF(Z110=target,Z121,#N/A))</f>
        <v>#N/A</v>
      </c>
      <c r="AA122" s="463" t="e">
        <f t="shared" si="988"/>
        <v>#N/A</v>
      </c>
      <c r="AB122" s="463" t="e">
        <f t="shared" si="988"/>
        <v>#N/A</v>
      </c>
      <c r="AC122" s="463" t="e">
        <f t="shared" si="988"/>
        <v>#N/A</v>
      </c>
      <c r="AD122" s="463" t="e">
        <f t="shared" si="988"/>
        <v>#N/A</v>
      </c>
      <c r="AE122" s="463" t="e">
        <f t="shared" si="988"/>
        <v>#N/A</v>
      </c>
      <c r="AF122" s="463" t="e">
        <f t="shared" si="988"/>
        <v>#N/A</v>
      </c>
      <c r="AG122" s="463" t="e">
        <f t="shared" si="988"/>
        <v>#N/A</v>
      </c>
      <c r="AH122" s="463" t="e">
        <f t="shared" si="988"/>
        <v>#N/A</v>
      </c>
      <c r="AI122" s="463" t="e">
        <f t="shared" si="988"/>
        <v>#N/A</v>
      </c>
      <c r="AJ122" s="463" t="e">
        <f t="shared" si="988"/>
        <v>#N/A</v>
      </c>
      <c r="AK122" s="463" t="e">
        <f t="shared" si="988"/>
        <v>#N/A</v>
      </c>
      <c r="AL122" s="463" t="e">
        <f t="shared" si="988"/>
        <v>#N/A</v>
      </c>
      <c r="AM122" s="463" t="e">
        <f t="shared" si="988"/>
        <v>#N/A</v>
      </c>
      <c r="AN122" s="463" t="e">
        <f t="shared" si="988"/>
        <v>#N/A</v>
      </c>
      <c r="AO122" s="463">
        <f t="shared" ref="AO122:CL122" ca="1" si="989">IF(AO118=base,AO121, IF(AO118=target,AO121,#N/A))</f>
        <v>0</v>
      </c>
      <c r="AP122" s="463">
        <f t="shared" ca="1" si="989"/>
        <v>0</v>
      </c>
      <c r="AQ122" s="463">
        <f t="shared" ca="1" si="989"/>
        <v>0</v>
      </c>
      <c r="AR122" s="463">
        <f t="shared" ca="1" si="989"/>
        <v>0</v>
      </c>
      <c r="AS122" s="463">
        <f t="shared" ca="1" si="989"/>
        <v>0</v>
      </c>
      <c r="AT122" s="463">
        <f t="shared" ca="1" si="989"/>
        <v>0</v>
      </c>
      <c r="AU122" s="463">
        <f t="shared" ca="1" si="989"/>
        <v>0</v>
      </c>
      <c r="AV122" s="463">
        <f t="shared" ca="1" si="989"/>
        <v>0</v>
      </c>
      <c r="AW122" s="463">
        <f t="shared" ca="1" si="989"/>
        <v>0</v>
      </c>
      <c r="AX122" s="463">
        <f t="shared" ca="1" si="989"/>
        <v>0</v>
      </c>
      <c r="AY122" s="463">
        <f t="shared" ca="1" si="989"/>
        <v>0</v>
      </c>
      <c r="AZ122" s="463">
        <f t="shared" ca="1" si="989"/>
        <v>0</v>
      </c>
      <c r="BA122" s="463">
        <f t="shared" ca="1" si="989"/>
        <v>0</v>
      </c>
      <c r="BB122" s="463">
        <f t="shared" ca="1" si="989"/>
        <v>0</v>
      </c>
      <c r="BC122" s="463">
        <f t="shared" ca="1" si="989"/>
        <v>0</v>
      </c>
      <c r="BD122" s="463">
        <f t="shared" ca="1" si="989"/>
        <v>0</v>
      </c>
      <c r="BE122" s="463">
        <f t="shared" ca="1" si="989"/>
        <v>0</v>
      </c>
      <c r="BF122" s="463">
        <f t="shared" ca="1" si="989"/>
        <v>0</v>
      </c>
      <c r="BG122" s="463">
        <f t="shared" ca="1" si="989"/>
        <v>0</v>
      </c>
      <c r="BH122" s="463">
        <f t="shared" ca="1" si="989"/>
        <v>0</v>
      </c>
      <c r="BI122" s="463">
        <f t="shared" ca="1" si="989"/>
        <v>0</v>
      </c>
      <c r="BJ122" s="463">
        <f t="shared" ca="1" si="989"/>
        <v>0</v>
      </c>
      <c r="BK122" s="463">
        <f t="shared" ca="1" si="989"/>
        <v>0</v>
      </c>
      <c r="BL122" s="463">
        <f t="shared" ca="1" si="989"/>
        <v>0</v>
      </c>
      <c r="BM122" s="463">
        <f t="shared" ca="1" si="989"/>
        <v>0</v>
      </c>
      <c r="BN122" s="463">
        <f t="shared" ca="1" si="989"/>
        <v>0</v>
      </c>
      <c r="BO122" s="463">
        <f t="shared" ca="1" si="989"/>
        <v>0</v>
      </c>
      <c r="BP122" s="463">
        <f t="shared" ca="1" si="989"/>
        <v>0</v>
      </c>
      <c r="BQ122" s="463">
        <f t="shared" ca="1" si="989"/>
        <v>0</v>
      </c>
      <c r="BR122" s="463">
        <f t="shared" ca="1" si="989"/>
        <v>0</v>
      </c>
      <c r="BS122" s="463">
        <f t="shared" ca="1" si="989"/>
        <v>0</v>
      </c>
      <c r="BT122" s="463">
        <f t="shared" ca="1" si="989"/>
        <v>0</v>
      </c>
      <c r="BU122" s="463">
        <f t="shared" ca="1" si="989"/>
        <v>0</v>
      </c>
      <c r="BV122" s="463">
        <f t="shared" ca="1" si="989"/>
        <v>0</v>
      </c>
      <c r="BW122" s="463">
        <f t="shared" ca="1" si="989"/>
        <v>0</v>
      </c>
      <c r="BX122" s="463">
        <f t="shared" ca="1" si="989"/>
        <v>0</v>
      </c>
      <c r="BY122" s="463">
        <f t="shared" ca="1" si="989"/>
        <v>0</v>
      </c>
      <c r="BZ122" s="463">
        <f t="shared" ca="1" si="989"/>
        <v>0</v>
      </c>
      <c r="CA122" s="463">
        <f t="shared" ca="1" si="989"/>
        <v>0</v>
      </c>
      <c r="CB122" s="463">
        <f t="shared" ca="1" si="989"/>
        <v>0</v>
      </c>
      <c r="CC122" s="463">
        <f t="shared" ca="1" si="989"/>
        <v>0</v>
      </c>
      <c r="CD122" s="463">
        <f t="shared" ca="1" si="989"/>
        <v>0</v>
      </c>
      <c r="CE122" s="463">
        <f t="shared" ca="1" si="989"/>
        <v>0</v>
      </c>
      <c r="CF122" s="463">
        <f t="shared" ca="1" si="989"/>
        <v>0</v>
      </c>
      <c r="CG122" s="463">
        <f t="shared" ca="1" si="989"/>
        <v>0</v>
      </c>
      <c r="CH122" s="463">
        <f t="shared" ca="1" si="989"/>
        <v>0</v>
      </c>
      <c r="CI122" s="463">
        <f t="shared" ca="1" si="989"/>
        <v>0</v>
      </c>
      <c r="CJ122" s="463">
        <f t="shared" ca="1" si="989"/>
        <v>0</v>
      </c>
      <c r="CK122" s="463">
        <f t="shared" ca="1" si="989"/>
        <v>0</v>
      </c>
      <c r="CL122" s="463">
        <f t="shared" ca="1" si="989"/>
        <v>0</v>
      </c>
      <c r="CN122" s="464" t="str">
        <f>IFERROR((Y122/H122)^(1/17)-1,"")</f>
        <v/>
      </c>
      <c r="CO122" s="464" t="str">
        <f>IFERROR((AN122/Y122)^(1/15)-1,"")</f>
        <v/>
      </c>
      <c r="CP122" s="464" t="str">
        <f>IFERROR((AN122/H122)^(1/32)-1,"")</f>
        <v/>
      </c>
    </row>
    <row r="123" spans="1:94" outlineLevel="1" x14ac:dyDescent="0.25">
      <c r="A123" s="459" t="s">
        <v>255</v>
      </c>
      <c r="B123" s="459" t="s">
        <v>257</v>
      </c>
      <c r="C123" s="459" t="s">
        <v>371</v>
      </c>
      <c r="D123" s="459" t="s">
        <v>372</v>
      </c>
      <c r="E123" s="461">
        <f t="shared" ref="E123:G123" ca="1" si="990">IFERROR((E121*E117)/1000,NA())</f>
        <v>0</v>
      </c>
      <c r="F123" s="461">
        <f t="shared" ca="1" si="990"/>
        <v>0</v>
      </c>
      <c r="G123" s="461">
        <f t="shared" ca="1" si="990"/>
        <v>0</v>
      </c>
      <c r="H123" s="461">
        <f ca="1">IFERROR((H121*H117)/1000,NA())</f>
        <v>0</v>
      </c>
      <c r="I123" s="461">
        <f ca="1">IFERROR((I121*I117)/1000,0)</f>
        <v>0</v>
      </c>
      <c r="J123" s="461">
        <f t="shared" ref="J123:BU123" si="991">IFERROR((J121*J117)/1000,0)</f>
        <v>0</v>
      </c>
      <c r="K123" s="461">
        <f t="shared" si="991"/>
        <v>0</v>
      </c>
      <c r="L123" s="461">
        <f t="shared" si="991"/>
        <v>0</v>
      </c>
      <c r="M123" s="461">
        <f t="shared" si="991"/>
        <v>0</v>
      </c>
      <c r="N123" s="461">
        <f t="shared" si="991"/>
        <v>0</v>
      </c>
      <c r="O123" s="461">
        <f t="shared" ca="1" si="991"/>
        <v>0</v>
      </c>
      <c r="P123" s="461">
        <f t="shared" ca="1" si="991"/>
        <v>0</v>
      </c>
      <c r="Q123" s="461">
        <f t="shared" ca="1" si="991"/>
        <v>0</v>
      </c>
      <c r="R123" s="461">
        <f t="shared" ca="1" si="991"/>
        <v>0</v>
      </c>
      <c r="S123" s="475">
        <f t="shared" ca="1" si="991"/>
        <v>0</v>
      </c>
      <c r="T123" s="475">
        <f t="shared" ca="1" si="991"/>
        <v>0</v>
      </c>
      <c r="U123" s="475">
        <f t="shared" ca="1" si="991"/>
        <v>0</v>
      </c>
      <c r="V123" s="461">
        <f t="shared" ca="1" si="991"/>
        <v>0</v>
      </c>
      <c r="W123" s="461">
        <f t="shared" ca="1" si="991"/>
        <v>0</v>
      </c>
      <c r="X123" s="461">
        <f t="shared" ca="1" si="991"/>
        <v>0</v>
      </c>
      <c r="Y123" s="461">
        <f t="shared" ca="1" si="991"/>
        <v>0</v>
      </c>
      <c r="Z123" s="461">
        <f t="shared" ca="1" si="991"/>
        <v>0</v>
      </c>
      <c r="AA123" s="461">
        <f t="shared" ca="1" si="991"/>
        <v>0</v>
      </c>
      <c r="AB123" s="461">
        <f t="shared" ca="1" si="991"/>
        <v>0</v>
      </c>
      <c r="AC123" s="461">
        <f t="shared" ca="1" si="991"/>
        <v>0</v>
      </c>
      <c r="AD123" s="461">
        <f t="shared" ca="1" si="991"/>
        <v>0</v>
      </c>
      <c r="AE123" s="461">
        <f t="shared" ca="1" si="991"/>
        <v>0</v>
      </c>
      <c r="AF123" s="461">
        <f t="shared" ca="1" si="991"/>
        <v>0</v>
      </c>
      <c r="AG123" s="461">
        <f t="shared" ca="1" si="991"/>
        <v>0</v>
      </c>
      <c r="AH123" s="461">
        <f t="shared" ca="1" si="991"/>
        <v>0</v>
      </c>
      <c r="AI123" s="461">
        <f t="shared" ca="1" si="991"/>
        <v>0</v>
      </c>
      <c r="AJ123" s="461">
        <f t="shared" ca="1" si="991"/>
        <v>0</v>
      </c>
      <c r="AK123" s="461">
        <f t="shared" ca="1" si="991"/>
        <v>0</v>
      </c>
      <c r="AL123" s="461">
        <f t="shared" ca="1" si="991"/>
        <v>0</v>
      </c>
      <c r="AM123" s="461">
        <f t="shared" ca="1" si="991"/>
        <v>0</v>
      </c>
      <c r="AN123" s="461">
        <f t="shared" ca="1" si="991"/>
        <v>0</v>
      </c>
      <c r="AO123" s="461">
        <f t="shared" ca="1" si="991"/>
        <v>0</v>
      </c>
      <c r="AP123" s="461">
        <f t="shared" ca="1" si="991"/>
        <v>0</v>
      </c>
      <c r="AQ123" s="461">
        <f t="shared" ca="1" si="991"/>
        <v>0</v>
      </c>
      <c r="AR123" s="461">
        <f t="shared" ca="1" si="991"/>
        <v>0</v>
      </c>
      <c r="AS123" s="461">
        <f t="shared" ca="1" si="991"/>
        <v>0</v>
      </c>
      <c r="AT123" s="461">
        <f t="shared" ca="1" si="991"/>
        <v>0</v>
      </c>
      <c r="AU123" s="461">
        <f t="shared" ca="1" si="991"/>
        <v>0</v>
      </c>
      <c r="AV123" s="461">
        <f t="shared" ca="1" si="991"/>
        <v>0</v>
      </c>
      <c r="AW123" s="461">
        <f t="shared" ca="1" si="991"/>
        <v>0</v>
      </c>
      <c r="AX123" s="461">
        <f t="shared" ca="1" si="991"/>
        <v>0</v>
      </c>
      <c r="AY123" s="461">
        <f t="shared" ca="1" si="991"/>
        <v>0</v>
      </c>
      <c r="AZ123" s="461">
        <f t="shared" ca="1" si="991"/>
        <v>0</v>
      </c>
      <c r="BA123" s="461">
        <f t="shared" ca="1" si="991"/>
        <v>0</v>
      </c>
      <c r="BB123" s="461">
        <f t="shared" ca="1" si="991"/>
        <v>0</v>
      </c>
      <c r="BC123" s="461">
        <f t="shared" ca="1" si="991"/>
        <v>0</v>
      </c>
      <c r="BD123" s="461">
        <f t="shared" ca="1" si="991"/>
        <v>0</v>
      </c>
      <c r="BE123" s="461">
        <f t="shared" ca="1" si="991"/>
        <v>0</v>
      </c>
      <c r="BF123" s="461">
        <f t="shared" ca="1" si="991"/>
        <v>0</v>
      </c>
      <c r="BG123" s="461">
        <f t="shared" ca="1" si="991"/>
        <v>0</v>
      </c>
      <c r="BH123" s="461">
        <f t="shared" ca="1" si="991"/>
        <v>0</v>
      </c>
      <c r="BI123" s="461">
        <f t="shared" ca="1" si="991"/>
        <v>0</v>
      </c>
      <c r="BJ123" s="461">
        <f t="shared" ca="1" si="991"/>
        <v>0</v>
      </c>
      <c r="BK123" s="461">
        <f t="shared" ca="1" si="991"/>
        <v>0</v>
      </c>
      <c r="BL123" s="461">
        <f t="shared" ca="1" si="991"/>
        <v>0</v>
      </c>
      <c r="BM123" s="461">
        <f t="shared" ca="1" si="991"/>
        <v>0</v>
      </c>
      <c r="BN123" s="461">
        <f t="shared" ca="1" si="991"/>
        <v>0</v>
      </c>
      <c r="BO123" s="461">
        <f t="shared" ca="1" si="991"/>
        <v>0</v>
      </c>
      <c r="BP123" s="461">
        <f t="shared" ca="1" si="991"/>
        <v>0</v>
      </c>
      <c r="BQ123" s="461">
        <f t="shared" ca="1" si="991"/>
        <v>0</v>
      </c>
      <c r="BR123" s="461">
        <f t="shared" ca="1" si="991"/>
        <v>0</v>
      </c>
      <c r="BS123" s="461">
        <f t="shared" ca="1" si="991"/>
        <v>0</v>
      </c>
      <c r="BT123" s="461">
        <f t="shared" ca="1" si="991"/>
        <v>0</v>
      </c>
      <c r="BU123" s="461">
        <f t="shared" ca="1" si="991"/>
        <v>0</v>
      </c>
      <c r="BV123" s="461">
        <f t="shared" ref="BV123:CL123" ca="1" si="992">IFERROR((BV121*BV117)/1000,0)</f>
        <v>0</v>
      </c>
      <c r="BW123" s="461">
        <f t="shared" ca="1" si="992"/>
        <v>0</v>
      </c>
      <c r="BX123" s="461">
        <f t="shared" ca="1" si="992"/>
        <v>0</v>
      </c>
      <c r="BY123" s="461">
        <f t="shared" ca="1" si="992"/>
        <v>0</v>
      </c>
      <c r="BZ123" s="461">
        <f t="shared" ca="1" si="992"/>
        <v>0</v>
      </c>
      <c r="CA123" s="461">
        <f t="shared" ca="1" si="992"/>
        <v>0</v>
      </c>
      <c r="CB123" s="461">
        <f t="shared" ca="1" si="992"/>
        <v>0</v>
      </c>
      <c r="CC123" s="461">
        <f t="shared" ca="1" si="992"/>
        <v>0</v>
      </c>
      <c r="CD123" s="461">
        <f t="shared" ca="1" si="992"/>
        <v>0</v>
      </c>
      <c r="CE123" s="461">
        <f t="shared" ca="1" si="992"/>
        <v>0</v>
      </c>
      <c r="CF123" s="461">
        <f t="shared" ca="1" si="992"/>
        <v>0</v>
      </c>
      <c r="CG123" s="461">
        <f t="shared" ca="1" si="992"/>
        <v>0</v>
      </c>
      <c r="CH123" s="461">
        <f t="shared" ca="1" si="992"/>
        <v>0</v>
      </c>
      <c r="CI123" s="461">
        <f t="shared" ca="1" si="992"/>
        <v>0</v>
      </c>
      <c r="CJ123" s="461">
        <f t="shared" ca="1" si="992"/>
        <v>0</v>
      </c>
      <c r="CK123" s="461">
        <f t="shared" ca="1" si="992"/>
        <v>0</v>
      </c>
      <c r="CL123" s="461">
        <f t="shared" ca="1" si="992"/>
        <v>0</v>
      </c>
      <c r="CN123" s="462" t="str">
        <f ca="1">IFERROR((Y123/H123)^(1/17)-1,"")</f>
        <v/>
      </c>
      <c r="CO123" s="462" t="str">
        <f ca="1">IFERROR((AN123/Y123)^(1/15)-1,"")</f>
        <v/>
      </c>
      <c r="CP123" s="462" t="str">
        <f ca="1">IFERROR((AN123/H123)^(1/32)-1,"")</f>
        <v/>
      </c>
    </row>
    <row r="124" spans="1:94" outlineLevel="1" x14ac:dyDescent="0.25">
      <c r="A124" s="470" t="s">
        <v>382</v>
      </c>
      <c r="B124" s="470" t="s">
        <v>384</v>
      </c>
      <c r="C124" s="470"/>
      <c r="D124" s="470"/>
      <c r="E124" s="471" t="e">
        <f t="shared" ref="E124" si="993">IF($B$6="ON",IF(E110=covid_start-1,E113,IF(E110=covid_recovery,E113,IF(E110&gt;=covid_start,IF(E110&lt;covid_recovery,D124-(INDEX($E110:$CH123,4,MATCH(covid_start-1,$E110:$CL110,0))-INDEX($E110:$CL123,4,MATCH(covid_recovery,$E110:$CL110,0)))/(covid_recovery-covid_start+1),NA()),NA()))),NA())</f>
        <v>#N/A</v>
      </c>
      <c r="F124" s="471" t="e">
        <f t="shared" ref="F124" si="994">IF($B$6="ON",IF(F110=covid_start-1,F113,IF(F110=covid_recovery,F113,IF(F110&gt;=covid_start,IF(F110&lt;covid_recovery,E124-(INDEX($E110:$CH123,4,MATCH(covid_start-1,$E110:$CL110,0))-INDEX($E110:$CL123,4,MATCH(covid_recovery,$E110:$CL110,0)))/(covid_recovery-covid_start+1),NA()),NA()))),NA())</f>
        <v>#N/A</v>
      </c>
      <c r="G124" s="471" t="e">
        <f t="shared" ref="G124" si="995">IF($B$6="ON",IF(G110=covid_start-1,G113,IF(G110=covid_recovery,G113,IF(G110&gt;=covid_start,IF(G110&lt;covid_recovery,F124-(INDEX($E110:$CH123,4,MATCH(covid_start-1,$E110:$CL110,0))-INDEX($E110:$CL123,4,MATCH(covid_recovery,$E110:$CL110,0)))/(covid_recovery-covid_start+1),NA()),NA()))),NA())</f>
        <v>#N/A</v>
      </c>
      <c r="H124" s="471" t="e">
        <f t="shared" ref="H124" si="996">IF($B$6="ON",IF(H110=covid_start-1,H113,IF(H110=covid_recovery,H113,IF(H110&gt;=covid_start,IF(H110&lt;covid_recovery,G124-(INDEX($E110:$CH123,4,MATCH(covid_start-1,$E110:$CL110,0))-INDEX($E110:$CL123,4,MATCH(covid_recovery,$E110:$CL110,0)))/(covid_recovery-covid_start+1),NA()),NA()))),NA())</f>
        <v>#N/A</v>
      </c>
      <c r="I124" s="471">
        <f t="shared" ref="I124" ca="1" si="997">IF($B$6="ON",IF(I110=covid_start-1,I113,IF(I110=covid_recovery,I113,IF(I110&gt;=covid_start,IF(I110&lt;covid_recovery,H124-(INDEX($E110:$CH123,4,MATCH(covid_start-1,$E110:$CL110,0))-INDEX($E110:$CL123,4,MATCH(covid_recovery,$E110:$CL110,0)))/(covid_recovery-covid_start+1),NA()),NA()))),NA())</f>
        <v>0</v>
      </c>
      <c r="J124" s="471">
        <f t="shared" ref="J124" ca="1" si="998">IF($B$6="ON",IF(J110=covid_start-1,J113,IF(J110=covid_recovery,J113,IF(J110&gt;=covid_start,IF(J110&lt;covid_recovery,I124-(INDEX($E110:$CH123,4,MATCH(covid_start-1,$E110:$CL110,0))-INDEX($E110:$CL123,4,MATCH(covid_recovery,$E110:$CL110,0)))/(covid_recovery-covid_start+1),NA()),NA()))),NA())</f>
        <v>0</v>
      </c>
      <c r="K124" s="471">
        <f t="shared" ref="K124" ca="1" si="999">IF($B$6="ON",IF(K110=covid_start-1,K113,IF(K110=covid_recovery,K113,IF(K110&gt;=covid_start,IF(K110&lt;covid_recovery,J124-(INDEX($E110:$CH123,4,MATCH(covid_start-1,$E110:$CL110,0))-INDEX($E110:$CL123,4,MATCH(covid_recovery,$E110:$CL110,0)))/(covid_recovery-covid_start+1),NA()),NA()))),NA())</f>
        <v>0</v>
      </c>
      <c r="L124" s="471">
        <f t="shared" ref="L124" ca="1" si="1000">IF($B$6="ON",IF(L110=covid_start-1,L113,IF(L110=covid_recovery,L113,IF(L110&gt;=covid_start,IF(L110&lt;covid_recovery,K124-(INDEX($E110:$CH123,4,MATCH(covid_start-1,$E110:$CL110,0))-INDEX($E110:$CL123,4,MATCH(covid_recovery,$E110:$CL110,0)))/(covid_recovery-covid_start+1),NA()),NA()))),NA())</f>
        <v>0</v>
      </c>
      <c r="M124" s="471">
        <f t="shared" ref="M124" ca="1" si="1001">IF($B$6="ON",IF(M110=covid_start-1,M113,IF(M110=covid_recovery,M113,IF(M110&gt;=covid_start,IF(M110&lt;covid_recovery,L124-(INDEX($E110:$CH123,4,MATCH(covid_start-1,$E110:$CL110,0))-INDEX($E110:$CL123,4,MATCH(covid_recovery,$E110:$CL110,0)))/(covid_recovery-covid_start+1),NA()),NA()))),NA())</f>
        <v>0</v>
      </c>
      <c r="N124" s="471">
        <f t="shared" ref="N124" ca="1" si="1002">IF($B$6="ON",IF(N110=covid_start-1,N113,IF(N110=covid_recovery,N113,IF(N110&gt;=covid_start,IF(N110&lt;covid_recovery,M124-(INDEX($E110:$CH123,4,MATCH(covid_start-1,$E110:$CL110,0))-INDEX($E110:$CL123,4,MATCH(covid_recovery,$E110:$CL110,0)))/(covid_recovery-covid_start+1),NA()),NA()))),NA())</f>
        <v>0</v>
      </c>
      <c r="O124" s="471">
        <f t="shared" ref="O124" ca="1" si="1003">IF($B$6="ON",IF(O110=covid_start-1,O113,IF(O110=covid_recovery,O113,IF(O110&gt;=covid_start,IF(O110&lt;covid_recovery,N124-(INDEX($E110:$CH123,4,MATCH(covid_start-1,$E110:$CL110,0))-INDEX($E110:$CL123,4,MATCH(covid_recovery,$E110:$CL110,0)))/(covid_recovery-covid_start+1),NA()),NA()))),NA())</f>
        <v>0</v>
      </c>
      <c r="P124" s="471" t="e">
        <f t="shared" ref="P124" si="1004">IF($B$6="ON",IF(P110=covid_start-1,P113,IF(P110=covid_recovery,P113,IF(P110&gt;=covid_start,IF(P110&lt;covid_recovery,O124-(INDEX($E110:$CH123,4,MATCH(covid_start-1,$E110:$CL110,0))-INDEX($E110:$CL123,4,MATCH(covid_recovery,$E110:$CL110,0)))/(covid_recovery-covid_start+1),NA()),NA()))),NA())</f>
        <v>#N/A</v>
      </c>
      <c r="Q124" s="471" t="e">
        <f t="shared" ref="Q124" si="1005">IF($B$6="ON",IF(Q110=covid_start-1,Q113,IF(Q110=covid_recovery,Q113,IF(Q110&gt;=covid_start,IF(Q110&lt;covid_recovery,P124-(INDEX($E110:$CH123,4,MATCH(covid_start-1,$E110:$CL110,0))-INDEX($E110:$CL123,4,MATCH(covid_recovery,$E110:$CL110,0)))/(covid_recovery-covid_start+1),NA()),NA()))),NA())</f>
        <v>#N/A</v>
      </c>
      <c r="R124" s="471" t="e">
        <f t="shared" ref="R124" si="1006">IF($B$6="ON",IF(R110=covid_start-1,R113,IF(R110=covid_recovery,R113,IF(R110&gt;=covid_start,IF(R110&lt;covid_recovery,Q124-(INDEX($E110:$CH123,4,MATCH(covid_start-1,$E110:$CL110,0))-INDEX($E110:$CL123,4,MATCH(covid_recovery,$E110:$CL110,0)))/(covid_recovery-covid_start+1),NA()),NA()))),NA())</f>
        <v>#N/A</v>
      </c>
      <c r="S124" s="471" t="e">
        <f t="shared" ref="S124" si="1007">IF($B$6="ON",IF(S110=covid_start-1,S113,IF(S110=covid_recovery,S113,IF(S110&gt;=covid_start,IF(S110&lt;covid_recovery,R124-(INDEX($E110:$CH123,4,MATCH(covid_start-1,$E110:$CL110,0))-INDEX($E110:$CL123,4,MATCH(covid_recovery,$E110:$CL110,0)))/(covid_recovery-covid_start+1),NA()),NA()))),NA())</f>
        <v>#N/A</v>
      </c>
      <c r="T124" s="471" t="e">
        <f t="shared" ref="T124" si="1008">IF($B$6="ON",IF(T110=covid_start-1,T113,IF(T110=covid_recovery,T113,IF(T110&gt;=covid_start,IF(T110&lt;covid_recovery,S124-(INDEX($E110:$CH123,4,MATCH(covid_start-1,$E110:$CL110,0))-INDEX($E110:$CL123,4,MATCH(covid_recovery,$E110:$CL110,0)))/(covid_recovery-covid_start+1),NA()),NA()))),NA())</f>
        <v>#N/A</v>
      </c>
      <c r="U124" s="471" t="e">
        <f t="shared" ref="U124" si="1009">IF($B$6="ON",IF(U110=covid_start-1,U113,IF(U110=covid_recovery,U113,IF(U110&gt;=covid_start,IF(U110&lt;covid_recovery,T124-(INDEX($E110:$CH123,4,MATCH(covid_start-1,$E110:$CL110,0))-INDEX($E110:$CL123,4,MATCH(covid_recovery,$E110:$CL110,0)))/(covid_recovery-covid_start+1),NA()),NA()))),NA())</f>
        <v>#N/A</v>
      </c>
      <c r="V124" s="471" t="e">
        <f t="shared" ref="V124" si="1010">IF($B$6="ON",IF(V110=covid_start-1,V113,IF(V110=covid_recovery,V113,IF(V110&gt;=covid_start,IF(V110&lt;covid_recovery,U124-(INDEX($E110:$CH123,4,MATCH(covid_start-1,$E110:$CL110,0))-INDEX($E110:$CL123,4,MATCH(covid_recovery,$E110:$CL110,0)))/(covid_recovery-covid_start+1),NA()),NA()))),NA())</f>
        <v>#N/A</v>
      </c>
      <c r="W124" s="471" t="e">
        <f t="shared" ref="W124" si="1011">IF($B$6="ON",IF(W110=covid_start-1,W113,IF(W110=covid_recovery,W113,IF(W110&gt;=covid_start,IF(W110&lt;covid_recovery,V124-(INDEX($E110:$CH123,4,MATCH(covid_start-1,$E110:$CL110,0))-INDEX($E110:$CL123,4,MATCH(covid_recovery,$E110:$CL110,0)))/(covid_recovery-covid_start+1),NA()),NA()))),NA())</f>
        <v>#N/A</v>
      </c>
      <c r="X124" s="471" t="e">
        <f t="shared" ref="X124" si="1012">IF($B$6="ON",IF(X110=covid_start-1,X113,IF(X110=covid_recovery,X113,IF(X110&gt;=covid_start,IF(X110&lt;covid_recovery,W124-(INDEX($E110:$CH123,4,MATCH(covid_start-1,$E110:$CL110,0))-INDEX($E110:$CL123,4,MATCH(covid_recovery,$E110:$CL110,0)))/(covid_recovery-covid_start+1),NA()),NA()))),NA())</f>
        <v>#N/A</v>
      </c>
      <c r="Y124" s="471" t="e">
        <f t="shared" ref="Y124" si="1013">IF($B$6="ON",IF(Y110=covid_start-1,Y113,IF(Y110=covid_recovery,Y113,IF(Y110&gt;=covid_start,IF(Y110&lt;covid_recovery,X124-(INDEX($E110:$CH123,4,MATCH(covid_start-1,$E110:$CL110,0))-INDEX($E110:$CL123,4,MATCH(covid_recovery,$E110:$CL110,0)))/(covid_recovery-covid_start+1),NA()),NA()))),NA())</f>
        <v>#N/A</v>
      </c>
      <c r="Z124" s="471" t="e">
        <f t="shared" ref="Z124" si="1014">IF($B$6="ON",IF(Z110=covid_start-1,Z113,IF(Z110=covid_recovery,Z113,IF(Z110&gt;=covid_start,IF(Z110&lt;covid_recovery,Y124-(INDEX($E110:$CH123,4,MATCH(covid_start-1,$E110:$CL110,0))-INDEX($E110:$CL123,4,MATCH(covid_recovery,$E110:$CL110,0)))/(covid_recovery-covid_start+1),NA()),NA()))),NA())</f>
        <v>#N/A</v>
      </c>
      <c r="AA124" s="471" t="e">
        <f t="shared" ref="AA124" si="1015">IF($B$6="ON",IF(AA110=covid_start-1,AA113,IF(AA110=covid_recovery,AA113,IF(AA110&gt;=covid_start,IF(AA110&lt;covid_recovery,Z124-(INDEX($E110:$CH123,4,MATCH(covid_start-1,$E110:$CL110,0))-INDEX($E110:$CL123,4,MATCH(covid_recovery,$E110:$CL110,0)))/(covid_recovery-covid_start+1),NA()),NA()))),NA())</f>
        <v>#N/A</v>
      </c>
      <c r="AB124" s="471" t="e">
        <f t="shared" ref="AB124" si="1016">IF($B$6="ON",IF(AB110=covid_start-1,AB113,IF(AB110=covid_recovery,AB113,IF(AB110&gt;=covid_start,IF(AB110&lt;covid_recovery,AA124-(INDEX($E110:$CH123,4,MATCH(covid_start-1,$E110:$CL110,0))-INDEX($E110:$CL123,4,MATCH(covid_recovery,$E110:$CL110,0)))/(covid_recovery-covid_start+1),NA()),NA()))),NA())</f>
        <v>#N/A</v>
      </c>
      <c r="AC124" s="471" t="e">
        <f t="shared" ref="AC124" si="1017">IF($B$6="ON",IF(AC110=covid_start-1,AC113,IF(AC110=covid_recovery,AC113,IF(AC110&gt;=covid_start,IF(AC110&lt;covid_recovery,AB124-(INDEX($E110:$CH123,4,MATCH(covid_start-1,$E110:$CL110,0))-INDEX($E110:$CL123,4,MATCH(covid_recovery,$E110:$CL110,0)))/(covid_recovery-covid_start+1),NA()),NA()))),NA())</f>
        <v>#N/A</v>
      </c>
      <c r="AD124" s="471" t="e">
        <f t="shared" ref="AD124" si="1018">IF($B$6="ON",IF(AD110=covid_start-1,AD113,IF(AD110=covid_recovery,AD113,IF(AD110&gt;=covid_start,IF(AD110&lt;covid_recovery,AC124-(INDEX($E110:$CH123,4,MATCH(covid_start-1,$E110:$CL110,0))-INDEX($E110:$CL123,4,MATCH(covid_recovery,$E110:$CL110,0)))/(covid_recovery-covid_start+1),NA()),NA()))),NA())</f>
        <v>#N/A</v>
      </c>
      <c r="AE124" s="471" t="e">
        <f t="shared" ref="AE124" si="1019">IF($B$6="ON",IF(AE110=covid_start-1,AE113,IF(AE110=covid_recovery,AE113,IF(AE110&gt;=covid_start,IF(AE110&lt;covid_recovery,AD124-(INDEX($E110:$CH123,4,MATCH(covid_start-1,$E110:$CL110,0))-INDEX($E110:$CL123,4,MATCH(covid_recovery,$E110:$CL110,0)))/(covid_recovery-covid_start+1),NA()),NA()))),NA())</f>
        <v>#N/A</v>
      </c>
      <c r="AF124" s="471" t="e">
        <f t="shared" ref="AF124" si="1020">IF($B$6="ON",IF(AF110=covid_start-1,AF113,IF(AF110=covid_recovery,AF113,IF(AF110&gt;=covid_start,IF(AF110&lt;covid_recovery,AE124-(INDEX($E110:$CH123,4,MATCH(covid_start-1,$E110:$CL110,0))-INDEX($E110:$CL123,4,MATCH(covid_recovery,$E110:$CL110,0)))/(covid_recovery-covid_start+1),NA()),NA()))),NA())</f>
        <v>#N/A</v>
      </c>
      <c r="AG124" s="471" t="e">
        <f t="shared" ref="AG124" si="1021">IF($B$6="ON",IF(AG110=covid_start-1,AG113,IF(AG110=covid_recovery,AG113,IF(AG110&gt;=covid_start,IF(AG110&lt;covid_recovery,AF124-(INDEX($E110:$CH123,4,MATCH(covid_start-1,$E110:$CL110,0))-INDEX($E110:$CL123,4,MATCH(covid_recovery,$E110:$CL110,0)))/(covid_recovery-covid_start+1),NA()),NA()))),NA())</f>
        <v>#N/A</v>
      </c>
      <c r="AH124" s="471" t="e">
        <f t="shared" ref="AH124" si="1022">IF($B$6="ON",IF(AH110=covid_start-1,AH113,IF(AH110=covid_recovery,AH113,IF(AH110&gt;=covid_start,IF(AH110&lt;covid_recovery,AG124-(INDEX($E110:$CH123,4,MATCH(covid_start-1,$E110:$CL110,0))-INDEX($E110:$CL123,4,MATCH(covid_recovery,$E110:$CL110,0)))/(covid_recovery-covid_start+1),NA()),NA()))),NA())</f>
        <v>#N/A</v>
      </c>
      <c r="AI124" s="471" t="e">
        <f t="shared" ref="AI124" si="1023">IF($B$6="ON",IF(AI110=covid_start-1,AI113,IF(AI110=covid_recovery,AI113,IF(AI110&gt;=covid_start,IF(AI110&lt;covid_recovery,AH124-(INDEX($E110:$CH123,4,MATCH(covid_start-1,$E110:$CL110,0))-INDEX($E110:$CL123,4,MATCH(covid_recovery,$E110:$CL110,0)))/(covid_recovery-covid_start+1),NA()),NA()))),NA())</f>
        <v>#N/A</v>
      </c>
      <c r="AJ124" s="471" t="e">
        <f t="shared" ref="AJ124" si="1024">IF($B$6="ON",IF(AJ110=covid_start-1,AJ113,IF(AJ110=covid_recovery,AJ113,IF(AJ110&gt;=covid_start,IF(AJ110&lt;covid_recovery,AI124-(INDEX($E110:$CH123,4,MATCH(covid_start-1,$E110:$CL110,0))-INDEX($E110:$CL123,4,MATCH(covid_recovery,$E110:$CL110,0)))/(covid_recovery-covid_start+1),NA()),NA()))),NA())</f>
        <v>#N/A</v>
      </c>
      <c r="AK124" s="471" t="e">
        <f t="shared" ref="AK124" si="1025">IF($B$6="ON",IF(AK110=covid_start-1,AK113,IF(AK110=covid_recovery,AK113,IF(AK110&gt;=covid_start,IF(AK110&lt;covid_recovery,AJ124-(INDEX($E110:$CH123,4,MATCH(covid_start-1,$E110:$CL110,0))-INDEX($E110:$CL123,4,MATCH(covid_recovery,$E110:$CL110,0)))/(covid_recovery-covid_start+1),NA()),NA()))),NA())</f>
        <v>#N/A</v>
      </c>
      <c r="AL124" s="471" t="e">
        <f t="shared" ref="AL124" si="1026">IF($B$6="ON",IF(AL110=covid_start-1,AL113,IF(AL110=covid_recovery,AL113,IF(AL110&gt;=covid_start,IF(AL110&lt;covid_recovery,AK124-(INDEX($E110:$CH123,4,MATCH(covid_start-1,$E110:$CL110,0))-INDEX($E110:$CL123,4,MATCH(covid_recovery,$E110:$CL110,0)))/(covid_recovery-covid_start+1),NA()),NA()))),NA())</f>
        <v>#N/A</v>
      </c>
      <c r="AM124" s="471" t="e">
        <f t="shared" ref="AM124" si="1027">IF($B$6="ON",IF(AM110=covid_start-1,AM113,IF(AM110=covid_recovery,AM113,IF(AM110&gt;=covid_start,IF(AM110&lt;covid_recovery,AL124-(INDEX($E110:$CH123,4,MATCH(covid_start-1,$E110:$CL110,0))-INDEX($E110:$CL123,4,MATCH(covid_recovery,$E110:$CL110,0)))/(covid_recovery-covid_start+1),NA()),NA()))),NA())</f>
        <v>#N/A</v>
      </c>
      <c r="AN124" s="471" t="e">
        <f t="shared" ref="AN124" si="1028">IF($B$6="ON",IF(AN110=covid_start-1,AN113,IF(AN110=covid_recovery,AN113,IF(AN110&gt;=covid_start,IF(AN110&lt;covid_recovery,AM124-(INDEX($E110:$CH123,4,MATCH(covid_start-1,$E110:$CL110,0))-INDEX($E110:$CL123,4,MATCH(covid_recovery,$E110:$CL110,0)))/(covid_recovery-covid_start+1),NA()),NA()))),NA())</f>
        <v>#N/A</v>
      </c>
      <c r="AO124" s="463"/>
      <c r="AP124" s="463"/>
      <c r="AQ124" s="463"/>
      <c r="AR124" s="463"/>
      <c r="AS124" s="463"/>
      <c r="AT124" s="463"/>
      <c r="AU124" s="463"/>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N124" s="472" t="str">
        <f t="shared" ref="CN124:CN125" si="1029">IFERROR((Y124/H124)^(1/17)-1,"")</f>
        <v/>
      </c>
      <c r="CO124" s="472" t="str">
        <f t="shared" ref="CO124:CO125" si="1030">IFERROR((AN124/Y124)^(1/15)-1,"")</f>
        <v/>
      </c>
      <c r="CP124" s="472" t="str">
        <f t="shared" ref="CP124:CP125" si="1031">IFERROR((AN124/H124)^(1/32)-1,"")</f>
        <v/>
      </c>
    </row>
    <row r="125" spans="1:94" outlineLevel="1" x14ac:dyDescent="0.25">
      <c r="A125" s="473" t="s">
        <v>383</v>
      </c>
      <c r="B125" s="473" t="s">
        <v>384</v>
      </c>
      <c r="C125" s="473"/>
      <c r="D125" s="473"/>
      <c r="E125" s="463" t="e">
        <f t="shared" ref="E125" si="1032">IF($B$6="ON",IF(E110=covid_start-1,E121,IF(E110=covid_recovery,E121,IF(E110&gt;=covid_start,IF(E110&lt;covid_recovery,D125-(INDEX($E110:$CH123,12,MATCH(covid_start-1,$E110:$CL110,0))-INDEX($E110:$CL123,12,MATCH(covid_recovery,$E110:$CL110,0)))/(covid_recovery-covid_start+1),NA()),NA()))),NA())</f>
        <v>#N/A</v>
      </c>
      <c r="F125" s="463" t="e">
        <f t="shared" ref="F125" si="1033">IF($B$6="ON",IF(F110=covid_start-1,F121,IF(F110=covid_recovery,F121,IF(F110&gt;=covid_start,IF(F110&lt;covid_recovery,E125-(INDEX($E110:$CH123,12,MATCH(covid_start-1,$E110:$CL110,0))-INDEX($E110:$CL123,12,MATCH(covid_recovery,$E110:$CL110,0)))/(covid_recovery-covid_start+1),NA()),NA()))),NA())</f>
        <v>#N/A</v>
      </c>
      <c r="G125" s="463" t="e">
        <f t="shared" ref="G125" si="1034">IF($B$6="ON",IF(G110=covid_start-1,G121,IF(G110=covid_recovery,G121,IF(G110&gt;=covid_start,IF(G110&lt;covid_recovery,F125-(INDEX($E110:$CH123,12,MATCH(covid_start-1,$E110:$CL110,0))-INDEX($E110:$CL123,12,MATCH(covid_recovery,$E110:$CL110,0)))/(covid_recovery-covid_start+1),NA()),NA()))),NA())</f>
        <v>#N/A</v>
      </c>
      <c r="H125" s="463" t="e">
        <f t="shared" ref="H125" si="1035">IF($B$6="ON",IF(H110=covid_start-1,H121,IF(H110=covid_recovery,H121,IF(H110&gt;=covid_start,IF(H110&lt;covid_recovery,G125-(INDEX($E110:$CH123,12,MATCH(covid_start-1,$E110:$CL110,0))-INDEX($E110:$CL123,12,MATCH(covid_recovery,$E110:$CL110,0)))/(covid_recovery-covid_start+1),NA()),NA()))),NA())</f>
        <v>#N/A</v>
      </c>
      <c r="I125" s="463">
        <f t="shared" ref="I125" ca="1" si="1036">IF($B$6="ON",IF(I110=covid_start-1,I121,IF(I110=covid_recovery,I121,IF(I110&gt;=covid_start,IF(I110&lt;covid_recovery,H125-(INDEX($E110:$CH123,12,MATCH(covid_start-1,$E110:$CL110,0))-INDEX($E110:$CL123,12,MATCH(covid_recovery,$E110:$CL110,0)))/(covid_recovery-covid_start+1),NA()),NA()))),NA())</f>
        <v>0</v>
      </c>
      <c r="J125" s="463">
        <f t="shared" ref="J125" ca="1" si="1037">IF($B$6="ON",IF(J110=covid_start-1,J121,IF(J110=covid_recovery,J121,IF(J110&gt;=covid_start,IF(J110&lt;covid_recovery,I125-(INDEX($E110:$CH123,12,MATCH(covid_start-1,$E110:$CL110,0))-INDEX($E110:$CL123,12,MATCH(covid_recovery,$E110:$CL110,0)))/(covid_recovery-covid_start+1),NA()),NA()))),NA())</f>
        <v>0</v>
      </c>
      <c r="K125" s="463">
        <f t="shared" ref="K125" ca="1" si="1038">IF($B$6="ON",IF(K110=covid_start-1,K121,IF(K110=covid_recovery,K121,IF(K110&gt;=covid_start,IF(K110&lt;covid_recovery,J125-(INDEX($E110:$CH123,12,MATCH(covid_start-1,$E110:$CL110,0))-INDEX($E110:$CL123,12,MATCH(covid_recovery,$E110:$CL110,0)))/(covid_recovery-covid_start+1),NA()),NA()))),NA())</f>
        <v>0</v>
      </c>
      <c r="L125" s="463">
        <f t="shared" ref="L125" ca="1" si="1039">IF($B$6="ON",IF(L110=covid_start-1,L121,IF(L110=covid_recovery,L121,IF(L110&gt;=covid_start,IF(L110&lt;covid_recovery,K125-(INDEX($E110:$CH123,12,MATCH(covid_start-1,$E110:$CL110,0))-INDEX($E110:$CL123,12,MATCH(covid_recovery,$E110:$CL110,0)))/(covid_recovery-covid_start+1),NA()),NA()))),NA())</f>
        <v>0</v>
      </c>
      <c r="M125" s="463">
        <f t="shared" ref="M125" ca="1" si="1040">IF($B$6="ON",IF(M110=covid_start-1,M121,IF(M110=covid_recovery,M121,IF(M110&gt;=covid_start,IF(M110&lt;covid_recovery,L125-(INDEX($E110:$CH123,12,MATCH(covid_start-1,$E110:$CL110,0))-INDEX($E110:$CL123,12,MATCH(covid_recovery,$E110:$CL110,0)))/(covid_recovery-covid_start+1),NA()),NA()))),NA())</f>
        <v>0</v>
      </c>
      <c r="N125" s="463">
        <f t="shared" ref="N125" ca="1" si="1041">IF($B$6="ON",IF(N110=covid_start-1,N121,IF(N110=covid_recovery,N121,IF(N110&gt;=covid_start,IF(N110&lt;covid_recovery,M125-(INDEX($E110:$CH123,12,MATCH(covid_start-1,$E110:$CL110,0))-INDEX($E110:$CL123,12,MATCH(covid_recovery,$E110:$CL110,0)))/(covid_recovery-covid_start+1),NA()),NA()))),NA())</f>
        <v>0</v>
      </c>
      <c r="O125" s="463">
        <f t="shared" ref="O125" ca="1" si="1042">IF($B$6="ON",IF(O110=covid_start-1,O121,IF(O110=covid_recovery,O121,IF(O110&gt;=covid_start,IF(O110&lt;covid_recovery,N125-(INDEX($E110:$CH123,12,MATCH(covid_start-1,$E110:$CL110,0))-INDEX($E110:$CL123,12,MATCH(covid_recovery,$E110:$CL110,0)))/(covid_recovery-covid_start+1),NA()),NA()))),NA())</f>
        <v>0</v>
      </c>
      <c r="P125" s="463" t="e">
        <f t="shared" ref="P125" si="1043">IF($B$6="ON",IF(P110=covid_start-1,P121,IF(P110=covid_recovery,P121,IF(P110&gt;=covid_start,IF(P110&lt;covid_recovery,O125-(INDEX($E110:$CH123,12,MATCH(covid_start-1,$E110:$CL110,0))-INDEX($E110:$CL123,12,MATCH(covid_recovery,$E110:$CL110,0)))/(covid_recovery-covid_start+1),NA()),NA()))),NA())</f>
        <v>#N/A</v>
      </c>
      <c r="Q125" s="463" t="e">
        <f t="shared" ref="Q125" si="1044">IF($B$6="ON",IF(Q110=covid_start-1,Q121,IF(Q110=covid_recovery,Q121,IF(Q110&gt;=covid_start,IF(Q110&lt;covid_recovery,P125-(INDEX($E110:$CH123,12,MATCH(covid_start-1,$E110:$CL110,0))-INDEX($E110:$CL123,12,MATCH(covid_recovery,$E110:$CL110,0)))/(covid_recovery-covid_start+1),NA()),NA()))),NA())</f>
        <v>#N/A</v>
      </c>
      <c r="R125" s="463" t="e">
        <f t="shared" ref="R125" si="1045">IF($B$6="ON",IF(R110=covid_start-1,R121,IF(R110=covid_recovery,R121,IF(R110&gt;=covid_start,IF(R110&lt;covid_recovery,Q125-(INDEX($E110:$CH123,12,MATCH(covid_start-1,$E110:$CL110,0))-INDEX($E110:$CL123,12,MATCH(covid_recovery,$E110:$CL110,0)))/(covid_recovery-covid_start+1),NA()),NA()))),NA())</f>
        <v>#N/A</v>
      </c>
      <c r="S125" s="463" t="e">
        <f t="shared" ref="S125" si="1046">IF($B$6="ON",IF(S110=covid_start-1,S121,IF(S110=covid_recovery,S121,IF(S110&gt;=covid_start,IF(S110&lt;covid_recovery,R125-(INDEX($E110:$CH123,12,MATCH(covid_start-1,$E110:$CL110,0))-INDEX($E110:$CL123,12,MATCH(covid_recovery,$E110:$CL110,0)))/(covid_recovery-covid_start+1),NA()),NA()))),NA())</f>
        <v>#N/A</v>
      </c>
      <c r="T125" s="463" t="e">
        <f t="shared" ref="T125" si="1047">IF($B$6="ON",IF(T110=covid_start-1,T121,IF(T110=covid_recovery,T121,IF(T110&gt;=covid_start,IF(T110&lt;covid_recovery,S125-(INDEX($E110:$CH123,12,MATCH(covid_start-1,$E110:$CL110,0))-INDEX($E110:$CL123,12,MATCH(covid_recovery,$E110:$CL110,0)))/(covid_recovery-covid_start+1),NA()),NA()))),NA())</f>
        <v>#N/A</v>
      </c>
      <c r="U125" s="463" t="e">
        <f t="shared" ref="U125" si="1048">IF($B$6="ON",IF(U110=covid_start-1,U121,IF(U110=covid_recovery,U121,IF(U110&gt;=covid_start,IF(U110&lt;covid_recovery,T125-(INDEX($E110:$CH123,12,MATCH(covid_start-1,$E110:$CL110,0))-INDEX($E110:$CL123,12,MATCH(covid_recovery,$E110:$CL110,0)))/(covid_recovery-covid_start+1),NA()),NA()))),NA())</f>
        <v>#N/A</v>
      </c>
      <c r="V125" s="463" t="e">
        <f t="shared" ref="V125" si="1049">IF($B$6="ON",IF(V110=covid_start-1,V121,IF(V110=covid_recovery,V121,IF(V110&gt;=covid_start,IF(V110&lt;covid_recovery,U125-(INDEX($E110:$CH123,12,MATCH(covid_start-1,$E110:$CL110,0))-INDEX($E110:$CL123,12,MATCH(covid_recovery,$E110:$CL110,0)))/(covid_recovery-covid_start+1),NA()),NA()))),NA())</f>
        <v>#N/A</v>
      </c>
      <c r="W125" s="463" t="e">
        <f t="shared" ref="W125" si="1050">IF($B$6="ON",IF(W110=covid_start-1,W121,IF(W110=covid_recovery,W121,IF(W110&gt;=covid_start,IF(W110&lt;covid_recovery,V125-(INDEX($E110:$CH123,12,MATCH(covid_start-1,$E110:$CL110,0))-INDEX($E110:$CL123,12,MATCH(covid_recovery,$E110:$CL110,0)))/(covid_recovery-covid_start+1),NA()),NA()))),NA())</f>
        <v>#N/A</v>
      </c>
      <c r="X125" s="463" t="e">
        <f t="shared" ref="X125" si="1051">IF($B$6="ON",IF(X110=covid_start-1,X121,IF(X110=covid_recovery,X121,IF(X110&gt;=covid_start,IF(X110&lt;covid_recovery,W125-(INDEX($E110:$CH123,12,MATCH(covid_start-1,$E110:$CL110,0))-INDEX($E110:$CL123,12,MATCH(covid_recovery,$E110:$CL110,0)))/(covid_recovery-covid_start+1),NA()),NA()))),NA())</f>
        <v>#N/A</v>
      </c>
      <c r="Y125" s="463" t="e">
        <f t="shared" ref="Y125" si="1052">IF($B$6="ON",IF(Y110=covid_start-1,Y121,IF(Y110=covid_recovery,Y121,IF(Y110&gt;=covid_start,IF(Y110&lt;covid_recovery,X125-(INDEX($E110:$CH123,12,MATCH(covid_start-1,$E110:$CL110,0))-INDEX($E110:$CL123,12,MATCH(covid_recovery,$E110:$CL110,0)))/(covid_recovery-covid_start+1),NA()),NA()))),NA())</f>
        <v>#N/A</v>
      </c>
      <c r="Z125" s="463" t="e">
        <f t="shared" ref="Z125" si="1053">IF($B$6="ON",IF(Z110=covid_start-1,Z121,IF(Z110=covid_recovery,Z121,IF(Z110&gt;=covid_start,IF(Z110&lt;covid_recovery,Y125-(INDEX($E110:$CH123,12,MATCH(covid_start-1,$E110:$CL110,0))-INDEX($E110:$CL123,12,MATCH(covid_recovery,$E110:$CL110,0)))/(covid_recovery-covid_start+1),NA()),NA()))),NA())</f>
        <v>#N/A</v>
      </c>
      <c r="AA125" s="463" t="e">
        <f t="shared" ref="AA125" si="1054">IF($B$6="ON",IF(AA110=covid_start-1,AA121,IF(AA110=covid_recovery,AA121,IF(AA110&gt;=covid_start,IF(AA110&lt;covid_recovery,Z125-(INDEX($E110:$CH123,12,MATCH(covid_start-1,$E110:$CL110,0))-INDEX($E110:$CL123,12,MATCH(covid_recovery,$E110:$CL110,0)))/(covid_recovery-covid_start+1),NA()),NA()))),NA())</f>
        <v>#N/A</v>
      </c>
      <c r="AB125" s="463" t="e">
        <f t="shared" ref="AB125" si="1055">IF($B$6="ON",IF(AB110=covid_start-1,AB121,IF(AB110=covid_recovery,AB121,IF(AB110&gt;=covid_start,IF(AB110&lt;covid_recovery,AA125-(INDEX($E110:$CH123,12,MATCH(covid_start-1,$E110:$CL110,0))-INDEX($E110:$CL123,12,MATCH(covid_recovery,$E110:$CL110,0)))/(covid_recovery-covid_start+1),NA()),NA()))),NA())</f>
        <v>#N/A</v>
      </c>
      <c r="AC125" s="463" t="e">
        <f t="shared" ref="AC125" si="1056">IF($B$6="ON",IF(AC110=covid_start-1,AC121,IF(AC110=covid_recovery,AC121,IF(AC110&gt;=covid_start,IF(AC110&lt;covid_recovery,AB125-(INDEX($E110:$CH123,12,MATCH(covid_start-1,$E110:$CL110,0))-INDEX($E110:$CL123,12,MATCH(covid_recovery,$E110:$CL110,0)))/(covid_recovery-covid_start+1),NA()),NA()))),NA())</f>
        <v>#N/A</v>
      </c>
      <c r="AD125" s="463" t="e">
        <f t="shared" ref="AD125" si="1057">IF($B$6="ON",IF(AD110=covid_start-1,AD121,IF(AD110=covid_recovery,AD121,IF(AD110&gt;=covid_start,IF(AD110&lt;covid_recovery,AC125-(INDEX($E110:$CH123,12,MATCH(covid_start-1,$E110:$CL110,0))-INDEX($E110:$CL123,12,MATCH(covid_recovery,$E110:$CL110,0)))/(covid_recovery-covid_start+1),NA()),NA()))),NA())</f>
        <v>#N/A</v>
      </c>
      <c r="AE125" s="463" t="e">
        <f t="shared" ref="AE125" si="1058">IF($B$6="ON",IF(AE110=covid_start-1,AE121,IF(AE110=covid_recovery,AE121,IF(AE110&gt;=covid_start,IF(AE110&lt;covid_recovery,AD125-(INDEX($E110:$CH123,12,MATCH(covid_start-1,$E110:$CL110,0))-INDEX($E110:$CL123,12,MATCH(covid_recovery,$E110:$CL110,0)))/(covid_recovery-covid_start+1),NA()),NA()))),NA())</f>
        <v>#N/A</v>
      </c>
      <c r="AF125" s="463" t="e">
        <f t="shared" ref="AF125" si="1059">IF($B$6="ON",IF(AF110=covid_start-1,AF121,IF(AF110=covid_recovery,AF121,IF(AF110&gt;=covid_start,IF(AF110&lt;covid_recovery,AE125-(INDEX($E110:$CH123,12,MATCH(covid_start-1,$E110:$CL110,0))-INDEX($E110:$CL123,12,MATCH(covid_recovery,$E110:$CL110,0)))/(covid_recovery-covid_start+1),NA()),NA()))),NA())</f>
        <v>#N/A</v>
      </c>
      <c r="AG125" s="463" t="e">
        <f t="shared" ref="AG125" si="1060">IF($B$6="ON",IF(AG110=covid_start-1,AG121,IF(AG110=covid_recovery,AG121,IF(AG110&gt;=covid_start,IF(AG110&lt;covid_recovery,AF125-(INDEX($E110:$CH123,12,MATCH(covid_start-1,$E110:$CL110,0))-INDEX($E110:$CL123,12,MATCH(covid_recovery,$E110:$CL110,0)))/(covid_recovery-covid_start+1),NA()),NA()))),NA())</f>
        <v>#N/A</v>
      </c>
      <c r="AH125" s="463" t="e">
        <f t="shared" ref="AH125" si="1061">IF($B$6="ON",IF(AH110=covid_start-1,AH121,IF(AH110=covid_recovery,AH121,IF(AH110&gt;=covid_start,IF(AH110&lt;covid_recovery,AG125-(INDEX($E110:$CH123,12,MATCH(covid_start-1,$E110:$CL110,0))-INDEX($E110:$CL123,12,MATCH(covid_recovery,$E110:$CL110,0)))/(covid_recovery-covid_start+1),NA()),NA()))),NA())</f>
        <v>#N/A</v>
      </c>
      <c r="AI125" s="463" t="e">
        <f t="shared" ref="AI125" si="1062">IF($B$6="ON",IF(AI110=covid_start-1,AI121,IF(AI110=covid_recovery,AI121,IF(AI110&gt;=covid_start,IF(AI110&lt;covid_recovery,AH125-(INDEX($E110:$CH123,12,MATCH(covid_start-1,$E110:$CL110,0))-INDEX($E110:$CL123,12,MATCH(covid_recovery,$E110:$CL110,0)))/(covid_recovery-covid_start+1),NA()),NA()))),NA())</f>
        <v>#N/A</v>
      </c>
      <c r="AJ125" s="463" t="e">
        <f t="shared" ref="AJ125" si="1063">IF($B$6="ON",IF(AJ110=covid_start-1,AJ121,IF(AJ110=covid_recovery,AJ121,IF(AJ110&gt;=covid_start,IF(AJ110&lt;covid_recovery,AI125-(INDEX($E110:$CH123,12,MATCH(covid_start-1,$E110:$CL110,0))-INDEX($E110:$CL123,12,MATCH(covid_recovery,$E110:$CL110,0)))/(covid_recovery-covid_start+1),NA()),NA()))),NA())</f>
        <v>#N/A</v>
      </c>
      <c r="AK125" s="463" t="e">
        <f t="shared" ref="AK125" si="1064">IF($B$6="ON",IF(AK110=covid_start-1,AK121,IF(AK110=covid_recovery,AK121,IF(AK110&gt;=covid_start,IF(AK110&lt;covid_recovery,AJ125-(INDEX($E110:$CH123,12,MATCH(covid_start-1,$E110:$CL110,0))-INDEX($E110:$CL123,12,MATCH(covid_recovery,$E110:$CL110,0)))/(covid_recovery-covid_start+1),NA()),NA()))),NA())</f>
        <v>#N/A</v>
      </c>
      <c r="AL125" s="463" t="e">
        <f t="shared" ref="AL125" si="1065">IF($B$6="ON",IF(AL110=covid_start-1,AL121,IF(AL110=covid_recovery,AL121,IF(AL110&gt;=covid_start,IF(AL110&lt;covid_recovery,AK125-(INDEX($E110:$CH123,12,MATCH(covid_start-1,$E110:$CL110,0))-INDEX($E110:$CL123,12,MATCH(covid_recovery,$E110:$CL110,0)))/(covid_recovery-covid_start+1),NA()),NA()))),NA())</f>
        <v>#N/A</v>
      </c>
      <c r="AM125" s="463" t="e">
        <f t="shared" ref="AM125" si="1066">IF($B$6="ON",IF(AM110=covid_start-1,AM121,IF(AM110=covid_recovery,AM121,IF(AM110&gt;=covid_start,IF(AM110&lt;covid_recovery,AL125-(INDEX($E110:$CH123,12,MATCH(covid_start-1,$E110:$CL110,0))-INDEX($E110:$CL123,12,MATCH(covid_recovery,$E110:$CL110,0)))/(covid_recovery-covid_start+1),NA()),NA()))),NA())</f>
        <v>#N/A</v>
      </c>
      <c r="AN125" s="463" t="e">
        <f t="shared" ref="AN125" si="1067">IF($B$6="ON",IF(AN110=covid_start-1,AN121,IF(AN110=covid_recovery,AN121,IF(AN110&gt;=covid_start,IF(AN110&lt;covid_recovery,AM125-(INDEX($E110:$CH123,12,MATCH(covid_start-1,$E110:$CL110,0))-INDEX($E110:$CL123,12,MATCH(covid_recovery,$E110:$CL110,0)))/(covid_recovery-covid_start+1),NA()),NA()))),NA())</f>
        <v>#N/A</v>
      </c>
      <c r="AO125" s="463"/>
      <c r="AP125" s="463"/>
      <c r="AQ125" s="463"/>
      <c r="AR125" s="463"/>
      <c r="AS125" s="463"/>
      <c r="AT125" s="463"/>
      <c r="AU125" s="463"/>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N125" s="464" t="str">
        <f t="shared" si="1029"/>
        <v/>
      </c>
      <c r="CO125" s="464" t="str">
        <f t="shared" si="1030"/>
        <v/>
      </c>
      <c r="CP125" s="464" t="str">
        <f t="shared" si="1031"/>
        <v/>
      </c>
    </row>
    <row r="126" spans="1:94" ht="16.5" hidden="1" thickBot="1" x14ac:dyDescent="0.3">
      <c r="A126" s="515" t="s">
        <v>489</v>
      </c>
      <c r="B126" s="515"/>
      <c r="C126" s="515"/>
      <c r="D126" s="515"/>
      <c r="E126" s="516">
        <v>2015</v>
      </c>
      <c r="F126" s="517">
        <f>E126+1</f>
        <v>2016</v>
      </c>
      <c r="G126" s="517">
        <f t="shared" ref="G126" si="1068">F126+1</f>
        <v>2017</v>
      </c>
      <c r="H126" s="517">
        <f t="shared" ref="H126" si="1069">G126+1</f>
        <v>2018</v>
      </c>
      <c r="I126" s="517">
        <f t="shared" ref="I126" si="1070">H126+1</f>
        <v>2019</v>
      </c>
      <c r="J126" s="517">
        <f>E126+5</f>
        <v>2020</v>
      </c>
      <c r="K126" s="517">
        <f>J126+1</f>
        <v>2021</v>
      </c>
      <c r="L126" s="517">
        <f t="shared" ref="L126" si="1071">K126+1</f>
        <v>2022</v>
      </c>
      <c r="M126" s="517">
        <f t="shared" ref="M126" si="1072">L126+1</f>
        <v>2023</v>
      </c>
      <c r="N126" s="517">
        <f t="shared" ref="N126" si="1073">M126+1</f>
        <v>2024</v>
      </c>
      <c r="O126" s="517">
        <f>J126+5</f>
        <v>2025</v>
      </c>
      <c r="P126" s="517">
        <f>O126+1</f>
        <v>2026</v>
      </c>
      <c r="Q126" s="517">
        <f t="shared" ref="Q126" si="1074">P126+1</f>
        <v>2027</v>
      </c>
      <c r="R126" s="517">
        <f t="shared" ref="R126" si="1075">Q126+1</f>
        <v>2028</v>
      </c>
      <c r="S126" s="517">
        <f t="shared" ref="S126" si="1076">R126+1</f>
        <v>2029</v>
      </c>
      <c r="T126" s="517">
        <f>O126+5</f>
        <v>2030</v>
      </c>
      <c r="U126" s="517">
        <f>T126+1</f>
        <v>2031</v>
      </c>
      <c r="V126" s="517">
        <f t="shared" ref="V126" si="1077">U126+1</f>
        <v>2032</v>
      </c>
      <c r="W126" s="517">
        <f t="shared" ref="W126" si="1078">V126+1</f>
        <v>2033</v>
      </c>
      <c r="X126" s="517">
        <f t="shared" ref="X126" si="1079">W126+1</f>
        <v>2034</v>
      </c>
      <c r="Y126" s="517">
        <f>T126+5</f>
        <v>2035</v>
      </c>
      <c r="Z126" s="517">
        <f>Y126+1</f>
        <v>2036</v>
      </c>
      <c r="AA126" s="517">
        <f t="shared" ref="AA126" si="1080">Z126+1</f>
        <v>2037</v>
      </c>
      <c r="AB126" s="517">
        <f t="shared" ref="AB126" si="1081">AA126+1</f>
        <v>2038</v>
      </c>
      <c r="AC126" s="517">
        <f t="shared" ref="AC126" si="1082">AB126+1</f>
        <v>2039</v>
      </c>
      <c r="AD126" s="517">
        <f>Y126+5</f>
        <v>2040</v>
      </c>
      <c r="AE126" s="517">
        <f>AD126+1</f>
        <v>2041</v>
      </c>
      <c r="AF126" s="517">
        <f t="shared" ref="AF126" si="1083">AE126+1</f>
        <v>2042</v>
      </c>
      <c r="AG126" s="517">
        <f t="shared" ref="AG126" si="1084">AF126+1</f>
        <v>2043</v>
      </c>
      <c r="AH126" s="517">
        <f t="shared" ref="AH126" si="1085">AG126+1</f>
        <v>2044</v>
      </c>
      <c r="AI126" s="517">
        <f>AD126+5</f>
        <v>2045</v>
      </c>
      <c r="AJ126" s="517">
        <f>AI126+1</f>
        <v>2046</v>
      </c>
      <c r="AK126" s="517">
        <f t="shared" ref="AK126" si="1086">AJ126+1</f>
        <v>2047</v>
      </c>
      <c r="AL126" s="517">
        <f t="shared" ref="AL126" si="1087">AK126+1</f>
        <v>2048</v>
      </c>
      <c r="AM126" s="517">
        <f t="shared" ref="AM126" si="1088">AL126+1</f>
        <v>2049</v>
      </c>
      <c r="AN126" s="517">
        <f>AI126+5</f>
        <v>2050</v>
      </c>
      <c r="AO126" s="517">
        <f>AN126+1</f>
        <v>2051</v>
      </c>
      <c r="AP126" s="517">
        <f t="shared" ref="AP126" si="1089">AO126+1</f>
        <v>2052</v>
      </c>
      <c r="AQ126" s="517">
        <f t="shared" ref="AQ126" si="1090">AP126+1</f>
        <v>2053</v>
      </c>
      <c r="AR126" s="517">
        <f t="shared" ref="AR126" si="1091">AQ126+1</f>
        <v>2054</v>
      </c>
      <c r="AS126" s="517">
        <f>AN126+5</f>
        <v>2055</v>
      </c>
      <c r="AT126" s="517">
        <f>AS126+1</f>
        <v>2056</v>
      </c>
      <c r="AU126" s="517">
        <f t="shared" ref="AU126" si="1092">AT126+1</f>
        <v>2057</v>
      </c>
      <c r="AV126" s="517">
        <f t="shared" ref="AV126" si="1093">AU126+1</f>
        <v>2058</v>
      </c>
      <c r="AW126" s="517">
        <f t="shared" ref="AW126" si="1094">AV126+1</f>
        <v>2059</v>
      </c>
      <c r="AX126" s="517">
        <f>AS126+5</f>
        <v>2060</v>
      </c>
      <c r="AY126" s="517">
        <f>AX126+1</f>
        <v>2061</v>
      </c>
      <c r="AZ126" s="517">
        <f t="shared" ref="AZ126" si="1095">AY126+1</f>
        <v>2062</v>
      </c>
      <c r="BA126" s="517">
        <f t="shared" ref="BA126" si="1096">AZ126+1</f>
        <v>2063</v>
      </c>
      <c r="BB126" s="517">
        <f t="shared" ref="BB126" si="1097">BA126+1</f>
        <v>2064</v>
      </c>
      <c r="BC126" s="517">
        <f>AX126+5</f>
        <v>2065</v>
      </c>
      <c r="BD126" s="517">
        <f>BC126+1</f>
        <v>2066</v>
      </c>
      <c r="BE126" s="517">
        <f t="shared" ref="BE126" si="1098">BD126+1</f>
        <v>2067</v>
      </c>
      <c r="BF126" s="517">
        <f t="shared" ref="BF126" si="1099">BE126+1</f>
        <v>2068</v>
      </c>
      <c r="BG126" s="517">
        <f t="shared" ref="BG126" si="1100">BF126+1</f>
        <v>2069</v>
      </c>
      <c r="BH126" s="517">
        <f>BC126+5</f>
        <v>2070</v>
      </c>
      <c r="BI126" s="517">
        <f>BH126+1</f>
        <v>2071</v>
      </c>
      <c r="BJ126" s="517">
        <f t="shared" ref="BJ126" si="1101">BI126+1</f>
        <v>2072</v>
      </c>
      <c r="BK126" s="517">
        <f t="shared" ref="BK126" si="1102">BJ126+1</f>
        <v>2073</v>
      </c>
      <c r="BL126" s="517">
        <f t="shared" ref="BL126" si="1103">BK126+1</f>
        <v>2074</v>
      </c>
      <c r="BM126" s="517">
        <f>BH126+5</f>
        <v>2075</v>
      </c>
      <c r="BN126" s="517">
        <f>BM126+1</f>
        <v>2076</v>
      </c>
      <c r="BO126" s="517">
        <f t="shared" ref="BO126" si="1104">BN126+1</f>
        <v>2077</v>
      </c>
      <c r="BP126" s="517">
        <f t="shared" ref="BP126" si="1105">BO126+1</f>
        <v>2078</v>
      </c>
      <c r="BQ126" s="517">
        <f t="shared" ref="BQ126" si="1106">BP126+1</f>
        <v>2079</v>
      </c>
      <c r="BR126" s="517">
        <f>BM126+5</f>
        <v>2080</v>
      </c>
      <c r="BS126" s="517">
        <f>BR126+1</f>
        <v>2081</v>
      </c>
      <c r="BT126" s="517">
        <f t="shared" ref="BT126" si="1107">BS126+1</f>
        <v>2082</v>
      </c>
      <c r="BU126" s="517">
        <f t="shared" ref="BU126" si="1108">BT126+1</f>
        <v>2083</v>
      </c>
      <c r="BV126" s="517">
        <f t="shared" ref="BV126" si="1109">BU126+1</f>
        <v>2084</v>
      </c>
      <c r="BW126" s="517">
        <f>BR126+5</f>
        <v>2085</v>
      </c>
      <c r="BX126" s="517">
        <f>BW126+1</f>
        <v>2086</v>
      </c>
      <c r="BY126" s="517">
        <f t="shared" ref="BY126" si="1110">BX126+1</f>
        <v>2087</v>
      </c>
      <c r="BZ126" s="517">
        <f t="shared" ref="BZ126" si="1111">BY126+1</f>
        <v>2088</v>
      </c>
      <c r="CA126" s="517">
        <f t="shared" ref="CA126" si="1112">BZ126+1</f>
        <v>2089</v>
      </c>
      <c r="CB126" s="517">
        <f>BW126+5</f>
        <v>2090</v>
      </c>
      <c r="CC126" s="517">
        <f>CB126+1</f>
        <v>2091</v>
      </c>
      <c r="CD126" s="517">
        <f t="shared" ref="CD126" si="1113">CC126+1</f>
        <v>2092</v>
      </c>
      <c r="CE126" s="517">
        <f t="shared" ref="CE126" si="1114">CD126+1</f>
        <v>2093</v>
      </c>
      <c r="CF126" s="517">
        <f t="shared" ref="CF126" si="1115">CE126+1</f>
        <v>2094</v>
      </c>
      <c r="CG126" s="517">
        <f>CB126+5</f>
        <v>2095</v>
      </c>
      <c r="CH126" s="517">
        <f>CG126+1</f>
        <v>2096</v>
      </c>
      <c r="CI126" s="517">
        <f t="shared" ref="CI126" si="1116">CH126+1</f>
        <v>2097</v>
      </c>
      <c r="CJ126" s="517">
        <f t="shared" ref="CJ126" si="1117">CI126+1</f>
        <v>2098</v>
      </c>
      <c r="CK126" s="517">
        <f t="shared" ref="CK126" si="1118">CJ126+1</f>
        <v>2099</v>
      </c>
      <c r="CL126" s="517">
        <f>CG126+5</f>
        <v>2100</v>
      </c>
      <c r="CN126" s="518" t="s">
        <v>409</v>
      </c>
      <c r="CO126" s="518" t="s">
        <v>411</v>
      </c>
      <c r="CP126" s="518" t="s">
        <v>410</v>
      </c>
    </row>
    <row r="127" spans="1:94" s="520" customFormat="1" ht="16.5" hidden="1" outlineLevel="1" thickTop="1" x14ac:dyDescent="0.25">
      <c r="A127" s="459" t="s">
        <v>419</v>
      </c>
      <c r="B127" s="459" t="s">
        <v>420</v>
      </c>
      <c r="C127" s="459" t="s">
        <v>422</v>
      </c>
      <c r="D127" s="459"/>
      <c r="E127" s="461"/>
      <c r="F127" s="461"/>
      <c r="G127" s="461"/>
      <c r="H127" s="461"/>
      <c r="I127" s="461">
        <f t="shared" ref="I127:AN127" ca="1" si="1119">IF(I42&lt;sector_base,NA(),IF($B$6="ON", IF(I42&gt;=covid_start, IF(I42&lt;covid_recovery,NA(),IFERROR(I115+(I114*I120),0)),IFERROR(I115+(I114*I120),0)),IFERROR(I115+(I114*I120),0)))</f>
        <v>0</v>
      </c>
      <c r="J127" s="461" t="e">
        <f t="shared" si="1119"/>
        <v>#N/A</v>
      </c>
      <c r="K127" s="461" t="e">
        <f t="shared" si="1119"/>
        <v>#N/A</v>
      </c>
      <c r="L127" s="461" t="e">
        <f t="shared" si="1119"/>
        <v>#N/A</v>
      </c>
      <c r="M127" s="461" t="e">
        <f t="shared" si="1119"/>
        <v>#N/A</v>
      </c>
      <c r="N127" s="461" t="e">
        <f t="shared" si="1119"/>
        <v>#N/A</v>
      </c>
      <c r="O127" s="461">
        <f t="shared" ca="1" si="1119"/>
        <v>0</v>
      </c>
      <c r="P127" s="461">
        <f t="shared" ca="1" si="1119"/>
        <v>0</v>
      </c>
      <c r="Q127" s="461">
        <f t="shared" ca="1" si="1119"/>
        <v>0</v>
      </c>
      <c r="R127" s="461">
        <f t="shared" ca="1" si="1119"/>
        <v>0</v>
      </c>
      <c r="S127" s="475">
        <f t="shared" ca="1" si="1119"/>
        <v>0</v>
      </c>
      <c r="T127" s="475">
        <f t="shared" ca="1" si="1119"/>
        <v>0</v>
      </c>
      <c r="U127" s="475">
        <f t="shared" ca="1" si="1119"/>
        <v>0</v>
      </c>
      <c r="V127" s="461">
        <f t="shared" ca="1" si="1119"/>
        <v>0</v>
      </c>
      <c r="W127" s="461">
        <f t="shared" ca="1" si="1119"/>
        <v>0</v>
      </c>
      <c r="X127" s="461">
        <f t="shared" ca="1" si="1119"/>
        <v>0</v>
      </c>
      <c r="Y127" s="461">
        <f t="shared" ca="1" si="1119"/>
        <v>0</v>
      </c>
      <c r="Z127" s="461">
        <f t="shared" ca="1" si="1119"/>
        <v>0</v>
      </c>
      <c r="AA127" s="461">
        <f t="shared" ca="1" si="1119"/>
        <v>0</v>
      </c>
      <c r="AB127" s="461">
        <f t="shared" ca="1" si="1119"/>
        <v>0</v>
      </c>
      <c r="AC127" s="461">
        <f t="shared" ca="1" si="1119"/>
        <v>0</v>
      </c>
      <c r="AD127" s="461">
        <f t="shared" ca="1" si="1119"/>
        <v>0</v>
      </c>
      <c r="AE127" s="461">
        <f t="shared" ca="1" si="1119"/>
        <v>0</v>
      </c>
      <c r="AF127" s="461">
        <f t="shared" ca="1" si="1119"/>
        <v>0</v>
      </c>
      <c r="AG127" s="461">
        <f t="shared" ca="1" si="1119"/>
        <v>0</v>
      </c>
      <c r="AH127" s="461">
        <f t="shared" ca="1" si="1119"/>
        <v>0</v>
      </c>
      <c r="AI127" s="461">
        <f t="shared" ca="1" si="1119"/>
        <v>0</v>
      </c>
      <c r="AJ127" s="461">
        <f t="shared" ca="1" si="1119"/>
        <v>0</v>
      </c>
      <c r="AK127" s="461">
        <f t="shared" ca="1" si="1119"/>
        <v>0</v>
      </c>
      <c r="AL127" s="461">
        <f t="shared" ca="1" si="1119"/>
        <v>0</v>
      </c>
      <c r="AM127" s="461">
        <f t="shared" ca="1" si="1119"/>
        <v>0</v>
      </c>
      <c r="AN127" s="461">
        <f t="shared" ca="1" si="1119"/>
        <v>0</v>
      </c>
      <c r="AO127" s="461">
        <f t="shared" ref="AO127:BT127" ca="1" si="1120">IF(AO42&lt;sector_base,NA(),IF($B$6="ON", IF(AO42&gt;=covid_start, IF(AO42&lt;covid_recovery,NA(),IFERROR(AO115+(AO114*AO120),0)),IFERROR(AO115+(AO114*AO120),0)),IFERROR(AO115+(AO114*AO120),0)))</f>
        <v>0</v>
      </c>
      <c r="AP127" s="461">
        <f t="shared" ca="1" si="1120"/>
        <v>0</v>
      </c>
      <c r="AQ127" s="461">
        <f t="shared" ca="1" si="1120"/>
        <v>0</v>
      </c>
      <c r="AR127" s="461">
        <f t="shared" ca="1" si="1120"/>
        <v>0</v>
      </c>
      <c r="AS127" s="461">
        <f t="shared" ca="1" si="1120"/>
        <v>0</v>
      </c>
      <c r="AT127" s="461">
        <f t="shared" ca="1" si="1120"/>
        <v>0</v>
      </c>
      <c r="AU127" s="461">
        <f t="shared" ca="1" si="1120"/>
        <v>0</v>
      </c>
      <c r="AV127" s="461">
        <f t="shared" ca="1" si="1120"/>
        <v>0</v>
      </c>
      <c r="AW127" s="461">
        <f t="shared" ca="1" si="1120"/>
        <v>0</v>
      </c>
      <c r="AX127" s="461">
        <f t="shared" ca="1" si="1120"/>
        <v>0</v>
      </c>
      <c r="AY127" s="461">
        <f t="shared" ca="1" si="1120"/>
        <v>0</v>
      </c>
      <c r="AZ127" s="461">
        <f t="shared" ca="1" si="1120"/>
        <v>0</v>
      </c>
      <c r="BA127" s="461">
        <f t="shared" ca="1" si="1120"/>
        <v>0</v>
      </c>
      <c r="BB127" s="461">
        <f t="shared" ca="1" si="1120"/>
        <v>0</v>
      </c>
      <c r="BC127" s="461">
        <f t="shared" ca="1" si="1120"/>
        <v>0</v>
      </c>
      <c r="BD127" s="461">
        <f t="shared" ca="1" si="1120"/>
        <v>0</v>
      </c>
      <c r="BE127" s="461">
        <f t="shared" ca="1" si="1120"/>
        <v>0</v>
      </c>
      <c r="BF127" s="461">
        <f t="shared" ca="1" si="1120"/>
        <v>0</v>
      </c>
      <c r="BG127" s="461">
        <f t="shared" ca="1" si="1120"/>
        <v>0</v>
      </c>
      <c r="BH127" s="461">
        <f t="shared" ca="1" si="1120"/>
        <v>0</v>
      </c>
      <c r="BI127" s="461">
        <f t="shared" ca="1" si="1120"/>
        <v>0</v>
      </c>
      <c r="BJ127" s="461">
        <f t="shared" ca="1" si="1120"/>
        <v>0</v>
      </c>
      <c r="BK127" s="461">
        <f t="shared" ca="1" si="1120"/>
        <v>0</v>
      </c>
      <c r="BL127" s="461">
        <f t="shared" ca="1" si="1120"/>
        <v>0</v>
      </c>
      <c r="BM127" s="461">
        <f t="shared" ca="1" si="1120"/>
        <v>0</v>
      </c>
      <c r="BN127" s="461">
        <f t="shared" ca="1" si="1120"/>
        <v>0</v>
      </c>
      <c r="BO127" s="461">
        <f t="shared" ca="1" si="1120"/>
        <v>0</v>
      </c>
      <c r="BP127" s="461">
        <f t="shared" ca="1" si="1120"/>
        <v>0</v>
      </c>
      <c r="BQ127" s="461">
        <f t="shared" ca="1" si="1120"/>
        <v>0</v>
      </c>
      <c r="BR127" s="461">
        <f t="shared" ca="1" si="1120"/>
        <v>0</v>
      </c>
      <c r="BS127" s="461">
        <f t="shared" ca="1" si="1120"/>
        <v>0</v>
      </c>
      <c r="BT127" s="461">
        <f t="shared" ca="1" si="1120"/>
        <v>0</v>
      </c>
      <c r="BU127" s="461">
        <f t="shared" ref="BU127:CL127" ca="1" si="1121">IF(BU42&lt;sector_base,NA(),IF($B$6="ON", IF(BU42&gt;=covid_start, IF(BU42&lt;covid_recovery,NA(),IFERROR(BU115+(BU114*BU120),0)),IFERROR(BU115+(BU114*BU120),0)),IFERROR(BU115+(BU114*BU120),0)))</f>
        <v>0</v>
      </c>
      <c r="BV127" s="461">
        <f t="shared" ca="1" si="1121"/>
        <v>0</v>
      </c>
      <c r="BW127" s="461">
        <f t="shared" ca="1" si="1121"/>
        <v>0</v>
      </c>
      <c r="BX127" s="461">
        <f t="shared" ca="1" si="1121"/>
        <v>0</v>
      </c>
      <c r="BY127" s="461">
        <f t="shared" ca="1" si="1121"/>
        <v>0</v>
      </c>
      <c r="BZ127" s="461">
        <f t="shared" ca="1" si="1121"/>
        <v>0</v>
      </c>
      <c r="CA127" s="461">
        <f t="shared" ca="1" si="1121"/>
        <v>0</v>
      </c>
      <c r="CB127" s="461">
        <f t="shared" ca="1" si="1121"/>
        <v>0</v>
      </c>
      <c r="CC127" s="461">
        <f t="shared" ca="1" si="1121"/>
        <v>0</v>
      </c>
      <c r="CD127" s="461">
        <f t="shared" ca="1" si="1121"/>
        <v>0</v>
      </c>
      <c r="CE127" s="461">
        <f t="shared" ca="1" si="1121"/>
        <v>0</v>
      </c>
      <c r="CF127" s="461">
        <f t="shared" ca="1" si="1121"/>
        <v>0</v>
      </c>
      <c r="CG127" s="461">
        <f t="shared" ca="1" si="1121"/>
        <v>0</v>
      </c>
      <c r="CH127" s="461">
        <f t="shared" ca="1" si="1121"/>
        <v>0</v>
      </c>
      <c r="CI127" s="461">
        <f t="shared" ca="1" si="1121"/>
        <v>0</v>
      </c>
      <c r="CJ127" s="461">
        <f t="shared" ca="1" si="1121"/>
        <v>0</v>
      </c>
      <c r="CK127" s="461">
        <f t="shared" ca="1" si="1121"/>
        <v>0</v>
      </c>
      <c r="CL127" s="461">
        <f t="shared" ca="1" si="1121"/>
        <v>0</v>
      </c>
      <c r="CM127" s="418"/>
      <c r="CN127" s="462"/>
      <c r="CO127" s="462"/>
      <c r="CP127" s="462"/>
    </row>
    <row r="128" spans="1:94" hidden="1" outlineLevel="1" x14ac:dyDescent="0.25">
      <c r="A128" s="459" t="s">
        <v>419</v>
      </c>
      <c r="B128" s="459" t="s">
        <v>421</v>
      </c>
      <c r="C128" s="459" t="s">
        <v>2</v>
      </c>
      <c r="D128" s="459"/>
      <c r="E128" s="461"/>
      <c r="F128" s="461"/>
      <c r="G128" s="461"/>
      <c r="H128" s="461"/>
      <c r="I128" s="461" t="e">
        <f t="shared" ref="I128:AN128" ca="1" si="1122">(I127*I117)/1000</f>
        <v>#REF!</v>
      </c>
      <c r="J128" s="461" t="e">
        <f t="shared" si="1122"/>
        <v>#N/A</v>
      </c>
      <c r="K128" s="461" t="e">
        <f t="shared" si="1122"/>
        <v>#N/A</v>
      </c>
      <c r="L128" s="461" t="e">
        <f t="shared" si="1122"/>
        <v>#N/A</v>
      </c>
      <c r="M128" s="461" t="e">
        <f t="shared" si="1122"/>
        <v>#N/A</v>
      </c>
      <c r="N128" s="461" t="e">
        <f t="shared" si="1122"/>
        <v>#N/A</v>
      </c>
      <c r="O128" s="461" t="e">
        <f t="shared" ca="1" si="1122"/>
        <v>#REF!</v>
      </c>
      <c r="P128" s="461" t="e">
        <f t="shared" ca="1" si="1122"/>
        <v>#REF!</v>
      </c>
      <c r="Q128" s="461" t="e">
        <f t="shared" ca="1" si="1122"/>
        <v>#REF!</v>
      </c>
      <c r="R128" s="461" t="e">
        <f t="shared" ca="1" si="1122"/>
        <v>#REF!</v>
      </c>
      <c r="S128" s="475" t="e">
        <f t="shared" ca="1" si="1122"/>
        <v>#REF!</v>
      </c>
      <c r="T128" s="475" t="e">
        <f t="shared" ca="1" si="1122"/>
        <v>#REF!</v>
      </c>
      <c r="U128" s="475" t="e">
        <f t="shared" ca="1" si="1122"/>
        <v>#REF!</v>
      </c>
      <c r="V128" s="461" t="e">
        <f t="shared" ca="1" si="1122"/>
        <v>#REF!</v>
      </c>
      <c r="W128" s="461" t="e">
        <f t="shared" ca="1" si="1122"/>
        <v>#REF!</v>
      </c>
      <c r="X128" s="461" t="e">
        <f t="shared" ca="1" si="1122"/>
        <v>#REF!</v>
      </c>
      <c r="Y128" s="461" t="e">
        <f t="shared" ca="1" si="1122"/>
        <v>#REF!</v>
      </c>
      <c r="Z128" s="461" t="e">
        <f t="shared" ca="1" si="1122"/>
        <v>#REF!</v>
      </c>
      <c r="AA128" s="461" t="e">
        <f t="shared" ca="1" si="1122"/>
        <v>#REF!</v>
      </c>
      <c r="AB128" s="461" t="e">
        <f t="shared" ca="1" si="1122"/>
        <v>#REF!</v>
      </c>
      <c r="AC128" s="461" t="e">
        <f t="shared" ca="1" si="1122"/>
        <v>#REF!</v>
      </c>
      <c r="AD128" s="461" t="e">
        <f t="shared" ca="1" si="1122"/>
        <v>#REF!</v>
      </c>
      <c r="AE128" s="461" t="e">
        <f t="shared" ca="1" si="1122"/>
        <v>#REF!</v>
      </c>
      <c r="AF128" s="461" t="e">
        <f t="shared" ca="1" si="1122"/>
        <v>#REF!</v>
      </c>
      <c r="AG128" s="461" t="e">
        <f t="shared" ca="1" si="1122"/>
        <v>#REF!</v>
      </c>
      <c r="AH128" s="461" t="e">
        <f t="shared" ca="1" si="1122"/>
        <v>#REF!</v>
      </c>
      <c r="AI128" s="461" t="e">
        <f t="shared" ca="1" si="1122"/>
        <v>#REF!</v>
      </c>
      <c r="AJ128" s="461" t="e">
        <f t="shared" ca="1" si="1122"/>
        <v>#REF!</v>
      </c>
      <c r="AK128" s="461" t="e">
        <f t="shared" ca="1" si="1122"/>
        <v>#REF!</v>
      </c>
      <c r="AL128" s="461" t="e">
        <f t="shared" ca="1" si="1122"/>
        <v>#REF!</v>
      </c>
      <c r="AM128" s="461" t="e">
        <f t="shared" ca="1" si="1122"/>
        <v>#REF!</v>
      </c>
      <c r="AN128" s="461" t="e">
        <f t="shared" ca="1" si="1122"/>
        <v>#REF!</v>
      </c>
      <c r="AO128" s="461" t="e">
        <f t="shared" ref="AO128:BT128" ca="1" si="1123">(AO127*AO117)/1000</f>
        <v>#REF!</v>
      </c>
      <c r="AP128" s="461" t="e">
        <f t="shared" ca="1" si="1123"/>
        <v>#REF!</v>
      </c>
      <c r="AQ128" s="461" t="e">
        <f t="shared" ca="1" si="1123"/>
        <v>#REF!</v>
      </c>
      <c r="AR128" s="461" t="e">
        <f t="shared" ca="1" si="1123"/>
        <v>#REF!</v>
      </c>
      <c r="AS128" s="461" t="e">
        <f t="shared" ca="1" si="1123"/>
        <v>#REF!</v>
      </c>
      <c r="AT128" s="461" t="e">
        <f t="shared" ca="1" si="1123"/>
        <v>#REF!</v>
      </c>
      <c r="AU128" s="461" t="e">
        <f t="shared" ca="1" si="1123"/>
        <v>#REF!</v>
      </c>
      <c r="AV128" s="461" t="e">
        <f t="shared" ca="1" si="1123"/>
        <v>#REF!</v>
      </c>
      <c r="AW128" s="461" t="e">
        <f t="shared" ca="1" si="1123"/>
        <v>#REF!</v>
      </c>
      <c r="AX128" s="461" t="e">
        <f t="shared" ca="1" si="1123"/>
        <v>#REF!</v>
      </c>
      <c r="AY128" s="461" t="e">
        <f t="shared" ca="1" si="1123"/>
        <v>#REF!</v>
      </c>
      <c r="AZ128" s="461" t="e">
        <f t="shared" ca="1" si="1123"/>
        <v>#REF!</v>
      </c>
      <c r="BA128" s="461" t="e">
        <f t="shared" ca="1" si="1123"/>
        <v>#REF!</v>
      </c>
      <c r="BB128" s="461" t="e">
        <f t="shared" ca="1" si="1123"/>
        <v>#REF!</v>
      </c>
      <c r="BC128" s="461" t="e">
        <f t="shared" ca="1" si="1123"/>
        <v>#REF!</v>
      </c>
      <c r="BD128" s="461" t="e">
        <f t="shared" ca="1" si="1123"/>
        <v>#REF!</v>
      </c>
      <c r="BE128" s="461" t="e">
        <f t="shared" ca="1" si="1123"/>
        <v>#REF!</v>
      </c>
      <c r="BF128" s="461" t="e">
        <f t="shared" ca="1" si="1123"/>
        <v>#REF!</v>
      </c>
      <c r="BG128" s="461" t="e">
        <f t="shared" ca="1" si="1123"/>
        <v>#REF!</v>
      </c>
      <c r="BH128" s="461" t="e">
        <f t="shared" ca="1" si="1123"/>
        <v>#REF!</v>
      </c>
      <c r="BI128" s="461" t="e">
        <f t="shared" ca="1" si="1123"/>
        <v>#REF!</v>
      </c>
      <c r="BJ128" s="461" t="e">
        <f t="shared" ca="1" si="1123"/>
        <v>#REF!</v>
      </c>
      <c r="BK128" s="461" t="e">
        <f t="shared" ca="1" si="1123"/>
        <v>#REF!</v>
      </c>
      <c r="BL128" s="461" t="e">
        <f t="shared" ca="1" si="1123"/>
        <v>#REF!</v>
      </c>
      <c r="BM128" s="461" t="e">
        <f t="shared" ca="1" si="1123"/>
        <v>#REF!</v>
      </c>
      <c r="BN128" s="461" t="e">
        <f t="shared" ca="1" si="1123"/>
        <v>#REF!</v>
      </c>
      <c r="BO128" s="461" t="e">
        <f t="shared" ca="1" si="1123"/>
        <v>#REF!</v>
      </c>
      <c r="BP128" s="461" t="e">
        <f t="shared" ca="1" si="1123"/>
        <v>#REF!</v>
      </c>
      <c r="BQ128" s="461" t="e">
        <f t="shared" ca="1" si="1123"/>
        <v>#REF!</v>
      </c>
      <c r="BR128" s="461" t="e">
        <f t="shared" ca="1" si="1123"/>
        <v>#REF!</v>
      </c>
      <c r="BS128" s="461" t="e">
        <f t="shared" ca="1" si="1123"/>
        <v>#REF!</v>
      </c>
      <c r="BT128" s="461" t="e">
        <f t="shared" ca="1" si="1123"/>
        <v>#REF!</v>
      </c>
      <c r="BU128" s="461" t="e">
        <f t="shared" ref="BU128:CL128" ca="1" si="1124">(BU127*BU117)/1000</f>
        <v>#REF!</v>
      </c>
      <c r="BV128" s="461" t="e">
        <f t="shared" ca="1" si="1124"/>
        <v>#REF!</v>
      </c>
      <c r="BW128" s="461" t="e">
        <f t="shared" ca="1" si="1124"/>
        <v>#REF!</v>
      </c>
      <c r="BX128" s="461" t="e">
        <f t="shared" ca="1" si="1124"/>
        <v>#REF!</v>
      </c>
      <c r="BY128" s="461" t="e">
        <f t="shared" ca="1" si="1124"/>
        <v>#REF!</v>
      </c>
      <c r="BZ128" s="461" t="e">
        <f t="shared" ca="1" si="1124"/>
        <v>#REF!</v>
      </c>
      <c r="CA128" s="461" t="e">
        <f t="shared" ca="1" si="1124"/>
        <v>#REF!</v>
      </c>
      <c r="CB128" s="461" t="e">
        <f t="shared" ca="1" si="1124"/>
        <v>#REF!</v>
      </c>
      <c r="CC128" s="461" t="e">
        <f t="shared" ca="1" si="1124"/>
        <v>#REF!</v>
      </c>
      <c r="CD128" s="461" t="e">
        <f t="shared" ca="1" si="1124"/>
        <v>#REF!</v>
      </c>
      <c r="CE128" s="461" t="e">
        <f t="shared" ca="1" si="1124"/>
        <v>#REF!</v>
      </c>
      <c r="CF128" s="461" t="e">
        <f t="shared" ca="1" si="1124"/>
        <v>#REF!</v>
      </c>
      <c r="CG128" s="461" t="e">
        <f t="shared" ca="1" si="1124"/>
        <v>#REF!</v>
      </c>
      <c r="CH128" s="461" t="e">
        <f t="shared" ca="1" si="1124"/>
        <v>#REF!</v>
      </c>
      <c r="CI128" s="461" t="e">
        <f t="shared" ca="1" si="1124"/>
        <v>#REF!</v>
      </c>
      <c r="CJ128" s="461" t="e">
        <f t="shared" ca="1" si="1124"/>
        <v>#REF!</v>
      </c>
      <c r="CK128" s="461" t="e">
        <f t="shared" ca="1" si="1124"/>
        <v>#REF!</v>
      </c>
      <c r="CL128" s="461" t="e">
        <f t="shared" ca="1" si="1124"/>
        <v>#REF!</v>
      </c>
      <c r="CN128" s="462"/>
      <c r="CO128" s="462"/>
      <c r="CP128" s="462"/>
    </row>
    <row r="129" spans="1:94" hidden="1" outlineLevel="1" x14ac:dyDescent="0.25">
      <c r="A129" s="459" t="s">
        <v>419</v>
      </c>
      <c r="B129" s="459" t="s">
        <v>423</v>
      </c>
      <c r="C129" s="459" t="s">
        <v>422</v>
      </c>
      <c r="D129" s="459"/>
      <c r="E129" s="461"/>
      <c r="F129" s="461"/>
      <c r="G129" s="461"/>
      <c r="H129" s="461"/>
      <c r="I129" s="461">
        <f ca="1">I127</f>
        <v>0</v>
      </c>
      <c r="J129" s="461" t="e">
        <f t="shared" ref="J129:AO129" ca="1" si="1125">IF(J128&gt;$I128,($I$128/J117)*1000,J127)</f>
        <v>#N/A</v>
      </c>
      <c r="K129" s="461" t="e">
        <f t="shared" ca="1" si="1125"/>
        <v>#N/A</v>
      </c>
      <c r="L129" s="461" t="e">
        <f t="shared" ca="1" si="1125"/>
        <v>#N/A</v>
      </c>
      <c r="M129" s="461" t="e">
        <f t="shared" ca="1" si="1125"/>
        <v>#N/A</v>
      </c>
      <c r="N129" s="461" t="e">
        <f t="shared" ca="1" si="1125"/>
        <v>#N/A</v>
      </c>
      <c r="O129" s="461" t="e">
        <f t="shared" ca="1" si="1125"/>
        <v>#REF!</v>
      </c>
      <c r="P129" s="461" t="e">
        <f t="shared" ca="1" si="1125"/>
        <v>#REF!</v>
      </c>
      <c r="Q129" s="461" t="e">
        <f t="shared" ca="1" si="1125"/>
        <v>#REF!</v>
      </c>
      <c r="R129" s="461" t="e">
        <f t="shared" ca="1" si="1125"/>
        <v>#REF!</v>
      </c>
      <c r="S129" s="475" t="e">
        <f t="shared" ca="1" si="1125"/>
        <v>#REF!</v>
      </c>
      <c r="T129" s="475" t="e">
        <f t="shared" ca="1" si="1125"/>
        <v>#REF!</v>
      </c>
      <c r="U129" s="475" t="e">
        <f t="shared" ca="1" si="1125"/>
        <v>#REF!</v>
      </c>
      <c r="V129" s="461" t="e">
        <f t="shared" ca="1" si="1125"/>
        <v>#REF!</v>
      </c>
      <c r="W129" s="461" t="e">
        <f t="shared" ca="1" si="1125"/>
        <v>#REF!</v>
      </c>
      <c r="X129" s="461" t="e">
        <f t="shared" ca="1" si="1125"/>
        <v>#REF!</v>
      </c>
      <c r="Y129" s="461" t="e">
        <f t="shared" ca="1" si="1125"/>
        <v>#REF!</v>
      </c>
      <c r="Z129" s="461" t="e">
        <f t="shared" ca="1" si="1125"/>
        <v>#REF!</v>
      </c>
      <c r="AA129" s="461" t="e">
        <f t="shared" ca="1" si="1125"/>
        <v>#REF!</v>
      </c>
      <c r="AB129" s="461" t="e">
        <f t="shared" ca="1" si="1125"/>
        <v>#REF!</v>
      </c>
      <c r="AC129" s="461" t="e">
        <f t="shared" ca="1" si="1125"/>
        <v>#REF!</v>
      </c>
      <c r="AD129" s="461" t="e">
        <f t="shared" ca="1" si="1125"/>
        <v>#REF!</v>
      </c>
      <c r="AE129" s="461" t="e">
        <f t="shared" ca="1" si="1125"/>
        <v>#REF!</v>
      </c>
      <c r="AF129" s="461" t="e">
        <f t="shared" ca="1" si="1125"/>
        <v>#REF!</v>
      </c>
      <c r="AG129" s="461" t="e">
        <f t="shared" ca="1" si="1125"/>
        <v>#REF!</v>
      </c>
      <c r="AH129" s="461" t="e">
        <f t="shared" ca="1" si="1125"/>
        <v>#REF!</v>
      </c>
      <c r="AI129" s="461" t="e">
        <f t="shared" ca="1" si="1125"/>
        <v>#REF!</v>
      </c>
      <c r="AJ129" s="461" t="e">
        <f t="shared" ca="1" si="1125"/>
        <v>#REF!</v>
      </c>
      <c r="AK129" s="461" t="e">
        <f t="shared" ca="1" si="1125"/>
        <v>#REF!</v>
      </c>
      <c r="AL129" s="461" t="e">
        <f t="shared" ca="1" si="1125"/>
        <v>#REF!</v>
      </c>
      <c r="AM129" s="461" t="e">
        <f t="shared" ca="1" si="1125"/>
        <v>#REF!</v>
      </c>
      <c r="AN129" s="461" t="e">
        <f t="shared" ca="1" si="1125"/>
        <v>#REF!</v>
      </c>
      <c r="AO129" s="461" t="e">
        <f t="shared" ca="1" si="1125"/>
        <v>#REF!</v>
      </c>
      <c r="AP129" s="461" t="e">
        <f t="shared" ref="AP129:BU129" ca="1" si="1126">IF(AP128&gt;$I128,($I$128/AP117)*1000,AP127)</f>
        <v>#REF!</v>
      </c>
      <c r="AQ129" s="461" t="e">
        <f t="shared" ca="1" si="1126"/>
        <v>#REF!</v>
      </c>
      <c r="AR129" s="461" t="e">
        <f t="shared" ca="1" si="1126"/>
        <v>#REF!</v>
      </c>
      <c r="AS129" s="461" t="e">
        <f t="shared" ca="1" si="1126"/>
        <v>#REF!</v>
      </c>
      <c r="AT129" s="461" t="e">
        <f t="shared" ca="1" si="1126"/>
        <v>#REF!</v>
      </c>
      <c r="AU129" s="461" t="e">
        <f t="shared" ca="1" si="1126"/>
        <v>#REF!</v>
      </c>
      <c r="AV129" s="461" t="e">
        <f t="shared" ca="1" si="1126"/>
        <v>#REF!</v>
      </c>
      <c r="AW129" s="461" t="e">
        <f t="shared" ca="1" si="1126"/>
        <v>#REF!</v>
      </c>
      <c r="AX129" s="461" t="e">
        <f t="shared" ca="1" si="1126"/>
        <v>#REF!</v>
      </c>
      <c r="AY129" s="461" t="e">
        <f t="shared" ca="1" si="1126"/>
        <v>#REF!</v>
      </c>
      <c r="AZ129" s="461" t="e">
        <f t="shared" ca="1" si="1126"/>
        <v>#REF!</v>
      </c>
      <c r="BA129" s="461" t="e">
        <f t="shared" ca="1" si="1126"/>
        <v>#REF!</v>
      </c>
      <c r="BB129" s="461" t="e">
        <f t="shared" ca="1" si="1126"/>
        <v>#REF!</v>
      </c>
      <c r="BC129" s="461" t="e">
        <f t="shared" ca="1" si="1126"/>
        <v>#REF!</v>
      </c>
      <c r="BD129" s="461" t="e">
        <f t="shared" ca="1" si="1126"/>
        <v>#REF!</v>
      </c>
      <c r="BE129" s="461" t="e">
        <f t="shared" ca="1" si="1126"/>
        <v>#REF!</v>
      </c>
      <c r="BF129" s="461" t="e">
        <f t="shared" ca="1" si="1126"/>
        <v>#REF!</v>
      </c>
      <c r="BG129" s="461" t="e">
        <f t="shared" ca="1" si="1126"/>
        <v>#REF!</v>
      </c>
      <c r="BH129" s="461" t="e">
        <f t="shared" ca="1" si="1126"/>
        <v>#REF!</v>
      </c>
      <c r="BI129" s="461" t="e">
        <f t="shared" ca="1" si="1126"/>
        <v>#REF!</v>
      </c>
      <c r="BJ129" s="461" t="e">
        <f t="shared" ca="1" si="1126"/>
        <v>#REF!</v>
      </c>
      <c r="BK129" s="461" t="e">
        <f t="shared" ca="1" si="1126"/>
        <v>#REF!</v>
      </c>
      <c r="BL129" s="461" t="e">
        <f t="shared" ca="1" si="1126"/>
        <v>#REF!</v>
      </c>
      <c r="BM129" s="461" t="e">
        <f t="shared" ca="1" si="1126"/>
        <v>#REF!</v>
      </c>
      <c r="BN129" s="461" t="e">
        <f t="shared" ca="1" si="1126"/>
        <v>#REF!</v>
      </c>
      <c r="BO129" s="461" t="e">
        <f t="shared" ca="1" si="1126"/>
        <v>#REF!</v>
      </c>
      <c r="BP129" s="461" t="e">
        <f t="shared" ca="1" si="1126"/>
        <v>#REF!</v>
      </c>
      <c r="BQ129" s="461" t="e">
        <f t="shared" ca="1" si="1126"/>
        <v>#REF!</v>
      </c>
      <c r="BR129" s="461" t="e">
        <f t="shared" ca="1" si="1126"/>
        <v>#REF!</v>
      </c>
      <c r="BS129" s="461" t="e">
        <f t="shared" ca="1" si="1126"/>
        <v>#REF!</v>
      </c>
      <c r="BT129" s="461" t="e">
        <f t="shared" ca="1" si="1126"/>
        <v>#REF!</v>
      </c>
      <c r="BU129" s="461" t="e">
        <f t="shared" ca="1" si="1126"/>
        <v>#REF!</v>
      </c>
      <c r="BV129" s="461" t="e">
        <f t="shared" ref="BV129:CL129" ca="1" si="1127">IF(BV128&gt;$I128,($I$128/BV117)*1000,BV127)</f>
        <v>#REF!</v>
      </c>
      <c r="BW129" s="461" t="e">
        <f t="shared" ca="1" si="1127"/>
        <v>#REF!</v>
      </c>
      <c r="BX129" s="461" t="e">
        <f t="shared" ca="1" si="1127"/>
        <v>#REF!</v>
      </c>
      <c r="BY129" s="461" t="e">
        <f t="shared" ca="1" si="1127"/>
        <v>#REF!</v>
      </c>
      <c r="BZ129" s="461" t="e">
        <f t="shared" ca="1" si="1127"/>
        <v>#REF!</v>
      </c>
      <c r="CA129" s="461" t="e">
        <f t="shared" ca="1" si="1127"/>
        <v>#REF!</v>
      </c>
      <c r="CB129" s="461" t="e">
        <f t="shared" ca="1" si="1127"/>
        <v>#REF!</v>
      </c>
      <c r="CC129" s="461" t="e">
        <f t="shared" ca="1" si="1127"/>
        <v>#REF!</v>
      </c>
      <c r="CD129" s="461" t="e">
        <f t="shared" ca="1" si="1127"/>
        <v>#REF!</v>
      </c>
      <c r="CE129" s="461" t="e">
        <f t="shared" ca="1" si="1127"/>
        <v>#REF!</v>
      </c>
      <c r="CF129" s="461" t="e">
        <f t="shared" ca="1" si="1127"/>
        <v>#REF!</v>
      </c>
      <c r="CG129" s="461" t="e">
        <f t="shared" ca="1" si="1127"/>
        <v>#REF!</v>
      </c>
      <c r="CH129" s="461" t="e">
        <f t="shared" ca="1" si="1127"/>
        <v>#REF!</v>
      </c>
      <c r="CI129" s="461" t="e">
        <f t="shared" ca="1" si="1127"/>
        <v>#REF!</v>
      </c>
      <c r="CJ129" s="461" t="e">
        <f t="shared" ca="1" si="1127"/>
        <v>#REF!</v>
      </c>
      <c r="CK129" s="461" t="e">
        <f t="shared" ca="1" si="1127"/>
        <v>#REF!</v>
      </c>
      <c r="CL129" s="461" t="e">
        <f t="shared" ca="1" si="1127"/>
        <v>#REF!</v>
      </c>
      <c r="CN129" s="462"/>
      <c r="CO129" s="462"/>
      <c r="CP129" s="462"/>
    </row>
    <row r="130" spans="1:94" hidden="1" outlineLevel="1" x14ac:dyDescent="0.25">
      <c r="A130" s="459" t="s">
        <v>419</v>
      </c>
      <c r="B130" s="459" t="s">
        <v>423</v>
      </c>
      <c r="C130" s="459" t="s">
        <v>2</v>
      </c>
      <c r="D130" s="459"/>
      <c r="E130" s="461"/>
      <c r="F130" s="461"/>
      <c r="G130" s="461"/>
      <c r="H130" s="461"/>
      <c r="I130" s="461" t="e">
        <f t="shared" ref="I130:AN130" ca="1" si="1128">(I129*I117)/1000</f>
        <v>#REF!</v>
      </c>
      <c r="J130" s="461" t="e">
        <f t="shared" ca="1" si="1128"/>
        <v>#N/A</v>
      </c>
      <c r="K130" s="461" t="e">
        <f t="shared" ca="1" si="1128"/>
        <v>#N/A</v>
      </c>
      <c r="L130" s="461" t="e">
        <f t="shared" ca="1" si="1128"/>
        <v>#N/A</v>
      </c>
      <c r="M130" s="461" t="e">
        <f t="shared" ca="1" si="1128"/>
        <v>#N/A</v>
      </c>
      <c r="N130" s="461" t="e">
        <f t="shared" ca="1" si="1128"/>
        <v>#N/A</v>
      </c>
      <c r="O130" s="461" t="e">
        <f t="shared" ca="1" si="1128"/>
        <v>#REF!</v>
      </c>
      <c r="P130" s="461" t="e">
        <f t="shared" ca="1" si="1128"/>
        <v>#REF!</v>
      </c>
      <c r="Q130" s="461" t="e">
        <f t="shared" ca="1" si="1128"/>
        <v>#REF!</v>
      </c>
      <c r="R130" s="461" t="e">
        <f t="shared" ca="1" si="1128"/>
        <v>#REF!</v>
      </c>
      <c r="S130" s="475" t="e">
        <f t="shared" ca="1" si="1128"/>
        <v>#REF!</v>
      </c>
      <c r="T130" s="475" t="e">
        <f t="shared" ca="1" si="1128"/>
        <v>#REF!</v>
      </c>
      <c r="U130" s="475" t="e">
        <f t="shared" ca="1" si="1128"/>
        <v>#REF!</v>
      </c>
      <c r="V130" s="461" t="e">
        <f t="shared" ca="1" si="1128"/>
        <v>#REF!</v>
      </c>
      <c r="W130" s="461" t="e">
        <f t="shared" ca="1" si="1128"/>
        <v>#REF!</v>
      </c>
      <c r="X130" s="461" t="e">
        <f t="shared" ca="1" si="1128"/>
        <v>#REF!</v>
      </c>
      <c r="Y130" s="461" t="e">
        <f t="shared" ca="1" si="1128"/>
        <v>#REF!</v>
      </c>
      <c r="Z130" s="461" t="e">
        <f t="shared" ca="1" si="1128"/>
        <v>#REF!</v>
      </c>
      <c r="AA130" s="461" t="e">
        <f t="shared" ca="1" si="1128"/>
        <v>#REF!</v>
      </c>
      <c r="AB130" s="461" t="e">
        <f t="shared" ca="1" si="1128"/>
        <v>#REF!</v>
      </c>
      <c r="AC130" s="461" t="e">
        <f t="shared" ca="1" si="1128"/>
        <v>#REF!</v>
      </c>
      <c r="AD130" s="461" t="e">
        <f t="shared" ca="1" si="1128"/>
        <v>#REF!</v>
      </c>
      <c r="AE130" s="461" t="e">
        <f t="shared" ca="1" si="1128"/>
        <v>#REF!</v>
      </c>
      <c r="AF130" s="461" t="e">
        <f t="shared" ca="1" si="1128"/>
        <v>#REF!</v>
      </c>
      <c r="AG130" s="461" t="e">
        <f t="shared" ca="1" si="1128"/>
        <v>#REF!</v>
      </c>
      <c r="AH130" s="461" t="e">
        <f t="shared" ca="1" si="1128"/>
        <v>#REF!</v>
      </c>
      <c r="AI130" s="461" t="e">
        <f t="shared" ca="1" si="1128"/>
        <v>#REF!</v>
      </c>
      <c r="AJ130" s="461" t="e">
        <f t="shared" ca="1" si="1128"/>
        <v>#REF!</v>
      </c>
      <c r="AK130" s="461" t="e">
        <f t="shared" ca="1" si="1128"/>
        <v>#REF!</v>
      </c>
      <c r="AL130" s="461" t="e">
        <f t="shared" ca="1" si="1128"/>
        <v>#REF!</v>
      </c>
      <c r="AM130" s="461" t="e">
        <f t="shared" ca="1" si="1128"/>
        <v>#REF!</v>
      </c>
      <c r="AN130" s="461" t="e">
        <f t="shared" ca="1" si="1128"/>
        <v>#REF!</v>
      </c>
      <c r="AO130" s="461" t="e">
        <f t="shared" ref="AO130:BT130" ca="1" si="1129">(AO129*AO117)/1000</f>
        <v>#REF!</v>
      </c>
      <c r="AP130" s="461" t="e">
        <f t="shared" ca="1" si="1129"/>
        <v>#REF!</v>
      </c>
      <c r="AQ130" s="461" t="e">
        <f t="shared" ca="1" si="1129"/>
        <v>#REF!</v>
      </c>
      <c r="AR130" s="461" t="e">
        <f t="shared" ca="1" si="1129"/>
        <v>#REF!</v>
      </c>
      <c r="AS130" s="461" t="e">
        <f t="shared" ca="1" si="1129"/>
        <v>#REF!</v>
      </c>
      <c r="AT130" s="461" t="e">
        <f t="shared" ca="1" si="1129"/>
        <v>#REF!</v>
      </c>
      <c r="AU130" s="461" t="e">
        <f t="shared" ca="1" si="1129"/>
        <v>#REF!</v>
      </c>
      <c r="AV130" s="461" t="e">
        <f t="shared" ca="1" si="1129"/>
        <v>#REF!</v>
      </c>
      <c r="AW130" s="461" t="e">
        <f t="shared" ca="1" si="1129"/>
        <v>#REF!</v>
      </c>
      <c r="AX130" s="461" t="e">
        <f t="shared" ca="1" si="1129"/>
        <v>#REF!</v>
      </c>
      <c r="AY130" s="461" t="e">
        <f t="shared" ca="1" si="1129"/>
        <v>#REF!</v>
      </c>
      <c r="AZ130" s="461" t="e">
        <f t="shared" ca="1" si="1129"/>
        <v>#REF!</v>
      </c>
      <c r="BA130" s="461" t="e">
        <f t="shared" ca="1" si="1129"/>
        <v>#REF!</v>
      </c>
      <c r="BB130" s="461" t="e">
        <f t="shared" ca="1" si="1129"/>
        <v>#REF!</v>
      </c>
      <c r="BC130" s="461" t="e">
        <f t="shared" ca="1" si="1129"/>
        <v>#REF!</v>
      </c>
      <c r="BD130" s="461" t="e">
        <f t="shared" ca="1" si="1129"/>
        <v>#REF!</v>
      </c>
      <c r="BE130" s="461" t="e">
        <f t="shared" ca="1" si="1129"/>
        <v>#REF!</v>
      </c>
      <c r="BF130" s="461" t="e">
        <f t="shared" ca="1" si="1129"/>
        <v>#REF!</v>
      </c>
      <c r="BG130" s="461" t="e">
        <f t="shared" ca="1" si="1129"/>
        <v>#REF!</v>
      </c>
      <c r="BH130" s="461" t="e">
        <f t="shared" ca="1" si="1129"/>
        <v>#REF!</v>
      </c>
      <c r="BI130" s="461" t="e">
        <f t="shared" ca="1" si="1129"/>
        <v>#REF!</v>
      </c>
      <c r="BJ130" s="461" t="e">
        <f t="shared" ca="1" si="1129"/>
        <v>#REF!</v>
      </c>
      <c r="BK130" s="461" t="e">
        <f t="shared" ca="1" si="1129"/>
        <v>#REF!</v>
      </c>
      <c r="BL130" s="461" t="e">
        <f t="shared" ca="1" si="1129"/>
        <v>#REF!</v>
      </c>
      <c r="BM130" s="461" t="e">
        <f t="shared" ca="1" si="1129"/>
        <v>#REF!</v>
      </c>
      <c r="BN130" s="461" t="e">
        <f t="shared" ca="1" si="1129"/>
        <v>#REF!</v>
      </c>
      <c r="BO130" s="461" t="e">
        <f t="shared" ca="1" si="1129"/>
        <v>#REF!</v>
      </c>
      <c r="BP130" s="461" t="e">
        <f t="shared" ca="1" si="1129"/>
        <v>#REF!</v>
      </c>
      <c r="BQ130" s="461" t="e">
        <f t="shared" ca="1" si="1129"/>
        <v>#REF!</v>
      </c>
      <c r="BR130" s="461" t="e">
        <f t="shared" ca="1" si="1129"/>
        <v>#REF!</v>
      </c>
      <c r="BS130" s="461" t="e">
        <f t="shared" ca="1" si="1129"/>
        <v>#REF!</v>
      </c>
      <c r="BT130" s="461" t="e">
        <f t="shared" ca="1" si="1129"/>
        <v>#REF!</v>
      </c>
      <c r="BU130" s="461" t="e">
        <f t="shared" ref="BU130:CL130" ca="1" si="1130">(BU129*BU117)/1000</f>
        <v>#REF!</v>
      </c>
      <c r="BV130" s="461" t="e">
        <f t="shared" ca="1" si="1130"/>
        <v>#REF!</v>
      </c>
      <c r="BW130" s="461" t="e">
        <f t="shared" ca="1" si="1130"/>
        <v>#REF!</v>
      </c>
      <c r="BX130" s="461" t="e">
        <f t="shared" ca="1" si="1130"/>
        <v>#REF!</v>
      </c>
      <c r="BY130" s="461" t="e">
        <f t="shared" ca="1" si="1130"/>
        <v>#REF!</v>
      </c>
      <c r="BZ130" s="461" t="e">
        <f t="shared" ca="1" si="1130"/>
        <v>#REF!</v>
      </c>
      <c r="CA130" s="461" t="e">
        <f t="shared" ca="1" si="1130"/>
        <v>#REF!</v>
      </c>
      <c r="CB130" s="461" t="e">
        <f t="shared" ca="1" si="1130"/>
        <v>#REF!</v>
      </c>
      <c r="CC130" s="461" t="e">
        <f t="shared" ca="1" si="1130"/>
        <v>#REF!</v>
      </c>
      <c r="CD130" s="461" t="e">
        <f t="shared" ca="1" si="1130"/>
        <v>#REF!</v>
      </c>
      <c r="CE130" s="461" t="e">
        <f t="shared" ca="1" si="1130"/>
        <v>#REF!</v>
      </c>
      <c r="CF130" s="461" t="e">
        <f t="shared" ca="1" si="1130"/>
        <v>#REF!</v>
      </c>
      <c r="CG130" s="461" t="e">
        <f t="shared" ca="1" si="1130"/>
        <v>#REF!</v>
      </c>
      <c r="CH130" s="461" t="e">
        <f t="shared" ca="1" si="1130"/>
        <v>#REF!</v>
      </c>
      <c r="CI130" s="461" t="e">
        <f t="shared" ca="1" si="1130"/>
        <v>#REF!</v>
      </c>
      <c r="CJ130" s="461" t="e">
        <f t="shared" ca="1" si="1130"/>
        <v>#REF!</v>
      </c>
      <c r="CK130" s="461" t="e">
        <f t="shared" ca="1" si="1130"/>
        <v>#REF!</v>
      </c>
      <c r="CL130" s="461" t="e">
        <f t="shared" ca="1" si="1130"/>
        <v>#REF!</v>
      </c>
      <c r="CN130" s="462"/>
      <c r="CO130" s="462"/>
      <c r="CP130" s="462"/>
    </row>
    <row r="131" spans="1:94" ht="16.5" hidden="1" collapsed="1" thickBot="1" x14ac:dyDescent="0.3">
      <c r="A131" s="515" t="s">
        <v>488</v>
      </c>
      <c r="B131" s="515"/>
      <c r="C131" s="515"/>
      <c r="D131" s="515"/>
      <c r="E131" s="516">
        <v>2015</v>
      </c>
      <c r="F131" s="517">
        <f>E131+1</f>
        <v>2016</v>
      </c>
      <c r="G131" s="517">
        <f t="shared" ref="G131" si="1131">F131+1</f>
        <v>2017</v>
      </c>
      <c r="H131" s="517">
        <f t="shared" ref="H131" si="1132">G131+1</f>
        <v>2018</v>
      </c>
      <c r="I131" s="517">
        <f t="shared" ref="I131" si="1133">H131+1</f>
        <v>2019</v>
      </c>
      <c r="J131" s="517">
        <f>E131+5</f>
        <v>2020</v>
      </c>
      <c r="K131" s="517">
        <f>J131+1</f>
        <v>2021</v>
      </c>
      <c r="L131" s="517">
        <f t="shared" ref="L131" si="1134">K131+1</f>
        <v>2022</v>
      </c>
      <c r="M131" s="517">
        <f t="shared" ref="M131" si="1135">L131+1</f>
        <v>2023</v>
      </c>
      <c r="N131" s="517">
        <f t="shared" ref="N131" si="1136">M131+1</f>
        <v>2024</v>
      </c>
      <c r="O131" s="517">
        <f>J131+5</f>
        <v>2025</v>
      </c>
      <c r="P131" s="517">
        <f>O131+1</f>
        <v>2026</v>
      </c>
      <c r="Q131" s="517">
        <f t="shared" ref="Q131" si="1137">P131+1</f>
        <v>2027</v>
      </c>
      <c r="R131" s="517">
        <f t="shared" ref="R131" si="1138">Q131+1</f>
        <v>2028</v>
      </c>
      <c r="S131" s="517">
        <f t="shared" ref="S131" si="1139">R131+1</f>
        <v>2029</v>
      </c>
      <c r="T131" s="517">
        <f>O131+5</f>
        <v>2030</v>
      </c>
      <c r="U131" s="517">
        <f>T131+1</f>
        <v>2031</v>
      </c>
      <c r="V131" s="517">
        <f t="shared" ref="V131" si="1140">U131+1</f>
        <v>2032</v>
      </c>
      <c r="W131" s="517">
        <f t="shared" ref="W131" si="1141">V131+1</f>
        <v>2033</v>
      </c>
      <c r="X131" s="517">
        <f t="shared" ref="X131" si="1142">W131+1</f>
        <v>2034</v>
      </c>
      <c r="Y131" s="517">
        <f>T131+5</f>
        <v>2035</v>
      </c>
      <c r="Z131" s="517">
        <f>Y131+1</f>
        <v>2036</v>
      </c>
      <c r="AA131" s="517">
        <f t="shared" ref="AA131" si="1143">Z131+1</f>
        <v>2037</v>
      </c>
      <c r="AB131" s="517">
        <f t="shared" ref="AB131" si="1144">AA131+1</f>
        <v>2038</v>
      </c>
      <c r="AC131" s="517">
        <f t="shared" ref="AC131" si="1145">AB131+1</f>
        <v>2039</v>
      </c>
      <c r="AD131" s="517">
        <f>Y131+5</f>
        <v>2040</v>
      </c>
      <c r="AE131" s="517">
        <f>AD131+1</f>
        <v>2041</v>
      </c>
      <c r="AF131" s="517">
        <f t="shared" ref="AF131" si="1146">AE131+1</f>
        <v>2042</v>
      </c>
      <c r="AG131" s="517">
        <f t="shared" ref="AG131" si="1147">AF131+1</f>
        <v>2043</v>
      </c>
      <c r="AH131" s="517">
        <f t="shared" ref="AH131" si="1148">AG131+1</f>
        <v>2044</v>
      </c>
      <c r="AI131" s="517">
        <f>AD131+5</f>
        <v>2045</v>
      </c>
      <c r="AJ131" s="517">
        <f>AI131+1</f>
        <v>2046</v>
      </c>
      <c r="AK131" s="517">
        <f t="shared" ref="AK131" si="1149">AJ131+1</f>
        <v>2047</v>
      </c>
      <c r="AL131" s="517">
        <f t="shared" ref="AL131" si="1150">AK131+1</f>
        <v>2048</v>
      </c>
      <c r="AM131" s="517">
        <f t="shared" ref="AM131" si="1151">AL131+1</f>
        <v>2049</v>
      </c>
      <c r="AN131" s="517">
        <f>AI131+5</f>
        <v>2050</v>
      </c>
      <c r="AO131" s="517">
        <f>AN131+1</f>
        <v>2051</v>
      </c>
      <c r="AP131" s="517">
        <f t="shared" ref="AP131" si="1152">AO131+1</f>
        <v>2052</v>
      </c>
      <c r="AQ131" s="517">
        <f t="shared" ref="AQ131" si="1153">AP131+1</f>
        <v>2053</v>
      </c>
      <c r="AR131" s="517">
        <f t="shared" ref="AR131" si="1154">AQ131+1</f>
        <v>2054</v>
      </c>
      <c r="AS131" s="517">
        <f>AN131+5</f>
        <v>2055</v>
      </c>
      <c r="AT131" s="517">
        <f>AS131+1</f>
        <v>2056</v>
      </c>
      <c r="AU131" s="517">
        <f t="shared" ref="AU131" si="1155">AT131+1</f>
        <v>2057</v>
      </c>
      <c r="AV131" s="517">
        <f t="shared" ref="AV131" si="1156">AU131+1</f>
        <v>2058</v>
      </c>
      <c r="AW131" s="517">
        <f t="shared" ref="AW131" si="1157">AV131+1</f>
        <v>2059</v>
      </c>
      <c r="AX131" s="517">
        <f>AS131+5</f>
        <v>2060</v>
      </c>
      <c r="AY131" s="517">
        <f>AX131+1</f>
        <v>2061</v>
      </c>
      <c r="AZ131" s="517">
        <f t="shared" ref="AZ131" si="1158">AY131+1</f>
        <v>2062</v>
      </c>
      <c r="BA131" s="517">
        <f t="shared" ref="BA131" si="1159">AZ131+1</f>
        <v>2063</v>
      </c>
      <c r="BB131" s="517">
        <f t="shared" ref="BB131" si="1160">BA131+1</f>
        <v>2064</v>
      </c>
      <c r="BC131" s="517">
        <f>AX131+5</f>
        <v>2065</v>
      </c>
      <c r="BD131" s="517">
        <f>BC131+1</f>
        <v>2066</v>
      </c>
      <c r="BE131" s="517">
        <f t="shared" ref="BE131" si="1161">BD131+1</f>
        <v>2067</v>
      </c>
      <c r="BF131" s="517">
        <f t="shared" ref="BF131" si="1162">BE131+1</f>
        <v>2068</v>
      </c>
      <c r="BG131" s="517">
        <f t="shared" ref="BG131" si="1163">BF131+1</f>
        <v>2069</v>
      </c>
      <c r="BH131" s="517">
        <f>BC131+5</f>
        <v>2070</v>
      </c>
      <c r="BI131" s="517">
        <f>BH131+1</f>
        <v>2071</v>
      </c>
      <c r="BJ131" s="517">
        <f t="shared" ref="BJ131" si="1164">BI131+1</f>
        <v>2072</v>
      </c>
      <c r="BK131" s="517">
        <f t="shared" ref="BK131" si="1165">BJ131+1</f>
        <v>2073</v>
      </c>
      <c r="BL131" s="517">
        <f t="shared" ref="BL131" si="1166">BK131+1</f>
        <v>2074</v>
      </c>
      <c r="BM131" s="517">
        <f>BH131+5</f>
        <v>2075</v>
      </c>
      <c r="BN131" s="517">
        <f>BM131+1</f>
        <v>2076</v>
      </c>
      <c r="BO131" s="517">
        <f t="shared" ref="BO131" si="1167">BN131+1</f>
        <v>2077</v>
      </c>
      <c r="BP131" s="517">
        <f t="shared" ref="BP131" si="1168">BO131+1</f>
        <v>2078</v>
      </c>
      <c r="BQ131" s="517">
        <f t="shared" ref="BQ131" si="1169">BP131+1</f>
        <v>2079</v>
      </c>
      <c r="BR131" s="517">
        <f>BM131+5</f>
        <v>2080</v>
      </c>
      <c r="BS131" s="517">
        <f>BR131+1</f>
        <v>2081</v>
      </c>
      <c r="BT131" s="517">
        <f t="shared" ref="BT131" si="1170">BS131+1</f>
        <v>2082</v>
      </c>
      <c r="BU131" s="517">
        <f t="shared" ref="BU131" si="1171">BT131+1</f>
        <v>2083</v>
      </c>
      <c r="BV131" s="517">
        <f t="shared" ref="BV131" si="1172">BU131+1</f>
        <v>2084</v>
      </c>
      <c r="BW131" s="517">
        <f>BR131+5</f>
        <v>2085</v>
      </c>
      <c r="BX131" s="517">
        <f>BW131+1</f>
        <v>2086</v>
      </c>
      <c r="BY131" s="517">
        <f t="shared" ref="BY131" si="1173">BX131+1</f>
        <v>2087</v>
      </c>
      <c r="BZ131" s="517">
        <f t="shared" ref="BZ131" si="1174">BY131+1</f>
        <v>2088</v>
      </c>
      <c r="CA131" s="517">
        <f t="shared" ref="CA131" si="1175">BZ131+1</f>
        <v>2089</v>
      </c>
      <c r="CB131" s="517">
        <f>BW131+5</f>
        <v>2090</v>
      </c>
      <c r="CC131" s="517">
        <f>CB131+1</f>
        <v>2091</v>
      </c>
      <c r="CD131" s="517">
        <f t="shared" ref="CD131" si="1176">CC131+1</f>
        <v>2092</v>
      </c>
      <c r="CE131" s="517">
        <f t="shared" ref="CE131" si="1177">CD131+1</f>
        <v>2093</v>
      </c>
      <c r="CF131" s="517">
        <f t="shared" ref="CF131" si="1178">CE131+1</f>
        <v>2094</v>
      </c>
      <c r="CG131" s="517">
        <f>CB131+5</f>
        <v>2095</v>
      </c>
      <c r="CH131" s="517">
        <f>CG131+1</f>
        <v>2096</v>
      </c>
      <c r="CI131" s="517">
        <f t="shared" ref="CI131" si="1179">CH131+1</f>
        <v>2097</v>
      </c>
      <c r="CJ131" s="517">
        <f t="shared" ref="CJ131" si="1180">CI131+1</f>
        <v>2098</v>
      </c>
      <c r="CK131" s="517">
        <f t="shared" ref="CK131" si="1181">CJ131+1</f>
        <v>2099</v>
      </c>
      <c r="CL131" s="517">
        <f>CG131+5</f>
        <v>2100</v>
      </c>
      <c r="CN131" s="518" t="s">
        <v>409</v>
      </c>
      <c r="CO131" s="518" t="s">
        <v>411</v>
      </c>
      <c r="CP131" s="518" t="s">
        <v>410</v>
      </c>
    </row>
    <row r="132" spans="1:94" s="520" customFormat="1" ht="16.5" hidden="1" outlineLevel="1" thickTop="1" x14ac:dyDescent="0.25">
      <c r="A132" s="459" t="s">
        <v>487</v>
      </c>
      <c r="B132" s="459" t="s">
        <v>426</v>
      </c>
      <c r="C132" s="459" t="s">
        <v>32</v>
      </c>
      <c r="D132" s="459"/>
      <c r="E132" s="461"/>
      <c r="F132" s="461"/>
      <c r="G132" s="461"/>
      <c r="H132" s="461"/>
      <c r="I132" s="461" t="e">
        <f t="shared" ref="I132:AN132" ca="1" si="1182">I113/H113</f>
        <v>#DIV/0!</v>
      </c>
      <c r="J132" s="461" t="e">
        <f t="shared" ca="1" si="1182"/>
        <v>#N/A</v>
      </c>
      <c r="K132" s="461" t="e">
        <f t="shared" ca="1" si="1182"/>
        <v>#N/A</v>
      </c>
      <c r="L132" s="461" t="e">
        <f t="shared" ca="1" si="1182"/>
        <v>#N/A</v>
      </c>
      <c r="M132" s="461" t="e">
        <f t="shared" ca="1" si="1182"/>
        <v>#N/A</v>
      </c>
      <c r="N132" s="461" t="e">
        <f t="shared" ca="1" si="1182"/>
        <v>#N/A</v>
      </c>
      <c r="O132" s="461" t="e">
        <f t="shared" ca="1" si="1182"/>
        <v>#N/A</v>
      </c>
      <c r="P132" s="461" t="e">
        <f t="shared" ca="1" si="1182"/>
        <v>#DIV/0!</v>
      </c>
      <c r="Q132" s="461" t="e">
        <f t="shared" ca="1" si="1182"/>
        <v>#DIV/0!</v>
      </c>
      <c r="R132" s="461" t="e">
        <f t="shared" ca="1" si="1182"/>
        <v>#DIV/0!</v>
      </c>
      <c r="S132" s="475" t="e">
        <f t="shared" ca="1" si="1182"/>
        <v>#DIV/0!</v>
      </c>
      <c r="T132" s="475" t="e">
        <f t="shared" ca="1" si="1182"/>
        <v>#DIV/0!</v>
      </c>
      <c r="U132" s="475" t="e">
        <f t="shared" ca="1" si="1182"/>
        <v>#DIV/0!</v>
      </c>
      <c r="V132" s="461" t="e">
        <f t="shared" ca="1" si="1182"/>
        <v>#DIV/0!</v>
      </c>
      <c r="W132" s="461" t="e">
        <f t="shared" ca="1" si="1182"/>
        <v>#DIV/0!</v>
      </c>
      <c r="X132" s="461" t="e">
        <f t="shared" ca="1" si="1182"/>
        <v>#DIV/0!</v>
      </c>
      <c r="Y132" s="461" t="e">
        <f t="shared" ca="1" si="1182"/>
        <v>#DIV/0!</v>
      </c>
      <c r="Z132" s="461" t="e">
        <f t="shared" ca="1" si="1182"/>
        <v>#DIV/0!</v>
      </c>
      <c r="AA132" s="461" t="e">
        <f t="shared" ca="1" si="1182"/>
        <v>#DIV/0!</v>
      </c>
      <c r="AB132" s="461" t="e">
        <f t="shared" ca="1" si="1182"/>
        <v>#DIV/0!</v>
      </c>
      <c r="AC132" s="461" t="e">
        <f t="shared" ca="1" si="1182"/>
        <v>#DIV/0!</v>
      </c>
      <c r="AD132" s="461" t="e">
        <f t="shared" ca="1" si="1182"/>
        <v>#DIV/0!</v>
      </c>
      <c r="AE132" s="461" t="e">
        <f t="shared" ca="1" si="1182"/>
        <v>#DIV/0!</v>
      </c>
      <c r="AF132" s="461" t="e">
        <f t="shared" ca="1" si="1182"/>
        <v>#DIV/0!</v>
      </c>
      <c r="AG132" s="461" t="e">
        <f t="shared" ca="1" si="1182"/>
        <v>#DIV/0!</v>
      </c>
      <c r="AH132" s="461" t="e">
        <f t="shared" ca="1" si="1182"/>
        <v>#DIV/0!</v>
      </c>
      <c r="AI132" s="461" t="e">
        <f t="shared" ca="1" si="1182"/>
        <v>#DIV/0!</v>
      </c>
      <c r="AJ132" s="461" t="e">
        <f t="shared" ca="1" si="1182"/>
        <v>#DIV/0!</v>
      </c>
      <c r="AK132" s="461" t="e">
        <f t="shared" ca="1" si="1182"/>
        <v>#DIV/0!</v>
      </c>
      <c r="AL132" s="461" t="e">
        <f t="shared" ca="1" si="1182"/>
        <v>#DIV/0!</v>
      </c>
      <c r="AM132" s="461" t="e">
        <f t="shared" ca="1" si="1182"/>
        <v>#DIV/0!</v>
      </c>
      <c r="AN132" s="461" t="e">
        <f t="shared" ca="1" si="1182"/>
        <v>#DIV/0!</v>
      </c>
      <c r="AO132" s="461" t="e">
        <f t="shared" ref="AO132:BT132" ca="1" si="1183">AO113/AN113</f>
        <v>#DIV/0!</v>
      </c>
      <c r="AP132" s="461" t="e">
        <f t="shared" ca="1" si="1183"/>
        <v>#DIV/0!</v>
      </c>
      <c r="AQ132" s="461" t="e">
        <f t="shared" ca="1" si="1183"/>
        <v>#DIV/0!</v>
      </c>
      <c r="AR132" s="461" t="e">
        <f t="shared" ca="1" si="1183"/>
        <v>#DIV/0!</v>
      </c>
      <c r="AS132" s="461" t="e">
        <f t="shared" ca="1" si="1183"/>
        <v>#DIV/0!</v>
      </c>
      <c r="AT132" s="461" t="e">
        <f t="shared" ca="1" si="1183"/>
        <v>#DIV/0!</v>
      </c>
      <c r="AU132" s="461" t="e">
        <f t="shared" ca="1" si="1183"/>
        <v>#DIV/0!</v>
      </c>
      <c r="AV132" s="461" t="e">
        <f t="shared" ca="1" si="1183"/>
        <v>#DIV/0!</v>
      </c>
      <c r="AW132" s="461" t="e">
        <f t="shared" ca="1" si="1183"/>
        <v>#DIV/0!</v>
      </c>
      <c r="AX132" s="461" t="e">
        <f t="shared" ca="1" si="1183"/>
        <v>#DIV/0!</v>
      </c>
      <c r="AY132" s="461" t="e">
        <f t="shared" ca="1" si="1183"/>
        <v>#DIV/0!</v>
      </c>
      <c r="AZ132" s="461" t="e">
        <f t="shared" ca="1" si="1183"/>
        <v>#DIV/0!</v>
      </c>
      <c r="BA132" s="461" t="e">
        <f t="shared" ca="1" si="1183"/>
        <v>#DIV/0!</v>
      </c>
      <c r="BB132" s="461" t="e">
        <f t="shared" ca="1" si="1183"/>
        <v>#DIV/0!</v>
      </c>
      <c r="BC132" s="461" t="e">
        <f t="shared" ca="1" si="1183"/>
        <v>#DIV/0!</v>
      </c>
      <c r="BD132" s="461" t="e">
        <f t="shared" ca="1" si="1183"/>
        <v>#DIV/0!</v>
      </c>
      <c r="BE132" s="461" t="e">
        <f t="shared" ca="1" si="1183"/>
        <v>#DIV/0!</v>
      </c>
      <c r="BF132" s="461" t="e">
        <f t="shared" ca="1" si="1183"/>
        <v>#DIV/0!</v>
      </c>
      <c r="BG132" s="461" t="e">
        <f t="shared" ca="1" si="1183"/>
        <v>#DIV/0!</v>
      </c>
      <c r="BH132" s="461" t="e">
        <f t="shared" ca="1" si="1183"/>
        <v>#DIV/0!</v>
      </c>
      <c r="BI132" s="461" t="e">
        <f t="shared" ca="1" si="1183"/>
        <v>#DIV/0!</v>
      </c>
      <c r="BJ132" s="461" t="e">
        <f t="shared" ca="1" si="1183"/>
        <v>#DIV/0!</v>
      </c>
      <c r="BK132" s="461" t="e">
        <f t="shared" ca="1" si="1183"/>
        <v>#DIV/0!</v>
      </c>
      <c r="BL132" s="461" t="e">
        <f t="shared" ca="1" si="1183"/>
        <v>#DIV/0!</v>
      </c>
      <c r="BM132" s="461" t="e">
        <f t="shared" ca="1" si="1183"/>
        <v>#DIV/0!</v>
      </c>
      <c r="BN132" s="461" t="e">
        <f t="shared" ca="1" si="1183"/>
        <v>#DIV/0!</v>
      </c>
      <c r="BO132" s="461" t="e">
        <f t="shared" ca="1" si="1183"/>
        <v>#DIV/0!</v>
      </c>
      <c r="BP132" s="461" t="e">
        <f t="shared" ca="1" si="1183"/>
        <v>#DIV/0!</v>
      </c>
      <c r="BQ132" s="461" t="e">
        <f t="shared" ca="1" si="1183"/>
        <v>#DIV/0!</v>
      </c>
      <c r="BR132" s="461" t="e">
        <f t="shared" ca="1" si="1183"/>
        <v>#DIV/0!</v>
      </c>
      <c r="BS132" s="461" t="e">
        <f t="shared" ca="1" si="1183"/>
        <v>#DIV/0!</v>
      </c>
      <c r="BT132" s="461" t="e">
        <f t="shared" ca="1" si="1183"/>
        <v>#DIV/0!</v>
      </c>
      <c r="BU132" s="461" t="e">
        <f t="shared" ref="BU132:CL132" ca="1" si="1184">BU113/BT113</f>
        <v>#DIV/0!</v>
      </c>
      <c r="BV132" s="461" t="e">
        <f t="shared" ca="1" si="1184"/>
        <v>#DIV/0!</v>
      </c>
      <c r="BW132" s="461" t="e">
        <f t="shared" ca="1" si="1184"/>
        <v>#DIV/0!</v>
      </c>
      <c r="BX132" s="461" t="e">
        <f t="shared" ca="1" si="1184"/>
        <v>#DIV/0!</v>
      </c>
      <c r="BY132" s="461" t="e">
        <f t="shared" ca="1" si="1184"/>
        <v>#DIV/0!</v>
      </c>
      <c r="BZ132" s="461" t="e">
        <f t="shared" ca="1" si="1184"/>
        <v>#DIV/0!</v>
      </c>
      <c r="CA132" s="461" t="e">
        <f t="shared" ca="1" si="1184"/>
        <v>#DIV/0!</v>
      </c>
      <c r="CB132" s="461" t="e">
        <f t="shared" ca="1" si="1184"/>
        <v>#DIV/0!</v>
      </c>
      <c r="CC132" s="461" t="e">
        <f t="shared" ca="1" si="1184"/>
        <v>#DIV/0!</v>
      </c>
      <c r="CD132" s="461" t="e">
        <f t="shared" ca="1" si="1184"/>
        <v>#DIV/0!</v>
      </c>
      <c r="CE132" s="461" t="e">
        <f t="shared" ca="1" si="1184"/>
        <v>#DIV/0!</v>
      </c>
      <c r="CF132" s="461" t="e">
        <f t="shared" ca="1" si="1184"/>
        <v>#DIV/0!</v>
      </c>
      <c r="CG132" s="461" t="e">
        <f t="shared" ca="1" si="1184"/>
        <v>#DIV/0!</v>
      </c>
      <c r="CH132" s="461" t="e">
        <f t="shared" ca="1" si="1184"/>
        <v>#DIV/0!</v>
      </c>
      <c r="CI132" s="461" t="e">
        <f t="shared" ca="1" si="1184"/>
        <v>#DIV/0!</v>
      </c>
      <c r="CJ132" s="461" t="e">
        <f t="shared" ca="1" si="1184"/>
        <v>#DIV/0!</v>
      </c>
      <c r="CK132" s="461" t="e">
        <f t="shared" ca="1" si="1184"/>
        <v>#DIV/0!</v>
      </c>
      <c r="CL132" s="461" t="e">
        <f t="shared" ca="1" si="1184"/>
        <v>#DIV/0!</v>
      </c>
      <c r="CM132" s="418"/>
      <c r="CN132" s="462"/>
      <c r="CO132" s="462"/>
      <c r="CP132" s="462"/>
    </row>
    <row r="133" spans="1:94" hidden="1" outlineLevel="1" x14ac:dyDescent="0.25">
      <c r="A133" s="459" t="s">
        <v>487</v>
      </c>
      <c r="B133" s="459" t="s">
        <v>424</v>
      </c>
      <c r="C133" s="459" t="s">
        <v>422</v>
      </c>
      <c r="D133" s="459"/>
      <c r="E133" s="461"/>
      <c r="F133" s="461"/>
      <c r="G133" s="461"/>
      <c r="H133" s="461"/>
      <c r="I133" s="461" t="str">
        <f>I118</f>
        <v/>
      </c>
      <c r="J133" s="461" t="e">
        <f t="shared" ref="J133:AO133" ca="1" si="1185">J132*I133</f>
        <v>#N/A</v>
      </c>
      <c r="K133" s="461" t="e">
        <f t="shared" ca="1" si="1185"/>
        <v>#N/A</v>
      </c>
      <c r="L133" s="461" t="e">
        <f t="shared" ca="1" si="1185"/>
        <v>#N/A</v>
      </c>
      <c r="M133" s="461" t="e">
        <f t="shared" ca="1" si="1185"/>
        <v>#N/A</v>
      </c>
      <c r="N133" s="461" t="e">
        <f t="shared" ca="1" si="1185"/>
        <v>#N/A</v>
      </c>
      <c r="O133" s="461" t="e">
        <f t="shared" ca="1" si="1185"/>
        <v>#N/A</v>
      </c>
      <c r="P133" s="461" t="e">
        <f t="shared" ca="1" si="1185"/>
        <v>#DIV/0!</v>
      </c>
      <c r="Q133" s="461" t="e">
        <f t="shared" ca="1" si="1185"/>
        <v>#DIV/0!</v>
      </c>
      <c r="R133" s="461" t="e">
        <f t="shared" ca="1" si="1185"/>
        <v>#DIV/0!</v>
      </c>
      <c r="S133" s="475" t="e">
        <f t="shared" ca="1" si="1185"/>
        <v>#DIV/0!</v>
      </c>
      <c r="T133" s="475" t="e">
        <f t="shared" ca="1" si="1185"/>
        <v>#DIV/0!</v>
      </c>
      <c r="U133" s="475" t="e">
        <f t="shared" ca="1" si="1185"/>
        <v>#DIV/0!</v>
      </c>
      <c r="V133" s="461" t="e">
        <f t="shared" ca="1" si="1185"/>
        <v>#DIV/0!</v>
      </c>
      <c r="W133" s="461" t="e">
        <f t="shared" ca="1" si="1185"/>
        <v>#DIV/0!</v>
      </c>
      <c r="X133" s="461" t="e">
        <f t="shared" ca="1" si="1185"/>
        <v>#DIV/0!</v>
      </c>
      <c r="Y133" s="461" t="e">
        <f t="shared" ca="1" si="1185"/>
        <v>#DIV/0!</v>
      </c>
      <c r="Z133" s="461" t="e">
        <f t="shared" ca="1" si="1185"/>
        <v>#DIV/0!</v>
      </c>
      <c r="AA133" s="461" t="e">
        <f t="shared" ca="1" si="1185"/>
        <v>#DIV/0!</v>
      </c>
      <c r="AB133" s="461" t="e">
        <f t="shared" ca="1" si="1185"/>
        <v>#DIV/0!</v>
      </c>
      <c r="AC133" s="461" t="e">
        <f t="shared" ca="1" si="1185"/>
        <v>#DIV/0!</v>
      </c>
      <c r="AD133" s="461" t="e">
        <f t="shared" ca="1" si="1185"/>
        <v>#DIV/0!</v>
      </c>
      <c r="AE133" s="461" t="e">
        <f t="shared" ca="1" si="1185"/>
        <v>#DIV/0!</v>
      </c>
      <c r="AF133" s="461" t="e">
        <f t="shared" ca="1" si="1185"/>
        <v>#DIV/0!</v>
      </c>
      <c r="AG133" s="461" t="e">
        <f t="shared" ca="1" si="1185"/>
        <v>#DIV/0!</v>
      </c>
      <c r="AH133" s="461" t="e">
        <f t="shared" ca="1" si="1185"/>
        <v>#DIV/0!</v>
      </c>
      <c r="AI133" s="461" t="e">
        <f t="shared" ca="1" si="1185"/>
        <v>#DIV/0!</v>
      </c>
      <c r="AJ133" s="461" t="e">
        <f t="shared" ca="1" si="1185"/>
        <v>#DIV/0!</v>
      </c>
      <c r="AK133" s="461" t="e">
        <f t="shared" ca="1" si="1185"/>
        <v>#DIV/0!</v>
      </c>
      <c r="AL133" s="461" t="e">
        <f t="shared" ca="1" si="1185"/>
        <v>#DIV/0!</v>
      </c>
      <c r="AM133" s="461" t="e">
        <f t="shared" ca="1" si="1185"/>
        <v>#DIV/0!</v>
      </c>
      <c r="AN133" s="461" t="e">
        <f t="shared" ca="1" si="1185"/>
        <v>#DIV/0!</v>
      </c>
      <c r="AO133" s="461" t="e">
        <f t="shared" ca="1" si="1185"/>
        <v>#DIV/0!</v>
      </c>
      <c r="AP133" s="461" t="e">
        <f t="shared" ref="AP133:BU133" ca="1" si="1186">AP132*AO133</f>
        <v>#DIV/0!</v>
      </c>
      <c r="AQ133" s="461" t="e">
        <f t="shared" ca="1" si="1186"/>
        <v>#DIV/0!</v>
      </c>
      <c r="AR133" s="461" t="e">
        <f t="shared" ca="1" si="1186"/>
        <v>#DIV/0!</v>
      </c>
      <c r="AS133" s="461" t="e">
        <f t="shared" ca="1" si="1186"/>
        <v>#DIV/0!</v>
      </c>
      <c r="AT133" s="461" t="e">
        <f t="shared" ca="1" si="1186"/>
        <v>#DIV/0!</v>
      </c>
      <c r="AU133" s="461" t="e">
        <f t="shared" ca="1" si="1186"/>
        <v>#DIV/0!</v>
      </c>
      <c r="AV133" s="461" t="e">
        <f t="shared" ca="1" si="1186"/>
        <v>#DIV/0!</v>
      </c>
      <c r="AW133" s="461" t="e">
        <f t="shared" ca="1" si="1186"/>
        <v>#DIV/0!</v>
      </c>
      <c r="AX133" s="461" t="e">
        <f t="shared" ca="1" si="1186"/>
        <v>#DIV/0!</v>
      </c>
      <c r="AY133" s="461" t="e">
        <f t="shared" ca="1" si="1186"/>
        <v>#DIV/0!</v>
      </c>
      <c r="AZ133" s="461" t="e">
        <f t="shared" ca="1" si="1186"/>
        <v>#DIV/0!</v>
      </c>
      <c r="BA133" s="461" t="e">
        <f t="shared" ca="1" si="1186"/>
        <v>#DIV/0!</v>
      </c>
      <c r="BB133" s="461" t="e">
        <f t="shared" ca="1" si="1186"/>
        <v>#DIV/0!</v>
      </c>
      <c r="BC133" s="461" t="e">
        <f t="shared" ca="1" si="1186"/>
        <v>#DIV/0!</v>
      </c>
      <c r="BD133" s="461" t="e">
        <f t="shared" ca="1" si="1186"/>
        <v>#DIV/0!</v>
      </c>
      <c r="BE133" s="461" t="e">
        <f t="shared" ca="1" si="1186"/>
        <v>#DIV/0!</v>
      </c>
      <c r="BF133" s="461" t="e">
        <f t="shared" ca="1" si="1186"/>
        <v>#DIV/0!</v>
      </c>
      <c r="BG133" s="461" t="e">
        <f t="shared" ca="1" si="1186"/>
        <v>#DIV/0!</v>
      </c>
      <c r="BH133" s="461" t="e">
        <f t="shared" ca="1" si="1186"/>
        <v>#DIV/0!</v>
      </c>
      <c r="BI133" s="461" t="e">
        <f t="shared" ca="1" si="1186"/>
        <v>#DIV/0!</v>
      </c>
      <c r="BJ133" s="461" t="e">
        <f t="shared" ca="1" si="1186"/>
        <v>#DIV/0!</v>
      </c>
      <c r="BK133" s="461" t="e">
        <f t="shared" ca="1" si="1186"/>
        <v>#DIV/0!</v>
      </c>
      <c r="BL133" s="461" t="e">
        <f t="shared" ca="1" si="1186"/>
        <v>#DIV/0!</v>
      </c>
      <c r="BM133" s="461" t="e">
        <f t="shared" ca="1" si="1186"/>
        <v>#DIV/0!</v>
      </c>
      <c r="BN133" s="461" t="e">
        <f t="shared" ca="1" si="1186"/>
        <v>#DIV/0!</v>
      </c>
      <c r="BO133" s="461" t="e">
        <f t="shared" ca="1" si="1186"/>
        <v>#DIV/0!</v>
      </c>
      <c r="BP133" s="461" t="e">
        <f t="shared" ca="1" si="1186"/>
        <v>#DIV/0!</v>
      </c>
      <c r="BQ133" s="461" t="e">
        <f t="shared" ca="1" si="1186"/>
        <v>#DIV/0!</v>
      </c>
      <c r="BR133" s="461" t="e">
        <f t="shared" ca="1" si="1186"/>
        <v>#DIV/0!</v>
      </c>
      <c r="BS133" s="461" t="e">
        <f t="shared" ca="1" si="1186"/>
        <v>#DIV/0!</v>
      </c>
      <c r="BT133" s="461" t="e">
        <f t="shared" ca="1" si="1186"/>
        <v>#DIV/0!</v>
      </c>
      <c r="BU133" s="461" t="e">
        <f t="shared" ca="1" si="1186"/>
        <v>#DIV/0!</v>
      </c>
      <c r="BV133" s="461" t="e">
        <f t="shared" ref="BV133:CL133" ca="1" si="1187">BV132*BU133</f>
        <v>#DIV/0!</v>
      </c>
      <c r="BW133" s="461" t="e">
        <f t="shared" ca="1" si="1187"/>
        <v>#DIV/0!</v>
      </c>
      <c r="BX133" s="461" t="e">
        <f t="shared" ca="1" si="1187"/>
        <v>#DIV/0!</v>
      </c>
      <c r="BY133" s="461" t="e">
        <f t="shared" ca="1" si="1187"/>
        <v>#DIV/0!</v>
      </c>
      <c r="BZ133" s="461" t="e">
        <f t="shared" ca="1" si="1187"/>
        <v>#DIV/0!</v>
      </c>
      <c r="CA133" s="461" t="e">
        <f t="shared" ca="1" si="1187"/>
        <v>#DIV/0!</v>
      </c>
      <c r="CB133" s="461" t="e">
        <f t="shared" ca="1" si="1187"/>
        <v>#DIV/0!</v>
      </c>
      <c r="CC133" s="461" t="e">
        <f t="shared" ca="1" si="1187"/>
        <v>#DIV/0!</v>
      </c>
      <c r="CD133" s="461" t="e">
        <f t="shared" ca="1" si="1187"/>
        <v>#DIV/0!</v>
      </c>
      <c r="CE133" s="461" t="e">
        <f t="shared" ca="1" si="1187"/>
        <v>#DIV/0!</v>
      </c>
      <c r="CF133" s="461" t="e">
        <f t="shared" ca="1" si="1187"/>
        <v>#DIV/0!</v>
      </c>
      <c r="CG133" s="461" t="e">
        <f t="shared" ca="1" si="1187"/>
        <v>#DIV/0!</v>
      </c>
      <c r="CH133" s="461" t="e">
        <f t="shared" ca="1" si="1187"/>
        <v>#DIV/0!</v>
      </c>
      <c r="CI133" s="461" t="e">
        <f t="shared" ca="1" si="1187"/>
        <v>#DIV/0!</v>
      </c>
      <c r="CJ133" s="461" t="e">
        <f t="shared" ca="1" si="1187"/>
        <v>#DIV/0!</v>
      </c>
      <c r="CK133" s="461" t="e">
        <f t="shared" ca="1" si="1187"/>
        <v>#DIV/0!</v>
      </c>
      <c r="CL133" s="461" t="e">
        <f t="shared" ca="1" si="1187"/>
        <v>#DIV/0!</v>
      </c>
      <c r="CN133" s="462"/>
      <c r="CO133" s="462"/>
      <c r="CP133" s="462"/>
    </row>
    <row r="134" spans="1:94" hidden="1" outlineLevel="1" x14ac:dyDescent="0.25">
      <c r="A134" s="459" t="s">
        <v>487</v>
      </c>
      <c r="B134" s="459" t="s">
        <v>424</v>
      </c>
      <c r="C134" s="459" t="s">
        <v>2</v>
      </c>
      <c r="D134" s="459"/>
      <c r="E134" s="461"/>
      <c r="F134" s="461"/>
      <c r="G134" s="461"/>
      <c r="H134" s="461"/>
      <c r="I134" s="461" t="e">
        <f t="shared" ref="I134:AN134" si="1188">(I133*I117)/1000</f>
        <v>#VALUE!</v>
      </c>
      <c r="J134" s="461" t="e">
        <f t="shared" ca="1" si="1188"/>
        <v>#N/A</v>
      </c>
      <c r="K134" s="461" t="e">
        <f t="shared" ca="1" si="1188"/>
        <v>#N/A</v>
      </c>
      <c r="L134" s="461" t="e">
        <f t="shared" ca="1" si="1188"/>
        <v>#N/A</v>
      </c>
      <c r="M134" s="461" t="e">
        <f t="shared" ca="1" si="1188"/>
        <v>#N/A</v>
      </c>
      <c r="N134" s="461" t="e">
        <f t="shared" ca="1" si="1188"/>
        <v>#N/A</v>
      </c>
      <c r="O134" s="461" t="e">
        <f t="shared" ca="1" si="1188"/>
        <v>#N/A</v>
      </c>
      <c r="P134" s="461" t="e">
        <f t="shared" ca="1" si="1188"/>
        <v>#DIV/0!</v>
      </c>
      <c r="Q134" s="461" t="e">
        <f t="shared" ca="1" si="1188"/>
        <v>#DIV/0!</v>
      </c>
      <c r="R134" s="461" t="e">
        <f t="shared" ca="1" si="1188"/>
        <v>#DIV/0!</v>
      </c>
      <c r="S134" s="475" t="e">
        <f t="shared" ca="1" si="1188"/>
        <v>#DIV/0!</v>
      </c>
      <c r="T134" s="475" t="e">
        <f t="shared" ca="1" si="1188"/>
        <v>#DIV/0!</v>
      </c>
      <c r="U134" s="475" t="e">
        <f t="shared" ca="1" si="1188"/>
        <v>#DIV/0!</v>
      </c>
      <c r="V134" s="461" t="e">
        <f t="shared" ca="1" si="1188"/>
        <v>#DIV/0!</v>
      </c>
      <c r="W134" s="461" t="e">
        <f t="shared" ca="1" si="1188"/>
        <v>#DIV/0!</v>
      </c>
      <c r="X134" s="461" t="e">
        <f t="shared" ca="1" si="1188"/>
        <v>#DIV/0!</v>
      </c>
      <c r="Y134" s="461" t="e">
        <f t="shared" ca="1" si="1188"/>
        <v>#DIV/0!</v>
      </c>
      <c r="Z134" s="461" t="e">
        <f t="shared" ca="1" si="1188"/>
        <v>#DIV/0!</v>
      </c>
      <c r="AA134" s="461" t="e">
        <f t="shared" ca="1" si="1188"/>
        <v>#DIV/0!</v>
      </c>
      <c r="AB134" s="461" t="e">
        <f t="shared" ca="1" si="1188"/>
        <v>#DIV/0!</v>
      </c>
      <c r="AC134" s="461" t="e">
        <f t="shared" ca="1" si="1188"/>
        <v>#DIV/0!</v>
      </c>
      <c r="AD134" s="461" t="e">
        <f t="shared" ca="1" si="1188"/>
        <v>#DIV/0!</v>
      </c>
      <c r="AE134" s="461" t="e">
        <f t="shared" ca="1" si="1188"/>
        <v>#DIV/0!</v>
      </c>
      <c r="AF134" s="461" t="e">
        <f t="shared" ca="1" si="1188"/>
        <v>#DIV/0!</v>
      </c>
      <c r="AG134" s="461" t="e">
        <f t="shared" ca="1" si="1188"/>
        <v>#DIV/0!</v>
      </c>
      <c r="AH134" s="461" t="e">
        <f t="shared" ca="1" si="1188"/>
        <v>#DIV/0!</v>
      </c>
      <c r="AI134" s="461" t="e">
        <f t="shared" ca="1" si="1188"/>
        <v>#DIV/0!</v>
      </c>
      <c r="AJ134" s="461" t="e">
        <f t="shared" ca="1" si="1188"/>
        <v>#DIV/0!</v>
      </c>
      <c r="AK134" s="461" t="e">
        <f t="shared" ca="1" si="1188"/>
        <v>#DIV/0!</v>
      </c>
      <c r="AL134" s="461" t="e">
        <f t="shared" ca="1" si="1188"/>
        <v>#DIV/0!</v>
      </c>
      <c r="AM134" s="461" t="e">
        <f t="shared" ca="1" si="1188"/>
        <v>#DIV/0!</v>
      </c>
      <c r="AN134" s="461" t="e">
        <f t="shared" ca="1" si="1188"/>
        <v>#DIV/0!</v>
      </c>
      <c r="AO134" s="461" t="e">
        <f t="shared" ref="AO134:BT134" ca="1" si="1189">(AO133*AO117)/1000</f>
        <v>#DIV/0!</v>
      </c>
      <c r="AP134" s="461" t="e">
        <f t="shared" ca="1" si="1189"/>
        <v>#DIV/0!</v>
      </c>
      <c r="AQ134" s="461" t="e">
        <f t="shared" ca="1" si="1189"/>
        <v>#DIV/0!</v>
      </c>
      <c r="AR134" s="461" t="e">
        <f t="shared" ca="1" si="1189"/>
        <v>#DIV/0!</v>
      </c>
      <c r="AS134" s="461" t="e">
        <f t="shared" ca="1" si="1189"/>
        <v>#DIV/0!</v>
      </c>
      <c r="AT134" s="461" t="e">
        <f t="shared" ca="1" si="1189"/>
        <v>#DIV/0!</v>
      </c>
      <c r="AU134" s="461" t="e">
        <f t="shared" ca="1" si="1189"/>
        <v>#DIV/0!</v>
      </c>
      <c r="AV134" s="461" t="e">
        <f t="shared" ca="1" si="1189"/>
        <v>#DIV/0!</v>
      </c>
      <c r="AW134" s="461" t="e">
        <f t="shared" ca="1" si="1189"/>
        <v>#DIV/0!</v>
      </c>
      <c r="AX134" s="461" t="e">
        <f t="shared" ca="1" si="1189"/>
        <v>#DIV/0!</v>
      </c>
      <c r="AY134" s="461" t="e">
        <f t="shared" ca="1" si="1189"/>
        <v>#DIV/0!</v>
      </c>
      <c r="AZ134" s="461" t="e">
        <f t="shared" ca="1" si="1189"/>
        <v>#DIV/0!</v>
      </c>
      <c r="BA134" s="461" t="e">
        <f t="shared" ca="1" si="1189"/>
        <v>#DIV/0!</v>
      </c>
      <c r="BB134" s="461" t="e">
        <f t="shared" ca="1" si="1189"/>
        <v>#DIV/0!</v>
      </c>
      <c r="BC134" s="461" t="e">
        <f t="shared" ca="1" si="1189"/>
        <v>#DIV/0!</v>
      </c>
      <c r="BD134" s="461" t="e">
        <f t="shared" ca="1" si="1189"/>
        <v>#DIV/0!</v>
      </c>
      <c r="BE134" s="461" t="e">
        <f t="shared" ca="1" si="1189"/>
        <v>#DIV/0!</v>
      </c>
      <c r="BF134" s="461" t="e">
        <f t="shared" ca="1" si="1189"/>
        <v>#DIV/0!</v>
      </c>
      <c r="BG134" s="461" t="e">
        <f t="shared" ca="1" si="1189"/>
        <v>#DIV/0!</v>
      </c>
      <c r="BH134" s="461" t="e">
        <f t="shared" ca="1" si="1189"/>
        <v>#DIV/0!</v>
      </c>
      <c r="BI134" s="461" t="e">
        <f t="shared" ca="1" si="1189"/>
        <v>#DIV/0!</v>
      </c>
      <c r="BJ134" s="461" t="e">
        <f t="shared" ca="1" si="1189"/>
        <v>#DIV/0!</v>
      </c>
      <c r="BK134" s="461" t="e">
        <f t="shared" ca="1" si="1189"/>
        <v>#DIV/0!</v>
      </c>
      <c r="BL134" s="461" t="e">
        <f t="shared" ca="1" si="1189"/>
        <v>#DIV/0!</v>
      </c>
      <c r="BM134" s="461" t="e">
        <f t="shared" ca="1" si="1189"/>
        <v>#DIV/0!</v>
      </c>
      <c r="BN134" s="461" t="e">
        <f t="shared" ca="1" si="1189"/>
        <v>#DIV/0!</v>
      </c>
      <c r="BO134" s="461" t="e">
        <f t="shared" ca="1" si="1189"/>
        <v>#DIV/0!</v>
      </c>
      <c r="BP134" s="461" t="e">
        <f t="shared" ca="1" si="1189"/>
        <v>#DIV/0!</v>
      </c>
      <c r="BQ134" s="461" t="e">
        <f t="shared" ca="1" si="1189"/>
        <v>#DIV/0!</v>
      </c>
      <c r="BR134" s="461" t="e">
        <f t="shared" ca="1" si="1189"/>
        <v>#DIV/0!</v>
      </c>
      <c r="BS134" s="461" t="e">
        <f t="shared" ca="1" si="1189"/>
        <v>#DIV/0!</v>
      </c>
      <c r="BT134" s="461" t="e">
        <f t="shared" ca="1" si="1189"/>
        <v>#DIV/0!</v>
      </c>
      <c r="BU134" s="461" t="e">
        <f t="shared" ref="BU134:CL134" ca="1" si="1190">(BU133*BU117)/1000</f>
        <v>#DIV/0!</v>
      </c>
      <c r="BV134" s="461" t="e">
        <f t="shared" ca="1" si="1190"/>
        <v>#DIV/0!</v>
      </c>
      <c r="BW134" s="461" t="e">
        <f t="shared" ca="1" si="1190"/>
        <v>#DIV/0!</v>
      </c>
      <c r="BX134" s="461" t="e">
        <f t="shared" ca="1" si="1190"/>
        <v>#DIV/0!</v>
      </c>
      <c r="BY134" s="461" t="e">
        <f t="shared" ca="1" si="1190"/>
        <v>#DIV/0!</v>
      </c>
      <c r="BZ134" s="461" t="e">
        <f t="shared" ca="1" si="1190"/>
        <v>#DIV/0!</v>
      </c>
      <c r="CA134" s="461" t="e">
        <f t="shared" ca="1" si="1190"/>
        <v>#DIV/0!</v>
      </c>
      <c r="CB134" s="461" t="e">
        <f t="shared" ca="1" si="1190"/>
        <v>#DIV/0!</v>
      </c>
      <c r="CC134" s="461" t="e">
        <f t="shared" ca="1" si="1190"/>
        <v>#DIV/0!</v>
      </c>
      <c r="CD134" s="461" t="e">
        <f t="shared" ca="1" si="1190"/>
        <v>#DIV/0!</v>
      </c>
      <c r="CE134" s="461" t="e">
        <f t="shared" ca="1" si="1190"/>
        <v>#DIV/0!</v>
      </c>
      <c r="CF134" s="461" t="e">
        <f t="shared" ca="1" si="1190"/>
        <v>#DIV/0!</v>
      </c>
      <c r="CG134" s="461" t="e">
        <f t="shared" ca="1" si="1190"/>
        <v>#DIV/0!</v>
      </c>
      <c r="CH134" s="461" t="e">
        <f t="shared" ca="1" si="1190"/>
        <v>#DIV/0!</v>
      </c>
      <c r="CI134" s="461" t="e">
        <f t="shared" ca="1" si="1190"/>
        <v>#DIV/0!</v>
      </c>
      <c r="CJ134" s="461" t="e">
        <f t="shared" ca="1" si="1190"/>
        <v>#DIV/0!</v>
      </c>
      <c r="CK134" s="461" t="e">
        <f t="shared" ca="1" si="1190"/>
        <v>#DIV/0!</v>
      </c>
      <c r="CL134" s="461" t="e">
        <f t="shared" ca="1" si="1190"/>
        <v>#DIV/0!</v>
      </c>
      <c r="CN134" s="462"/>
      <c r="CO134" s="462"/>
      <c r="CP134" s="462"/>
    </row>
    <row r="135" spans="1:94" hidden="1" outlineLevel="1" x14ac:dyDescent="0.25">
      <c r="A135" s="459" t="s">
        <v>487</v>
      </c>
      <c r="B135" s="459" t="s">
        <v>425</v>
      </c>
      <c r="C135" s="459" t="s">
        <v>422</v>
      </c>
      <c r="D135" s="459"/>
      <c r="E135" s="461"/>
      <c r="F135" s="461"/>
      <c r="G135" s="461"/>
      <c r="H135" s="461"/>
      <c r="I135" s="461" t="e">
        <f t="shared" ref="I135:AN135" si="1191">IF(I134&gt;$I134,($I134/I117)*1000,I133)</f>
        <v>#VALUE!</v>
      </c>
      <c r="J135" s="461" t="e">
        <f t="shared" ca="1" si="1191"/>
        <v>#N/A</v>
      </c>
      <c r="K135" s="461" t="e">
        <f t="shared" ca="1" si="1191"/>
        <v>#N/A</v>
      </c>
      <c r="L135" s="461" t="e">
        <f t="shared" ca="1" si="1191"/>
        <v>#N/A</v>
      </c>
      <c r="M135" s="461" t="e">
        <f t="shared" ca="1" si="1191"/>
        <v>#N/A</v>
      </c>
      <c r="N135" s="461" t="e">
        <f t="shared" ca="1" si="1191"/>
        <v>#N/A</v>
      </c>
      <c r="O135" s="461" t="e">
        <f t="shared" ca="1" si="1191"/>
        <v>#N/A</v>
      </c>
      <c r="P135" s="461" t="e">
        <f t="shared" ca="1" si="1191"/>
        <v>#DIV/0!</v>
      </c>
      <c r="Q135" s="461" t="e">
        <f t="shared" ca="1" si="1191"/>
        <v>#DIV/0!</v>
      </c>
      <c r="R135" s="461" t="e">
        <f t="shared" ca="1" si="1191"/>
        <v>#DIV/0!</v>
      </c>
      <c r="S135" s="475" t="e">
        <f t="shared" ca="1" si="1191"/>
        <v>#DIV/0!</v>
      </c>
      <c r="T135" s="475" t="e">
        <f t="shared" ca="1" si="1191"/>
        <v>#DIV/0!</v>
      </c>
      <c r="U135" s="475" t="e">
        <f t="shared" ca="1" si="1191"/>
        <v>#DIV/0!</v>
      </c>
      <c r="V135" s="461" t="e">
        <f t="shared" ca="1" si="1191"/>
        <v>#DIV/0!</v>
      </c>
      <c r="W135" s="461" t="e">
        <f t="shared" ca="1" si="1191"/>
        <v>#DIV/0!</v>
      </c>
      <c r="X135" s="461" t="e">
        <f t="shared" ca="1" si="1191"/>
        <v>#DIV/0!</v>
      </c>
      <c r="Y135" s="461" t="e">
        <f t="shared" ca="1" si="1191"/>
        <v>#DIV/0!</v>
      </c>
      <c r="Z135" s="461" t="e">
        <f t="shared" ca="1" si="1191"/>
        <v>#DIV/0!</v>
      </c>
      <c r="AA135" s="461" t="e">
        <f t="shared" ca="1" si="1191"/>
        <v>#DIV/0!</v>
      </c>
      <c r="AB135" s="461" t="e">
        <f t="shared" ca="1" si="1191"/>
        <v>#DIV/0!</v>
      </c>
      <c r="AC135" s="461" t="e">
        <f t="shared" ca="1" si="1191"/>
        <v>#DIV/0!</v>
      </c>
      <c r="AD135" s="461" t="e">
        <f t="shared" ca="1" si="1191"/>
        <v>#DIV/0!</v>
      </c>
      <c r="AE135" s="461" t="e">
        <f t="shared" ca="1" si="1191"/>
        <v>#DIV/0!</v>
      </c>
      <c r="AF135" s="461" t="e">
        <f t="shared" ca="1" si="1191"/>
        <v>#DIV/0!</v>
      </c>
      <c r="AG135" s="461" t="e">
        <f t="shared" ca="1" si="1191"/>
        <v>#DIV/0!</v>
      </c>
      <c r="AH135" s="461" t="e">
        <f t="shared" ca="1" si="1191"/>
        <v>#DIV/0!</v>
      </c>
      <c r="AI135" s="461" t="e">
        <f t="shared" ca="1" si="1191"/>
        <v>#DIV/0!</v>
      </c>
      <c r="AJ135" s="461" t="e">
        <f t="shared" ca="1" si="1191"/>
        <v>#DIV/0!</v>
      </c>
      <c r="AK135" s="461" t="e">
        <f t="shared" ca="1" si="1191"/>
        <v>#DIV/0!</v>
      </c>
      <c r="AL135" s="461" t="e">
        <f t="shared" ca="1" si="1191"/>
        <v>#DIV/0!</v>
      </c>
      <c r="AM135" s="461" t="e">
        <f t="shared" ca="1" si="1191"/>
        <v>#DIV/0!</v>
      </c>
      <c r="AN135" s="461" t="e">
        <f t="shared" ca="1" si="1191"/>
        <v>#DIV/0!</v>
      </c>
      <c r="AO135" s="461" t="e">
        <f t="shared" ref="AO135:BT135" ca="1" si="1192">IF(AO134&gt;$I134,($I134/AO117)*1000,AO133)</f>
        <v>#DIV/0!</v>
      </c>
      <c r="AP135" s="461" t="e">
        <f t="shared" ca="1" si="1192"/>
        <v>#DIV/0!</v>
      </c>
      <c r="AQ135" s="461" t="e">
        <f t="shared" ca="1" si="1192"/>
        <v>#DIV/0!</v>
      </c>
      <c r="AR135" s="461" t="e">
        <f t="shared" ca="1" si="1192"/>
        <v>#DIV/0!</v>
      </c>
      <c r="AS135" s="461" t="e">
        <f t="shared" ca="1" si="1192"/>
        <v>#DIV/0!</v>
      </c>
      <c r="AT135" s="461" t="e">
        <f t="shared" ca="1" si="1192"/>
        <v>#DIV/0!</v>
      </c>
      <c r="AU135" s="461" t="e">
        <f t="shared" ca="1" si="1192"/>
        <v>#DIV/0!</v>
      </c>
      <c r="AV135" s="461" t="e">
        <f t="shared" ca="1" si="1192"/>
        <v>#DIV/0!</v>
      </c>
      <c r="AW135" s="461" t="e">
        <f t="shared" ca="1" si="1192"/>
        <v>#DIV/0!</v>
      </c>
      <c r="AX135" s="461" t="e">
        <f t="shared" ca="1" si="1192"/>
        <v>#DIV/0!</v>
      </c>
      <c r="AY135" s="461" t="e">
        <f t="shared" ca="1" si="1192"/>
        <v>#DIV/0!</v>
      </c>
      <c r="AZ135" s="461" t="e">
        <f t="shared" ca="1" si="1192"/>
        <v>#DIV/0!</v>
      </c>
      <c r="BA135" s="461" t="e">
        <f t="shared" ca="1" si="1192"/>
        <v>#DIV/0!</v>
      </c>
      <c r="BB135" s="461" t="e">
        <f t="shared" ca="1" si="1192"/>
        <v>#DIV/0!</v>
      </c>
      <c r="BC135" s="461" t="e">
        <f t="shared" ca="1" si="1192"/>
        <v>#DIV/0!</v>
      </c>
      <c r="BD135" s="461" t="e">
        <f t="shared" ca="1" si="1192"/>
        <v>#DIV/0!</v>
      </c>
      <c r="BE135" s="461" t="e">
        <f t="shared" ca="1" si="1192"/>
        <v>#DIV/0!</v>
      </c>
      <c r="BF135" s="461" t="e">
        <f t="shared" ca="1" si="1192"/>
        <v>#DIV/0!</v>
      </c>
      <c r="BG135" s="461" t="e">
        <f t="shared" ca="1" si="1192"/>
        <v>#DIV/0!</v>
      </c>
      <c r="BH135" s="461" t="e">
        <f t="shared" ca="1" si="1192"/>
        <v>#DIV/0!</v>
      </c>
      <c r="BI135" s="461" t="e">
        <f t="shared" ca="1" si="1192"/>
        <v>#DIV/0!</v>
      </c>
      <c r="BJ135" s="461" t="e">
        <f t="shared" ca="1" si="1192"/>
        <v>#DIV/0!</v>
      </c>
      <c r="BK135" s="461" t="e">
        <f t="shared" ca="1" si="1192"/>
        <v>#DIV/0!</v>
      </c>
      <c r="BL135" s="461" t="e">
        <f t="shared" ca="1" si="1192"/>
        <v>#DIV/0!</v>
      </c>
      <c r="BM135" s="461" t="e">
        <f t="shared" ca="1" si="1192"/>
        <v>#DIV/0!</v>
      </c>
      <c r="BN135" s="461" t="e">
        <f t="shared" ca="1" si="1192"/>
        <v>#DIV/0!</v>
      </c>
      <c r="BO135" s="461" t="e">
        <f t="shared" ca="1" si="1192"/>
        <v>#DIV/0!</v>
      </c>
      <c r="BP135" s="461" t="e">
        <f t="shared" ca="1" si="1192"/>
        <v>#DIV/0!</v>
      </c>
      <c r="BQ135" s="461" t="e">
        <f t="shared" ca="1" si="1192"/>
        <v>#DIV/0!</v>
      </c>
      <c r="BR135" s="461" t="e">
        <f t="shared" ca="1" si="1192"/>
        <v>#DIV/0!</v>
      </c>
      <c r="BS135" s="461" t="e">
        <f t="shared" ca="1" si="1192"/>
        <v>#DIV/0!</v>
      </c>
      <c r="BT135" s="461" t="e">
        <f t="shared" ca="1" si="1192"/>
        <v>#DIV/0!</v>
      </c>
      <c r="BU135" s="461" t="e">
        <f t="shared" ref="BU135:CL135" ca="1" si="1193">IF(BU134&gt;$I134,($I134/BU117)*1000,BU133)</f>
        <v>#DIV/0!</v>
      </c>
      <c r="BV135" s="461" t="e">
        <f t="shared" ca="1" si="1193"/>
        <v>#DIV/0!</v>
      </c>
      <c r="BW135" s="461" t="e">
        <f t="shared" ca="1" si="1193"/>
        <v>#DIV/0!</v>
      </c>
      <c r="BX135" s="461" t="e">
        <f t="shared" ca="1" si="1193"/>
        <v>#DIV/0!</v>
      </c>
      <c r="BY135" s="461" t="e">
        <f t="shared" ca="1" si="1193"/>
        <v>#DIV/0!</v>
      </c>
      <c r="BZ135" s="461" t="e">
        <f t="shared" ca="1" si="1193"/>
        <v>#DIV/0!</v>
      </c>
      <c r="CA135" s="461" t="e">
        <f t="shared" ca="1" si="1193"/>
        <v>#DIV/0!</v>
      </c>
      <c r="CB135" s="461" t="e">
        <f t="shared" ca="1" si="1193"/>
        <v>#DIV/0!</v>
      </c>
      <c r="CC135" s="461" t="e">
        <f t="shared" ca="1" si="1193"/>
        <v>#DIV/0!</v>
      </c>
      <c r="CD135" s="461" t="e">
        <f t="shared" ca="1" si="1193"/>
        <v>#DIV/0!</v>
      </c>
      <c r="CE135" s="461" t="e">
        <f t="shared" ca="1" si="1193"/>
        <v>#DIV/0!</v>
      </c>
      <c r="CF135" s="461" t="e">
        <f t="shared" ca="1" si="1193"/>
        <v>#DIV/0!</v>
      </c>
      <c r="CG135" s="461" t="e">
        <f t="shared" ca="1" si="1193"/>
        <v>#DIV/0!</v>
      </c>
      <c r="CH135" s="461" t="e">
        <f t="shared" ca="1" si="1193"/>
        <v>#DIV/0!</v>
      </c>
      <c r="CI135" s="461" t="e">
        <f t="shared" ca="1" si="1193"/>
        <v>#DIV/0!</v>
      </c>
      <c r="CJ135" s="461" t="e">
        <f t="shared" ca="1" si="1193"/>
        <v>#DIV/0!</v>
      </c>
      <c r="CK135" s="461" t="e">
        <f t="shared" ca="1" si="1193"/>
        <v>#DIV/0!</v>
      </c>
      <c r="CL135" s="461" t="e">
        <f t="shared" ca="1" si="1193"/>
        <v>#DIV/0!</v>
      </c>
      <c r="CN135" s="462"/>
      <c r="CO135" s="462"/>
      <c r="CP135" s="462"/>
    </row>
    <row r="136" spans="1:94" hidden="1" outlineLevel="1" x14ac:dyDescent="0.25">
      <c r="A136" s="459" t="s">
        <v>487</v>
      </c>
      <c r="B136" s="459" t="s">
        <v>425</v>
      </c>
      <c r="C136" s="459" t="s">
        <v>2</v>
      </c>
      <c r="D136" s="459"/>
      <c r="E136" s="461"/>
      <c r="F136" s="461"/>
      <c r="G136" s="461"/>
      <c r="H136" s="461"/>
      <c r="I136" s="461" t="e">
        <f t="shared" ref="I136:AN136" si="1194">(I135*I117)/1000</f>
        <v>#VALUE!</v>
      </c>
      <c r="J136" s="461" t="e">
        <f t="shared" ca="1" si="1194"/>
        <v>#N/A</v>
      </c>
      <c r="K136" s="461" t="e">
        <f t="shared" ca="1" si="1194"/>
        <v>#N/A</v>
      </c>
      <c r="L136" s="461" t="e">
        <f t="shared" ca="1" si="1194"/>
        <v>#N/A</v>
      </c>
      <c r="M136" s="461" t="e">
        <f t="shared" ca="1" si="1194"/>
        <v>#N/A</v>
      </c>
      <c r="N136" s="461" t="e">
        <f t="shared" ca="1" si="1194"/>
        <v>#N/A</v>
      </c>
      <c r="O136" s="461" t="e">
        <f t="shared" ca="1" si="1194"/>
        <v>#N/A</v>
      </c>
      <c r="P136" s="461" t="e">
        <f t="shared" ca="1" si="1194"/>
        <v>#DIV/0!</v>
      </c>
      <c r="Q136" s="461" t="e">
        <f t="shared" ca="1" si="1194"/>
        <v>#DIV/0!</v>
      </c>
      <c r="R136" s="461" t="e">
        <f t="shared" ca="1" si="1194"/>
        <v>#DIV/0!</v>
      </c>
      <c r="S136" s="475" t="e">
        <f t="shared" ca="1" si="1194"/>
        <v>#DIV/0!</v>
      </c>
      <c r="T136" s="475" t="e">
        <f t="shared" ca="1" si="1194"/>
        <v>#DIV/0!</v>
      </c>
      <c r="U136" s="475" t="e">
        <f t="shared" ca="1" si="1194"/>
        <v>#DIV/0!</v>
      </c>
      <c r="V136" s="461" t="e">
        <f t="shared" ca="1" si="1194"/>
        <v>#DIV/0!</v>
      </c>
      <c r="W136" s="461" t="e">
        <f t="shared" ca="1" si="1194"/>
        <v>#DIV/0!</v>
      </c>
      <c r="X136" s="461" t="e">
        <f t="shared" ca="1" si="1194"/>
        <v>#DIV/0!</v>
      </c>
      <c r="Y136" s="461" t="e">
        <f t="shared" ca="1" si="1194"/>
        <v>#DIV/0!</v>
      </c>
      <c r="Z136" s="461" t="e">
        <f t="shared" ca="1" si="1194"/>
        <v>#DIV/0!</v>
      </c>
      <c r="AA136" s="461" t="e">
        <f t="shared" ca="1" si="1194"/>
        <v>#DIV/0!</v>
      </c>
      <c r="AB136" s="461" t="e">
        <f t="shared" ca="1" si="1194"/>
        <v>#DIV/0!</v>
      </c>
      <c r="AC136" s="461" t="e">
        <f t="shared" ca="1" si="1194"/>
        <v>#DIV/0!</v>
      </c>
      <c r="AD136" s="461" t="e">
        <f t="shared" ca="1" si="1194"/>
        <v>#DIV/0!</v>
      </c>
      <c r="AE136" s="461" t="e">
        <f t="shared" ca="1" si="1194"/>
        <v>#DIV/0!</v>
      </c>
      <c r="AF136" s="461" t="e">
        <f t="shared" ca="1" si="1194"/>
        <v>#DIV/0!</v>
      </c>
      <c r="AG136" s="461" t="e">
        <f t="shared" ca="1" si="1194"/>
        <v>#DIV/0!</v>
      </c>
      <c r="AH136" s="461" t="e">
        <f t="shared" ca="1" si="1194"/>
        <v>#DIV/0!</v>
      </c>
      <c r="AI136" s="461" t="e">
        <f t="shared" ca="1" si="1194"/>
        <v>#DIV/0!</v>
      </c>
      <c r="AJ136" s="461" t="e">
        <f t="shared" ca="1" si="1194"/>
        <v>#DIV/0!</v>
      </c>
      <c r="AK136" s="461" t="e">
        <f t="shared" ca="1" si="1194"/>
        <v>#DIV/0!</v>
      </c>
      <c r="AL136" s="461" t="e">
        <f t="shared" ca="1" si="1194"/>
        <v>#DIV/0!</v>
      </c>
      <c r="AM136" s="461" t="e">
        <f t="shared" ca="1" si="1194"/>
        <v>#DIV/0!</v>
      </c>
      <c r="AN136" s="461" t="e">
        <f t="shared" ca="1" si="1194"/>
        <v>#DIV/0!</v>
      </c>
      <c r="AO136" s="461" t="e">
        <f t="shared" ref="AO136:BT136" ca="1" si="1195">(AO135*AO117)/1000</f>
        <v>#DIV/0!</v>
      </c>
      <c r="AP136" s="461" t="e">
        <f t="shared" ca="1" si="1195"/>
        <v>#DIV/0!</v>
      </c>
      <c r="AQ136" s="461" t="e">
        <f t="shared" ca="1" si="1195"/>
        <v>#DIV/0!</v>
      </c>
      <c r="AR136" s="461" t="e">
        <f t="shared" ca="1" si="1195"/>
        <v>#DIV/0!</v>
      </c>
      <c r="AS136" s="461" t="e">
        <f t="shared" ca="1" si="1195"/>
        <v>#DIV/0!</v>
      </c>
      <c r="AT136" s="461" t="e">
        <f t="shared" ca="1" si="1195"/>
        <v>#DIV/0!</v>
      </c>
      <c r="AU136" s="461" t="e">
        <f t="shared" ca="1" si="1195"/>
        <v>#DIV/0!</v>
      </c>
      <c r="AV136" s="461" t="e">
        <f t="shared" ca="1" si="1195"/>
        <v>#DIV/0!</v>
      </c>
      <c r="AW136" s="461" t="e">
        <f t="shared" ca="1" si="1195"/>
        <v>#DIV/0!</v>
      </c>
      <c r="AX136" s="461" t="e">
        <f t="shared" ca="1" si="1195"/>
        <v>#DIV/0!</v>
      </c>
      <c r="AY136" s="461" t="e">
        <f t="shared" ca="1" si="1195"/>
        <v>#DIV/0!</v>
      </c>
      <c r="AZ136" s="461" t="e">
        <f t="shared" ca="1" si="1195"/>
        <v>#DIV/0!</v>
      </c>
      <c r="BA136" s="461" t="e">
        <f t="shared" ca="1" si="1195"/>
        <v>#DIV/0!</v>
      </c>
      <c r="BB136" s="461" t="e">
        <f t="shared" ca="1" si="1195"/>
        <v>#DIV/0!</v>
      </c>
      <c r="BC136" s="461" t="e">
        <f t="shared" ca="1" si="1195"/>
        <v>#DIV/0!</v>
      </c>
      <c r="BD136" s="461" t="e">
        <f t="shared" ca="1" si="1195"/>
        <v>#DIV/0!</v>
      </c>
      <c r="BE136" s="461" t="e">
        <f t="shared" ca="1" si="1195"/>
        <v>#DIV/0!</v>
      </c>
      <c r="BF136" s="461" t="e">
        <f t="shared" ca="1" si="1195"/>
        <v>#DIV/0!</v>
      </c>
      <c r="BG136" s="461" t="e">
        <f t="shared" ca="1" si="1195"/>
        <v>#DIV/0!</v>
      </c>
      <c r="BH136" s="461" t="e">
        <f t="shared" ca="1" si="1195"/>
        <v>#DIV/0!</v>
      </c>
      <c r="BI136" s="461" t="e">
        <f t="shared" ca="1" si="1195"/>
        <v>#DIV/0!</v>
      </c>
      <c r="BJ136" s="461" t="e">
        <f t="shared" ca="1" si="1195"/>
        <v>#DIV/0!</v>
      </c>
      <c r="BK136" s="461" t="e">
        <f t="shared" ca="1" si="1195"/>
        <v>#DIV/0!</v>
      </c>
      <c r="BL136" s="461" t="e">
        <f t="shared" ca="1" si="1195"/>
        <v>#DIV/0!</v>
      </c>
      <c r="BM136" s="461" t="e">
        <f t="shared" ca="1" si="1195"/>
        <v>#DIV/0!</v>
      </c>
      <c r="BN136" s="461" t="e">
        <f t="shared" ca="1" si="1195"/>
        <v>#DIV/0!</v>
      </c>
      <c r="BO136" s="461" t="e">
        <f t="shared" ca="1" si="1195"/>
        <v>#DIV/0!</v>
      </c>
      <c r="BP136" s="461" t="e">
        <f t="shared" ca="1" si="1195"/>
        <v>#DIV/0!</v>
      </c>
      <c r="BQ136" s="461" t="e">
        <f t="shared" ca="1" si="1195"/>
        <v>#DIV/0!</v>
      </c>
      <c r="BR136" s="461" t="e">
        <f t="shared" ca="1" si="1195"/>
        <v>#DIV/0!</v>
      </c>
      <c r="BS136" s="461" t="e">
        <f t="shared" ca="1" si="1195"/>
        <v>#DIV/0!</v>
      </c>
      <c r="BT136" s="461" t="e">
        <f t="shared" ca="1" si="1195"/>
        <v>#DIV/0!</v>
      </c>
      <c r="BU136" s="461" t="e">
        <f t="shared" ref="BU136:CL136" ca="1" si="1196">(BU135*BU117)/1000</f>
        <v>#DIV/0!</v>
      </c>
      <c r="BV136" s="461" t="e">
        <f t="shared" ca="1" si="1196"/>
        <v>#DIV/0!</v>
      </c>
      <c r="BW136" s="461" t="e">
        <f t="shared" ca="1" si="1196"/>
        <v>#DIV/0!</v>
      </c>
      <c r="BX136" s="461" t="e">
        <f t="shared" ca="1" si="1196"/>
        <v>#DIV/0!</v>
      </c>
      <c r="BY136" s="461" t="e">
        <f t="shared" ca="1" si="1196"/>
        <v>#DIV/0!</v>
      </c>
      <c r="BZ136" s="461" t="e">
        <f t="shared" ca="1" si="1196"/>
        <v>#DIV/0!</v>
      </c>
      <c r="CA136" s="461" t="e">
        <f t="shared" ca="1" si="1196"/>
        <v>#DIV/0!</v>
      </c>
      <c r="CB136" s="461" t="e">
        <f t="shared" ca="1" si="1196"/>
        <v>#DIV/0!</v>
      </c>
      <c r="CC136" s="461" t="e">
        <f t="shared" ca="1" si="1196"/>
        <v>#DIV/0!</v>
      </c>
      <c r="CD136" s="461" t="e">
        <f t="shared" ca="1" si="1196"/>
        <v>#DIV/0!</v>
      </c>
      <c r="CE136" s="461" t="e">
        <f t="shared" ca="1" si="1196"/>
        <v>#DIV/0!</v>
      </c>
      <c r="CF136" s="461" t="e">
        <f t="shared" ca="1" si="1196"/>
        <v>#DIV/0!</v>
      </c>
      <c r="CG136" s="461" t="e">
        <f t="shared" ca="1" si="1196"/>
        <v>#DIV/0!</v>
      </c>
      <c r="CH136" s="461" t="e">
        <f t="shared" ca="1" si="1196"/>
        <v>#DIV/0!</v>
      </c>
      <c r="CI136" s="461" t="e">
        <f t="shared" ca="1" si="1196"/>
        <v>#DIV/0!</v>
      </c>
      <c r="CJ136" s="461" t="e">
        <f t="shared" ca="1" si="1196"/>
        <v>#DIV/0!</v>
      </c>
      <c r="CK136" s="461" t="e">
        <f t="shared" ca="1" si="1196"/>
        <v>#DIV/0!</v>
      </c>
      <c r="CL136" s="461" t="e">
        <f t="shared" ca="1" si="1196"/>
        <v>#DIV/0!</v>
      </c>
      <c r="CN136" s="462"/>
      <c r="CO136" s="462"/>
      <c r="CP136" s="462"/>
    </row>
    <row r="137" spans="1:94" ht="16.5" collapsed="1" thickBot="1" x14ac:dyDescent="0.3">
      <c r="A137" s="515" t="s">
        <v>490</v>
      </c>
      <c r="B137" s="515"/>
      <c r="C137" s="515"/>
      <c r="D137" s="515"/>
      <c r="E137" s="516">
        <v>2015</v>
      </c>
      <c r="F137" s="517">
        <f>E137+1</f>
        <v>2016</v>
      </c>
      <c r="G137" s="517">
        <f t="shared" ref="G137" si="1197">F137+1</f>
        <v>2017</v>
      </c>
      <c r="H137" s="517">
        <f t="shared" ref="H137" si="1198">G137+1</f>
        <v>2018</v>
      </c>
      <c r="I137" s="517">
        <f t="shared" ref="I137" si="1199">H137+1</f>
        <v>2019</v>
      </c>
      <c r="J137" s="517">
        <f>E137+5</f>
        <v>2020</v>
      </c>
      <c r="K137" s="517">
        <f>J137+1</f>
        <v>2021</v>
      </c>
      <c r="L137" s="517">
        <f t="shared" ref="L137" si="1200">K137+1</f>
        <v>2022</v>
      </c>
      <c r="M137" s="517">
        <f t="shared" ref="M137" si="1201">L137+1</f>
        <v>2023</v>
      </c>
      <c r="N137" s="517">
        <f t="shared" ref="N137" si="1202">M137+1</f>
        <v>2024</v>
      </c>
      <c r="O137" s="517">
        <f>J137+5</f>
        <v>2025</v>
      </c>
      <c r="P137" s="517">
        <f>O137+1</f>
        <v>2026</v>
      </c>
      <c r="Q137" s="517">
        <f t="shared" ref="Q137" si="1203">P137+1</f>
        <v>2027</v>
      </c>
      <c r="R137" s="517">
        <f t="shared" ref="R137" si="1204">Q137+1</f>
        <v>2028</v>
      </c>
      <c r="S137" s="517">
        <f t="shared" ref="S137" si="1205">R137+1</f>
        <v>2029</v>
      </c>
      <c r="T137" s="517">
        <f>O137+5</f>
        <v>2030</v>
      </c>
      <c r="U137" s="517">
        <f>T137+1</f>
        <v>2031</v>
      </c>
      <c r="V137" s="517">
        <f t="shared" ref="V137" si="1206">U137+1</f>
        <v>2032</v>
      </c>
      <c r="W137" s="517">
        <f t="shared" ref="W137" si="1207">V137+1</f>
        <v>2033</v>
      </c>
      <c r="X137" s="517">
        <f t="shared" ref="X137" si="1208">W137+1</f>
        <v>2034</v>
      </c>
      <c r="Y137" s="517">
        <f>T137+5</f>
        <v>2035</v>
      </c>
      <c r="Z137" s="517">
        <f>Y137+1</f>
        <v>2036</v>
      </c>
      <c r="AA137" s="517">
        <f t="shared" ref="AA137" si="1209">Z137+1</f>
        <v>2037</v>
      </c>
      <c r="AB137" s="517">
        <f t="shared" ref="AB137" si="1210">AA137+1</f>
        <v>2038</v>
      </c>
      <c r="AC137" s="517">
        <f t="shared" ref="AC137" si="1211">AB137+1</f>
        <v>2039</v>
      </c>
      <c r="AD137" s="517">
        <f>Y137+5</f>
        <v>2040</v>
      </c>
      <c r="AE137" s="517">
        <f>AD137+1</f>
        <v>2041</v>
      </c>
      <c r="AF137" s="517">
        <f t="shared" ref="AF137" si="1212">AE137+1</f>
        <v>2042</v>
      </c>
      <c r="AG137" s="517">
        <f t="shared" ref="AG137" si="1213">AF137+1</f>
        <v>2043</v>
      </c>
      <c r="AH137" s="517">
        <f t="shared" ref="AH137" si="1214">AG137+1</f>
        <v>2044</v>
      </c>
      <c r="AI137" s="517">
        <f>AD137+5</f>
        <v>2045</v>
      </c>
      <c r="AJ137" s="517">
        <f>AI137+1</f>
        <v>2046</v>
      </c>
      <c r="AK137" s="517">
        <f t="shared" ref="AK137" si="1215">AJ137+1</f>
        <v>2047</v>
      </c>
      <c r="AL137" s="517">
        <f t="shared" ref="AL137" si="1216">AK137+1</f>
        <v>2048</v>
      </c>
      <c r="AM137" s="517">
        <f t="shared" ref="AM137" si="1217">AL137+1</f>
        <v>2049</v>
      </c>
      <c r="AN137" s="517">
        <f>AI137+5</f>
        <v>2050</v>
      </c>
      <c r="AO137" s="517">
        <f>AN137+1</f>
        <v>2051</v>
      </c>
      <c r="AP137" s="517">
        <f t="shared" ref="AP137" si="1218">AO137+1</f>
        <v>2052</v>
      </c>
      <c r="AQ137" s="517">
        <f t="shared" ref="AQ137" si="1219">AP137+1</f>
        <v>2053</v>
      </c>
      <c r="AR137" s="517">
        <f t="shared" ref="AR137" si="1220">AQ137+1</f>
        <v>2054</v>
      </c>
      <c r="AS137" s="517">
        <f>AN137+5</f>
        <v>2055</v>
      </c>
      <c r="AT137" s="517">
        <f>AS137+1</f>
        <v>2056</v>
      </c>
      <c r="AU137" s="517">
        <f t="shared" ref="AU137" si="1221">AT137+1</f>
        <v>2057</v>
      </c>
      <c r="AV137" s="517">
        <f t="shared" ref="AV137" si="1222">AU137+1</f>
        <v>2058</v>
      </c>
      <c r="AW137" s="517">
        <f t="shared" ref="AW137" si="1223">AV137+1</f>
        <v>2059</v>
      </c>
      <c r="AX137" s="517">
        <f>AS137+5</f>
        <v>2060</v>
      </c>
      <c r="AY137" s="517">
        <f>AX137+1</f>
        <v>2061</v>
      </c>
      <c r="AZ137" s="517">
        <f t="shared" ref="AZ137" si="1224">AY137+1</f>
        <v>2062</v>
      </c>
      <c r="BA137" s="517">
        <f t="shared" ref="BA137" si="1225">AZ137+1</f>
        <v>2063</v>
      </c>
      <c r="BB137" s="517">
        <f t="shared" ref="BB137" si="1226">BA137+1</f>
        <v>2064</v>
      </c>
      <c r="BC137" s="517">
        <f>AX137+5</f>
        <v>2065</v>
      </c>
      <c r="BD137" s="517">
        <f>BC137+1</f>
        <v>2066</v>
      </c>
      <c r="BE137" s="517">
        <f t="shared" ref="BE137" si="1227">BD137+1</f>
        <v>2067</v>
      </c>
      <c r="BF137" s="517">
        <f t="shared" ref="BF137" si="1228">BE137+1</f>
        <v>2068</v>
      </c>
      <c r="BG137" s="517">
        <f t="shared" ref="BG137" si="1229">BF137+1</f>
        <v>2069</v>
      </c>
      <c r="BH137" s="517">
        <f>BC137+5</f>
        <v>2070</v>
      </c>
      <c r="BI137" s="517">
        <f>BH137+1</f>
        <v>2071</v>
      </c>
      <c r="BJ137" s="517">
        <f t="shared" ref="BJ137" si="1230">BI137+1</f>
        <v>2072</v>
      </c>
      <c r="BK137" s="517">
        <f t="shared" ref="BK137" si="1231">BJ137+1</f>
        <v>2073</v>
      </c>
      <c r="BL137" s="517">
        <f t="shared" ref="BL137" si="1232">BK137+1</f>
        <v>2074</v>
      </c>
      <c r="BM137" s="517">
        <f>BH137+5</f>
        <v>2075</v>
      </c>
      <c r="BN137" s="517">
        <f>BM137+1</f>
        <v>2076</v>
      </c>
      <c r="BO137" s="517">
        <f t="shared" ref="BO137" si="1233">BN137+1</f>
        <v>2077</v>
      </c>
      <c r="BP137" s="517">
        <f t="shared" ref="BP137" si="1234">BO137+1</f>
        <v>2078</v>
      </c>
      <c r="BQ137" s="517">
        <f t="shared" ref="BQ137" si="1235">BP137+1</f>
        <v>2079</v>
      </c>
      <c r="BR137" s="517">
        <f>BM137+5</f>
        <v>2080</v>
      </c>
      <c r="BS137" s="517">
        <f>BR137+1</f>
        <v>2081</v>
      </c>
      <c r="BT137" s="517">
        <f t="shared" ref="BT137" si="1236">BS137+1</f>
        <v>2082</v>
      </c>
      <c r="BU137" s="517">
        <f t="shared" ref="BU137" si="1237">BT137+1</f>
        <v>2083</v>
      </c>
      <c r="BV137" s="517">
        <f t="shared" ref="BV137" si="1238">BU137+1</f>
        <v>2084</v>
      </c>
      <c r="BW137" s="517">
        <f>BR137+5</f>
        <v>2085</v>
      </c>
      <c r="BX137" s="517">
        <f>BW137+1</f>
        <v>2086</v>
      </c>
      <c r="BY137" s="517">
        <f t="shared" ref="BY137" si="1239">BX137+1</f>
        <v>2087</v>
      </c>
      <c r="BZ137" s="517">
        <f t="shared" ref="BZ137" si="1240">BY137+1</f>
        <v>2088</v>
      </c>
      <c r="CA137" s="517">
        <f t="shared" ref="CA137" si="1241">BZ137+1</f>
        <v>2089</v>
      </c>
      <c r="CB137" s="517">
        <f>BW137+5</f>
        <v>2090</v>
      </c>
      <c r="CC137" s="517">
        <f>CB137+1</f>
        <v>2091</v>
      </c>
      <c r="CD137" s="517">
        <f t="shared" ref="CD137" si="1242">CC137+1</f>
        <v>2092</v>
      </c>
      <c r="CE137" s="517">
        <f t="shared" ref="CE137" si="1243">CD137+1</f>
        <v>2093</v>
      </c>
      <c r="CF137" s="517">
        <f t="shared" ref="CF137" si="1244">CE137+1</f>
        <v>2094</v>
      </c>
      <c r="CG137" s="517">
        <f>CB137+5</f>
        <v>2095</v>
      </c>
      <c r="CH137" s="517">
        <f>CG137+1</f>
        <v>2096</v>
      </c>
      <c r="CI137" s="517">
        <f t="shared" ref="CI137" si="1245">CH137+1</f>
        <v>2097</v>
      </c>
      <c r="CJ137" s="517">
        <f t="shared" ref="CJ137" si="1246">CI137+1</f>
        <v>2098</v>
      </c>
      <c r="CK137" s="517">
        <f t="shared" ref="CK137" si="1247">CJ137+1</f>
        <v>2099</v>
      </c>
      <c r="CL137" s="517">
        <f>CG137+5</f>
        <v>2100</v>
      </c>
      <c r="CN137" s="518" t="s">
        <v>409</v>
      </c>
      <c r="CO137" s="518" t="s">
        <v>411</v>
      </c>
      <c r="CP137" s="518" t="s">
        <v>410</v>
      </c>
    </row>
    <row r="138" spans="1:94" ht="16.5" outlineLevel="1" thickTop="1" x14ac:dyDescent="0.25">
      <c r="A138" s="459" t="s">
        <v>429</v>
      </c>
      <c r="B138" s="459"/>
      <c r="C138" s="459"/>
      <c r="D138" s="459"/>
      <c r="E138" s="461"/>
      <c r="F138" s="461"/>
      <c r="G138" s="461"/>
      <c r="H138" s="461"/>
      <c r="I138" s="521">
        <f t="shared" ref="I138:AN138" ca="1" si="1248">I104/H104</f>
        <v>1.0184754154480273</v>
      </c>
      <c r="J138" s="521" t="e">
        <f t="shared" ca="1" si="1248"/>
        <v>#N/A</v>
      </c>
      <c r="K138" s="521" t="e">
        <f t="shared" ca="1" si="1248"/>
        <v>#N/A</v>
      </c>
      <c r="L138" s="521" t="e">
        <f t="shared" ca="1" si="1248"/>
        <v>#N/A</v>
      </c>
      <c r="M138" s="521" t="e">
        <f t="shared" ca="1" si="1248"/>
        <v>#N/A</v>
      </c>
      <c r="N138" s="521" t="e">
        <f t="shared" ca="1" si="1248"/>
        <v>#N/A</v>
      </c>
      <c r="O138" s="521" t="e">
        <f t="shared" ca="1" si="1248"/>
        <v>#N/A</v>
      </c>
      <c r="P138" s="521">
        <f t="shared" ca="1" si="1248"/>
        <v>0.99591863639609579</v>
      </c>
      <c r="Q138" s="521">
        <f t="shared" ca="1" si="1248"/>
        <v>0.99590191060318567</v>
      </c>
      <c r="R138" s="521">
        <f t="shared" ca="1" si="1248"/>
        <v>0.99588504715857762</v>
      </c>
      <c r="S138" s="521">
        <f t="shared" ca="1" si="1248"/>
        <v>0.99586804435596021</v>
      </c>
      <c r="T138" s="521">
        <f t="shared" ca="1" si="1248"/>
        <v>0.99585090046069991</v>
      </c>
      <c r="U138" s="521">
        <f t="shared" ca="1" si="1248"/>
        <v>0.98949235134468339</v>
      </c>
      <c r="V138" s="521">
        <f t="shared" ca="1" si="1248"/>
        <v>0.98938076818781107</v>
      </c>
      <c r="W138" s="521">
        <f t="shared" ca="1" si="1248"/>
        <v>0.98926678973997062</v>
      </c>
      <c r="X138" s="521">
        <f t="shared" ca="1" si="1248"/>
        <v>0.98915033803687014</v>
      </c>
      <c r="Y138" s="521">
        <f t="shared" ca="1" si="1248"/>
        <v>0.98903133169356017</v>
      </c>
      <c r="Z138" s="521">
        <f t="shared" ca="1" si="1248"/>
        <v>0.98890968571475091</v>
      </c>
      <c r="AA138" s="521">
        <f t="shared" ca="1" si="1248"/>
        <v>0.98878531129237157</v>
      </c>
      <c r="AB138" s="521">
        <f t="shared" ca="1" si="1248"/>
        <v>0.9886581155893488</v>
      </c>
      <c r="AC138" s="521">
        <f t="shared" ca="1" si="1248"/>
        <v>0.98852800150849884</v>
      </c>
      <c r="AD138" s="521">
        <f t="shared" ca="1" si="1248"/>
        <v>0.98839486744533778</v>
      </c>
      <c r="AE138" s="521">
        <f t="shared" ca="1" si="1248"/>
        <v>0.99528379915222109</v>
      </c>
      <c r="AF138" s="521">
        <f t="shared" ca="1" si="1248"/>
        <v>0.99526145120437381</v>
      </c>
      <c r="AG138" s="521">
        <f t="shared" ca="1" si="1248"/>
        <v>0.995238890454471</v>
      </c>
      <c r="AH138" s="521">
        <f t="shared" ca="1" si="1248"/>
        <v>0.99521611384845032</v>
      </c>
      <c r="AI138" s="521">
        <f t="shared" ca="1" si="1248"/>
        <v>0.99519311827352663</v>
      </c>
      <c r="AJ138" s="521">
        <f t="shared" ca="1" si="1248"/>
        <v>0.99516990055677623</v>
      </c>
      <c r="AK138" s="521">
        <f t="shared" ca="1" si="1248"/>
        <v>0.99514645746367347</v>
      </c>
      <c r="AL138" s="521">
        <f t="shared" ca="1" si="1248"/>
        <v>0.99512278569659385</v>
      </c>
      <c r="AM138" s="521">
        <f t="shared" ca="1" si="1248"/>
        <v>0.99509888189326035</v>
      </c>
      <c r="AN138" s="521">
        <f t="shared" ca="1" si="1248"/>
        <v>0.99507474262516071</v>
      </c>
      <c r="AO138" s="461">
        <f t="shared" ref="AO138:BT138" ca="1" si="1249">AO104/AN104</f>
        <v>1.0667655218532133</v>
      </c>
      <c r="AP138" s="461">
        <f t="shared" ca="1" si="1249"/>
        <v>0.98001984734514114</v>
      </c>
      <c r="AQ138" s="461">
        <f t="shared" ca="1" si="1249"/>
        <v>0.97961250202331607</v>
      </c>
      <c r="AR138" s="461">
        <f t="shared" ca="1" si="1249"/>
        <v>0.97918820152399533</v>
      </c>
      <c r="AS138" s="461">
        <f t="shared" ca="1" si="1249"/>
        <v>0.9787458647442715</v>
      </c>
      <c r="AT138" s="461">
        <f t="shared" ca="1" si="1249"/>
        <v>0.97828431667368332</v>
      </c>
      <c r="AU138" s="461">
        <f t="shared" ca="1" si="1249"/>
        <v>0.97780227797154806</v>
      </c>
      <c r="AV138" s="461">
        <f t="shared" ca="1" si="1249"/>
        <v>0.9772983531246201</v>
      </c>
      <c r="AW138" s="461">
        <f t="shared" ca="1" si="1249"/>
        <v>0.9767710169542414</v>
      </c>
      <c r="AX138" s="461">
        <f t="shared" ca="1" si="1249"/>
        <v>0.97621859919821175</v>
      </c>
      <c r="AY138" s="461">
        <f t="shared" ca="1" si="1249"/>
        <v>0.99144945462723466</v>
      </c>
      <c r="AZ138" s="461">
        <f t="shared" ca="1" si="1249"/>
        <v>0.99137571226363741</v>
      </c>
      <c r="BA138" s="461">
        <f t="shared" ca="1" si="1249"/>
        <v>0.99130068688421835</v>
      </c>
      <c r="BB138" s="461">
        <f t="shared" ca="1" si="1249"/>
        <v>0.99122434471106358</v>
      </c>
      <c r="BC138" s="461">
        <f t="shared" ca="1" si="1249"/>
        <v>0.99114665077006903</v>
      </c>
      <c r="BD138" s="461">
        <f t="shared" ca="1" si="1249"/>
        <v>0.99106756883751523</v>
      </c>
      <c r="BE138" s="461">
        <f t="shared" ca="1" si="1249"/>
        <v>0.9909870613837537</v>
      </c>
      <c r="BF138" s="461">
        <f t="shared" ca="1" si="1249"/>
        <v>0.99090508951382195</v>
      </c>
      <c r="BG138" s="461">
        <f t="shared" ca="1" si="1249"/>
        <v>0.9908216129047831</v>
      </c>
      <c r="BH138" s="461">
        <f t="shared" ca="1" si="1249"/>
        <v>0.99073658973959144</v>
      </c>
      <c r="BI138" s="461">
        <f t="shared" ca="1" si="1249"/>
        <v>-4.100781276686526E-5</v>
      </c>
      <c r="BJ138" s="461">
        <f t="shared" ca="1" si="1249"/>
        <v>1.1443068997223482</v>
      </c>
      <c r="BK138" s="461">
        <f t="shared" ca="1" si="1249"/>
        <v>0.96294749785911438</v>
      </c>
      <c r="BL138" s="461">
        <f t="shared" ca="1" si="1249"/>
        <v>1.2706695590691446</v>
      </c>
      <c r="BM138" s="461">
        <f t="shared" ca="1" si="1249"/>
        <v>0</v>
      </c>
      <c r="BN138" s="461" t="e">
        <f t="shared" ca="1" si="1249"/>
        <v>#DIV/0!</v>
      </c>
      <c r="BO138" s="461" t="e">
        <f t="shared" ca="1" si="1249"/>
        <v>#DIV/0!</v>
      </c>
      <c r="BP138" s="461" t="e">
        <f t="shared" ca="1" si="1249"/>
        <v>#DIV/0!</v>
      </c>
      <c r="BQ138" s="461" t="e">
        <f t="shared" ca="1" si="1249"/>
        <v>#DIV/0!</v>
      </c>
      <c r="BR138" s="461" t="e">
        <f t="shared" ca="1" si="1249"/>
        <v>#DIV/0!</v>
      </c>
      <c r="BS138" s="461" t="e">
        <f t="shared" ca="1" si="1249"/>
        <v>#DIV/0!</v>
      </c>
      <c r="BT138" s="461" t="e">
        <f t="shared" ca="1" si="1249"/>
        <v>#DIV/0!</v>
      </c>
      <c r="BU138" s="461" t="e">
        <f t="shared" ref="BU138:CL138" ca="1" si="1250">BU104/BT104</f>
        <v>#DIV/0!</v>
      </c>
      <c r="BV138" s="461" t="e">
        <f t="shared" ca="1" si="1250"/>
        <v>#DIV/0!</v>
      </c>
      <c r="BW138" s="461" t="e">
        <f t="shared" ca="1" si="1250"/>
        <v>#DIV/0!</v>
      </c>
      <c r="BX138" s="461" t="e">
        <f t="shared" ca="1" si="1250"/>
        <v>#DIV/0!</v>
      </c>
      <c r="BY138" s="461" t="e">
        <f t="shared" ca="1" si="1250"/>
        <v>#DIV/0!</v>
      </c>
      <c r="BZ138" s="461" t="e">
        <f t="shared" ca="1" si="1250"/>
        <v>#DIV/0!</v>
      </c>
      <c r="CA138" s="461" t="e">
        <f t="shared" ca="1" si="1250"/>
        <v>#DIV/0!</v>
      </c>
      <c r="CB138" s="461" t="e">
        <f t="shared" ca="1" si="1250"/>
        <v>#DIV/0!</v>
      </c>
      <c r="CC138" s="461" t="e">
        <f t="shared" ca="1" si="1250"/>
        <v>#DIV/0!</v>
      </c>
      <c r="CD138" s="461" t="e">
        <f t="shared" ca="1" si="1250"/>
        <v>#DIV/0!</v>
      </c>
      <c r="CE138" s="461" t="e">
        <f t="shared" ca="1" si="1250"/>
        <v>#DIV/0!</v>
      </c>
      <c r="CF138" s="461" t="e">
        <f t="shared" ca="1" si="1250"/>
        <v>#DIV/0!</v>
      </c>
      <c r="CG138" s="461" t="e">
        <f t="shared" ca="1" si="1250"/>
        <v>#DIV/0!</v>
      </c>
      <c r="CH138" s="461" t="e">
        <f t="shared" ca="1" si="1250"/>
        <v>#DIV/0!</v>
      </c>
      <c r="CI138" s="461" t="e">
        <f t="shared" ca="1" si="1250"/>
        <v>#DIV/0!</v>
      </c>
      <c r="CJ138" s="461" t="e">
        <f t="shared" ca="1" si="1250"/>
        <v>#DIV/0!</v>
      </c>
      <c r="CK138" s="461" t="e">
        <f t="shared" ca="1" si="1250"/>
        <v>#DIV/0!</v>
      </c>
      <c r="CL138" s="461" t="e">
        <f t="shared" ca="1" si="1250"/>
        <v>#DIV/0!</v>
      </c>
      <c r="CN138" s="462"/>
      <c r="CO138" s="462"/>
      <c r="CP138" s="462"/>
    </row>
    <row r="139" spans="1:94" outlineLevel="1" x14ac:dyDescent="0.25">
      <c r="A139" s="459" t="s">
        <v>429</v>
      </c>
      <c r="B139" s="459"/>
      <c r="C139" s="459" t="s">
        <v>2</v>
      </c>
      <c r="D139" s="459"/>
      <c r="E139" s="461"/>
      <c r="F139" s="461"/>
      <c r="G139" s="461"/>
      <c r="H139" s="461"/>
      <c r="I139" s="461">
        <f ca="1">I123</f>
        <v>0</v>
      </c>
      <c r="J139" s="461" t="e">
        <f ca="1">I139*J138</f>
        <v>#N/A</v>
      </c>
      <c r="K139" s="461" t="e">
        <f t="shared" ref="K139:BV139" ca="1" si="1251">J139*K138</f>
        <v>#N/A</v>
      </c>
      <c r="L139" s="461" t="e">
        <f t="shared" ca="1" si="1251"/>
        <v>#N/A</v>
      </c>
      <c r="M139" s="461" t="e">
        <f t="shared" ca="1" si="1251"/>
        <v>#N/A</v>
      </c>
      <c r="N139" s="461" t="e">
        <f t="shared" ca="1" si="1251"/>
        <v>#N/A</v>
      </c>
      <c r="O139" s="461" t="e">
        <f t="shared" ca="1" si="1251"/>
        <v>#N/A</v>
      </c>
      <c r="P139" s="461" t="e">
        <f t="shared" ca="1" si="1251"/>
        <v>#N/A</v>
      </c>
      <c r="Q139" s="461" t="e">
        <f t="shared" ca="1" si="1251"/>
        <v>#N/A</v>
      </c>
      <c r="R139" s="461" t="e">
        <f t="shared" ca="1" si="1251"/>
        <v>#N/A</v>
      </c>
      <c r="S139" s="475" t="e">
        <f t="shared" ca="1" si="1251"/>
        <v>#N/A</v>
      </c>
      <c r="T139" s="475" t="e">
        <f t="shared" ca="1" si="1251"/>
        <v>#N/A</v>
      </c>
      <c r="U139" s="475" t="e">
        <f t="shared" ca="1" si="1251"/>
        <v>#N/A</v>
      </c>
      <c r="V139" s="461" t="e">
        <f t="shared" ca="1" si="1251"/>
        <v>#N/A</v>
      </c>
      <c r="W139" s="461" t="e">
        <f t="shared" ca="1" si="1251"/>
        <v>#N/A</v>
      </c>
      <c r="X139" s="461" t="e">
        <f t="shared" ca="1" si="1251"/>
        <v>#N/A</v>
      </c>
      <c r="Y139" s="461" t="e">
        <f t="shared" ca="1" si="1251"/>
        <v>#N/A</v>
      </c>
      <c r="Z139" s="461" t="e">
        <f t="shared" ca="1" si="1251"/>
        <v>#N/A</v>
      </c>
      <c r="AA139" s="461" t="e">
        <f t="shared" ca="1" si="1251"/>
        <v>#N/A</v>
      </c>
      <c r="AB139" s="461" t="e">
        <f t="shared" ca="1" si="1251"/>
        <v>#N/A</v>
      </c>
      <c r="AC139" s="461" t="e">
        <f t="shared" ca="1" si="1251"/>
        <v>#N/A</v>
      </c>
      <c r="AD139" s="461" t="e">
        <f t="shared" ca="1" si="1251"/>
        <v>#N/A</v>
      </c>
      <c r="AE139" s="461" t="e">
        <f t="shared" ca="1" si="1251"/>
        <v>#N/A</v>
      </c>
      <c r="AF139" s="461" t="e">
        <f t="shared" ca="1" si="1251"/>
        <v>#N/A</v>
      </c>
      <c r="AG139" s="461" t="e">
        <f t="shared" ca="1" si="1251"/>
        <v>#N/A</v>
      </c>
      <c r="AH139" s="461" t="e">
        <f t="shared" ca="1" si="1251"/>
        <v>#N/A</v>
      </c>
      <c r="AI139" s="461" t="e">
        <f t="shared" ca="1" si="1251"/>
        <v>#N/A</v>
      </c>
      <c r="AJ139" s="461" t="e">
        <f t="shared" ca="1" si="1251"/>
        <v>#N/A</v>
      </c>
      <c r="AK139" s="461" t="e">
        <f t="shared" ca="1" si="1251"/>
        <v>#N/A</v>
      </c>
      <c r="AL139" s="461" t="e">
        <f t="shared" ca="1" si="1251"/>
        <v>#N/A</v>
      </c>
      <c r="AM139" s="461" t="e">
        <f t="shared" ca="1" si="1251"/>
        <v>#N/A</v>
      </c>
      <c r="AN139" s="461" t="e">
        <f t="shared" ca="1" si="1251"/>
        <v>#N/A</v>
      </c>
      <c r="AO139" s="461" t="e">
        <f t="shared" ca="1" si="1251"/>
        <v>#N/A</v>
      </c>
      <c r="AP139" s="461" t="e">
        <f t="shared" ca="1" si="1251"/>
        <v>#N/A</v>
      </c>
      <c r="AQ139" s="461" t="e">
        <f t="shared" ca="1" si="1251"/>
        <v>#N/A</v>
      </c>
      <c r="AR139" s="461" t="e">
        <f t="shared" ca="1" si="1251"/>
        <v>#N/A</v>
      </c>
      <c r="AS139" s="461" t="e">
        <f t="shared" ca="1" si="1251"/>
        <v>#N/A</v>
      </c>
      <c r="AT139" s="461" t="e">
        <f t="shared" ca="1" si="1251"/>
        <v>#N/A</v>
      </c>
      <c r="AU139" s="461" t="e">
        <f t="shared" ca="1" si="1251"/>
        <v>#N/A</v>
      </c>
      <c r="AV139" s="461" t="e">
        <f t="shared" ca="1" si="1251"/>
        <v>#N/A</v>
      </c>
      <c r="AW139" s="461" t="e">
        <f t="shared" ca="1" si="1251"/>
        <v>#N/A</v>
      </c>
      <c r="AX139" s="461" t="e">
        <f t="shared" ca="1" si="1251"/>
        <v>#N/A</v>
      </c>
      <c r="AY139" s="461" t="e">
        <f t="shared" ca="1" si="1251"/>
        <v>#N/A</v>
      </c>
      <c r="AZ139" s="461" t="e">
        <f t="shared" ca="1" si="1251"/>
        <v>#N/A</v>
      </c>
      <c r="BA139" s="461" t="e">
        <f t="shared" ca="1" si="1251"/>
        <v>#N/A</v>
      </c>
      <c r="BB139" s="461" t="e">
        <f t="shared" ca="1" si="1251"/>
        <v>#N/A</v>
      </c>
      <c r="BC139" s="461" t="e">
        <f t="shared" ca="1" si="1251"/>
        <v>#N/A</v>
      </c>
      <c r="BD139" s="461" t="e">
        <f t="shared" ca="1" si="1251"/>
        <v>#N/A</v>
      </c>
      <c r="BE139" s="461" t="e">
        <f t="shared" ca="1" si="1251"/>
        <v>#N/A</v>
      </c>
      <c r="BF139" s="461" t="e">
        <f t="shared" ca="1" si="1251"/>
        <v>#N/A</v>
      </c>
      <c r="BG139" s="461" t="e">
        <f t="shared" ca="1" si="1251"/>
        <v>#N/A</v>
      </c>
      <c r="BH139" s="461" t="e">
        <f t="shared" ca="1" si="1251"/>
        <v>#N/A</v>
      </c>
      <c r="BI139" s="461" t="e">
        <f t="shared" ca="1" si="1251"/>
        <v>#N/A</v>
      </c>
      <c r="BJ139" s="461" t="e">
        <f t="shared" ca="1" si="1251"/>
        <v>#N/A</v>
      </c>
      <c r="BK139" s="461" t="e">
        <f t="shared" ca="1" si="1251"/>
        <v>#N/A</v>
      </c>
      <c r="BL139" s="461" t="e">
        <f t="shared" ca="1" si="1251"/>
        <v>#N/A</v>
      </c>
      <c r="BM139" s="461" t="e">
        <f t="shared" ca="1" si="1251"/>
        <v>#N/A</v>
      </c>
      <c r="BN139" s="461" t="e">
        <f t="shared" ca="1" si="1251"/>
        <v>#N/A</v>
      </c>
      <c r="BO139" s="461" t="e">
        <f t="shared" ca="1" si="1251"/>
        <v>#N/A</v>
      </c>
      <c r="BP139" s="461" t="e">
        <f t="shared" ca="1" si="1251"/>
        <v>#N/A</v>
      </c>
      <c r="BQ139" s="461" t="e">
        <f t="shared" ca="1" si="1251"/>
        <v>#N/A</v>
      </c>
      <c r="BR139" s="461" t="e">
        <f t="shared" ca="1" si="1251"/>
        <v>#N/A</v>
      </c>
      <c r="BS139" s="461" t="e">
        <f t="shared" ca="1" si="1251"/>
        <v>#N/A</v>
      </c>
      <c r="BT139" s="461" t="e">
        <f t="shared" ca="1" si="1251"/>
        <v>#N/A</v>
      </c>
      <c r="BU139" s="461" t="e">
        <f t="shared" ca="1" si="1251"/>
        <v>#N/A</v>
      </c>
      <c r="BV139" s="461" t="e">
        <f t="shared" ca="1" si="1251"/>
        <v>#N/A</v>
      </c>
      <c r="BW139" s="461" t="e">
        <f t="shared" ref="BW139:CL139" ca="1" si="1252">BV139*BW138</f>
        <v>#N/A</v>
      </c>
      <c r="BX139" s="461" t="e">
        <f t="shared" ca="1" si="1252"/>
        <v>#N/A</v>
      </c>
      <c r="BY139" s="461" t="e">
        <f t="shared" ca="1" si="1252"/>
        <v>#N/A</v>
      </c>
      <c r="BZ139" s="461" t="e">
        <f t="shared" ca="1" si="1252"/>
        <v>#N/A</v>
      </c>
      <c r="CA139" s="461" t="e">
        <f t="shared" ca="1" si="1252"/>
        <v>#N/A</v>
      </c>
      <c r="CB139" s="461" t="e">
        <f t="shared" ca="1" si="1252"/>
        <v>#N/A</v>
      </c>
      <c r="CC139" s="461" t="e">
        <f t="shared" ca="1" si="1252"/>
        <v>#N/A</v>
      </c>
      <c r="CD139" s="461" t="e">
        <f t="shared" ca="1" si="1252"/>
        <v>#N/A</v>
      </c>
      <c r="CE139" s="461" t="e">
        <f t="shared" ca="1" si="1252"/>
        <v>#N/A</v>
      </c>
      <c r="CF139" s="461" t="e">
        <f t="shared" ca="1" si="1252"/>
        <v>#N/A</v>
      </c>
      <c r="CG139" s="461" t="e">
        <f t="shared" ca="1" si="1252"/>
        <v>#N/A</v>
      </c>
      <c r="CH139" s="461" t="e">
        <f t="shared" ca="1" si="1252"/>
        <v>#N/A</v>
      </c>
      <c r="CI139" s="461" t="e">
        <f t="shared" ca="1" si="1252"/>
        <v>#N/A</v>
      </c>
      <c r="CJ139" s="461" t="e">
        <f t="shared" ca="1" si="1252"/>
        <v>#N/A</v>
      </c>
      <c r="CK139" s="461" t="e">
        <f t="shared" ca="1" si="1252"/>
        <v>#N/A</v>
      </c>
      <c r="CL139" s="461" t="e">
        <f t="shared" ca="1" si="1252"/>
        <v>#N/A</v>
      </c>
      <c r="CN139" s="462"/>
      <c r="CO139" s="462"/>
      <c r="CP139" s="462"/>
    </row>
    <row r="140" spans="1:94" outlineLevel="1" x14ac:dyDescent="0.25">
      <c r="A140" s="459" t="s">
        <v>429</v>
      </c>
      <c r="B140" s="459"/>
      <c r="C140" s="459" t="s">
        <v>422</v>
      </c>
      <c r="D140" s="459"/>
      <c r="E140" s="461"/>
      <c r="F140" s="461"/>
      <c r="G140" s="461"/>
      <c r="H140" s="461"/>
      <c r="I140" s="461" t="e">
        <f t="shared" ref="I140:AN140" ca="1" si="1253">(I139/I117)*1000</f>
        <v>#REF!</v>
      </c>
      <c r="J140" s="461" t="e">
        <f t="shared" ca="1" si="1253"/>
        <v>#N/A</v>
      </c>
      <c r="K140" s="461" t="e">
        <f t="shared" ca="1" si="1253"/>
        <v>#N/A</v>
      </c>
      <c r="L140" s="461" t="e">
        <f t="shared" ca="1" si="1253"/>
        <v>#N/A</v>
      </c>
      <c r="M140" s="461" t="e">
        <f t="shared" ca="1" si="1253"/>
        <v>#N/A</v>
      </c>
      <c r="N140" s="461" t="e">
        <f t="shared" ca="1" si="1253"/>
        <v>#N/A</v>
      </c>
      <c r="O140" s="461" t="e">
        <f t="shared" ca="1" si="1253"/>
        <v>#N/A</v>
      </c>
      <c r="P140" s="461" t="e">
        <f t="shared" ca="1" si="1253"/>
        <v>#N/A</v>
      </c>
      <c r="Q140" s="461" t="e">
        <f t="shared" ca="1" si="1253"/>
        <v>#N/A</v>
      </c>
      <c r="R140" s="461" t="e">
        <f t="shared" ca="1" si="1253"/>
        <v>#N/A</v>
      </c>
      <c r="S140" s="475" t="e">
        <f t="shared" ca="1" si="1253"/>
        <v>#N/A</v>
      </c>
      <c r="T140" s="475" t="e">
        <f t="shared" ca="1" si="1253"/>
        <v>#N/A</v>
      </c>
      <c r="U140" s="475" t="e">
        <f t="shared" ca="1" si="1253"/>
        <v>#N/A</v>
      </c>
      <c r="V140" s="461" t="e">
        <f t="shared" ca="1" si="1253"/>
        <v>#N/A</v>
      </c>
      <c r="W140" s="461" t="e">
        <f t="shared" ca="1" si="1253"/>
        <v>#N/A</v>
      </c>
      <c r="X140" s="461" t="e">
        <f t="shared" ca="1" si="1253"/>
        <v>#N/A</v>
      </c>
      <c r="Y140" s="461" t="e">
        <f t="shared" ca="1" si="1253"/>
        <v>#N/A</v>
      </c>
      <c r="Z140" s="461" t="e">
        <f t="shared" ca="1" si="1253"/>
        <v>#N/A</v>
      </c>
      <c r="AA140" s="461" t="e">
        <f t="shared" ca="1" si="1253"/>
        <v>#N/A</v>
      </c>
      <c r="AB140" s="461" t="e">
        <f t="shared" ca="1" si="1253"/>
        <v>#N/A</v>
      </c>
      <c r="AC140" s="461" t="e">
        <f t="shared" ca="1" si="1253"/>
        <v>#N/A</v>
      </c>
      <c r="AD140" s="461" t="e">
        <f t="shared" ca="1" si="1253"/>
        <v>#N/A</v>
      </c>
      <c r="AE140" s="461" t="e">
        <f t="shared" ca="1" si="1253"/>
        <v>#N/A</v>
      </c>
      <c r="AF140" s="461" t="e">
        <f t="shared" ca="1" si="1253"/>
        <v>#N/A</v>
      </c>
      <c r="AG140" s="461" t="e">
        <f t="shared" ca="1" si="1253"/>
        <v>#N/A</v>
      </c>
      <c r="AH140" s="461" t="e">
        <f t="shared" ca="1" si="1253"/>
        <v>#N/A</v>
      </c>
      <c r="AI140" s="461" t="e">
        <f t="shared" ca="1" si="1253"/>
        <v>#N/A</v>
      </c>
      <c r="AJ140" s="461" t="e">
        <f t="shared" ca="1" si="1253"/>
        <v>#N/A</v>
      </c>
      <c r="AK140" s="461" t="e">
        <f t="shared" ca="1" si="1253"/>
        <v>#N/A</v>
      </c>
      <c r="AL140" s="461" t="e">
        <f t="shared" ca="1" si="1253"/>
        <v>#N/A</v>
      </c>
      <c r="AM140" s="461" t="e">
        <f t="shared" ca="1" si="1253"/>
        <v>#N/A</v>
      </c>
      <c r="AN140" s="461" t="e">
        <f t="shared" ca="1" si="1253"/>
        <v>#N/A</v>
      </c>
      <c r="AO140" s="461" t="e">
        <f t="shared" ref="AO140:BT140" ca="1" si="1254">(AO139/AO117)*1000</f>
        <v>#N/A</v>
      </c>
      <c r="AP140" s="461" t="e">
        <f t="shared" ca="1" si="1254"/>
        <v>#N/A</v>
      </c>
      <c r="AQ140" s="461" t="e">
        <f t="shared" ca="1" si="1254"/>
        <v>#N/A</v>
      </c>
      <c r="AR140" s="461" t="e">
        <f t="shared" ca="1" si="1254"/>
        <v>#N/A</v>
      </c>
      <c r="AS140" s="461" t="e">
        <f t="shared" ca="1" si="1254"/>
        <v>#N/A</v>
      </c>
      <c r="AT140" s="461" t="e">
        <f t="shared" ca="1" si="1254"/>
        <v>#N/A</v>
      </c>
      <c r="AU140" s="461" t="e">
        <f t="shared" ca="1" si="1254"/>
        <v>#N/A</v>
      </c>
      <c r="AV140" s="461" t="e">
        <f t="shared" ca="1" si="1254"/>
        <v>#N/A</v>
      </c>
      <c r="AW140" s="461" t="e">
        <f t="shared" ca="1" si="1254"/>
        <v>#N/A</v>
      </c>
      <c r="AX140" s="461" t="e">
        <f t="shared" ca="1" si="1254"/>
        <v>#N/A</v>
      </c>
      <c r="AY140" s="461" t="e">
        <f t="shared" ca="1" si="1254"/>
        <v>#N/A</v>
      </c>
      <c r="AZ140" s="461" t="e">
        <f t="shared" ca="1" si="1254"/>
        <v>#N/A</v>
      </c>
      <c r="BA140" s="461" t="e">
        <f t="shared" ca="1" si="1254"/>
        <v>#N/A</v>
      </c>
      <c r="BB140" s="461" t="e">
        <f t="shared" ca="1" si="1254"/>
        <v>#N/A</v>
      </c>
      <c r="BC140" s="461" t="e">
        <f t="shared" ca="1" si="1254"/>
        <v>#N/A</v>
      </c>
      <c r="BD140" s="461" t="e">
        <f t="shared" ca="1" si="1254"/>
        <v>#N/A</v>
      </c>
      <c r="BE140" s="461" t="e">
        <f t="shared" ca="1" si="1254"/>
        <v>#N/A</v>
      </c>
      <c r="BF140" s="461" t="e">
        <f t="shared" ca="1" si="1254"/>
        <v>#N/A</v>
      </c>
      <c r="BG140" s="461" t="e">
        <f t="shared" ca="1" si="1254"/>
        <v>#N/A</v>
      </c>
      <c r="BH140" s="461" t="e">
        <f t="shared" ca="1" si="1254"/>
        <v>#N/A</v>
      </c>
      <c r="BI140" s="461" t="e">
        <f t="shared" ca="1" si="1254"/>
        <v>#N/A</v>
      </c>
      <c r="BJ140" s="461" t="e">
        <f t="shared" ca="1" si="1254"/>
        <v>#N/A</v>
      </c>
      <c r="BK140" s="461" t="e">
        <f t="shared" ca="1" si="1254"/>
        <v>#N/A</v>
      </c>
      <c r="BL140" s="461" t="e">
        <f t="shared" ca="1" si="1254"/>
        <v>#N/A</v>
      </c>
      <c r="BM140" s="461" t="e">
        <f t="shared" ca="1" si="1254"/>
        <v>#N/A</v>
      </c>
      <c r="BN140" s="461" t="e">
        <f t="shared" ca="1" si="1254"/>
        <v>#N/A</v>
      </c>
      <c r="BO140" s="461" t="e">
        <f t="shared" ca="1" si="1254"/>
        <v>#N/A</v>
      </c>
      <c r="BP140" s="461" t="e">
        <f t="shared" ca="1" si="1254"/>
        <v>#N/A</v>
      </c>
      <c r="BQ140" s="461" t="e">
        <f t="shared" ca="1" si="1254"/>
        <v>#N/A</v>
      </c>
      <c r="BR140" s="461" t="e">
        <f t="shared" ca="1" si="1254"/>
        <v>#N/A</v>
      </c>
      <c r="BS140" s="461" t="e">
        <f t="shared" ca="1" si="1254"/>
        <v>#N/A</v>
      </c>
      <c r="BT140" s="461" t="e">
        <f t="shared" ca="1" si="1254"/>
        <v>#N/A</v>
      </c>
      <c r="BU140" s="461" t="e">
        <f t="shared" ref="BU140:CL140" ca="1" si="1255">(BU139/BU117)*1000</f>
        <v>#N/A</v>
      </c>
      <c r="BV140" s="461" t="e">
        <f t="shared" ca="1" si="1255"/>
        <v>#N/A</v>
      </c>
      <c r="BW140" s="461" t="e">
        <f t="shared" ca="1" si="1255"/>
        <v>#N/A</v>
      </c>
      <c r="BX140" s="461" t="e">
        <f t="shared" ca="1" si="1255"/>
        <v>#N/A</v>
      </c>
      <c r="BY140" s="461" t="e">
        <f t="shared" ca="1" si="1255"/>
        <v>#N/A</v>
      </c>
      <c r="BZ140" s="461" t="e">
        <f t="shared" ca="1" si="1255"/>
        <v>#N/A</v>
      </c>
      <c r="CA140" s="461" t="e">
        <f t="shared" ca="1" si="1255"/>
        <v>#N/A</v>
      </c>
      <c r="CB140" s="461" t="e">
        <f t="shared" ca="1" si="1255"/>
        <v>#N/A</v>
      </c>
      <c r="CC140" s="461" t="e">
        <f t="shared" ca="1" si="1255"/>
        <v>#N/A</v>
      </c>
      <c r="CD140" s="461" t="e">
        <f t="shared" ca="1" si="1255"/>
        <v>#N/A</v>
      </c>
      <c r="CE140" s="461" t="e">
        <f t="shared" ca="1" si="1255"/>
        <v>#N/A</v>
      </c>
      <c r="CF140" s="461" t="e">
        <f t="shared" ca="1" si="1255"/>
        <v>#N/A</v>
      </c>
      <c r="CG140" s="461" t="e">
        <f t="shared" ca="1" si="1255"/>
        <v>#N/A</v>
      </c>
      <c r="CH140" s="461" t="e">
        <f t="shared" ca="1" si="1255"/>
        <v>#N/A</v>
      </c>
      <c r="CI140" s="461" t="e">
        <f t="shared" ca="1" si="1255"/>
        <v>#N/A</v>
      </c>
      <c r="CJ140" s="461" t="e">
        <f t="shared" ca="1" si="1255"/>
        <v>#N/A</v>
      </c>
      <c r="CK140" s="461" t="e">
        <f t="shared" ca="1" si="1255"/>
        <v>#N/A</v>
      </c>
      <c r="CL140" s="461" t="e">
        <f t="shared" ca="1" si="1255"/>
        <v>#N/A</v>
      </c>
      <c r="CN140" s="462"/>
      <c r="CO140" s="462"/>
      <c r="CP140" s="462"/>
    </row>
    <row r="141" spans="1:94" ht="16.5" thickBot="1" x14ac:dyDescent="0.3">
      <c r="A141" s="515" t="s">
        <v>498</v>
      </c>
      <c r="B141" s="515"/>
      <c r="C141" s="515"/>
      <c r="D141" s="515"/>
      <c r="E141" s="516">
        <v>2015</v>
      </c>
      <c r="F141" s="517">
        <f>E141+1</f>
        <v>2016</v>
      </c>
      <c r="G141" s="517">
        <f t="shared" ref="G141" si="1256">F141+1</f>
        <v>2017</v>
      </c>
      <c r="H141" s="517">
        <f t="shared" ref="H141" si="1257">G141+1</f>
        <v>2018</v>
      </c>
      <c r="I141" s="517">
        <f t="shared" ref="I141" si="1258">H141+1</f>
        <v>2019</v>
      </c>
      <c r="J141" s="517">
        <f>E141+5</f>
        <v>2020</v>
      </c>
      <c r="K141" s="517">
        <f>J141+1</f>
        <v>2021</v>
      </c>
      <c r="L141" s="517">
        <f t="shared" ref="L141" si="1259">K141+1</f>
        <v>2022</v>
      </c>
      <c r="M141" s="517">
        <f t="shared" ref="M141" si="1260">L141+1</f>
        <v>2023</v>
      </c>
      <c r="N141" s="517">
        <f t="shared" ref="N141" si="1261">M141+1</f>
        <v>2024</v>
      </c>
      <c r="O141" s="517">
        <f>J141+5</f>
        <v>2025</v>
      </c>
      <c r="P141" s="517">
        <f>O141+1</f>
        <v>2026</v>
      </c>
      <c r="Q141" s="517">
        <f t="shared" ref="Q141" si="1262">P141+1</f>
        <v>2027</v>
      </c>
      <c r="R141" s="517">
        <f t="shared" ref="R141" si="1263">Q141+1</f>
        <v>2028</v>
      </c>
      <c r="S141" s="517">
        <f t="shared" ref="S141" si="1264">R141+1</f>
        <v>2029</v>
      </c>
      <c r="T141" s="517">
        <f>O141+5</f>
        <v>2030</v>
      </c>
      <c r="U141" s="517">
        <f>T141+1</f>
        <v>2031</v>
      </c>
      <c r="V141" s="517">
        <f t="shared" ref="V141" si="1265">U141+1</f>
        <v>2032</v>
      </c>
      <c r="W141" s="517">
        <f t="shared" ref="W141" si="1266">V141+1</f>
        <v>2033</v>
      </c>
      <c r="X141" s="517">
        <f t="shared" ref="X141" si="1267">W141+1</f>
        <v>2034</v>
      </c>
      <c r="Y141" s="517">
        <f>T141+5</f>
        <v>2035</v>
      </c>
      <c r="Z141" s="517">
        <f>Y141+1</f>
        <v>2036</v>
      </c>
      <c r="AA141" s="517">
        <f t="shared" ref="AA141" si="1268">Z141+1</f>
        <v>2037</v>
      </c>
      <c r="AB141" s="517">
        <f t="shared" ref="AB141" si="1269">AA141+1</f>
        <v>2038</v>
      </c>
      <c r="AC141" s="517">
        <f t="shared" ref="AC141" si="1270">AB141+1</f>
        <v>2039</v>
      </c>
      <c r="AD141" s="517">
        <f>Y141+5</f>
        <v>2040</v>
      </c>
      <c r="AE141" s="517">
        <f>AD141+1</f>
        <v>2041</v>
      </c>
      <c r="AF141" s="517">
        <f t="shared" ref="AF141" si="1271">AE141+1</f>
        <v>2042</v>
      </c>
      <c r="AG141" s="517">
        <f t="shared" ref="AG141" si="1272">AF141+1</f>
        <v>2043</v>
      </c>
      <c r="AH141" s="517">
        <f t="shared" ref="AH141" si="1273">AG141+1</f>
        <v>2044</v>
      </c>
      <c r="AI141" s="517">
        <f>AD141+5</f>
        <v>2045</v>
      </c>
      <c r="AJ141" s="517">
        <f>AI141+1</f>
        <v>2046</v>
      </c>
      <c r="AK141" s="517">
        <f t="shared" ref="AK141" si="1274">AJ141+1</f>
        <v>2047</v>
      </c>
      <c r="AL141" s="517">
        <f t="shared" ref="AL141" si="1275">AK141+1</f>
        <v>2048</v>
      </c>
      <c r="AM141" s="517">
        <f t="shared" ref="AM141" si="1276">AL141+1</f>
        <v>2049</v>
      </c>
      <c r="AN141" s="517">
        <f>AI141+5</f>
        <v>2050</v>
      </c>
      <c r="AO141" s="517">
        <f>AN141+1</f>
        <v>2051</v>
      </c>
      <c r="AP141" s="517">
        <f t="shared" ref="AP141" si="1277">AO141+1</f>
        <v>2052</v>
      </c>
      <c r="AQ141" s="517">
        <f t="shared" ref="AQ141" si="1278">AP141+1</f>
        <v>2053</v>
      </c>
      <c r="AR141" s="517">
        <f t="shared" ref="AR141" si="1279">AQ141+1</f>
        <v>2054</v>
      </c>
      <c r="AS141" s="517">
        <f>AN141+5</f>
        <v>2055</v>
      </c>
      <c r="AT141" s="517">
        <f>AS141+1</f>
        <v>2056</v>
      </c>
      <c r="AU141" s="517">
        <f t="shared" ref="AU141" si="1280">AT141+1</f>
        <v>2057</v>
      </c>
      <c r="AV141" s="517">
        <f t="shared" ref="AV141" si="1281">AU141+1</f>
        <v>2058</v>
      </c>
      <c r="AW141" s="517">
        <f t="shared" ref="AW141" si="1282">AV141+1</f>
        <v>2059</v>
      </c>
      <c r="AX141" s="517">
        <f>AS141+5</f>
        <v>2060</v>
      </c>
      <c r="AY141" s="517">
        <f>AX141+1</f>
        <v>2061</v>
      </c>
      <c r="AZ141" s="517">
        <f t="shared" ref="AZ141" si="1283">AY141+1</f>
        <v>2062</v>
      </c>
      <c r="BA141" s="517">
        <f t="shared" ref="BA141" si="1284">AZ141+1</f>
        <v>2063</v>
      </c>
      <c r="BB141" s="517">
        <f t="shared" ref="BB141" si="1285">BA141+1</f>
        <v>2064</v>
      </c>
      <c r="BC141" s="517">
        <f>AX141+5</f>
        <v>2065</v>
      </c>
      <c r="BD141" s="517">
        <f>BC141+1</f>
        <v>2066</v>
      </c>
      <c r="BE141" s="517">
        <f t="shared" ref="BE141" si="1286">BD141+1</f>
        <v>2067</v>
      </c>
      <c r="BF141" s="517">
        <f t="shared" ref="BF141" si="1287">BE141+1</f>
        <v>2068</v>
      </c>
      <c r="BG141" s="517">
        <f t="shared" ref="BG141" si="1288">BF141+1</f>
        <v>2069</v>
      </c>
      <c r="BH141" s="517">
        <f>BC141+5</f>
        <v>2070</v>
      </c>
      <c r="BI141" s="517">
        <f>BH141+1</f>
        <v>2071</v>
      </c>
      <c r="BJ141" s="517">
        <f t="shared" ref="BJ141" si="1289">BI141+1</f>
        <v>2072</v>
      </c>
      <c r="BK141" s="517">
        <f t="shared" ref="BK141" si="1290">BJ141+1</f>
        <v>2073</v>
      </c>
      <c r="BL141" s="517">
        <f t="shared" ref="BL141" si="1291">BK141+1</f>
        <v>2074</v>
      </c>
      <c r="BM141" s="517">
        <f>BH141+5</f>
        <v>2075</v>
      </c>
      <c r="BN141" s="517">
        <f>BM141+1</f>
        <v>2076</v>
      </c>
      <c r="BO141" s="517">
        <f t="shared" ref="BO141" si="1292">BN141+1</f>
        <v>2077</v>
      </c>
      <c r="BP141" s="517">
        <f t="shared" ref="BP141" si="1293">BO141+1</f>
        <v>2078</v>
      </c>
      <c r="BQ141" s="517">
        <f t="shared" ref="BQ141" si="1294">BP141+1</f>
        <v>2079</v>
      </c>
      <c r="BR141" s="517">
        <f>BM141+5</f>
        <v>2080</v>
      </c>
      <c r="BS141" s="517">
        <f>BR141+1</f>
        <v>2081</v>
      </c>
      <c r="BT141" s="517">
        <f t="shared" ref="BT141" si="1295">BS141+1</f>
        <v>2082</v>
      </c>
      <c r="BU141" s="517">
        <f t="shared" ref="BU141" si="1296">BT141+1</f>
        <v>2083</v>
      </c>
      <c r="BV141" s="517">
        <f t="shared" ref="BV141" si="1297">BU141+1</f>
        <v>2084</v>
      </c>
      <c r="BW141" s="517">
        <f>BR141+5</f>
        <v>2085</v>
      </c>
      <c r="BX141" s="517">
        <f>BW141+1</f>
        <v>2086</v>
      </c>
      <c r="BY141" s="517">
        <f t="shared" ref="BY141" si="1298">BX141+1</f>
        <v>2087</v>
      </c>
      <c r="BZ141" s="517">
        <f t="shared" ref="BZ141" si="1299">BY141+1</f>
        <v>2088</v>
      </c>
      <c r="CA141" s="517">
        <f t="shared" ref="CA141" si="1300">BZ141+1</f>
        <v>2089</v>
      </c>
      <c r="CB141" s="517">
        <f>BW141+5</f>
        <v>2090</v>
      </c>
      <c r="CC141" s="517">
        <f>CB141+1</f>
        <v>2091</v>
      </c>
      <c r="CD141" s="517">
        <f t="shared" ref="CD141" si="1301">CC141+1</f>
        <v>2092</v>
      </c>
      <c r="CE141" s="517">
        <f t="shared" ref="CE141" si="1302">CD141+1</f>
        <v>2093</v>
      </c>
      <c r="CF141" s="517">
        <f t="shared" ref="CF141" si="1303">CE141+1</f>
        <v>2094</v>
      </c>
      <c r="CG141" s="517">
        <f>CB141+5</f>
        <v>2095</v>
      </c>
      <c r="CH141" s="517">
        <f>CG141+1</f>
        <v>2096</v>
      </c>
      <c r="CI141" s="517">
        <f t="shared" ref="CI141" si="1304">CH141+1</f>
        <v>2097</v>
      </c>
      <c r="CJ141" s="517">
        <f t="shared" ref="CJ141" si="1305">CI141+1</f>
        <v>2098</v>
      </c>
      <c r="CK141" s="517">
        <f t="shared" ref="CK141" si="1306">CJ141+1</f>
        <v>2099</v>
      </c>
      <c r="CL141" s="517">
        <f>CG141+5</f>
        <v>2100</v>
      </c>
      <c r="CN141" s="518" t="s">
        <v>409</v>
      </c>
      <c r="CO141" s="518" t="s">
        <v>411</v>
      </c>
      <c r="CP141" s="518" t="s">
        <v>410</v>
      </c>
    </row>
    <row r="142" spans="1:94" ht="16.5" outlineLevel="1" thickTop="1" x14ac:dyDescent="0.25">
      <c r="A142" s="459" t="s">
        <v>499</v>
      </c>
      <c r="B142" s="459"/>
      <c r="C142" s="459"/>
      <c r="D142" s="459"/>
      <c r="E142" s="461" t="str">
        <f t="shared" ref="E142:AJ142" si="1307">IF(E141=S3_base,S3_Emissions,"")</f>
        <v/>
      </c>
      <c r="F142" s="461" t="str">
        <f t="shared" si="1307"/>
        <v/>
      </c>
      <c r="G142" s="461" t="str">
        <f t="shared" si="1307"/>
        <v/>
      </c>
      <c r="H142" s="461" t="str">
        <f t="shared" si="1307"/>
        <v/>
      </c>
      <c r="I142" s="522" t="str">
        <f t="shared" si="1307"/>
        <v/>
      </c>
      <c r="J142" s="521" t="str">
        <f t="shared" si="1307"/>
        <v/>
      </c>
      <c r="K142" s="521" t="str">
        <f t="shared" si="1307"/>
        <v/>
      </c>
      <c r="L142" s="521" t="str">
        <f t="shared" si="1307"/>
        <v/>
      </c>
      <c r="M142" s="521" t="str">
        <f t="shared" si="1307"/>
        <v/>
      </c>
      <c r="N142" s="521" t="str">
        <f t="shared" si="1307"/>
        <v/>
      </c>
      <c r="O142" s="521" t="str">
        <f t="shared" si="1307"/>
        <v/>
      </c>
      <c r="P142" s="521" t="str">
        <f t="shared" si="1307"/>
        <v/>
      </c>
      <c r="Q142" s="521" t="str">
        <f t="shared" si="1307"/>
        <v/>
      </c>
      <c r="R142" s="521" t="str">
        <f t="shared" si="1307"/>
        <v/>
      </c>
      <c r="S142" s="521" t="str">
        <f t="shared" si="1307"/>
        <v/>
      </c>
      <c r="T142" s="521" t="str">
        <f t="shared" si="1307"/>
        <v/>
      </c>
      <c r="U142" s="521" t="str">
        <f t="shared" si="1307"/>
        <v/>
      </c>
      <c r="V142" s="521" t="str">
        <f t="shared" si="1307"/>
        <v/>
      </c>
      <c r="W142" s="521" t="str">
        <f t="shared" si="1307"/>
        <v/>
      </c>
      <c r="X142" s="521" t="str">
        <f t="shared" si="1307"/>
        <v/>
      </c>
      <c r="Y142" s="521" t="str">
        <f t="shared" si="1307"/>
        <v/>
      </c>
      <c r="Z142" s="521" t="str">
        <f t="shared" si="1307"/>
        <v/>
      </c>
      <c r="AA142" s="521" t="str">
        <f t="shared" si="1307"/>
        <v/>
      </c>
      <c r="AB142" s="521" t="str">
        <f t="shared" si="1307"/>
        <v/>
      </c>
      <c r="AC142" s="521" t="str">
        <f t="shared" si="1307"/>
        <v/>
      </c>
      <c r="AD142" s="521" t="str">
        <f t="shared" si="1307"/>
        <v/>
      </c>
      <c r="AE142" s="521" t="str">
        <f t="shared" si="1307"/>
        <v/>
      </c>
      <c r="AF142" s="521" t="str">
        <f t="shared" si="1307"/>
        <v/>
      </c>
      <c r="AG142" s="521" t="str">
        <f t="shared" si="1307"/>
        <v/>
      </c>
      <c r="AH142" s="521" t="str">
        <f t="shared" si="1307"/>
        <v/>
      </c>
      <c r="AI142" s="521" t="str">
        <f t="shared" si="1307"/>
        <v/>
      </c>
      <c r="AJ142" s="521" t="str">
        <f t="shared" si="1307"/>
        <v/>
      </c>
      <c r="AK142" s="521" t="str">
        <f t="shared" ref="AK142:BP142" si="1308">IF(AK141=S3_base,S3_Emissions,"")</f>
        <v/>
      </c>
      <c r="AL142" s="521" t="str">
        <f t="shared" si="1308"/>
        <v/>
      </c>
      <c r="AM142" s="521" t="str">
        <f t="shared" si="1308"/>
        <v/>
      </c>
      <c r="AN142" s="521" t="str">
        <f t="shared" si="1308"/>
        <v/>
      </c>
      <c r="AO142" s="461" t="str">
        <f t="shared" si="1308"/>
        <v/>
      </c>
      <c r="AP142" s="461" t="str">
        <f t="shared" si="1308"/>
        <v/>
      </c>
      <c r="AQ142" s="461" t="str">
        <f t="shared" si="1308"/>
        <v/>
      </c>
      <c r="AR142" s="461" t="str">
        <f t="shared" si="1308"/>
        <v/>
      </c>
      <c r="AS142" s="461" t="str">
        <f t="shared" si="1308"/>
        <v/>
      </c>
      <c r="AT142" s="461" t="str">
        <f t="shared" si="1308"/>
        <v/>
      </c>
      <c r="AU142" s="461" t="str">
        <f t="shared" si="1308"/>
        <v/>
      </c>
      <c r="AV142" s="461" t="str">
        <f t="shared" si="1308"/>
        <v/>
      </c>
      <c r="AW142" s="461" t="str">
        <f t="shared" si="1308"/>
        <v/>
      </c>
      <c r="AX142" s="461" t="str">
        <f t="shared" si="1308"/>
        <v/>
      </c>
      <c r="AY142" s="461" t="str">
        <f t="shared" si="1308"/>
        <v/>
      </c>
      <c r="AZ142" s="461" t="str">
        <f t="shared" si="1308"/>
        <v/>
      </c>
      <c r="BA142" s="461" t="str">
        <f t="shared" si="1308"/>
        <v/>
      </c>
      <c r="BB142" s="461" t="str">
        <f t="shared" si="1308"/>
        <v/>
      </c>
      <c r="BC142" s="461" t="str">
        <f t="shared" si="1308"/>
        <v/>
      </c>
      <c r="BD142" s="461" t="str">
        <f t="shared" si="1308"/>
        <v/>
      </c>
      <c r="BE142" s="461" t="str">
        <f t="shared" si="1308"/>
        <v/>
      </c>
      <c r="BF142" s="461" t="str">
        <f t="shared" si="1308"/>
        <v/>
      </c>
      <c r="BG142" s="461" t="str">
        <f t="shared" si="1308"/>
        <v/>
      </c>
      <c r="BH142" s="461" t="str">
        <f t="shared" si="1308"/>
        <v/>
      </c>
      <c r="BI142" s="461" t="str">
        <f t="shared" si="1308"/>
        <v/>
      </c>
      <c r="BJ142" s="461" t="str">
        <f t="shared" si="1308"/>
        <v/>
      </c>
      <c r="BK142" s="461" t="str">
        <f t="shared" si="1308"/>
        <v/>
      </c>
      <c r="BL142" s="461" t="str">
        <f t="shared" si="1308"/>
        <v/>
      </c>
      <c r="BM142" s="461" t="str">
        <f t="shared" si="1308"/>
        <v/>
      </c>
      <c r="BN142" s="461" t="str">
        <f t="shared" si="1308"/>
        <v/>
      </c>
      <c r="BO142" s="461" t="str">
        <f t="shared" si="1308"/>
        <v/>
      </c>
      <c r="BP142" s="461" t="str">
        <f t="shared" si="1308"/>
        <v/>
      </c>
      <c r="BQ142" s="461" t="str">
        <f t="shared" ref="BQ142:CL142" si="1309">IF(BQ141=S3_base,S3_Emissions,"")</f>
        <v/>
      </c>
      <c r="BR142" s="461" t="str">
        <f t="shared" si="1309"/>
        <v/>
      </c>
      <c r="BS142" s="461" t="str">
        <f t="shared" si="1309"/>
        <v/>
      </c>
      <c r="BT142" s="461" t="str">
        <f t="shared" si="1309"/>
        <v/>
      </c>
      <c r="BU142" s="461" t="str">
        <f t="shared" si="1309"/>
        <v/>
      </c>
      <c r="BV142" s="461" t="str">
        <f t="shared" si="1309"/>
        <v/>
      </c>
      <c r="BW142" s="461" t="str">
        <f t="shared" si="1309"/>
        <v/>
      </c>
      <c r="BX142" s="461" t="str">
        <f t="shared" si="1309"/>
        <v/>
      </c>
      <c r="BY142" s="461" t="str">
        <f t="shared" si="1309"/>
        <v/>
      </c>
      <c r="BZ142" s="461" t="str">
        <f t="shared" si="1309"/>
        <v/>
      </c>
      <c r="CA142" s="461" t="str">
        <f t="shared" si="1309"/>
        <v/>
      </c>
      <c r="CB142" s="461" t="str">
        <f t="shared" si="1309"/>
        <v/>
      </c>
      <c r="CC142" s="461" t="str">
        <f t="shared" si="1309"/>
        <v/>
      </c>
      <c r="CD142" s="461" t="str">
        <f t="shared" si="1309"/>
        <v/>
      </c>
      <c r="CE142" s="461" t="str">
        <f t="shared" si="1309"/>
        <v/>
      </c>
      <c r="CF142" s="461" t="str">
        <f t="shared" si="1309"/>
        <v/>
      </c>
      <c r="CG142" s="461" t="str">
        <f t="shared" si="1309"/>
        <v/>
      </c>
      <c r="CH142" s="461" t="str">
        <f t="shared" si="1309"/>
        <v/>
      </c>
      <c r="CI142" s="461" t="str">
        <f t="shared" si="1309"/>
        <v/>
      </c>
      <c r="CJ142" s="461" t="str">
        <f t="shared" si="1309"/>
        <v/>
      </c>
      <c r="CK142" s="461" t="str">
        <f t="shared" si="1309"/>
        <v/>
      </c>
      <c r="CL142" s="461" t="str">
        <f t="shared" si="1309"/>
        <v/>
      </c>
      <c r="CN142" s="462"/>
      <c r="CO142" s="462"/>
      <c r="CP142" s="462"/>
    </row>
    <row r="143" spans="1:94" outlineLevel="1" x14ac:dyDescent="0.25">
      <c r="A143" s="459" t="s">
        <v>624</v>
      </c>
      <c r="B143" s="459"/>
      <c r="C143" s="459"/>
      <c r="D143" s="459"/>
      <c r="E143" s="462">
        <f>IF(E141=S3_base,1.23%,IF(E141&gt;S3_base,1.23%+D143,""))</f>
        <v>1.23E-2</v>
      </c>
      <c r="F143" s="462">
        <f>IF(F141=S3_base,1.23%,IF(F141&gt;S3_base,1.23%+E143,""))</f>
        <v>2.46E-2</v>
      </c>
      <c r="G143" s="462">
        <f>IF(G141=S3_base,1.23%,IF(G141&gt;S3_base,1.23%+F143,""))</f>
        <v>3.6900000000000002E-2</v>
      </c>
      <c r="H143" s="462">
        <f t="shared" ref="H143:AN143" si="1310">IF(H141=S3_base,0,IF(H141&gt;S3_base,1.23%+G143,""))</f>
        <v>4.9200000000000001E-2</v>
      </c>
      <c r="I143" s="462">
        <f t="shared" si="1310"/>
        <v>6.1499999999999999E-2</v>
      </c>
      <c r="J143" s="462">
        <f t="shared" si="1310"/>
        <v>7.3800000000000004E-2</v>
      </c>
      <c r="K143" s="462">
        <f t="shared" si="1310"/>
        <v>8.610000000000001E-2</v>
      </c>
      <c r="L143" s="462">
        <f t="shared" si="1310"/>
        <v>9.8400000000000015E-2</v>
      </c>
      <c r="M143" s="462">
        <f t="shared" si="1310"/>
        <v>0.11070000000000002</v>
      </c>
      <c r="N143" s="462">
        <f t="shared" si="1310"/>
        <v>0.12300000000000003</v>
      </c>
      <c r="O143" s="462">
        <f t="shared" si="1310"/>
        <v>0.13530000000000003</v>
      </c>
      <c r="P143" s="462">
        <f t="shared" si="1310"/>
        <v>0.14760000000000004</v>
      </c>
      <c r="Q143" s="462">
        <f t="shared" si="1310"/>
        <v>0.15990000000000004</v>
      </c>
      <c r="R143" s="462">
        <f t="shared" si="1310"/>
        <v>0.17220000000000005</v>
      </c>
      <c r="S143" s="462">
        <f t="shared" si="1310"/>
        <v>0.18450000000000005</v>
      </c>
      <c r="T143" s="462">
        <f t="shared" si="1310"/>
        <v>0.19680000000000006</v>
      </c>
      <c r="U143" s="462">
        <f t="shared" si="1310"/>
        <v>0.20910000000000006</v>
      </c>
      <c r="V143" s="462">
        <f t="shared" si="1310"/>
        <v>0.22140000000000007</v>
      </c>
      <c r="W143" s="462">
        <f t="shared" si="1310"/>
        <v>0.23370000000000007</v>
      </c>
      <c r="X143" s="462">
        <f t="shared" si="1310"/>
        <v>0.24600000000000008</v>
      </c>
      <c r="Y143" s="462">
        <f t="shared" si="1310"/>
        <v>0.25830000000000009</v>
      </c>
      <c r="Z143" s="462">
        <f t="shared" si="1310"/>
        <v>0.27060000000000006</v>
      </c>
      <c r="AA143" s="462">
        <f t="shared" si="1310"/>
        <v>0.28290000000000004</v>
      </c>
      <c r="AB143" s="462">
        <f t="shared" si="1310"/>
        <v>0.29520000000000002</v>
      </c>
      <c r="AC143" s="462">
        <f t="shared" si="1310"/>
        <v>0.3075</v>
      </c>
      <c r="AD143" s="462">
        <f t="shared" si="1310"/>
        <v>0.31979999999999997</v>
      </c>
      <c r="AE143" s="462">
        <f t="shared" si="1310"/>
        <v>0.33209999999999995</v>
      </c>
      <c r="AF143" s="462">
        <f t="shared" si="1310"/>
        <v>0.34439999999999993</v>
      </c>
      <c r="AG143" s="462">
        <f t="shared" si="1310"/>
        <v>0.35669999999999991</v>
      </c>
      <c r="AH143" s="462">
        <f t="shared" si="1310"/>
        <v>0.36899999999999988</v>
      </c>
      <c r="AI143" s="462">
        <f t="shared" si="1310"/>
        <v>0.38129999999999986</v>
      </c>
      <c r="AJ143" s="462">
        <f t="shared" si="1310"/>
        <v>0.39359999999999984</v>
      </c>
      <c r="AK143" s="462">
        <f t="shared" si="1310"/>
        <v>0.40589999999999982</v>
      </c>
      <c r="AL143" s="462">
        <f t="shared" si="1310"/>
        <v>0.41819999999999979</v>
      </c>
      <c r="AM143" s="462">
        <f t="shared" si="1310"/>
        <v>0.43049999999999977</v>
      </c>
      <c r="AN143" s="462">
        <f t="shared" si="1310"/>
        <v>0.44279999999999975</v>
      </c>
      <c r="AO143" s="462">
        <f t="shared" ref="AO143:BT143" si="1311">IF(AO141=S3_base,1.23%,IF(AO141&gt;S3_base,1.23%+AN143,""))</f>
        <v>0.45509999999999973</v>
      </c>
      <c r="AP143" s="462">
        <f t="shared" si="1311"/>
        <v>0.4673999999999997</v>
      </c>
      <c r="AQ143" s="462">
        <f t="shared" si="1311"/>
        <v>0.47969999999999968</v>
      </c>
      <c r="AR143" s="462">
        <f t="shared" si="1311"/>
        <v>0.49199999999999966</v>
      </c>
      <c r="AS143" s="462">
        <f t="shared" si="1311"/>
        <v>0.50429999999999964</v>
      </c>
      <c r="AT143" s="462">
        <f t="shared" si="1311"/>
        <v>0.51659999999999962</v>
      </c>
      <c r="AU143" s="462">
        <f t="shared" si="1311"/>
        <v>0.52889999999999959</v>
      </c>
      <c r="AV143" s="462">
        <f t="shared" si="1311"/>
        <v>0.54119999999999957</v>
      </c>
      <c r="AW143" s="462">
        <f t="shared" si="1311"/>
        <v>0.55349999999999955</v>
      </c>
      <c r="AX143" s="462">
        <f t="shared" si="1311"/>
        <v>0.56579999999999953</v>
      </c>
      <c r="AY143" s="462">
        <f t="shared" si="1311"/>
        <v>0.5780999999999995</v>
      </c>
      <c r="AZ143" s="462">
        <f t="shared" si="1311"/>
        <v>0.59039999999999948</v>
      </c>
      <c r="BA143" s="462">
        <f t="shared" si="1311"/>
        <v>0.60269999999999946</v>
      </c>
      <c r="BB143" s="462">
        <f t="shared" si="1311"/>
        <v>0.61499999999999944</v>
      </c>
      <c r="BC143" s="462">
        <f t="shared" si="1311"/>
        <v>0.62729999999999941</v>
      </c>
      <c r="BD143" s="462">
        <f t="shared" si="1311"/>
        <v>0.63959999999999939</v>
      </c>
      <c r="BE143" s="462">
        <f t="shared" si="1311"/>
        <v>0.65189999999999937</v>
      </c>
      <c r="BF143" s="462">
        <f t="shared" si="1311"/>
        <v>0.66419999999999935</v>
      </c>
      <c r="BG143" s="462">
        <f t="shared" si="1311"/>
        <v>0.67649999999999932</v>
      </c>
      <c r="BH143" s="462">
        <f t="shared" si="1311"/>
        <v>0.6887999999999993</v>
      </c>
      <c r="BI143" s="462">
        <f t="shared" si="1311"/>
        <v>0.70109999999999928</v>
      </c>
      <c r="BJ143" s="462">
        <f t="shared" si="1311"/>
        <v>0.71339999999999926</v>
      </c>
      <c r="BK143" s="462">
        <f t="shared" si="1311"/>
        <v>0.72569999999999923</v>
      </c>
      <c r="BL143" s="462">
        <f t="shared" si="1311"/>
        <v>0.73799999999999921</v>
      </c>
      <c r="BM143" s="462">
        <f t="shared" si="1311"/>
        <v>0.75029999999999919</v>
      </c>
      <c r="BN143" s="462">
        <f t="shared" si="1311"/>
        <v>0.76259999999999917</v>
      </c>
      <c r="BO143" s="462">
        <f t="shared" si="1311"/>
        <v>0.77489999999999915</v>
      </c>
      <c r="BP143" s="462">
        <f t="shared" si="1311"/>
        <v>0.78719999999999912</v>
      </c>
      <c r="BQ143" s="462">
        <f t="shared" si="1311"/>
        <v>0.7994999999999991</v>
      </c>
      <c r="BR143" s="462">
        <f t="shared" si="1311"/>
        <v>0.81179999999999908</v>
      </c>
      <c r="BS143" s="462">
        <f t="shared" si="1311"/>
        <v>0.82409999999999906</v>
      </c>
      <c r="BT143" s="462">
        <f t="shared" si="1311"/>
        <v>0.83639999999999903</v>
      </c>
      <c r="BU143" s="462">
        <f t="shared" ref="BU143:CL143" si="1312">IF(BU141=S3_base,1.23%,IF(BU141&gt;S3_base,1.23%+BT143,""))</f>
        <v>0.84869999999999901</v>
      </c>
      <c r="BV143" s="462">
        <f t="shared" si="1312"/>
        <v>0.86099999999999899</v>
      </c>
      <c r="BW143" s="462">
        <f t="shared" si="1312"/>
        <v>0.87329999999999897</v>
      </c>
      <c r="BX143" s="462">
        <f t="shared" si="1312"/>
        <v>0.88559999999999894</v>
      </c>
      <c r="BY143" s="462">
        <f t="shared" si="1312"/>
        <v>0.89789999999999892</v>
      </c>
      <c r="BZ143" s="462">
        <f t="shared" si="1312"/>
        <v>0.9101999999999989</v>
      </c>
      <c r="CA143" s="462">
        <f t="shared" si="1312"/>
        <v>0.92249999999999888</v>
      </c>
      <c r="CB143" s="462">
        <f t="shared" si="1312"/>
        <v>0.93479999999999885</v>
      </c>
      <c r="CC143" s="462">
        <f t="shared" si="1312"/>
        <v>0.94709999999999883</v>
      </c>
      <c r="CD143" s="462">
        <f t="shared" si="1312"/>
        <v>0.95939999999999881</v>
      </c>
      <c r="CE143" s="462">
        <f t="shared" si="1312"/>
        <v>0.97169999999999879</v>
      </c>
      <c r="CF143" s="462">
        <f t="shared" si="1312"/>
        <v>0.98399999999999876</v>
      </c>
      <c r="CG143" s="462">
        <f t="shared" si="1312"/>
        <v>0.99629999999999874</v>
      </c>
      <c r="CH143" s="462">
        <f t="shared" si="1312"/>
        <v>1.0085999999999988</v>
      </c>
      <c r="CI143" s="462">
        <f t="shared" si="1312"/>
        <v>1.0208999999999988</v>
      </c>
      <c r="CJ143" s="462">
        <f t="shared" si="1312"/>
        <v>1.0331999999999988</v>
      </c>
      <c r="CK143" s="462">
        <f t="shared" si="1312"/>
        <v>1.0454999999999988</v>
      </c>
      <c r="CL143" s="462">
        <f t="shared" si="1312"/>
        <v>1.0577999999999987</v>
      </c>
      <c r="CN143" s="462"/>
      <c r="CO143" s="462"/>
      <c r="CP143" s="462"/>
    </row>
    <row r="144" spans="1:94" outlineLevel="1" x14ac:dyDescent="0.25">
      <c r="A144" s="459" t="s">
        <v>500</v>
      </c>
      <c r="B144" s="459"/>
      <c r="C144" s="459"/>
      <c r="D144" s="459"/>
      <c r="E144" s="461" t="e">
        <f t="shared" ref="E144:AJ144" si="1313">INDEX($E$141:$CL$142,2,MATCH(S3_base,$E$141:$CL$141,0))*(1-IF(E143&lt;0,0,E143))</f>
        <v>#N/A</v>
      </c>
      <c r="F144" s="461" t="e">
        <f t="shared" si="1313"/>
        <v>#N/A</v>
      </c>
      <c r="G144" s="461" t="e">
        <f t="shared" si="1313"/>
        <v>#N/A</v>
      </c>
      <c r="H144" s="461" t="e">
        <f t="shared" si="1313"/>
        <v>#N/A</v>
      </c>
      <c r="I144" s="522" t="e">
        <f t="shared" si="1313"/>
        <v>#N/A</v>
      </c>
      <c r="J144" s="461" t="e">
        <f t="shared" si="1313"/>
        <v>#N/A</v>
      </c>
      <c r="K144" s="461" t="e">
        <f t="shared" si="1313"/>
        <v>#N/A</v>
      </c>
      <c r="L144" s="461" t="e">
        <f t="shared" si="1313"/>
        <v>#N/A</v>
      </c>
      <c r="M144" s="461" t="e">
        <f t="shared" si="1313"/>
        <v>#N/A</v>
      </c>
      <c r="N144" s="461" t="e">
        <f t="shared" si="1313"/>
        <v>#N/A</v>
      </c>
      <c r="O144" s="461" t="e">
        <f t="shared" si="1313"/>
        <v>#N/A</v>
      </c>
      <c r="P144" s="461" t="e">
        <f t="shared" si="1313"/>
        <v>#N/A</v>
      </c>
      <c r="Q144" s="461" t="e">
        <f t="shared" si="1313"/>
        <v>#N/A</v>
      </c>
      <c r="R144" s="461" t="e">
        <f t="shared" si="1313"/>
        <v>#N/A</v>
      </c>
      <c r="S144" s="475" t="e">
        <f t="shared" si="1313"/>
        <v>#N/A</v>
      </c>
      <c r="T144" s="475" t="e">
        <f t="shared" si="1313"/>
        <v>#N/A</v>
      </c>
      <c r="U144" s="475" t="e">
        <f t="shared" si="1313"/>
        <v>#N/A</v>
      </c>
      <c r="V144" s="461" t="e">
        <f t="shared" si="1313"/>
        <v>#N/A</v>
      </c>
      <c r="W144" s="461" t="e">
        <f t="shared" si="1313"/>
        <v>#N/A</v>
      </c>
      <c r="X144" s="461" t="e">
        <f t="shared" si="1313"/>
        <v>#N/A</v>
      </c>
      <c r="Y144" s="461" t="e">
        <f t="shared" si="1313"/>
        <v>#N/A</v>
      </c>
      <c r="Z144" s="461" t="e">
        <f t="shared" si="1313"/>
        <v>#N/A</v>
      </c>
      <c r="AA144" s="461" t="e">
        <f t="shared" si="1313"/>
        <v>#N/A</v>
      </c>
      <c r="AB144" s="461" t="e">
        <f t="shared" si="1313"/>
        <v>#N/A</v>
      </c>
      <c r="AC144" s="461" t="e">
        <f t="shared" si="1313"/>
        <v>#N/A</v>
      </c>
      <c r="AD144" s="461" t="e">
        <f t="shared" si="1313"/>
        <v>#N/A</v>
      </c>
      <c r="AE144" s="461" t="e">
        <f t="shared" si="1313"/>
        <v>#N/A</v>
      </c>
      <c r="AF144" s="461" t="e">
        <f t="shared" si="1313"/>
        <v>#N/A</v>
      </c>
      <c r="AG144" s="461" t="e">
        <f t="shared" si="1313"/>
        <v>#N/A</v>
      </c>
      <c r="AH144" s="461" t="e">
        <f t="shared" si="1313"/>
        <v>#N/A</v>
      </c>
      <c r="AI144" s="461" t="e">
        <f t="shared" si="1313"/>
        <v>#N/A</v>
      </c>
      <c r="AJ144" s="461" t="e">
        <f t="shared" si="1313"/>
        <v>#N/A</v>
      </c>
      <c r="AK144" s="461" t="e">
        <f t="shared" ref="AK144:BP144" si="1314">INDEX($E$141:$CL$142,2,MATCH(S3_base,$E$141:$CL$141,0))*(1-IF(AK143&lt;0,0,AK143))</f>
        <v>#N/A</v>
      </c>
      <c r="AL144" s="461" t="e">
        <f t="shared" si="1314"/>
        <v>#N/A</v>
      </c>
      <c r="AM144" s="461" t="e">
        <f t="shared" si="1314"/>
        <v>#N/A</v>
      </c>
      <c r="AN144" s="461" t="e">
        <f t="shared" si="1314"/>
        <v>#N/A</v>
      </c>
      <c r="AO144" s="461" t="e">
        <f t="shared" si="1314"/>
        <v>#N/A</v>
      </c>
      <c r="AP144" s="461" t="e">
        <f t="shared" si="1314"/>
        <v>#N/A</v>
      </c>
      <c r="AQ144" s="461" t="e">
        <f t="shared" si="1314"/>
        <v>#N/A</v>
      </c>
      <c r="AR144" s="461" t="e">
        <f t="shared" si="1314"/>
        <v>#N/A</v>
      </c>
      <c r="AS144" s="461" t="e">
        <f t="shared" si="1314"/>
        <v>#N/A</v>
      </c>
      <c r="AT144" s="461" t="e">
        <f t="shared" si="1314"/>
        <v>#N/A</v>
      </c>
      <c r="AU144" s="461" t="e">
        <f t="shared" si="1314"/>
        <v>#N/A</v>
      </c>
      <c r="AV144" s="461" t="e">
        <f t="shared" si="1314"/>
        <v>#N/A</v>
      </c>
      <c r="AW144" s="461" t="e">
        <f t="shared" si="1314"/>
        <v>#N/A</v>
      </c>
      <c r="AX144" s="461" t="e">
        <f t="shared" si="1314"/>
        <v>#N/A</v>
      </c>
      <c r="AY144" s="461" t="e">
        <f t="shared" si="1314"/>
        <v>#N/A</v>
      </c>
      <c r="AZ144" s="461" t="e">
        <f t="shared" si="1314"/>
        <v>#N/A</v>
      </c>
      <c r="BA144" s="461" t="e">
        <f t="shared" si="1314"/>
        <v>#N/A</v>
      </c>
      <c r="BB144" s="461" t="e">
        <f t="shared" si="1314"/>
        <v>#N/A</v>
      </c>
      <c r="BC144" s="461" t="e">
        <f t="shared" si="1314"/>
        <v>#N/A</v>
      </c>
      <c r="BD144" s="461" t="e">
        <f t="shared" si="1314"/>
        <v>#N/A</v>
      </c>
      <c r="BE144" s="461" t="e">
        <f t="shared" si="1314"/>
        <v>#N/A</v>
      </c>
      <c r="BF144" s="461" t="e">
        <f t="shared" si="1314"/>
        <v>#N/A</v>
      </c>
      <c r="BG144" s="461" t="e">
        <f t="shared" si="1314"/>
        <v>#N/A</v>
      </c>
      <c r="BH144" s="461" t="e">
        <f t="shared" si="1314"/>
        <v>#N/A</v>
      </c>
      <c r="BI144" s="461" t="e">
        <f t="shared" si="1314"/>
        <v>#N/A</v>
      </c>
      <c r="BJ144" s="461" t="e">
        <f t="shared" si="1314"/>
        <v>#N/A</v>
      </c>
      <c r="BK144" s="461" t="e">
        <f t="shared" si="1314"/>
        <v>#N/A</v>
      </c>
      <c r="BL144" s="461" t="e">
        <f t="shared" si="1314"/>
        <v>#N/A</v>
      </c>
      <c r="BM144" s="461" t="e">
        <f t="shared" si="1314"/>
        <v>#N/A</v>
      </c>
      <c r="BN144" s="461" t="e">
        <f t="shared" si="1314"/>
        <v>#N/A</v>
      </c>
      <c r="BO144" s="461" t="e">
        <f t="shared" si="1314"/>
        <v>#N/A</v>
      </c>
      <c r="BP144" s="461" t="e">
        <f t="shared" si="1314"/>
        <v>#N/A</v>
      </c>
      <c r="BQ144" s="461" t="e">
        <f t="shared" ref="BQ144:CL144" si="1315">INDEX($E$141:$CL$142,2,MATCH(S3_base,$E$141:$CL$141,0))*(1-IF(BQ143&lt;0,0,BQ143))</f>
        <v>#N/A</v>
      </c>
      <c r="BR144" s="461" t="e">
        <f t="shared" si="1315"/>
        <v>#N/A</v>
      </c>
      <c r="BS144" s="461" t="e">
        <f t="shared" si="1315"/>
        <v>#N/A</v>
      </c>
      <c r="BT144" s="461" t="e">
        <f t="shared" si="1315"/>
        <v>#N/A</v>
      </c>
      <c r="BU144" s="461" t="e">
        <f t="shared" si="1315"/>
        <v>#N/A</v>
      </c>
      <c r="BV144" s="461" t="e">
        <f t="shared" si="1315"/>
        <v>#N/A</v>
      </c>
      <c r="BW144" s="461" t="e">
        <f t="shared" si="1315"/>
        <v>#N/A</v>
      </c>
      <c r="BX144" s="461" t="e">
        <f t="shared" si="1315"/>
        <v>#N/A</v>
      </c>
      <c r="BY144" s="461" t="e">
        <f t="shared" si="1315"/>
        <v>#N/A</v>
      </c>
      <c r="BZ144" s="461" t="e">
        <f t="shared" si="1315"/>
        <v>#N/A</v>
      </c>
      <c r="CA144" s="461" t="e">
        <f t="shared" si="1315"/>
        <v>#N/A</v>
      </c>
      <c r="CB144" s="461" t="e">
        <f t="shared" si="1315"/>
        <v>#N/A</v>
      </c>
      <c r="CC144" s="461" t="e">
        <f t="shared" si="1315"/>
        <v>#N/A</v>
      </c>
      <c r="CD144" s="461" t="e">
        <f t="shared" si="1315"/>
        <v>#N/A</v>
      </c>
      <c r="CE144" s="461" t="e">
        <f t="shared" si="1315"/>
        <v>#N/A</v>
      </c>
      <c r="CF144" s="461" t="e">
        <f t="shared" si="1315"/>
        <v>#N/A</v>
      </c>
      <c r="CG144" s="461" t="e">
        <f t="shared" si="1315"/>
        <v>#N/A</v>
      </c>
      <c r="CH144" s="461" t="e">
        <f t="shared" si="1315"/>
        <v>#N/A</v>
      </c>
      <c r="CI144" s="461" t="e">
        <f t="shared" si="1315"/>
        <v>#N/A</v>
      </c>
      <c r="CJ144" s="461" t="e">
        <f t="shared" si="1315"/>
        <v>#N/A</v>
      </c>
      <c r="CK144" s="461" t="e">
        <f t="shared" si="1315"/>
        <v>#N/A</v>
      </c>
      <c r="CL144" s="461" t="e">
        <f t="shared" si="1315"/>
        <v>#N/A</v>
      </c>
      <c r="CN144" s="462"/>
      <c r="CO144" s="462"/>
      <c r="CP144" s="462"/>
    </row>
    <row r="145" spans="1:94" outlineLevel="1" x14ac:dyDescent="0.25">
      <c r="A145" s="473" t="s">
        <v>500</v>
      </c>
      <c r="B145" s="473" t="s">
        <v>1</v>
      </c>
      <c r="C145" s="473"/>
      <c r="D145" s="473"/>
      <c r="E145" s="523" t="e">
        <f t="shared" ref="E145:AJ145" si="1316">IF(E141=S3_target,E144,NA())</f>
        <v>#N/A</v>
      </c>
      <c r="F145" s="463" t="e">
        <f t="shared" si="1316"/>
        <v>#N/A</v>
      </c>
      <c r="G145" s="463" t="e">
        <f t="shared" si="1316"/>
        <v>#N/A</v>
      </c>
      <c r="H145" s="463" t="e">
        <f t="shared" si="1316"/>
        <v>#N/A</v>
      </c>
      <c r="I145" s="524" t="e">
        <f t="shared" si="1316"/>
        <v>#N/A</v>
      </c>
      <c r="J145" s="463" t="e">
        <f t="shared" si="1316"/>
        <v>#N/A</v>
      </c>
      <c r="K145" s="463" t="e">
        <f t="shared" si="1316"/>
        <v>#N/A</v>
      </c>
      <c r="L145" s="463" t="e">
        <f t="shared" si="1316"/>
        <v>#N/A</v>
      </c>
      <c r="M145" s="463" t="e">
        <f t="shared" si="1316"/>
        <v>#N/A</v>
      </c>
      <c r="N145" s="463" t="e">
        <f t="shared" si="1316"/>
        <v>#N/A</v>
      </c>
      <c r="O145" s="463" t="e">
        <f t="shared" si="1316"/>
        <v>#N/A</v>
      </c>
      <c r="P145" s="463" t="e">
        <f t="shared" si="1316"/>
        <v>#N/A</v>
      </c>
      <c r="Q145" s="463" t="e">
        <f t="shared" si="1316"/>
        <v>#N/A</v>
      </c>
      <c r="R145" s="463" t="e">
        <f t="shared" si="1316"/>
        <v>#N/A</v>
      </c>
      <c r="S145" s="523" t="e">
        <f t="shared" si="1316"/>
        <v>#N/A</v>
      </c>
      <c r="T145" s="523" t="e">
        <f t="shared" si="1316"/>
        <v>#N/A</v>
      </c>
      <c r="U145" s="523" t="e">
        <f t="shared" si="1316"/>
        <v>#N/A</v>
      </c>
      <c r="V145" s="463" t="e">
        <f t="shared" si="1316"/>
        <v>#N/A</v>
      </c>
      <c r="W145" s="463" t="e">
        <f t="shared" si="1316"/>
        <v>#N/A</v>
      </c>
      <c r="X145" s="463" t="e">
        <f t="shared" si="1316"/>
        <v>#N/A</v>
      </c>
      <c r="Y145" s="463" t="e">
        <f t="shared" si="1316"/>
        <v>#N/A</v>
      </c>
      <c r="Z145" s="463" t="e">
        <f t="shared" si="1316"/>
        <v>#N/A</v>
      </c>
      <c r="AA145" s="463" t="e">
        <f t="shared" si="1316"/>
        <v>#N/A</v>
      </c>
      <c r="AB145" s="463" t="e">
        <f t="shared" si="1316"/>
        <v>#N/A</v>
      </c>
      <c r="AC145" s="463" t="e">
        <f t="shared" si="1316"/>
        <v>#N/A</v>
      </c>
      <c r="AD145" s="463" t="e">
        <f t="shared" si="1316"/>
        <v>#N/A</v>
      </c>
      <c r="AE145" s="463" t="e">
        <f t="shared" si="1316"/>
        <v>#N/A</v>
      </c>
      <c r="AF145" s="463" t="e">
        <f t="shared" si="1316"/>
        <v>#N/A</v>
      </c>
      <c r="AG145" s="463" t="e">
        <f t="shared" si="1316"/>
        <v>#N/A</v>
      </c>
      <c r="AH145" s="463" t="e">
        <f t="shared" si="1316"/>
        <v>#N/A</v>
      </c>
      <c r="AI145" s="463" t="e">
        <f t="shared" si="1316"/>
        <v>#N/A</v>
      </c>
      <c r="AJ145" s="463" t="e">
        <f t="shared" si="1316"/>
        <v>#N/A</v>
      </c>
      <c r="AK145" s="463" t="e">
        <f t="shared" ref="AK145:BP145" si="1317">IF(AK141=S3_target,AK144,NA())</f>
        <v>#N/A</v>
      </c>
      <c r="AL145" s="463" t="e">
        <f t="shared" si="1317"/>
        <v>#N/A</v>
      </c>
      <c r="AM145" s="463" t="e">
        <f t="shared" si="1317"/>
        <v>#N/A</v>
      </c>
      <c r="AN145" s="463" t="e">
        <f t="shared" si="1317"/>
        <v>#N/A</v>
      </c>
      <c r="AO145" s="463" t="e">
        <f t="shared" si="1317"/>
        <v>#N/A</v>
      </c>
      <c r="AP145" s="463" t="e">
        <f t="shared" si="1317"/>
        <v>#N/A</v>
      </c>
      <c r="AQ145" s="463" t="e">
        <f t="shared" si="1317"/>
        <v>#N/A</v>
      </c>
      <c r="AR145" s="463" t="e">
        <f t="shared" si="1317"/>
        <v>#N/A</v>
      </c>
      <c r="AS145" s="463" t="e">
        <f t="shared" si="1317"/>
        <v>#N/A</v>
      </c>
      <c r="AT145" s="463" t="e">
        <f t="shared" si="1317"/>
        <v>#N/A</v>
      </c>
      <c r="AU145" s="463" t="e">
        <f t="shared" si="1317"/>
        <v>#N/A</v>
      </c>
      <c r="AV145" s="463" t="e">
        <f t="shared" si="1317"/>
        <v>#N/A</v>
      </c>
      <c r="AW145" s="463" t="e">
        <f t="shared" si="1317"/>
        <v>#N/A</v>
      </c>
      <c r="AX145" s="463" t="e">
        <f t="shared" si="1317"/>
        <v>#N/A</v>
      </c>
      <c r="AY145" s="463" t="e">
        <f t="shared" si="1317"/>
        <v>#N/A</v>
      </c>
      <c r="AZ145" s="463" t="e">
        <f t="shared" si="1317"/>
        <v>#N/A</v>
      </c>
      <c r="BA145" s="463" t="e">
        <f t="shared" si="1317"/>
        <v>#N/A</v>
      </c>
      <c r="BB145" s="463" t="e">
        <f t="shared" si="1317"/>
        <v>#N/A</v>
      </c>
      <c r="BC145" s="463" t="e">
        <f t="shared" si="1317"/>
        <v>#N/A</v>
      </c>
      <c r="BD145" s="463" t="e">
        <f t="shared" si="1317"/>
        <v>#N/A</v>
      </c>
      <c r="BE145" s="463" t="e">
        <f t="shared" si="1317"/>
        <v>#N/A</v>
      </c>
      <c r="BF145" s="463" t="e">
        <f t="shared" si="1317"/>
        <v>#N/A</v>
      </c>
      <c r="BG145" s="463" t="e">
        <f t="shared" si="1317"/>
        <v>#N/A</v>
      </c>
      <c r="BH145" s="463" t="e">
        <f t="shared" si="1317"/>
        <v>#N/A</v>
      </c>
      <c r="BI145" s="463" t="e">
        <f t="shared" si="1317"/>
        <v>#N/A</v>
      </c>
      <c r="BJ145" s="463" t="e">
        <f t="shared" si="1317"/>
        <v>#N/A</v>
      </c>
      <c r="BK145" s="463" t="e">
        <f t="shared" si="1317"/>
        <v>#N/A</v>
      </c>
      <c r="BL145" s="463" t="e">
        <f t="shared" si="1317"/>
        <v>#N/A</v>
      </c>
      <c r="BM145" s="463" t="e">
        <f t="shared" si="1317"/>
        <v>#N/A</v>
      </c>
      <c r="BN145" s="463" t="e">
        <f t="shared" si="1317"/>
        <v>#N/A</v>
      </c>
      <c r="BO145" s="463" t="e">
        <f t="shared" si="1317"/>
        <v>#N/A</v>
      </c>
      <c r="BP145" s="463" t="e">
        <f t="shared" si="1317"/>
        <v>#N/A</v>
      </c>
      <c r="BQ145" s="463" t="e">
        <f t="shared" ref="BQ145:CL145" si="1318">IF(BQ141=S3_target,BQ144,NA())</f>
        <v>#N/A</v>
      </c>
      <c r="BR145" s="463" t="e">
        <f t="shared" si="1318"/>
        <v>#N/A</v>
      </c>
      <c r="BS145" s="463" t="e">
        <f t="shared" si="1318"/>
        <v>#N/A</v>
      </c>
      <c r="BT145" s="463" t="e">
        <f t="shared" si="1318"/>
        <v>#N/A</v>
      </c>
      <c r="BU145" s="463" t="e">
        <f t="shared" si="1318"/>
        <v>#N/A</v>
      </c>
      <c r="BV145" s="463" t="e">
        <f t="shared" si="1318"/>
        <v>#N/A</v>
      </c>
      <c r="BW145" s="463" t="e">
        <f t="shared" si="1318"/>
        <v>#N/A</v>
      </c>
      <c r="BX145" s="463" t="e">
        <f t="shared" si="1318"/>
        <v>#N/A</v>
      </c>
      <c r="BY145" s="463" t="e">
        <f t="shared" si="1318"/>
        <v>#N/A</v>
      </c>
      <c r="BZ145" s="463" t="e">
        <f t="shared" si="1318"/>
        <v>#N/A</v>
      </c>
      <c r="CA145" s="463" t="e">
        <f t="shared" si="1318"/>
        <v>#N/A</v>
      </c>
      <c r="CB145" s="463" t="e">
        <f t="shared" si="1318"/>
        <v>#N/A</v>
      </c>
      <c r="CC145" s="463" t="e">
        <f t="shared" si="1318"/>
        <v>#N/A</v>
      </c>
      <c r="CD145" s="463" t="e">
        <f t="shared" si="1318"/>
        <v>#N/A</v>
      </c>
      <c r="CE145" s="463" t="e">
        <f t="shared" si="1318"/>
        <v>#N/A</v>
      </c>
      <c r="CF145" s="463" t="e">
        <f t="shared" si="1318"/>
        <v>#N/A</v>
      </c>
      <c r="CG145" s="463" t="e">
        <f t="shared" si="1318"/>
        <v>#N/A</v>
      </c>
      <c r="CH145" s="463" t="e">
        <f t="shared" si="1318"/>
        <v>#N/A</v>
      </c>
      <c r="CI145" s="463" t="e">
        <f t="shared" si="1318"/>
        <v>#N/A</v>
      </c>
      <c r="CJ145" s="463" t="e">
        <f t="shared" si="1318"/>
        <v>#N/A</v>
      </c>
      <c r="CK145" s="463" t="e">
        <f t="shared" si="1318"/>
        <v>#N/A</v>
      </c>
      <c r="CL145" s="463" t="e">
        <f t="shared" si="1318"/>
        <v>#N/A</v>
      </c>
      <c r="CN145" s="464"/>
      <c r="CO145" s="464"/>
      <c r="CP145" s="464"/>
    </row>
    <row r="146" spans="1:94" outlineLevel="1" x14ac:dyDescent="0.25">
      <c r="A146" s="473" t="s">
        <v>502</v>
      </c>
      <c r="B146" s="473"/>
      <c r="C146" s="473"/>
      <c r="D146" s="473"/>
      <c r="E146" s="464" t="e">
        <f t="shared" ref="E146:AJ146" si="1319">(S3_FTE_Target/S36_FTE_Base)^(1/(S3_target-S3_base))-1</f>
        <v>#DIV/0!</v>
      </c>
      <c r="F146" s="464" t="e">
        <f t="shared" si="1319"/>
        <v>#DIV/0!</v>
      </c>
      <c r="G146" s="464" t="e">
        <f t="shared" si="1319"/>
        <v>#DIV/0!</v>
      </c>
      <c r="H146" s="464" t="e">
        <f t="shared" si="1319"/>
        <v>#DIV/0!</v>
      </c>
      <c r="I146" s="464" t="e">
        <f t="shared" si="1319"/>
        <v>#DIV/0!</v>
      </c>
      <c r="J146" s="464" t="e">
        <f t="shared" si="1319"/>
        <v>#DIV/0!</v>
      </c>
      <c r="K146" s="464" t="e">
        <f t="shared" si="1319"/>
        <v>#DIV/0!</v>
      </c>
      <c r="L146" s="464" t="e">
        <f t="shared" si="1319"/>
        <v>#DIV/0!</v>
      </c>
      <c r="M146" s="464" t="e">
        <f t="shared" si="1319"/>
        <v>#DIV/0!</v>
      </c>
      <c r="N146" s="464" t="e">
        <f t="shared" si="1319"/>
        <v>#DIV/0!</v>
      </c>
      <c r="O146" s="464" t="e">
        <f t="shared" si="1319"/>
        <v>#DIV/0!</v>
      </c>
      <c r="P146" s="464" t="e">
        <f t="shared" si="1319"/>
        <v>#DIV/0!</v>
      </c>
      <c r="Q146" s="464" t="e">
        <f t="shared" si="1319"/>
        <v>#DIV/0!</v>
      </c>
      <c r="R146" s="464" t="e">
        <f t="shared" si="1319"/>
        <v>#DIV/0!</v>
      </c>
      <c r="S146" s="464" t="e">
        <f t="shared" si="1319"/>
        <v>#DIV/0!</v>
      </c>
      <c r="T146" s="464" t="e">
        <f t="shared" si="1319"/>
        <v>#DIV/0!</v>
      </c>
      <c r="U146" s="464" t="e">
        <f t="shared" si="1319"/>
        <v>#DIV/0!</v>
      </c>
      <c r="V146" s="464" t="e">
        <f t="shared" si="1319"/>
        <v>#DIV/0!</v>
      </c>
      <c r="W146" s="464" t="e">
        <f t="shared" si="1319"/>
        <v>#DIV/0!</v>
      </c>
      <c r="X146" s="464" t="e">
        <f t="shared" si="1319"/>
        <v>#DIV/0!</v>
      </c>
      <c r="Y146" s="464" t="e">
        <f t="shared" si="1319"/>
        <v>#DIV/0!</v>
      </c>
      <c r="Z146" s="464" t="e">
        <f t="shared" si="1319"/>
        <v>#DIV/0!</v>
      </c>
      <c r="AA146" s="464" t="e">
        <f t="shared" si="1319"/>
        <v>#DIV/0!</v>
      </c>
      <c r="AB146" s="464" t="e">
        <f t="shared" si="1319"/>
        <v>#DIV/0!</v>
      </c>
      <c r="AC146" s="464" t="e">
        <f t="shared" si="1319"/>
        <v>#DIV/0!</v>
      </c>
      <c r="AD146" s="464" t="e">
        <f t="shared" si="1319"/>
        <v>#DIV/0!</v>
      </c>
      <c r="AE146" s="464" t="e">
        <f t="shared" si="1319"/>
        <v>#DIV/0!</v>
      </c>
      <c r="AF146" s="464" t="e">
        <f t="shared" si="1319"/>
        <v>#DIV/0!</v>
      </c>
      <c r="AG146" s="464" t="e">
        <f t="shared" si="1319"/>
        <v>#DIV/0!</v>
      </c>
      <c r="AH146" s="464" t="e">
        <f t="shared" si="1319"/>
        <v>#DIV/0!</v>
      </c>
      <c r="AI146" s="464" t="e">
        <f t="shared" si="1319"/>
        <v>#DIV/0!</v>
      </c>
      <c r="AJ146" s="464" t="e">
        <f t="shared" si="1319"/>
        <v>#DIV/0!</v>
      </c>
      <c r="AK146" s="464" t="e">
        <f t="shared" ref="AK146:BP146" si="1320">(S3_FTE_Target/S36_FTE_Base)^(1/(S3_target-S3_base))-1</f>
        <v>#DIV/0!</v>
      </c>
      <c r="AL146" s="464" t="e">
        <f t="shared" si="1320"/>
        <v>#DIV/0!</v>
      </c>
      <c r="AM146" s="464" t="e">
        <f t="shared" si="1320"/>
        <v>#DIV/0!</v>
      </c>
      <c r="AN146" s="464" t="e">
        <f t="shared" si="1320"/>
        <v>#DIV/0!</v>
      </c>
      <c r="AO146" s="464" t="e">
        <f t="shared" si="1320"/>
        <v>#DIV/0!</v>
      </c>
      <c r="AP146" s="464" t="e">
        <f t="shared" si="1320"/>
        <v>#DIV/0!</v>
      </c>
      <c r="AQ146" s="464" t="e">
        <f t="shared" si="1320"/>
        <v>#DIV/0!</v>
      </c>
      <c r="AR146" s="464" t="e">
        <f t="shared" si="1320"/>
        <v>#DIV/0!</v>
      </c>
      <c r="AS146" s="464" t="e">
        <f t="shared" si="1320"/>
        <v>#DIV/0!</v>
      </c>
      <c r="AT146" s="464" t="e">
        <f t="shared" si="1320"/>
        <v>#DIV/0!</v>
      </c>
      <c r="AU146" s="464" t="e">
        <f t="shared" si="1320"/>
        <v>#DIV/0!</v>
      </c>
      <c r="AV146" s="464" t="e">
        <f t="shared" si="1320"/>
        <v>#DIV/0!</v>
      </c>
      <c r="AW146" s="464" t="e">
        <f t="shared" si="1320"/>
        <v>#DIV/0!</v>
      </c>
      <c r="AX146" s="464" t="e">
        <f t="shared" si="1320"/>
        <v>#DIV/0!</v>
      </c>
      <c r="AY146" s="464" t="e">
        <f t="shared" si="1320"/>
        <v>#DIV/0!</v>
      </c>
      <c r="AZ146" s="464" t="e">
        <f t="shared" si="1320"/>
        <v>#DIV/0!</v>
      </c>
      <c r="BA146" s="464" t="e">
        <f t="shared" si="1320"/>
        <v>#DIV/0!</v>
      </c>
      <c r="BB146" s="464" t="e">
        <f t="shared" si="1320"/>
        <v>#DIV/0!</v>
      </c>
      <c r="BC146" s="464" t="e">
        <f t="shared" si="1320"/>
        <v>#DIV/0!</v>
      </c>
      <c r="BD146" s="464" t="e">
        <f t="shared" si="1320"/>
        <v>#DIV/0!</v>
      </c>
      <c r="BE146" s="464" t="e">
        <f t="shared" si="1320"/>
        <v>#DIV/0!</v>
      </c>
      <c r="BF146" s="464" t="e">
        <f t="shared" si="1320"/>
        <v>#DIV/0!</v>
      </c>
      <c r="BG146" s="464" t="e">
        <f t="shared" si="1320"/>
        <v>#DIV/0!</v>
      </c>
      <c r="BH146" s="464" t="e">
        <f t="shared" si="1320"/>
        <v>#DIV/0!</v>
      </c>
      <c r="BI146" s="464" t="e">
        <f t="shared" si="1320"/>
        <v>#DIV/0!</v>
      </c>
      <c r="BJ146" s="464" t="e">
        <f t="shared" si="1320"/>
        <v>#DIV/0!</v>
      </c>
      <c r="BK146" s="464" t="e">
        <f t="shared" si="1320"/>
        <v>#DIV/0!</v>
      </c>
      <c r="BL146" s="464" t="e">
        <f t="shared" si="1320"/>
        <v>#DIV/0!</v>
      </c>
      <c r="BM146" s="464" t="e">
        <f t="shared" si="1320"/>
        <v>#DIV/0!</v>
      </c>
      <c r="BN146" s="464" t="e">
        <f t="shared" si="1320"/>
        <v>#DIV/0!</v>
      </c>
      <c r="BO146" s="464" t="e">
        <f t="shared" si="1320"/>
        <v>#DIV/0!</v>
      </c>
      <c r="BP146" s="464" t="e">
        <f t="shared" si="1320"/>
        <v>#DIV/0!</v>
      </c>
      <c r="BQ146" s="464" t="e">
        <f t="shared" ref="BQ146:CL146" si="1321">(S3_FTE_Target/S36_FTE_Base)^(1/(S3_target-S3_base))-1</f>
        <v>#DIV/0!</v>
      </c>
      <c r="BR146" s="464" t="e">
        <f t="shared" si="1321"/>
        <v>#DIV/0!</v>
      </c>
      <c r="BS146" s="464" t="e">
        <f t="shared" si="1321"/>
        <v>#DIV/0!</v>
      </c>
      <c r="BT146" s="464" t="e">
        <f t="shared" si="1321"/>
        <v>#DIV/0!</v>
      </c>
      <c r="BU146" s="464" t="e">
        <f t="shared" si="1321"/>
        <v>#DIV/0!</v>
      </c>
      <c r="BV146" s="464" t="e">
        <f t="shared" si="1321"/>
        <v>#DIV/0!</v>
      </c>
      <c r="BW146" s="464" t="e">
        <f t="shared" si="1321"/>
        <v>#DIV/0!</v>
      </c>
      <c r="BX146" s="464" t="e">
        <f t="shared" si="1321"/>
        <v>#DIV/0!</v>
      </c>
      <c r="BY146" s="464" t="e">
        <f t="shared" si="1321"/>
        <v>#DIV/0!</v>
      </c>
      <c r="BZ146" s="464" t="e">
        <f t="shared" si="1321"/>
        <v>#DIV/0!</v>
      </c>
      <c r="CA146" s="464" t="e">
        <f t="shared" si="1321"/>
        <v>#DIV/0!</v>
      </c>
      <c r="CB146" s="464" t="e">
        <f t="shared" si="1321"/>
        <v>#DIV/0!</v>
      </c>
      <c r="CC146" s="464" t="e">
        <f t="shared" si="1321"/>
        <v>#DIV/0!</v>
      </c>
      <c r="CD146" s="464" t="e">
        <f t="shared" si="1321"/>
        <v>#DIV/0!</v>
      </c>
      <c r="CE146" s="464" t="e">
        <f t="shared" si="1321"/>
        <v>#DIV/0!</v>
      </c>
      <c r="CF146" s="464" t="e">
        <f t="shared" si="1321"/>
        <v>#DIV/0!</v>
      </c>
      <c r="CG146" s="464" t="e">
        <f t="shared" si="1321"/>
        <v>#DIV/0!</v>
      </c>
      <c r="CH146" s="464" t="e">
        <f t="shared" si="1321"/>
        <v>#DIV/0!</v>
      </c>
      <c r="CI146" s="464" t="e">
        <f t="shared" si="1321"/>
        <v>#DIV/0!</v>
      </c>
      <c r="CJ146" s="464" t="e">
        <f t="shared" si="1321"/>
        <v>#DIV/0!</v>
      </c>
      <c r="CK146" s="464" t="e">
        <f t="shared" si="1321"/>
        <v>#DIV/0!</v>
      </c>
      <c r="CL146" s="464" t="e">
        <f t="shared" si="1321"/>
        <v>#DIV/0!</v>
      </c>
      <c r="CN146" s="464"/>
      <c r="CO146" s="464"/>
      <c r="CP146" s="464"/>
    </row>
    <row r="147" spans="1:94" outlineLevel="1" x14ac:dyDescent="0.25">
      <c r="A147" s="473" t="s">
        <v>501</v>
      </c>
      <c r="B147" s="473"/>
      <c r="C147" s="473"/>
      <c r="D147" s="473"/>
      <c r="E147" s="463" t="e">
        <f t="shared" ref="E147:AJ147" si="1322">IF(E141=S3_base,S36_FTE_Base,IF(E141&gt;S3_base,D147*(1+E146),0))</f>
        <v>#DIV/0!</v>
      </c>
      <c r="F147" s="463" t="e">
        <f t="shared" si="1322"/>
        <v>#DIV/0!</v>
      </c>
      <c r="G147" s="463" t="e">
        <f t="shared" si="1322"/>
        <v>#DIV/0!</v>
      </c>
      <c r="H147" s="463" t="e">
        <f t="shared" si="1322"/>
        <v>#DIV/0!</v>
      </c>
      <c r="I147" s="524" t="e">
        <f t="shared" si="1322"/>
        <v>#DIV/0!</v>
      </c>
      <c r="J147" s="463" t="e">
        <f t="shared" si="1322"/>
        <v>#DIV/0!</v>
      </c>
      <c r="K147" s="463" t="e">
        <f t="shared" si="1322"/>
        <v>#DIV/0!</v>
      </c>
      <c r="L147" s="463" t="e">
        <f t="shared" si="1322"/>
        <v>#DIV/0!</v>
      </c>
      <c r="M147" s="463" t="e">
        <f t="shared" si="1322"/>
        <v>#DIV/0!</v>
      </c>
      <c r="N147" s="463" t="e">
        <f t="shared" si="1322"/>
        <v>#DIV/0!</v>
      </c>
      <c r="O147" s="463" t="e">
        <f t="shared" si="1322"/>
        <v>#DIV/0!</v>
      </c>
      <c r="P147" s="463" t="e">
        <f t="shared" si="1322"/>
        <v>#DIV/0!</v>
      </c>
      <c r="Q147" s="463" t="e">
        <f t="shared" si="1322"/>
        <v>#DIV/0!</v>
      </c>
      <c r="R147" s="463" t="e">
        <f t="shared" si="1322"/>
        <v>#DIV/0!</v>
      </c>
      <c r="S147" s="523" t="e">
        <f t="shared" si="1322"/>
        <v>#DIV/0!</v>
      </c>
      <c r="T147" s="523" t="e">
        <f t="shared" si="1322"/>
        <v>#DIV/0!</v>
      </c>
      <c r="U147" s="523" t="e">
        <f t="shared" si="1322"/>
        <v>#DIV/0!</v>
      </c>
      <c r="V147" s="463" t="e">
        <f t="shared" si="1322"/>
        <v>#DIV/0!</v>
      </c>
      <c r="W147" s="463" t="e">
        <f t="shared" si="1322"/>
        <v>#DIV/0!</v>
      </c>
      <c r="X147" s="463" t="e">
        <f t="shared" si="1322"/>
        <v>#DIV/0!</v>
      </c>
      <c r="Y147" s="463" t="e">
        <f t="shared" si="1322"/>
        <v>#DIV/0!</v>
      </c>
      <c r="Z147" s="463" t="e">
        <f t="shared" si="1322"/>
        <v>#DIV/0!</v>
      </c>
      <c r="AA147" s="463" t="e">
        <f t="shared" si="1322"/>
        <v>#DIV/0!</v>
      </c>
      <c r="AB147" s="463" t="e">
        <f t="shared" si="1322"/>
        <v>#DIV/0!</v>
      </c>
      <c r="AC147" s="463" t="e">
        <f t="shared" si="1322"/>
        <v>#DIV/0!</v>
      </c>
      <c r="AD147" s="463" t="e">
        <f t="shared" si="1322"/>
        <v>#DIV/0!</v>
      </c>
      <c r="AE147" s="463" t="e">
        <f t="shared" si="1322"/>
        <v>#DIV/0!</v>
      </c>
      <c r="AF147" s="463" t="e">
        <f t="shared" si="1322"/>
        <v>#DIV/0!</v>
      </c>
      <c r="AG147" s="463" t="e">
        <f t="shared" si="1322"/>
        <v>#DIV/0!</v>
      </c>
      <c r="AH147" s="463" t="e">
        <f t="shared" si="1322"/>
        <v>#DIV/0!</v>
      </c>
      <c r="AI147" s="463" t="e">
        <f t="shared" si="1322"/>
        <v>#DIV/0!</v>
      </c>
      <c r="AJ147" s="463" t="e">
        <f t="shared" si="1322"/>
        <v>#DIV/0!</v>
      </c>
      <c r="AK147" s="463" t="e">
        <f t="shared" ref="AK147:BP147" si="1323">IF(AK141=S3_base,S36_FTE_Base,IF(AK141&gt;S3_base,AJ147*(1+AK146),0))</f>
        <v>#DIV/0!</v>
      </c>
      <c r="AL147" s="463" t="e">
        <f t="shared" si="1323"/>
        <v>#DIV/0!</v>
      </c>
      <c r="AM147" s="463" t="e">
        <f t="shared" si="1323"/>
        <v>#DIV/0!</v>
      </c>
      <c r="AN147" s="463" t="e">
        <f t="shared" si="1323"/>
        <v>#DIV/0!</v>
      </c>
      <c r="AO147" s="463" t="e">
        <f t="shared" si="1323"/>
        <v>#DIV/0!</v>
      </c>
      <c r="AP147" s="463" t="e">
        <f t="shared" si="1323"/>
        <v>#DIV/0!</v>
      </c>
      <c r="AQ147" s="463" t="e">
        <f t="shared" si="1323"/>
        <v>#DIV/0!</v>
      </c>
      <c r="AR147" s="463" t="e">
        <f t="shared" si="1323"/>
        <v>#DIV/0!</v>
      </c>
      <c r="AS147" s="463" t="e">
        <f t="shared" si="1323"/>
        <v>#DIV/0!</v>
      </c>
      <c r="AT147" s="463" t="e">
        <f t="shared" si="1323"/>
        <v>#DIV/0!</v>
      </c>
      <c r="AU147" s="463" t="e">
        <f t="shared" si="1323"/>
        <v>#DIV/0!</v>
      </c>
      <c r="AV147" s="463" t="e">
        <f t="shared" si="1323"/>
        <v>#DIV/0!</v>
      </c>
      <c r="AW147" s="463" t="e">
        <f t="shared" si="1323"/>
        <v>#DIV/0!</v>
      </c>
      <c r="AX147" s="463" t="e">
        <f t="shared" si="1323"/>
        <v>#DIV/0!</v>
      </c>
      <c r="AY147" s="463" t="e">
        <f t="shared" si="1323"/>
        <v>#DIV/0!</v>
      </c>
      <c r="AZ147" s="463" t="e">
        <f t="shared" si="1323"/>
        <v>#DIV/0!</v>
      </c>
      <c r="BA147" s="463" t="e">
        <f t="shared" si="1323"/>
        <v>#DIV/0!</v>
      </c>
      <c r="BB147" s="463" t="e">
        <f t="shared" si="1323"/>
        <v>#DIV/0!</v>
      </c>
      <c r="BC147" s="463" t="e">
        <f t="shared" si="1323"/>
        <v>#DIV/0!</v>
      </c>
      <c r="BD147" s="463" t="e">
        <f t="shared" si="1323"/>
        <v>#DIV/0!</v>
      </c>
      <c r="BE147" s="463" t="e">
        <f t="shared" si="1323"/>
        <v>#DIV/0!</v>
      </c>
      <c r="BF147" s="463" t="e">
        <f t="shared" si="1323"/>
        <v>#DIV/0!</v>
      </c>
      <c r="BG147" s="463" t="e">
        <f t="shared" si="1323"/>
        <v>#DIV/0!</v>
      </c>
      <c r="BH147" s="463" t="e">
        <f t="shared" si="1323"/>
        <v>#DIV/0!</v>
      </c>
      <c r="BI147" s="463" t="e">
        <f t="shared" si="1323"/>
        <v>#DIV/0!</v>
      </c>
      <c r="BJ147" s="463" t="e">
        <f t="shared" si="1323"/>
        <v>#DIV/0!</v>
      </c>
      <c r="BK147" s="463" t="e">
        <f t="shared" si="1323"/>
        <v>#DIV/0!</v>
      </c>
      <c r="BL147" s="463" t="e">
        <f t="shared" si="1323"/>
        <v>#DIV/0!</v>
      </c>
      <c r="BM147" s="463" t="e">
        <f t="shared" si="1323"/>
        <v>#DIV/0!</v>
      </c>
      <c r="BN147" s="463" t="e">
        <f t="shared" si="1323"/>
        <v>#DIV/0!</v>
      </c>
      <c r="BO147" s="463" t="e">
        <f t="shared" si="1323"/>
        <v>#DIV/0!</v>
      </c>
      <c r="BP147" s="463" t="e">
        <f t="shared" si="1323"/>
        <v>#DIV/0!</v>
      </c>
      <c r="BQ147" s="463" t="e">
        <f t="shared" ref="BQ147:CL147" si="1324">IF(BQ141=S3_base,S36_FTE_Base,IF(BQ141&gt;S3_base,BP147*(1+BQ146),0))</f>
        <v>#DIV/0!</v>
      </c>
      <c r="BR147" s="463" t="e">
        <f t="shared" si="1324"/>
        <v>#DIV/0!</v>
      </c>
      <c r="BS147" s="463" t="e">
        <f t="shared" si="1324"/>
        <v>#DIV/0!</v>
      </c>
      <c r="BT147" s="463" t="e">
        <f t="shared" si="1324"/>
        <v>#DIV/0!</v>
      </c>
      <c r="BU147" s="463" t="e">
        <f t="shared" si="1324"/>
        <v>#DIV/0!</v>
      </c>
      <c r="BV147" s="463" t="e">
        <f t="shared" si="1324"/>
        <v>#DIV/0!</v>
      </c>
      <c r="BW147" s="463" t="e">
        <f t="shared" si="1324"/>
        <v>#DIV/0!</v>
      </c>
      <c r="BX147" s="463" t="e">
        <f t="shared" si="1324"/>
        <v>#DIV/0!</v>
      </c>
      <c r="BY147" s="463" t="e">
        <f t="shared" si="1324"/>
        <v>#DIV/0!</v>
      </c>
      <c r="BZ147" s="463" t="e">
        <f t="shared" si="1324"/>
        <v>#DIV/0!</v>
      </c>
      <c r="CA147" s="463" t="e">
        <f t="shared" si="1324"/>
        <v>#DIV/0!</v>
      </c>
      <c r="CB147" s="463" t="e">
        <f t="shared" si="1324"/>
        <v>#DIV/0!</v>
      </c>
      <c r="CC147" s="463" t="e">
        <f t="shared" si="1324"/>
        <v>#DIV/0!</v>
      </c>
      <c r="CD147" s="463" t="e">
        <f t="shared" si="1324"/>
        <v>#DIV/0!</v>
      </c>
      <c r="CE147" s="463" t="e">
        <f t="shared" si="1324"/>
        <v>#DIV/0!</v>
      </c>
      <c r="CF147" s="463" t="e">
        <f t="shared" si="1324"/>
        <v>#DIV/0!</v>
      </c>
      <c r="CG147" s="463" t="e">
        <f t="shared" si="1324"/>
        <v>#DIV/0!</v>
      </c>
      <c r="CH147" s="463" t="e">
        <f t="shared" si="1324"/>
        <v>#DIV/0!</v>
      </c>
      <c r="CI147" s="463" t="e">
        <f t="shared" si="1324"/>
        <v>#DIV/0!</v>
      </c>
      <c r="CJ147" s="463" t="e">
        <f t="shared" si="1324"/>
        <v>#DIV/0!</v>
      </c>
      <c r="CK147" s="463" t="e">
        <f t="shared" si="1324"/>
        <v>#DIV/0!</v>
      </c>
      <c r="CL147" s="463" t="e">
        <f t="shared" si="1324"/>
        <v>#DIV/0!</v>
      </c>
      <c r="CN147" s="464"/>
      <c r="CO147" s="464"/>
      <c r="CP147" s="464"/>
    </row>
    <row r="148" spans="1:94" outlineLevel="1" x14ac:dyDescent="0.25">
      <c r="A148" s="473" t="s">
        <v>503</v>
      </c>
      <c r="B148" s="473"/>
      <c r="C148" s="473"/>
      <c r="D148" s="473"/>
      <c r="E148" s="523" t="e">
        <f t="shared" ref="E148:AJ148" si="1325">IF(E141&gt;=S3_base,E144/E147,NA())</f>
        <v>#N/A</v>
      </c>
      <c r="F148" s="523" t="e">
        <f t="shared" si="1325"/>
        <v>#N/A</v>
      </c>
      <c r="G148" s="523" t="e">
        <f t="shared" si="1325"/>
        <v>#N/A</v>
      </c>
      <c r="H148" s="523" t="e">
        <f t="shared" si="1325"/>
        <v>#N/A</v>
      </c>
      <c r="I148" s="525" t="e">
        <f t="shared" si="1325"/>
        <v>#N/A</v>
      </c>
      <c r="J148" s="523" t="e">
        <f t="shared" si="1325"/>
        <v>#N/A</v>
      </c>
      <c r="K148" s="523" t="e">
        <f t="shared" si="1325"/>
        <v>#N/A</v>
      </c>
      <c r="L148" s="523" t="e">
        <f t="shared" si="1325"/>
        <v>#N/A</v>
      </c>
      <c r="M148" s="523" t="e">
        <f t="shared" si="1325"/>
        <v>#N/A</v>
      </c>
      <c r="N148" s="523" t="e">
        <f t="shared" si="1325"/>
        <v>#N/A</v>
      </c>
      <c r="O148" s="523" t="e">
        <f t="shared" si="1325"/>
        <v>#N/A</v>
      </c>
      <c r="P148" s="523" t="e">
        <f t="shared" si="1325"/>
        <v>#N/A</v>
      </c>
      <c r="Q148" s="523" t="e">
        <f t="shared" si="1325"/>
        <v>#N/A</v>
      </c>
      <c r="R148" s="523" t="e">
        <f t="shared" si="1325"/>
        <v>#N/A</v>
      </c>
      <c r="S148" s="523" t="e">
        <f t="shared" si="1325"/>
        <v>#N/A</v>
      </c>
      <c r="T148" s="523" t="e">
        <f t="shared" si="1325"/>
        <v>#N/A</v>
      </c>
      <c r="U148" s="523" t="e">
        <f t="shared" si="1325"/>
        <v>#N/A</v>
      </c>
      <c r="V148" s="523" t="e">
        <f t="shared" si="1325"/>
        <v>#N/A</v>
      </c>
      <c r="W148" s="523" t="e">
        <f t="shared" si="1325"/>
        <v>#N/A</v>
      </c>
      <c r="X148" s="523" t="e">
        <f t="shared" si="1325"/>
        <v>#N/A</v>
      </c>
      <c r="Y148" s="523" t="e">
        <f t="shared" si="1325"/>
        <v>#N/A</v>
      </c>
      <c r="Z148" s="523" t="e">
        <f t="shared" si="1325"/>
        <v>#N/A</v>
      </c>
      <c r="AA148" s="523" t="e">
        <f t="shared" si="1325"/>
        <v>#N/A</v>
      </c>
      <c r="AB148" s="523" t="e">
        <f t="shared" si="1325"/>
        <v>#N/A</v>
      </c>
      <c r="AC148" s="523" t="e">
        <f t="shared" si="1325"/>
        <v>#N/A</v>
      </c>
      <c r="AD148" s="523" t="e">
        <f t="shared" si="1325"/>
        <v>#N/A</v>
      </c>
      <c r="AE148" s="523" t="e">
        <f t="shared" si="1325"/>
        <v>#N/A</v>
      </c>
      <c r="AF148" s="523" t="e">
        <f t="shared" si="1325"/>
        <v>#N/A</v>
      </c>
      <c r="AG148" s="523" t="e">
        <f t="shared" si="1325"/>
        <v>#N/A</v>
      </c>
      <c r="AH148" s="523" t="e">
        <f t="shared" si="1325"/>
        <v>#N/A</v>
      </c>
      <c r="AI148" s="523" t="e">
        <f t="shared" si="1325"/>
        <v>#N/A</v>
      </c>
      <c r="AJ148" s="523" t="e">
        <f t="shared" si="1325"/>
        <v>#N/A</v>
      </c>
      <c r="AK148" s="523" t="e">
        <f t="shared" ref="AK148:BP148" si="1326">IF(AK141&gt;=S3_base,AK144/AK147,NA())</f>
        <v>#N/A</v>
      </c>
      <c r="AL148" s="523" t="e">
        <f t="shared" si="1326"/>
        <v>#N/A</v>
      </c>
      <c r="AM148" s="523" t="e">
        <f t="shared" si="1326"/>
        <v>#N/A</v>
      </c>
      <c r="AN148" s="523" t="e">
        <f t="shared" si="1326"/>
        <v>#N/A</v>
      </c>
      <c r="AO148" s="523" t="e">
        <f t="shared" si="1326"/>
        <v>#N/A</v>
      </c>
      <c r="AP148" s="523" t="e">
        <f t="shared" si="1326"/>
        <v>#N/A</v>
      </c>
      <c r="AQ148" s="523" t="e">
        <f t="shared" si="1326"/>
        <v>#N/A</v>
      </c>
      <c r="AR148" s="523" t="e">
        <f t="shared" si="1326"/>
        <v>#N/A</v>
      </c>
      <c r="AS148" s="523" t="e">
        <f t="shared" si="1326"/>
        <v>#N/A</v>
      </c>
      <c r="AT148" s="523" t="e">
        <f t="shared" si="1326"/>
        <v>#N/A</v>
      </c>
      <c r="AU148" s="523" t="e">
        <f t="shared" si="1326"/>
        <v>#N/A</v>
      </c>
      <c r="AV148" s="523" t="e">
        <f t="shared" si="1326"/>
        <v>#N/A</v>
      </c>
      <c r="AW148" s="523" t="e">
        <f t="shared" si="1326"/>
        <v>#N/A</v>
      </c>
      <c r="AX148" s="523" t="e">
        <f t="shared" si="1326"/>
        <v>#N/A</v>
      </c>
      <c r="AY148" s="523" t="e">
        <f t="shared" si="1326"/>
        <v>#N/A</v>
      </c>
      <c r="AZ148" s="523" t="e">
        <f t="shared" si="1326"/>
        <v>#N/A</v>
      </c>
      <c r="BA148" s="523" t="e">
        <f t="shared" si="1326"/>
        <v>#N/A</v>
      </c>
      <c r="BB148" s="523" t="e">
        <f t="shared" si="1326"/>
        <v>#N/A</v>
      </c>
      <c r="BC148" s="523" t="e">
        <f t="shared" si="1326"/>
        <v>#N/A</v>
      </c>
      <c r="BD148" s="523" t="e">
        <f t="shared" si="1326"/>
        <v>#N/A</v>
      </c>
      <c r="BE148" s="523" t="e">
        <f t="shared" si="1326"/>
        <v>#N/A</v>
      </c>
      <c r="BF148" s="523" t="e">
        <f t="shared" si="1326"/>
        <v>#N/A</v>
      </c>
      <c r="BG148" s="523" t="e">
        <f t="shared" si="1326"/>
        <v>#N/A</v>
      </c>
      <c r="BH148" s="523" t="e">
        <f t="shared" si="1326"/>
        <v>#N/A</v>
      </c>
      <c r="BI148" s="523" t="e">
        <f t="shared" si="1326"/>
        <v>#N/A</v>
      </c>
      <c r="BJ148" s="523" t="e">
        <f t="shared" si="1326"/>
        <v>#N/A</v>
      </c>
      <c r="BK148" s="523" t="e">
        <f t="shared" si="1326"/>
        <v>#N/A</v>
      </c>
      <c r="BL148" s="523" t="e">
        <f t="shared" si="1326"/>
        <v>#N/A</v>
      </c>
      <c r="BM148" s="523" t="e">
        <f t="shared" si="1326"/>
        <v>#N/A</v>
      </c>
      <c r="BN148" s="523" t="e">
        <f t="shared" si="1326"/>
        <v>#N/A</v>
      </c>
      <c r="BO148" s="523" t="e">
        <f t="shared" si="1326"/>
        <v>#N/A</v>
      </c>
      <c r="BP148" s="523" t="e">
        <f t="shared" si="1326"/>
        <v>#N/A</v>
      </c>
      <c r="BQ148" s="523" t="e">
        <f t="shared" ref="BQ148:CL148" si="1327">IF(BQ141&gt;=S3_base,BQ144/BQ147,NA())</f>
        <v>#N/A</v>
      </c>
      <c r="BR148" s="523" t="e">
        <f t="shared" si="1327"/>
        <v>#N/A</v>
      </c>
      <c r="BS148" s="523" t="e">
        <f t="shared" si="1327"/>
        <v>#N/A</v>
      </c>
      <c r="BT148" s="523" t="e">
        <f t="shared" si="1327"/>
        <v>#N/A</v>
      </c>
      <c r="BU148" s="523" t="e">
        <f t="shared" si="1327"/>
        <v>#N/A</v>
      </c>
      <c r="BV148" s="523" t="e">
        <f t="shared" si="1327"/>
        <v>#N/A</v>
      </c>
      <c r="BW148" s="523" t="e">
        <f t="shared" si="1327"/>
        <v>#N/A</v>
      </c>
      <c r="BX148" s="523" t="e">
        <f t="shared" si="1327"/>
        <v>#N/A</v>
      </c>
      <c r="BY148" s="523" t="e">
        <f t="shared" si="1327"/>
        <v>#N/A</v>
      </c>
      <c r="BZ148" s="523" t="e">
        <f t="shared" si="1327"/>
        <v>#N/A</v>
      </c>
      <c r="CA148" s="523" t="e">
        <f t="shared" si="1327"/>
        <v>#N/A</v>
      </c>
      <c r="CB148" s="523" t="e">
        <f t="shared" si="1327"/>
        <v>#N/A</v>
      </c>
      <c r="CC148" s="523" t="e">
        <f t="shared" si="1327"/>
        <v>#N/A</v>
      </c>
      <c r="CD148" s="523" t="e">
        <f t="shared" si="1327"/>
        <v>#N/A</v>
      </c>
      <c r="CE148" s="523" t="e">
        <f t="shared" si="1327"/>
        <v>#N/A</v>
      </c>
      <c r="CF148" s="523" t="e">
        <f t="shared" si="1327"/>
        <v>#N/A</v>
      </c>
      <c r="CG148" s="523" t="e">
        <f t="shared" si="1327"/>
        <v>#N/A</v>
      </c>
      <c r="CH148" s="523" t="e">
        <f t="shared" si="1327"/>
        <v>#N/A</v>
      </c>
      <c r="CI148" s="523" t="e">
        <f t="shared" si="1327"/>
        <v>#N/A</v>
      </c>
      <c r="CJ148" s="523" t="e">
        <f t="shared" si="1327"/>
        <v>#N/A</v>
      </c>
      <c r="CK148" s="523" t="e">
        <f t="shared" si="1327"/>
        <v>#N/A</v>
      </c>
      <c r="CL148" s="523" t="e">
        <f t="shared" si="1327"/>
        <v>#N/A</v>
      </c>
      <c r="CN148" s="464"/>
      <c r="CO148" s="464"/>
      <c r="CP148" s="464"/>
    </row>
    <row r="149" spans="1:94" outlineLevel="1" x14ac:dyDescent="0.25">
      <c r="A149" s="473" t="s">
        <v>503</v>
      </c>
      <c r="B149" s="473" t="s">
        <v>1</v>
      </c>
      <c r="C149" s="473"/>
      <c r="D149" s="473"/>
      <c r="E149" s="523" t="e">
        <f t="shared" ref="E149:AJ149" si="1328">IF(E141=S3_target,E148,NA())</f>
        <v>#N/A</v>
      </c>
      <c r="F149" s="523" t="e">
        <f t="shared" si="1328"/>
        <v>#N/A</v>
      </c>
      <c r="G149" s="523" t="e">
        <f t="shared" si="1328"/>
        <v>#N/A</v>
      </c>
      <c r="H149" s="523" t="e">
        <f t="shared" si="1328"/>
        <v>#N/A</v>
      </c>
      <c r="I149" s="525" t="e">
        <f t="shared" si="1328"/>
        <v>#N/A</v>
      </c>
      <c r="J149" s="523" t="e">
        <f t="shared" si="1328"/>
        <v>#N/A</v>
      </c>
      <c r="K149" s="523" t="e">
        <f t="shared" si="1328"/>
        <v>#N/A</v>
      </c>
      <c r="L149" s="523" t="e">
        <f t="shared" si="1328"/>
        <v>#N/A</v>
      </c>
      <c r="M149" s="523" t="e">
        <f t="shared" si="1328"/>
        <v>#N/A</v>
      </c>
      <c r="N149" s="523" t="e">
        <f t="shared" si="1328"/>
        <v>#N/A</v>
      </c>
      <c r="O149" s="523" t="e">
        <f t="shared" si="1328"/>
        <v>#N/A</v>
      </c>
      <c r="P149" s="523" t="e">
        <f t="shared" si="1328"/>
        <v>#N/A</v>
      </c>
      <c r="Q149" s="523" t="e">
        <f t="shared" si="1328"/>
        <v>#N/A</v>
      </c>
      <c r="R149" s="523" t="e">
        <f t="shared" si="1328"/>
        <v>#N/A</v>
      </c>
      <c r="S149" s="523" t="e">
        <f t="shared" si="1328"/>
        <v>#N/A</v>
      </c>
      <c r="T149" s="523" t="e">
        <f t="shared" si="1328"/>
        <v>#N/A</v>
      </c>
      <c r="U149" s="523" t="e">
        <f t="shared" si="1328"/>
        <v>#N/A</v>
      </c>
      <c r="V149" s="523" t="e">
        <f t="shared" si="1328"/>
        <v>#N/A</v>
      </c>
      <c r="W149" s="523" t="e">
        <f t="shared" si="1328"/>
        <v>#N/A</v>
      </c>
      <c r="X149" s="523" t="e">
        <f t="shared" si="1328"/>
        <v>#N/A</v>
      </c>
      <c r="Y149" s="523" t="e">
        <f t="shared" si="1328"/>
        <v>#N/A</v>
      </c>
      <c r="Z149" s="523" t="e">
        <f t="shared" si="1328"/>
        <v>#N/A</v>
      </c>
      <c r="AA149" s="523" t="e">
        <f t="shared" si="1328"/>
        <v>#N/A</v>
      </c>
      <c r="AB149" s="523" t="e">
        <f t="shared" si="1328"/>
        <v>#N/A</v>
      </c>
      <c r="AC149" s="523" t="e">
        <f t="shared" si="1328"/>
        <v>#N/A</v>
      </c>
      <c r="AD149" s="523" t="e">
        <f t="shared" si="1328"/>
        <v>#N/A</v>
      </c>
      <c r="AE149" s="523" t="e">
        <f t="shared" si="1328"/>
        <v>#N/A</v>
      </c>
      <c r="AF149" s="523" t="e">
        <f t="shared" si="1328"/>
        <v>#N/A</v>
      </c>
      <c r="AG149" s="523" t="e">
        <f t="shared" si="1328"/>
        <v>#N/A</v>
      </c>
      <c r="AH149" s="523" t="e">
        <f t="shared" si="1328"/>
        <v>#N/A</v>
      </c>
      <c r="AI149" s="523" t="e">
        <f t="shared" si="1328"/>
        <v>#N/A</v>
      </c>
      <c r="AJ149" s="523" t="e">
        <f t="shared" si="1328"/>
        <v>#N/A</v>
      </c>
      <c r="AK149" s="523" t="e">
        <f t="shared" ref="AK149:BP149" si="1329">IF(AK141=S3_target,AK148,NA())</f>
        <v>#N/A</v>
      </c>
      <c r="AL149" s="523" t="e">
        <f t="shared" si="1329"/>
        <v>#N/A</v>
      </c>
      <c r="AM149" s="523" t="e">
        <f t="shared" si="1329"/>
        <v>#N/A</v>
      </c>
      <c r="AN149" s="523" t="e">
        <f t="shared" si="1329"/>
        <v>#N/A</v>
      </c>
      <c r="AO149" s="523" t="e">
        <f t="shared" si="1329"/>
        <v>#N/A</v>
      </c>
      <c r="AP149" s="523" t="e">
        <f t="shared" si="1329"/>
        <v>#N/A</v>
      </c>
      <c r="AQ149" s="523" t="e">
        <f t="shared" si="1329"/>
        <v>#N/A</v>
      </c>
      <c r="AR149" s="523" t="e">
        <f t="shared" si="1329"/>
        <v>#N/A</v>
      </c>
      <c r="AS149" s="523" t="e">
        <f t="shared" si="1329"/>
        <v>#N/A</v>
      </c>
      <c r="AT149" s="523" t="e">
        <f t="shared" si="1329"/>
        <v>#N/A</v>
      </c>
      <c r="AU149" s="523" t="e">
        <f t="shared" si="1329"/>
        <v>#N/A</v>
      </c>
      <c r="AV149" s="523" t="e">
        <f t="shared" si="1329"/>
        <v>#N/A</v>
      </c>
      <c r="AW149" s="523" t="e">
        <f t="shared" si="1329"/>
        <v>#N/A</v>
      </c>
      <c r="AX149" s="523" t="e">
        <f t="shared" si="1329"/>
        <v>#N/A</v>
      </c>
      <c r="AY149" s="523" t="e">
        <f t="shared" si="1329"/>
        <v>#N/A</v>
      </c>
      <c r="AZ149" s="523" t="e">
        <f t="shared" si="1329"/>
        <v>#N/A</v>
      </c>
      <c r="BA149" s="523" t="e">
        <f t="shared" si="1329"/>
        <v>#N/A</v>
      </c>
      <c r="BB149" s="523" t="e">
        <f t="shared" si="1329"/>
        <v>#N/A</v>
      </c>
      <c r="BC149" s="523" t="e">
        <f t="shared" si="1329"/>
        <v>#N/A</v>
      </c>
      <c r="BD149" s="523" t="e">
        <f t="shared" si="1329"/>
        <v>#N/A</v>
      </c>
      <c r="BE149" s="523" t="e">
        <f t="shared" si="1329"/>
        <v>#N/A</v>
      </c>
      <c r="BF149" s="523" t="e">
        <f t="shared" si="1329"/>
        <v>#N/A</v>
      </c>
      <c r="BG149" s="523" t="e">
        <f t="shared" si="1329"/>
        <v>#N/A</v>
      </c>
      <c r="BH149" s="523" t="e">
        <f t="shared" si="1329"/>
        <v>#N/A</v>
      </c>
      <c r="BI149" s="523" t="e">
        <f t="shared" si="1329"/>
        <v>#N/A</v>
      </c>
      <c r="BJ149" s="523" t="e">
        <f t="shared" si="1329"/>
        <v>#N/A</v>
      </c>
      <c r="BK149" s="523" t="e">
        <f t="shared" si="1329"/>
        <v>#N/A</v>
      </c>
      <c r="BL149" s="523" t="e">
        <f t="shared" si="1329"/>
        <v>#N/A</v>
      </c>
      <c r="BM149" s="523" t="e">
        <f t="shared" si="1329"/>
        <v>#N/A</v>
      </c>
      <c r="BN149" s="523" t="e">
        <f t="shared" si="1329"/>
        <v>#N/A</v>
      </c>
      <c r="BO149" s="523" t="e">
        <f t="shared" si="1329"/>
        <v>#N/A</v>
      </c>
      <c r="BP149" s="523" t="e">
        <f t="shared" si="1329"/>
        <v>#N/A</v>
      </c>
      <c r="BQ149" s="523" t="e">
        <f t="shared" ref="BQ149:CL149" si="1330">IF(BQ141=S3_target,BQ148,NA())</f>
        <v>#N/A</v>
      </c>
      <c r="BR149" s="523" t="e">
        <f t="shared" si="1330"/>
        <v>#N/A</v>
      </c>
      <c r="BS149" s="523" t="e">
        <f t="shared" si="1330"/>
        <v>#N/A</v>
      </c>
      <c r="BT149" s="523" t="e">
        <f t="shared" si="1330"/>
        <v>#N/A</v>
      </c>
      <c r="BU149" s="523" t="e">
        <f t="shared" si="1330"/>
        <v>#N/A</v>
      </c>
      <c r="BV149" s="523" t="e">
        <f t="shared" si="1330"/>
        <v>#N/A</v>
      </c>
      <c r="BW149" s="523" t="e">
        <f t="shared" si="1330"/>
        <v>#N/A</v>
      </c>
      <c r="BX149" s="523" t="e">
        <f t="shared" si="1330"/>
        <v>#N/A</v>
      </c>
      <c r="BY149" s="523" t="e">
        <f t="shared" si="1330"/>
        <v>#N/A</v>
      </c>
      <c r="BZ149" s="523" t="e">
        <f t="shared" si="1330"/>
        <v>#N/A</v>
      </c>
      <c r="CA149" s="523" t="e">
        <f t="shared" si="1330"/>
        <v>#N/A</v>
      </c>
      <c r="CB149" s="523" t="e">
        <f t="shared" si="1330"/>
        <v>#N/A</v>
      </c>
      <c r="CC149" s="523" t="e">
        <f t="shared" si="1330"/>
        <v>#N/A</v>
      </c>
      <c r="CD149" s="523" t="e">
        <f t="shared" si="1330"/>
        <v>#N/A</v>
      </c>
      <c r="CE149" s="523" t="e">
        <f t="shared" si="1330"/>
        <v>#N/A</v>
      </c>
      <c r="CF149" s="523" t="e">
        <f t="shared" si="1330"/>
        <v>#N/A</v>
      </c>
      <c r="CG149" s="523" t="e">
        <f t="shared" si="1330"/>
        <v>#N/A</v>
      </c>
      <c r="CH149" s="523" t="e">
        <f t="shared" si="1330"/>
        <v>#N/A</v>
      </c>
      <c r="CI149" s="523" t="e">
        <f t="shared" si="1330"/>
        <v>#N/A</v>
      </c>
      <c r="CJ149" s="523" t="e">
        <f t="shared" si="1330"/>
        <v>#N/A</v>
      </c>
      <c r="CK149" s="523" t="e">
        <f t="shared" si="1330"/>
        <v>#N/A</v>
      </c>
      <c r="CL149" s="523" t="e">
        <f t="shared" si="1330"/>
        <v>#N/A</v>
      </c>
      <c r="CN149" s="464"/>
      <c r="CO149" s="464"/>
      <c r="CP149" s="464"/>
    </row>
    <row r="150" spans="1:94" ht="16.5" thickBot="1" x14ac:dyDescent="0.3">
      <c r="A150" s="526" t="s">
        <v>494</v>
      </c>
      <c r="B150" s="526"/>
      <c r="C150" s="526"/>
      <c r="D150" s="526"/>
      <c r="E150" s="527">
        <v>2015</v>
      </c>
      <c r="F150" s="528">
        <f>E150+1</f>
        <v>2016</v>
      </c>
      <c r="G150" s="528">
        <f t="shared" ref="G150" si="1331">F150+1</f>
        <v>2017</v>
      </c>
      <c r="H150" s="528">
        <f t="shared" ref="H150" si="1332">G150+1</f>
        <v>2018</v>
      </c>
      <c r="I150" s="528">
        <f t="shared" ref="I150" si="1333">H150+1</f>
        <v>2019</v>
      </c>
      <c r="J150" s="528">
        <f>E150+5</f>
        <v>2020</v>
      </c>
      <c r="K150" s="528">
        <f>J150+1</f>
        <v>2021</v>
      </c>
      <c r="L150" s="528">
        <f t="shared" ref="L150" si="1334">K150+1</f>
        <v>2022</v>
      </c>
      <c r="M150" s="528">
        <f t="shared" ref="M150" si="1335">L150+1</f>
        <v>2023</v>
      </c>
      <c r="N150" s="528">
        <f t="shared" ref="N150" si="1336">M150+1</f>
        <v>2024</v>
      </c>
      <c r="O150" s="528">
        <f>J150+5</f>
        <v>2025</v>
      </c>
      <c r="P150" s="528">
        <f>O150+1</f>
        <v>2026</v>
      </c>
      <c r="Q150" s="528">
        <f t="shared" ref="Q150" si="1337">P150+1</f>
        <v>2027</v>
      </c>
      <c r="R150" s="528">
        <f t="shared" ref="R150" si="1338">Q150+1</f>
        <v>2028</v>
      </c>
      <c r="S150" s="528">
        <f t="shared" ref="S150" si="1339">R150+1</f>
        <v>2029</v>
      </c>
      <c r="T150" s="528">
        <f>O150+5</f>
        <v>2030</v>
      </c>
      <c r="U150" s="528">
        <f>T150+1</f>
        <v>2031</v>
      </c>
      <c r="V150" s="528">
        <f t="shared" ref="V150" si="1340">U150+1</f>
        <v>2032</v>
      </c>
      <c r="W150" s="528">
        <f t="shared" ref="W150" si="1341">V150+1</f>
        <v>2033</v>
      </c>
      <c r="X150" s="528">
        <f t="shared" ref="X150" si="1342">W150+1</f>
        <v>2034</v>
      </c>
      <c r="Y150" s="528">
        <f>T150+5</f>
        <v>2035</v>
      </c>
      <c r="Z150" s="528">
        <f>Y150+1</f>
        <v>2036</v>
      </c>
      <c r="AA150" s="528">
        <f t="shared" ref="AA150" si="1343">Z150+1</f>
        <v>2037</v>
      </c>
      <c r="AB150" s="528">
        <f t="shared" ref="AB150" si="1344">AA150+1</f>
        <v>2038</v>
      </c>
      <c r="AC150" s="528">
        <f t="shared" ref="AC150" si="1345">AB150+1</f>
        <v>2039</v>
      </c>
      <c r="AD150" s="528">
        <f>Y150+5</f>
        <v>2040</v>
      </c>
      <c r="AE150" s="528">
        <f>AD150+1</f>
        <v>2041</v>
      </c>
      <c r="AF150" s="528">
        <f t="shared" ref="AF150" si="1346">AE150+1</f>
        <v>2042</v>
      </c>
      <c r="AG150" s="528">
        <f t="shared" ref="AG150" si="1347">AF150+1</f>
        <v>2043</v>
      </c>
      <c r="AH150" s="528">
        <f t="shared" ref="AH150" si="1348">AG150+1</f>
        <v>2044</v>
      </c>
      <c r="AI150" s="528">
        <f>AD150+5</f>
        <v>2045</v>
      </c>
      <c r="AJ150" s="528">
        <f>AI150+1</f>
        <v>2046</v>
      </c>
      <c r="AK150" s="528">
        <f t="shared" ref="AK150" si="1349">AJ150+1</f>
        <v>2047</v>
      </c>
      <c r="AL150" s="528">
        <f t="shared" ref="AL150" si="1350">AK150+1</f>
        <v>2048</v>
      </c>
      <c r="AM150" s="528">
        <f t="shared" ref="AM150" si="1351">AL150+1</f>
        <v>2049</v>
      </c>
      <c r="AN150" s="528">
        <f>AI150+5</f>
        <v>2050</v>
      </c>
      <c r="AO150" s="528">
        <f>AN150+1</f>
        <v>2051</v>
      </c>
      <c r="AP150" s="528">
        <f t="shared" ref="AP150" si="1352">AO150+1</f>
        <v>2052</v>
      </c>
      <c r="AQ150" s="528">
        <f t="shared" ref="AQ150" si="1353">AP150+1</f>
        <v>2053</v>
      </c>
      <c r="AR150" s="528">
        <f t="shared" ref="AR150" si="1354">AQ150+1</f>
        <v>2054</v>
      </c>
      <c r="AS150" s="528">
        <f>AN150+5</f>
        <v>2055</v>
      </c>
      <c r="AT150" s="528">
        <f>AS150+1</f>
        <v>2056</v>
      </c>
      <c r="AU150" s="528">
        <f t="shared" ref="AU150" si="1355">AT150+1</f>
        <v>2057</v>
      </c>
      <c r="AV150" s="528">
        <f t="shared" ref="AV150" si="1356">AU150+1</f>
        <v>2058</v>
      </c>
      <c r="AW150" s="528">
        <f t="shared" ref="AW150" si="1357">AV150+1</f>
        <v>2059</v>
      </c>
      <c r="AX150" s="528">
        <f>AS150+5</f>
        <v>2060</v>
      </c>
      <c r="AY150" s="528">
        <f>AX150+1</f>
        <v>2061</v>
      </c>
      <c r="AZ150" s="528">
        <f t="shared" ref="AZ150" si="1358">AY150+1</f>
        <v>2062</v>
      </c>
      <c r="BA150" s="528">
        <f t="shared" ref="BA150" si="1359">AZ150+1</f>
        <v>2063</v>
      </c>
      <c r="BB150" s="528">
        <f t="shared" ref="BB150" si="1360">BA150+1</f>
        <v>2064</v>
      </c>
      <c r="BC150" s="528">
        <f>AX150+5</f>
        <v>2065</v>
      </c>
      <c r="BD150" s="528">
        <f>BC150+1</f>
        <v>2066</v>
      </c>
      <c r="BE150" s="528">
        <f t="shared" ref="BE150" si="1361">BD150+1</f>
        <v>2067</v>
      </c>
      <c r="BF150" s="528">
        <f t="shared" ref="BF150" si="1362">BE150+1</f>
        <v>2068</v>
      </c>
      <c r="BG150" s="528">
        <f t="shared" ref="BG150" si="1363">BF150+1</f>
        <v>2069</v>
      </c>
      <c r="BH150" s="528">
        <f>BC150+5</f>
        <v>2070</v>
      </c>
      <c r="BI150" s="528">
        <f>BH150+1</f>
        <v>2071</v>
      </c>
      <c r="BJ150" s="528">
        <f t="shared" ref="BJ150" si="1364">BI150+1</f>
        <v>2072</v>
      </c>
      <c r="BK150" s="528">
        <f t="shared" ref="BK150" si="1365">BJ150+1</f>
        <v>2073</v>
      </c>
      <c r="BL150" s="528">
        <f t="shared" ref="BL150" si="1366">BK150+1</f>
        <v>2074</v>
      </c>
      <c r="BM150" s="528">
        <f>BH150+5</f>
        <v>2075</v>
      </c>
      <c r="BN150" s="528">
        <f>BM150+1</f>
        <v>2076</v>
      </c>
      <c r="BO150" s="528">
        <f t="shared" ref="BO150" si="1367">BN150+1</f>
        <v>2077</v>
      </c>
      <c r="BP150" s="528">
        <f t="shared" ref="BP150" si="1368">BO150+1</f>
        <v>2078</v>
      </c>
      <c r="BQ150" s="528">
        <f t="shared" ref="BQ150" si="1369">BP150+1</f>
        <v>2079</v>
      </c>
      <c r="BR150" s="528">
        <f>BM150+5</f>
        <v>2080</v>
      </c>
      <c r="BS150" s="528">
        <f>BR150+1</f>
        <v>2081</v>
      </c>
      <c r="BT150" s="528">
        <f t="shared" ref="BT150" si="1370">BS150+1</f>
        <v>2082</v>
      </c>
      <c r="BU150" s="528">
        <f t="shared" ref="BU150" si="1371">BT150+1</f>
        <v>2083</v>
      </c>
      <c r="BV150" s="528">
        <f t="shared" ref="BV150" si="1372">BU150+1</f>
        <v>2084</v>
      </c>
      <c r="BW150" s="528">
        <f>BR150+5</f>
        <v>2085</v>
      </c>
      <c r="BX150" s="528">
        <f>BW150+1</f>
        <v>2086</v>
      </c>
      <c r="BY150" s="528">
        <f t="shared" ref="BY150" si="1373">BX150+1</f>
        <v>2087</v>
      </c>
      <c r="BZ150" s="528">
        <f t="shared" ref="BZ150" si="1374">BY150+1</f>
        <v>2088</v>
      </c>
      <c r="CA150" s="528">
        <f t="shared" ref="CA150" si="1375">BZ150+1</f>
        <v>2089</v>
      </c>
      <c r="CB150" s="528">
        <f>BW150+5</f>
        <v>2090</v>
      </c>
      <c r="CC150" s="528">
        <f>CB150+1</f>
        <v>2091</v>
      </c>
      <c r="CD150" s="528">
        <f t="shared" ref="CD150" si="1376">CC150+1</f>
        <v>2092</v>
      </c>
      <c r="CE150" s="528">
        <f t="shared" ref="CE150" si="1377">CD150+1</f>
        <v>2093</v>
      </c>
      <c r="CF150" s="528">
        <f t="shared" ref="CF150" si="1378">CE150+1</f>
        <v>2094</v>
      </c>
      <c r="CG150" s="528">
        <f>CB150+5</f>
        <v>2095</v>
      </c>
      <c r="CH150" s="528">
        <f>CG150+1</f>
        <v>2096</v>
      </c>
      <c r="CI150" s="528">
        <f t="shared" ref="CI150" si="1379">CH150+1</f>
        <v>2097</v>
      </c>
      <c r="CJ150" s="528">
        <f t="shared" ref="CJ150" si="1380">CI150+1</f>
        <v>2098</v>
      </c>
      <c r="CK150" s="528">
        <f t="shared" ref="CK150" si="1381">CJ150+1</f>
        <v>2099</v>
      </c>
      <c r="CL150" s="528">
        <f>CG150+5</f>
        <v>2100</v>
      </c>
      <c r="CN150" s="529" t="s">
        <v>409</v>
      </c>
      <c r="CO150" s="529" t="s">
        <v>411</v>
      </c>
      <c r="CP150" s="529" t="s">
        <v>410</v>
      </c>
    </row>
    <row r="151" spans="1:94" ht="16.5" thickTop="1" x14ac:dyDescent="0.25">
      <c r="A151" s="444" t="s">
        <v>152</v>
      </c>
      <c r="B151" s="444" t="str">
        <f>$A$26</f>
        <v>Ded-long</v>
      </c>
      <c r="C151" s="445" t="s">
        <v>310</v>
      </c>
      <c r="D151" s="445"/>
      <c r="E151" s="446">
        <f ca="1">IF($B$6="ON", IF(E150&gt;=covid_start, IF(E150&lt;covid_recovery,NA(),SUMIFS(INDIRECT("Data_main"&amp;"["&amp;E$8&amp;"]"),Data_main[Data],$A151, Data_main[Segment],$B151, Data_main[Scenario],$B$3)),SUMIFS(INDIRECT("Data_main"&amp;"["&amp;E$8&amp;"]"),Data_main[Data],$A151, Data_main[Segment],$B151, Data_main[Scenario],$B$3)),SUMIFS(INDIRECT("Data_main"&amp;"["&amp;E$8&amp;"]"),Data_main[Data],$A151, Data_main[Segment],$B151, Data_main[Scenario],$B$3))</f>
        <v>65.550775358376001</v>
      </c>
      <c r="F151" s="446">
        <f ca="1">IF($B$6="ON", IF(F150&gt;=covid_start, IF(F150&lt;covid_recovery,NA(),SUMIFS(INDIRECT("Data_main"&amp;"["&amp;F$8&amp;"]"),Data_main[Data],$A151, Data_main[Segment],$B151, Data_main[Scenario],$B$3)),SUMIFS(INDIRECT("Data_main"&amp;"["&amp;F$8&amp;"]"),Data_main[Data],$A151, Data_main[Segment],$B151, Data_main[Scenario],$B$3)),SUMIFS(INDIRECT("Data_main"&amp;"["&amp;F$8&amp;"]"),Data_main[Data],$A151, Data_main[Segment],$B151, Data_main[Scenario],$B$3))</f>
        <v>67.283995981103999</v>
      </c>
      <c r="G151" s="446">
        <f ca="1">IF($B$6="ON", IF(G150&gt;=covid_start, IF(G150&lt;covid_recovery,NA(),SUMIFS(INDIRECT("Data_main"&amp;"["&amp;G$8&amp;"]"),Data_main[Data],$A151, Data_main[Segment],$B151, Data_main[Scenario],$B$3)),SUMIFS(INDIRECT("Data_main"&amp;"["&amp;G$8&amp;"]"),Data_main[Data],$A151, Data_main[Segment],$B151, Data_main[Scenario],$B$3)),SUMIFS(INDIRECT("Data_main"&amp;"["&amp;G$8&amp;"]"),Data_main[Data],$A151, Data_main[Segment],$B151, Data_main[Scenario],$B$3))</f>
        <v>69.017216603831997</v>
      </c>
      <c r="H151" s="446">
        <f ca="1">IF($B$6="ON", IF(H150&gt;=covid_start, IF(H150&lt;covid_recovery,NA(),SUMIFS(INDIRECT("Data_main"&amp;"["&amp;H$8&amp;"]"),Data_main[Data],$A151, Data_main[Segment],$B151, Data_main[Scenario],$B$3)),SUMIFS(INDIRECT("Data_main"&amp;"["&amp;H$8&amp;"]"),Data_main[Data],$A151, Data_main[Segment],$B151, Data_main[Scenario],$B$3)),SUMIFS(INDIRECT("Data_main"&amp;"["&amp;H$8&amp;"]"),Data_main[Data],$A151, Data_main[Segment],$B151, Data_main[Scenario],$B$3))</f>
        <v>70.750437226559995</v>
      </c>
      <c r="I151" s="446">
        <f ca="1">IF($B$6="ON", IF(I150&gt;=covid_start, IF(I150&lt;covid_recovery,NA(),SUMIFS(INDIRECT("Data_main"&amp;"["&amp;I$8&amp;"]"),Data_main[Data],$A151, Data_main[Segment],$B151, Data_main[Scenario],$B$3)),SUMIFS(INDIRECT("Data_main"&amp;"["&amp;I$8&amp;"]"),Data_main[Data],$A151, Data_main[Segment],$B151, Data_main[Scenario],$B$3)),SUMIFS(INDIRECT("Data_main"&amp;"["&amp;I$8&amp;"]"),Data_main[Data],$A151, Data_main[Segment],$B151, Data_main[Scenario],$B$3))</f>
        <v>67.135127874275994</v>
      </c>
      <c r="J151" s="446" t="e">
        <f ca="1">IF($B$6="ON", IF(J150&gt;=covid_start, IF(J150&lt;covid_recovery,NA(),SUMIFS(INDIRECT("Data_main"&amp;"["&amp;J$8&amp;"]"),Data_main[Data],$A151, Data_main[Segment],$B151, Data_main[Scenario],$B$3)),SUMIFS(INDIRECT("Data_main"&amp;"["&amp;J$8&amp;"]"),Data_main[Data],$A151, Data_main[Segment],$B151, Data_main[Scenario],$B$3)),SUMIFS(INDIRECT("Data_main"&amp;"["&amp;J$8&amp;"]"),Data_main[Data],$A151, Data_main[Segment],$B151, Data_main[Scenario],$B$3))</f>
        <v>#N/A</v>
      </c>
      <c r="K151" s="446" t="e">
        <f ca="1">IF($B$6="ON", IF(K150&gt;=covid_start, IF(K150&lt;covid_recovery,NA(),SUMIFS(INDIRECT("Data_main"&amp;"["&amp;K$8&amp;"]"),Data_main[Data],$A151, Data_main[Segment],$B151, Data_main[Scenario],$B$3)),SUMIFS(INDIRECT("Data_main"&amp;"["&amp;K$8&amp;"]"),Data_main[Data],$A151, Data_main[Segment],$B151, Data_main[Scenario],$B$3)),SUMIFS(INDIRECT("Data_main"&amp;"["&amp;K$8&amp;"]"),Data_main[Data],$A151, Data_main[Segment],$B151, Data_main[Scenario],$B$3))</f>
        <v>#N/A</v>
      </c>
      <c r="L151" s="446" t="e">
        <f ca="1">IF($B$6="ON", IF(L150&gt;=covid_start, IF(L150&lt;covid_recovery,NA(),SUMIFS(INDIRECT("Data_main"&amp;"["&amp;L$8&amp;"]"),Data_main[Data],$A151, Data_main[Segment],$B151, Data_main[Scenario],$B$3)),SUMIFS(INDIRECT("Data_main"&amp;"["&amp;L$8&amp;"]"),Data_main[Data],$A151, Data_main[Segment],$B151, Data_main[Scenario],$B$3)),SUMIFS(INDIRECT("Data_main"&amp;"["&amp;L$8&amp;"]"),Data_main[Data],$A151, Data_main[Segment],$B151, Data_main[Scenario],$B$3))</f>
        <v>#N/A</v>
      </c>
      <c r="M151" s="446" t="e">
        <f ca="1">IF($B$6="ON", IF(M150&gt;=covid_start, IF(M150&lt;covid_recovery,NA(),SUMIFS(INDIRECT("Data_main"&amp;"["&amp;M$8&amp;"]"),Data_main[Data],$A151, Data_main[Segment],$B151, Data_main[Scenario],$B$3)),SUMIFS(INDIRECT("Data_main"&amp;"["&amp;M$8&amp;"]"),Data_main[Data],$A151, Data_main[Segment],$B151, Data_main[Scenario],$B$3)),SUMIFS(INDIRECT("Data_main"&amp;"["&amp;M$8&amp;"]"),Data_main[Data],$A151, Data_main[Segment],$B151, Data_main[Scenario],$B$3))</f>
        <v>#N/A</v>
      </c>
      <c r="N151" s="446" t="e">
        <f ca="1">IF($B$6="ON", IF(N150&gt;=covid_start, IF(N150&lt;covid_recovery,NA(),SUMIFS(INDIRECT("Data_main"&amp;"["&amp;N$8&amp;"]"),Data_main[Data],$A151, Data_main[Segment],$B151, Data_main[Scenario],$B$3)),SUMIFS(INDIRECT("Data_main"&amp;"["&amp;N$8&amp;"]"),Data_main[Data],$A151, Data_main[Segment],$B151, Data_main[Scenario],$B$3)),SUMIFS(INDIRECT("Data_main"&amp;"["&amp;N$8&amp;"]"),Data_main[Data],$A151, Data_main[Segment],$B151, Data_main[Scenario],$B$3))</f>
        <v>#N/A</v>
      </c>
      <c r="O151" s="446">
        <f ca="1">IF($B$6="ON", IF(O150&gt;=covid_start, IF(O150&lt;covid_recovery,NA(),SUMIFS(INDIRECT("Data_main"&amp;"["&amp;O$8&amp;"]"),Data_main[Data],$A151, Data_main[Segment],$B151, Data_main[Scenario],$B$3)),SUMIFS(INDIRECT("Data_main"&amp;"["&amp;O$8&amp;"]"),Data_main[Data],$A151, Data_main[Segment],$B151, Data_main[Scenario],$B$3)),SUMIFS(INDIRECT("Data_main"&amp;"["&amp;O$8&amp;"]"),Data_main[Data],$A151, Data_main[Segment],$B151, Data_main[Scenario],$B$3))</f>
        <v>65.530407357059218</v>
      </c>
      <c r="P151" s="446">
        <f ca="1">IF($B$6="ON", IF(P150&gt;=covid_start, IF(P150&lt;covid_recovery,NA(),SUMIFS(INDIRECT("Data_main"&amp;"["&amp;P$8&amp;"]"),Data_main[Data],$A151, Data_main[Segment],$B151, Data_main[Scenario],$B$3)),SUMIFS(INDIRECT("Data_main"&amp;"["&amp;P$8&amp;"]"),Data_main[Data],$A151, Data_main[Segment],$B151, Data_main[Scenario],$B$3)),SUMIFS(INDIRECT("Data_main"&amp;"["&amp;P$8&amp;"]"),Data_main[Data],$A151, Data_main[Segment],$B151, Data_main[Scenario],$B$3))</f>
        <v>65.262953937523093</v>
      </c>
      <c r="Q151" s="446">
        <f ca="1">IF($B$6="ON", IF(Q150&gt;=covid_start, IF(Q150&lt;covid_recovery,NA(),SUMIFS(INDIRECT("Data_main"&amp;"["&amp;Q$8&amp;"]"),Data_main[Data],$A151, Data_main[Segment],$B151, Data_main[Scenario],$B$3)),SUMIFS(INDIRECT("Data_main"&amp;"["&amp;Q$8&amp;"]"),Data_main[Data],$A151, Data_main[Segment],$B151, Data_main[Scenario],$B$3)),SUMIFS(INDIRECT("Data_main"&amp;"["&amp;Q$8&amp;"]"),Data_main[Data],$A151, Data_main[Segment],$B151, Data_main[Scenario],$B$3))</f>
        <v>64.995500517986954</v>
      </c>
      <c r="R151" s="446">
        <f ca="1">IF($B$6="ON", IF(R150&gt;=covid_start, IF(R150&lt;covid_recovery,NA(),SUMIFS(INDIRECT("Data_main"&amp;"["&amp;R$8&amp;"]"),Data_main[Data],$A151, Data_main[Segment],$B151, Data_main[Scenario],$B$3)),SUMIFS(INDIRECT("Data_main"&amp;"["&amp;R$8&amp;"]"),Data_main[Data],$A151, Data_main[Segment],$B151, Data_main[Scenario],$B$3)),SUMIFS(INDIRECT("Data_main"&amp;"["&amp;R$8&amp;"]"),Data_main[Data],$A151, Data_main[Segment],$B151, Data_main[Scenario],$B$3))</f>
        <v>64.728047098450816</v>
      </c>
      <c r="S151" s="446">
        <f ca="1">IF($B$6="ON", IF(S150&gt;=covid_start, IF(S150&lt;covid_recovery,NA(),SUMIFS(INDIRECT("Data_main"&amp;"["&amp;S$8&amp;"]"),Data_main[Data],$A151, Data_main[Segment],$B151, Data_main[Scenario],$B$3)),SUMIFS(INDIRECT("Data_main"&amp;"["&amp;S$8&amp;"]"),Data_main[Data],$A151, Data_main[Segment],$B151, Data_main[Scenario],$B$3)),SUMIFS(INDIRECT("Data_main"&amp;"["&amp;S$8&amp;"]"),Data_main[Data],$A151, Data_main[Segment],$B151, Data_main[Scenario],$B$3))</f>
        <v>64.460593678914677</v>
      </c>
      <c r="T151" s="446">
        <f ca="1">IF($B$6="ON", IF(T150&gt;=covid_start, IF(T150&lt;covid_recovery,NA(),SUMIFS(INDIRECT("Data_main"&amp;"["&amp;T$8&amp;"]"),Data_main[Data],$A151, Data_main[Segment],$B151, Data_main[Scenario],$B$3)),SUMIFS(INDIRECT("Data_main"&amp;"["&amp;T$8&amp;"]"),Data_main[Data],$A151, Data_main[Segment],$B151, Data_main[Scenario],$B$3)),SUMIFS(INDIRECT("Data_main"&amp;"["&amp;T$8&amp;"]"),Data_main[Data],$A151, Data_main[Segment],$B151, Data_main[Scenario],$B$3))</f>
        <v>64.193140259378509</v>
      </c>
      <c r="U151" s="446">
        <f ca="1">IF($B$6="ON", IF(U150&gt;=covid_start, IF(U150&lt;covid_recovery,NA(),SUMIFS(INDIRECT("Data_main"&amp;"["&amp;U$8&amp;"]"),Data_main[Data],$A151, Data_main[Segment],$B151, Data_main[Scenario],$B$3)),SUMIFS(INDIRECT("Data_main"&amp;"["&amp;U$8&amp;"]"),Data_main[Data],$A151, Data_main[Segment],$B151, Data_main[Scenario],$B$3)),SUMIFS(INDIRECT("Data_main"&amp;"["&amp;U$8&amp;"]"),Data_main[Data],$A151, Data_main[Segment],$B151, Data_main[Scenario],$B$3))</f>
        <v>63.518621295451474</v>
      </c>
      <c r="V151" s="446">
        <f ca="1">IF($B$6="ON", IF(V150&gt;=covid_start, IF(V150&lt;covid_recovery,NA(),SUMIFS(INDIRECT("Data_main"&amp;"["&amp;V$8&amp;"]"),Data_main[Data],$A151, Data_main[Segment],$B151, Data_main[Scenario],$B$3)),SUMIFS(INDIRECT("Data_main"&amp;"["&amp;V$8&amp;"]"),Data_main[Data],$A151, Data_main[Segment],$B151, Data_main[Scenario],$B$3)),SUMIFS(INDIRECT("Data_main"&amp;"["&amp;V$8&amp;"]"),Data_main[Data],$A151, Data_main[Segment],$B151, Data_main[Scenario],$B$3))</f>
        <v>62.844102331524432</v>
      </c>
      <c r="W151" s="446">
        <f ca="1">IF($B$6="ON", IF(W150&gt;=covid_start, IF(W150&lt;covid_recovery,NA(),SUMIFS(INDIRECT("Data_main"&amp;"["&amp;W$8&amp;"]"),Data_main[Data],$A151, Data_main[Segment],$B151, Data_main[Scenario],$B$3)),SUMIFS(INDIRECT("Data_main"&amp;"["&amp;W$8&amp;"]"),Data_main[Data],$A151, Data_main[Segment],$B151, Data_main[Scenario],$B$3)),SUMIFS(INDIRECT("Data_main"&amp;"["&amp;W$8&amp;"]"),Data_main[Data],$A151, Data_main[Segment],$B151, Data_main[Scenario],$B$3))</f>
        <v>62.16958336759739</v>
      </c>
      <c r="X151" s="446">
        <f ca="1">IF($B$6="ON", IF(X150&gt;=covid_start, IF(X150&lt;covid_recovery,NA(),SUMIFS(INDIRECT("Data_main"&amp;"["&amp;X$8&amp;"]"),Data_main[Data],$A151, Data_main[Segment],$B151, Data_main[Scenario],$B$3)),SUMIFS(INDIRECT("Data_main"&amp;"["&amp;X$8&amp;"]"),Data_main[Data],$A151, Data_main[Segment],$B151, Data_main[Scenario],$B$3)),SUMIFS(INDIRECT("Data_main"&amp;"["&amp;X$8&amp;"]"),Data_main[Data],$A151, Data_main[Segment],$B151, Data_main[Scenario],$B$3))</f>
        <v>61.495064403670341</v>
      </c>
      <c r="Y151" s="446">
        <f ca="1">IF($B$6="ON", IF(Y150&gt;=covid_start, IF(Y150&lt;covid_recovery,NA(),SUMIFS(INDIRECT("Data_main"&amp;"["&amp;Y$8&amp;"]"),Data_main[Data],$A151, Data_main[Segment],$B151, Data_main[Scenario],$B$3)),SUMIFS(INDIRECT("Data_main"&amp;"["&amp;Y$8&amp;"]"),Data_main[Data],$A151, Data_main[Segment],$B151, Data_main[Scenario],$B$3)),SUMIFS(INDIRECT("Data_main"&amp;"["&amp;Y$8&amp;"]"),Data_main[Data],$A151, Data_main[Segment],$B151, Data_main[Scenario],$B$3))</f>
        <v>60.820545439743313</v>
      </c>
      <c r="Z151" s="446">
        <f ca="1">IF($B$6="ON", IF(Z150&gt;=covid_start, IF(Z150&lt;covid_recovery,NA(),SUMIFS(INDIRECT("Data_main"&amp;"["&amp;Z$8&amp;"]"),Data_main[Data],$A151, Data_main[Segment],$B151, Data_main[Scenario],$B$3)),SUMIFS(INDIRECT("Data_main"&amp;"["&amp;Z$8&amp;"]"),Data_main[Data],$A151, Data_main[Segment],$B151, Data_main[Scenario],$B$3)),SUMIFS(INDIRECT("Data_main"&amp;"["&amp;Z$8&amp;"]"),Data_main[Data],$A151, Data_main[Segment],$B151, Data_main[Scenario],$B$3))</f>
        <v>60.146026475816278</v>
      </c>
      <c r="AA151" s="446">
        <f ca="1">IF($B$6="ON", IF(AA150&gt;=covid_start, IF(AA150&lt;covid_recovery,NA(),SUMIFS(INDIRECT("Data_main"&amp;"["&amp;AA$8&amp;"]"),Data_main[Data],$A151, Data_main[Segment],$B151, Data_main[Scenario],$B$3)),SUMIFS(INDIRECT("Data_main"&amp;"["&amp;AA$8&amp;"]"),Data_main[Data],$A151, Data_main[Segment],$B151, Data_main[Scenario],$B$3)),SUMIFS(INDIRECT("Data_main"&amp;"["&amp;AA$8&amp;"]"),Data_main[Data],$A151, Data_main[Segment],$B151, Data_main[Scenario],$B$3))</f>
        <v>59.471507511889229</v>
      </c>
      <c r="AB151" s="446">
        <f ca="1">IF($B$6="ON", IF(AB150&gt;=covid_start, IF(AB150&lt;covid_recovery,NA(),SUMIFS(INDIRECT("Data_main"&amp;"["&amp;AB$8&amp;"]"),Data_main[Data],$A151, Data_main[Segment],$B151, Data_main[Scenario],$B$3)),SUMIFS(INDIRECT("Data_main"&amp;"["&amp;AB$8&amp;"]"),Data_main[Data],$A151, Data_main[Segment],$B151, Data_main[Scenario],$B$3)),SUMIFS(INDIRECT("Data_main"&amp;"["&amp;AB$8&amp;"]"),Data_main[Data],$A151, Data_main[Segment],$B151, Data_main[Scenario],$B$3))</f>
        <v>58.796988547962208</v>
      </c>
      <c r="AC151" s="446">
        <f ca="1">IF($B$6="ON", IF(AC150&gt;=covid_start, IF(AC150&lt;covid_recovery,NA(),SUMIFS(INDIRECT("Data_main"&amp;"["&amp;AC$8&amp;"]"),Data_main[Data],$A151, Data_main[Segment],$B151, Data_main[Scenario],$B$3)),SUMIFS(INDIRECT("Data_main"&amp;"["&amp;AC$8&amp;"]"),Data_main[Data],$A151, Data_main[Segment],$B151, Data_main[Scenario],$B$3)),SUMIFS(INDIRECT("Data_main"&amp;"["&amp;AC$8&amp;"]"),Data_main[Data],$A151, Data_main[Segment],$B151, Data_main[Scenario],$B$3))</f>
        <v>58.122469584035173</v>
      </c>
      <c r="AD151" s="446">
        <f ca="1">IF($B$6="ON", IF(AD150&gt;=covid_start, IF(AD150&lt;covid_recovery,NA(),SUMIFS(INDIRECT("Data_main"&amp;"["&amp;AD$8&amp;"]"),Data_main[Data],$A151, Data_main[Segment],$B151, Data_main[Scenario],$B$3)),SUMIFS(INDIRECT("Data_main"&amp;"["&amp;AD$8&amp;"]"),Data_main[Data],$A151, Data_main[Segment],$B151, Data_main[Scenario],$B$3)),SUMIFS(INDIRECT("Data_main"&amp;"["&amp;AD$8&amp;"]"),Data_main[Data],$A151, Data_main[Segment],$B151, Data_main[Scenario],$B$3))</f>
        <v>57.447950620108138</v>
      </c>
      <c r="AE151" s="446">
        <f ca="1">IF($B$6="ON", IF(AE150&gt;=covid_start, IF(AE150&lt;covid_recovery,NA(),SUMIFS(INDIRECT("Data_main"&amp;"["&amp;AE$8&amp;"]"),Data_main[Data],$A151, Data_main[Segment],$B151, Data_main[Scenario],$B$3)),SUMIFS(INDIRECT("Data_main"&amp;"["&amp;AE$8&amp;"]"),Data_main[Data],$A151, Data_main[Segment],$B151, Data_main[Scenario],$B$3)),SUMIFS(INDIRECT("Data_main"&amp;"["&amp;AE$8&amp;"]"),Data_main[Data],$A151, Data_main[Segment],$B151, Data_main[Scenario],$B$3))</f>
        <v>57.177014546690415</v>
      </c>
      <c r="AF151" s="446">
        <f ca="1">IF($B$6="ON", IF(AF150&gt;=covid_start, IF(AF150&lt;covid_recovery,NA(),SUMIFS(INDIRECT("Data_main"&amp;"["&amp;AF$8&amp;"]"),Data_main[Data],$A151, Data_main[Segment],$B151, Data_main[Scenario],$B$3)),SUMIFS(INDIRECT("Data_main"&amp;"["&amp;AF$8&amp;"]"),Data_main[Data],$A151, Data_main[Segment],$B151, Data_main[Scenario],$B$3)),SUMIFS(INDIRECT("Data_main"&amp;"["&amp;AF$8&amp;"]"),Data_main[Data],$A151, Data_main[Segment],$B151, Data_main[Scenario],$B$3))</f>
        <v>56.906078473272693</v>
      </c>
      <c r="AG151" s="446">
        <f ca="1">IF($B$6="ON", IF(AG150&gt;=covid_start, IF(AG150&lt;covid_recovery,NA(),SUMIFS(INDIRECT("Data_main"&amp;"["&amp;AG$8&amp;"]"),Data_main[Data],$A151, Data_main[Segment],$B151, Data_main[Scenario],$B$3)),SUMIFS(INDIRECT("Data_main"&amp;"["&amp;AG$8&amp;"]"),Data_main[Data],$A151, Data_main[Segment],$B151, Data_main[Scenario],$B$3)),SUMIFS(INDIRECT("Data_main"&amp;"["&amp;AG$8&amp;"]"),Data_main[Data],$A151, Data_main[Segment],$B151, Data_main[Scenario],$B$3))</f>
        <v>56.635142399854985</v>
      </c>
      <c r="AH151" s="446">
        <f ca="1">IF($B$6="ON", IF(AH150&gt;=covid_start, IF(AH150&lt;covid_recovery,NA(),SUMIFS(INDIRECT("Data_main"&amp;"["&amp;AH$8&amp;"]"),Data_main[Data],$A151, Data_main[Segment],$B151, Data_main[Scenario],$B$3)),SUMIFS(INDIRECT("Data_main"&amp;"["&amp;AH$8&amp;"]"),Data_main[Data],$A151, Data_main[Segment],$B151, Data_main[Scenario],$B$3)),SUMIFS(INDIRECT("Data_main"&amp;"["&amp;AH$8&amp;"]"),Data_main[Data],$A151, Data_main[Segment],$B151, Data_main[Scenario],$B$3))</f>
        <v>56.364206326437262</v>
      </c>
      <c r="AI151" s="446">
        <f ca="1">IF($B$6="ON", IF(AI150&gt;=covid_start, IF(AI150&lt;covid_recovery,NA(),SUMIFS(INDIRECT("Data_main"&amp;"["&amp;AI$8&amp;"]"),Data_main[Data],$A151, Data_main[Segment],$B151, Data_main[Scenario],$B$3)),SUMIFS(INDIRECT("Data_main"&amp;"["&amp;AI$8&amp;"]"),Data_main[Data],$A151, Data_main[Segment],$B151, Data_main[Scenario],$B$3)),SUMIFS(INDIRECT("Data_main"&amp;"["&amp;AI$8&amp;"]"),Data_main[Data],$A151, Data_main[Segment],$B151, Data_main[Scenario],$B$3))</f>
        <v>56.093270253019554</v>
      </c>
      <c r="AJ151" s="446">
        <f ca="1">IF($B$6="ON", IF(AJ150&gt;=covid_start, IF(AJ150&lt;covid_recovery,NA(),SUMIFS(INDIRECT("Data_main"&amp;"["&amp;AJ$8&amp;"]"),Data_main[Data],$A151, Data_main[Segment],$B151, Data_main[Scenario],$B$3)),SUMIFS(INDIRECT("Data_main"&amp;"["&amp;AJ$8&amp;"]"),Data_main[Data],$A151, Data_main[Segment],$B151, Data_main[Scenario],$B$3)),SUMIFS(INDIRECT("Data_main"&amp;"["&amp;AJ$8&amp;"]"),Data_main[Data],$A151, Data_main[Segment],$B151, Data_main[Scenario],$B$3))</f>
        <v>55.822334179601832</v>
      </c>
      <c r="AK151" s="446">
        <f ca="1">IF($B$6="ON", IF(AK150&gt;=covid_start, IF(AK150&lt;covid_recovery,NA(),SUMIFS(INDIRECT("Data_main"&amp;"["&amp;AK$8&amp;"]"),Data_main[Data],$A151, Data_main[Segment],$B151, Data_main[Scenario],$B$3)),SUMIFS(INDIRECT("Data_main"&amp;"["&amp;AK$8&amp;"]"),Data_main[Data],$A151, Data_main[Segment],$B151, Data_main[Scenario],$B$3)),SUMIFS(INDIRECT("Data_main"&amp;"["&amp;AK$8&amp;"]"),Data_main[Data],$A151, Data_main[Segment],$B151, Data_main[Scenario],$B$3))</f>
        <v>55.551398106184109</v>
      </c>
      <c r="AL151" s="446">
        <f ca="1">IF($B$6="ON", IF(AL150&gt;=covid_start, IF(AL150&lt;covid_recovery,NA(),SUMIFS(INDIRECT("Data_main"&amp;"["&amp;AL$8&amp;"]"),Data_main[Data],$A151, Data_main[Segment],$B151, Data_main[Scenario],$B$3)),SUMIFS(INDIRECT("Data_main"&amp;"["&amp;AL$8&amp;"]"),Data_main[Data],$A151, Data_main[Segment],$B151, Data_main[Scenario],$B$3)),SUMIFS(INDIRECT("Data_main"&amp;"["&amp;AL$8&amp;"]"),Data_main[Data],$A151, Data_main[Segment],$B151, Data_main[Scenario],$B$3))</f>
        <v>55.280462032766415</v>
      </c>
      <c r="AM151" s="446">
        <f ca="1">IF($B$6="ON", IF(AM150&gt;=covid_start, IF(AM150&lt;covid_recovery,NA(),SUMIFS(INDIRECT("Data_main"&amp;"["&amp;AM$8&amp;"]"),Data_main[Data],$A151, Data_main[Segment],$B151, Data_main[Scenario],$B$3)),SUMIFS(INDIRECT("Data_main"&amp;"["&amp;AM$8&amp;"]"),Data_main[Data],$A151, Data_main[Segment],$B151, Data_main[Scenario],$B$3)),SUMIFS(INDIRECT("Data_main"&amp;"["&amp;AM$8&amp;"]"),Data_main[Data],$A151, Data_main[Segment],$B151, Data_main[Scenario],$B$3))</f>
        <v>55.009525959348693</v>
      </c>
      <c r="AN151" s="446">
        <f ca="1">IF($B$6="ON", IF(AN150&gt;=covid_start, IF(AN150&lt;covid_recovery,NA(),SUMIFS(INDIRECT("Data_main"&amp;"["&amp;AN$8&amp;"]"),Data_main[Data],$A151, Data_main[Segment],$B151, Data_main[Scenario],$B$3)),SUMIFS(INDIRECT("Data_main"&amp;"["&amp;AN$8&amp;"]"),Data_main[Data],$A151, Data_main[Segment],$B151, Data_main[Scenario],$B$3)),SUMIFS(INDIRECT("Data_main"&amp;"["&amp;AN$8&amp;"]"),Data_main[Data],$A151, Data_main[Segment],$B151, Data_main[Scenario],$B$3))</f>
        <v>54.738589885930978</v>
      </c>
      <c r="AO151" s="446">
        <f ca="1">IF($B$6="ON", IF(AO150&gt;=covid_start, IF(AO150&lt;covid_recovery,NA(),SUMIFS(INDIRECT("Data_main"&amp;"["&amp;AO$8&amp;"]"),Data_main[Data],$A151, Data_main[Segment],$B151, Data_main[Scenario],$B$3)),SUMIFS(INDIRECT("Data_main"&amp;"["&amp;AO$8&amp;"]"),Data_main[Data],$A151, Data_main[Segment],$B151, Data_main[Scenario],$B$3)),SUMIFS(INDIRECT("Data_main"&amp;"["&amp;AO$8&amp;"]"),Data_main[Data],$A151, Data_main[Segment],$B151, Data_main[Scenario],$B$3))</f>
        <v>58.39324040517419</v>
      </c>
      <c r="AP151" s="446">
        <f ca="1">IF($B$6="ON", IF(AP150&gt;=covid_start, IF(AP150&lt;covid_recovery,NA(),SUMIFS(INDIRECT("Data_main"&amp;"["&amp;AP$8&amp;"]"),Data_main[Data],$A151, Data_main[Segment],$B151, Data_main[Scenario],$B$3)),SUMIFS(INDIRECT("Data_main"&amp;"["&amp;AP$8&amp;"]"),Data_main[Data],$A151, Data_main[Segment],$B151, Data_main[Scenario],$B$3)),SUMIFS(INDIRECT("Data_main"&amp;"["&amp;AP$8&amp;"]"),Data_main[Data],$A151, Data_main[Segment],$B151, Data_main[Scenario],$B$3))</f>
        <v>57.226534547866933</v>
      </c>
      <c r="AQ151" s="446">
        <f ca="1">IF($B$6="ON", IF(AQ150&gt;=covid_start, IF(AQ150&lt;covid_recovery,NA(),SUMIFS(INDIRECT("Data_main"&amp;"["&amp;AQ$8&amp;"]"),Data_main[Data],$A151, Data_main[Segment],$B151, Data_main[Scenario],$B$3)),SUMIFS(INDIRECT("Data_main"&amp;"["&amp;AQ$8&amp;"]"),Data_main[Data],$A151, Data_main[Segment],$B151, Data_main[Scenario],$B$3)),SUMIFS(INDIRECT("Data_main"&amp;"["&amp;AQ$8&amp;"]"),Data_main[Data],$A151, Data_main[Segment],$B151, Data_main[Scenario],$B$3))</f>
        <v>56.059828690559655</v>
      </c>
      <c r="AR151" s="446">
        <f ca="1">IF($B$6="ON", IF(AR150&gt;=covid_start, IF(AR150&lt;covid_recovery,NA(),SUMIFS(INDIRECT("Data_main"&amp;"["&amp;AR$8&amp;"]"),Data_main[Data],$A151, Data_main[Segment],$B151, Data_main[Scenario],$B$3)),SUMIFS(INDIRECT("Data_main"&amp;"["&amp;AR$8&amp;"]"),Data_main[Data],$A151, Data_main[Segment],$B151, Data_main[Scenario],$B$3)),SUMIFS(INDIRECT("Data_main"&amp;"["&amp;AR$8&amp;"]"),Data_main[Data],$A151, Data_main[Segment],$B151, Data_main[Scenario],$B$3))</f>
        <v>54.893122833252399</v>
      </c>
      <c r="AS151" s="446">
        <f ca="1">IF($B$6="ON", IF(AS150&gt;=covid_start, IF(AS150&lt;covid_recovery,NA(),SUMIFS(INDIRECT("Data_main"&amp;"["&amp;AS$8&amp;"]"),Data_main[Data],$A151, Data_main[Segment],$B151, Data_main[Scenario],$B$3)),SUMIFS(INDIRECT("Data_main"&amp;"["&amp;AS$8&amp;"]"),Data_main[Data],$A151, Data_main[Segment],$B151, Data_main[Scenario],$B$3)),SUMIFS(INDIRECT("Data_main"&amp;"["&amp;AS$8&amp;"]"),Data_main[Data],$A151, Data_main[Segment],$B151, Data_main[Scenario],$B$3))</f>
        <v>53.726416975945128</v>
      </c>
      <c r="AT151" s="446">
        <f ca="1">IF($B$6="ON", IF(AT150&gt;=covid_start, IF(AT150&lt;covid_recovery,NA(),SUMIFS(INDIRECT("Data_main"&amp;"["&amp;AT$8&amp;"]"),Data_main[Data],$A151, Data_main[Segment],$B151, Data_main[Scenario],$B$3)),SUMIFS(INDIRECT("Data_main"&amp;"["&amp;AT$8&amp;"]"),Data_main[Data],$A151, Data_main[Segment],$B151, Data_main[Scenario],$B$3)),SUMIFS(INDIRECT("Data_main"&amp;"["&amp;AT$8&amp;"]"),Data_main[Data],$A151, Data_main[Segment],$B151, Data_main[Scenario],$B$3))</f>
        <v>52.55971111863785</v>
      </c>
      <c r="AU151" s="446">
        <f ca="1">IF($B$6="ON", IF(AU150&gt;=covid_start, IF(AU150&lt;covid_recovery,NA(),SUMIFS(INDIRECT("Data_main"&amp;"["&amp;AU$8&amp;"]"),Data_main[Data],$A151, Data_main[Segment],$B151, Data_main[Scenario],$B$3)),SUMIFS(INDIRECT("Data_main"&amp;"["&amp;AU$8&amp;"]"),Data_main[Data],$A151, Data_main[Segment],$B151, Data_main[Scenario],$B$3)),SUMIFS(INDIRECT("Data_main"&amp;"["&amp;AU$8&amp;"]"),Data_main[Data],$A151, Data_main[Segment],$B151, Data_main[Scenario],$B$3))</f>
        <v>51.393005261330593</v>
      </c>
      <c r="AV151" s="446">
        <f ca="1">IF($B$6="ON", IF(AV150&gt;=covid_start, IF(AV150&lt;covid_recovery,NA(),SUMIFS(INDIRECT("Data_main"&amp;"["&amp;AV$8&amp;"]"),Data_main[Data],$A151, Data_main[Segment],$B151, Data_main[Scenario],$B$3)),SUMIFS(INDIRECT("Data_main"&amp;"["&amp;AV$8&amp;"]"),Data_main[Data],$A151, Data_main[Segment],$B151, Data_main[Scenario],$B$3)),SUMIFS(INDIRECT("Data_main"&amp;"["&amp;AV$8&amp;"]"),Data_main[Data],$A151, Data_main[Segment],$B151, Data_main[Scenario],$B$3))</f>
        <v>50.226299404023329</v>
      </c>
      <c r="AW151" s="446">
        <f ca="1">IF($B$6="ON", IF(AW150&gt;=covid_start, IF(AW150&lt;covid_recovery,NA(),SUMIFS(INDIRECT("Data_main"&amp;"["&amp;AW$8&amp;"]"),Data_main[Data],$A151, Data_main[Segment],$B151, Data_main[Scenario],$B$3)),SUMIFS(INDIRECT("Data_main"&amp;"["&amp;AW$8&amp;"]"),Data_main[Data],$A151, Data_main[Segment],$B151, Data_main[Scenario],$B$3)),SUMIFS(INDIRECT("Data_main"&amp;"["&amp;AW$8&amp;"]"),Data_main[Data],$A151, Data_main[Segment],$B151, Data_main[Scenario],$B$3))</f>
        <v>49.059593546716066</v>
      </c>
      <c r="AX151" s="446">
        <f ca="1">IF($B$6="ON", IF(AX150&gt;=covid_start, IF(AX150&lt;covid_recovery,NA(),SUMIFS(INDIRECT("Data_main"&amp;"["&amp;AX$8&amp;"]"),Data_main[Data],$A151, Data_main[Segment],$B151, Data_main[Scenario],$B$3)),SUMIFS(INDIRECT("Data_main"&amp;"["&amp;AX$8&amp;"]"),Data_main[Data],$A151, Data_main[Segment],$B151, Data_main[Scenario],$B$3)),SUMIFS(INDIRECT("Data_main"&amp;"["&amp;AX$8&amp;"]"),Data_main[Data],$A151, Data_main[Segment],$B151, Data_main[Scenario],$B$3))</f>
        <v>47.892887689408795</v>
      </c>
      <c r="AY151" s="446">
        <f ca="1">IF($B$6="ON", IF(AY150&gt;=covid_start, IF(AY150&lt;covid_recovery,NA(),SUMIFS(INDIRECT("Data_main"&amp;"["&amp;AY$8&amp;"]"),Data_main[Data],$A151, Data_main[Segment],$B151, Data_main[Scenario],$B$3)),SUMIFS(INDIRECT("Data_main"&amp;"["&amp;AY$8&amp;"]"),Data_main[Data],$A151, Data_main[Segment],$B151, Data_main[Scenario],$B$3)),SUMIFS(INDIRECT("Data_main"&amp;"["&amp;AY$8&amp;"]"),Data_main[Data],$A151, Data_main[Segment],$B151, Data_main[Scenario],$B$3))</f>
        <v>47.483377380187747</v>
      </c>
      <c r="AZ151" s="446">
        <f ca="1">IF($B$6="ON", IF(AZ150&gt;=covid_start, IF(AZ150&lt;covid_recovery,NA(),SUMIFS(INDIRECT("Data_main"&amp;"["&amp;AZ$8&amp;"]"),Data_main[Data],$A151, Data_main[Segment],$B151, Data_main[Scenario],$B$3)),SUMIFS(INDIRECT("Data_main"&amp;"["&amp;AZ$8&amp;"]"),Data_main[Data],$A151, Data_main[Segment],$B151, Data_main[Scenario],$B$3)),SUMIFS(INDIRECT("Data_main"&amp;"["&amp;AZ$8&amp;"]"),Data_main[Data],$A151, Data_main[Segment],$B151, Data_main[Scenario],$B$3))</f>
        <v>47.073867070966713</v>
      </c>
      <c r="BA151" s="446">
        <f ca="1">IF($B$6="ON", IF(BA150&gt;=covid_start, IF(BA150&lt;covid_recovery,NA(),SUMIFS(INDIRECT("Data_main"&amp;"["&amp;BA$8&amp;"]"),Data_main[Data],$A151, Data_main[Segment],$B151, Data_main[Scenario],$B$3)),SUMIFS(INDIRECT("Data_main"&amp;"["&amp;BA$8&amp;"]"),Data_main[Data],$A151, Data_main[Segment],$B151, Data_main[Scenario],$B$3)),SUMIFS(INDIRECT("Data_main"&amp;"["&amp;BA$8&amp;"]"),Data_main[Data],$A151, Data_main[Segment],$B151, Data_main[Scenario],$B$3))</f>
        <v>46.664356761745687</v>
      </c>
      <c r="BB151" s="446">
        <f ca="1">IF($B$6="ON", IF(BB150&gt;=covid_start, IF(BB150&lt;covid_recovery,NA(),SUMIFS(INDIRECT("Data_main"&amp;"["&amp;BB$8&amp;"]"),Data_main[Data],$A151, Data_main[Segment],$B151, Data_main[Scenario],$B$3)),SUMIFS(INDIRECT("Data_main"&amp;"["&amp;BB$8&amp;"]"),Data_main[Data],$A151, Data_main[Segment],$B151, Data_main[Scenario],$B$3)),SUMIFS(INDIRECT("Data_main"&amp;"["&amp;BB$8&amp;"]"),Data_main[Data],$A151, Data_main[Segment],$B151, Data_main[Scenario],$B$3))</f>
        <v>46.25484645252466</v>
      </c>
      <c r="BC151" s="446">
        <f ca="1">IF($B$6="ON", IF(BC150&gt;=covid_start, IF(BC150&lt;covid_recovery,NA(),SUMIFS(INDIRECT("Data_main"&amp;"["&amp;BC$8&amp;"]"),Data_main[Data],$A151, Data_main[Segment],$B151, Data_main[Scenario],$B$3)),SUMIFS(INDIRECT("Data_main"&amp;"["&amp;BC$8&amp;"]"),Data_main[Data],$A151, Data_main[Segment],$B151, Data_main[Scenario],$B$3)),SUMIFS(INDIRECT("Data_main"&amp;"["&amp;BC$8&amp;"]"),Data_main[Data],$A151, Data_main[Segment],$B151, Data_main[Scenario],$B$3))</f>
        <v>45.845336143303626</v>
      </c>
      <c r="BD151" s="446">
        <f ca="1">IF($B$6="ON", IF(BD150&gt;=covid_start, IF(BD150&lt;covid_recovery,NA(),SUMIFS(INDIRECT("Data_main"&amp;"["&amp;BD$8&amp;"]"),Data_main[Data],$A151, Data_main[Segment],$B151, Data_main[Scenario],$B$3)),SUMIFS(INDIRECT("Data_main"&amp;"["&amp;BD$8&amp;"]"),Data_main[Data],$A151, Data_main[Segment],$B151, Data_main[Scenario],$B$3)),SUMIFS(INDIRECT("Data_main"&amp;"["&amp;BD$8&amp;"]"),Data_main[Data],$A151, Data_main[Segment],$B151, Data_main[Scenario],$B$3))</f>
        <v>45.435825834082586</v>
      </c>
      <c r="BE151" s="446">
        <f ca="1">IF($B$6="ON", IF(BE150&gt;=covid_start, IF(BE150&lt;covid_recovery,NA(),SUMIFS(INDIRECT("Data_main"&amp;"["&amp;BE$8&amp;"]"),Data_main[Data],$A151, Data_main[Segment],$B151, Data_main[Scenario],$B$3)),SUMIFS(INDIRECT("Data_main"&amp;"["&amp;BE$8&amp;"]"),Data_main[Data],$A151, Data_main[Segment],$B151, Data_main[Scenario],$B$3)),SUMIFS(INDIRECT("Data_main"&amp;"["&amp;BE$8&amp;"]"),Data_main[Data],$A151, Data_main[Segment],$B151, Data_main[Scenario],$B$3))</f>
        <v>45.026315524861552</v>
      </c>
      <c r="BF151" s="446">
        <f ca="1">IF($B$6="ON", IF(BF150&gt;=covid_start, IF(BF150&lt;covid_recovery,NA(),SUMIFS(INDIRECT("Data_main"&amp;"["&amp;BF$8&amp;"]"),Data_main[Data],$A151, Data_main[Segment],$B151, Data_main[Scenario],$B$3)),SUMIFS(INDIRECT("Data_main"&amp;"["&amp;BF$8&amp;"]"),Data_main[Data],$A151, Data_main[Segment],$B151, Data_main[Scenario],$B$3)),SUMIFS(INDIRECT("Data_main"&amp;"["&amp;BF$8&amp;"]"),Data_main[Data],$A151, Data_main[Segment],$B151, Data_main[Scenario],$B$3))</f>
        <v>44.616805215640518</v>
      </c>
      <c r="BG151" s="446">
        <f ca="1">IF($B$6="ON", IF(BG150&gt;=covid_start, IF(BG150&lt;covid_recovery,NA(),SUMIFS(INDIRECT("Data_main"&amp;"["&amp;BG$8&amp;"]"),Data_main[Data],$A151, Data_main[Segment],$B151, Data_main[Scenario],$B$3)),SUMIFS(INDIRECT("Data_main"&amp;"["&amp;BG$8&amp;"]"),Data_main[Data],$A151, Data_main[Segment],$B151, Data_main[Scenario],$B$3)),SUMIFS(INDIRECT("Data_main"&amp;"["&amp;BG$8&amp;"]"),Data_main[Data],$A151, Data_main[Segment],$B151, Data_main[Scenario],$B$3))</f>
        <v>44.207294906419477</v>
      </c>
      <c r="BH151" s="446">
        <f ca="1">IF($B$6="ON", IF(BH150&gt;=covid_start, IF(BH150&lt;covid_recovery,NA(),SUMIFS(INDIRECT("Data_main"&amp;"["&amp;BH$8&amp;"]"),Data_main[Data],$A151, Data_main[Segment],$B151, Data_main[Scenario],$B$3)),SUMIFS(INDIRECT("Data_main"&amp;"["&amp;BH$8&amp;"]"),Data_main[Data],$A151, Data_main[Segment],$B151, Data_main[Scenario],$B$3)),SUMIFS(INDIRECT("Data_main"&amp;"["&amp;BH$8&amp;"]"),Data_main[Data],$A151, Data_main[Segment],$B151, Data_main[Scenario],$B$3))</f>
        <v>43.797784597198465</v>
      </c>
      <c r="BI151" s="446">
        <f ca="1">IF($B$6="ON", IF(BI150&gt;=covid_start, IF(BI150&lt;covid_recovery,NA(),SUMIFS(INDIRECT("Data_main"&amp;"["&amp;BI$8&amp;"]"),Data_main[Data],$A151, Data_main[Segment],$B151, Data_main[Scenario],$B$3)),SUMIFS(INDIRECT("Data_main"&amp;"["&amp;BI$8&amp;"]"),Data_main[Data],$A151, Data_main[Segment],$B151, Data_main[Scenario],$B$3)),SUMIFS(INDIRECT("Data_main"&amp;"["&amp;BI$8&amp;"]"),Data_main[Data],$A151, Data_main[Segment],$B151, Data_main[Scenario],$B$3))</f>
        <v>-5.9564692116703677E-3</v>
      </c>
      <c r="BJ151" s="446">
        <f ca="1">IF($B$6="ON", IF(BJ150&gt;=covid_start, IF(BJ150&lt;covid_recovery,NA(),SUMIFS(INDIRECT("Data_main"&amp;"["&amp;BJ$8&amp;"]"),Data_main[Data],$A151, Data_main[Segment],$B151, Data_main[Scenario],$B$3)),SUMIFS(INDIRECT("Data_main"&amp;"["&amp;BJ$8&amp;"]"),Data_main[Data],$A151, Data_main[Segment],$B151, Data_main[Scenario],$B$3)),SUMIFS(INDIRECT("Data_main"&amp;"["&amp;BJ$8&amp;"]"),Data_main[Data],$A151, Data_main[Segment],$B151, Data_main[Scenario],$B$3))</f>
        <v>-6.8160288168981368E-3</v>
      </c>
      <c r="BK151" s="446">
        <f ca="1">IF($B$6="ON", IF(BK150&gt;=covid_start, IF(BK150&lt;covid_recovery,NA(),SUMIFS(INDIRECT("Data_main"&amp;"["&amp;BK$8&amp;"]"),Data_main[Data],$A151, Data_main[Segment],$B151, Data_main[Scenario],$B$3)),SUMIFS(INDIRECT("Data_main"&amp;"["&amp;BK$8&amp;"]"),Data_main[Data],$A151, Data_main[Segment],$B151, Data_main[Scenario],$B$3)),SUMIFS(INDIRECT("Data_main"&amp;"["&amp;BK$8&amp;"]"),Data_main[Data],$A151, Data_main[Segment],$B151, Data_main[Scenario],$B$3))</f>
        <v>-6.5634778945676819E-3</v>
      </c>
      <c r="BL151" s="446">
        <f ca="1">IF($B$6="ON", IF(BL150&gt;=covid_start, IF(BL150&lt;covid_recovery,NA(),SUMIFS(INDIRECT("Data_main"&amp;"["&amp;BL$8&amp;"]"),Data_main[Data],$A151, Data_main[Segment],$B151, Data_main[Scenario],$B$3)),SUMIFS(INDIRECT("Data_main"&amp;"["&amp;BL$8&amp;"]"),Data_main[Data],$A151, Data_main[Segment],$B151, Data_main[Scenario],$B$3)),SUMIFS(INDIRECT("Data_main"&amp;"["&amp;BL$8&amp;"]"),Data_main[Data],$A151, Data_main[Segment],$B151, Data_main[Scenario],$B$3))</f>
        <v>-8.3400115622503934E-3</v>
      </c>
      <c r="BM151" s="446">
        <f ca="1">IF($B$6="ON", IF(BM150&gt;=covid_start, IF(BM150&lt;covid_recovery,NA(),SUMIFS(INDIRECT("Data_main"&amp;"["&amp;BM$8&amp;"]"),Data_main[Data],$A151, Data_main[Segment],$B151, Data_main[Scenario],$B$3)),SUMIFS(INDIRECT("Data_main"&amp;"["&amp;BM$8&amp;"]"),Data_main[Data],$A151, Data_main[Segment],$B151, Data_main[Scenario],$B$3)),SUMIFS(INDIRECT("Data_main"&amp;"["&amp;BM$8&amp;"]"),Data_main[Data],$A151, Data_main[Segment],$B151, Data_main[Scenario],$B$3))</f>
        <v>0</v>
      </c>
      <c r="BN151" s="446">
        <f ca="1">IF($B$6="ON", IF(BN150&gt;=covid_start, IF(BN150&lt;covid_recovery,NA(),SUMIFS(INDIRECT("Data_main"&amp;"["&amp;BN$8&amp;"]"),Data_main[Data],$A151, Data_main[Segment],$B151, Data_main[Scenario],$B$3)),SUMIFS(INDIRECT("Data_main"&amp;"["&amp;BN$8&amp;"]"),Data_main[Data],$A151, Data_main[Segment],$B151, Data_main[Scenario],$B$3)),SUMIFS(INDIRECT("Data_main"&amp;"["&amp;BN$8&amp;"]"),Data_main[Data],$A151, Data_main[Segment],$B151, Data_main[Scenario],$B$3))</f>
        <v>0</v>
      </c>
      <c r="BO151" s="446">
        <f ca="1">IF($B$6="ON", IF(BO150&gt;=covid_start, IF(BO150&lt;covid_recovery,NA(),SUMIFS(INDIRECT("Data_main"&amp;"["&amp;BO$8&amp;"]"),Data_main[Data],$A151, Data_main[Segment],$B151, Data_main[Scenario],$B$3)),SUMIFS(INDIRECT("Data_main"&amp;"["&amp;BO$8&amp;"]"),Data_main[Data],$A151, Data_main[Segment],$B151, Data_main[Scenario],$B$3)),SUMIFS(INDIRECT("Data_main"&amp;"["&amp;BO$8&amp;"]"),Data_main[Data],$A151, Data_main[Segment],$B151, Data_main[Scenario],$B$3))</f>
        <v>0</v>
      </c>
      <c r="BP151" s="446">
        <f ca="1">IF($B$6="ON", IF(BP150&gt;=covid_start, IF(BP150&lt;covid_recovery,NA(),SUMIFS(INDIRECT("Data_main"&amp;"["&amp;BP$8&amp;"]"),Data_main[Data],$A151, Data_main[Segment],$B151, Data_main[Scenario],$B$3)),SUMIFS(INDIRECT("Data_main"&amp;"["&amp;BP$8&amp;"]"),Data_main[Data],$A151, Data_main[Segment],$B151, Data_main[Scenario],$B$3)),SUMIFS(INDIRECT("Data_main"&amp;"["&amp;BP$8&amp;"]"),Data_main[Data],$A151, Data_main[Segment],$B151, Data_main[Scenario],$B$3))</f>
        <v>0</v>
      </c>
      <c r="BQ151" s="446">
        <f ca="1">IF($B$6="ON", IF(BQ150&gt;=covid_start, IF(BQ150&lt;covid_recovery,NA(),SUMIFS(INDIRECT("Data_main"&amp;"["&amp;BQ$8&amp;"]"),Data_main[Data],$A151, Data_main[Segment],$B151, Data_main[Scenario],$B$3)),SUMIFS(INDIRECT("Data_main"&amp;"["&amp;BQ$8&amp;"]"),Data_main[Data],$A151, Data_main[Segment],$B151, Data_main[Scenario],$B$3)),SUMIFS(INDIRECT("Data_main"&amp;"["&amp;BQ$8&amp;"]"),Data_main[Data],$A151, Data_main[Segment],$B151, Data_main[Scenario],$B$3))</f>
        <v>0</v>
      </c>
      <c r="BR151" s="446">
        <f ca="1">IF($B$6="ON", IF(BR150&gt;=covid_start, IF(BR150&lt;covid_recovery,NA(),SUMIFS(INDIRECT("Data_main"&amp;"["&amp;BR$8&amp;"]"),Data_main[Data],$A151, Data_main[Segment],$B151, Data_main[Scenario],$B$3)),SUMIFS(INDIRECT("Data_main"&amp;"["&amp;BR$8&amp;"]"),Data_main[Data],$A151, Data_main[Segment],$B151, Data_main[Scenario],$B$3)),SUMIFS(INDIRECT("Data_main"&amp;"["&amp;BR$8&amp;"]"),Data_main[Data],$A151, Data_main[Segment],$B151, Data_main[Scenario],$B$3))</f>
        <v>0</v>
      </c>
      <c r="BS151" s="446">
        <f ca="1">IF($B$6="ON", IF(BS150&gt;=covid_start, IF(BS150&lt;covid_recovery,NA(),SUMIFS(INDIRECT("Data_main"&amp;"["&amp;BS$8&amp;"]"),Data_main[Data],$A151, Data_main[Segment],$B151, Data_main[Scenario],$B$3)),SUMIFS(INDIRECT("Data_main"&amp;"["&amp;BS$8&amp;"]"),Data_main[Data],$A151, Data_main[Segment],$B151, Data_main[Scenario],$B$3)),SUMIFS(INDIRECT("Data_main"&amp;"["&amp;BS$8&amp;"]"),Data_main[Data],$A151, Data_main[Segment],$B151, Data_main[Scenario],$B$3))</f>
        <v>0</v>
      </c>
      <c r="BT151" s="446">
        <f ca="1">IF($B$6="ON", IF(BT150&gt;=covid_start, IF(BT150&lt;covid_recovery,NA(),SUMIFS(INDIRECT("Data_main"&amp;"["&amp;BT$8&amp;"]"),Data_main[Data],$A151, Data_main[Segment],$B151, Data_main[Scenario],$B$3)),SUMIFS(INDIRECT("Data_main"&amp;"["&amp;BT$8&amp;"]"),Data_main[Data],$A151, Data_main[Segment],$B151, Data_main[Scenario],$B$3)),SUMIFS(INDIRECT("Data_main"&amp;"["&amp;BT$8&amp;"]"),Data_main[Data],$A151, Data_main[Segment],$B151, Data_main[Scenario],$B$3))</f>
        <v>0</v>
      </c>
      <c r="BU151" s="446">
        <f ca="1">IF($B$6="ON", IF(BU150&gt;=covid_start, IF(BU150&lt;covid_recovery,NA(),SUMIFS(INDIRECT("Data_main"&amp;"["&amp;BU$8&amp;"]"),Data_main[Data],$A151, Data_main[Segment],$B151, Data_main[Scenario],$B$3)),SUMIFS(INDIRECT("Data_main"&amp;"["&amp;BU$8&amp;"]"),Data_main[Data],$A151, Data_main[Segment],$B151, Data_main[Scenario],$B$3)),SUMIFS(INDIRECT("Data_main"&amp;"["&amp;BU$8&amp;"]"),Data_main[Data],$A151, Data_main[Segment],$B151, Data_main[Scenario],$B$3))</f>
        <v>0</v>
      </c>
      <c r="BV151" s="446">
        <f ca="1">IF($B$6="ON", IF(BV150&gt;=covid_start, IF(BV150&lt;covid_recovery,NA(),SUMIFS(INDIRECT("Data_main"&amp;"["&amp;BV$8&amp;"]"),Data_main[Data],$A151, Data_main[Segment],$B151, Data_main[Scenario],$B$3)),SUMIFS(INDIRECT("Data_main"&amp;"["&amp;BV$8&amp;"]"),Data_main[Data],$A151, Data_main[Segment],$B151, Data_main[Scenario],$B$3)),SUMIFS(INDIRECT("Data_main"&amp;"["&amp;BV$8&amp;"]"),Data_main[Data],$A151, Data_main[Segment],$B151, Data_main[Scenario],$B$3))</f>
        <v>0</v>
      </c>
      <c r="BW151" s="446">
        <f ca="1">IF($B$6="ON", IF(BW150&gt;=covid_start, IF(BW150&lt;covid_recovery,NA(),SUMIFS(INDIRECT("Data_main"&amp;"["&amp;BW$8&amp;"]"),Data_main[Data],$A151, Data_main[Segment],$B151, Data_main[Scenario],$B$3)),SUMIFS(INDIRECT("Data_main"&amp;"["&amp;BW$8&amp;"]"),Data_main[Data],$A151, Data_main[Segment],$B151, Data_main[Scenario],$B$3)),SUMIFS(INDIRECT("Data_main"&amp;"["&amp;BW$8&amp;"]"),Data_main[Data],$A151, Data_main[Segment],$B151, Data_main[Scenario],$B$3))</f>
        <v>0</v>
      </c>
      <c r="BX151" s="446">
        <f ca="1">IF($B$6="ON", IF(BX150&gt;=covid_start, IF(BX150&lt;covid_recovery,NA(),SUMIFS(INDIRECT("Data_main"&amp;"["&amp;BX$8&amp;"]"),Data_main[Data],$A151, Data_main[Segment],$B151, Data_main[Scenario],$B$3)),SUMIFS(INDIRECT("Data_main"&amp;"["&amp;BX$8&amp;"]"),Data_main[Data],$A151, Data_main[Segment],$B151, Data_main[Scenario],$B$3)),SUMIFS(INDIRECT("Data_main"&amp;"["&amp;BX$8&amp;"]"),Data_main[Data],$A151, Data_main[Segment],$B151, Data_main[Scenario],$B$3))</f>
        <v>0</v>
      </c>
      <c r="BY151" s="446">
        <f ca="1">IF($B$6="ON", IF(BY150&gt;=covid_start, IF(BY150&lt;covid_recovery,NA(),SUMIFS(INDIRECT("Data_main"&amp;"["&amp;BY$8&amp;"]"),Data_main[Data],$A151, Data_main[Segment],$B151, Data_main[Scenario],$B$3)),SUMIFS(INDIRECT("Data_main"&amp;"["&amp;BY$8&amp;"]"),Data_main[Data],$A151, Data_main[Segment],$B151, Data_main[Scenario],$B$3)),SUMIFS(INDIRECT("Data_main"&amp;"["&amp;BY$8&amp;"]"),Data_main[Data],$A151, Data_main[Segment],$B151, Data_main[Scenario],$B$3))</f>
        <v>0</v>
      </c>
      <c r="BZ151" s="446">
        <f ca="1">IF($B$6="ON", IF(BZ150&gt;=covid_start, IF(BZ150&lt;covid_recovery,NA(),SUMIFS(INDIRECT("Data_main"&amp;"["&amp;BZ$8&amp;"]"),Data_main[Data],$A151, Data_main[Segment],$B151, Data_main[Scenario],$B$3)),SUMIFS(INDIRECT("Data_main"&amp;"["&amp;BZ$8&amp;"]"),Data_main[Data],$A151, Data_main[Segment],$B151, Data_main[Scenario],$B$3)),SUMIFS(INDIRECT("Data_main"&amp;"["&amp;BZ$8&amp;"]"),Data_main[Data],$A151, Data_main[Segment],$B151, Data_main[Scenario],$B$3))</f>
        <v>0</v>
      </c>
      <c r="CA151" s="446">
        <f ca="1">IF($B$6="ON", IF(CA150&gt;=covid_start, IF(CA150&lt;covid_recovery,NA(),SUMIFS(INDIRECT("Data_main"&amp;"["&amp;CA$8&amp;"]"),Data_main[Data],$A151, Data_main[Segment],$B151, Data_main[Scenario],$B$3)),SUMIFS(INDIRECT("Data_main"&amp;"["&amp;CA$8&amp;"]"),Data_main[Data],$A151, Data_main[Segment],$B151, Data_main[Scenario],$B$3)),SUMIFS(INDIRECT("Data_main"&amp;"["&amp;CA$8&amp;"]"),Data_main[Data],$A151, Data_main[Segment],$B151, Data_main[Scenario],$B$3))</f>
        <v>0</v>
      </c>
      <c r="CB151" s="446">
        <f ca="1">IF($B$6="ON", IF(CB150&gt;=covid_start, IF(CB150&lt;covid_recovery,NA(),SUMIFS(INDIRECT("Data_main"&amp;"["&amp;CB$8&amp;"]"),Data_main[Data],$A151, Data_main[Segment],$B151, Data_main[Scenario],$B$3)),SUMIFS(INDIRECT("Data_main"&amp;"["&amp;CB$8&amp;"]"),Data_main[Data],$A151, Data_main[Segment],$B151, Data_main[Scenario],$B$3)),SUMIFS(INDIRECT("Data_main"&amp;"["&amp;CB$8&amp;"]"),Data_main[Data],$A151, Data_main[Segment],$B151, Data_main[Scenario],$B$3))</f>
        <v>0</v>
      </c>
      <c r="CC151" s="446">
        <f ca="1">IF($B$6="ON", IF(CC150&gt;=covid_start, IF(CC150&lt;covid_recovery,NA(),SUMIFS(INDIRECT("Data_main"&amp;"["&amp;CC$8&amp;"]"),Data_main[Data],$A151, Data_main[Segment],$B151, Data_main[Scenario],$B$3)),SUMIFS(INDIRECT("Data_main"&amp;"["&amp;CC$8&amp;"]"),Data_main[Data],$A151, Data_main[Segment],$B151, Data_main[Scenario],$B$3)),SUMIFS(INDIRECT("Data_main"&amp;"["&amp;CC$8&amp;"]"),Data_main[Data],$A151, Data_main[Segment],$B151, Data_main[Scenario],$B$3))</f>
        <v>0</v>
      </c>
      <c r="CD151" s="446">
        <f ca="1">IF($B$6="ON", IF(CD150&gt;=covid_start, IF(CD150&lt;covid_recovery,NA(),SUMIFS(INDIRECT("Data_main"&amp;"["&amp;CD$8&amp;"]"),Data_main[Data],$A151, Data_main[Segment],$B151, Data_main[Scenario],$B$3)),SUMIFS(INDIRECT("Data_main"&amp;"["&amp;CD$8&amp;"]"),Data_main[Data],$A151, Data_main[Segment],$B151, Data_main[Scenario],$B$3)),SUMIFS(INDIRECT("Data_main"&amp;"["&amp;CD$8&amp;"]"),Data_main[Data],$A151, Data_main[Segment],$B151, Data_main[Scenario],$B$3))</f>
        <v>0</v>
      </c>
      <c r="CE151" s="446">
        <f ca="1">IF($B$6="ON", IF(CE150&gt;=covid_start, IF(CE150&lt;covid_recovery,NA(),SUMIFS(INDIRECT("Data_main"&amp;"["&amp;CE$8&amp;"]"),Data_main[Data],$A151, Data_main[Segment],$B151, Data_main[Scenario],$B$3)),SUMIFS(INDIRECT("Data_main"&amp;"["&amp;CE$8&amp;"]"),Data_main[Data],$A151, Data_main[Segment],$B151, Data_main[Scenario],$B$3)),SUMIFS(INDIRECT("Data_main"&amp;"["&amp;CE$8&amp;"]"),Data_main[Data],$A151, Data_main[Segment],$B151, Data_main[Scenario],$B$3))</f>
        <v>0</v>
      </c>
      <c r="CF151" s="446">
        <f ca="1">IF($B$6="ON", IF(CF150&gt;=covid_start, IF(CF150&lt;covid_recovery,NA(),SUMIFS(INDIRECT("Data_main"&amp;"["&amp;CF$8&amp;"]"),Data_main[Data],$A151, Data_main[Segment],$B151, Data_main[Scenario],$B$3)),SUMIFS(INDIRECT("Data_main"&amp;"["&amp;CF$8&amp;"]"),Data_main[Data],$A151, Data_main[Segment],$B151, Data_main[Scenario],$B$3)),SUMIFS(INDIRECT("Data_main"&amp;"["&amp;CF$8&amp;"]"),Data_main[Data],$A151, Data_main[Segment],$B151, Data_main[Scenario],$B$3))</f>
        <v>0</v>
      </c>
      <c r="CG151" s="446">
        <f ca="1">IF($B$6="ON", IF(CG150&gt;=covid_start, IF(CG150&lt;covid_recovery,NA(),SUMIFS(INDIRECT("Data_main"&amp;"["&amp;CG$8&amp;"]"),Data_main[Data],$A151, Data_main[Segment],$B151, Data_main[Scenario],$B$3)),SUMIFS(INDIRECT("Data_main"&amp;"["&amp;CG$8&amp;"]"),Data_main[Data],$A151, Data_main[Segment],$B151, Data_main[Scenario],$B$3)),SUMIFS(INDIRECT("Data_main"&amp;"["&amp;CG$8&amp;"]"),Data_main[Data],$A151, Data_main[Segment],$B151, Data_main[Scenario],$B$3))</f>
        <v>0</v>
      </c>
      <c r="CH151" s="446">
        <f ca="1">IF($B$6="ON", IF(CH150&gt;=covid_start, IF(CH150&lt;covid_recovery,NA(),SUMIFS(INDIRECT("Data_main"&amp;"["&amp;CH$8&amp;"]"),Data_main[Data],$A151, Data_main[Segment],$B151, Data_main[Scenario],$B$3)),SUMIFS(INDIRECT("Data_main"&amp;"["&amp;CH$8&amp;"]"),Data_main[Data],$A151, Data_main[Segment],$B151, Data_main[Scenario],$B$3)),SUMIFS(INDIRECT("Data_main"&amp;"["&amp;CH$8&amp;"]"),Data_main[Data],$A151, Data_main[Segment],$B151, Data_main[Scenario],$B$3))</f>
        <v>0</v>
      </c>
      <c r="CI151" s="446">
        <f ca="1">IF($B$6="ON", IF(CI150&gt;=covid_start, IF(CI150&lt;covid_recovery,NA(),SUMIFS(INDIRECT("Data_main"&amp;"["&amp;CI$8&amp;"]"),Data_main[Data],$A151, Data_main[Segment],$B151, Data_main[Scenario],$B$3)),SUMIFS(INDIRECT("Data_main"&amp;"["&amp;CI$8&amp;"]"),Data_main[Data],$A151, Data_main[Segment],$B151, Data_main[Scenario],$B$3)),SUMIFS(INDIRECT("Data_main"&amp;"["&amp;CI$8&amp;"]"),Data_main[Data],$A151, Data_main[Segment],$B151, Data_main[Scenario],$B$3))</f>
        <v>0</v>
      </c>
      <c r="CJ151" s="446">
        <f ca="1">IF($B$6="ON", IF(CJ150&gt;=covid_start, IF(CJ150&lt;covid_recovery,NA(),SUMIFS(INDIRECT("Data_main"&amp;"["&amp;CJ$8&amp;"]"),Data_main[Data],$A151, Data_main[Segment],$B151, Data_main[Scenario],$B$3)),SUMIFS(INDIRECT("Data_main"&amp;"["&amp;CJ$8&amp;"]"),Data_main[Data],$A151, Data_main[Segment],$B151, Data_main[Scenario],$B$3)),SUMIFS(INDIRECT("Data_main"&amp;"["&amp;CJ$8&amp;"]"),Data_main[Data],$A151, Data_main[Segment],$B151, Data_main[Scenario],$B$3))</f>
        <v>0</v>
      </c>
      <c r="CK151" s="446">
        <f ca="1">IF($B$6="ON", IF(CK150&gt;=covid_start, IF(CK150&lt;covid_recovery,NA(),SUMIFS(INDIRECT("Data_main"&amp;"["&amp;CK$8&amp;"]"),Data_main[Data],$A151, Data_main[Segment],$B151, Data_main[Scenario],$B$3)),SUMIFS(INDIRECT("Data_main"&amp;"["&amp;CK$8&amp;"]"),Data_main[Data],$A151, Data_main[Segment],$B151, Data_main[Scenario],$B$3)),SUMIFS(INDIRECT("Data_main"&amp;"["&amp;CK$8&amp;"]"),Data_main[Data],$A151, Data_main[Segment],$B151, Data_main[Scenario],$B$3))</f>
        <v>0</v>
      </c>
      <c r="CL151" s="446">
        <f ca="1">IF($B$6="ON", IF(CL150&gt;=covid_start, IF(CL150&lt;covid_recovery,NA(),SUMIFS(INDIRECT("Data_main"&amp;"["&amp;CL$8&amp;"]"),Data_main[Data],$A151, Data_main[Segment],$B151, Data_main[Scenario],$B$3)),SUMIFS(INDIRECT("Data_main"&amp;"["&amp;CL$8&amp;"]"),Data_main[Data],$A151, Data_main[Segment],$B151, Data_main[Scenario],$B$3)),SUMIFS(INDIRECT("Data_main"&amp;"["&amp;CL$8&amp;"]"),Data_main[Data],$A151, Data_main[Segment],$B151, Data_main[Scenario],$B$3))</f>
        <v>0</v>
      </c>
      <c r="CN151" s="447">
        <f ca="1">IFERROR((Y151/H151)^(1/17)-1,"")</f>
        <v>-8.8564932179258093E-3</v>
      </c>
      <c r="CO151" s="447">
        <f ca="1">IFERROR((AN151/Y151)^(1/15)-1,"")</f>
        <v>-6.9993037866263874E-3</v>
      </c>
      <c r="CP151" s="447">
        <f ca="1">IFERROR((AN151/H151)^(1/32)-1,"")</f>
        <v>-7.9863685554966146E-3</v>
      </c>
    </row>
    <row r="152" spans="1:94" x14ac:dyDescent="0.25">
      <c r="A152" s="448" t="s">
        <v>157</v>
      </c>
      <c r="B152" s="448" t="str">
        <f t="shared" ref="B152:B153" si="1382">$A$26</f>
        <v>Ded-long</v>
      </c>
      <c r="C152" s="449" t="s">
        <v>311</v>
      </c>
      <c r="D152" s="445"/>
      <c r="E152" s="446">
        <f ca="1">IF($B$6="ON", IF(E150&gt;=covid_start, IF(E150&lt;covid_recovery,NA(),SUMIFS(INDIRECT("Data_main"&amp;"["&amp;E$8&amp;"]"),Data_main[Data],$A152, Data_main[Segment],$B152, Data_main[Scenario],$B$3)),SUMIFS(INDIRECT("Data_main"&amp;"["&amp;E$8&amp;"]"),Data_main[Data],$A152, Data_main[Segment],$B152, Data_main[Scenario],$B$3)),SUMIFS(INDIRECT("Data_main"&amp;"["&amp;E$8&amp;"]"),Data_main[Data],$A152, Data_main[Segment],$B152, Data_main[Scenario],$B$3))</f>
        <v>106.11366620800401</v>
      </c>
      <c r="F152" s="446">
        <f ca="1">IF($B$6="ON", IF(F150&gt;=covid_start, IF(F150&lt;covid_recovery,NA(),SUMIFS(INDIRECT("Data_main"&amp;"["&amp;F$8&amp;"]"),Data_main[Data],$A152, Data_main[Segment],$B152, Data_main[Scenario],$B$3)),SUMIFS(INDIRECT("Data_main"&amp;"["&amp;F$8&amp;"]"),Data_main[Data],$A152, Data_main[Segment],$B152, Data_main[Scenario],$B$3)),SUMIFS(INDIRECT("Data_main"&amp;"["&amp;F$8&amp;"]"),Data_main[Data],$A152, Data_main[Segment],$B152, Data_main[Scenario],$B$3))</f>
        <v>112.90224450195599</v>
      </c>
      <c r="G152" s="446">
        <f ca="1">IF($B$6="ON", IF(G150&gt;=covid_start, IF(G150&lt;covid_recovery,NA(),SUMIFS(INDIRECT("Data_main"&amp;"["&amp;G$8&amp;"]"),Data_main[Data],$A152, Data_main[Segment],$B152, Data_main[Scenario],$B$3)),SUMIFS(INDIRECT("Data_main"&amp;"["&amp;G$8&amp;"]"),Data_main[Data],$A152, Data_main[Segment],$B152, Data_main[Scenario],$B$3)),SUMIFS(INDIRECT("Data_main"&amp;"["&amp;G$8&amp;"]"),Data_main[Data],$A152, Data_main[Segment],$B152, Data_main[Scenario],$B$3))</f>
        <v>119.69082279590801</v>
      </c>
      <c r="H152" s="446">
        <f ca="1">IF($B$6="ON", IF(H150&gt;=covid_start, IF(H150&lt;covid_recovery,NA(),SUMIFS(INDIRECT("Data_main"&amp;"["&amp;H$8&amp;"]"),Data_main[Data],$A152, Data_main[Segment],$B152, Data_main[Scenario],$B$3)),SUMIFS(INDIRECT("Data_main"&amp;"["&amp;H$8&amp;"]"),Data_main[Data],$A152, Data_main[Segment],$B152, Data_main[Scenario],$B$3)),SUMIFS(INDIRECT("Data_main"&amp;"["&amp;H$8&amp;"]"),Data_main[Data],$A152, Data_main[Segment],$B152, Data_main[Scenario],$B$3))</f>
        <v>126.47940108986</v>
      </c>
      <c r="I152" s="446">
        <f ca="1">IF($B$6="ON", IF(I150&gt;=covid_start, IF(I150&lt;covid_recovery,NA(),SUMIFS(INDIRECT("Data_main"&amp;"["&amp;I$8&amp;"]"),Data_main[Data],$A152, Data_main[Segment],$B152, Data_main[Scenario],$B$3)),SUMIFS(INDIRECT("Data_main"&amp;"["&amp;I$8&amp;"]"),Data_main[Data],$A152, Data_main[Segment],$B152, Data_main[Scenario],$B$3)),SUMIFS(INDIRECT("Data_main"&amp;"["&amp;I$8&amp;"]"),Data_main[Data],$A152, Data_main[Segment],$B152, Data_main[Scenario],$B$3))</f>
        <v>114.76953638423001</v>
      </c>
      <c r="J152" s="446" t="e">
        <f ca="1">IF($B$6="ON", IF(J150&gt;=covid_start, IF(J150&lt;covid_recovery,NA(),SUMIFS(INDIRECT("Data_main"&amp;"["&amp;J$8&amp;"]"),Data_main[Data],$A152, Data_main[Segment],$B152, Data_main[Scenario],$B$3)),SUMIFS(INDIRECT("Data_main"&amp;"["&amp;J$8&amp;"]"),Data_main[Data],$A152, Data_main[Segment],$B152, Data_main[Scenario],$B$3)),SUMIFS(INDIRECT("Data_main"&amp;"["&amp;J$8&amp;"]"),Data_main[Data],$A152, Data_main[Segment],$B152, Data_main[Scenario],$B$3))</f>
        <v>#N/A</v>
      </c>
      <c r="K152" s="446" t="e">
        <f ca="1">IF($B$6="ON", IF(K150&gt;=covid_start, IF(K150&lt;covid_recovery,NA(),SUMIFS(INDIRECT("Data_main"&amp;"["&amp;K$8&amp;"]"),Data_main[Data],$A152, Data_main[Segment],$B152, Data_main[Scenario],$B$3)),SUMIFS(INDIRECT("Data_main"&amp;"["&amp;K$8&amp;"]"),Data_main[Data],$A152, Data_main[Segment],$B152, Data_main[Scenario],$B$3)),SUMIFS(INDIRECT("Data_main"&amp;"["&amp;K$8&amp;"]"),Data_main[Data],$A152, Data_main[Segment],$B152, Data_main[Scenario],$B$3))</f>
        <v>#N/A</v>
      </c>
      <c r="L152" s="446" t="e">
        <f ca="1">IF($B$6="ON", IF(L150&gt;=covid_start, IF(L150&lt;covid_recovery,NA(),SUMIFS(INDIRECT("Data_main"&amp;"["&amp;L$8&amp;"]"),Data_main[Data],$A152, Data_main[Segment],$B152, Data_main[Scenario],$B$3)),SUMIFS(INDIRECT("Data_main"&amp;"["&amp;L$8&amp;"]"),Data_main[Data],$A152, Data_main[Segment],$B152, Data_main[Scenario],$B$3)),SUMIFS(INDIRECT("Data_main"&amp;"["&amp;L$8&amp;"]"),Data_main[Data],$A152, Data_main[Segment],$B152, Data_main[Scenario],$B$3))</f>
        <v>#N/A</v>
      </c>
      <c r="M152" s="446" t="e">
        <f ca="1">IF($B$6="ON", IF(M150&gt;=covid_start, IF(M150&lt;covid_recovery,NA(),SUMIFS(INDIRECT("Data_main"&amp;"["&amp;M$8&amp;"]"),Data_main[Data],$A152, Data_main[Segment],$B152, Data_main[Scenario],$B$3)),SUMIFS(INDIRECT("Data_main"&amp;"["&amp;M$8&amp;"]"),Data_main[Data],$A152, Data_main[Segment],$B152, Data_main[Scenario],$B$3)),SUMIFS(INDIRECT("Data_main"&amp;"["&amp;M$8&amp;"]"),Data_main[Data],$A152, Data_main[Segment],$B152, Data_main[Scenario],$B$3))</f>
        <v>#N/A</v>
      </c>
      <c r="N152" s="446" t="e">
        <f ca="1">IF($B$6="ON", IF(N150&gt;=covid_start, IF(N150&lt;covid_recovery,NA(),SUMIFS(INDIRECT("Data_main"&amp;"["&amp;N$8&amp;"]"),Data_main[Data],$A152, Data_main[Segment],$B152, Data_main[Scenario],$B$3)),SUMIFS(INDIRECT("Data_main"&amp;"["&amp;N$8&amp;"]"),Data_main[Data],$A152, Data_main[Segment],$B152, Data_main[Scenario],$B$3)),SUMIFS(INDIRECT("Data_main"&amp;"["&amp;N$8&amp;"]"),Data_main[Data],$A152, Data_main[Segment],$B152, Data_main[Scenario],$B$3))</f>
        <v>#N/A</v>
      </c>
      <c r="O152" s="446">
        <f ca="1">IF($B$6="ON", IF(O150&gt;=covid_start, IF(O150&lt;covid_recovery,NA(),SUMIFS(INDIRECT("Data_main"&amp;"["&amp;O$8&amp;"]"),Data_main[Data],$A152, Data_main[Segment],$B152, Data_main[Scenario],$B$3)),SUMIFS(INDIRECT("Data_main"&amp;"["&amp;O$8&amp;"]"),Data_main[Data],$A152, Data_main[Segment],$B152, Data_main[Scenario],$B$3)),SUMIFS(INDIRECT("Data_main"&amp;"["&amp;O$8&amp;"]"),Data_main[Data],$A152, Data_main[Segment],$B152, Data_main[Scenario],$B$3))</f>
        <v>137.14884694783362</v>
      </c>
      <c r="P152" s="446">
        <f ca="1">IF($B$6="ON", IF(P150&gt;=covid_start, IF(P150&lt;covid_recovery,NA(),SUMIFS(INDIRECT("Data_main"&amp;"["&amp;P$8&amp;"]"),Data_main[Data],$A152, Data_main[Segment],$B152, Data_main[Scenario],$B$3)),SUMIFS(INDIRECT("Data_main"&amp;"["&amp;P$8&amp;"]"),Data_main[Data],$A152, Data_main[Segment],$B152, Data_main[Scenario],$B$3)),SUMIFS(INDIRECT("Data_main"&amp;"["&amp;P$8&amp;"]"),Data_main[Data],$A152, Data_main[Segment],$B152, Data_main[Scenario],$B$3))</f>
        <v>140.87873204176742</v>
      </c>
      <c r="Q152" s="446">
        <f ca="1">IF($B$6="ON", IF(Q150&gt;=covid_start, IF(Q150&lt;covid_recovery,NA(),SUMIFS(INDIRECT("Data_main"&amp;"["&amp;Q$8&amp;"]"),Data_main[Data],$A152, Data_main[Segment],$B152, Data_main[Scenario],$B$3)),SUMIFS(INDIRECT("Data_main"&amp;"["&amp;Q$8&amp;"]"),Data_main[Data],$A152, Data_main[Segment],$B152, Data_main[Scenario],$B$3)),SUMIFS(INDIRECT("Data_main"&amp;"["&amp;Q$8&amp;"]"),Data_main[Data],$A152, Data_main[Segment],$B152, Data_main[Scenario],$B$3))</f>
        <v>144.60861713570139</v>
      </c>
      <c r="R152" s="446">
        <f ca="1">IF($B$6="ON", IF(R150&gt;=covid_start, IF(R150&lt;covid_recovery,NA(),SUMIFS(INDIRECT("Data_main"&amp;"["&amp;R$8&amp;"]"),Data_main[Data],$A152, Data_main[Segment],$B152, Data_main[Scenario],$B$3)),SUMIFS(INDIRECT("Data_main"&amp;"["&amp;R$8&amp;"]"),Data_main[Data],$A152, Data_main[Segment],$B152, Data_main[Scenario],$B$3)),SUMIFS(INDIRECT("Data_main"&amp;"["&amp;R$8&amp;"]"),Data_main[Data],$A152, Data_main[Segment],$B152, Data_main[Scenario],$B$3))</f>
        <v>148.33850222963534</v>
      </c>
      <c r="S152" s="446">
        <f ca="1">IF($B$6="ON", IF(S150&gt;=covid_start, IF(S150&lt;covid_recovery,NA(),SUMIFS(INDIRECT("Data_main"&amp;"["&amp;S$8&amp;"]"),Data_main[Data],$A152, Data_main[Segment],$B152, Data_main[Scenario],$B$3)),SUMIFS(INDIRECT("Data_main"&amp;"["&amp;S$8&amp;"]"),Data_main[Data],$A152, Data_main[Segment],$B152, Data_main[Scenario],$B$3)),SUMIFS(INDIRECT("Data_main"&amp;"["&amp;S$8&amp;"]"),Data_main[Data],$A152, Data_main[Segment],$B152, Data_main[Scenario],$B$3))</f>
        <v>152.06838732356928</v>
      </c>
      <c r="T152" s="446">
        <f ca="1">IF($B$6="ON", IF(T150&gt;=covid_start, IF(T150&lt;covid_recovery,NA(),SUMIFS(INDIRECT("Data_main"&amp;"["&amp;T$8&amp;"]"),Data_main[Data],$A152, Data_main[Segment],$B152, Data_main[Scenario],$B$3)),SUMIFS(INDIRECT("Data_main"&amp;"["&amp;T$8&amp;"]"),Data_main[Data],$A152, Data_main[Segment],$B152, Data_main[Scenario],$B$3)),SUMIFS(INDIRECT("Data_main"&amp;"["&amp;T$8&amp;"]"),Data_main[Data],$A152, Data_main[Segment],$B152, Data_main[Scenario],$B$3))</f>
        <v>155.79827241750326</v>
      </c>
      <c r="U152" s="446">
        <f ca="1">IF($B$6="ON", IF(U150&gt;=covid_start, IF(U150&lt;covid_recovery,NA(),SUMIFS(INDIRECT("Data_main"&amp;"["&amp;U$8&amp;"]"),Data_main[Data],$A152, Data_main[Segment],$B152, Data_main[Scenario],$B$3)),SUMIFS(INDIRECT("Data_main"&amp;"["&amp;U$8&amp;"]"),Data_main[Data],$A152, Data_main[Segment],$B152, Data_main[Scenario],$B$3)),SUMIFS(INDIRECT("Data_main"&amp;"["&amp;U$8&amp;"]"),Data_main[Data],$A152, Data_main[Segment],$B152, Data_main[Scenario],$B$3))</f>
        <v>160.52802948358629</v>
      </c>
      <c r="V152" s="446">
        <f ca="1">IF($B$6="ON", IF(V150&gt;=covid_start, IF(V150&lt;covid_recovery,NA(),SUMIFS(INDIRECT("Data_main"&amp;"["&amp;V$8&amp;"]"),Data_main[Data],$A152, Data_main[Segment],$B152, Data_main[Scenario],$B$3)),SUMIFS(INDIRECT("Data_main"&amp;"["&amp;V$8&amp;"]"),Data_main[Data],$A152, Data_main[Segment],$B152, Data_main[Scenario],$B$3)),SUMIFS(INDIRECT("Data_main"&amp;"["&amp;V$8&amp;"]"),Data_main[Data],$A152, Data_main[Segment],$B152, Data_main[Scenario],$B$3))</f>
        <v>165.25778654966948</v>
      </c>
      <c r="W152" s="446">
        <f ca="1">IF($B$6="ON", IF(W150&gt;=covid_start, IF(W150&lt;covid_recovery,NA(),SUMIFS(INDIRECT("Data_main"&amp;"["&amp;W$8&amp;"]"),Data_main[Data],$A152, Data_main[Segment],$B152, Data_main[Scenario],$B$3)),SUMIFS(INDIRECT("Data_main"&amp;"["&amp;W$8&amp;"]"),Data_main[Data],$A152, Data_main[Segment],$B152, Data_main[Scenario],$B$3)),SUMIFS(INDIRECT("Data_main"&amp;"["&amp;W$8&amp;"]"),Data_main[Data],$A152, Data_main[Segment],$B152, Data_main[Scenario],$B$3))</f>
        <v>169.98754361575251</v>
      </c>
      <c r="X152" s="446">
        <f ca="1">IF($B$6="ON", IF(X150&gt;=covid_start, IF(X150&lt;covid_recovery,NA(),SUMIFS(INDIRECT("Data_main"&amp;"["&amp;X$8&amp;"]"),Data_main[Data],$A152, Data_main[Segment],$B152, Data_main[Scenario],$B$3)),SUMIFS(INDIRECT("Data_main"&amp;"["&amp;X$8&amp;"]"),Data_main[Data],$A152, Data_main[Segment],$B152, Data_main[Scenario],$B$3)),SUMIFS(INDIRECT("Data_main"&amp;"["&amp;X$8&amp;"]"),Data_main[Data],$A152, Data_main[Segment],$B152, Data_main[Scenario],$B$3))</f>
        <v>174.71730068183552</v>
      </c>
      <c r="Y152" s="446">
        <f ca="1">IF($B$6="ON", IF(Y150&gt;=covid_start, IF(Y150&lt;covid_recovery,NA(),SUMIFS(INDIRECT("Data_main"&amp;"["&amp;Y$8&amp;"]"),Data_main[Data],$A152, Data_main[Segment],$B152, Data_main[Scenario],$B$3)),SUMIFS(INDIRECT("Data_main"&amp;"["&amp;Y$8&amp;"]"),Data_main[Data],$A152, Data_main[Segment],$B152, Data_main[Scenario],$B$3)),SUMIFS(INDIRECT("Data_main"&amp;"["&amp;Y$8&amp;"]"),Data_main[Data],$A152, Data_main[Segment],$B152, Data_main[Scenario],$B$3))</f>
        <v>179.44705774791856</v>
      </c>
      <c r="Z152" s="446">
        <f ca="1">IF($B$6="ON", IF(Z150&gt;=covid_start, IF(Z150&lt;covid_recovery,NA(),SUMIFS(INDIRECT("Data_main"&amp;"["&amp;Z$8&amp;"]"),Data_main[Data],$A152, Data_main[Segment],$B152, Data_main[Scenario],$B$3)),SUMIFS(INDIRECT("Data_main"&amp;"["&amp;Z$8&amp;"]"),Data_main[Data],$A152, Data_main[Segment],$B152, Data_main[Scenario],$B$3)),SUMIFS(INDIRECT("Data_main"&amp;"["&amp;Z$8&amp;"]"),Data_main[Data],$A152, Data_main[Segment],$B152, Data_main[Scenario],$B$3))</f>
        <v>184.1768148140016</v>
      </c>
      <c r="AA152" s="446">
        <f ca="1">IF($B$6="ON", IF(AA150&gt;=covid_start, IF(AA150&lt;covid_recovery,NA(),SUMIFS(INDIRECT("Data_main"&amp;"["&amp;AA$8&amp;"]"),Data_main[Data],$A152, Data_main[Segment],$B152, Data_main[Scenario],$B$3)),SUMIFS(INDIRECT("Data_main"&amp;"["&amp;AA$8&amp;"]"),Data_main[Data],$A152, Data_main[Segment],$B152, Data_main[Scenario],$B$3)),SUMIFS(INDIRECT("Data_main"&amp;"["&amp;AA$8&amp;"]"),Data_main[Data],$A152, Data_main[Segment],$B152, Data_main[Scenario],$B$3))</f>
        <v>188.90657188008478</v>
      </c>
      <c r="AB152" s="446">
        <f ca="1">IF($B$6="ON", IF(AB150&gt;=covid_start, IF(AB150&lt;covid_recovery,NA(),SUMIFS(INDIRECT("Data_main"&amp;"["&amp;AB$8&amp;"]"),Data_main[Data],$A152, Data_main[Segment],$B152, Data_main[Scenario],$B$3)),SUMIFS(INDIRECT("Data_main"&amp;"["&amp;AB$8&amp;"]"),Data_main[Data],$A152, Data_main[Segment],$B152, Data_main[Scenario],$B$3)),SUMIFS(INDIRECT("Data_main"&amp;"["&amp;AB$8&amp;"]"),Data_main[Data],$A152, Data_main[Segment],$B152, Data_main[Scenario],$B$3))</f>
        <v>193.63632894616779</v>
      </c>
      <c r="AC152" s="446">
        <f ca="1">IF($B$6="ON", IF(AC150&gt;=covid_start, IF(AC150&lt;covid_recovery,NA(),SUMIFS(INDIRECT("Data_main"&amp;"["&amp;AC$8&amp;"]"),Data_main[Data],$A152, Data_main[Segment],$B152, Data_main[Scenario],$B$3)),SUMIFS(INDIRECT("Data_main"&amp;"["&amp;AC$8&amp;"]"),Data_main[Data],$A152, Data_main[Segment],$B152, Data_main[Scenario],$B$3)),SUMIFS(INDIRECT("Data_main"&amp;"["&amp;AC$8&amp;"]"),Data_main[Data],$A152, Data_main[Segment],$B152, Data_main[Scenario],$B$3))</f>
        <v>198.36608601225086</v>
      </c>
      <c r="AD152" s="446">
        <f ca="1">IF($B$6="ON", IF(AD150&gt;=covid_start, IF(AD150&lt;covid_recovery,NA(),SUMIFS(INDIRECT("Data_main"&amp;"["&amp;AD$8&amp;"]"),Data_main[Data],$A152, Data_main[Segment],$B152, Data_main[Scenario],$B$3)),SUMIFS(INDIRECT("Data_main"&amp;"["&amp;AD$8&amp;"]"),Data_main[Data],$A152, Data_main[Segment],$B152, Data_main[Scenario],$B$3)),SUMIFS(INDIRECT("Data_main"&amp;"["&amp;AD$8&amp;"]"),Data_main[Data],$A152, Data_main[Segment],$B152, Data_main[Scenario],$B$3))</f>
        <v>203.0958430783339</v>
      </c>
      <c r="AE152" s="446">
        <f ca="1">IF($B$6="ON", IF(AE150&gt;=covid_start, IF(AE150&lt;covid_recovery,NA(),SUMIFS(INDIRECT("Data_main"&amp;"["&amp;AE$8&amp;"]"),Data_main[Data],$A152, Data_main[Segment],$B152, Data_main[Scenario],$B$3)),SUMIFS(INDIRECT("Data_main"&amp;"["&amp;AE$8&amp;"]"),Data_main[Data],$A152, Data_main[Segment],$B152, Data_main[Scenario],$B$3)),SUMIFS(INDIRECT("Data_main"&amp;"["&amp;AE$8&amp;"]"),Data_main[Data],$A152, Data_main[Segment],$B152, Data_main[Scenario],$B$3))</f>
        <v>209.6642538736524</v>
      </c>
      <c r="AF152" s="446">
        <f ca="1">IF($B$6="ON", IF(AF150&gt;=covid_start, IF(AF150&lt;covid_recovery,NA(),SUMIFS(INDIRECT("Data_main"&amp;"["&amp;AF$8&amp;"]"),Data_main[Data],$A152, Data_main[Segment],$B152, Data_main[Scenario],$B$3)),SUMIFS(INDIRECT("Data_main"&amp;"["&amp;AF$8&amp;"]"),Data_main[Data],$A152, Data_main[Segment],$B152, Data_main[Scenario],$B$3)),SUMIFS(INDIRECT("Data_main"&amp;"["&amp;AF$8&amp;"]"),Data_main[Data],$A152, Data_main[Segment],$B152, Data_main[Scenario],$B$3))</f>
        <v>216.23266466897073</v>
      </c>
      <c r="AG152" s="446">
        <f ca="1">IF($B$6="ON", IF(AG150&gt;=covid_start, IF(AG150&lt;covid_recovery,NA(),SUMIFS(INDIRECT("Data_main"&amp;"["&amp;AG$8&amp;"]"),Data_main[Data],$A152, Data_main[Segment],$B152, Data_main[Scenario],$B$3)),SUMIFS(INDIRECT("Data_main"&amp;"["&amp;AG$8&amp;"]"),Data_main[Data],$A152, Data_main[Segment],$B152, Data_main[Scenario],$B$3)),SUMIFS(INDIRECT("Data_main"&amp;"["&amp;AG$8&amp;"]"),Data_main[Data],$A152, Data_main[Segment],$B152, Data_main[Scenario],$B$3))</f>
        <v>222.80107546428894</v>
      </c>
      <c r="AH152" s="446">
        <f ca="1">IF($B$6="ON", IF(AH150&gt;=covid_start, IF(AH150&lt;covid_recovery,NA(),SUMIFS(INDIRECT("Data_main"&amp;"["&amp;AH$8&amp;"]"),Data_main[Data],$A152, Data_main[Segment],$B152, Data_main[Scenario],$B$3)),SUMIFS(INDIRECT("Data_main"&amp;"["&amp;AH$8&amp;"]"),Data_main[Data],$A152, Data_main[Segment],$B152, Data_main[Scenario],$B$3)),SUMIFS(INDIRECT("Data_main"&amp;"["&amp;AH$8&amp;"]"),Data_main[Data],$A152, Data_main[Segment],$B152, Data_main[Scenario],$B$3))</f>
        <v>229.36948625960727</v>
      </c>
      <c r="AI152" s="446">
        <f ca="1">IF($B$6="ON", IF(AI150&gt;=covid_start, IF(AI150&lt;covid_recovery,NA(),SUMIFS(INDIRECT("Data_main"&amp;"["&amp;AI$8&amp;"]"),Data_main[Data],$A152, Data_main[Segment],$B152, Data_main[Scenario],$B$3)),SUMIFS(INDIRECT("Data_main"&amp;"["&amp;AI$8&amp;"]"),Data_main[Data],$A152, Data_main[Segment],$B152, Data_main[Scenario],$B$3)),SUMIFS(INDIRECT("Data_main"&amp;"["&amp;AI$8&amp;"]"),Data_main[Data],$A152, Data_main[Segment],$B152, Data_main[Scenario],$B$3))</f>
        <v>235.93789705492549</v>
      </c>
      <c r="AJ152" s="446">
        <f ca="1">IF($B$6="ON", IF(AJ150&gt;=covid_start, IF(AJ150&lt;covid_recovery,NA(),SUMIFS(INDIRECT("Data_main"&amp;"["&amp;AJ$8&amp;"]"),Data_main[Data],$A152, Data_main[Segment],$B152, Data_main[Scenario],$B$3)),SUMIFS(INDIRECT("Data_main"&amp;"["&amp;AJ$8&amp;"]"),Data_main[Data],$A152, Data_main[Segment],$B152, Data_main[Scenario],$B$3)),SUMIFS(INDIRECT("Data_main"&amp;"["&amp;AJ$8&amp;"]"),Data_main[Data],$A152, Data_main[Segment],$B152, Data_main[Scenario],$B$3))</f>
        <v>242.50630785024401</v>
      </c>
      <c r="AK152" s="446">
        <f ca="1">IF($B$6="ON", IF(AK150&gt;=covid_start, IF(AK150&lt;covid_recovery,NA(),SUMIFS(INDIRECT("Data_main"&amp;"["&amp;AK$8&amp;"]"),Data_main[Data],$A152, Data_main[Segment],$B152, Data_main[Scenario],$B$3)),SUMIFS(INDIRECT("Data_main"&amp;"["&amp;AK$8&amp;"]"),Data_main[Data],$A152, Data_main[Segment],$B152, Data_main[Scenario],$B$3)),SUMIFS(INDIRECT("Data_main"&amp;"["&amp;AK$8&amp;"]"),Data_main[Data],$A152, Data_main[Segment],$B152, Data_main[Scenario],$B$3))</f>
        <v>249.07471864556251</v>
      </c>
      <c r="AL152" s="446">
        <f ca="1">IF($B$6="ON", IF(AL150&gt;=covid_start, IF(AL150&lt;covid_recovery,NA(),SUMIFS(INDIRECT("Data_main"&amp;"["&amp;AL$8&amp;"]"),Data_main[Data],$A152, Data_main[Segment],$B152, Data_main[Scenario],$B$3)),SUMIFS(INDIRECT("Data_main"&amp;"["&amp;AL$8&amp;"]"),Data_main[Data],$A152, Data_main[Segment],$B152, Data_main[Scenario],$B$3)),SUMIFS(INDIRECT("Data_main"&amp;"["&amp;AL$8&amp;"]"),Data_main[Data],$A152, Data_main[Segment],$B152, Data_main[Scenario],$B$3))</f>
        <v>255.6431294408807</v>
      </c>
      <c r="AM152" s="446">
        <f ca="1">IF($B$6="ON", IF(AM150&gt;=covid_start, IF(AM150&lt;covid_recovery,NA(),SUMIFS(INDIRECT("Data_main"&amp;"["&amp;AM$8&amp;"]"),Data_main[Data],$A152, Data_main[Segment],$B152, Data_main[Scenario],$B$3)),SUMIFS(INDIRECT("Data_main"&amp;"["&amp;AM$8&amp;"]"),Data_main[Data],$A152, Data_main[Segment],$B152, Data_main[Scenario],$B$3)),SUMIFS(INDIRECT("Data_main"&amp;"["&amp;AM$8&amp;"]"),Data_main[Data],$A152, Data_main[Segment],$B152, Data_main[Scenario],$B$3))</f>
        <v>262.21154023619891</v>
      </c>
      <c r="AN152" s="446">
        <f ca="1">IF($B$6="ON", IF(AN150&gt;=covid_start, IF(AN150&lt;covid_recovery,NA(),SUMIFS(INDIRECT("Data_main"&amp;"["&amp;AN$8&amp;"]"),Data_main[Data],$A152, Data_main[Segment],$B152, Data_main[Scenario],$B$3)),SUMIFS(INDIRECT("Data_main"&amp;"["&amp;AN$8&amp;"]"),Data_main[Data],$A152, Data_main[Segment],$B152, Data_main[Scenario],$B$3)),SUMIFS(INDIRECT("Data_main"&amp;"["&amp;AN$8&amp;"]"),Data_main[Data],$A152, Data_main[Segment],$B152, Data_main[Scenario],$B$3))</f>
        <v>268.77995103151738</v>
      </c>
      <c r="AO152" s="446">
        <f ca="1">IF($B$6="ON", IF(AO150&gt;=covid_start, IF(AO150&lt;covid_recovery,NA(),SUMIFS(INDIRECT("Data_main"&amp;"["&amp;AO$8&amp;"]"),Data_main[Data],$A152, Data_main[Segment],$B152, Data_main[Scenario],$B$3)),SUMIFS(INDIRECT("Data_main"&amp;"["&amp;AO$8&amp;"]"),Data_main[Data],$A152, Data_main[Segment],$B152, Data_main[Scenario],$B$3)),SUMIFS(INDIRECT("Data_main"&amp;"["&amp;AO$8&amp;"]"),Data_main[Data],$A152, Data_main[Segment],$B152, Data_main[Scenario],$B$3))</f>
        <v>274.48989678713281</v>
      </c>
      <c r="AP152" s="446">
        <f ca="1">IF($B$6="ON", IF(AP150&gt;=covid_start, IF(AP150&lt;covid_recovery,NA(),SUMIFS(INDIRECT("Data_main"&amp;"["&amp;AP$8&amp;"]"),Data_main[Data],$A152, Data_main[Segment],$B152, Data_main[Scenario],$B$3)),SUMIFS(INDIRECT("Data_main"&amp;"["&amp;AP$8&amp;"]"),Data_main[Data],$A152, Data_main[Segment],$B152, Data_main[Scenario],$B$3)),SUMIFS(INDIRECT("Data_main"&amp;"["&amp;AP$8&amp;"]"),Data_main[Data],$A152, Data_main[Segment],$B152, Data_main[Scenario],$B$3))</f>
        <v>280.199842542748</v>
      </c>
      <c r="AQ152" s="446">
        <f ca="1">IF($B$6="ON", IF(AQ150&gt;=covid_start, IF(AQ150&lt;covid_recovery,NA(),SUMIFS(INDIRECT("Data_main"&amp;"["&amp;AQ$8&amp;"]"),Data_main[Data],$A152, Data_main[Segment],$B152, Data_main[Scenario],$B$3)),SUMIFS(INDIRECT("Data_main"&amp;"["&amp;AQ$8&amp;"]"),Data_main[Data],$A152, Data_main[Segment],$B152, Data_main[Scenario],$B$3)),SUMIFS(INDIRECT("Data_main"&amp;"["&amp;AQ$8&amp;"]"),Data_main[Data],$A152, Data_main[Segment],$B152, Data_main[Scenario],$B$3))</f>
        <v>285.90978829836314</v>
      </c>
      <c r="AR152" s="446">
        <f ca="1">IF($B$6="ON", IF(AR150&gt;=covid_start, IF(AR150&lt;covid_recovery,NA(),SUMIFS(INDIRECT("Data_main"&amp;"["&amp;AR$8&amp;"]"),Data_main[Data],$A152, Data_main[Segment],$B152, Data_main[Scenario],$B$3)),SUMIFS(INDIRECT("Data_main"&amp;"["&amp;AR$8&amp;"]"),Data_main[Data],$A152, Data_main[Segment],$B152, Data_main[Scenario],$B$3)),SUMIFS(INDIRECT("Data_main"&amp;"["&amp;AR$8&amp;"]"),Data_main[Data],$A152, Data_main[Segment],$B152, Data_main[Scenario],$B$3))</f>
        <v>291.61973405397828</v>
      </c>
      <c r="AS152" s="446">
        <f ca="1">IF($B$6="ON", IF(AS150&gt;=covid_start, IF(AS150&lt;covid_recovery,NA(),SUMIFS(INDIRECT("Data_main"&amp;"["&amp;AS$8&amp;"]"),Data_main[Data],$A152, Data_main[Segment],$B152, Data_main[Scenario],$B$3)),SUMIFS(INDIRECT("Data_main"&amp;"["&amp;AS$8&amp;"]"),Data_main[Data],$A152, Data_main[Segment],$B152, Data_main[Scenario],$B$3)),SUMIFS(INDIRECT("Data_main"&amp;"["&amp;AS$8&amp;"]"),Data_main[Data],$A152, Data_main[Segment],$B152, Data_main[Scenario],$B$3))</f>
        <v>297.32967980959342</v>
      </c>
      <c r="AT152" s="446">
        <f ca="1">IF($B$6="ON", IF(AT150&gt;=covid_start, IF(AT150&lt;covid_recovery,NA(),SUMIFS(INDIRECT("Data_main"&amp;"["&amp;AT$8&amp;"]"),Data_main[Data],$A152, Data_main[Segment],$B152, Data_main[Scenario],$B$3)),SUMIFS(INDIRECT("Data_main"&amp;"["&amp;AT$8&amp;"]"),Data_main[Data],$A152, Data_main[Segment],$B152, Data_main[Scenario],$B$3)),SUMIFS(INDIRECT("Data_main"&amp;"["&amp;AT$8&amp;"]"),Data_main[Data],$A152, Data_main[Segment],$B152, Data_main[Scenario],$B$3))</f>
        <v>303.03962556520884</v>
      </c>
      <c r="AU152" s="446">
        <f ca="1">IF($B$6="ON", IF(AU150&gt;=covid_start, IF(AU150&lt;covid_recovery,NA(),SUMIFS(INDIRECT("Data_main"&amp;"["&amp;AU$8&amp;"]"),Data_main[Data],$A152, Data_main[Segment],$B152, Data_main[Scenario],$B$3)),SUMIFS(INDIRECT("Data_main"&amp;"["&amp;AU$8&amp;"]"),Data_main[Data],$A152, Data_main[Segment],$B152, Data_main[Scenario],$B$3)),SUMIFS(INDIRECT("Data_main"&amp;"["&amp;AU$8&amp;"]"),Data_main[Data],$A152, Data_main[Segment],$B152, Data_main[Scenario],$B$3))</f>
        <v>308.74957132082403</v>
      </c>
      <c r="AV152" s="446">
        <f ca="1">IF($B$6="ON", IF(AV150&gt;=covid_start, IF(AV150&lt;covid_recovery,NA(),SUMIFS(INDIRECT("Data_main"&amp;"["&amp;AV$8&amp;"]"),Data_main[Data],$A152, Data_main[Segment],$B152, Data_main[Scenario],$B$3)),SUMIFS(INDIRECT("Data_main"&amp;"["&amp;AV$8&amp;"]"),Data_main[Data],$A152, Data_main[Segment],$B152, Data_main[Scenario],$B$3)),SUMIFS(INDIRECT("Data_main"&amp;"["&amp;AV$8&amp;"]"),Data_main[Data],$A152, Data_main[Segment],$B152, Data_main[Scenario],$B$3))</f>
        <v>314.45951707643917</v>
      </c>
      <c r="AW152" s="446">
        <f ca="1">IF($B$6="ON", IF(AW150&gt;=covid_start, IF(AW150&lt;covid_recovery,NA(),SUMIFS(INDIRECT("Data_main"&amp;"["&amp;AW$8&amp;"]"),Data_main[Data],$A152, Data_main[Segment],$B152, Data_main[Scenario],$B$3)),SUMIFS(INDIRECT("Data_main"&amp;"["&amp;AW$8&amp;"]"),Data_main[Data],$A152, Data_main[Segment],$B152, Data_main[Scenario],$B$3)),SUMIFS(INDIRECT("Data_main"&amp;"["&amp;AW$8&amp;"]"),Data_main[Data],$A152, Data_main[Segment],$B152, Data_main[Scenario],$B$3))</f>
        <v>320.16946283205431</v>
      </c>
      <c r="AX152" s="446">
        <f ca="1">IF($B$6="ON", IF(AX150&gt;=covid_start, IF(AX150&lt;covid_recovery,NA(),SUMIFS(INDIRECT("Data_main"&amp;"["&amp;AX$8&amp;"]"),Data_main[Data],$A152, Data_main[Segment],$B152, Data_main[Scenario],$B$3)),SUMIFS(INDIRECT("Data_main"&amp;"["&amp;AX$8&amp;"]"),Data_main[Data],$A152, Data_main[Segment],$B152, Data_main[Scenario],$B$3)),SUMIFS(INDIRECT("Data_main"&amp;"["&amp;AX$8&amp;"]"),Data_main[Data],$A152, Data_main[Segment],$B152, Data_main[Scenario],$B$3))</f>
        <v>325.87940858766973</v>
      </c>
      <c r="AY152" s="446">
        <f ca="1">IF($B$6="ON", IF(AY150&gt;=covid_start, IF(AY150&lt;covid_recovery,NA(),SUMIFS(INDIRECT("Data_main"&amp;"["&amp;AY$8&amp;"]"),Data_main[Data],$A152, Data_main[Segment],$B152, Data_main[Scenario],$B$3)),SUMIFS(INDIRECT("Data_main"&amp;"["&amp;AY$8&amp;"]"),Data_main[Data],$A152, Data_main[Segment],$B152, Data_main[Scenario],$B$3)),SUMIFS(INDIRECT("Data_main"&amp;"["&amp;AY$8&amp;"]"),Data_main[Data],$A152, Data_main[Segment],$B152, Data_main[Scenario],$B$3))</f>
        <v>331.85906622017882</v>
      </c>
      <c r="AZ152" s="446">
        <f ca="1">IF($B$6="ON", IF(AZ150&gt;=covid_start, IF(AZ150&lt;covid_recovery,NA(),SUMIFS(INDIRECT("Data_main"&amp;"["&amp;AZ$8&amp;"]"),Data_main[Data],$A152, Data_main[Segment],$B152, Data_main[Scenario],$B$3)),SUMIFS(INDIRECT("Data_main"&amp;"["&amp;AZ$8&amp;"]"),Data_main[Data],$A152, Data_main[Segment],$B152, Data_main[Scenario],$B$3)),SUMIFS(INDIRECT("Data_main"&amp;"["&amp;AZ$8&amp;"]"),Data_main[Data],$A152, Data_main[Segment],$B152, Data_main[Scenario],$B$3))</f>
        <v>337.83872385268762</v>
      </c>
      <c r="BA152" s="446">
        <f ca="1">IF($B$6="ON", IF(BA150&gt;=covid_start, IF(BA150&lt;covid_recovery,NA(),SUMIFS(INDIRECT("Data_main"&amp;"["&amp;BA$8&amp;"]"),Data_main[Data],$A152, Data_main[Segment],$B152, Data_main[Scenario],$B$3)),SUMIFS(INDIRECT("Data_main"&amp;"["&amp;BA$8&amp;"]"),Data_main[Data],$A152, Data_main[Segment],$B152, Data_main[Scenario],$B$3)),SUMIFS(INDIRECT("Data_main"&amp;"["&amp;BA$8&amp;"]"),Data_main[Data],$A152, Data_main[Segment],$B152, Data_main[Scenario],$B$3))</f>
        <v>343.81838148519677</v>
      </c>
      <c r="BB152" s="446">
        <f ca="1">IF($B$6="ON", IF(BB150&gt;=covid_start, IF(BB150&lt;covid_recovery,NA(),SUMIFS(INDIRECT("Data_main"&amp;"["&amp;BB$8&amp;"]"),Data_main[Data],$A152, Data_main[Segment],$B152, Data_main[Scenario],$B$3)),SUMIFS(INDIRECT("Data_main"&amp;"["&amp;BB$8&amp;"]"),Data_main[Data],$A152, Data_main[Segment],$B152, Data_main[Scenario],$B$3)),SUMIFS(INDIRECT("Data_main"&amp;"["&amp;BB$8&amp;"]"),Data_main[Data],$A152, Data_main[Segment],$B152, Data_main[Scenario],$B$3))</f>
        <v>349.79803911770586</v>
      </c>
      <c r="BC152" s="446">
        <f ca="1">IF($B$6="ON", IF(BC150&gt;=covid_start, IF(BC150&lt;covid_recovery,NA(),SUMIFS(INDIRECT("Data_main"&amp;"["&amp;BC$8&amp;"]"),Data_main[Data],$A152, Data_main[Segment],$B152, Data_main[Scenario],$B$3)),SUMIFS(INDIRECT("Data_main"&amp;"["&amp;BC$8&amp;"]"),Data_main[Data],$A152, Data_main[Segment],$B152, Data_main[Scenario],$B$3)),SUMIFS(INDIRECT("Data_main"&amp;"["&amp;BC$8&amp;"]"),Data_main[Data],$A152, Data_main[Segment],$B152, Data_main[Scenario],$B$3))</f>
        <v>355.777696750215</v>
      </c>
      <c r="BD152" s="446">
        <f ca="1">IF($B$6="ON", IF(BD150&gt;=covid_start, IF(BD150&lt;covid_recovery,NA(),SUMIFS(INDIRECT("Data_main"&amp;"["&amp;BD$8&amp;"]"),Data_main[Data],$A152, Data_main[Segment],$B152, Data_main[Scenario],$B$3)),SUMIFS(INDIRECT("Data_main"&amp;"["&amp;BD$8&amp;"]"),Data_main[Data],$A152, Data_main[Segment],$B152, Data_main[Scenario],$B$3)),SUMIFS(INDIRECT("Data_main"&amp;"["&amp;BD$8&amp;"]"),Data_main[Data],$A152, Data_main[Segment],$B152, Data_main[Scenario],$B$3))</f>
        <v>361.75735438272403</v>
      </c>
      <c r="BE152" s="446">
        <f ca="1">IF($B$6="ON", IF(BE150&gt;=covid_start, IF(BE150&lt;covid_recovery,NA(),SUMIFS(INDIRECT("Data_main"&amp;"["&amp;BE$8&amp;"]"),Data_main[Data],$A152, Data_main[Segment],$B152, Data_main[Scenario],$B$3)),SUMIFS(INDIRECT("Data_main"&amp;"["&amp;BE$8&amp;"]"),Data_main[Data],$A152, Data_main[Segment],$B152, Data_main[Scenario],$B$3)),SUMIFS(INDIRECT("Data_main"&amp;"["&amp;BE$8&amp;"]"),Data_main[Data],$A152, Data_main[Segment],$B152, Data_main[Scenario],$B$3))</f>
        <v>367.73701201523312</v>
      </c>
      <c r="BF152" s="446">
        <f ca="1">IF($B$6="ON", IF(BF150&gt;=covid_start, IF(BF150&lt;covid_recovery,NA(),SUMIFS(INDIRECT("Data_main"&amp;"["&amp;BF$8&amp;"]"),Data_main[Data],$A152, Data_main[Segment],$B152, Data_main[Scenario],$B$3)),SUMIFS(INDIRECT("Data_main"&amp;"["&amp;BF$8&amp;"]"),Data_main[Data],$A152, Data_main[Segment],$B152, Data_main[Scenario],$B$3)),SUMIFS(INDIRECT("Data_main"&amp;"["&amp;BF$8&amp;"]"),Data_main[Data],$A152, Data_main[Segment],$B152, Data_main[Scenario],$B$3))</f>
        <v>373.71666964774192</v>
      </c>
      <c r="BG152" s="446">
        <f ca="1">IF($B$6="ON", IF(BG150&gt;=covid_start, IF(BG150&lt;covid_recovery,NA(),SUMIFS(INDIRECT("Data_main"&amp;"["&amp;BG$8&amp;"]"),Data_main[Data],$A152, Data_main[Segment],$B152, Data_main[Scenario],$B$3)),SUMIFS(INDIRECT("Data_main"&amp;"["&amp;BG$8&amp;"]"),Data_main[Data],$A152, Data_main[Segment],$B152, Data_main[Scenario],$B$3)),SUMIFS(INDIRECT("Data_main"&amp;"["&amp;BG$8&amp;"]"),Data_main[Data],$A152, Data_main[Segment],$B152, Data_main[Scenario],$B$3))</f>
        <v>379.69632728025107</v>
      </c>
      <c r="BH152" s="446">
        <f ca="1">IF($B$6="ON", IF(BH150&gt;=covid_start, IF(BH150&lt;covid_recovery,NA(),SUMIFS(INDIRECT("Data_main"&amp;"["&amp;BH$8&amp;"]"),Data_main[Data],$A152, Data_main[Segment],$B152, Data_main[Scenario],$B$3)),SUMIFS(INDIRECT("Data_main"&amp;"["&amp;BH$8&amp;"]"),Data_main[Data],$A152, Data_main[Segment],$B152, Data_main[Scenario],$B$3)),SUMIFS(INDIRECT("Data_main"&amp;"["&amp;BH$8&amp;"]"),Data_main[Data],$A152, Data_main[Segment],$B152, Data_main[Scenario],$B$3))</f>
        <v>385.67598491276044</v>
      </c>
      <c r="BI152" s="446">
        <f ca="1">IF($B$6="ON", IF(BI150&gt;=covid_start, IF(BI150&lt;covid_recovery,NA(),SUMIFS(INDIRECT("Data_main"&amp;"["&amp;BI$8&amp;"]"),Data_main[Data],$A152, Data_main[Segment],$B152, Data_main[Scenario],$B$3)),SUMIFS(INDIRECT("Data_main"&amp;"["&amp;BI$8&amp;"]"),Data_main[Data],$A152, Data_main[Segment],$B152, Data_main[Scenario],$B$3)),SUMIFS(INDIRECT("Data_main"&amp;"["&amp;BI$8&amp;"]"),Data_main[Data],$A152, Data_main[Segment],$B152, Data_main[Scenario],$B$3))</f>
        <v>4.3287426684513665E-2</v>
      </c>
      <c r="BJ152" s="446">
        <f ca="1">IF($B$6="ON", IF(BJ150&gt;=covid_start, IF(BJ150&lt;covid_recovery,NA(),SUMIFS(INDIRECT("Data_main"&amp;"["&amp;BJ$8&amp;"]"),Data_main[Data],$A152, Data_main[Segment],$B152, Data_main[Scenario],$B$3)),SUMIFS(INDIRECT("Data_main"&amp;"["&amp;BJ$8&amp;"]"),Data_main[Data],$A152, Data_main[Segment],$B152, Data_main[Scenario],$B$3)),SUMIFS(INDIRECT("Data_main"&amp;"["&amp;BJ$8&amp;"]"),Data_main[Data],$A152, Data_main[Segment],$B152, Data_main[Scenario],$B$3))</f>
        <v>4.6283110614256412E-2</v>
      </c>
      <c r="BK152" s="446">
        <f ca="1">IF($B$6="ON", IF(BK150&gt;=covid_start, IF(BK150&lt;covid_recovery,NA(),SUMIFS(INDIRECT("Data_main"&amp;"["&amp;BK$8&amp;"]"),Data_main[Data],$A152, Data_main[Segment],$B152, Data_main[Scenario],$B$3)),SUMIFS(INDIRECT("Data_main"&amp;"["&amp;BK$8&amp;"]"),Data_main[Data],$A152, Data_main[Segment],$B152, Data_main[Scenario],$B$3)),SUMIFS(INDIRECT("Data_main"&amp;"["&amp;BK$8&amp;"]"),Data_main[Data],$A152, Data_main[Segment],$B152, Data_main[Scenario],$B$3))</f>
        <v>2.7830783731149111E-2</v>
      </c>
      <c r="BL152" s="446">
        <f ca="1">IF($B$6="ON", IF(BL150&gt;=covid_start, IF(BL150&lt;covid_recovery,NA(),SUMIFS(INDIRECT("Data_main"&amp;"["&amp;BL$8&amp;"]"),Data_main[Data],$A152, Data_main[Segment],$B152, Data_main[Scenario],$B$3)),SUMIFS(INDIRECT("Data_main"&amp;"["&amp;BL$8&amp;"]"),Data_main[Data],$A152, Data_main[Segment],$B152, Data_main[Scenario],$B$3)),SUMIFS(INDIRECT("Data_main"&amp;"["&amp;BL$8&amp;"]"),Data_main[Data],$A152, Data_main[Segment],$B152, Data_main[Scenario],$B$3))</f>
        <v>2.4050772704349521E-2</v>
      </c>
      <c r="BM152" s="446">
        <f ca="1">IF($B$6="ON", IF(BM150&gt;=covid_start, IF(BM150&lt;covid_recovery,NA(),SUMIFS(INDIRECT("Data_main"&amp;"["&amp;BM$8&amp;"]"),Data_main[Data],$A152, Data_main[Segment],$B152, Data_main[Scenario],$B$3)),SUMIFS(INDIRECT("Data_main"&amp;"["&amp;BM$8&amp;"]"),Data_main[Data],$A152, Data_main[Segment],$B152, Data_main[Scenario],$B$3)),SUMIFS(INDIRECT("Data_main"&amp;"["&amp;BM$8&amp;"]"),Data_main[Data],$A152, Data_main[Segment],$B152, Data_main[Scenario],$B$3))</f>
        <v>0</v>
      </c>
      <c r="BN152" s="446">
        <f ca="1">IF($B$6="ON", IF(BN150&gt;=covid_start, IF(BN150&lt;covid_recovery,NA(),SUMIFS(INDIRECT("Data_main"&amp;"["&amp;BN$8&amp;"]"),Data_main[Data],$A152, Data_main[Segment],$B152, Data_main[Scenario],$B$3)),SUMIFS(INDIRECT("Data_main"&amp;"["&amp;BN$8&amp;"]"),Data_main[Data],$A152, Data_main[Segment],$B152, Data_main[Scenario],$B$3)),SUMIFS(INDIRECT("Data_main"&amp;"["&amp;BN$8&amp;"]"),Data_main[Data],$A152, Data_main[Segment],$B152, Data_main[Scenario],$B$3))</f>
        <v>0</v>
      </c>
      <c r="BO152" s="446">
        <f ca="1">IF($B$6="ON", IF(BO150&gt;=covid_start, IF(BO150&lt;covid_recovery,NA(),SUMIFS(INDIRECT("Data_main"&amp;"["&amp;BO$8&amp;"]"),Data_main[Data],$A152, Data_main[Segment],$B152, Data_main[Scenario],$B$3)),SUMIFS(INDIRECT("Data_main"&amp;"["&amp;BO$8&amp;"]"),Data_main[Data],$A152, Data_main[Segment],$B152, Data_main[Scenario],$B$3)),SUMIFS(INDIRECT("Data_main"&amp;"["&amp;BO$8&amp;"]"),Data_main[Data],$A152, Data_main[Segment],$B152, Data_main[Scenario],$B$3))</f>
        <v>0</v>
      </c>
      <c r="BP152" s="446">
        <f ca="1">IF($B$6="ON", IF(BP150&gt;=covid_start, IF(BP150&lt;covid_recovery,NA(),SUMIFS(INDIRECT("Data_main"&amp;"["&amp;BP$8&amp;"]"),Data_main[Data],$A152, Data_main[Segment],$B152, Data_main[Scenario],$B$3)),SUMIFS(INDIRECT("Data_main"&amp;"["&amp;BP$8&amp;"]"),Data_main[Data],$A152, Data_main[Segment],$B152, Data_main[Scenario],$B$3)),SUMIFS(INDIRECT("Data_main"&amp;"["&amp;BP$8&amp;"]"),Data_main[Data],$A152, Data_main[Segment],$B152, Data_main[Scenario],$B$3))</f>
        <v>0</v>
      </c>
      <c r="BQ152" s="446">
        <f ca="1">IF($B$6="ON", IF(BQ150&gt;=covid_start, IF(BQ150&lt;covid_recovery,NA(),SUMIFS(INDIRECT("Data_main"&amp;"["&amp;BQ$8&amp;"]"),Data_main[Data],$A152, Data_main[Segment],$B152, Data_main[Scenario],$B$3)),SUMIFS(INDIRECT("Data_main"&amp;"["&amp;BQ$8&amp;"]"),Data_main[Data],$A152, Data_main[Segment],$B152, Data_main[Scenario],$B$3)),SUMIFS(INDIRECT("Data_main"&amp;"["&amp;BQ$8&amp;"]"),Data_main[Data],$A152, Data_main[Segment],$B152, Data_main[Scenario],$B$3))</f>
        <v>0</v>
      </c>
      <c r="BR152" s="446">
        <f ca="1">IF($B$6="ON", IF(BR150&gt;=covid_start, IF(BR150&lt;covid_recovery,NA(),SUMIFS(INDIRECT("Data_main"&amp;"["&amp;BR$8&amp;"]"),Data_main[Data],$A152, Data_main[Segment],$B152, Data_main[Scenario],$B$3)),SUMIFS(INDIRECT("Data_main"&amp;"["&amp;BR$8&amp;"]"),Data_main[Data],$A152, Data_main[Segment],$B152, Data_main[Scenario],$B$3)),SUMIFS(INDIRECT("Data_main"&amp;"["&amp;BR$8&amp;"]"),Data_main[Data],$A152, Data_main[Segment],$B152, Data_main[Scenario],$B$3))</f>
        <v>0</v>
      </c>
      <c r="BS152" s="446">
        <f ca="1">IF($B$6="ON", IF(BS150&gt;=covid_start, IF(BS150&lt;covid_recovery,NA(),SUMIFS(INDIRECT("Data_main"&amp;"["&amp;BS$8&amp;"]"),Data_main[Data],$A152, Data_main[Segment],$B152, Data_main[Scenario],$B$3)),SUMIFS(INDIRECT("Data_main"&amp;"["&amp;BS$8&amp;"]"),Data_main[Data],$A152, Data_main[Segment],$B152, Data_main[Scenario],$B$3)),SUMIFS(INDIRECT("Data_main"&amp;"["&amp;BS$8&amp;"]"),Data_main[Data],$A152, Data_main[Segment],$B152, Data_main[Scenario],$B$3))</f>
        <v>0</v>
      </c>
      <c r="BT152" s="446">
        <f ca="1">IF($B$6="ON", IF(BT150&gt;=covid_start, IF(BT150&lt;covid_recovery,NA(),SUMIFS(INDIRECT("Data_main"&amp;"["&amp;BT$8&amp;"]"),Data_main[Data],$A152, Data_main[Segment],$B152, Data_main[Scenario],$B$3)),SUMIFS(INDIRECT("Data_main"&amp;"["&amp;BT$8&amp;"]"),Data_main[Data],$A152, Data_main[Segment],$B152, Data_main[Scenario],$B$3)),SUMIFS(INDIRECT("Data_main"&amp;"["&amp;BT$8&amp;"]"),Data_main[Data],$A152, Data_main[Segment],$B152, Data_main[Scenario],$B$3))</f>
        <v>0</v>
      </c>
      <c r="BU152" s="446">
        <f ca="1">IF($B$6="ON", IF(BU150&gt;=covid_start, IF(BU150&lt;covid_recovery,NA(),SUMIFS(INDIRECT("Data_main"&amp;"["&amp;BU$8&amp;"]"),Data_main[Data],$A152, Data_main[Segment],$B152, Data_main[Scenario],$B$3)),SUMIFS(INDIRECT("Data_main"&amp;"["&amp;BU$8&amp;"]"),Data_main[Data],$A152, Data_main[Segment],$B152, Data_main[Scenario],$B$3)),SUMIFS(INDIRECT("Data_main"&amp;"["&amp;BU$8&amp;"]"),Data_main[Data],$A152, Data_main[Segment],$B152, Data_main[Scenario],$B$3))</f>
        <v>0</v>
      </c>
      <c r="BV152" s="446">
        <f ca="1">IF($B$6="ON", IF(BV150&gt;=covid_start, IF(BV150&lt;covid_recovery,NA(),SUMIFS(INDIRECT("Data_main"&amp;"["&amp;BV$8&amp;"]"),Data_main[Data],$A152, Data_main[Segment],$B152, Data_main[Scenario],$B$3)),SUMIFS(INDIRECT("Data_main"&amp;"["&amp;BV$8&amp;"]"),Data_main[Data],$A152, Data_main[Segment],$B152, Data_main[Scenario],$B$3)),SUMIFS(INDIRECT("Data_main"&amp;"["&amp;BV$8&amp;"]"),Data_main[Data],$A152, Data_main[Segment],$B152, Data_main[Scenario],$B$3))</f>
        <v>0</v>
      </c>
      <c r="BW152" s="446">
        <f ca="1">IF($B$6="ON", IF(BW150&gt;=covid_start, IF(BW150&lt;covid_recovery,NA(),SUMIFS(INDIRECT("Data_main"&amp;"["&amp;BW$8&amp;"]"),Data_main[Data],$A152, Data_main[Segment],$B152, Data_main[Scenario],$B$3)),SUMIFS(INDIRECT("Data_main"&amp;"["&amp;BW$8&amp;"]"),Data_main[Data],$A152, Data_main[Segment],$B152, Data_main[Scenario],$B$3)),SUMIFS(INDIRECT("Data_main"&amp;"["&amp;BW$8&amp;"]"),Data_main[Data],$A152, Data_main[Segment],$B152, Data_main[Scenario],$B$3))</f>
        <v>0</v>
      </c>
      <c r="BX152" s="446">
        <f ca="1">IF($B$6="ON", IF(BX150&gt;=covid_start, IF(BX150&lt;covid_recovery,NA(),SUMIFS(INDIRECT("Data_main"&amp;"["&amp;BX$8&amp;"]"),Data_main[Data],$A152, Data_main[Segment],$B152, Data_main[Scenario],$B$3)),SUMIFS(INDIRECT("Data_main"&amp;"["&amp;BX$8&amp;"]"),Data_main[Data],$A152, Data_main[Segment],$B152, Data_main[Scenario],$B$3)),SUMIFS(INDIRECT("Data_main"&amp;"["&amp;BX$8&amp;"]"),Data_main[Data],$A152, Data_main[Segment],$B152, Data_main[Scenario],$B$3))</f>
        <v>0</v>
      </c>
      <c r="BY152" s="446">
        <f ca="1">IF($B$6="ON", IF(BY150&gt;=covid_start, IF(BY150&lt;covid_recovery,NA(),SUMIFS(INDIRECT("Data_main"&amp;"["&amp;BY$8&amp;"]"),Data_main[Data],$A152, Data_main[Segment],$B152, Data_main[Scenario],$B$3)),SUMIFS(INDIRECT("Data_main"&amp;"["&amp;BY$8&amp;"]"),Data_main[Data],$A152, Data_main[Segment],$B152, Data_main[Scenario],$B$3)),SUMIFS(INDIRECT("Data_main"&amp;"["&amp;BY$8&amp;"]"),Data_main[Data],$A152, Data_main[Segment],$B152, Data_main[Scenario],$B$3))</f>
        <v>0</v>
      </c>
      <c r="BZ152" s="446">
        <f ca="1">IF($B$6="ON", IF(BZ150&gt;=covid_start, IF(BZ150&lt;covid_recovery,NA(),SUMIFS(INDIRECT("Data_main"&amp;"["&amp;BZ$8&amp;"]"),Data_main[Data],$A152, Data_main[Segment],$B152, Data_main[Scenario],$B$3)),SUMIFS(INDIRECT("Data_main"&amp;"["&amp;BZ$8&amp;"]"),Data_main[Data],$A152, Data_main[Segment],$B152, Data_main[Scenario],$B$3)),SUMIFS(INDIRECT("Data_main"&amp;"["&amp;BZ$8&amp;"]"),Data_main[Data],$A152, Data_main[Segment],$B152, Data_main[Scenario],$B$3))</f>
        <v>0</v>
      </c>
      <c r="CA152" s="446">
        <f ca="1">IF($B$6="ON", IF(CA150&gt;=covid_start, IF(CA150&lt;covid_recovery,NA(),SUMIFS(INDIRECT("Data_main"&amp;"["&amp;CA$8&amp;"]"),Data_main[Data],$A152, Data_main[Segment],$B152, Data_main[Scenario],$B$3)),SUMIFS(INDIRECT("Data_main"&amp;"["&amp;CA$8&amp;"]"),Data_main[Data],$A152, Data_main[Segment],$B152, Data_main[Scenario],$B$3)),SUMIFS(INDIRECT("Data_main"&amp;"["&amp;CA$8&amp;"]"),Data_main[Data],$A152, Data_main[Segment],$B152, Data_main[Scenario],$B$3))</f>
        <v>0</v>
      </c>
      <c r="CB152" s="446">
        <f ca="1">IF($B$6="ON", IF(CB150&gt;=covid_start, IF(CB150&lt;covid_recovery,NA(),SUMIFS(INDIRECT("Data_main"&amp;"["&amp;CB$8&amp;"]"),Data_main[Data],$A152, Data_main[Segment],$B152, Data_main[Scenario],$B$3)),SUMIFS(INDIRECT("Data_main"&amp;"["&amp;CB$8&amp;"]"),Data_main[Data],$A152, Data_main[Segment],$B152, Data_main[Scenario],$B$3)),SUMIFS(INDIRECT("Data_main"&amp;"["&amp;CB$8&amp;"]"),Data_main[Data],$A152, Data_main[Segment],$B152, Data_main[Scenario],$B$3))</f>
        <v>0</v>
      </c>
      <c r="CC152" s="446">
        <f ca="1">IF($B$6="ON", IF(CC150&gt;=covid_start, IF(CC150&lt;covid_recovery,NA(),SUMIFS(INDIRECT("Data_main"&amp;"["&amp;CC$8&amp;"]"),Data_main[Data],$A152, Data_main[Segment],$B152, Data_main[Scenario],$B$3)),SUMIFS(INDIRECT("Data_main"&amp;"["&amp;CC$8&amp;"]"),Data_main[Data],$A152, Data_main[Segment],$B152, Data_main[Scenario],$B$3)),SUMIFS(INDIRECT("Data_main"&amp;"["&amp;CC$8&amp;"]"),Data_main[Data],$A152, Data_main[Segment],$B152, Data_main[Scenario],$B$3))</f>
        <v>0</v>
      </c>
      <c r="CD152" s="446">
        <f ca="1">IF($B$6="ON", IF(CD150&gt;=covid_start, IF(CD150&lt;covid_recovery,NA(),SUMIFS(INDIRECT("Data_main"&amp;"["&amp;CD$8&amp;"]"),Data_main[Data],$A152, Data_main[Segment],$B152, Data_main[Scenario],$B$3)),SUMIFS(INDIRECT("Data_main"&amp;"["&amp;CD$8&amp;"]"),Data_main[Data],$A152, Data_main[Segment],$B152, Data_main[Scenario],$B$3)),SUMIFS(INDIRECT("Data_main"&amp;"["&amp;CD$8&amp;"]"),Data_main[Data],$A152, Data_main[Segment],$B152, Data_main[Scenario],$B$3))</f>
        <v>0</v>
      </c>
      <c r="CE152" s="446">
        <f ca="1">IF($B$6="ON", IF(CE150&gt;=covid_start, IF(CE150&lt;covid_recovery,NA(),SUMIFS(INDIRECT("Data_main"&amp;"["&amp;CE$8&amp;"]"),Data_main[Data],$A152, Data_main[Segment],$B152, Data_main[Scenario],$B$3)),SUMIFS(INDIRECT("Data_main"&amp;"["&amp;CE$8&amp;"]"),Data_main[Data],$A152, Data_main[Segment],$B152, Data_main[Scenario],$B$3)),SUMIFS(INDIRECT("Data_main"&amp;"["&amp;CE$8&amp;"]"),Data_main[Data],$A152, Data_main[Segment],$B152, Data_main[Scenario],$B$3))</f>
        <v>0</v>
      </c>
      <c r="CF152" s="446">
        <f ca="1">IF($B$6="ON", IF(CF150&gt;=covid_start, IF(CF150&lt;covid_recovery,NA(),SUMIFS(INDIRECT("Data_main"&amp;"["&amp;CF$8&amp;"]"),Data_main[Data],$A152, Data_main[Segment],$B152, Data_main[Scenario],$B$3)),SUMIFS(INDIRECT("Data_main"&amp;"["&amp;CF$8&amp;"]"),Data_main[Data],$A152, Data_main[Segment],$B152, Data_main[Scenario],$B$3)),SUMIFS(INDIRECT("Data_main"&amp;"["&amp;CF$8&amp;"]"),Data_main[Data],$A152, Data_main[Segment],$B152, Data_main[Scenario],$B$3))</f>
        <v>0</v>
      </c>
      <c r="CG152" s="446">
        <f ca="1">IF($B$6="ON", IF(CG150&gt;=covid_start, IF(CG150&lt;covid_recovery,NA(),SUMIFS(INDIRECT("Data_main"&amp;"["&amp;CG$8&amp;"]"),Data_main[Data],$A152, Data_main[Segment],$B152, Data_main[Scenario],$B$3)),SUMIFS(INDIRECT("Data_main"&amp;"["&amp;CG$8&amp;"]"),Data_main[Data],$A152, Data_main[Segment],$B152, Data_main[Scenario],$B$3)),SUMIFS(INDIRECT("Data_main"&amp;"["&amp;CG$8&amp;"]"),Data_main[Data],$A152, Data_main[Segment],$B152, Data_main[Scenario],$B$3))</f>
        <v>0</v>
      </c>
      <c r="CH152" s="446">
        <f ca="1">IF($B$6="ON", IF(CH150&gt;=covid_start, IF(CH150&lt;covid_recovery,NA(),SUMIFS(INDIRECT("Data_main"&amp;"["&amp;CH$8&amp;"]"),Data_main[Data],$A152, Data_main[Segment],$B152, Data_main[Scenario],$B$3)),SUMIFS(INDIRECT("Data_main"&amp;"["&amp;CH$8&amp;"]"),Data_main[Data],$A152, Data_main[Segment],$B152, Data_main[Scenario],$B$3)),SUMIFS(INDIRECT("Data_main"&amp;"["&amp;CH$8&amp;"]"),Data_main[Data],$A152, Data_main[Segment],$B152, Data_main[Scenario],$B$3))</f>
        <v>0</v>
      </c>
      <c r="CI152" s="446">
        <f ca="1">IF($B$6="ON", IF(CI150&gt;=covid_start, IF(CI150&lt;covid_recovery,NA(),SUMIFS(INDIRECT("Data_main"&amp;"["&amp;CI$8&amp;"]"),Data_main[Data],$A152, Data_main[Segment],$B152, Data_main[Scenario],$B$3)),SUMIFS(INDIRECT("Data_main"&amp;"["&amp;CI$8&amp;"]"),Data_main[Data],$A152, Data_main[Segment],$B152, Data_main[Scenario],$B$3)),SUMIFS(INDIRECT("Data_main"&amp;"["&amp;CI$8&amp;"]"),Data_main[Data],$A152, Data_main[Segment],$B152, Data_main[Scenario],$B$3))</f>
        <v>0</v>
      </c>
      <c r="CJ152" s="446">
        <f ca="1">IF($B$6="ON", IF(CJ150&gt;=covid_start, IF(CJ150&lt;covid_recovery,NA(),SUMIFS(INDIRECT("Data_main"&amp;"["&amp;CJ$8&amp;"]"),Data_main[Data],$A152, Data_main[Segment],$B152, Data_main[Scenario],$B$3)),SUMIFS(INDIRECT("Data_main"&amp;"["&amp;CJ$8&amp;"]"),Data_main[Data],$A152, Data_main[Segment],$B152, Data_main[Scenario],$B$3)),SUMIFS(INDIRECT("Data_main"&amp;"["&amp;CJ$8&amp;"]"),Data_main[Data],$A152, Data_main[Segment],$B152, Data_main[Scenario],$B$3))</f>
        <v>0</v>
      </c>
      <c r="CK152" s="446">
        <f ca="1">IF($B$6="ON", IF(CK150&gt;=covid_start, IF(CK150&lt;covid_recovery,NA(),SUMIFS(INDIRECT("Data_main"&amp;"["&amp;CK$8&amp;"]"),Data_main[Data],$A152, Data_main[Segment],$B152, Data_main[Scenario],$B$3)),SUMIFS(INDIRECT("Data_main"&amp;"["&amp;CK$8&amp;"]"),Data_main[Data],$A152, Data_main[Segment],$B152, Data_main[Scenario],$B$3)),SUMIFS(INDIRECT("Data_main"&amp;"["&amp;CK$8&amp;"]"),Data_main[Data],$A152, Data_main[Segment],$B152, Data_main[Scenario],$B$3))</f>
        <v>0</v>
      </c>
      <c r="CL152" s="446">
        <f ca="1">IF($B$6="ON", IF(CL150&gt;=covid_start, IF(CL150&lt;covid_recovery,NA(),SUMIFS(INDIRECT("Data_main"&amp;"["&amp;CL$8&amp;"]"),Data_main[Data],$A152, Data_main[Segment],$B152, Data_main[Scenario],$B$3)),SUMIFS(INDIRECT("Data_main"&amp;"["&amp;CL$8&amp;"]"),Data_main[Data],$A152, Data_main[Segment],$B152, Data_main[Scenario],$B$3)),SUMIFS(INDIRECT("Data_main"&amp;"["&amp;CL$8&amp;"]"),Data_main[Data],$A152, Data_main[Segment],$B152, Data_main[Scenario],$B$3))</f>
        <v>0</v>
      </c>
      <c r="CN152" s="447">
        <f ca="1">IFERROR((Y152/H152)^(1/17)-1,"")</f>
        <v>2.0789671507730256E-2</v>
      </c>
      <c r="CO152" s="447">
        <f ca="1">IFERROR((AN152/Y152)^(1/15)-1,"")</f>
        <v>2.7300190311734696E-2</v>
      </c>
      <c r="CP152" s="447">
        <f ca="1">IFERROR((AN152/H152)^(1/32)-1,"")</f>
        <v>2.3836323786496472E-2</v>
      </c>
    </row>
    <row r="153" spans="1:94" x14ac:dyDescent="0.25">
      <c r="A153" s="448" t="s">
        <v>158</v>
      </c>
      <c r="B153" s="448" t="str">
        <f t="shared" si="1382"/>
        <v>Ded-long</v>
      </c>
      <c r="C153" s="449" t="s">
        <v>312</v>
      </c>
      <c r="D153" s="445" t="s">
        <v>313</v>
      </c>
      <c r="E153" s="446">
        <f ca="1">IF($B$6="ON", IF(E150&gt;=covid_start, IF(E150&lt;covid_recovery,NA(),SUMIFS(INDIRECT("Data_main"&amp;"["&amp;E$8&amp;"]"),Data_main[Data],$A153, Data_main[Segment],$B153, Data_main[Scenario],$B$3)),SUMIFS(INDIRECT("Data_main"&amp;"["&amp;E$8&amp;"]"),Data_main[Data],$A153, Data_main[Segment],$B153, Data_main[Scenario],$B$3)),SUMIFS(INDIRECT("Data_main"&amp;"["&amp;E$8&amp;"]"),Data_main[Data],$A153, Data_main[Segment],$B153, Data_main[Scenario],$B$3))</f>
        <v>617.74112327702801</v>
      </c>
      <c r="F153" s="446">
        <f ca="1">IF($B$6="ON", IF(F150&gt;=covid_start, IF(F150&lt;covid_recovery,NA(),SUMIFS(INDIRECT("Data_main"&amp;"["&amp;F$8&amp;"]"),Data_main[Data],$A153, Data_main[Segment],$B153, Data_main[Scenario],$B$3)),SUMIFS(INDIRECT("Data_main"&amp;"["&amp;F$8&amp;"]"),Data_main[Data],$A153, Data_main[Segment],$B153, Data_main[Scenario],$B$3)),SUMIFS(INDIRECT("Data_main"&amp;"["&amp;F$8&amp;"]"),Data_main[Data],$A153, Data_main[Segment],$B153, Data_main[Scenario],$B$3))</f>
        <v>595.94914412829348</v>
      </c>
      <c r="G153" s="446">
        <f ca="1">IF($B$6="ON", IF(G150&gt;=covid_start, IF(G150&lt;covid_recovery,NA(),SUMIFS(INDIRECT("Data_main"&amp;"["&amp;G$8&amp;"]"),Data_main[Data],$A153, Data_main[Segment],$B153, Data_main[Scenario],$B$3)),SUMIFS(INDIRECT("Data_main"&amp;"["&amp;G$8&amp;"]"),Data_main[Data],$A153, Data_main[Segment],$B153, Data_main[Scenario],$B$3)),SUMIFS(INDIRECT("Data_main"&amp;"["&amp;G$8&amp;"]"),Data_main[Data],$A153, Data_main[Segment],$B153, Data_main[Scenario],$B$3))</f>
        <v>576.62914325116969</v>
      </c>
      <c r="H153" s="446">
        <f ca="1">IF($B$6="ON", IF(H150&gt;=covid_start, IF(H150&lt;covid_recovery,NA(),SUMIFS(INDIRECT("Data_main"&amp;"["&amp;H$8&amp;"]"),Data_main[Data],$A153, Data_main[Segment],$B153, Data_main[Scenario],$B$3)),SUMIFS(INDIRECT("Data_main"&amp;"["&amp;H$8&amp;"]"),Data_main[Data],$A153, Data_main[Segment],$B153, Data_main[Scenario],$B$3)),SUMIFS(INDIRECT("Data_main"&amp;"["&amp;H$8&amp;"]"),Data_main[Data],$A153, Data_main[Segment],$B153, Data_main[Scenario],$B$3))</f>
        <v>559.38308227988705</v>
      </c>
      <c r="I153" s="446">
        <f ca="1">IF($B$6="ON", IF(I150&gt;=covid_start, IF(I150&lt;covid_recovery,NA(),SUMIFS(INDIRECT("Data_main"&amp;"["&amp;I$8&amp;"]"),Data_main[Data],$A153, Data_main[Segment],$B153, Data_main[Scenario],$B$3)),SUMIFS(INDIRECT("Data_main"&amp;"["&amp;I$8&amp;"]"),Data_main[Data],$A153, Data_main[Segment],$B153, Data_main[Scenario],$B$3)),SUMIFS(INDIRECT("Data_main"&amp;"["&amp;I$8&amp;"]"),Data_main[Data],$A153, Data_main[Segment],$B153, Data_main[Scenario],$B$3))</f>
        <v>584.95599084340938</v>
      </c>
      <c r="J153" s="446" t="e">
        <f ca="1">IF($B$6="ON", IF(J150&gt;=covid_start, IF(J150&lt;covid_recovery,NA(),SUMIFS(INDIRECT("Data_main"&amp;"["&amp;J$8&amp;"]"),Data_main[Data],$A153, Data_main[Segment],$B153, Data_main[Scenario],$B$3)),SUMIFS(INDIRECT("Data_main"&amp;"["&amp;J$8&amp;"]"),Data_main[Data],$A153, Data_main[Segment],$B153, Data_main[Scenario],$B$3)),SUMIFS(INDIRECT("Data_main"&amp;"["&amp;J$8&amp;"]"),Data_main[Data],$A153, Data_main[Segment],$B153, Data_main[Scenario],$B$3))</f>
        <v>#N/A</v>
      </c>
      <c r="K153" s="446" t="e">
        <f ca="1">IF($B$6="ON", IF(K150&gt;=covid_start, IF(K150&lt;covid_recovery,NA(),SUMIFS(INDIRECT("Data_main"&amp;"["&amp;K$8&amp;"]"),Data_main[Data],$A153, Data_main[Segment],$B153, Data_main[Scenario],$B$3)),SUMIFS(INDIRECT("Data_main"&amp;"["&amp;K$8&amp;"]"),Data_main[Data],$A153, Data_main[Segment],$B153, Data_main[Scenario],$B$3)),SUMIFS(INDIRECT("Data_main"&amp;"["&amp;K$8&amp;"]"),Data_main[Data],$A153, Data_main[Segment],$B153, Data_main[Scenario],$B$3))</f>
        <v>#N/A</v>
      </c>
      <c r="L153" s="446" t="e">
        <f ca="1">IF($B$6="ON", IF(L150&gt;=covid_start, IF(L150&lt;covid_recovery,NA(),SUMIFS(INDIRECT("Data_main"&amp;"["&amp;L$8&amp;"]"),Data_main[Data],$A153, Data_main[Segment],$B153, Data_main[Scenario],$B$3)),SUMIFS(INDIRECT("Data_main"&amp;"["&amp;L$8&amp;"]"),Data_main[Data],$A153, Data_main[Segment],$B153, Data_main[Scenario],$B$3)),SUMIFS(INDIRECT("Data_main"&amp;"["&amp;L$8&amp;"]"),Data_main[Data],$A153, Data_main[Segment],$B153, Data_main[Scenario],$B$3))</f>
        <v>#N/A</v>
      </c>
      <c r="M153" s="446" t="e">
        <f ca="1">IF($B$6="ON", IF(M150&gt;=covid_start, IF(M150&lt;covid_recovery,NA(),SUMIFS(INDIRECT("Data_main"&amp;"["&amp;M$8&amp;"]"),Data_main[Data],$A153, Data_main[Segment],$B153, Data_main[Scenario],$B$3)),SUMIFS(INDIRECT("Data_main"&amp;"["&amp;M$8&amp;"]"),Data_main[Data],$A153, Data_main[Segment],$B153, Data_main[Scenario],$B$3)),SUMIFS(INDIRECT("Data_main"&amp;"["&amp;M$8&amp;"]"),Data_main[Data],$A153, Data_main[Segment],$B153, Data_main[Scenario],$B$3))</f>
        <v>#N/A</v>
      </c>
      <c r="N153" s="446" t="e">
        <f ca="1">IF($B$6="ON", IF(N150&gt;=covid_start, IF(N150&lt;covid_recovery,NA(),SUMIFS(INDIRECT("Data_main"&amp;"["&amp;N$8&amp;"]"),Data_main[Data],$A153, Data_main[Segment],$B153, Data_main[Scenario],$B$3)),SUMIFS(INDIRECT("Data_main"&amp;"["&amp;N$8&amp;"]"),Data_main[Data],$A153, Data_main[Segment],$B153, Data_main[Scenario],$B$3)),SUMIFS(INDIRECT("Data_main"&amp;"["&amp;N$8&amp;"]"),Data_main[Data],$A153, Data_main[Segment],$B153, Data_main[Scenario],$B$3))</f>
        <v>#N/A</v>
      </c>
      <c r="O153" s="446">
        <f ca="1">IF($B$6="ON", IF(O150&gt;=covid_start, IF(O150&lt;covid_recovery,NA(),SUMIFS(INDIRECT("Data_main"&amp;"["&amp;O$8&amp;"]"),Data_main[Data],$A153, Data_main[Segment],$B153, Data_main[Scenario],$B$3)),SUMIFS(INDIRECT("Data_main"&amp;"["&amp;O$8&amp;"]"),Data_main[Data],$A153, Data_main[Segment],$B153, Data_main[Scenario],$B$3)),SUMIFS(INDIRECT("Data_main"&amp;"["&amp;O$8&amp;"]"),Data_main[Data],$A153, Data_main[Segment],$B153, Data_main[Scenario],$B$3))</f>
        <v>477.80501852840638</v>
      </c>
      <c r="P153" s="446">
        <f ca="1">IF($B$6="ON", IF(P150&gt;=covid_start, IF(P150&lt;covid_recovery,NA(),SUMIFS(INDIRECT("Data_main"&amp;"["&amp;P$8&amp;"]"),Data_main[Data],$A153, Data_main[Segment],$B153, Data_main[Scenario],$B$3)),SUMIFS(INDIRECT("Data_main"&amp;"["&amp;P$8&amp;"]"),Data_main[Data],$A153, Data_main[Segment],$B153, Data_main[Scenario],$B$3)),SUMIFS(INDIRECT("Data_main"&amp;"["&amp;P$8&amp;"]"),Data_main[Data],$A153, Data_main[Segment],$B153, Data_main[Scenario],$B$3))</f>
        <v>463.25625587100029</v>
      </c>
      <c r="Q153" s="446">
        <f ca="1">IF($B$6="ON", IF(Q150&gt;=covid_start, IF(Q150&lt;covid_recovery,NA(),SUMIFS(INDIRECT("Data_main"&amp;"["&amp;Q$8&amp;"]"),Data_main[Data],$A153, Data_main[Segment],$B153, Data_main[Scenario],$B$3)),SUMIFS(INDIRECT("Data_main"&amp;"["&amp;Q$8&amp;"]"),Data_main[Data],$A153, Data_main[Segment],$B153, Data_main[Scenario],$B$3)),SUMIFS(INDIRECT("Data_main"&amp;"["&amp;Q$8&amp;"]"),Data_main[Data],$A153, Data_main[Segment],$B153, Data_main[Scenario],$B$3))</f>
        <v>449.45800468442951</v>
      </c>
      <c r="R153" s="446">
        <f ca="1">IF($B$6="ON", IF(R150&gt;=covid_start, IF(R150&lt;covid_recovery,NA(),SUMIFS(INDIRECT("Data_main"&amp;"["&amp;R$8&amp;"]"),Data_main[Data],$A153, Data_main[Segment],$B153, Data_main[Scenario],$B$3)),SUMIFS(INDIRECT("Data_main"&amp;"["&amp;R$8&amp;"]"),Data_main[Data],$A153, Data_main[Segment],$B153, Data_main[Scenario],$B$3)),SUMIFS(INDIRECT("Data_main"&amp;"["&amp;R$8&amp;"]"),Data_main[Data],$A153, Data_main[Segment],$B153, Data_main[Scenario],$B$3))</f>
        <v>436.35365144949753</v>
      </c>
      <c r="S153" s="446">
        <f ca="1">IF($B$6="ON", IF(S150&gt;=covid_start, IF(S150&lt;covid_recovery,NA(),SUMIFS(INDIRECT("Data_main"&amp;"["&amp;S$8&amp;"]"),Data_main[Data],$A153, Data_main[Segment],$B153, Data_main[Scenario],$B$3)),SUMIFS(INDIRECT("Data_main"&amp;"["&amp;S$8&amp;"]"),Data_main[Data],$A153, Data_main[Segment],$B153, Data_main[Scenario],$B$3)),SUMIFS(INDIRECT("Data_main"&amp;"["&amp;S$8&amp;"]"),Data_main[Data],$A153, Data_main[Segment],$B153, Data_main[Scenario],$B$3))</f>
        <v>423.89213704066054</v>
      </c>
      <c r="T153" s="446">
        <f ca="1">IF($B$6="ON", IF(T150&gt;=covid_start, IF(T150&lt;covid_recovery,NA(),SUMIFS(INDIRECT("Data_main"&amp;"["&amp;T$8&amp;"]"),Data_main[Data],$A153, Data_main[Segment],$B153, Data_main[Scenario],$B$3)),SUMIFS(INDIRECT("Data_main"&amp;"["&amp;T$8&amp;"]"),Data_main[Data],$A153, Data_main[Segment],$B153, Data_main[Scenario],$B$3)),SUMIFS(INDIRECT("Data_main"&amp;"["&amp;T$8&amp;"]"),Data_main[Data],$A153, Data_main[Segment],$B153, Data_main[Scenario],$B$3))</f>
        <v>412.02729185183631</v>
      </c>
      <c r="U153" s="446">
        <f ca="1">IF($B$6="ON", IF(U150&gt;=covid_start, IF(U150&lt;covid_recovery,NA(),SUMIFS(INDIRECT("Data_main"&amp;"["&amp;U$8&amp;"]"),Data_main[Data],$A153, Data_main[Segment],$B153, Data_main[Scenario],$B$3)),SUMIFS(INDIRECT("Data_main"&amp;"["&amp;U$8&amp;"]"),Data_main[Data],$A153, Data_main[Segment],$B153, Data_main[Scenario],$B$3)),SUMIFS(INDIRECT("Data_main"&amp;"["&amp;U$8&amp;"]"),Data_main[Data],$A153, Data_main[Segment],$B153, Data_main[Scenario],$B$3))</f>
        <v>395.68554787465416</v>
      </c>
      <c r="V153" s="446">
        <f ca="1">IF($B$6="ON", IF(V150&gt;=covid_start, IF(V150&lt;covid_recovery,NA(),SUMIFS(INDIRECT("Data_main"&amp;"["&amp;V$8&amp;"]"),Data_main[Data],$A153, Data_main[Segment],$B153, Data_main[Scenario],$B$3)),SUMIFS(INDIRECT("Data_main"&amp;"["&amp;V$8&amp;"]"),Data_main[Data],$A153, Data_main[Segment],$B153, Data_main[Scenario],$B$3)),SUMIFS(INDIRECT("Data_main"&amp;"["&amp;V$8&amp;"]"),Data_main[Data],$A153, Data_main[Segment],$B153, Data_main[Scenario],$B$3))</f>
        <v>380.2792209893006</v>
      </c>
      <c r="W153" s="446">
        <f ca="1">IF($B$6="ON", IF(W150&gt;=covid_start, IF(W150&lt;covid_recovery,NA(),SUMIFS(INDIRECT("Data_main"&amp;"["&amp;W$8&amp;"]"),Data_main[Data],$A153, Data_main[Segment],$B153, Data_main[Scenario],$B$3)),SUMIFS(INDIRECT("Data_main"&amp;"["&amp;W$8&amp;"]"),Data_main[Data],$A153, Data_main[Segment],$B153, Data_main[Scenario],$B$3)),SUMIFS(INDIRECT("Data_main"&amp;"["&amp;W$8&amp;"]"),Data_main[Data],$A153, Data_main[Segment],$B153, Data_main[Scenario],$B$3))</f>
        <v>365.73022966981813</v>
      </c>
      <c r="X153" s="446">
        <f ca="1">IF($B$6="ON", IF(X150&gt;=covid_start, IF(X150&lt;covid_recovery,NA(),SUMIFS(INDIRECT("Data_main"&amp;"["&amp;X$8&amp;"]"),Data_main[Data],$A153, Data_main[Segment],$B153, Data_main[Scenario],$B$3)),SUMIFS(INDIRECT("Data_main"&amp;"["&amp;X$8&amp;"]"),Data_main[Data],$A153, Data_main[Segment],$B153, Data_main[Scenario],$B$3)),SUMIFS(INDIRECT("Data_main"&amp;"["&amp;X$8&amp;"]"),Data_main[Data],$A153, Data_main[Segment],$B153, Data_main[Scenario],$B$3))</f>
        <v>351.9689473434251</v>
      </c>
      <c r="Y153" s="446">
        <f ca="1">IF($B$6="ON", IF(Y150&gt;=covid_start, IF(Y150&lt;covid_recovery,NA(),SUMIFS(INDIRECT("Data_main"&amp;"["&amp;Y$8&amp;"]"),Data_main[Data],$A153, Data_main[Segment],$B153, Data_main[Scenario],$B$3)),SUMIFS(INDIRECT("Data_main"&amp;"["&amp;Y$8&amp;"]"),Data_main[Data],$A153, Data_main[Segment],$B153, Data_main[Scenario],$B$3)),SUMIFS(INDIRECT("Data_main"&amp;"["&amp;Y$8&amp;"]"),Data_main[Data],$A153, Data_main[Segment],$B153, Data_main[Scenario],$B$3))</f>
        <v>338.93308813779521</v>
      </c>
      <c r="Z153" s="446">
        <f ca="1">IF($B$6="ON", IF(Z150&gt;=covid_start, IF(Z150&lt;covid_recovery,NA(),SUMIFS(INDIRECT("Data_main"&amp;"["&amp;Z$8&amp;"]"),Data_main[Data],$A153, Data_main[Segment],$B153, Data_main[Scenario],$B$3)),SUMIFS(INDIRECT("Data_main"&amp;"["&amp;Z$8&amp;"]"),Data_main[Data],$A153, Data_main[Segment],$B153, Data_main[Scenario],$B$3)),SUMIFS(INDIRECT("Data_main"&amp;"["&amp;Z$8&amp;"]"),Data_main[Data],$A153, Data_main[Segment],$B153, Data_main[Scenario],$B$3))</f>
        <v>326.56676431589489</v>
      </c>
      <c r="AA153" s="446">
        <f ca="1">IF($B$6="ON", IF(AA150&gt;=covid_start, IF(AA150&lt;covid_recovery,NA(),SUMIFS(INDIRECT("Data_main"&amp;"["&amp;AA$8&amp;"]"),Data_main[Data],$A153, Data_main[Segment],$B153, Data_main[Scenario],$B$3)),SUMIFS(INDIRECT("Data_main"&amp;"["&amp;AA$8&amp;"]"),Data_main[Data],$A153, Data_main[Segment],$B153, Data_main[Scenario],$B$3)),SUMIFS(INDIRECT("Data_main"&amp;"["&amp;AA$8&amp;"]"),Data_main[Data],$A153, Data_main[Segment],$B153, Data_main[Scenario],$B$3))</f>
        <v>314.81968530793569</v>
      </c>
      <c r="AB153" s="446">
        <f ca="1">IF($B$6="ON", IF(AB150&gt;=covid_start, IF(AB150&lt;covid_recovery,NA(),SUMIFS(INDIRECT("Data_main"&amp;"["&amp;AB$8&amp;"]"),Data_main[Data],$A153, Data_main[Segment],$B153, Data_main[Scenario],$B$3)),SUMIFS(INDIRECT("Data_main"&amp;"["&amp;AB$8&amp;"]"),Data_main[Data],$A153, Data_main[Segment],$B153, Data_main[Scenario],$B$3)),SUMIFS(INDIRECT("Data_main"&amp;"["&amp;AB$8&amp;"]"),Data_main[Data],$A153, Data_main[Segment],$B153, Data_main[Scenario],$B$3))</f>
        <v>303.64647412990445</v>
      </c>
      <c r="AC153" s="446">
        <f ca="1">IF($B$6="ON", IF(AC150&gt;=covid_start, IF(AC150&lt;covid_recovery,NA(),SUMIFS(INDIRECT("Data_main"&amp;"["&amp;AC$8&amp;"]"),Data_main[Data],$A153, Data_main[Segment],$B153, Data_main[Scenario],$B$3)),SUMIFS(INDIRECT("Data_main"&amp;"["&amp;AC$8&amp;"]"),Data_main[Data],$A153, Data_main[Segment],$B153, Data_main[Scenario],$B$3)),SUMIFS(INDIRECT("Data_main"&amp;"["&amp;AC$8&amp;"]"),Data_main[Data],$A153, Data_main[Segment],$B153, Data_main[Scenario],$B$3))</f>
        <v>293.00608159625432</v>
      </c>
      <c r="AD153" s="446">
        <f ca="1">IF($B$6="ON", IF(AD150&gt;=covid_start, IF(AD150&lt;covid_recovery,NA(),SUMIFS(INDIRECT("Data_main"&amp;"["&amp;AD$8&amp;"]"),Data_main[Data],$A153, Data_main[Segment],$B153, Data_main[Scenario],$B$3)),SUMIFS(INDIRECT("Data_main"&amp;"["&amp;AD$8&amp;"]"),Data_main[Data],$A153, Data_main[Segment],$B153, Data_main[Scenario],$B$3)),SUMIFS(INDIRECT("Data_main"&amp;"["&amp;AD$8&amp;"]"),Data_main[Data],$A153, Data_main[Segment],$B153, Data_main[Scenario],$B$3))</f>
        <v>282.86128238454643</v>
      </c>
      <c r="AE153" s="446">
        <f ca="1">IF($B$6="ON", IF(AE150&gt;=covid_start, IF(AE150&lt;covid_recovery,NA(),SUMIFS(INDIRECT("Data_main"&amp;"["&amp;AE$8&amp;"]"),Data_main[Data],$A153, Data_main[Segment],$B153, Data_main[Scenario],$B$3)),SUMIFS(INDIRECT("Data_main"&amp;"["&amp;AE$8&amp;"]"),Data_main[Data],$A153, Data_main[Segment],$B153, Data_main[Scenario],$B$3)),SUMIFS(INDIRECT("Data_main"&amp;"["&amp;AE$8&amp;"]"),Data_main[Data],$A153, Data_main[Segment],$B153, Data_main[Scenario],$B$3))</f>
        <v>272.70750015949955</v>
      </c>
      <c r="AF153" s="446">
        <f ca="1">IF($B$6="ON", IF(AF150&gt;=covid_start, IF(AF150&lt;covid_recovery,NA(),SUMIFS(INDIRECT("Data_main"&amp;"["&amp;AF$8&amp;"]"),Data_main[Data],$A153, Data_main[Segment],$B153, Data_main[Scenario],$B$3)),SUMIFS(INDIRECT("Data_main"&amp;"["&amp;AF$8&amp;"]"),Data_main[Data],$A153, Data_main[Segment],$B153, Data_main[Scenario],$B$3)),SUMIFS(INDIRECT("Data_main"&amp;"["&amp;AF$8&amp;"]"),Data_main[Data],$A153, Data_main[Segment],$B153, Data_main[Scenario],$B$3))</f>
        <v>263.17059247449896</v>
      </c>
      <c r="AG153" s="446">
        <f ca="1">IF($B$6="ON", IF(AG150&gt;=covid_start, IF(AG150&lt;covid_recovery,NA(),SUMIFS(INDIRECT("Data_main"&amp;"["&amp;AG$8&amp;"]"),Data_main[Data],$A153, Data_main[Segment],$B153, Data_main[Scenario],$B$3)),SUMIFS(INDIRECT("Data_main"&amp;"["&amp;AG$8&amp;"]"),Data_main[Data],$A153, Data_main[Segment],$B153, Data_main[Scenario],$B$3)),SUMIFS(INDIRECT("Data_main"&amp;"["&amp;AG$8&amp;"]"),Data_main[Data],$A153, Data_main[Segment],$B153, Data_main[Scenario],$B$3))</f>
        <v>254.19600099252031</v>
      </c>
      <c r="AH153" s="446">
        <f ca="1">IF($B$6="ON", IF(AH150&gt;=covid_start, IF(AH150&lt;covid_recovery,NA(),SUMIFS(INDIRECT("Data_main"&amp;"["&amp;AH$8&amp;"]"),Data_main[Data],$A153, Data_main[Segment],$B153, Data_main[Scenario],$B$3)),SUMIFS(INDIRECT("Data_main"&amp;"["&amp;AH$8&amp;"]"),Data_main[Data],$A153, Data_main[Segment],$B153, Data_main[Scenario],$B$3)),SUMIFS(INDIRECT("Data_main"&amp;"["&amp;AH$8&amp;"]"),Data_main[Data],$A153, Data_main[Segment],$B153, Data_main[Scenario],$B$3))</f>
        <v>245.73541688384202</v>
      </c>
      <c r="AI153" s="446">
        <f ca="1">IF($B$6="ON", IF(AI150&gt;=covid_start, IF(AI150&lt;covid_recovery,NA(),SUMIFS(INDIRECT("Data_main"&amp;"["&amp;AI$8&amp;"]"),Data_main[Data],$A153, Data_main[Segment],$B153, Data_main[Scenario],$B$3)),SUMIFS(INDIRECT("Data_main"&amp;"["&amp;AI$8&amp;"]"),Data_main[Data],$A153, Data_main[Segment],$B153, Data_main[Scenario],$B$3)),SUMIFS(INDIRECT("Data_main"&amp;"["&amp;AI$8&amp;"]"),Data_main[Data],$A153, Data_main[Segment],$B153, Data_main[Scenario],$B$3))</f>
        <v>237.7459109079083</v>
      </c>
      <c r="AJ153" s="446">
        <f ca="1">IF($B$6="ON", IF(AJ150&gt;=covid_start, IF(AJ150&lt;covid_recovery,NA(),SUMIFS(INDIRECT("Data_main"&amp;"["&amp;AJ$8&amp;"]"),Data_main[Data],$A153, Data_main[Segment],$B153, Data_main[Scenario],$B$3)),SUMIFS(INDIRECT("Data_main"&amp;"["&amp;AJ$8&amp;"]"),Data_main[Data],$A153, Data_main[Segment],$B153, Data_main[Scenario],$B$3)),SUMIFS(INDIRECT("Data_main"&amp;"["&amp;AJ$8&amp;"]"),Data_main[Data],$A153, Data_main[Segment],$B153, Data_main[Scenario],$B$3))</f>
        <v>230.1892048683288</v>
      </c>
      <c r="AK153" s="446">
        <f ca="1">IF($B$6="ON", IF(AK150&gt;=covid_start, IF(AK150&lt;covid_recovery,NA(),SUMIFS(INDIRECT("Data_main"&amp;"["&amp;AK$8&amp;"]"),Data_main[Data],$A153, Data_main[Segment],$B153, Data_main[Scenario],$B$3)),SUMIFS(INDIRECT("Data_main"&amp;"["&amp;AK$8&amp;"]"),Data_main[Data],$A153, Data_main[Segment],$B153, Data_main[Scenario],$B$3)),SUMIFS(INDIRECT("Data_main"&amp;"["&amp;AK$8&amp;"]"),Data_main[Data],$A153, Data_main[Segment],$B153, Data_main[Scenario],$B$3))</f>
        <v>223.03105834372005</v>
      </c>
      <c r="AL153" s="446">
        <f ca="1">IF($B$6="ON", IF(AL150&gt;=covid_start, IF(AL150&lt;covid_recovery,NA(),SUMIFS(INDIRECT("Data_main"&amp;"["&amp;AL$8&amp;"]"),Data_main[Data],$A153, Data_main[Segment],$B153, Data_main[Scenario],$B$3)),SUMIFS(INDIRECT("Data_main"&amp;"["&amp;AL$8&amp;"]"),Data_main[Data],$A153, Data_main[Segment],$B153, Data_main[Scenario],$B$3)),SUMIFS(INDIRECT("Data_main"&amp;"["&amp;AL$8&amp;"]"),Data_main[Data],$A153, Data_main[Segment],$B153, Data_main[Scenario],$B$3))</f>
        <v>216.24074996136525</v>
      </c>
      <c r="AM153" s="446">
        <f ca="1">IF($B$6="ON", IF(AM150&gt;=covid_start, IF(AM150&lt;covid_recovery,NA(),SUMIFS(INDIRECT("Data_main"&amp;"["&amp;AM$8&amp;"]"),Data_main[Data],$A153, Data_main[Segment],$B153, Data_main[Scenario],$B$3)),SUMIFS(INDIRECT("Data_main"&amp;"["&amp;AM$8&amp;"]"),Data_main[Data],$A153, Data_main[Segment],$B153, Data_main[Scenario],$B$3)),SUMIFS(INDIRECT("Data_main"&amp;"["&amp;AM$8&amp;"]"),Data_main[Data],$A153, Data_main[Segment],$B153, Data_main[Scenario],$B$3))</f>
        <v>209.79063663558199</v>
      </c>
      <c r="AN153" s="446">
        <f ca="1">IF($B$6="ON", IF(AN150&gt;=covid_start, IF(AN150&lt;covid_recovery,NA(),SUMIFS(INDIRECT("Data_main"&amp;"["&amp;AN$8&amp;"]"),Data_main[Data],$A153, Data_main[Segment],$B153, Data_main[Scenario],$B$3)),SUMIFS(INDIRECT("Data_main"&amp;"["&amp;AN$8&amp;"]"),Data_main[Data],$A153, Data_main[Segment],$B153, Data_main[Scenario],$B$3)),SUMIFS(INDIRECT("Data_main"&amp;"["&amp;AN$8&amp;"]"),Data_main[Data],$A153, Data_main[Segment],$B153, Data_main[Scenario],$B$3))</f>
        <v>203.65577743375763</v>
      </c>
      <c r="AO153" s="446">
        <f ca="1">IF($B$6="ON", IF(AO150&gt;=covid_start, IF(AO150&lt;covid_recovery,NA(),SUMIFS(INDIRECT("Data_main"&amp;"["&amp;AO$8&amp;"]"),Data_main[Data],$A153, Data_main[Segment],$B153, Data_main[Scenario],$B$3)),SUMIFS(INDIRECT("Data_main"&amp;"["&amp;AO$8&amp;"]"),Data_main[Data],$A153, Data_main[Segment],$B153, Data_main[Scenario],$B$3)),SUMIFS(INDIRECT("Data_main"&amp;"["&amp;AO$8&amp;"]"),Data_main[Data],$A153, Data_main[Segment],$B153, Data_main[Scenario],$B$3))</f>
        <v>212.73366010428501</v>
      </c>
      <c r="AP153" s="446">
        <f ca="1">IF($B$6="ON", IF(AP150&gt;=covid_start, IF(AP150&lt;covid_recovery,NA(),SUMIFS(INDIRECT("Data_main"&amp;"["&amp;AP$8&amp;"]"),Data_main[Data],$A153, Data_main[Segment],$B153, Data_main[Scenario],$B$3)),SUMIFS(INDIRECT("Data_main"&amp;"["&amp;AP$8&amp;"]"),Data_main[Data],$A153, Data_main[Segment],$B153, Data_main[Scenario],$B$3)),SUMIFS(INDIRECT("Data_main"&amp;"["&amp;AP$8&amp;"]"),Data_main[Data],$A153, Data_main[Segment],$B153, Data_main[Scenario],$B$3))</f>
        <v>204.23471344076972</v>
      </c>
      <c r="AQ153" s="446">
        <f ca="1">IF($B$6="ON", IF(AQ150&gt;=covid_start, IF(AQ150&lt;covid_recovery,NA(),SUMIFS(INDIRECT("Data_main"&amp;"["&amp;AQ$8&amp;"]"),Data_main[Data],$A153, Data_main[Segment],$B153, Data_main[Scenario],$B$3)),SUMIFS(INDIRECT("Data_main"&amp;"["&amp;AQ$8&amp;"]"),Data_main[Data],$A153, Data_main[Segment],$B153, Data_main[Scenario],$B$3)),SUMIFS(INDIRECT("Data_main"&amp;"["&amp;AQ$8&amp;"]"),Data_main[Data],$A153, Data_main[Segment],$B153, Data_main[Scenario],$B$3))</f>
        <v>196.07523416462411</v>
      </c>
      <c r="AR153" s="446">
        <f ca="1">IF($B$6="ON", IF(AR150&gt;=covid_start, IF(AR150&lt;covid_recovery,NA(),SUMIFS(INDIRECT("Data_main"&amp;"["&amp;AR$8&amp;"]"),Data_main[Data],$A153, Data_main[Segment],$B153, Data_main[Scenario],$B$3)),SUMIFS(INDIRECT("Data_main"&amp;"["&amp;AR$8&amp;"]"),Data_main[Data],$A153, Data_main[Segment],$B153, Data_main[Scenario],$B$3)),SUMIFS(INDIRECT("Data_main"&amp;"["&amp;AR$8&amp;"]"),Data_main[Data],$A153, Data_main[Segment],$B153, Data_main[Scenario],$B$3))</f>
        <v>188.23528185198805</v>
      </c>
      <c r="AS153" s="446">
        <f ca="1">IF($B$6="ON", IF(AS150&gt;=covid_start, IF(AS150&lt;covid_recovery,NA(),SUMIFS(INDIRECT("Data_main"&amp;"["&amp;AS$8&amp;"]"),Data_main[Data],$A153, Data_main[Segment],$B153, Data_main[Scenario],$B$3)),SUMIFS(INDIRECT("Data_main"&amp;"["&amp;AS$8&amp;"]"),Data_main[Data],$A153, Data_main[Segment],$B153, Data_main[Scenario],$B$3)),SUMIFS(INDIRECT("Data_main"&amp;"["&amp;AS$8&amp;"]"),Data_main[Data],$A153, Data_main[Segment],$B153, Data_main[Scenario],$B$3))</f>
        <v>180.69644782973205</v>
      </c>
      <c r="AT153" s="446">
        <f ca="1">IF($B$6="ON", IF(AT150&gt;=covid_start, IF(AT150&lt;covid_recovery,NA(),SUMIFS(INDIRECT("Data_main"&amp;"["&amp;AT$8&amp;"]"),Data_main[Data],$A153, Data_main[Segment],$B153, Data_main[Scenario],$B$3)),SUMIFS(INDIRECT("Data_main"&amp;"["&amp;AT$8&amp;"]"),Data_main[Data],$A153, Data_main[Segment],$B153, Data_main[Scenario],$B$3)),SUMIFS(INDIRECT("Data_main"&amp;"["&amp;AT$8&amp;"]"),Data_main[Data],$A153, Data_main[Segment],$B153, Data_main[Scenario],$B$3))</f>
        <v>173.44171086737276</v>
      </c>
      <c r="AU153" s="446">
        <f ca="1">IF($B$6="ON", IF(AU150&gt;=covid_start, IF(AU150&lt;covid_recovery,NA(),SUMIFS(INDIRECT("Data_main"&amp;"["&amp;AU$8&amp;"]"),Data_main[Data],$A153, Data_main[Segment],$B153, Data_main[Scenario],$B$3)),SUMIFS(INDIRECT("Data_main"&amp;"["&amp;AU$8&amp;"]"),Data_main[Data],$A153, Data_main[Segment],$B153, Data_main[Scenario],$B$3)),SUMIFS(INDIRECT("Data_main"&amp;"["&amp;AU$8&amp;"]"),Data_main[Data],$A153, Data_main[Segment],$B153, Data_main[Scenario],$B$3))</f>
        <v>166.45530888179835</v>
      </c>
      <c r="AV153" s="446">
        <f ca="1">IF($B$6="ON", IF(AV150&gt;=covid_start, IF(AV150&lt;covid_recovery,NA(),SUMIFS(INDIRECT("Data_main"&amp;"["&amp;AV$8&amp;"]"),Data_main[Data],$A153, Data_main[Segment],$B153, Data_main[Scenario],$B$3)),SUMIFS(INDIRECT("Data_main"&amp;"["&amp;AV$8&amp;"]"),Data_main[Data],$A153, Data_main[Segment],$B153, Data_main[Scenario],$B$3)),SUMIFS(INDIRECT("Data_main"&amp;"["&amp;AV$8&amp;"]"),Data_main[Data],$A153, Data_main[Segment],$B153, Data_main[Scenario],$B$3))</f>
        <v>159.72262461948085</v>
      </c>
      <c r="AW153" s="446">
        <f ca="1">IF($B$6="ON", IF(AW150&gt;=covid_start, IF(AW150&lt;covid_recovery,NA(),SUMIFS(INDIRECT("Data_main"&amp;"["&amp;AW$8&amp;"]"),Data_main[Data],$A153, Data_main[Segment],$B153, Data_main[Scenario],$B$3)),SUMIFS(INDIRECT("Data_main"&amp;"["&amp;AW$8&amp;"]"),Data_main[Data],$A153, Data_main[Segment],$B153, Data_main[Scenario],$B$3)),SUMIFS(INDIRECT("Data_main"&amp;"["&amp;AW$8&amp;"]"),Data_main[Data],$A153, Data_main[Segment],$B153, Data_main[Scenario],$B$3))</f>
        <v>153.23008357124425</v>
      </c>
      <c r="AX153" s="446">
        <f ca="1">IF($B$6="ON", IF(AX150&gt;=covid_start, IF(AX150&lt;covid_recovery,NA(),SUMIFS(INDIRECT("Data_main"&amp;"["&amp;AX$8&amp;"]"),Data_main[Data],$A153, Data_main[Segment],$B153, Data_main[Scenario],$B$3)),SUMIFS(INDIRECT("Data_main"&amp;"["&amp;AX$8&amp;"]"),Data_main[Data],$A153, Data_main[Segment],$B153, Data_main[Scenario],$B$3)),SUMIFS(INDIRECT("Data_main"&amp;"["&amp;AX$8&amp;"]"),Data_main[Data],$A153, Data_main[Segment],$B153, Data_main[Scenario],$B$3))</f>
        <v>146.9650626192431</v>
      </c>
      <c r="AY153" s="446">
        <f ca="1">IF($B$6="ON", IF(AY150&gt;=covid_start, IF(AY150&lt;covid_recovery,NA(),SUMIFS(INDIRECT("Data_main"&amp;"["&amp;AY$8&amp;"]"),Data_main[Data],$A153, Data_main[Segment],$B153, Data_main[Scenario],$B$3)),SUMIFS(INDIRECT("Data_main"&amp;"["&amp;AY$8&amp;"]"),Data_main[Data],$A153, Data_main[Segment],$B153, Data_main[Scenario],$B$3)),SUMIFS(INDIRECT("Data_main"&amp;"["&amp;AY$8&amp;"]"),Data_main[Data],$A153, Data_main[Segment],$B153, Data_main[Scenario],$B$3))</f>
        <v>143.08295964614061</v>
      </c>
      <c r="AZ153" s="446">
        <f ca="1">IF($B$6="ON", IF(AZ150&gt;=covid_start, IF(AZ150&lt;covid_recovery,NA(),SUMIFS(INDIRECT("Data_main"&amp;"["&amp;AZ$8&amp;"]"),Data_main[Data],$A153, Data_main[Segment],$B153, Data_main[Scenario],$B$3)),SUMIFS(INDIRECT("Data_main"&amp;"["&amp;AZ$8&amp;"]"),Data_main[Data],$A153, Data_main[Segment],$B153, Data_main[Scenario],$B$3)),SUMIFS(INDIRECT("Data_main"&amp;"["&amp;AZ$8&amp;"]"),Data_main[Data],$A153, Data_main[Segment],$B153, Data_main[Scenario],$B$3))</f>
        <v>139.33828110093432</v>
      </c>
      <c r="BA153" s="446">
        <f ca="1">IF($B$6="ON", IF(BA150&gt;=covid_start, IF(BA150&lt;covid_recovery,NA(),SUMIFS(INDIRECT("Data_main"&amp;"["&amp;BA$8&amp;"]"),Data_main[Data],$A153, Data_main[Segment],$B153, Data_main[Scenario],$B$3)),SUMIFS(INDIRECT("Data_main"&amp;"["&amp;BA$8&amp;"]"),Data_main[Data],$A153, Data_main[Segment],$B153, Data_main[Scenario],$B$3)),SUMIFS(INDIRECT("Data_main"&amp;"["&amp;BA$8&amp;"]"),Data_main[Data],$A153, Data_main[Segment],$B153, Data_main[Scenario],$B$3))</f>
        <v>135.7238567646356</v>
      </c>
      <c r="BB153" s="446">
        <f ca="1">IF($B$6="ON", IF(BB150&gt;=covid_start, IF(BB150&lt;covid_recovery,NA(),SUMIFS(INDIRECT("Data_main"&amp;"["&amp;BB$8&amp;"]"),Data_main[Data],$A153, Data_main[Segment],$B153, Data_main[Scenario],$B$3)),SUMIFS(INDIRECT("Data_main"&amp;"["&amp;BB$8&amp;"]"),Data_main[Data],$A153, Data_main[Segment],$B153, Data_main[Scenario],$B$3)),SUMIFS(INDIRECT("Data_main"&amp;"["&amp;BB$8&amp;"]"),Data_main[Data],$A153, Data_main[Segment],$B153, Data_main[Scenario],$B$3))</f>
        <v>132.23300670636422</v>
      </c>
      <c r="BC153" s="446">
        <f ca="1">IF($B$6="ON", IF(BC150&gt;=covid_start, IF(BC150&lt;covid_recovery,NA(),SUMIFS(INDIRECT("Data_main"&amp;"["&amp;BC$8&amp;"]"),Data_main[Data],$A153, Data_main[Segment],$B153, Data_main[Scenario],$B$3)),SUMIFS(INDIRECT("Data_main"&amp;"["&amp;BC$8&amp;"]"),Data_main[Data],$A153, Data_main[Segment],$B153, Data_main[Scenario],$B$3)),SUMIFS(INDIRECT("Data_main"&amp;"["&amp;BC$8&amp;"]"),Data_main[Data],$A153, Data_main[Segment],$B153, Data_main[Scenario],$B$3))</f>
        <v>128.85950008128475</v>
      </c>
      <c r="BD153" s="446">
        <f ca="1">IF($B$6="ON", IF(BD150&gt;=covid_start, IF(BD150&lt;covid_recovery,NA(),SUMIFS(INDIRECT("Data_main"&amp;"["&amp;BD$8&amp;"]"),Data_main[Data],$A153, Data_main[Segment],$B153, Data_main[Scenario],$B$3)),SUMIFS(INDIRECT("Data_main"&amp;"["&amp;BD$8&amp;"]"),Data_main[Data],$A153, Data_main[Segment],$B153, Data_main[Scenario],$B$3)),SUMIFS(INDIRECT("Data_main"&amp;"["&amp;BD$8&amp;"]"),Data_main[Data],$A153, Data_main[Segment],$B153, Data_main[Scenario],$B$3))</f>
        <v>125.59751801483321</v>
      </c>
      <c r="BE153" s="446">
        <f ca="1">IF($B$6="ON", IF(BE150&gt;=covid_start, IF(BE150&lt;covid_recovery,NA(),SUMIFS(INDIRECT("Data_main"&amp;"["&amp;BE$8&amp;"]"),Data_main[Data],$A153, Data_main[Segment],$B153, Data_main[Scenario],$B$3)),SUMIFS(INDIRECT("Data_main"&amp;"["&amp;BE$8&amp;"]"),Data_main[Data],$A153, Data_main[Segment],$B153, Data_main[Scenario],$B$3)),SUMIFS(INDIRECT("Data_main"&amp;"["&amp;BE$8&amp;"]"),Data_main[Data],$A153, Data_main[Segment],$B153, Data_main[Scenario],$B$3))</f>
        <v>122.44162010811243</v>
      </c>
      <c r="BF153" s="446">
        <f ca="1">IF($B$6="ON", IF(BF150&gt;=covid_start, IF(BF150&lt;covid_recovery,NA(),SUMIFS(INDIRECT("Data_main"&amp;"["&amp;BF$8&amp;"]"),Data_main[Data],$A153, Data_main[Segment],$B153, Data_main[Scenario],$B$3)),SUMIFS(INDIRECT("Data_main"&amp;"["&amp;BF$8&amp;"]"),Data_main[Data],$A153, Data_main[Segment],$B153, Data_main[Scenario],$B$3)),SUMIFS(INDIRECT("Data_main"&amp;"["&amp;BF$8&amp;"]"),Data_main[Data],$A153, Data_main[Segment],$B153, Data_main[Scenario],$B$3))</f>
        <v>119.3867141588719</v>
      </c>
      <c r="BG153" s="446">
        <f ca="1">IF($B$6="ON", IF(BG150&gt;=covid_start, IF(BG150&lt;covid_recovery,NA(),SUMIFS(INDIRECT("Data_main"&amp;"["&amp;BG$8&amp;"]"),Data_main[Data],$A153, Data_main[Segment],$B153, Data_main[Scenario],$B$3)),SUMIFS(INDIRECT("Data_main"&amp;"["&amp;BG$8&amp;"]"),Data_main[Data],$A153, Data_main[Segment],$B153, Data_main[Scenario],$B$3)),SUMIFS(INDIRECT("Data_main"&amp;"["&amp;BG$8&amp;"]"),Data_main[Data],$A153, Data_main[Segment],$B153, Data_main[Scenario],$B$3))</f>
        <v>116.42802874358698</v>
      </c>
      <c r="BH153" s="446">
        <f ca="1">IF($B$6="ON", IF(BH150&gt;=covid_start, IF(BH150&lt;covid_recovery,NA(),SUMIFS(INDIRECT("Data_main"&amp;"["&amp;BH$8&amp;"]"),Data_main[Data],$A153, Data_main[Segment],$B153, Data_main[Scenario],$B$3)),SUMIFS(INDIRECT("Data_main"&amp;"["&amp;BH$8&amp;"]"),Data_main[Data],$A153, Data_main[Segment],$B153, Data_main[Scenario],$B$3)),SUMIFS(INDIRECT("Data_main"&amp;"["&amp;BH$8&amp;"]"),Data_main[Data],$A153, Data_main[Segment],$B153, Data_main[Scenario],$B$3))</f>
        <v>113.5610883501224</v>
      </c>
      <c r="BI153" s="446">
        <f ca="1">IF($B$6="ON", IF(BI150&gt;=covid_start, IF(BI150&lt;covid_recovery,NA(),SUMIFS(INDIRECT("Data_main"&amp;"["&amp;BI$8&amp;"]"),Data_main[Data],$A153, Data_main[Segment],$B153, Data_main[Scenario],$B$3)),SUMIFS(INDIRECT("Data_main"&amp;"["&amp;BI$8&amp;"]"),Data_main[Data],$A153, Data_main[Segment],$B153, Data_main[Scenario],$B$3)),SUMIFS(INDIRECT("Data_main"&amp;"["&amp;BI$8&amp;"]"),Data_main[Data],$A153, Data_main[Segment],$B153, Data_main[Scenario],$B$3))</f>
        <v>-137.60275599383991</v>
      </c>
      <c r="BJ153" s="446">
        <f ca="1">IF($B$6="ON", IF(BJ150&gt;=covid_start, IF(BJ150&lt;covid_recovery,NA(),SUMIFS(INDIRECT("Data_main"&amp;"["&amp;BJ$8&amp;"]"),Data_main[Data],$A153, Data_main[Segment],$B153, Data_main[Scenario],$B$3)),SUMIFS(INDIRECT("Data_main"&amp;"["&amp;BJ$8&amp;"]"),Data_main[Data],$A153, Data_main[Segment],$B153, Data_main[Scenario],$B$3)),SUMIFS(INDIRECT("Data_main"&amp;"["&amp;BJ$8&amp;"]"),Data_main[Data],$A153, Data_main[Segment],$B153, Data_main[Scenario],$B$3))</f>
        <v>-147.26816599916734</v>
      </c>
      <c r="BK153" s="446">
        <f ca="1">IF($B$6="ON", IF(BK150&gt;=covid_start, IF(BK150&lt;covid_recovery,NA(),SUMIFS(INDIRECT("Data_main"&amp;"["&amp;BK$8&amp;"]"),Data_main[Data],$A153, Data_main[Segment],$B153, Data_main[Scenario],$B$3)),SUMIFS(INDIRECT("Data_main"&amp;"["&amp;BK$8&amp;"]"),Data_main[Data],$A153, Data_main[Segment],$B153, Data_main[Scenario],$B$3)),SUMIFS(INDIRECT("Data_main"&amp;"["&amp;BK$8&amp;"]"),Data_main[Data],$A153, Data_main[Segment],$B153, Data_main[Scenario],$B$3))</f>
        <v>-235.83518013621821</v>
      </c>
      <c r="BL153" s="446">
        <f ca="1">IF($B$6="ON", IF(BL150&gt;=covid_start, IF(BL150&lt;covid_recovery,NA(),SUMIFS(INDIRECT("Data_main"&amp;"["&amp;BL$8&amp;"]"),Data_main[Data],$A153, Data_main[Segment],$B153, Data_main[Scenario],$B$3)),SUMIFS(INDIRECT("Data_main"&amp;"["&amp;BL$8&amp;"]"),Data_main[Data],$A153, Data_main[Segment],$B153, Data_main[Scenario],$B$3)),SUMIFS(INDIRECT("Data_main"&amp;"["&amp;BL$8&amp;"]"),Data_main[Data],$A153, Data_main[Segment],$B153, Data_main[Scenario],$B$3))</f>
        <v>-346.76688623572261</v>
      </c>
      <c r="BM153" s="446" t="e">
        <f ca="1">IF($B$6="ON", IF(BM150&gt;=covid_start, IF(BM150&lt;covid_recovery,NA(),SUMIFS(INDIRECT("Data_main"&amp;"["&amp;BM$8&amp;"]"),Data_main[Data],$A153, Data_main[Segment],$B153, Data_main[Scenario],$B$3)),SUMIFS(INDIRECT("Data_main"&amp;"["&amp;BM$8&amp;"]"),Data_main[Data],$A153, Data_main[Segment],$B153, Data_main[Scenario],$B$3)),SUMIFS(INDIRECT("Data_main"&amp;"["&amp;BM$8&amp;"]"),Data_main[Data],$A153, Data_main[Segment],$B153, Data_main[Scenario],$B$3))</f>
        <v>#DIV/0!</v>
      </c>
      <c r="BN153" s="446" t="e">
        <f ca="1">IF($B$6="ON", IF(BN150&gt;=covid_start, IF(BN150&lt;covid_recovery,NA(),SUMIFS(INDIRECT("Data_main"&amp;"["&amp;BN$8&amp;"]"),Data_main[Data],$A153, Data_main[Segment],$B153, Data_main[Scenario],$B$3)),SUMIFS(INDIRECT("Data_main"&amp;"["&amp;BN$8&amp;"]"),Data_main[Data],$A153, Data_main[Segment],$B153, Data_main[Scenario],$B$3)),SUMIFS(INDIRECT("Data_main"&amp;"["&amp;BN$8&amp;"]"),Data_main[Data],$A153, Data_main[Segment],$B153, Data_main[Scenario],$B$3))</f>
        <v>#DIV/0!</v>
      </c>
      <c r="BO153" s="446" t="e">
        <f ca="1">IF($B$6="ON", IF(BO150&gt;=covid_start, IF(BO150&lt;covid_recovery,NA(),SUMIFS(INDIRECT("Data_main"&amp;"["&amp;BO$8&amp;"]"),Data_main[Data],$A153, Data_main[Segment],$B153, Data_main[Scenario],$B$3)),SUMIFS(INDIRECT("Data_main"&amp;"["&amp;BO$8&amp;"]"),Data_main[Data],$A153, Data_main[Segment],$B153, Data_main[Scenario],$B$3)),SUMIFS(INDIRECT("Data_main"&amp;"["&amp;BO$8&amp;"]"),Data_main[Data],$A153, Data_main[Segment],$B153, Data_main[Scenario],$B$3))</f>
        <v>#DIV/0!</v>
      </c>
      <c r="BP153" s="446" t="e">
        <f ca="1">IF($B$6="ON", IF(BP150&gt;=covid_start, IF(BP150&lt;covid_recovery,NA(),SUMIFS(INDIRECT("Data_main"&amp;"["&amp;BP$8&amp;"]"),Data_main[Data],$A153, Data_main[Segment],$B153, Data_main[Scenario],$B$3)),SUMIFS(INDIRECT("Data_main"&amp;"["&amp;BP$8&amp;"]"),Data_main[Data],$A153, Data_main[Segment],$B153, Data_main[Scenario],$B$3)),SUMIFS(INDIRECT("Data_main"&amp;"["&amp;BP$8&amp;"]"),Data_main[Data],$A153, Data_main[Segment],$B153, Data_main[Scenario],$B$3))</f>
        <v>#DIV/0!</v>
      </c>
      <c r="BQ153" s="446" t="e">
        <f ca="1">IF($B$6="ON", IF(BQ150&gt;=covid_start, IF(BQ150&lt;covid_recovery,NA(),SUMIFS(INDIRECT("Data_main"&amp;"["&amp;BQ$8&amp;"]"),Data_main[Data],$A153, Data_main[Segment],$B153, Data_main[Scenario],$B$3)),SUMIFS(INDIRECT("Data_main"&amp;"["&amp;BQ$8&amp;"]"),Data_main[Data],$A153, Data_main[Segment],$B153, Data_main[Scenario],$B$3)),SUMIFS(INDIRECT("Data_main"&amp;"["&amp;BQ$8&amp;"]"),Data_main[Data],$A153, Data_main[Segment],$B153, Data_main[Scenario],$B$3))</f>
        <v>#DIV/0!</v>
      </c>
      <c r="BR153" s="446" t="e">
        <f ca="1">IF($B$6="ON", IF(BR150&gt;=covid_start, IF(BR150&lt;covid_recovery,NA(),SUMIFS(INDIRECT("Data_main"&amp;"["&amp;BR$8&amp;"]"),Data_main[Data],$A153, Data_main[Segment],$B153, Data_main[Scenario],$B$3)),SUMIFS(INDIRECT("Data_main"&amp;"["&amp;BR$8&amp;"]"),Data_main[Data],$A153, Data_main[Segment],$B153, Data_main[Scenario],$B$3)),SUMIFS(INDIRECT("Data_main"&amp;"["&amp;BR$8&amp;"]"),Data_main[Data],$A153, Data_main[Segment],$B153, Data_main[Scenario],$B$3))</f>
        <v>#DIV/0!</v>
      </c>
      <c r="BS153" s="446" t="e">
        <f ca="1">IF($B$6="ON", IF(BS150&gt;=covid_start, IF(BS150&lt;covid_recovery,NA(),SUMIFS(INDIRECT("Data_main"&amp;"["&amp;BS$8&amp;"]"),Data_main[Data],$A153, Data_main[Segment],$B153, Data_main[Scenario],$B$3)),SUMIFS(INDIRECT("Data_main"&amp;"["&amp;BS$8&amp;"]"),Data_main[Data],$A153, Data_main[Segment],$B153, Data_main[Scenario],$B$3)),SUMIFS(INDIRECT("Data_main"&amp;"["&amp;BS$8&amp;"]"),Data_main[Data],$A153, Data_main[Segment],$B153, Data_main[Scenario],$B$3))</f>
        <v>#DIV/0!</v>
      </c>
      <c r="BT153" s="446" t="e">
        <f ca="1">IF($B$6="ON", IF(BT150&gt;=covid_start, IF(BT150&lt;covid_recovery,NA(),SUMIFS(INDIRECT("Data_main"&amp;"["&amp;BT$8&amp;"]"),Data_main[Data],$A153, Data_main[Segment],$B153, Data_main[Scenario],$B$3)),SUMIFS(INDIRECT("Data_main"&amp;"["&amp;BT$8&amp;"]"),Data_main[Data],$A153, Data_main[Segment],$B153, Data_main[Scenario],$B$3)),SUMIFS(INDIRECT("Data_main"&amp;"["&amp;BT$8&amp;"]"),Data_main[Data],$A153, Data_main[Segment],$B153, Data_main[Scenario],$B$3))</f>
        <v>#DIV/0!</v>
      </c>
      <c r="BU153" s="446" t="e">
        <f ca="1">IF($B$6="ON", IF(BU150&gt;=covid_start, IF(BU150&lt;covid_recovery,NA(),SUMIFS(INDIRECT("Data_main"&amp;"["&amp;BU$8&amp;"]"),Data_main[Data],$A153, Data_main[Segment],$B153, Data_main[Scenario],$B$3)),SUMIFS(INDIRECT("Data_main"&amp;"["&amp;BU$8&amp;"]"),Data_main[Data],$A153, Data_main[Segment],$B153, Data_main[Scenario],$B$3)),SUMIFS(INDIRECT("Data_main"&amp;"["&amp;BU$8&amp;"]"),Data_main[Data],$A153, Data_main[Segment],$B153, Data_main[Scenario],$B$3))</f>
        <v>#DIV/0!</v>
      </c>
      <c r="BV153" s="446" t="e">
        <f ca="1">IF($B$6="ON", IF(BV150&gt;=covid_start, IF(BV150&lt;covid_recovery,NA(),SUMIFS(INDIRECT("Data_main"&amp;"["&amp;BV$8&amp;"]"),Data_main[Data],$A153, Data_main[Segment],$B153, Data_main[Scenario],$B$3)),SUMIFS(INDIRECT("Data_main"&amp;"["&amp;BV$8&amp;"]"),Data_main[Data],$A153, Data_main[Segment],$B153, Data_main[Scenario],$B$3)),SUMIFS(INDIRECT("Data_main"&amp;"["&amp;BV$8&amp;"]"),Data_main[Data],$A153, Data_main[Segment],$B153, Data_main[Scenario],$B$3))</f>
        <v>#DIV/0!</v>
      </c>
      <c r="BW153" s="446" t="e">
        <f ca="1">IF($B$6="ON", IF(BW150&gt;=covid_start, IF(BW150&lt;covid_recovery,NA(),SUMIFS(INDIRECT("Data_main"&amp;"["&amp;BW$8&amp;"]"),Data_main[Data],$A153, Data_main[Segment],$B153, Data_main[Scenario],$B$3)),SUMIFS(INDIRECT("Data_main"&amp;"["&amp;BW$8&amp;"]"),Data_main[Data],$A153, Data_main[Segment],$B153, Data_main[Scenario],$B$3)),SUMIFS(INDIRECT("Data_main"&amp;"["&amp;BW$8&amp;"]"),Data_main[Data],$A153, Data_main[Segment],$B153, Data_main[Scenario],$B$3))</f>
        <v>#DIV/0!</v>
      </c>
      <c r="BX153" s="446" t="e">
        <f ca="1">IF($B$6="ON", IF(BX150&gt;=covid_start, IF(BX150&lt;covid_recovery,NA(),SUMIFS(INDIRECT("Data_main"&amp;"["&amp;BX$8&amp;"]"),Data_main[Data],$A153, Data_main[Segment],$B153, Data_main[Scenario],$B$3)),SUMIFS(INDIRECT("Data_main"&amp;"["&amp;BX$8&amp;"]"),Data_main[Data],$A153, Data_main[Segment],$B153, Data_main[Scenario],$B$3)),SUMIFS(INDIRECT("Data_main"&amp;"["&amp;BX$8&amp;"]"),Data_main[Data],$A153, Data_main[Segment],$B153, Data_main[Scenario],$B$3))</f>
        <v>#DIV/0!</v>
      </c>
      <c r="BY153" s="446" t="e">
        <f ca="1">IF($B$6="ON", IF(BY150&gt;=covid_start, IF(BY150&lt;covid_recovery,NA(),SUMIFS(INDIRECT("Data_main"&amp;"["&amp;BY$8&amp;"]"),Data_main[Data],$A153, Data_main[Segment],$B153, Data_main[Scenario],$B$3)),SUMIFS(INDIRECT("Data_main"&amp;"["&amp;BY$8&amp;"]"),Data_main[Data],$A153, Data_main[Segment],$B153, Data_main[Scenario],$B$3)),SUMIFS(INDIRECT("Data_main"&amp;"["&amp;BY$8&amp;"]"),Data_main[Data],$A153, Data_main[Segment],$B153, Data_main[Scenario],$B$3))</f>
        <v>#DIV/0!</v>
      </c>
      <c r="BZ153" s="446" t="e">
        <f ca="1">IF($B$6="ON", IF(BZ150&gt;=covid_start, IF(BZ150&lt;covid_recovery,NA(),SUMIFS(INDIRECT("Data_main"&amp;"["&amp;BZ$8&amp;"]"),Data_main[Data],$A153, Data_main[Segment],$B153, Data_main[Scenario],$B$3)),SUMIFS(INDIRECT("Data_main"&amp;"["&amp;BZ$8&amp;"]"),Data_main[Data],$A153, Data_main[Segment],$B153, Data_main[Scenario],$B$3)),SUMIFS(INDIRECT("Data_main"&amp;"["&amp;BZ$8&amp;"]"),Data_main[Data],$A153, Data_main[Segment],$B153, Data_main[Scenario],$B$3))</f>
        <v>#DIV/0!</v>
      </c>
      <c r="CA153" s="446" t="e">
        <f ca="1">IF($B$6="ON", IF(CA150&gt;=covid_start, IF(CA150&lt;covid_recovery,NA(),SUMIFS(INDIRECT("Data_main"&amp;"["&amp;CA$8&amp;"]"),Data_main[Data],$A153, Data_main[Segment],$B153, Data_main[Scenario],$B$3)),SUMIFS(INDIRECT("Data_main"&amp;"["&amp;CA$8&amp;"]"),Data_main[Data],$A153, Data_main[Segment],$B153, Data_main[Scenario],$B$3)),SUMIFS(INDIRECT("Data_main"&amp;"["&amp;CA$8&amp;"]"),Data_main[Data],$A153, Data_main[Segment],$B153, Data_main[Scenario],$B$3))</f>
        <v>#DIV/0!</v>
      </c>
      <c r="CB153" s="446" t="e">
        <f ca="1">IF($B$6="ON", IF(CB150&gt;=covid_start, IF(CB150&lt;covid_recovery,NA(),SUMIFS(INDIRECT("Data_main"&amp;"["&amp;CB$8&amp;"]"),Data_main[Data],$A153, Data_main[Segment],$B153, Data_main[Scenario],$B$3)),SUMIFS(INDIRECT("Data_main"&amp;"["&amp;CB$8&amp;"]"),Data_main[Data],$A153, Data_main[Segment],$B153, Data_main[Scenario],$B$3)),SUMIFS(INDIRECT("Data_main"&amp;"["&amp;CB$8&amp;"]"),Data_main[Data],$A153, Data_main[Segment],$B153, Data_main[Scenario],$B$3))</f>
        <v>#DIV/0!</v>
      </c>
      <c r="CC153" s="446" t="e">
        <f ca="1">IF($B$6="ON", IF(CC150&gt;=covid_start, IF(CC150&lt;covid_recovery,NA(),SUMIFS(INDIRECT("Data_main"&amp;"["&amp;CC$8&amp;"]"),Data_main[Data],$A153, Data_main[Segment],$B153, Data_main[Scenario],$B$3)),SUMIFS(INDIRECT("Data_main"&amp;"["&amp;CC$8&amp;"]"),Data_main[Data],$A153, Data_main[Segment],$B153, Data_main[Scenario],$B$3)),SUMIFS(INDIRECT("Data_main"&amp;"["&amp;CC$8&amp;"]"),Data_main[Data],$A153, Data_main[Segment],$B153, Data_main[Scenario],$B$3))</f>
        <v>#DIV/0!</v>
      </c>
      <c r="CD153" s="446" t="e">
        <f ca="1">IF($B$6="ON", IF(CD150&gt;=covid_start, IF(CD150&lt;covid_recovery,NA(),SUMIFS(INDIRECT("Data_main"&amp;"["&amp;CD$8&amp;"]"),Data_main[Data],$A153, Data_main[Segment],$B153, Data_main[Scenario],$B$3)),SUMIFS(INDIRECT("Data_main"&amp;"["&amp;CD$8&amp;"]"),Data_main[Data],$A153, Data_main[Segment],$B153, Data_main[Scenario],$B$3)),SUMIFS(INDIRECT("Data_main"&amp;"["&amp;CD$8&amp;"]"),Data_main[Data],$A153, Data_main[Segment],$B153, Data_main[Scenario],$B$3))</f>
        <v>#DIV/0!</v>
      </c>
      <c r="CE153" s="446" t="e">
        <f ca="1">IF($B$6="ON", IF(CE150&gt;=covid_start, IF(CE150&lt;covid_recovery,NA(),SUMIFS(INDIRECT("Data_main"&amp;"["&amp;CE$8&amp;"]"),Data_main[Data],$A153, Data_main[Segment],$B153, Data_main[Scenario],$B$3)),SUMIFS(INDIRECT("Data_main"&amp;"["&amp;CE$8&amp;"]"),Data_main[Data],$A153, Data_main[Segment],$B153, Data_main[Scenario],$B$3)),SUMIFS(INDIRECT("Data_main"&amp;"["&amp;CE$8&amp;"]"),Data_main[Data],$A153, Data_main[Segment],$B153, Data_main[Scenario],$B$3))</f>
        <v>#DIV/0!</v>
      </c>
      <c r="CF153" s="446" t="e">
        <f ca="1">IF($B$6="ON", IF(CF150&gt;=covid_start, IF(CF150&lt;covid_recovery,NA(),SUMIFS(INDIRECT("Data_main"&amp;"["&amp;CF$8&amp;"]"),Data_main[Data],$A153, Data_main[Segment],$B153, Data_main[Scenario],$B$3)),SUMIFS(INDIRECT("Data_main"&amp;"["&amp;CF$8&amp;"]"),Data_main[Data],$A153, Data_main[Segment],$B153, Data_main[Scenario],$B$3)),SUMIFS(INDIRECT("Data_main"&amp;"["&amp;CF$8&amp;"]"),Data_main[Data],$A153, Data_main[Segment],$B153, Data_main[Scenario],$B$3))</f>
        <v>#DIV/0!</v>
      </c>
      <c r="CG153" s="446" t="e">
        <f ca="1">IF($B$6="ON", IF(CG150&gt;=covid_start, IF(CG150&lt;covid_recovery,NA(),SUMIFS(INDIRECT("Data_main"&amp;"["&amp;CG$8&amp;"]"),Data_main[Data],$A153, Data_main[Segment],$B153, Data_main[Scenario],$B$3)),SUMIFS(INDIRECT("Data_main"&amp;"["&amp;CG$8&amp;"]"),Data_main[Data],$A153, Data_main[Segment],$B153, Data_main[Scenario],$B$3)),SUMIFS(INDIRECT("Data_main"&amp;"["&amp;CG$8&amp;"]"),Data_main[Data],$A153, Data_main[Segment],$B153, Data_main[Scenario],$B$3))</f>
        <v>#DIV/0!</v>
      </c>
      <c r="CH153" s="446" t="e">
        <f ca="1">IF($B$6="ON", IF(CH150&gt;=covid_start, IF(CH150&lt;covid_recovery,NA(),SUMIFS(INDIRECT("Data_main"&amp;"["&amp;CH$8&amp;"]"),Data_main[Data],$A153, Data_main[Segment],$B153, Data_main[Scenario],$B$3)),SUMIFS(INDIRECT("Data_main"&amp;"["&amp;CH$8&amp;"]"),Data_main[Data],$A153, Data_main[Segment],$B153, Data_main[Scenario],$B$3)),SUMIFS(INDIRECT("Data_main"&amp;"["&amp;CH$8&amp;"]"),Data_main[Data],$A153, Data_main[Segment],$B153, Data_main[Scenario],$B$3))</f>
        <v>#DIV/0!</v>
      </c>
      <c r="CI153" s="446" t="e">
        <f ca="1">IF($B$6="ON", IF(CI150&gt;=covid_start, IF(CI150&lt;covid_recovery,NA(),SUMIFS(INDIRECT("Data_main"&amp;"["&amp;CI$8&amp;"]"),Data_main[Data],$A153, Data_main[Segment],$B153, Data_main[Scenario],$B$3)),SUMIFS(INDIRECT("Data_main"&amp;"["&amp;CI$8&amp;"]"),Data_main[Data],$A153, Data_main[Segment],$B153, Data_main[Scenario],$B$3)),SUMIFS(INDIRECT("Data_main"&amp;"["&amp;CI$8&amp;"]"),Data_main[Data],$A153, Data_main[Segment],$B153, Data_main[Scenario],$B$3))</f>
        <v>#DIV/0!</v>
      </c>
      <c r="CJ153" s="446" t="e">
        <f ca="1">IF($B$6="ON", IF(CJ150&gt;=covid_start, IF(CJ150&lt;covid_recovery,NA(),SUMIFS(INDIRECT("Data_main"&amp;"["&amp;CJ$8&amp;"]"),Data_main[Data],$A153, Data_main[Segment],$B153, Data_main[Scenario],$B$3)),SUMIFS(INDIRECT("Data_main"&amp;"["&amp;CJ$8&amp;"]"),Data_main[Data],$A153, Data_main[Segment],$B153, Data_main[Scenario],$B$3)),SUMIFS(INDIRECT("Data_main"&amp;"["&amp;CJ$8&amp;"]"),Data_main[Data],$A153, Data_main[Segment],$B153, Data_main[Scenario],$B$3))</f>
        <v>#DIV/0!</v>
      </c>
      <c r="CK153" s="446" t="e">
        <f ca="1">IF($B$6="ON", IF(CK150&gt;=covid_start, IF(CK150&lt;covid_recovery,NA(),SUMIFS(INDIRECT("Data_main"&amp;"["&amp;CK$8&amp;"]"),Data_main[Data],$A153, Data_main[Segment],$B153, Data_main[Scenario],$B$3)),SUMIFS(INDIRECT("Data_main"&amp;"["&amp;CK$8&amp;"]"),Data_main[Data],$A153, Data_main[Segment],$B153, Data_main[Scenario],$B$3)),SUMIFS(INDIRECT("Data_main"&amp;"["&amp;CK$8&amp;"]"),Data_main[Data],$A153, Data_main[Segment],$B153, Data_main[Scenario],$B$3))</f>
        <v>#DIV/0!</v>
      </c>
      <c r="CL153" s="446" t="e">
        <f ca="1">IF($B$6="ON", IF(CL150&gt;=covid_start, IF(CL150&lt;covid_recovery,NA(),SUMIFS(INDIRECT("Data_main"&amp;"["&amp;CL$8&amp;"]"),Data_main[Data],$A153, Data_main[Segment],$B153, Data_main[Scenario],$B$3)),SUMIFS(INDIRECT("Data_main"&amp;"["&amp;CL$8&amp;"]"),Data_main[Data],$A153, Data_main[Segment],$B153, Data_main[Scenario],$B$3)),SUMIFS(INDIRECT("Data_main"&amp;"["&amp;CL$8&amp;"]"),Data_main[Data],$A153, Data_main[Segment],$B153, Data_main[Scenario],$B$3))</f>
        <v>#DIV/0!</v>
      </c>
      <c r="CN153" s="447">
        <f ca="1">IFERROR((Y153/H153)^(1/17)-1,"")</f>
        <v>-2.9042383120773452E-2</v>
      </c>
      <c r="CO153" s="447">
        <f ca="1">IFERROR((AN153/Y153)^(1/15)-1,"")</f>
        <v>-3.3387995467958453E-2</v>
      </c>
      <c r="CP153" s="447">
        <f ca="1">IFERROR((AN153/H153)^(1/32)-1,"")</f>
        <v>-3.1081816109338578E-2</v>
      </c>
    </row>
    <row r="154" spans="1:94" x14ac:dyDescent="0.25">
      <c r="A154" s="450"/>
      <c r="B154" s="450" t="s">
        <v>26</v>
      </c>
      <c r="C154" s="450" t="s">
        <v>314</v>
      </c>
      <c r="D154" s="450" t="s">
        <v>315</v>
      </c>
      <c r="E154" s="452" t="e">
        <f t="shared" ref="E154:BP154" ca="1" si="1383">(E153-INDEX($E150:$CL153,4,MATCH($B$5,$E150:$CL150,0)))/(INDEX($E150:$CL153,4,MATCH($B$4,$E150:$CL150,0))-INDEX($E150:$CL153,4,MATCH($B$5,$E150:$CL150,0)))</f>
        <v>#N/A</v>
      </c>
      <c r="F154" s="453" t="e">
        <f t="shared" ca="1" si="1383"/>
        <v>#N/A</v>
      </c>
      <c r="G154" s="453" t="e">
        <f t="shared" ca="1" si="1383"/>
        <v>#N/A</v>
      </c>
      <c r="H154" s="453" t="e">
        <f ca="1">(H153-INDEX($E150:$CL153,4,MATCH($B$5,$E150:$CL150,0)))/(INDEX($E150:$CL153,4,MATCH($B$4,$E150:$CL150,0))-INDEX($E150:$CL153,4,MATCH($B$5,$E150:$CL150,0)))</f>
        <v>#N/A</v>
      </c>
      <c r="I154" s="453" t="e">
        <f t="shared" ca="1" si="1383"/>
        <v>#N/A</v>
      </c>
      <c r="J154" s="453" t="e">
        <f t="shared" ca="1" si="1383"/>
        <v>#N/A</v>
      </c>
      <c r="K154" s="453" t="e">
        <f t="shared" ca="1" si="1383"/>
        <v>#N/A</v>
      </c>
      <c r="L154" s="453" t="e">
        <f t="shared" ca="1" si="1383"/>
        <v>#N/A</v>
      </c>
      <c r="M154" s="453" t="e">
        <f t="shared" ca="1" si="1383"/>
        <v>#N/A</v>
      </c>
      <c r="N154" s="453" t="e">
        <f t="shared" ca="1" si="1383"/>
        <v>#N/A</v>
      </c>
      <c r="O154" s="453" t="e">
        <f t="shared" ca="1" si="1383"/>
        <v>#N/A</v>
      </c>
      <c r="P154" s="453" t="e">
        <f t="shared" ca="1" si="1383"/>
        <v>#N/A</v>
      </c>
      <c r="Q154" s="453" t="e">
        <f t="shared" ca="1" si="1383"/>
        <v>#N/A</v>
      </c>
      <c r="R154" s="453" t="e">
        <f t="shared" ca="1" si="1383"/>
        <v>#N/A</v>
      </c>
      <c r="S154" s="453" t="e">
        <f t="shared" ca="1" si="1383"/>
        <v>#N/A</v>
      </c>
      <c r="T154" s="453" t="e">
        <f t="shared" ca="1" si="1383"/>
        <v>#N/A</v>
      </c>
      <c r="U154" s="453" t="e">
        <f t="shared" ca="1" si="1383"/>
        <v>#N/A</v>
      </c>
      <c r="V154" s="453" t="e">
        <f t="shared" ca="1" si="1383"/>
        <v>#N/A</v>
      </c>
      <c r="W154" s="453" t="e">
        <f t="shared" ca="1" si="1383"/>
        <v>#N/A</v>
      </c>
      <c r="X154" s="453" t="e">
        <f t="shared" ca="1" si="1383"/>
        <v>#N/A</v>
      </c>
      <c r="Y154" s="453" t="e">
        <f t="shared" ca="1" si="1383"/>
        <v>#N/A</v>
      </c>
      <c r="Z154" s="453" t="e">
        <f t="shared" ca="1" si="1383"/>
        <v>#N/A</v>
      </c>
      <c r="AA154" s="453" t="e">
        <f t="shared" ca="1" si="1383"/>
        <v>#N/A</v>
      </c>
      <c r="AB154" s="453" t="e">
        <f t="shared" ca="1" si="1383"/>
        <v>#N/A</v>
      </c>
      <c r="AC154" s="453" t="e">
        <f t="shared" ca="1" si="1383"/>
        <v>#N/A</v>
      </c>
      <c r="AD154" s="453" t="e">
        <f t="shared" ca="1" si="1383"/>
        <v>#N/A</v>
      </c>
      <c r="AE154" s="453" t="e">
        <f t="shared" ca="1" si="1383"/>
        <v>#N/A</v>
      </c>
      <c r="AF154" s="453" t="e">
        <f t="shared" ca="1" si="1383"/>
        <v>#N/A</v>
      </c>
      <c r="AG154" s="453" t="e">
        <f t="shared" ca="1" si="1383"/>
        <v>#N/A</v>
      </c>
      <c r="AH154" s="453" t="e">
        <f t="shared" ca="1" si="1383"/>
        <v>#N/A</v>
      </c>
      <c r="AI154" s="453" t="e">
        <f t="shared" ca="1" si="1383"/>
        <v>#N/A</v>
      </c>
      <c r="AJ154" s="453" t="e">
        <f t="shared" ca="1" si="1383"/>
        <v>#N/A</v>
      </c>
      <c r="AK154" s="453" t="e">
        <f t="shared" ca="1" si="1383"/>
        <v>#N/A</v>
      </c>
      <c r="AL154" s="453" t="e">
        <f t="shared" ca="1" si="1383"/>
        <v>#N/A</v>
      </c>
      <c r="AM154" s="453" t="e">
        <f t="shared" ca="1" si="1383"/>
        <v>#N/A</v>
      </c>
      <c r="AN154" s="453" t="e">
        <f t="shared" ca="1" si="1383"/>
        <v>#N/A</v>
      </c>
      <c r="AO154" s="453" t="e">
        <f t="shared" ca="1" si="1383"/>
        <v>#N/A</v>
      </c>
      <c r="AP154" s="453" t="e">
        <f t="shared" ca="1" si="1383"/>
        <v>#N/A</v>
      </c>
      <c r="AQ154" s="453" t="e">
        <f t="shared" ca="1" si="1383"/>
        <v>#N/A</v>
      </c>
      <c r="AR154" s="453" t="e">
        <f t="shared" ca="1" si="1383"/>
        <v>#N/A</v>
      </c>
      <c r="AS154" s="453" t="e">
        <f t="shared" ca="1" si="1383"/>
        <v>#N/A</v>
      </c>
      <c r="AT154" s="453" t="e">
        <f t="shared" ca="1" si="1383"/>
        <v>#N/A</v>
      </c>
      <c r="AU154" s="453" t="e">
        <f t="shared" ca="1" si="1383"/>
        <v>#N/A</v>
      </c>
      <c r="AV154" s="453" t="e">
        <f t="shared" ca="1" si="1383"/>
        <v>#N/A</v>
      </c>
      <c r="AW154" s="453" t="e">
        <f t="shared" ca="1" si="1383"/>
        <v>#N/A</v>
      </c>
      <c r="AX154" s="453" t="e">
        <f t="shared" ca="1" si="1383"/>
        <v>#N/A</v>
      </c>
      <c r="AY154" s="453" t="e">
        <f t="shared" ca="1" si="1383"/>
        <v>#N/A</v>
      </c>
      <c r="AZ154" s="453" t="e">
        <f t="shared" ca="1" si="1383"/>
        <v>#N/A</v>
      </c>
      <c r="BA154" s="453" t="e">
        <f t="shared" ca="1" si="1383"/>
        <v>#N/A</v>
      </c>
      <c r="BB154" s="453" t="e">
        <f t="shared" ca="1" si="1383"/>
        <v>#N/A</v>
      </c>
      <c r="BC154" s="453" t="e">
        <f t="shared" ca="1" si="1383"/>
        <v>#N/A</v>
      </c>
      <c r="BD154" s="453" t="e">
        <f t="shared" ca="1" si="1383"/>
        <v>#N/A</v>
      </c>
      <c r="BE154" s="453" t="e">
        <f t="shared" ca="1" si="1383"/>
        <v>#N/A</v>
      </c>
      <c r="BF154" s="453" t="e">
        <f t="shared" ca="1" si="1383"/>
        <v>#N/A</v>
      </c>
      <c r="BG154" s="453" t="e">
        <f t="shared" ca="1" si="1383"/>
        <v>#N/A</v>
      </c>
      <c r="BH154" s="453" t="e">
        <f t="shared" ca="1" si="1383"/>
        <v>#N/A</v>
      </c>
      <c r="BI154" s="453" t="e">
        <f t="shared" ca="1" si="1383"/>
        <v>#N/A</v>
      </c>
      <c r="BJ154" s="453" t="e">
        <f t="shared" ca="1" si="1383"/>
        <v>#N/A</v>
      </c>
      <c r="BK154" s="453" t="e">
        <f t="shared" ca="1" si="1383"/>
        <v>#N/A</v>
      </c>
      <c r="BL154" s="453" t="e">
        <f t="shared" ca="1" si="1383"/>
        <v>#N/A</v>
      </c>
      <c r="BM154" s="453" t="e">
        <f t="shared" ca="1" si="1383"/>
        <v>#DIV/0!</v>
      </c>
      <c r="BN154" s="453" t="e">
        <f t="shared" ca="1" si="1383"/>
        <v>#DIV/0!</v>
      </c>
      <c r="BO154" s="453" t="e">
        <f t="shared" ca="1" si="1383"/>
        <v>#DIV/0!</v>
      </c>
      <c r="BP154" s="453" t="e">
        <f t="shared" ca="1" si="1383"/>
        <v>#DIV/0!</v>
      </c>
      <c r="BQ154" s="453" t="e">
        <f t="shared" ref="BQ154:CL154" ca="1" si="1384">(BQ153-INDEX($E150:$CL153,4,MATCH($B$5,$E150:$CL150,0)))/(INDEX($E150:$CL153,4,MATCH($B$4,$E150:$CL150,0))-INDEX($E150:$CL153,4,MATCH($B$5,$E150:$CL150,0)))</f>
        <v>#DIV/0!</v>
      </c>
      <c r="BR154" s="453" t="e">
        <f t="shared" ca="1" si="1384"/>
        <v>#DIV/0!</v>
      </c>
      <c r="BS154" s="453" t="e">
        <f t="shared" ca="1" si="1384"/>
        <v>#DIV/0!</v>
      </c>
      <c r="BT154" s="453" t="e">
        <f t="shared" ca="1" si="1384"/>
        <v>#DIV/0!</v>
      </c>
      <c r="BU154" s="453" t="e">
        <f t="shared" ca="1" si="1384"/>
        <v>#DIV/0!</v>
      </c>
      <c r="BV154" s="453" t="e">
        <f t="shared" ca="1" si="1384"/>
        <v>#DIV/0!</v>
      </c>
      <c r="BW154" s="453" t="e">
        <f t="shared" ca="1" si="1384"/>
        <v>#DIV/0!</v>
      </c>
      <c r="BX154" s="453" t="e">
        <f t="shared" ca="1" si="1384"/>
        <v>#DIV/0!</v>
      </c>
      <c r="BY154" s="453" t="e">
        <f t="shared" ca="1" si="1384"/>
        <v>#DIV/0!</v>
      </c>
      <c r="BZ154" s="453" t="e">
        <f t="shared" ca="1" si="1384"/>
        <v>#DIV/0!</v>
      </c>
      <c r="CA154" s="453" t="e">
        <f t="shared" ca="1" si="1384"/>
        <v>#DIV/0!</v>
      </c>
      <c r="CB154" s="453" t="e">
        <f t="shared" ca="1" si="1384"/>
        <v>#DIV/0!</v>
      </c>
      <c r="CC154" s="453" t="e">
        <f t="shared" ca="1" si="1384"/>
        <v>#DIV/0!</v>
      </c>
      <c r="CD154" s="453" t="e">
        <f t="shared" ca="1" si="1384"/>
        <v>#DIV/0!</v>
      </c>
      <c r="CE154" s="453" t="e">
        <f t="shared" ca="1" si="1384"/>
        <v>#DIV/0!</v>
      </c>
      <c r="CF154" s="453" t="e">
        <f t="shared" ca="1" si="1384"/>
        <v>#DIV/0!</v>
      </c>
      <c r="CG154" s="453" t="e">
        <f t="shared" ca="1" si="1384"/>
        <v>#DIV/0!</v>
      </c>
      <c r="CH154" s="453" t="e">
        <f t="shared" ca="1" si="1384"/>
        <v>#DIV/0!</v>
      </c>
      <c r="CI154" s="453" t="e">
        <f t="shared" ca="1" si="1384"/>
        <v>#DIV/0!</v>
      </c>
      <c r="CJ154" s="453" t="e">
        <f t="shared" ca="1" si="1384"/>
        <v>#DIV/0!</v>
      </c>
      <c r="CK154" s="453" t="e">
        <f t="shared" ca="1" si="1384"/>
        <v>#DIV/0!</v>
      </c>
      <c r="CL154" s="453" t="e">
        <f t="shared" ca="1" si="1384"/>
        <v>#DIV/0!</v>
      </c>
      <c r="CN154" s="454"/>
      <c r="CO154" s="454"/>
      <c r="CP154" s="454"/>
    </row>
    <row r="155" spans="1:94" x14ac:dyDescent="0.25">
      <c r="A155" s="455"/>
      <c r="B155" s="455" t="s">
        <v>28</v>
      </c>
      <c r="C155" s="455" t="s">
        <v>316</v>
      </c>
      <c r="D155" s="455" t="s">
        <v>317</v>
      </c>
      <c r="E155" s="457">
        <f t="shared" ref="E155:BP155" ca="1" si="1385">INDEX($E150:$CL153,4,MATCH($B$5,$E150:$CL150,0))</f>
        <v>203.65577743375763</v>
      </c>
      <c r="F155" s="458">
        <f t="shared" ca="1" si="1385"/>
        <v>203.65577743375763</v>
      </c>
      <c r="G155" s="458">
        <f t="shared" ca="1" si="1385"/>
        <v>203.65577743375763</v>
      </c>
      <c r="H155" s="458">
        <f t="shared" ca="1" si="1385"/>
        <v>203.65577743375763</v>
      </c>
      <c r="I155" s="458">
        <f t="shared" ca="1" si="1385"/>
        <v>203.65577743375763</v>
      </c>
      <c r="J155" s="458">
        <f t="shared" ca="1" si="1385"/>
        <v>203.65577743375763</v>
      </c>
      <c r="K155" s="458">
        <f t="shared" ca="1" si="1385"/>
        <v>203.65577743375763</v>
      </c>
      <c r="L155" s="458">
        <f t="shared" ca="1" si="1385"/>
        <v>203.65577743375763</v>
      </c>
      <c r="M155" s="458">
        <f t="shared" ca="1" si="1385"/>
        <v>203.65577743375763</v>
      </c>
      <c r="N155" s="458">
        <f t="shared" ca="1" si="1385"/>
        <v>203.65577743375763</v>
      </c>
      <c r="O155" s="458">
        <f t="shared" ca="1" si="1385"/>
        <v>203.65577743375763</v>
      </c>
      <c r="P155" s="458">
        <f t="shared" ca="1" si="1385"/>
        <v>203.65577743375763</v>
      </c>
      <c r="Q155" s="458">
        <f t="shared" ca="1" si="1385"/>
        <v>203.65577743375763</v>
      </c>
      <c r="R155" s="458">
        <f t="shared" ca="1" si="1385"/>
        <v>203.65577743375763</v>
      </c>
      <c r="S155" s="458">
        <f t="shared" ca="1" si="1385"/>
        <v>203.65577743375763</v>
      </c>
      <c r="T155" s="458">
        <f t="shared" ca="1" si="1385"/>
        <v>203.65577743375763</v>
      </c>
      <c r="U155" s="458">
        <f t="shared" ca="1" si="1385"/>
        <v>203.65577743375763</v>
      </c>
      <c r="V155" s="458">
        <f t="shared" ca="1" si="1385"/>
        <v>203.65577743375763</v>
      </c>
      <c r="W155" s="458">
        <f t="shared" ca="1" si="1385"/>
        <v>203.65577743375763</v>
      </c>
      <c r="X155" s="458">
        <f t="shared" ca="1" si="1385"/>
        <v>203.65577743375763</v>
      </c>
      <c r="Y155" s="458">
        <f t="shared" ca="1" si="1385"/>
        <v>203.65577743375763</v>
      </c>
      <c r="Z155" s="458">
        <f t="shared" ca="1" si="1385"/>
        <v>203.65577743375763</v>
      </c>
      <c r="AA155" s="458">
        <f t="shared" ca="1" si="1385"/>
        <v>203.65577743375763</v>
      </c>
      <c r="AB155" s="458">
        <f t="shared" ca="1" si="1385"/>
        <v>203.65577743375763</v>
      </c>
      <c r="AC155" s="458">
        <f t="shared" ca="1" si="1385"/>
        <v>203.65577743375763</v>
      </c>
      <c r="AD155" s="458">
        <f t="shared" ca="1" si="1385"/>
        <v>203.65577743375763</v>
      </c>
      <c r="AE155" s="458">
        <f t="shared" ca="1" si="1385"/>
        <v>203.65577743375763</v>
      </c>
      <c r="AF155" s="458">
        <f t="shared" ca="1" si="1385"/>
        <v>203.65577743375763</v>
      </c>
      <c r="AG155" s="458">
        <f t="shared" ca="1" si="1385"/>
        <v>203.65577743375763</v>
      </c>
      <c r="AH155" s="458">
        <f t="shared" ca="1" si="1385"/>
        <v>203.65577743375763</v>
      </c>
      <c r="AI155" s="458">
        <f t="shared" ca="1" si="1385"/>
        <v>203.65577743375763</v>
      </c>
      <c r="AJ155" s="458">
        <f t="shared" ca="1" si="1385"/>
        <v>203.65577743375763</v>
      </c>
      <c r="AK155" s="458">
        <f t="shared" ca="1" si="1385"/>
        <v>203.65577743375763</v>
      </c>
      <c r="AL155" s="458">
        <f t="shared" ca="1" si="1385"/>
        <v>203.65577743375763</v>
      </c>
      <c r="AM155" s="458">
        <f t="shared" ca="1" si="1385"/>
        <v>203.65577743375763</v>
      </c>
      <c r="AN155" s="458">
        <f t="shared" ca="1" si="1385"/>
        <v>203.65577743375763</v>
      </c>
      <c r="AO155" s="458">
        <f t="shared" ca="1" si="1385"/>
        <v>203.65577743375763</v>
      </c>
      <c r="AP155" s="458">
        <f t="shared" ca="1" si="1385"/>
        <v>203.65577743375763</v>
      </c>
      <c r="AQ155" s="458">
        <f t="shared" ca="1" si="1385"/>
        <v>203.65577743375763</v>
      </c>
      <c r="AR155" s="458">
        <f t="shared" ca="1" si="1385"/>
        <v>203.65577743375763</v>
      </c>
      <c r="AS155" s="458">
        <f t="shared" ca="1" si="1385"/>
        <v>203.65577743375763</v>
      </c>
      <c r="AT155" s="458">
        <f t="shared" ca="1" si="1385"/>
        <v>203.65577743375763</v>
      </c>
      <c r="AU155" s="458">
        <f t="shared" ca="1" si="1385"/>
        <v>203.65577743375763</v>
      </c>
      <c r="AV155" s="458">
        <f t="shared" ca="1" si="1385"/>
        <v>203.65577743375763</v>
      </c>
      <c r="AW155" s="458">
        <f t="shared" ca="1" si="1385"/>
        <v>203.65577743375763</v>
      </c>
      <c r="AX155" s="458">
        <f t="shared" ca="1" si="1385"/>
        <v>203.65577743375763</v>
      </c>
      <c r="AY155" s="458">
        <f t="shared" ca="1" si="1385"/>
        <v>203.65577743375763</v>
      </c>
      <c r="AZ155" s="458">
        <f t="shared" ca="1" si="1385"/>
        <v>203.65577743375763</v>
      </c>
      <c r="BA155" s="458">
        <f t="shared" ca="1" si="1385"/>
        <v>203.65577743375763</v>
      </c>
      <c r="BB155" s="458">
        <f t="shared" ca="1" si="1385"/>
        <v>203.65577743375763</v>
      </c>
      <c r="BC155" s="458">
        <f t="shared" ca="1" si="1385"/>
        <v>203.65577743375763</v>
      </c>
      <c r="BD155" s="458">
        <f t="shared" ca="1" si="1385"/>
        <v>203.65577743375763</v>
      </c>
      <c r="BE155" s="458">
        <f t="shared" ca="1" si="1385"/>
        <v>203.65577743375763</v>
      </c>
      <c r="BF155" s="458">
        <f t="shared" ca="1" si="1385"/>
        <v>203.65577743375763</v>
      </c>
      <c r="BG155" s="458">
        <f t="shared" ca="1" si="1385"/>
        <v>203.65577743375763</v>
      </c>
      <c r="BH155" s="458">
        <f t="shared" ca="1" si="1385"/>
        <v>203.65577743375763</v>
      </c>
      <c r="BI155" s="458">
        <f t="shared" ca="1" si="1385"/>
        <v>203.65577743375763</v>
      </c>
      <c r="BJ155" s="458">
        <f t="shared" ca="1" si="1385"/>
        <v>203.65577743375763</v>
      </c>
      <c r="BK155" s="458">
        <f t="shared" ca="1" si="1385"/>
        <v>203.65577743375763</v>
      </c>
      <c r="BL155" s="458">
        <f t="shared" ca="1" si="1385"/>
        <v>203.65577743375763</v>
      </c>
      <c r="BM155" s="458">
        <f t="shared" ca="1" si="1385"/>
        <v>203.65577743375763</v>
      </c>
      <c r="BN155" s="458">
        <f t="shared" ca="1" si="1385"/>
        <v>203.65577743375763</v>
      </c>
      <c r="BO155" s="458">
        <f t="shared" ca="1" si="1385"/>
        <v>203.65577743375763</v>
      </c>
      <c r="BP155" s="458">
        <f t="shared" ca="1" si="1385"/>
        <v>203.65577743375763</v>
      </c>
      <c r="BQ155" s="458">
        <f t="shared" ref="BQ155:CL155" ca="1" si="1386">INDEX($E150:$CL153,4,MATCH($B$5,$E150:$CL150,0))</f>
        <v>203.65577743375763</v>
      </c>
      <c r="BR155" s="458">
        <f t="shared" ca="1" si="1386"/>
        <v>203.65577743375763</v>
      </c>
      <c r="BS155" s="458">
        <f t="shared" ca="1" si="1386"/>
        <v>203.65577743375763</v>
      </c>
      <c r="BT155" s="458">
        <f t="shared" ca="1" si="1386"/>
        <v>203.65577743375763</v>
      </c>
      <c r="BU155" s="458">
        <f t="shared" ca="1" si="1386"/>
        <v>203.65577743375763</v>
      </c>
      <c r="BV155" s="458">
        <f t="shared" ca="1" si="1386"/>
        <v>203.65577743375763</v>
      </c>
      <c r="BW155" s="458">
        <f t="shared" ca="1" si="1386"/>
        <v>203.65577743375763</v>
      </c>
      <c r="BX155" s="458">
        <f t="shared" ca="1" si="1386"/>
        <v>203.65577743375763</v>
      </c>
      <c r="BY155" s="458">
        <f t="shared" ca="1" si="1386"/>
        <v>203.65577743375763</v>
      </c>
      <c r="BZ155" s="458">
        <f t="shared" ca="1" si="1386"/>
        <v>203.65577743375763</v>
      </c>
      <c r="CA155" s="458">
        <f t="shared" ca="1" si="1386"/>
        <v>203.65577743375763</v>
      </c>
      <c r="CB155" s="458">
        <f t="shared" ca="1" si="1386"/>
        <v>203.65577743375763</v>
      </c>
      <c r="CC155" s="458">
        <f t="shared" ca="1" si="1386"/>
        <v>203.65577743375763</v>
      </c>
      <c r="CD155" s="458">
        <f t="shared" ca="1" si="1386"/>
        <v>203.65577743375763</v>
      </c>
      <c r="CE155" s="458">
        <f t="shared" ca="1" si="1386"/>
        <v>203.65577743375763</v>
      </c>
      <c r="CF155" s="458">
        <f t="shared" ca="1" si="1386"/>
        <v>203.65577743375763</v>
      </c>
      <c r="CG155" s="458">
        <f t="shared" ca="1" si="1386"/>
        <v>203.65577743375763</v>
      </c>
      <c r="CH155" s="458">
        <f t="shared" ca="1" si="1386"/>
        <v>203.65577743375763</v>
      </c>
      <c r="CI155" s="458">
        <f t="shared" ca="1" si="1386"/>
        <v>203.65577743375763</v>
      </c>
      <c r="CJ155" s="458">
        <f t="shared" ca="1" si="1386"/>
        <v>203.65577743375763</v>
      </c>
      <c r="CK155" s="458">
        <f t="shared" ca="1" si="1386"/>
        <v>203.65577743375763</v>
      </c>
      <c r="CL155" s="458">
        <f t="shared" ca="1" si="1386"/>
        <v>203.65577743375763</v>
      </c>
      <c r="CN155" s="454"/>
      <c r="CO155" s="454"/>
      <c r="CP155" s="454"/>
    </row>
    <row r="156" spans="1:94" x14ac:dyDescent="0.25">
      <c r="A156" s="459" t="s">
        <v>255</v>
      </c>
      <c r="B156" s="459" t="s">
        <v>260</v>
      </c>
      <c r="C156" s="459" t="s">
        <v>318</v>
      </c>
      <c r="D156" s="459"/>
      <c r="E156" s="460" t="str">
        <f t="shared" ref="E156:AJ156" si="1387">IF(E150=S34_base,cfe,"")</f>
        <v/>
      </c>
      <c r="F156" s="461" t="str">
        <f t="shared" si="1387"/>
        <v/>
      </c>
      <c r="G156" s="461" t="str">
        <f t="shared" si="1387"/>
        <v/>
      </c>
      <c r="H156" s="461" t="str">
        <f t="shared" si="1387"/>
        <v/>
      </c>
      <c r="I156" s="461" t="str">
        <f t="shared" si="1387"/>
        <v/>
      </c>
      <c r="J156" s="461" t="str">
        <f t="shared" si="1387"/>
        <v/>
      </c>
      <c r="K156" s="461" t="str">
        <f t="shared" si="1387"/>
        <v/>
      </c>
      <c r="L156" s="461" t="str">
        <f t="shared" si="1387"/>
        <v/>
      </c>
      <c r="M156" s="461" t="str">
        <f t="shared" si="1387"/>
        <v/>
      </c>
      <c r="N156" s="461" t="str">
        <f t="shared" si="1387"/>
        <v/>
      </c>
      <c r="O156" s="461" t="str">
        <f t="shared" si="1387"/>
        <v/>
      </c>
      <c r="P156" s="461" t="str">
        <f t="shared" si="1387"/>
        <v/>
      </c>
      <c r="Q156" s="461" t="str">
        <f t="shared" si="1387"/>
        <v/>
      </c>
      <c r="R156" s="461" t="str">
        <f t="shared" si="1387"/>
        <v/>
      </c>
      <c r="S156" s="461" t="str">
        <f t="shared" si="1387"/>
        <v/>
      </c>
      <c r="T156" s="461" t="str">
        <f t="shared" si="1387"/>
        <v/>
      </c>
      <c r="U156" s="461" t="str">
        <f t="shared" si="1387"/>
        <v/>
      </c>
      <c r="V156" s="461" t="str">
        <f t="shared" si="1387"/>
        <v/>
      </c>
      <c r="W156" s="461" t="str">
        <f t="shared" si="1387"/>
        <v/>
      </c>
      <c r="X156" s="461" t="str">
        <f t="shared" si="1387"/>
        <v/>
      </c>
      <c r="Y156" s="461" t="str">
        <f t="shared" si="1387"/>
        <v/>
      </c>
      <c r="Z156" s="461" t="str">
        <f t="shared" si="1387"/>
        <v/>
      </c>
      <c r="AA156" s="461" t="str">
        <f t="shared" si="1387"/>
        <v/>
      </c>
      <c r="AB156" s="461" t="str">
        <f t="shared" si="1387"/>
        <v/>
      </c>
      <c r="AC156" s="461" t="str">
        <f t="shared" si="1387"/>
        <v/>
      </c>
      <c r="AD156" s="461" t="str">
        <f t="shared" si="1387"/>
        <v/>
      </c>
      <c r="AE156" s="461" t="str">
        <f t="shared" si="1387"/>
        <v/>
      </c>
      <c r="AF156" s="461" t="str">
        <f t="shared" si="1387"/>
        <v/>
      </c>
      <c r="AG156" s="461" t="str">
        <f t="shared" si="1387"/>
        <v/>
      </c>
      <c r="AH156" s="461" t="str">
        <f t="shared" si="1387"/>
        <v/>
      </c>
      <c r="AI156" s="461" t="str">
        <f t="shared" si="1387"/>
        <v/>
      </c>
      <c r="AJ156" s="461" t="str">
        <f t="shared" si="1387"/>
        <v/>
      </c>
      <c r="AK156" s="461" t="str">
        <f t="shared" ref="AK156:BP156" si="1388">IF(AK150=S34_base,cfe,"")</f>
        <v/>
      </c>
      <c r="AL156" s="461" t="str">
        <f t="shared" si="1388"/>
        <v/>
      </c>
      <c r="AM156" s="461" t="str">
        <f t="shared" si="1388"/>
        <v/>
      </c>
      <c r="AN156" s="461" t="str">
        <f t="shared" si="1388"/>
        <v/>
      </c>
      <c r="AO156" s="461" t="str">
        <f t="shared" si="1388"/>
        <v/>
      </c>
      <c r="AP156" s="461" t="str">
        <f t="shared" si="1388"/>
        <v/>
      </c>
      <c r="AQ156" s="461" t="str">
        <f t="shared" si="1388"/>
        <v/>
      </c>
      <c r="AR156" s="461" t="str">
        <f t="shared" si="1388"/>
        <v/>
      </c>
      <c r="AS156" s="461" t="str">
        <f t="shared" si="1388"/>
        <v/>
      </c>
      <c r="AT156" s="461" t="str">
        <f t="shared" si="1388"/>
        <v/>
      </c>
      <c r="AU156" s="461" t="str">
        <f t="shared" si="1388"/>
        <v/>
      </c>
      <c r="AV156" s="461" t="str">
        <f t="shared" si="1388"/>
        <v/>
      </c>
      <c r="AW156" s="461" t="str">
        <f t="shared" si="1388"/>
        <v/>
      </c>
      <c r="AX156" s="461" t="str">
        <f t="shared" si="1388"/>
        <v/>
      </c>
      <c r="AY156" s="461" t="str">
        <f t="shared" si="1388"/>
        <v/>
      </c>
      <c r="AZ156" s="461" t="str">
        <f t="shared" si="1388"/>
        <v/>
      </c>
      <c r="BA156" s="461" t="str">
        <f t="shared" si="1388"/>
        <v/>
      </c>
      <c r="BB156" s="461" t="str">
        <f t="shared" si="1388"/>
        <v/>
      </c>
      <c r="BC156" s="461" t="str">
        <f t="shared" si="1388"/>
        <v/>
      </c>
      <c r="BD156" s="461" t="str">
        <f t="shared" si="1388"/>
        <v/>
      </c>
      <c r="BE156" s="461" t="str">
        <f t="shared" si="1388"/>
        <v/>
      </c>
      <c r="BF156" s="461" t="str">
        <f t="shared" si="1388"/>
        <v/>
      </c>
      <c r="BG156" s="461" t="str">
        <f t="shared" si="1388"/>
        <v/>
      </c>
      <c r="BH156" s="461" t="str">
        <f t="shared" si="1388"/>
        <v/>
      </c>
      <c r="BI156" s="461" t="str">
        <f t="shared" si="1388"/>
        <v/>
      </c>
      <c r="BJ156" s="461" t="str">
        <f t="shared" si="1388"/>
        <v/>
      </c>
      <c r="BK156" s="461" t="str">
        <f t="shared" si="1388"/>
        <v/>
      </c>
      <c r="BL156" s="461" t="str">
        <f t="shared" si="1388"/>
        <v/>
      </c>
      <c r="BM156" s="461" t="str">
        <f t="shared" si="1388"/>
        <v/>
      </c>
      <c r="BN156" s="461" t="str">
        <f t="shared" si="1388"/>
        <v/>
      </c>
      <c r="BO156" s="461" t="str">
        <f t="shared" si="1388"/>
        <v/>
      </c>
      <c r="BP156" s="461" t="str">
        <f t="shared" si="1388"/>
        <v/>
      </c>
      <c r="BQ156" s="461" t="str">
        <f t="shared" ref="BQ156:CL156" si="1389">IF(BQ150=S34_base,cfe,"")</f>
        <v/>
      </c>
      <c r="BR156" s="461" t="str">
        <f t="shared" si="1389"/>
        <v/>
      </c>
      <c r="BS156" s="461" t="str">
        <f t="shared" si="1389"/>
        <v/>
      </c>
      <c r="BT156" s="461" t="str">
        <f t="shared" si="1389"/>
        <v/>
      </c>
      <c r="BU156" s="461" t="str">
        <f t="shared" si="1389"/>
        <v/>
      </c>
      <c r="BV156" s="461" t="str">
        <f t="shared" si="1389"/>
        <v/>
      </c>
      <c r="BW156" s="461" t="str">
        <f t="shared" si="1389"/>
        <v/>
      </c>
      <c r="BX156" s="461" t="str">
        <f t="shared" si="1389"/>
        <v/>
      </c>
      <c r="BY156" s="461" t="str">
        <f t="shared" si="1389"/>
        <v/>
      </c>
      <c r="BZ156" s="461" t="str">
        <f t="shared" si="1389"/>
        <v/>
      </c>
      <c r="CA156" s="461" t="str">
        <f t="shared" si="1389"/>
        <v/>
      </c>
      <c r="CB156" s="461" t="str">
        <f t="shared" si="1389"/>
        <v/>
      </c>
      <c r="CC156" s="461" t="str">
        <f t="shared" si="1389"/>
        <v/>
      </c>
      <c r="CD156" s="461" t="str">
        <f t="shared" si="1389"/>
        <v/>
      </c>
      <c r="CE156" s="461" t="str">
        <f t="shared" si="1389"/>
        <v/>
      </c>
      <c r="CF156" s="461" t="str">
        <f t="shared" si="1389"/>
        <v/>
      </c>
      <c r="CG156" s="461" t="str">
        <f t="shared" si="1389"/>
        <v/>
      </c>
      <c r="CH156" s="461" t="str">
        <f t="shared" si="1389"/>
        <v/>
      </c>
      <c r="CI156" s="461" t="str">
        <f t="shared" si="1389"/>
        <v/>
      </c>
      <c r="CJ156" s="461" t="str">
        <f t="shared" si="1389"/>
        <v/>
      </c>
      <c r="CK156" s="461" t="str">
        <f t="shared" si="1389"/>
        <v/>
      </c>
      <c r="CL156" s="461" t="str">
        <f t="shared" si="1389"/>
        <v/>
      </c>
      <c r="CN156" s="462" t="str">
        <f t="shared" ref="CN156:CN158" si="1390">IFERROR((Y156/H156)^(1/17)-1,"")</f>
        <v/>
      </c>
      <c r="CO156" s="462" t="str">
        <f t="shared" ref="CO156:CO158" si="1391">IFERROR((AN156/Y156)^(1/15)-1,"")</f>
        <v/>
      </c>
      <c r="CP156" s="462" t="str">
        <f t="shared" ref="CP156:CP158" si="1392">IFERROR((AN156/H156)^(1/32)-1,"")</f>
        <v/>
      </c>
    </row>
    <row r="157" spans="1:94" x14ac:dyDescent="0.25">
      <c r="A157" s="456" t="s">
        <v>255</v>
      </c>
      <c r="B157" s="456" t="s">
        <v>259</v>
      </c>
      <c r="C157" s="456" t="s">
        <v>319</v>
      </c>
      <c r="D157" s="456"/>
      <c r="E157" s="469">
        <f t="shared" ref="E157:AJ157" si="1393">IF(E8&lt;S34_base,NA(),IFERROR(IF(cf_forecast_select="Input Activity Data Manually",IF(E8=S34_base,cfa,IF(E8=S34_target,cff,D157+((cff-cfa)/(S34_target-S34_base)))),cfa*(1+C_CAGR)^(E8-S34_base)),""))</f>
        <v>0</v>
      </c>
      <c r="F157" s="463">
        <f t="shared" si="1393"/>
        <v>0</v>
      </c>
      <c r="G157" s="463">
        <f t="shared" si="1393"/>
        <v>0</v>
      </c>
      <c r="H157" s="463">
        <f t="shared" si="1393"/>
        <v>0</v>
      </c>
      <c r="I157" s="463">
        <f t="shared" si="1393"/>
        <v>0</v>
      </c>
      <c r="J157" s="463">
        <f t="shared" si="1393"/>
        <v>0</v>
      </c>
      <c r="K157" s="463">
        <f t="shared" si="1393"/>
        <v>0</v>
      </c>
      <c r="L157" s="463">
        <f t="shared" si="1393"/>
        <v>0</v>
      </c>
      <c r="M157" s="463">
        <f t="shared" si="1393"/>
        <v>0</v>
      </c>
      <c r="N157" s="463">
        <f t="shared" si="1393"/>
        <v>0</v>
      </c>
      <c r="O157" s="463">
        <f t="shared" si="1393"/>
        <v>0</v>
      </c>
      <c r="P157" s="463">
        <f t="shared" si="1393"/>
        <v>0</v>
      </c>
      <c r="Q157" s="463">
        <f t="shared" si="1393"/>
        <v>0</v>
      </c>
      <c r="R157" s="463">
        <f t="shared" si="1393"/>
        <v>0</v>
      </c>
      <c r="S157" s="463">
        <f t="shared" si="1393"/>
        <v>0</v>
      </c>
      <c r="T157" s="463">
        <f t="shared" si="1393"/>
        <v>0</v>
      </c>
      <c r="U157" s="463">
        <f t="shared" si="1393"/>
        <v>0</v>
      </c>
      <c r="V157" s="463">
        <f t="shared" si="1393"/>
        <v>0</v>
      </c>
      <c r="W157" s="463">
        <f t="shared" si="1393"/>
        <v>0</v>
      </c>
      <c r="X157" s="463">
        <f t="shared" si="1393"/>
        <v>0</v>
      </c>
      <c r="Y157" s="463">
        <f t="shared" si="1393"/>
        <v>0</v>
      </c>
      <c r="Z157" s="463">
        <f t="shared" si="1393"/>
        <v>0</v>
      </c>
      <c r="AA157" s="463">
        <f t="shared" si="1393"/>
        <v>0</v>
      </c>
      <c r="AB157" s="463">
        <f t="shared" si="1393"/>
        <v>0</v>
      </c>
      <c r="AC157" s="463">
        <f t="shared" si="1393"/>
        <v>0</v>
      </c>
      <c r="AD157" s="463">
        <f t="shared" si="1393"/>
        <v>0</v>
      </c>
      <c r="AE157" s="463">
        <f t="shared" si="1393"/>
        <v>0</v>
      </c>
      <c r="AF157" s="463">
        <f t="shared" si="1393"/>
        <v>0</v>
      </c>
      <c r="AG157" s="463">
        <f t="shared" si="1393"/>
        <v>0</v>
      </c>
      <c r="AH157" s="463">
        <f t="shared" si="1393"/>
        <v>0</v>
      </c>
      <c r="AI157" s="463">
        <f t="shared" si="1393"/>
        <v>0</v>
      </c>
      <c r="AJ157" s="463">
        <f t="shared" si="1393"/>
        <v>0</v>
      </c>
      <c r="AK157" s="463">
        <f t="shared" ref="AK157:BP157" si="1394">IF(AK8&lt;S34_base,NA(),IFERROR(IF(cf_forecast_select="Input Activity Data Manually",IF(AK8=S34_base,cfa,IF(AK8=S34_target,cff,AJ157+((cff-cfa)/(S34_target-S34_base)))),cfa*(1+C_CAGR)^(AK8-S34_base)),""))</f>
        <v>0</v>
      </c>
      <c r="AL157" s="463">
        <f t="shared" si="1394"/>
        <v>0</v>
      </c>
      <c r="AM157" s="463">
        <f t="shared" si="1394"/>
        <v>0</v>
      </c>
      <c r="AN157" s="463">
        <f t="shared" si="1394"/>
        <v>0</v>
      </c>
      <c r="AO157" s="463">
        <f t="shared" si="1394"/>
        <v>0</v>
      </c>
      <c r="AP157" s="463">
        <f t="shared" si="1394"/>
        <v>0</v>
      </c>
      <c r="AQ157" s="463">
        <f t="shared" si="1394"/>
        <v>0</v>
      </c>
      <c r="AR157" s="463">
        <f t="shared" si="1394"/>
        <v>0</v>
      </c>
      <c r="AS157" s="463">
        <f t="shared" si="1394"/>
        <v>0</v>
      </c>
      <c r="AT157" s="463">
        <f t="shared" si="1394"/>
        <v>0</v>
      </c>
      <c r="AU157" s="463">
        <f t="shared" si="1394"/>
        <v>0</v>
      </c>
      <c r="AV157" s="463">
        <f t="shared" si="1394"/>
        <v>0</v>
      </c>
      <c r="AW157" s="463">
        <f t="shared" si="1394"/>
        <v>0</v>
      </c>
      <c r="AX157" s="463">
        <f t="shared" si="1394"/>
        <v>0</v>
      </c>
      <c r="AY157" s="463">
        <f t="shared" si="1394"/>
        <v>0</v>
      </c>
      <c r="AZ157" s="463">
        <f t="shared" si="1394"/>
        <v>0</v>
      </c>
      <c r="BA157" s="463">
        <f t="shared" si="1394"/>
        <v>0</v>
      </c>
      <c r="BB157" s="463">
        <f t="shared" si="1394"/>
        <v>0</v>
      </c>
      <c r="BC157" s="463">
        <f t="shared" si="1394"/>
        <v>0</v>
      </c>
      <c r="BD157" s="463">
        <f t="shared" si="1394"/>
        <v>0</v>
      </c>
      <c r="BE157" s="463">
        <f t="shared" si="1394"/>
        <v>0</v>
      </c>
      <c r="BF157" s="463">
        <f t="shared" si="1394"/>
        <v>0</v>
      </c>
      <c r="BG157" s="463">
        <f t="shared" si="1394"/>
        <v>0</v>
      </c>
      <c r="BH157" s="463">
        <f t="shared" si="1394"/>
        <v>0</v>
      </c>
      <c r="BI157" s="463">
        <f t="shared" si="1394"/>
        <v>0</v>
      </c>
      <c r="BJ157" s="463">
        <f t="shared" si="1394"/>
        <v>0</v>
      </c>
      <c r="BK157" s="463">
        <f t="shared" si="1394"/>
        <v>0</v>
      </c>
      <c r="BL157" s="463">
        <f t="shared" si="1394"/>
        <v>0</v>
      </c>
      <c r="BM157" s="463">
        <f t="shared" si="1394"/>
        <v>0</v>
      </c>
      <c r="BN157" s="463">
        <f t="shared" si="1394"/>
        <v>0</v>
      </c>
      <c r="BO157" s="463">
        <f t="shared" si="1394"/>
        <v>0</v>
      </c>
      <c r="BP157" s="463">
        <f t="shared" si="1394"/>
        <v>0</v>
      </c>
      <c r="BQ157" s="463">
        <f t="shared" ref="BQ157:CL157" si="1395">IF(BQ8&lt;S34_base,NA(),IFERROR(IF(cf_forecast_select="Input Activity Data Manually",IF(BQ8=S34_base,cfa,IF(BQ8=S34_target,cff,BP157+((cff-cfa)/(S34_target-S34_base)))),cfa*(1+C_CAGR)^(BQ8-S34_base)),""))</f>
        <v>0</v>
      </c>
      <c r="BR157" s="463">
        <f t="shared" si="1395"/>
        <v>0</v>
      </c>
      <c r="BS157" s="463">
        <f t="shared" si="1395"/>
        <v>0</v>
      </c>
      <c r="BT157" s="463">
        <f t="shared" si="1395"/>
        <v>0</v>
      </c>
      <c r="BU157" s="463">
        <f t="shared" si="1395"/>
        <v>0</v>
      </c>
      <c r="BV157" s="463">
        <f t="shared" si="1395"/>
        <v>0</v>
      </c>
      <c r="BW157" s="463">
        <f t="shared" si="1395"/>
        <v>0</v>
      </c>
      <c r="BX157" s="463">
        <f t="shared" si="1395"/>
        <v>0</v>
      </c>
      <c r="BY157" s="463">
        <f t="shared" si="1395"/>
        <v>0</v>
      </c>
      <c r="BZ157" s="463">
        <f t="shared" si="1395"/>
        <v>0</v>
      </c>
      <c r="CA157" s="463">
        <f t="shared" si="1395"/>
        <v>0</v>
      </c>
      <c r="CB157" s="463">
        <f t="shared" si="1395"/>
        <v>0</v>
      </c>
      <c r="CC157" s="463">
        <f t="shared" si="1395"/>
        <v>0</v>
      </c>
      <c r="CD157" s="463">
        <f t="shared" si="1395"/>
        <v>0</v>
      </c>
      <c r="CE157" s="463">
        <f t="shared" si="1395"/>
        <v>0</v>
      </c>
      <c r="CF157" s="463">
        <f t="shared" si="1395"/>
        <v>0</v>
      </c>
      <c r="CG157" s="463">
        <f t="shared" si="1395"/>
        <v>0</v>
      </c>
      <c r="CH157" s="463">
        <f t="shared" si="1395"/>
        <v>0</v>
      </c>
      <c r="CI157" s="463">
        <f t="shared" si="1395"/>
        <v>0</v>
      </c>
      <c r="CJ157" s="463">
        <f t="shared" si="1395"/>
        <v>0</v>
      </c>
      <c r="CK157" s="463">
        <f t="shared" si="1395"/>
        <v>0</v>
      </c>
      <c r="CL157" s="463">
        <f t="shared" si="1395"/>
        <v>0</v>
      </c>
      <c r="CN157" s="464" t="str">
        <f t="shared" si="1390"/>
        <v/>
      </c>
      <c r="CO157" s="464" t="str">
        <f t="shared" si="1391"/>
        <v/>
      </c>
      <c r="CP157" s="464" t="str">
        <f t="shared" si="1392"/>
        <v/>
      </c>
    </row>
    <row r="158" spans="1:94" x14ac:dyDescent="0.25">
      <c r="A158" s="456" t="s">
        <v>255</v>
      </c>
      <c r="B158" s="456" t="s">
        <v>258</v>
      </c>
      <c r="C158" s="456" t="s">
        <v>320</v>
      </c>
      <c r="D158" s="456" t="s">
        <v>321</v>
      </c>
      <c r="E158" s="465" t="str">
        <f>IFERROR((E156/E157)*1000,"")</f>
        <v/>
      </c>
      <c r="F158" s="446" t="str">
        <f t="shared" ref="F158:BQ158" si="1396">IFERROR((F156/F157)*1000,"")</f>
        <v/>
      </c>
      <c r="G158" s="446" t="str">
        <f t="shared" si="1396"/>
        <v/>
      </c>
      <c r="H158" s="446" t="str">
        <f t="shared" si="1396"/>
        <v/>
      </c>
      <c r="I158" s="446" t="str">
        <f t="shared" si="1396"/>
        <v/>
      </c>
      <c r="J158" s="446" t="str">
        <f t="shared" si="1396"/>
        <v/>
      </c>
      <c r="K158" s="446" t="str">
        <f t="shared" si="1396"/>
        <v/>
      </c>
      <c r="L158" s="446" t="str">
        <f t="shared" si="1396"/>
        <v/>
      </c>
      <c r="M158" s="446" t="str">
        <f t="shared" si="1396"/>
        <v/>
      </c>
      <c r="N158" s="446" t="str">
        <f t="shared" si="1396"/>
        <v/>
      </c>
      <c r="O158" s="446" t="str">
        <f t="shared" si="1396"/>
        <v/>
      </c>
      <c r="P158" s="446" t="str">
        <f t="shared" si="1396"/>
        <v/>
      </c>
      <c r="Q158" s="446" t="str">
        <f t="shared" si="1396"/>
        <v/>
      </c>
      <c r="R158" s="446" t="str">
        <f t="shared" si="1396"/>
        <v/>
      </c>
      <c r="S158" s="446" t="str">
        <f t="shared" si="1396"/>
        <v/>
      </c>
      <c r="T158" s="446" t="str">
        <f t="shared" si="1396"/>
        <v/>
      </c>
      <c r="U158" s="446" t="str">
        <f t="shared" si="1396"/>
        <v/>
      </c>
      <c r="V158" s="446" t="str">
        <f t="shared" si="1396"/>
        <v/>
      </c>
      <c r="W158" s="446" t="str">
        <f t="shared" si="1396"/>
        <v/>
      </c>
      <c r="X158" s="446" t="str">
        <f t="shared" si="1396"/>
        <v/>
      </c>
      <c r="Y158" s="446" t="str">
        <f t="shared" si="1396"/>
        <v/>
      </c>
      <c r="Z158" s="446" t="str">
        <f t="shared" si="1396"/>
        <v/>
      </c>
      <c r="AA158" s="446" t="str">
        <f t="shared" si="1396"/>
        <v/>
      </c>
      <c r="AB158" s="446" t="str">
        <f t="shared" si="1396"/>
        <v/>
      </c>
      <c r="AC158" s="446" t="str">
        <f t="shared" si="1396"/>
        <v/>
      </c>
      <c r="AD158" s="446" t="str">
        <f t="shared" si="1396"/>
        <v/>
      </c>
      <c r="AE158" s="446" t="str">
        <f t="shared" si="1396"/>
        <v/>
      </c>
      <c r="AF158" s="446" t="str">
        <f t="shared" si="1396"/>
        <v/>
      </c>
      <c r="AG158" s="446" t="str">
        <f t="shared" si="1396"/>
        <v/>
      </c>
      <c r="AH158" s="446" t="str">
        <f t="shared" si="1396"/>
        <v/>
      </c>
      <c r="AI158" s="446" t="str">
        <f t="shared" si="1396"/>
        <v/>
      </c>
      <c r="AJ158" s="446" t="str">
        <f t="shared" si="1396"/>
        <v/>
      </c>
      <c r="AK158" s="446" t="str">
        <f t="shared" si="1396"/>
        <v/>
      </c>
      <c r="AL158" s="446" t="str">
        <f t="shared" si="1396"/>
        <v/>
      </c>
      <c r="AM158" s="446" t="str">
        <f t="shared" si="1396"/>
        <v/>
      </c>
      <c r="AN158" s="446" t="str">
        <f t="shared" si="1396"/>
        <v/>
      </c>
      <c r="AO158" s="446" t="str">
        <f t="shared" si="1396"/>
        <v/>
      </c>
      <c r="AP158" s="446" t="str">
        <f t="shared" si="1396"/>
        <v/>
      </c>
      <c r="AQ158" s="446" t="str">
        <f t="shared" si="1396"/>
        <v/>
      </c>
      <c r="AR158" s="446" t="str">
        <f t="shared" si="1396"/>
        <v/>
      </c>
      <c r="AS158" s="446" t="str">
        <f t="shared" si="1396"/>
        <v/>
      </c>
      <c r="AT158" s="446" t="str">
        <f t="shared" si="1396"/>
        <v/>
      </c>
      <c r="AU158" s="446" t="str">
        <f t="shared" si="1396"/>
        <v/>
      </c>
      <c r="AV158" s="446" t="str">
        <f t="shared" si="1396"/>
        <v/>
      </c>
      <c r="AW158" s="446" t="str">
        <f t="shared" si="1396"/>
        <v/>
      </c>
      <c r="AX158" s="446" t="str">
        <f t="shared" si="1396"/>
        <v/>
      </c>
      <c r="AY158" s="446" t="str">
        <f t="shared" si="1396"/>
        <v/>
      </c>
      <c r="AZ158" s="446" t="str">
        <f t="shared" si="1396"/>
        <v/>
      </c>
      <c r="BA158" s="446" t="str">
        <f t="shared" si="1396"/>
        <v/>
      </c>
      <c r="BB158" s="446" t="str">
        <f t="shared" si="1396"/>
        <v/>
      </c>
      <c r="BC158" s="446" t="str">
        <f t="shared" si="1396"/>
        <v/>
      </c>
      <c r="BD158" s="446" t="str">
        <f t="shared" si="1396"/>
        <v/>
      </c>
      <c r="BE158" s="446" t="str">
        <f t="shared" si="1396"/>
        <v/>
      </c>
      <c r="BF158" s="446" t="str">
        <f t="shared" si="1396"/>
        <v/>
      </c>
      <c r="BG158" s="446" t="str">
        <f t="shared" si="1396"/>
        <v/>
      </c>
      <c r="BH158" s="446" t="str">
        <f t="shared" si="1396"/>
        <v/>
      </c>
      <c r="BI158" s="446" t="str">
        <f t="shared" si="1396"/>
        <v/>
      </c>
      <c r="BJ158" s="446" t="str">
        <f t="shared" si="1396"/>
        <v/>
      </c>
      <c r="BK158" s="446" t="str">
        <f t="shared" si="1396"/>
        <v/>
      </c>
      <c r="BL158" s="446" t="str">
        <f t="shared" si="1396"/>
        <v/>
      </c>
      <c r="BM158" s="446" t="str">
        <f t="shared" si="1396"/>
        <v/>
      </c>
      <c r="BN158" s="446" t="str">
        <f t="shared" si="1396"/>
        <v/>
      </c>
      <c r="BO158" s="446" t="str">
        <f t="shared" si="1396"/>
        <v/>
      </c>
      <c r="BP158" s="446" t="str">
        <f t="shared" si="1396"/>
        <v/>
      </c>
      <c r="BQ158" s="446" t="str">
        <f t="shared" si="1396"/>
        <v/>
      </c>
      <c r="BR158" s="446" t="str">
        <f t="shared" ref="BR158:CL158" si="1397">IFERROR((BR156/BR157)*1000,"")</f>
        <v/>
      </c>
      <c r="BS158" s="446" t="str">
        <f t="shared" si="1397"/>
        <v/>
      </c>
      <c r="BT158" s="446" t="str">
        <f t="shared" si="1397"/>
        <v/>
      </c>
      <c r="BU158" s="446" t="str">
        <f t="shared" si="1397"/>
        <v/>
      </c>
      <c r="BV158" s="446" t="str">
        <f t="shared" si="1397"/>
        <v/>
      </c>
      <c r="BW158" s="446" t="str">
        <f t="shared" si="1397"/>
        <v/>
      </c>
      <c r="BX158" s="446" t="str">
        <f t="shared" si="1397"/>
        <v/>
      </c>
      <c r="BY158" s="446" t="str">
        <f t="shared" si="1397"/>
        <v/>
      </c>
      <c r="BZ158" s="446" t="str">
        <f t="shared" si="1397"/>
        <v/>
      </c>
      <c r="CA158" s="446" t="str">
        <f t="shared" si="1397"/>
        <v/>
      </c>
      <c r="CB158" s="446" t="str">
        <f t="shared" si="1397"/>
        <v/>
      </c>
      <c r="CC158" s="446" t="str">
        <f t="shared" si="1397"/>
        <v/>
      </c>
      <c r="CD158" s="446" t="str">
        <f t="shared" si="1397"/>
        <v/>
      </c>
      <c r="CE158" s="446" t="str">
        <f t="shared" si="1397"/>
        <v/>
      </c>
      <c r="CF158" s="446" t="str">
        <f t="shared" si="1397"/>
        <v/>
      </c>
      <c r="CG158" s="446" t="str">
        <f t="shared" si="1397"/>
        <v/>
      </c>
      <c r="CH158" s="446" t="str">
        <f t="shared" si="1397"/>
        <v/>
      </c>
      <c r="CI158" s="446" t="str">
        <f t="shared" si="1397"/>
        <v/>
      </c>
      <c r="CJ158" s="446" t="str">
        <f t="shared" si="1397"/>
        <v/>
      </c>
      <c r="CK158" s="446" t="str">
        <f t="shared" si="1397"/>
        <v/>
      </c>
      <c r="CL158" s="446" t="str">
        <f t="shared" si="1397"/>
        <v/>
      </c>
      <c r="CN158" s="447" t="str">
        <f t="shared" si="1390"/>
        <v/>
      </c>
      <c r="CO158" s="447" t="str">
        <f t="shared" si="1391"/>
        <v/>
      </c>
      <c r="CP158" s="447" t="str">
        <f t="shared" si="1392"/>
        <v/>
      </c>
    </row>
    <row r="159" spans="1:94" x14ac:dyDescent="0.25">
      <c r="A159" s="466"/>
      <c r="B159" s="466" t="s">
        <v>124</v>
      </c>
      <c r="C159" s="466" t="s">
        <v>322</v>
      </c>
      <c r="D159" s="466" t="s">
        <v>323</v>
      </c>
      <c r="E159" s="467" t="str">
        <f t="shared" ref="E159:AJ159" ca="1" si="1398">IFERROR(IF((INDEX($E150:$CL157,8,MATCH(S34_base,$E150:$CL150,0))/INDEX($E150:$CL157,3,MATCH(S34_base,$E150:$CL150,0))/(E157/E152))&gt;=1,1,(INDEX($E150:$CL157,8,MATCH(S34_base,$E150:$CL150,0))/INDEX($E150:$CL157,3,MATCH(S34_base,$E150:$CL150,0))/(E157/E152))),"")</f>
        <v/>
      </c>
      <c r="F159" s="468" t="str">
        <f t="shared" ca="1" si="1398"/>
        <v/>
      </c>
      <c r="G159" s="468" t="str">
        <f t="shared" ca="1" si="1398"/>
        <v/>
      </c>
      <c r="H159" s="468" t="str">
        <f t="shared" ca="1" si="1398"/>
        <v/>
      </c>
      <c r="I159" s="468" t="str">
        <f t="shared" ca="1" si="1398"/>
        <v/>
      </c>
      <c r="J159" s="468" t="str">
        <f t="shared" ca="1" si="1398"/>
        <v/>
      </c>
      <c r="K159" s="468" t="str">
        <f t="shared" ca="1" si="1398"/>
        <v/>
      </c>
      <c r="L159" s="468" t="str">
        <f t="shared" ca="1" si="1398"/>
        <v/>
      </c>
      <c r="M159" s="468" t="str">
        <f t="shared" ca="1" si="1398"/>
        <v/>
      </c>
      <c r="N159" s="468" t="str">
        <f t="shared" ca="1" si="1398"/>
        <v/>
      </c>
      <c r="O159" s="468" t="str">
        <f t="shared" ca="1" si="1398"/>
        <v/>
      </c>
      <c r="P159" s="468" t="str">
        <f t="shared" ca="1" si="1398"/>
        <v/>
      </c>
      <c r="Q159" s="468" t="str">
        <f t="shared" ca="1" si="1398"/>
        <v/>
      </c>
      <c r="R159" s="468" t="str">
        <f t="shared" ca="1" si="1398"/>
        <v/>
      </c>
      <c r="S159" s="468" t="str">
        <f t="shared" ca="1" si="1398"/>
        <v/>
      </c>
      <c r="T159" s="468" t="str">
        <f t="shared" ca="1" si="1398"/>
        <v/>
      </c>
      <c r="U159" s="468" t="str">
        <f t="shared" ca="1" si="1398"/>
        <v/>
      </c>
      <c r="V159" s="468" t="str">
        <f t="shared" ca="1" si="1398"/>
        <v/>
      </c>
      <c r="W159" s="468" t="str">
        <f t="shared" ca="1" si="1398"/>
        <v/>
      </c>
      <c r="X159" s="468" t="str">
        <f t="shared" ca="1" si="1398"/>
        <v/>
      </c>
      <c r="Y159" s="468" t="str">
        <f t="shared" ca="1" si="1398"/>
        <v/>
      </c>
      <c r="Z159" s="468" t="str">
        <f t="shared" ca="1" si="1398"/>
        <v/>
      </c>
      <c r="AA159" s="468" t="str">
        <f t="shared" ca="1" si="1398"/>
        <v/>
      </c>
      <c r="AB159" s="468" t="str">
        <f t="shared" ca="1" si="1398"/>
        <v/>
      </c>
      <c r="AC159" s="468" t="str">
        <f t="shared" ca="1" si="1398"/>
        <v/>
      </c>
      <c r="AD159" s="468" t="str">
        <f t="shared" ca="1" si="1398"/>
        <v/>
      </c>
      <c r="AE159" s="468" t="str">
        <f t="shared" ca="1" si="1398"/>
        <v/>
      </c>
      <c r="AF159" s="468" t="str">
        <f t="shared" ca="1" si="1398"/>
        <v/>
      </c>
      <c r="AG159" s="468" t="str">
        <f t="shared" ca="1" si="1398"/>
        <v/>
      </c>
      <c r="AH159" s="468" t="str">
        <f t="shared" ca="1" si="1398"/>
        <v/>
      </c>
      <c r="AI159" s="468" t="str">
        <f t="shared" ca="1" si="1398"/>
        <v/>
      </c>
      <c r="AJ159" s="468" t="str">
        <f t="shared" ca="1" si="1398"/>
        <v/>
      </c>
      <c r="AK159" s="468" t="str">
        <f t="shared" ref="AK159:BP159" ca="1" si="1399">IFERROR(IF((INDEX($E150:$CL157,8,MATCH(S34_base,$E150:$CL150,0))/INDEX($E150:$CL157,3,MATCH(S34_base,$E150:$CL150,0))/(AK157/AK152))&gt;=1,1,(INDEX($E150:$CL157,8,MATCH(S34_base,$E150:$CL150,0))/INDEX($E150:$CL157,3,MATCH(S34_base,$E150:$CL150,0))/(AK157/AK152))),"")</f>
        <v/>
      </c>
      <c r="AL159" s="468" t="str">
        <f t="shared" ca="1" si="1399"/>
        <v/>
      </c>
      <c r="AM159" s="468" t="str">
        <f t="shared" ca="1" si="1399"/>
        <v/>
      </c>
      <c r="AN159" s="468" t="str">
        <f t="shared" ca="1" si="1399"/>
        <v/>
      </c>
      <c r="AO159" s="468" t="str">
        <f t="shared" ca="1" si="1399"/>
        <v/>
      </c>
      <c r="AP159" s="468" t="str">
        <f t="shared" ca="1" si="1399"/>
        <v/>
      </c>
      <c r="AQ159" s="468" t="str">
        <f t="shared" ca="1" si="1399"/>
        <v/>
      </c>
      <c r="AR159" s="468" t="str">
        <f t="shared" ca="1" si="1399"/>
        <v/>
      </c>
      <c r="AS159" s="468" t="str">
        <f t="shared" ca="1" si="1399"/>
        <v/>
      </c>
      <c r="AT159" s="468" t="str">
        <f t="shared" ca="1" si="1399"/>
        <v/>
      </c>
      <c r="AU159" s="468" t="str">
        <f t="shared" ca="1" si="1399"/>
        <v/>
      </c>
      <c r="AV159" s="468" t="str">
        <f t="shared" ca="1" si="1399"/>
        <v/>
      </c>
      <c r="AW159" s="468" t="str">
        <f t="shared" ca="1" si="1399"/>
        <v/>
      </c>
      <c r="AX159" s="468" t="str">
        <f t="shared" ca="1" si="1399"/>
        <v/>
      </c>
      <c r="AY159" s="468" t="str">
        <f t="shared" ca="1" si="1399"/>
        <v/>
      </c>
      <c r="AZ159" s="468" t="str">
        <f t="shared" ca="1" si="1399"/>
        <v/>
      </c>
      <c r="BA159" s="468" t="str">
        <f t="shared" ca="1" si="1399"/>
        <v/>
      </c>
      <c r="BB159" s="468" t="str">
        <f t="shared" ca="1" si="1399"/>
        <v/>
      </c>
      <c r="BC159" s="468" t="str">
        <f t="shared" ca="1" si="1399"/>
        <v/>
      </c>
      <c r="BD159" s="468" t="str">
        <f t="shared" ca="1" si="1399"/>
        <v/>
      </c>
      <c r="BE159" s="468" t="str">
        <f t="shared" ca="1" si="1399"/>
        <v/>
      </c>
      <c r="BF159" s="468" t="str">
        <f t="shared" ca="1" si="1399"/>
        <v/>
      </c>
      <c r="BG159" s="468" t="str">
        <f t="shared" ca="1" si="1399"/>
        <v/>
      </c>
      <c r="BH159" s="468" t="str">
        <f t="shared" ca="1" si="1399"/>
        <v/>
      </c>
      <c r="BI159" s="468" t="str">
        <f t="shared" ca="1" si="1399"/>
        <v/>
      </c>
      <c r="BJ159" s="468" t="str">
        <f t="shared" ca="1" si="1399"/>
        <v/>
      </c>
      <c r="BK159" s="468" t="str">
        <f t="shared" ca="1" si="1399"/>
        <v/>
      </c>
      <c r="BL159" s="468" t="str">
        <f t="shared" ca="1" si="1399"/>
        <v/>
      </c>
      <c r="BM159" s="468" t="str">
        <f t="shared" ca="1" si="1399"/>
        <v/>
      </c>
      <c r="BN159" s="468" t="str">
        <f t="shared" ca="1" si="1399"/>
        <v/>
      </c>
      <c r="BO159" s="468" t="str">
        <f t="shared" ca="1" si="1399"/>
        <v/>
      </c>
      <c r="BP159" s="468" t="str">
        <f t="shared" ca="1" si="1399"/>
        <v/>
      </c>
      <c r="BQ159" s="468" t="str">
        <f t="shared" ref="BQ159:CL159" ca="1" si="1400">IFERROR(IF((INDEX($E150:$CL157,8,MATCH(S34_base,$E150:$CL150,0))/INDEX($E150:$CL157,3,MATCH(S34_base,$E150:$CL150,0))/(BQ157/BQ152))&gt;=1,1,(INDEX($E150:$CL157,8,MATCH(S34_base,$E150:$CL150,0))/INDEX($E150:$CL157,3,MATCH(S34_base,$E150:$CL150,0))/(BQ157/BQ152))),"")</f>
        <v/>
      </c>
      <c r="BR159" s="468" t="str">
        <f t="shared" ca="1" si="1400"/>
        <v/>
      </c>
      <c r="BS159" s="468" t="str">
        <f t="shared" ca="1" si="1400"/>
        <v/>
      </c>
      <c r="BT159" s="468" t="str">
        <f t="shared" ca="1" si="1400"/>
        <v/>
      </c>
      <c r="BU159" s="468" t="str">
        <f t="shared" ca="1" si="1400"/>
        <v/>
      </c>
      <c r="BV159" s="468" t="str">
        <f t="shared" ca="1" si="1400"/>
        <v/>
      </c>
      <c r="BW159" s="468" t="str">
        <f t="shared" ca="1" si="1400"/>
        <v/>
      </c>
      <c r="BX159" s="468" t="str">
        <f t="shared" ca="1" si="1400"/>
        <v/>
      </c>
      <c r="BY159" s="468" t="str">
        <f t="shared" ca="1" si="1400"/>
        <v/>
      </c>
      <c r="BZ159" s="468" t="str">
        <f t="shared" ca="1" si="1400"/>
        <v/>
      </c>
      <c r="CA159" s="468" t="str">
        <f t="shared" ca="1" si="1400"/>
        <v/>
      </c>
      <c r="CB159" s="468" t="str">
        <f t="shared" ca="1" si="1400"/>
        <v/>
      </c>
      <c r="CC159" s="468" t="str">
        <f t="shared" ca="1" si="1400"/>
        <v/>
      </c>
      <c r="CD159" s="468" t="str">
        <f t="shared" ca="1" si="1400"/>
        <v/>
      </c>
      <c r="CE159" s="468" t="str">
        <f t="shared" ca="1" si="1400"/>
        <v/>
      </c>
      <c r="CF159" s="468" t="str">
        <f t="shared" ca="1" si="1400"/>
        <v/>
      </c>
      <c r="CG159" s="468" t="str">
        <f t="shared" ca="1" si="1400"/>
        <v/>
      </c>
      <c r="CH159" s="468" t="str">
        <f t="shared" ca="1" si="1400"/>
        <v/>
      </c>
      <c r="CI159" s="468" t="str">
        <f t="shared" ca="1" si="1400"/>
        <v/>
      </c>
      <c r="CJ159" s="468" t="str">
        <f t="shared" ca="1" si="1400"/>
        <v/>
      </c>
      <c r="CK159" s="468" t="str">
        <f t="shared" ca="1" si="1400"/>
        <v/>
      </c>
      <c r="CL159" s="468" t="str">
        <f t="shared" ca="1" si="1400"/>
        <v/>
      </c>
      <c r="CN159" s="462" t="str">
        <f ca="1">IFERROR((Y159/H159)^(1/17)-1,"")</f>
        <v/>
      </c>
      <c r="CO159" s="462" t="str">
        <f ca="1">IFERROR((AN159/Y159)^(1/15)-1,"")</f>
        <v/>
      </c>
      <c r="CP159" s="462" t="str">
        <f ca="1">IFERROR((AN159/H159)^(1/32)-1,"")</f>
        <v/>
      </c>
    </row>
    <row r="160" spans="1:94" x14ac:dyDescent="0.25">
      <c r="A160" s="455"/>
      <c r="B160" s="455" t="s">
        <v>27</v>
      </c>
      <c r="C160" s="455" t="s">
        <v>324</v>
      </c>
      <c r="D160" s="455" t="s">
        <v>325</v>
      </c>
      <c r="E160" s="457" t="str">
        <f t="shared" ref="E160:AJ160" ca="1" si="1401">IFERROR(IF(INDEX($E150:$CL159,9,MATCH(S34_base,$E150:$CL150,0))-E155&lt;0,"N/A",INDEX($E150:$CL159,9,MATCH(S34_base,$E150:$CL150,0))-E155),"")</f>
        <v/>
      </c>
      <c r="F160" s="458" t="str">
        <f t="shared" ca="1" si="1401"/>
        <v/>
      </c>
      <c r="G160" s="458" t="str">
        <f t="shared" ca="1" si="1401"/>
        <v/>
      </c>
      <c r="H160" s="458" t="str">
        <f t="shared" ca="1" si="1401"/>
        <v/>
      </c>
      <c r="I160" s="458" t="str">
        <f t="shared" ca="1" si="1401"/>
        <v/>
      </c>
      <c r="J160" s="458" t="str">
        <f t="shared" ca="1" si="1401"/>
        <v/>
      </c>
      <c r="K160" s="458" t="str">
        <f t="shared" ca="1" si="1401"/>
        <v/>
      </c>
      <c r="L160" s="458" t="str">
        <f t="shared" ca="1" si="1401"/>
        <v/>
      </c>
      <c r="M160" s="458" t="str">
        <f t="shared" ca="1" si="1401"/>
        <v/>
      </c>
      <c r="N160" s="458" t="str">
        <f t="shared" ca="1" si="1401"/>
        <v/>
      </c>
      <c r="O160" s="458" t="str">
        <f t="shared" ca="1" si="1401"/>
        <v/>
      </c>
      <c r="P160" s="458" t="str">
        <f t="shared" ca="1" si="1401"/>
        <v/>
      </c>
      <c r="Q160" s="458" t="str">
        <f t="shared" ca="1" si="1401"/>
        <v/>
      </c>
      <c r="R160" s="458" t="str">
        <f t="shared" ca="1" si="1401"/>
        <v/>
      </c>
      <c r="S160" s="458" t="str">
        <f t="shared" ca="1" si="1401"/>
        <v/>
      </c>
      <c r="T160" s="458" t="str">
        <f t="shared" ca="1" si="1401"/>
        <v/>
      </c>
      <c r="U160" s="458" t="str">
        <f t="shared" ca="1" si="1401"/>
        <v/>
      </c>
      <c r="V160" s="458" t="str">
        <f t="shared" ca="1" si="1401"/>
        <v/>
      </c>
      <c r="W160" s="458" t="str">
        <f t="shared" ca="1" si="1401"/>
        <v/>
      </c>
      <c r="X160" s="458" t="str">
        <f t="shared" ca="1" si="1401"/>
        <v/>
      </c>
      <c r="Y160" s="458" t="str">
        <f t="shared" ca="1" si="1401"/>
        <v/>
      </c>
      <c r="Z160" s="458" t="str">
        <f t="shared" ca="1" si="1401"/>
        <v/>
      </c>
      <c r="AA160" s="458" t="str">
        <f t="shared" ca="1" si="1401"/>
        <v/>
      </c>
      <c r="AB160" s="458" t="str">
        <f t="shared" ca="1" si="1401"/>
        <v/>
      </c>
      <c r="AC160" s="458" t="str">
        <f t="shared" ca="1" si="1401"/>
        <v/>
      </c>
      <c r="AD160" s="458" t="str">
        <f t="shared" ca="1" si="1401"/>
        <v/>
      </c>
      <c r="AE160" s="458" t="str">
        <f t="shared" ca="1" si="1401"/>
        <v/>
      </c>
      <c r="AF160" s="458" t="str">
        <f t="shared" ca="1" si="1401"/>
        <v/>
      </c>
      <c r="AG160" s="458" t="str">
        <f t="shared" ca="1" si="1401"/>
        <v/>
      </c>
      <c r="AH160" s="458" t="str">
        <f t="shared" ca="1" si="1401"/>
        <v/>
      </c>
      <c r="AI160" s="458" t="str">
        <f t="shared" ca="1" si="1401"/>
        <v/>
      </c>
      <c r="AJ160" s="458" t="str">
        <f t="shared" ca="1" si="1401"/>
        <v/>
      </c>
      <c r="AK160" s="458" t="str">
        <f t="shared" ref="AK160:BP160" ca="1" si="1402">IFERROR(IF(INDEX($E150:$CL159,9,MATCH(S34_base,$E150:$CL150,0))-AK155&lt;0,"N/A",INDEX($E150:$CL159,9,MATCH(S34_base,$E150:$CL150,0))-AK155),"")</f>
        <v/>
      </c>
      <c r="AL160" s="458" t="str">
        <f t="shared" ca="1" si="1402"/>
        <v/>
      </c>
      <c r="AM160" s="458" t="str">
        <f t="shared" ca="1" si="1402"/>
        <v/>
      </c>
      <c r="AN160" s="458" t="str">
        <f t="shared" ca="1" si="1402"/>
        <v/>
      </c>
      <c r="AO160" s="458" t="str">
        <f t="shared" ca="1" si="1402"/>
        <v/>
      </c>
      <c r="AP160" s="458" t="str">
        <f t="shared" ca="1" si="1402"/>
        <v/>
      </c>
      <c r="AQ160" s="458" t="str">
        <f t="shared" ca="1" si="1402"/>
        <v/>
      </c>
      <c r="AR160" s="458" t="str">
        <f t="shared" ca="1" si="1402"/>
        <v/>
      </c>
      <c r="AS160" s="458" t="str">
        <f t="shared" ca="1" si="1402"/>
        <v/>
      </c>
      <c r="AT160" s="458" t="str">
        <f t="shared" ca="1" si="1402"/>
        <v/>
      </c>
      <c r="AU160" s="458" t="str">
        <f t="shared" ca="1" si="1402"/>
        <v/>
      </c>
      <c r="AV160" s="458" t="str">
        <f t="shared" ca="1" si="1402"/>
        <v/>
      </c>
      <c r="AW160" s="458" t="str">
        <f t="shared" ca="1" si="1402"/>
        <v/>
      </c>
      <c r="AX160" s="458" t="str">
        <f t="shared" ca="1" si="1402"/>
        <v/>
      </c>
      <c r="AY160" s="458" t="str">
        <f t="shared" ca="1" si="1402"/>
        <v/>
      </c>
      <c r="AZ160" s="458" t="str">
        <f t="shared" ca="1" si="1402"/>
        <v/>
      </c>
      <c r="BA160" s="458" t="str">
        <f t="shared" ca="1" si="1402"/>
        <v/>
      </c>
      <c r="BB160" s="458" t="str">
        <f t="shared" ca="1" si="1402"/>
        <v/>
      </c>
      <c r="BC160" s="458" t="str">
        <f t="shared" ca="1" si="1402"/>
        <v/>
      </c>
      <c r="BD160" s="458" t="str">
        <f t="shared" ca="1" si="1402"/>
        <v/>
      </c>
      <c r="BE160" s="458" t="str">
        <f t="shared" ca="1" si="1402"/>
        <v/>
      </c>
      <c r="BF160" s="458" t="str">
        <f t="shared" ca="1" si="1402"/>
        <v/>
      </c>
      <c r="BG160" s="458" t="str">
        <f t="shared" ca="1" si="1402"/>
        <v/>
      </c>
      <c r="BH160" s="458" t="str">
        <f t="shared" ca="1" si="1402"/>
        <v/>
      </c>
      <c r="BI160" s="458" t="str">
        <f t="shared" ca="1" si="1402"/>
        <v/>
      </c>
      <c r="BJ160" s="458" t="str">
        <f t="shared" ca="1" si="1402"/>
        <v/>
      </c>
      <c r="BK160" s="458" t="str">
        <f t="shared" ca="1" si="1402"/>
        <v/>
      </c>
      <c r="BL160" s="458" t="str">
        <f t="shared" ca="1" si="1402"/>
        <v/>
      </c>
      <c r="BM160" s="458" t="str">
        <f t="shared" ca="1" si="1402"/>
        <v/>
      </c>
      <c r="BN160" s="458" t="str">
        <f t="shared" ca="1" si="1402"/>
        <v/>
      </c>
      <c r="BO160" s="458" t="str">
        <f t="shared" ca="1" si="1402"/>
        <v/>
      </c>
      <c r="BP160" s="458" t="str">
        <f t="shared" ca="1" si="1402"/>
        <v/>
      </c>
      <c r="BQ160" s="458" t="str">
        <f t="shared" ref="BQ160:CL160" ca="1" si="1403">IFERROR(IF(INDEX($E150:$CL159,9,MATCH(S34_base,$E150:$CL150,0))-BQ155&lt;0,"N/A",INDEX($E150:$CL159,9,MATCH(S34_base,$E150:$CL150,0))-BQ155),"")</f>
        <v/>
      </c>
      <c r="BR160" s="458" t="str">
        <f t="shared" ca="1" si="1403"/>
        <v/>
      </c>
      <c r="BS160" s="458" t="str">
        <f t="shared" ca="1" si="1403"/>
        <v/>
      </c>
      <c r="BT160" s="458" t="str">
        <f t="shared" ca="1" si="1403"/>
        <v/>
      </c>
      <c r="BU160" s="458" t="str">
        <f t="shared" ca="1" si="1403"/>
        <v/>
      </c>
      <c r="BV160" s="458" t="str">
        <f t="shared" ca="1" si="1403"/>
        <v/>
      </c>
      <c r="BW160" s="458" t="str">
        <f t="shared" ca="1" si="1403"/>
        <v/>
      </c>
      <c r="BX160" s="458" t="str">
        <f t="shared" ca="1" si="1403"/>
        <v/>
      </c>
      <c r="BY160" s="458" t="str">
        <f t="shared" ca="1" si="1403"/>
        <v/>
      </c>
      <c r="BZ160" s="458" t="str">
        <f t="shared" ca="1" si="1403"/>
        <v/>
      </c>
      <c r="CA160" s="458" t="str">
        <f t="shared" ca="1" si="1403"/>
        <v/>
      </c>
      <c r="CB160" s="458" t="str">
        <f t="shared" ca="1" si="1403"/>
        <v/>
      </c>
      <c r="CC160" s="458" t="str">
        <f t="shared" ca="1" si="1403"/>
        <v/>
      </c>
      <c r="CD160" s="458" t="str">
        <f t="shared" ca="1" si="1403"/>
        <v/>
      </c>
      <c r="CE160" s="458" t="str">
        <f t="shared" ca="1" si="1403"/>
        <v/>
      </c>
      <c r="CF160" s="458" t="str">
        <f t="shared" ca="1" si="1403"/>
        <v/>
      </c>
      <c r="CG160" s="458" t="str">
        <f t="shared" ca="1" si="1403"/>
        <v/>
      </c>
      <c r="CH160" s="458" t="str">
        <f t="shared" ca="1" si="1403"/>
        <v/>
      </c>
      <c r="CI160" s="458" t="str">
        <f t="shared" ca="1" si="1403"/>
        <v/>
      </c>
      <c r="CJ160" s="458" t="str">
        <f t="shared" ca="1" si="1403"/>
        <v/>
      </c>
      <c r="CK160" s="458" t="str">
        <f t="shared" ca="1" si="1403"/>
        <v/>
      </c>
      <c r="CL160" s="458" t="str">
        <f t="shared" ca="1" si="1403"/>
        <v/>
      </c>
      <c r="CN160" s="454" t="str">
        <f ca="1">IFERROR((Y160/H160)^(1/17)-1,"")</f>
        <v/>
      </c>
      <c r="CO160" s="454" t="str">
        <f ca="1">IFERROR((AN160/Y160)^(1/15)-1,"")</f>
        <v/>
      </c>
      <c r="CP160" s="454" t="str">
        <f ca="1">IFERROR((AN160/H160)^(1/32)-1,"")</f>
        <v/>
      </c>
    </row>
    <row r="161" spans="1:94" x14ac:dyDescent="0.25">
      <c r="A161" s="449" t="s">
        <v>255</v>
      </c>
      <c r="B161" s="449" t="s">
        <v>256</v>
      </c>
      <c r="C161" s="459" t="s">
        <v>326</v>
      </c>
      <c r="D161" s="459" t="s">
        <v>327</v>
      </c>
      <c r="E161" s="461">
        <f t="shared" ref="E161:AJ161" ca="1" si="1404">IF(E8&lt;S34_base,NA(),IF($B$6="ON", IF(E8&gt;=covid_start, IF(E8&lt;covid_recovery,NA(),IFERROR(E155+(E154*E160*E159),0)),IFERROR(E155+(E154*E160*E159),0)),IFERROR(E155+(E154*E160*E159),0)))</f>
        <v>0</v>
      </c>
      <c r="F161" s="461">
        <f t="shared" ca="1" si="1404"/>
        <v>0</v>
      </c>
      <c r="G161" s="461">
        <f t="shared" ca="1" si="1404"/>
        <v>0</v>
      </c>
      <c r="H161" s="461">
        <f t="shared" ca="1" si="1404"/>
        <v>0</v>
      </c>
      <c r="I161" s="461">
        <f t="shared" ca="1" si="1404"/>
        <v>0</v>
      </c>
      <c r="J161" s="461" t="e">
        <f t="shared" si="1404"/>
        <v>#N/A</v>
      </c>
      <c r="K161" s="461" t="e">
        <f t="shared" si="1404"/>
        <v>#N/A</v>
      </c>
      <c r="L161" s="461" t="e">
        <f t="shared" si="1404"/>
        <v>#N/A</v>
      </c>
      <c r="M161" s="461" t="e">
        <f t="shared" si="1404"/>
        <v>#N/A</v>
      </c>
      <c r="N161" s="461" t="e">
        <f t="shared" si="1404"/>
        <v>#N/A</v>
      </c>
      <c r="O161" s="461">
        <f t="shared" ca="1" si="1404"/>
        <v>0</v>
      </c>
      <c r="P161" s="461">
        <f t="shared" ca="1" si="1404"/>
        <v>0</v>
      </c>
      <c r="Q161" s="461">
        <f t="shared" ca="1" si="1404"/>
        <v>0</v>
      </c>
      <c r="R161" s="461">
        <f t="shared" ca="1" si="1404"/>
        <v>0</v>
      </c>
      <c r="S161" s="461">
        <f t="shared" ca="1" si="1404"/>
        <v>0</v>
      </c>
      <c r="T161" s="461">
        <f t="shared" ca="1" si="1404"/>
        <v>0</v>
      </c>
      <c r="U161" s="461">
        <f t="shared" ca="1" si="1404"/>
        <v>0</v>
      </c>
      <c r="V161" s="461">
        <f t="shared" ca="1" si="1404"/>
        <v>0</v>
      </c>
      <c r="W161" s="461">
        <f t="shared" ca="1" si="1404"/>
        <v>0</v>
      </c>
      <c r="X161" s="461">
        <f t="shared" ca="1" si="1404"/>
        <v>0</v>
      </c>
      <c r="Y161" s="461">
        <f t="shared" ca="1" si="1404"/>
        <v>0</v>
      </c>
      <c r="Z161" s="461">
        <f t="shared" ca="1" si="1404"/>
        <v>0</v>
      </c>
      <c r="AA161" s="461">
        <f t="shared" ca="1" si="1404"/>
        <v>0</v>
      </c>
      <c r="AB161" s="461">
        <f t="shared" ca="1" si="1404"/>
        <v>0</v>
      </c>
      <c r="AC161" s="461">
        <f t="shared" ca="1" si="1404"/>
        <v>0</v>
      </c>
      <c r="AD161" s="461">
        <f t="shared" ca="1" si="1404"/>
        <v>0</v>
      </c>
      <c r="AE161" s="461">
        <f t="shared" ca="1" si="1404"/>
        <v>0</v>
      </c>
      <c r="AF161" s="461">
        <f t="shared" ca="1" si="1404"/>
        <v>0</v>
      </c>
      <c r="AG161" s="461">
        <f t="shared" ca="1" si="1404"/>
        <v>0</v>
      </c>
      <c r="AH161" s="461">
        <f t="shared" ca="1" si="1404"/>
        <v>0</v>
      </c>
      <c r="AI161" s="461">
        <f t="shared" ca="1" si="1404"/>
        <v>0</v>
      </c>
      <c r="AJ161" s="461">
        <f t="shared" ca="1" si="1404"/>
        <v>0</v>
      </c>
      <c r="AK161" s="461">
        <f t="shared" ref="AK161:BP161" ca="1" si="1405">IF(AK8&lt;S34_base,NA(),IF($B$6="ON", IF(AK8&gt;=covid_start, IF(AK8&lt;covid_recovery,NA(),IFERROR(AK155+(AK154*AK160*AK159),0)),IFERROR(AK155+(AK154*AK160*AK159),0)),IFERROR(AK155+(AK154*AK160*AK159),0)))</f>
        <v>0</v>
      </c>
      <c r="AL161" s="461">
        <f t="shared" ca="1" si="1405"/>
        <v>0</v>
      </c>
      <c r="AM161" s="461">
        <f t="shared" ca="1" si="1405"/>
        <v>0</v>
      </c>
      <c r="AN161" s="461">
        <f t="shared" ca="1" si="1405"/>
        <v>0</v>
      </c>
      <c r="AO161" s="461">
        <f t="shared" ca="1" si="1405"/>
        <v>0</v>
      </c>
      <c r="AP161" s="461">
        <f t="shared" ca="1" si="1405"/>
        <v>0</v>
      </c>
      <c r="AQ161" s="461">
        <f t="shared" ca="1" si="1405"/>
        <v>0</v>
      </c>
      <c r="AR161" s="461">
        <f t="shared" ca="1" si="1405"/>
        <v>0</v>
      </c>
      <c r="AS161" s="461">
        <f t="shared" ca="1" si="1405"/>
        <v>0</v>
      </c>
      <c r="AT161" s="461">
        <f t="shared" ca="1" si="1405"/>
        <v>0</v>
      </c>
      <c r="AU161" s="461">
        <f t="shared" ca="1" si="1405"/>
        <v>0</v>
      </c>
      <c r="AV161" s="461">
        <f t="shared" ca="1" si="1405"/>
        <v>0</v>
      </c>
      <c r="AW161" s="461">
        <f t="shared" ca="1" si="1405"/>
        <v>0</v>
      </c>
      <c r="AX161" s="461">
        <f t="shared" ca="1" si="1405"/>
        <v>0</v>
      </c>
      <c r="AY161" s="461">
        <f t="shared" ca="1" si="1405"/>
        <v>0</v>
      </c>
      <c r="AZ161" s="461">
        <f t="shared" ca="1" si="1405"/>
        <v>0</v>
      </c>
      <c r="BA161" s="461">
        <f t="shared" ca="1" si="1405"/>
        <v>0</v>
      </c>
      <c r="BB161" s="461">
        <f t="shared" ca="1" si="1405"/>
        <v>0</v>
      </c>
      <c r="BC161" s="461">
        <f t="shared" ca="1" si="1405"/>
        <v>0</v>
      </c>
      <c r="BD161" s="461">
        <f t="shared" ca="1" si="1405"/>
        <v>0</v>
      </c>
      <c r="BE161" s="461">
        <f t="shared" ca="1" si="1405"/>
        <v>0</v>
      </c>
      <c r="BF161" s="461">
        <f t="shared" ca="1" si="1405"/>
        <v>0</v>
      </c>
      <c r="BG161" s="461">
        <f t="shared" ca="1" si="1405"/>
        <v>0</v>
      </c>
      <c r="BH161" s="461">
        <f t="shared" ca="1" si="1405"/>
        <v>0</v>
      </c>
      <c r="BI161" s="461">
        <f t="shared" ca="1" si="1405"/>
        <v>0</v>
      </c>
      <c r="BJ161" s="461">
        <f t="shared" ca="1" si="1405"/>
        <v>0</v>
      </c>
      <c r="BK161" s="461">
        <f t="shared" ca="1" si="1405"/>
        <v>0</v>
      </c>
      <c r="BL161" s="461">
        <f t="shared" ca="1" si="1405"/>
        <v>0</v>
      </c>
      <c r="BM161" s="461">
        <f t="shared" ca="1" si="1405"/>
        <v>0</v>
      </c>
      <c r="BN161" s="461">
        <f t="shared" ca="1" si="1405"/>
        <v>0</v>
      </c>
      <c r="BO161" s="461">
        <f t="shared" ca="1" si="1405"/>
        <v>0</v>
      </c>
      <c r="BP161" s="461">
        <f t="shared" ca="1" si="1405"/>
        <v>0</v>
      </c>
      <c r="BQ161" s="461">
        <f t="shared" ref="BQ161:CL161" ca="1" si="1406">IF(BQ8&lt;S34_base,NA(),IF($B$6="ON", IF(BQ8&gt;=covid_start, IF(BQ8&lt;covid_recovery,NA(),IFERROR(BQ155+(BQ154*BQ160*BQ159),0)),IFERROR(BQ155+(BQ154*BQ160*BQ159),0)),IFERROR(BQ155+(BQ154*BQ160*BQ159),0)))</f>
        <v>0</v>
      </c>
      <c r="BR161" s="461">
        <f t="shared" ca="1" si="1406"/>
        <v>0</v>
      </c>
      <c r="BS161" s="461">
        <f t="shared" ca="1" si="1406"/>
        <v>0</v>
      </c>
      <c r="BT161" s="461">
        <f t="shared" ca="1" si="1406"/>
        <v>0</v>
      </c>
      <c r="BU161" s="461">
        <f t="shared" ca="1" si="1406"/>
        <v>0</v>
      </c>
      <c r="BV161" s="461">
        <f t="shared" ca="1" si="1406"/>
        <v>0</v>
      </c>
      <c r="BW161" s="461">
        <f t="shared" ca="1" si="1406"/>
        <v>0</v>
      </c>
      <c r="BX161" s="461">
        <f t="shared" ca="1" si="1406"/>
        <v>0</v>
      </c>
      <c r="BY161" s="461">
        <f t="shared" ca="1" si="1406"/>
        <v>0</v>
      </c>
      <c r="BZ161" s="461">
        <f t="shared" ca="1" si="1406"/>
        <v>0</v>
      </c>
      <c r="CA161" s="461">
        <f t="shared" ca="1" si="1406"/>
        <v>0</v>
      </c>
      <c r="CB161" s="461">
        <f t="shared" ca="1" si="1406"/>
        <v>0</v>
      </c>
      <c r="CC161" s="461">
        <f t="shared" ca="1" si="1406"/>
        <v>0</v>
      </c>
      <c r="CD161" s="461">
        <f t="shared" ca="1" si="1406"/>
        <v>0</v>
      </c>
      <c r="CE161" s="461">
        <f t="shared" ca="1" si="1406"/>
        <v>0</v>
      </c>
      <c r="CF161" s="461">
        <f t="shared" ca="1" si="1406"/>
        <v>0</v>
      </c>
      <c r="CG161" s="461">
        <f t="shared" ca="1" si="1406"/>
        <v>0</v>
      </c>
      <c r="CH161" s="461">
        <f t="shared" ca="1" si="1406"/>
        <v>0</v>
      </c>
      <c r="CI161" s="461">
        <f t="shared" ca="1" si="1406"/>
        <v>0</v>
      </c>
      <c r="CJ161" s="461">
        <f t="shared" ca="1" si="1406"/>
        <v>0</v>
      </c>
      <c r="CK161" s="461">
        <f t="shared" ca="1" si="1406"/>
        <v>0</v>
      </c>
      <c r="CL161" s="461">
        <f t="shared" ca="1" si="1406"/>
        <v>0</v>
      </c>
      <c r="CN161" s="462" t="str">
        <f ca="1">IFERROR((Y161/H161)^(1/17)-1,"")</f>
        <v/>
      </c>
      <c r="CO161" s="462" t="str">
        <f ca="1">IFERROR((AN161/Y161)^(1/15)-1,"")</f>
        <v/>
      </c>
      <c r="CP161" s="462" t="str">
        <f ca="1">IFERROR((AN161/H161)^(1/32)-1,"")</f>
        <v/>
      </c>
    </row>
    <row r="162" spans="1:94" x14ac:dyDescent="0.25">
      <c r="A162" s="456" t="s">
        <v>255</v>
      </c>
      <c r="B162" s="456" t="s">
        <v>129</v>
      </c>
      <c r="C162" s="456" t="s">
        <v>328</v>
      </c>
      <c r="D162" s="456"/>
      <c r="E162" s="469" t="e">
        <f t="shared" ref="E162:AJ162" si="1407">IF(E150=S34_base,E161, IF(E150=target,E161,#N/A))</f>
        <v>#N/A</v>
      </c>
      <c r="F162" s="463" t="e">
        <f t="shared" si="1407"/>
        <v>#N/A</v>
      </c>
      <c r="G162" s="463" t="e">
        <f t="shared" si="1407"/>
        <v>#N/A</v>
      </c>
      <c r="H162" s="463" t="e">
        <f t="shared" si="1407"/>
        <v>#N/A</v>
      </c>
      <c r="I162" s="463" t="e">
        <f t="shared" si="1407"/>
        <v>#N/A</v>
      </c>
      <c r="J162" s="463" t="e">
        <f t="shared" si="1407"/>
        <v>#N/A</v>
      </c>
      <c r="K162" s="463" t="e">
        <f t="shared" si="1407"/>
        <v>#N/A</v>
      </c>
      <c r="L162" s="463" t="e">
        <f t="shared" si="1407"/>
        <v>#N/A</v>
      </c>
      <c r="M162" s="463" t="e">
        <f t="shared" si="1407"/>
        <v>#N/A</v>
      </c>
      <c r="N162" s="463" t="e">
        <f t="shared" si="1407"/>
        <v>#N/A</v>
      </c>
      <c r="O162" s="463" t="e">
        <f t="shared" si="1407"/>
        <v>#N/A</v>
      </c>
      <c r="P162" s="463" t="e">
        <f t="shared" si="1407"/>
        <v>#N/A</v>
      </c>
      <c r="Q162" s="463" t="e">
        <f t="shared" si="1407"/>
        <v>#N/A</v>
      </c>
      <c r="R162" s="463" t="e">
        <f t="shared" si="1407"/>
        <v>#N/A</v>
      </c>
      <c r="S162" s="463" t="e">
        <f t="shared" si="1407"/>
        <v>#N/A</v>
      </c>
      <c r="T162" s="463" t="e">
        <f t="shared" si="1407"/>
        <v>#N/A</v>
      </c>
      <c r="U162" s="463" t="e">
        <f t="shared" si="1407"/>
        <v>#N/A</v>
      </c>
      <c r="V162" s="463" t="e">
        <f t="shared" si="1407"/>
        <v>#N/A</v>
      </c>
      <c r="W162" s="463" t="e">
        <f t="shared" si="1407"/>
        <v>#N/A</v>
      </c>
      <c r="X162" s="463" t="e">
        <f t="shared" si="1407"/>
        <v>#N/A</v>
      </c>
      <c r="Y162" s="463" t="e">
        <f t="shared" si="1407"/>
        <v>#N/A</v>
      </c>
      <c r="Z162" s="463" t="e">
        <f t="shared" si="1407"/>
        <v>#N/A</v>
      </c>
      <c r="AA162" s="463" t="e">
        <f t="shared" si="1407"/>
        <v>#N/A</v>
      </c>
      <c r="AB162" s="463" t="e">
        <f t="shared" si="1407"/>
        <v>#N/A</v>
      </c>
      <c r="AC162" s="463" t="e">
        <f t="shared" si="1407"/>
        <v>#N/A</v>
      </c>
      <c r="AD162" s="463" t="e">
        <f t="shared" si="1407"/>
        <v>#N/A</v>
      </c>
      <c r="AE162" s="463" t="e">
        <f t="shared" si="1407"/>
        <v>#N/A</v>
      </c>
      <c r="AF162" s="463" t="e">
        <f t="shared" si="1407"/>
        <v>#N/A</v>
      </c>
      <c r="AG162" s="463" t="e">
        <f t="shared" si="1407"/>
        <v>#N/A</v>
      </c>
      <c r="AH162" s="463" t="e">
        <f t="shared" si="1407"/>
        <v>#N/A</v>
      </c>
      <c r="AI162" s="463" t="e">
        <f t="shared" si="1407"/>
        <v>#N/A</v>
      </c>
      <c r="AJ162" s="463" t="e">
        <f t="shared" si="1407"/>
        <v>#N/A</v>
      </c>
      <c r="AK162" s="463" t="e">
        <f t="shared" ref="AK162:BP162" si="1408">IF(AK150=S34_base,AK161, IF(AK150=target,AK161,#N/A))</f>
        <v>#N/A</v>
      </c>
      <c r="AL162" s="463" t="e">
        <f t="shared" si="1408"/>
        <v>#N/A</v>
      </c>
      <c r="AM162" s="463" t="e">
        <f t="shared" si="1408"/>
        <v>#N/A</v>
      </c>
      <c r="AN162" s="463" t="e">
        <f t="shared" si="1408"/>
        <v>#N/A</v>
      </c>
      <c r="AO162" s="463" t="e">
        <f t="shared" si="1408"/>
        <v>#N/A</v>
      </c>
      <c r="AP162" s="463" t="e">
        <f t="shared" si="1408"/>
        <v>#N/A</v>
      </c>
      <c r="AQ162" s="463" t="e">
        <f t="shared" si="1408"/>
        <v>#N/A</v>
      </c>
      <c r="AR162" s="463" t="e">
        <f t="shared" si="1408"/>
        <v>#N/A</v>
      </c>
      <c r="AS162" s="463" t="e">
        <f t="shared" si="1408"/>
        <v>#N/A</v>
      </c>
      <c r="AT162" s="463" t="e">
        <f t="shared" si="1408"/>
        <v>#N/A</v>
      </c>
      <c r="AU162" s="463" t="e">
        <f t="shared" si="1408"/>
        <v>#N/A</v>
      </c>
      <c r="AV162" s="463" t="e">
        <f t="shared" si="1408"/>
        <v>#N/A</v>
      </c>
      <c r="AW162" s="463" t="e">
        <f t="shared" si="1408"/>
        <v>#N/A</v>
      </c>
      <c r="AX162" s="463" t="e">
        <f t="shared" si="1408"/>
        <v>#N/A</v>
      </c>
      <c r="AY162" s="463" t="e">
        <f t="shared" si="1408"/>
        <v>#N/A</v>
      </c>
      <c r="AZ162" s="463" t="e">
        <f t="shared" si="1408"/>
        <v>#N/A</v>
      </c>
      <c r="BA162" s="463" t="e">
        <f t="shared" si="1408"/>
        <v>#N/A</v>
      </c>
      <c r="BB162" s="463" t="e">
        <f t="shared" si="1408"/>
        <v>#N/A</v>
      </c>
      <c r="BC162" s="463" t="e">
        <f t="shared" si="1408"/>
        <v>#N/A</v>
      </c>
      <c r="BD162" s="463" t="e">
        <f t="shared" si="1408"/>
        <v>#N/A</v>
      </c>
      <c r="BE162" s="463" t="e">
        <f t="shared" si="1408"/>
        <v>#N/A</v>
      </c>
      <c r="BF162" s="463" t="e">
        <f t="shared" si="1408"/>
        <v>#N/A</v>
      </c>
      <c r="BG162" s="463" t="e">
        <f t="shared" si="1408"/>
        <v>#N/A</v>
      </c>
      <c r="BH162" s="463" t="e">
        <f t="shared" si="1408"/>
        <v>#N/A</v>
      </c>
      <c r="BI162" s="463" t="e">
        <f t="shared" si="1408"/>
        <v>#N/A</v>
      </c>
      <c r="BJ162" s="463" t="e">
        <f t="shared" si="1408"/>
        <v>#N/A</v>
      </c>
      <c r="BK162" s="463" t="e">
        <f t="shared" si="1408"/>
        <v>#N/A</v>
      </c>
      <c r="BL162" s="463" t="e">
        <f t="shared" si="1408"/>
        <v>#N/A</v>
      </c>
      <c r="BM162" s="463" t="e">
        <f t="shared" si="1408"/>
        <v>#N/A</v>
      </c>
      <c r="BN162" s="463" t="e">
        <f t="shared" si="1408"/>
        <v>#N/A</v>
      </c>
      <c r="BO162" s="463" t="e">
        <f t="shared" si="1408"/>
        <v>#N/A</v>
      </c>
      <c r="BP162" s="463" t="e">
        <f t="shared" si="1408"/>
        <v>#N/A</v>
      </c>
      <c r="BQ162" s="463" t="e">
        <f t="shared" ref="BQ162:CL162" si="1409">IF(BQ150=S34_base,BQ161, IF(BQ150=target,BQ161,#N/A))</f>
        <v>#N/A</v>
      </c>
      <c r="BR162" s="463" t="e">
        <f t="shared" si="1409"/>
        <v>#N/A</v>
      </c>
      <c r="BS162" s="463" t="e">
        <f t="shared" si="1409"/>
        <v>#N/A</v>
      </c>
      <c r="BT162" s="463" t="e">
        <f t="shared" si="1409"/>
        <v>#N/A</v>
      </c>
      <c r="BU162" s="463" t="e">
        <f t="shared" si="1409"/>
        <v>#N/A</v>
      </c>
      <c r="BV162" s="463" t="e">
        <f t="shared" si="1409"/>
        <v>#N/A</v>
      </c>
      <c r="BW162" s="463" t="e">
        <f t="shared" si="1409"/>
        <v>#N/A</v>
      </c>
      <c r="BX162" s="463" t="e">
        <f t="shared" si="1409"/>
        <v>#N/A</v>
      </c>
      <c r="BY162" s="463" t="e">
        <f t="shared" si="1409"/>
        <v>#N/A</v>
      </c>
      <c r="BZ162" s="463" t="e">
        <f t="shared" si="1409"/>
        <v>#N/A</v>
      </c>
      <c r="CA162" s="463" t="e">
        <f t="shared" si="1409"/>
        <v>#N/A</v>
      </c>
      <c r="CB162" s="463" t="e">
        <f t="shared" si="1409"/>
        <v>#N/A</v>
      </c>
      <c r="CC162" s="463" t="e">
        <f t="shared" si="1409"/>
        <v>#N/A</v>
      </c>
      <c r="CD162" s="463" t="e">
        <f t="shared" si="1409"/>
        <v>#N/A</v>
      </c>
      <c r="CE162" s="463" t="e">
        <f t="shared" si="1409"/>
        <v>#N/A</v>
      </c>
      <c r="CF162" s="463" t="e">
        <f t="shared" si="1409"/>
        <v>#N/A</v>
      </c>
      <c r="CG162" s="463" t="e">
        <f t="shared" si="1409"/>
        <v>#N/A</v>
      </c>
      <c r="CH162" s="463" t="e">
        <f t="shared" si="1409"/>
        <v>#N/A</v>
      </c>
      <c r="CI162" s="463" t="e">
        <f t="shared" si="1409"/>
        <v>#N/A</v>
      </c>
      <c r="CJ162" s="463" t="e">
        <f t="shared" si="1409"/>
        <v>#N/A</v>
      </c>
      <c r="CK162" s="463" t="e">
        <f t="shared" si="1409"/>
        <v>#N/A</v>
      </c>
      <c r="CL162" s="463" t="e">
        <f t="shared" si="1409"/>
        <v>#N/A</v>
      </c>
      <c r="CN162" s="464" t="str">
        <f>IFERROR((Y162/H162)^(1/17)-1,"")</f>
        <v/>
      </c>
      <c r="CO162" s="464" t="str">
        <f>IFERROR((AN162/Y162)^(1/15)-1,"")</f>
        <v/>
      </c>
      <c r="CP162" s="464" t="str">
        <f>IFERROR((AN162/H162)^(1/32)-1,"")</f>
        <v/>
      </c>
    </row>
    <row r="163" spans="1:94" x14ac:dyDescent="0.25">
      <c r="A163" s="459" t="s">
        <v>255</v>
      </c>
      <c r="B163" s="459" t="s">
        <v>257</v>
      </c>
      <c r="C163" s="459" t="s">
        <v>329</v>
      </c>
      <c r="D163" s="459" t="s">
        <v>330</v>
      </c>
      <c r="E163" s="460">
        <f ca="1">IFERROR((E161*E157)/1000,0)</f>
        <v>0</v>
      </c>
      <c r="F163" s="461">
        <f t="shared" ref="F163:G163" ca="1" si="1410">IFERROR((F161*F157)/1000,0)</f>
        <v>0</v>
      </c>
      <c r="G163" s="461">
        <f t="shared" ca="1" si="1410"/>
        <v>0</v>
      </c>
      <c r="H163" s="461">
        <f ca="1">IFERROR((H161*H157)/1000,0)</f>
        <v>0</v>
      </c>
      <c r="I163" s="461">
        <f ca="1">IFERROR((I161*I157)/1000,0)</f>
        <v>0</v>
      </c>
      <c r="J163" s="461">
        <f t="shared" ref="J163:BU163" si="1411">IFERROR((J161*J157)/1000,0)</f>
        <v>0</v>
      </c>
      <c r="K163" s="461">
        <f t="shared" si="1411"/>
        <v>0</v>
      </c>
      <c r="L163" s="461">
        <f t="shared" si="1411"/>
        <v>0</v>
      </c>
      <c r="M163" s="461">
        <f t="shared" si="1411"/>
        <v>0</v>
      </c>
      <c r="N163" s="461">
        <f t="shared" si="1411"/>
        <v>0</v>
      </c>
      <c r="O163" s="461">
        <f t="shared" ca="1" si="1411"/>
        <v>0</v>
      </c>
      <c r="P163" s="461">
        <f t="shared" ca="1" si="1411"/>
        <v>0</v>
      </c>
      <c r="Q163" s="461">
        <f t="shared" ca="1" si="1411"/>
        <v>0</v>
      </c>
      <c r="R163" s="461">
        <f t="shared" ca="1" si="1411"/>
        <v>0</v>
      </c>
      <c r="S163" s="461">
        <f t="shared" ca="1" si="1411"/>
        <v>0</v>
      </c>
      <c r="T163" s="461">
        <f t="shared" ca="1" si="1411"/>
        <v>0</v>
      </c>
      <c r="U163" s="461">
        <f t="shared" ca="1" si="1411"/>
        <v>0</v>
      </c>
      <c r="V163" s="461">
        <f t="shared" ca="1" si="1411"/>
        <v>0</v>
      </c>
      <c r="W163" s="461">
        <f t="shared" ca="1" si="1411"/>
        <v>0</v>
      </c>
      <c r="X163" s="461">
        <f t="shared" ca="1" si="1411"/>
        <v>0</v>
      </c>
      <c r="Y163" s="461">
        <f t="shared" ca="1" si="1411"/>
        <v>0</v>
      </c>
      <c r="Z163" s="461">
        <f t="shared" ca="1" si="1411"/>
        <v>0</v>
      </c>
      <c r="AA163" s="461">
        <f t="shared" ca="1" si="1411"/>
        <v>0</v>
      </c>
      <c r="AB163" s="461">
        <f t="shared" ca="1" si="1411"/>
        <v>0</v>
      </c>
      <c r="AC163" s="461">
        <f t="shared" ca="1" si="1411"/>
        <v>0</v>
      </c>
      <c r="AD163" s="461">
        <f t="shared" ca="1" si="1411"/>
        <v>0</v>
      </c>
      <c r="AE163" s="461">
        <f t="shared" ca="1" si="1411"/>
        <v>0</v>
      </c>
      <c r="AF163" s="461">
        <f t="shared" ca="1" si="1411"/>
        <v>0</v>
      </c>
      <c r="AG163" s="461">
        <f t="shared" ca="1" si="1411"/>
        <v>0</v>
      </c>
      <c r="AH163" s="461">
        <f t="shared" ca="1" si="1411"/>
        <v>0</v>
      </c>
      <c r="AI163" s="461">
        <f t="shared" ca="1" si="1411"/>
        <v>0</v>
      </c>
      <c r="AJ163" s="461">
        <f t="shared" ca="1" si="1411"/>
        <v>0</v>
      </c>
      <c r="AK163" s="461">
        <f t="shared" ca="1" si="1411"/>
        <v>0</v>
      </c>
      <c r="AL163" s="461">
        <f t="shared" ca="1" si="1411"/>
        <v>0</v>
      </c>
      <c r="AM163" s="461">
        <f t="shared" ca="1" si="1411"/>
        <v>0</v>
      </c>
      <c r="AN163" s="461">
        <f t="shared" ca="1" si="1411"/>
        <v>0</v>
      </c>
      <c r="AO163" s="461">
        <f t="shared" ca="1" si="1411"/>
        <v>0</v>
      </c>
      <c r="AP163" s="461">
        <f t="shared" ca="1" si="1411"/>
        <v>0</v>
      </c>
      <c r="AQ163" s="461">
        <f t="shared" ca="1" si="1411"/>
        <v>0</v>
      </c>
      <c r="AR163" s="461">
        <f t="shared" ca="1" si="1411"/>
        <v>0</v>
      </c>
      <c r="AS163" s="461">
        <f t="shared" ca="1" si="1411"/>
        <v>0</v>
      </c>
      <c r="AT163" s="461">
        <f t="shared" ca="1" si="1411"/>
        <v>0</v>
      </c>
      <c r="AU163" s="461">
        <f t="shared" ca="1" si="1411"/>
        <v>0</v>
      </c>
      <c r="AV163" s="461">
        <f t="shared" ca="1" si="1411"/>
        <v>0</v>
      </c>
      <c r="AW163" s="461">
        <f t="shared" ca="1" si="1411"/>
        <v>0</v>
      </c>
      <c r="AX163" s="461">
        <f t="shared" ca="1" si="1411"/>
        <v>0</v>
      </c>
      <c r="AY163" s="461">
        <f t="shared" ca="1" si="1411"/>
        <v>0</v>
      </c>
      <c r="AZ163" s="461">
        <f t="shared" ca="1" si="1411"/>
        <v>0</v>
      </c>
      <c r="BA163" s="461">
        <f t="shared" ca="1" si="1411"/>
        <v>0</v>
      </c>
      <c r="BB163" s="461">
        <f t="shared" ca="1" si="1411"/>
        <v>0</v>
      </c>
      <c r="BC163" s="461">
        <f t="shared" ca="1" si="1411"/>
        <v>0</v>
      </c>
      <c r="BD163" s="461">
        <f t="shared" ca="1" si="1411"/>
        <v>0</v>
      </c>
      <c r="BE163" s="461">
        <f t="shared" ca="1" si="1411"/>
        <v>0</v>
      </c>
      <c r="BF163" s="461">
        <f t="shared" ca="1" si="1411"/>
        <v>0</v>
      </c>
      <c r="BG163" s="461">
        <f t="shared" ca="1" si="1411"/>
        <v>0</v>
      </c>
      <c r="BH163" s="461">
        <f t="shared" ca="1" si="1411"/>
        <v>0</v>
      </c>
      <c r="BI163" s="461">
        <f t="shared" ca="1" si="1411"/>
        <v>0</v>
      </c>
      <c r="BJ163" s="461">
        <f t="shared" ca="1" si="1411"/>
        <v>0</v>
      </c>
      <c r="BK163" s="461">
        <f t="shared" ca="1" si="1411"/>
        <v>0</v>
      </c>
      <c r="BL163" s="461">
        <f t="shared" ca="1" si="1411"/>
        <v>0</v>
      </c>
      <c r="BM163" s="461">
        <f t="shared" ca="1" si="1411"/>
        <v>0</v>
      </c>
      <c r="BN163" s="461">
        <f t="shared" ca="1" si="1411"/>
        <v>0</v>
      </c>
      <c r="BO163" s="461">
        <f t="shared" ca="1" si="1411"/>
        <v>0</v>
      </c>
      <c r="BP163" s="461">
        <f t="shared" ca="1" si="1411"/>
        <v>0</v>
      </c>
      <c r="BQ163" s="461">
        <f t="shared" ca="1" si="1411"/>
        <v>0</v>
      </c>
      <c r="BR163" s="461">
        <f t="shared" ca="1" si="1411"/>
        <v>0</v>
      </c>
      <c r="BS163" s="461">
        <f t="shared" ca="1" si="1411"/>
        <v>0</v>
      </c>
      <c r="BT163" s="461">
        <f t="shared" ca="1" si="1411"/>
        <v>0</v>
      </c>
      <c r="BU163" s="461">
        <f t="shared" ca="1" si="1411"/>
        <v>0</v>
      </c>
      <c r="BV163" s="461">
        <f t="shared" ref="BV163:CL163" ca="1" si="1412">IFERROR((BV161*BV157)/1000,0)</f>
        <v>0</v>
      </c>
      <c r="BW163" s="461">
        <f t="shared" ca="1" si="1412"/>
        <v>0</v>
      </c>
      <c r="BX163" s="461">
        <f t="shared" ca="1" si="1412"/>
        <v>0</v>
      </c>
      <c r="BY163" s="461">
        <f t="shared" ca="1" si="1412"/>
        <v>0</v>
      </c>
      <c r="BZ163" s="461">
        <f t="shared" ca="1" si="1412"/>
        <v>0</v>
      </c>
      <c r="CA163" s="461">
        <f t="shared" ca="1" si="1412"/>
        <v>0</v>
      </c>
      <c r="CB163" s="461">
        <f t="shared" ca="1" si="1412"/>
        <v>0</v>
      </c>
      <c r="CC163" s="461">
        <f t="shared" ca="1" si="1412"/>
        <v>0</v>
      </c>
      <c r="CD163" s="461">
        <f t="shared" ca="1" si="1412"/>
        <v>0</v>
      </c>
      <c r="CE163" s="461">
        <f t="shared" ca="1" si="1412"/>
        <v>0</v>
      </c>
      <c r="CF163" s="461">
        <f t="shared" ca="1" si="1412"/>
        <v>0</v>
      </c>
      <c r="CG163" s="461">
        <f t="shared" ca="1" si="1412"/>
        <v>0</v>
      </c>
      <c r="CH163" s="461">
        <f t="shared" ca="1" si="1412"/>
        <v>0</v>
      </c>
      <c r="CI163" s="461">
        <f t="shared" ca="1" si="1412"/>
        <v>0</v>
      </c>
      <c r="CJ163" s="461">
        <f t="shared" ca="1" si="1412"/>
        <v>0</v>
      </c>
      <c r="CK163" s="461">
        <f t="shared" ca="1" si="1412"/>
        <v>0</v>
      </c>
      <c r="CL163" s="461">
        <f t="shared" ca="1" si="1412"/>
        <v>0</v>
      </c>
      <c r="CN163" s="462" t="str">
        <f ca="1">IFERROR((Y163/H163)^(1/17)-1,"")</f>
        <v/>
      </c>
      <c r="CO163" s="462" t="str">
        <f ca="1">IFERROR((AN163/Y163)^(1/15)-1,"")</f>
        <v/>
      </c>
      <c r="CP163" s="462" t="str">
        <f ca="1">IFERROR((AN163/H163)^(1/32)-1,"")</f>
        <v/>
      </c>
    </row>
    <row r="164" spans="1:94" x14ac:dyDescent="0.25">
      <c r="A164" s="470" t="s">
        <v>382</v>
      </c>
      <c r="B164" s="470" t="s">
        <v>384</v>
      </c>
      <c r="C164" s="470"/>
      <c r="D164" s="470"/>
      <c r="E164" s="471" t="e">
        <f>IF($B$6="ON",IF(E150=covid_start-1,E153,IF(E150=covid_recovery,E153,IF(E150&gt;=covid_start,IF(E150&lt;covid_recovery,D164-(INDEX($E150:$CH163,4,MATCH(covid_start-1,$E150:$CL150,0))-INDEX($E150:$CL163,4,MATCH(covid_recovery,$E150:$CL150,0)))/(covid_recovery-covid_start+1),NA()),NA()))),NA())</f>
        <v>#N/A</v>
      </c>
      <c r="F164" s="471" t="e">
        <f t="shared" ref="F164" si="1413">IF($B$6="ON",IF(F150=covid_start-1,F153,IF(F150=covid_recovery,F153,IF(F150&gt;=covid_start,IF(F150&lt;covid_recovery,E164-(INDEX($E150:$CH163,4,MATCH(covid_start-1,$E150:$CL150,0))-INDEX($E150:$CL163,4,MATCH(covid_recovery,$E150:$CL150,0)))/(covid_recovery-covid_start+1),NA()),NA()))),NA())</f>
        <v>#N/A</v>
      </c>
      <c r="G164" s="471" t="e">
        <f t="shared" ref="G164" si="1414">IF($B$6="ON",IF(G150=covid_start-1,G153,IF(G150=covid_recovery,G153,IF(G150&gt;=covid_start,IF(G150&lt;covid_recovery,F164-(INDEX($E150:$CH163,4,MATCH(covid_start-1,$E150:$CL150,0))-INDEX($E150:$CL163,4,MATCH(covid_recovery,$E150:$CL150,0)))/(covid_recovery-covid_start+1),NA()),NA()))),NA())</f>
        <v>#N/A</v>
      </c>
      <c r="H164" s="471" t="e">
        <f t="shared" ref="H164" si="1415">IF($B$6="ON",IF(H150=covid_start-1,H153,IF(H150=covid_recovery,H153,IF(H150&gt;=covid_start,IF(H150&lt;covid_recovery,G164-(INDEX($E150:$CH163,4,MATCH(covid_start-1,$E150:$CL150,0))-INDEX($E150:$CL163,4,MATCH(covid_recovery,$E150:$CL150,0)))/(covid_recovery-covid_start+1),NA()),NA()))),NA())</f>
        <v>#N/A</v>
      </c>
      <c r="I164" s="471">
        <f t="shared" ref="I164" ca="1" si="1416">IF($B$6="ON",IF(I150=covid_start-1,I153,IF(I150=covid_recovery,I153,IF(I150&gt;=covid_start,IF(I150&lt;covid_recovery,H164-(INDEX($E150:$CH163,4,MATCH(covid_start-1,$E150:$CL150,0))-INDEX($E150:$CL163,4,MATCH(covid_recovery,$E150:$CL150,0)))/(covid_recovery-covid_start+1),NA()),NA()))),NA())</f>
        <v>584.95599084340938</v>
      </c>
      <c r="J164" s="471">
        <f t="shared" ref="J164" ca="1" si="1417">IF($B$6="ON",IF(J150=covid_start-1,J153,IF(J150=covid_recovery,J153,IF(J150&gt;=covid_start,IF(J150&lt;covid_recovery,I164-(INDEX($E150:$CH163,4,MATCH(covid_start-1,$E150:$CL150,0))-INDEX($E150:$CL163,4,MATCH(covid_recovery,$E150:$CL150,0)))/(covid_recovery-covid_start+1),NA()),NA()))),NA())</f>
        <v>567.09749545757552</v>
      </c>
      <c r="K164" s="471">
        <f t="shared" ref="K164" ca="1" si="1418">IF($B$6="ON",IF(K150=covid_start-1,K153,IF(K150=covid_recovery,K153,IF(K150&gt;=covid_start,IF(K150&lt;covid_recovery,J164-(INDEX($E150:$CH163,4,MATCH(covid_start-1,$E150:$CL150,0))-INDEX($E150:$CL163,4,MATCH(covid_recovery,$E150:$CL150,0)))/(covid_recovery-covid_start+1),NA()),NA()))),NA())</f>
        <v>549.23900007174166</v>
      </c>
      <c r="L164" s="471">
        <f t="shared" ref="L164" ca="1" si="1419">IF($B$6="ON",IF(L150=covid_start-1,L153,IF(L150=covid_recovery,L153,IF(L150&gt;=covid_start,IF(L150&lt;covid_recovery,K164-(INDEX($E150:$CH163,4,MATCH(covid_start-1,$E150:$CL150,0))-INDEX($E150:$CL163,4,MATCH(covid_recovery,$E150:$CL150,0)))/(covid_recovery-covid_start+1),NA()),NA()))),NA())</f>
        <v>531.38050468590779</v>
      </c>
      <c r="M164" s="471">
        <f t="shared" ref="M164" ca="1" si="1420">IF($B$6="ON",IF(M150=covid_start-1,M153,IF(M150=covid_recovery,M153,IF(M150&gt;=covid_start,IF(M150&lt;covid_recovery,L164-(INDEX($E150:$CH163,4,MATCH(covid_start-1,$E150:$CL150,0))-INDEX($E150:$CL163,4,MATCH(covid_recovery,$E150:$CL150,0)))/(covid_recovery-covid_start+1),NA()),NA()))),NA())</f>
        <v>513.52200930007393</v>
      </c>
      <c r="N164" s="471">
        <f t="shared" ref="N164" ca="1" si="1421">IF($B$6="ON",IF(N150=covid_start-1,N153,IF(N150=covid_recovery,N153,IF(N150&gt;=covid_start,IF(N150&lt;covid_recovery,M164-(INDEX($E150:$CH163,4,MATCH(covid_start-1,$E150:$CL150,0))-INDEX($E150:$CL163,4,MATCH(covid_recovery,$E150:$CL150,0)))/(covid_recovery-covid_start+1),NA()),NA()))),NA())</f>
        <v>495.66351391424007</v>
      </c>
      <c r="O164" s="471">
        <f t="shared" ref="O164" ca="1" si="1422">IF($B$6="ON",IF(O150=covid_start-1,O153,IF(O150=covid_recovery,O153,IF(O150&gt;=covid_start,IF(O150&lt;covid_recovery,N164-(INDEX($E150:$CH163,4,MATCH(covid_start-1,$E150:$CL150,0))-INDEX($E150:$CL163,4,MATCH(covid_recovery,$E150:$CL150,0)))/(covid_recovery-covid_start+1),NA()),NA()))),NA())</f>
        <v>477.80501852840638</v>
      </c>
      <c r="P164" s="471" t="e">
        <f t="shared" ref="P164" si="1423">IF($B$6="ON",IF(P150=covid_start-1,P153,IF(P150=covid_recovery,P153,IF(P150&gt;=covid_start,IF(P150&lt;covid_recovery,O164-(INDEX($E150:$CH163,4,MATCH(covid_start-1,$E150:$CL150,0))-INDEX($E150:$CL163,4,MATCH(covid_recovery,$E150:$CL150,0)))/(covid_recovery-covid_start+1),NA()),NA()))),NA())</f>
        <v>#N/A</v>
      </c>
      <c r="Q164" s="471" t="e">
        <f t="shared" ref="Q164" si="1424">IF($B$6="ON",IF(Q150=covid_start-1,Q153,IF(Q150=covid_recovery,Q153,IF(Q150&gt;=covid_start,IF(Q150&lt;covid_recovery,P164-(INDEX($E150:$CH163,4,MATCH(covid_start-1,$E150:$CL150,0))-INDEX($E150:$CL163,4,MATCH(covid_recovery,$E150:$CL150,0)))/(covid_recovery-covid_start+1),NA()),NA()))),NA())</f>
        <v>#N/A</v>
      </c>
      <c r="R164" s="471" t="e">
        <f t="shared" ref="R164" si="1425">IF($B$6="ON",IF(R150=covid_start-1,R153,IF(R150=covid_recovery,R153,IF(R150&gt;=covid_start,IF(R150&lt;covid_recovery,Q164-(INDEX($E150:$CH163,4,MATCH(covid_start-1,$E150:$CL150,0))-INDEX($E150:$CL163,4,MATCH(covid_recovery,$E150:$CL150,0)))/(covid_recovery-covid_start+1),NA()),NA()))),NA())</f>
        <v>#N/A</v>
      </c>
      <c r="S164" s="471" t="e">
        <f t="shared" ref="S164" si="1426">IF($B$6="ON",IF(S150=covid_start-1,S153,IF(S150=covid_recovery,S153,IF(S150&gt;=covid_start,IF(S150&lt;covid_recovery,R164-(INDEX($E150:$CH163,4,MATCH(covid_start-1,$E150:$CL150,0))-INDEX($E150:$CL163,4,MATCH(covid_recovery,$E150:$CL150,0)))/(covid_recovery-covid_start+1),NA()),NA()))),NA())</f>
        <v>#N/A</v>
      </c>
      <c r="T164" s="471" t="e">
        <f t="shared" ref="T164" si="1427">IF($B$6="ON",IF(T150=covid_start-1,T153,IF(T150=covid_recovery,T153,IF(T150&gt;=covid_start,IF(T150&lt;covid_recovery,S164-(INDEX($E150:$CH163,4,MATCH(covid_start-1,$E150:$CL150,0))-INDEX($E150:$CL163,4,MATCH(covid_recovery,$E150:$CL150,0)))/(covid_recovery-covid_start+1),NA()),NA()))),NA())</f>
        <v>#N/A</v>
      </c>
      <c r="U164" s="471" t="e">
        <f t="shared" ref="U164" si="1428">IF($B$6="ON",IF(U150=covid_start-1,U153,IF(U150=covid_recovery,U153,IF(U150&gt;=covid_start,IF(U150&lt;covid_recovery,T164-(INDEX($E150:$CH163,4,MATCH(covid_start-1,$E150:$CL150,0))-INDEX($E150:$CL163,4,MATCH(covid_recovery,$E150:$CL150,0)))/(covid_recovery-covid_start+1),NA()),NA()))),NA())</f>
        <v>#N/A</v>
      </c>
      <c r="V164" s="471" t="e">
        <f t="shared" ref="V164" si="1429">IF($B$6="ON",IF(V150=covid_start-1,V153,IF(V150=covid_recovery,V153,IF(V150&gt;=covid_start,IF(V150&lt;covid_recovery,U164-(INDEX($E150:$CH163,4,MATCH(covid_start-1,$E150:$CL150,0))-INDEX($E150:$CL163,4,MATCH(covid_recovery,$E150:$CL150,0)))/(covid_recovery-covid_start+1),NA()),NA()))),NA())</f>
        <v>#N/A</v>
      </c>
      <c r="W164" s="471" t="e">
        <f t="shared" ref="W164" si="1430">IF($B$6="ON",IF(W150=covid_start-1,W153,IF(W150=covid_recovery,W153,IF(W150&gt;=covid_start,IF(W150&lt;covid_recovery,V164-(INDEX($E150:$CH163,4,MATCH(covid_start-1,$E150:$CL150,0))-INDEX($E150:$CL163,4,MATCH(covid_recovery,$E150:$CL150,0)))/(covid_recovery-covid_start+1),NA()),NA()))),NA())</f>
        <v>#N/A</v>
      </c>
      <c r="X164" s="471" t="e">
        <f t="shared" ref="X164" si="1431">IF($B$6="ON",IF(X150=covid_start-1,X153,IF(X150=covid_recovery,X153,IF(X150&gt;=covid_start,IF(X150&lt;covid_recovery,W164-(INDEX($E150:$CH163,4,MATCH(covid_start-1,$E150:$CL150,0))-INDEX($E150:$CL163,4,MATCH(covid_recovery,$E150:$CL150,0)))/(covid_recovery-covid_start+1),NA()),NA()))),NA())</f>
        <v>#N/A</v>
      </c>
      <c r="Y164" s="471" t="e">
        <f t="shared" ref="Y164" si="1432">IF($B$6="ON",IF(Y150=covid_start-1,Y153,IF(Y150=covid_recovery,Y153,IF(Y150&gt;=covid_start,IF(Y150&lt;covid_recovery,X164-(INDEX($E150:$CH163,4,MATCH(covid_start-1,$E150:$CL150,0))-INDEX($E150:$CL163,4,MATCH(covid_recovery,$E150:$CL150,0)))/(covid_recovery-covid_start+1),NA()),NA()))),NA())</f>
        <v>#N/A</v>
      </c>
      <c r="Z164" s="471" t="e">
        <f t="shared" ref="Z164" si="1433">IF($B$6="ON",IF(Z150=covid_start-1,Z153,IF(Z150=covid_recovery,Z153,IF(Z150&gt;=covid_start,IF(Z150&lt;covid_recovery,Y164-(INDEX($E150:$CH163,4,MATCH(covid_start-1,$E150:$CL150,0))-INDEX($E150:$CL163,4,MATCH(covid_recovery,$E150:$CL150,0)))/(covid_recovery-covid_start+1),NA()),NA()))),NA())</f>
        <v>#N/A</v>
      </c>
      <c r="AA164" s="471" t="e">
        <f t="shared" ref="AA164" si="1434">IF($B$6="ON",IF(AA150=covid_start-1,AA153,IF(AA150=covid_recovery,AA153,IF(AA150&gt;=covid_start,IF(AA150&lt;covid_recovery,Z164-(INDEX($E150:$CH163,4,MATCH(covid_start-1,$E150:$CL150,0))-INDEX($E150:$CL163,4,MATCH(covid_recovery,$E150:$CL150,0)))/(covid_recovery-covid_start+1),NA()),NA()))),NA())</f>
        <v>#N/A</v>
      </c>
      <c r="AB164" s="471" t="e">
        <f t="shared" ref="AB164" si="1435">IF($B$6="ON",IF(AB150=covid_start-1,AB153,IF(AB150=covid_recovery,AB153,IF(AB150&gt;=covid_start,IF(AB150&lt;covid_recovery,AA164-(INDEX($E150:$CH163,4,MATCH(covid_start-1,$E150:$CL150,0))-INDEX($E150:$CL163,4,MATCH(covid_recovery,$E150:$CL150,0)))/(covid_recovery-covid_start+1),NA()),NA()))),NA())</f>
        <v>#N/A</v>
      </c>
      <c r="AC164" s="471" t="e">
        <f t="shared" ref="AC164" si="1436">IF($B$6="ON",IF(AC150=covid_start-1,AC153,IF(AC150=covid_recovery,AC153,IF(AC150&gt;=covid_start,IF(AC150&lt;covid_recovery,AB164-(INDEX($E150:$CH163,4,MATCH(covid_start-1,$E150:$CL150,0))-INDEX($E150:$CL163,4,MATCH(covid_recovery,$E150:$CL150,0)))/(covid_recovery-covid_start+1),NA()),NA()))),NA())</f>
        <v>#N/A</v>
      </c>
      <c r="AD164" s="471" t="e">
        <f t="shared" ref="AD164" si="1437">IF($B$6="ON",IF(AD150=covid_start-1,AD153,IF(AD150=covid_recovery,AD153,IF(AD150&gt;=covid_start,IF(AD150&lt;covid_recovery,AC164-(INDEX($E150:$CH163,4,MATCH(covid_start-1,$E150:$CL150,0))-INDEX($E150:$CL163,4,MATCH(covid_recovery,$E150:$CL150,0)))/(covid_recovery-covid_start+1),NA()),NA()))),NA())</f>
        <v>#N/A</v>
      </c>
      <c r="AE164" s="471" t="e">
        <f t="shared" ref="AE164" si="1438">IF($B$6="ON",IF(AE150=covid_start-1,AE153,IF(AE150=covid_recovery,AE153,IF(AE150&gt;=covid_start,IF(AE150&lt;covid_recovery,AD164-(INDEX($E150:$CH163,4,MATCH(covid_start-1,$E150:$CL150,0))-INDEX($E150:$CL163,4,MATCH(covid_recovery,$E150:$CL150,0)))/(covid_recovery-covid_start+1),NA()),NA()))),NA())</f>
        <v>#N/A</v>
      </c>
      <c r="AF164" s="471" t="e">
        <f t="shared" ref="AF164" si="1439">IF($B$6="ON",IF(AF150=covid_start-1,AF153,IF(AF150=covid_recovery,AF153,IF(AF150&gt;=covid_start,IF(AF150&lt;covid_recovery,AE164-(INDEX($E150:$CH163,4,MATCH(covid_start-1,$E150:$CL150,0))-INDEX($E150:$CL163,4,MATCH(covid_recovery,$E150:$CL150,0)))/(covid_recovery-covid_start+1),NA()),NA()))),NA())</f>
        <v>#N/A</v>
      </c>
      <c r="AG164" s="471" t="e">
        <f t="shared" ref="AG164" si="1440">IF($B$6="ON",IF(AG150=covid_start-1,AG153,IF(AG150=covid_recovery,AG153,IF(AG150&gt;=covid_start,IF(AG150&lt;covid_recovery,AF164-(INDEX($E150:$CH163,4,MATCH(covid_start-1,$E150:$CL150,0))-INDEX($E150:$CL163,4,MATCH(covid_recovery,$E150:$CL150,0)))/(covid_recovery-covid_start+1),NA()),NA()))),NA())</f>
        <v>#N/A</v>
      </c>
      <c r="AH164" s="471" t="e">
        <f t="shared" ref="AH164" si="1441">IF($B$6="ON",IF(AH150=covid_start-1,AH153,IF(AH150=covid_recovery,AH153,IF(AH150&gt;=covid_start,IF(AH150&lt;covid_recovery,AG164-(INDEX($E150:$CH163,4,MATCH(covid_start-1,$E150:$CL150,0))-INDEX($E150:$CL163,4,MATCH(covid_recovery,$E150:$CL150,0)))/(covid_recovery-covid_start+1),NA()),NA()))),NA())</f>
        <v>#N/A</v>
      </c>
      <c r="AI164" s="471" t="e">
        <f t="shared" ref="AI164" si="1442">IF($B$6="ON",IF(AI150=covid_start-1,AI153,IF(AI150=covid_recovery,AI153,IF(AI150&gt;=covid_start,IF(AI150&lt;covid_recovery,AH164-(INDEX($E150:$CH163,4,MATCH(covid_start-1,$E150:$CL150,0))-INDEX($E150:$CL163,4,MATCH(covid_recovery,$E150:$CL150,0)))/(covid_recovery-covid_start+1),NA()),NA()))),NA())</f>
        <v>#N/A</v>
      </c>
      <c r="AJ164" s="471" t="e">
        <f t="shared" ref="AJ164" si="1443">IF($B$6="ON",IF(AJ150=covid_start-1,AJ153,IF(AJ150=covid_recovery,AJ153,IF(AJ150&gt;=covid_start,IF(AJ150&lt;covid_recovery,AI164-(INDEX($E150:$CH163,4,MATCH(covid_start-1,$E150:$CL150,0))-INDEX($E150:$CL163,4,MATCH(covid_recovery,$E150:$CL150,0)))/(covid_recovery-covid_start+1),NA()),NA()))),NA())</f>
        <v>#N/A</v>
      </c>
      <c r="AK164" s="471" t="e">
        <f t="shared" ref="AK164" si="1444">IF($B$6="ON",IF(AK150=covid_start-1,AK153,IF(AK150=covid_recovery,AK153,IF(AK150&gt;=covid_start,IF(AK150&lt;covid_recovery,AJ164-(INDEX($E150:$CH163,4,MATCH(covid_start-1,$E150:$CL150,0))-INDEX($E150:$CL163,4,MATCH(covid_recovery,$E150:$CL150,0)))/(covid_recovery-covid_start+1),NA()),NA()))),NA())</f>
        <v>#N/A</v>
      </c>
      <c r="AL164" s="471" t="e">
        <f t="shared" ref="AL164" si="1445">IF($B$6="ON",IF(AL150=covid_start-1,AL153,IF(AL150=covid_recovery,AL153,IF(AL150&gt;=covid_start,IF(AL150&lt;covid_recovery,AK164-(INDEX($E150:$CH163,4,MATCH(covid_start-1,$E150:$CL150,0))-INDEX($E150:$CL163,4,MATCH(covid_recovery,$E150:$CL150,0)))/(covid_recovery-covid_start+1),NA()),NA()))),NA())</f>
        <v>#N/A</v>
      </c>
      <c r="AM164" s="471" t="e">
        <f t="shared" ref="AM164" si="1446">IF($B$6="ON",IF(AM150=covid_start-1,AM153,IF(AM150=covid_recovery,AM153,IF(AM150&gt;=covid_start,IF(AM150&lt;covid_recovery,AL164-(INDEX($E150:$CH163,4,MATCH(covid_start-1,$E150:$CL150,0))-INDEX($E150:$CL163,4,MATCH(covid_recovery,$E150:$CL150,0)))/(covid_recovery-covid_start+1),NA()),NA()))),NA())</f>
        <v>#N/A</v>
      </c>
      <c r="AN164" s="471" t="e">
        <f t="shared" ref="AN164" si="1447">IF($B$6="ON",IF(AN150=covid_start-1,AN153,IF(AN150=covid_recovery,AN153,IF(AN150&gt;=covid_start,IF(AN150&lt;covid_recovery,AM164-(INDEX($E150:$CH163,4,MATCH(covid_start-1,$E150:$CL150,0))-INDEX($E150:$CL163,4,MATCH(covid_recovery,$E150:$CL150,0)))/(covid_recovery-covid_start+1),NA()),NA()))),NA())</f>
        <v>#N/A</v>
      </c>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3"/>
      <c r="CI164" s="463"/>
      <c r="CJ164" s="463"/>
      <c r="CK164" s="463"/>
      <c r="CL164" s="463"/>
      <c r="CN164" s="472" t="str">
        <f t="shared" ref="CN164:CN165" si="1448">IFERROR((Y164/H164)^(1/17)-1,"")</f>
        <v/>
      </c>
      <c r="CO164" s="472" t="str">
        <f t="shared" ref="CO164:CO165" si="1449">IFERROR((AN164/Y164)^(1/15)-1,"")</f>
        <v/>
      </c>
      <c r="CP164" s="472" t="str">
        <f t="shared" ref="CP164:CP165" si="1450">IFERROR((AN164/H164)^(1/32)-1,"")</f>
        <v/>
      </c>
    </row>
    <row r="165" spans="1:94" x14ac:dyDescent="0.25">
      <c r="A165" s="473" t="s">
        <v>383</v>
      </c>
      <c r="B165" s="473" t="s">
        <v>384</v>
      </c>
      <c r="C165" s="473"/>
      <c r="D165" s="473"/>
      <c r="E165" s="463" t="e">
        <f t="shared" ref="E165" si="1451">IF($B$6="ON",IF(E150=covid_start-1,E161,IF(E150=covid_recovery,E161,IF(E150&gt;=covid_start,IF(E150&lt;covid_recovery,D165-(INDEX($E150:$CH163,12,MATCH(covid_start-1,$E150:$CL150,0))-INDEX($E150:$CL163,12,MATCH(covid_recovery,$E150:$CL150,0)))/(covid_recovery-covid_start+1),NA()),NA()))),NA())</f>
        <v>#N/A</v>
      </c>
      <c r="F165" s="463" t="e">
        <f t="shared" ref="F165" si="1452">IF($B$6="ON",IF(F150=covid_start-1,F161,IF(F150=covid_recovery,F161,IF(F150&gt;=covid_start,IF(F150&lt;covid_recovery,E165-(INDEX($E150:$CH163,12,MATCH(covid_start-1,$E150:$CL150,0))-INDEX($E150:$CL163,12,MATCH(covid_recovery,$E150:$CL150,0)))/(covid_recovery-covid_start+1),NA()),NA()))),NA())</f>
        <v>#N/A</v>
      </c>
      <c r="G165" s="463" t="e">
        <f t="shared" ref="G165" si="1453">IF($B$6="ON",IF(G150=covid_start-1,G161,IF(G150=covid_recovery,G161,IF(G150&gt;=covid_start,IF(G150&lt;covid_recovery,F165-(INDEX($E150:$CH163,12,MATCH(covid_start-1,$E150:$CL150,0))-INDEX($E150:$CL163,12,MATCH(covid_recovery,$E150:$CL150,0)))/(covid_recovery-covid_start+1),NA()),NA()))),NA())</f>
        <v>#N/A</v>
      </c>
      <c r="H165" s="463" t="e">
        <f t="shared" ref="H165" si="1454">IF($B$6="ON",IF(H150=covid_start-1,H161,IF(H150=covid_recovery,H161,IF(H150&gt;=covid_start,IF(H150&lt;covid_recovery,G165-(INDEX($E150:$CH163,12,MATCH(covid_start-1,$E150:$CL150,0))-INDEX($E150:$CL163,12,MATCH(covid_recovery,$E150:$CL150,0)))/(covid_recovery-covid_start+1),NA()),NA()))),NA())</f>
        <v>#N/A</v>
      </c>
      <c r="I165" s="463">
        <f t="shared" ref="I165" ca="1" si="1455">IF($B$6="ON",IF(I150=covid_start-1,I161,IF(I150=covid_recovery,I161,IF(I150&gt;=covid_start,IF(I150&lt;covid_recovery,H165-(INDEX($E150:$CH163,12,MATCH(covid_start-1,$E150:$CL150,0))-INDEX($E150:$CL163,12,MATCH(covid_recovery,$E150:$CL150,0)))/(covid_recovery-covid_start+1),NA()),NA()))),NA())</f>
        <v>0</v>
      </c>
      <c r="J165" s="463">
        <f t="shared" ref="J165" ca="1" si="1456">IF($B$6="ON",IF(J150=covid_start-1,J161,IF(J150=covid_recovery,J161,IF(J150&gt;=covid_start,IF(J150&lt;covid_recovery,I165-(INDEX($E150:$CH163,12,MATCH(covid_start-1,$E150:$CL150,0))-INDEX($E150:$CL163,12,MATCH(covid_recovery,$E150:$CL150,0)))/(covid_recovery-covid_start+1),NA()),NA()))),NA())</f>
        <v>0</v>
      </c>
      <c r="K165" s="463">
        <f t="shared" ref="K165" ca="1" si="1457">IF($B$6="ON",IF(K150=covid_start-1,K161,IF(K150=covid_recovery,K161,IF(K150&gt;=covid_start,IF(K150&lt;covid_recovery,J165-(INDEX($E150:$CH163,12,MATCH(covid_start-1,$E150:$CL150,0))-INDEX($E150:$CL163,12,MATCH(covid_recovery,$E150:$CL150,0)))/(covid_recovery-covid_start+1),NA()),NA()))),NA())</f>
        <v>0</v>
      </c>
      <c r="L165" s="463">
        <f t="shared" ref="L165" ca="1" si="1458">IF($B$6="ON",IF(L150=covid_start-1,L161,IF(L150=covid_recovery,L161,IF(L150&gt;=covid_start,IF(L150&lt;covid_recovery,K165-(INDEX($E150:$CH163,12,MATCH(covid_start-1,$E150:$CL150,0))-INDEX($E150:$CL163,12,MATCH(covid_recovery,$E150:$CL150,0)))/(covid_recovery-covid_start+1),NA()),NA()))),NA())</f>
        <v>0</v>
      </c>
      <c r="M165" s="463">
        <f t="shared" ref="M165" ca="1" si="1459">IF($B$6="ON",IF(M150=covid_start-1,M161,IF(M150=covid_recovery,M161,IF(M150&gt;=covid_start,IF(M150&lt;covid_recovery,L165-(INDEX($E150:$CH163,12,MATCH(covid_start-1,$E150:$CL150,0))-INDEX($E150:$CL163,12,MATCH(covid_recovery,$E150:$CL150,0)))/(covid_recovery-covid_start+1),NA()),NA()))),NA())</f>
        <v>0</v>
      </c>
      <c r="N165" s="463">
        <f t="shared" ref="N165" ca="1" si="1460">IF($B$6="ON",IF(N150=covid_start-1,N161,IF(N150=covid_recovery,N161,IF(N150&gt;=covid_start,IF(N150&lt;covid_recovery,M165-(INDEX($E150:$CH163,12,MATCH(covid_start-1,$E150:$CL150,0))-INDEX($E150:$CL163,12,MATCH(covid_recovery,$E150:$CL150,0)))/(covid_recovery-covid_start+1),NA()),NA()))),NA())</f>
        <v>0</v>
      </c>
      <c r="O165" s="463">
        <f t="shared" ref="O165" ca="1" si="1461">IF($B$6="ON",IF(O150=covid_start-1,O161,IF(O150=covid_recovery,O161,IF(O150&gt;=covid_start,IF(O150&lt;covid_recovery,N165-(INDEX($E150:$CH163,12,MATCH(covid_start-1,$E150:$CL150,0))-INDEX($E150:$CL163,12,MATCH(covid_recovery,$E150:$CL150,0)))/(covid_recovery-covid_start+1),NA()),NA()))),NA())</f>
        <v>0</v>
      </c>
      <c r="P165" s="463" t="e">
        <f t="shared" ref="P165" si="1462">IF($B$6="ON",IF(P150=covid_start-1,P161,IF(P150=covid_recovery,P161,IF(P150&gt;=covid_start,IF(P150&lt;covid_recovery,O165-(INDEX($E150:$CH163,12,MATCH(covid_start-1,$E150:$CL150,0))-INDEX($E150:$CL163,12,MATCH(covid_recovery,$E150:$CL150,0)))/(covid_recovery-covid_start+1),NA()),NA()))),NA())</f>
        <v>#N/A</v>
      </c>
      <c r="Q165" s="463" t="e">
        <f t="shared" ref="Q165" si="1463">IF($B$6="ON",IF(Q150=covid_start-1,Q161,IF(Q150=covid_recovery,Q161,IF(Q150&gt;=covid_start,IF(Q150&lt;covid_recovery,P165-(INDEX($E150:$CH163,12,MATCH(covid_start-1,$E150:$CL150,0))-INDEX($E150:$CL163,12,MATCH(covid_recovery,$E150:$CL150,0)))/(covid_recovery-covid_start+1),NA()),NA()))),NA())</f>
        <v>#N/A</v>
      </c>
      <c r="R165" s="463" t="e">
        <f t="shared" ref="R165" si="1464">IF($B$6="ON",IF(R150=covid_start-1,R161,IF(R150=covid_recovery,R161,IF(R150&gt;=covid_start,IF(R150&lt;covid_recovery,Q165-(INDEX($E150:$CH163,12,MATCH(covid_start-1,$E150:$CL150,0))-INDEX($E150:$CL163,12,MATCH(covid_recovery,$E150:$CL150,0)))/(covid_recovery-covid_start+1),NA()),NA()))),NA())</f>
        <v>#N/A</v>
      </c>
      <c r="S165" s="463" t="e">
        <f t="shared" ref="S165" si="1465">IF($B$6="ON",IF(S150=covid_start-1,S161,IF(S150=covid_recovery,S161,IF(S150&gt;=covid_start,IF(S150&lt;covid_recovery,R165-(INDEX($E150:$CH163,12,MATCH(covid_start-1,$E150:$CL150,0))-INDEX($E150:$CL163,12,MATCH(covid_recovery,$E150:$CL150,0)))/(covid_recovery-covid_start+1),NA()),NA()))),NA())</f>
        <v>#N/A</v>
      </c>
      <c r="T165" s="463" t="e">
        <f t="shared" ref="T165" si="1466">IF($B$6="ON",IF(T150=covid_start-1,T161,IF(T150=covid_recovery,T161,IF(T150&gt;=covid_start,IF(T150&lt;covid_recovery,S165-(INDEX($E150:$CH163,12,MATCH(covid_start-1,$E150:$CL150,0))-INDEX($E150:$CL163,12,MATCH(covid_recovery,$E150:$CL150,0)))/(covid_recovery-covid_start+1),NA()),NA()))),NA())</f>
        <v>#N/A</v>
      </c>
      <c r="U165" s="463" t="e">
        <f t="shared" ref="U165" si="1467">IF($B$6="ON",IF(U150=covid_start-1,U161,IF(U150=covid_recovery,U161,IF(U150&gt;=covid_start,IF(U150&lt;covid_recovery,T165-(INDEX($E150:$CH163,12,MATCH(covid_start-1,$E150:$CL150,0))-INDEX($E150:$CL163,12,MATCH(covid_recovery,$E150:$CL150,0)))/(covid_recovery-covid_start+1),NA()),NA()))),NA())</f>
        <v>#N/A</v>
      </c>
      <c r="V165" s="463" t="e">
        <f t="shared" ref="V165" si="1468">IF($B$6="ON",IF(V150=covid_start-1,V161,IF(V150=covid_recovery,V161,IF(V150&gt;=covid_start,IF(V150&lt;covid_recovery,U165-(INDEX($E150:$CH163,12,MATCH(covid_start-1,$E150:$CL150,0))-INDEX($E150:$CL163,12,MATCH(covid_recovery,$E150:$CL150,0)))/(covid_recovery-covid_start+1),NA()),NA()))),NA())</f>
        <v>#N/A</v>
      </c>
      <c r="W165" s="463" t="e">
        <f t="shared" ref="W165" si="1469">IF($B$6="ON",IF(W150=covid_start-1,W161,IF(W150=covid_recovery,W161,IF(W150&gt;=covid_start,IF(W150&lt;covid_recovery,V165-(INDEX($E150:$CH163,12,MATCH(covid_start-1,$E150:$CL150,0))-INDEX($E150:$CL163,12,MATCH(covid_recovery,$E150:$CL150,0)))/(covid_recovery-covid_start+1),NA()),NA()))),NA())</f>
        <v>#N/A</v>
      </c>
      <c r="X165" s="463" t="e">
        <f t="shared" ref="X165" si="1470">IF($B$6="ON",IF(X150=covid_start-1,X161,IF(X150=covid_recovery,X161,IF(X150&gt;=covid_start,IF(X150&lt;covid_recovery,W165-(INDEX($E150:$CH163,12,MATCH(covid_start-1,$E150:$CL150,0))-INDEX($E150:$CL163,12,MATCH(covid_recovery,$E150:$CL150,0)))/(covid_recovery-covid_start+1),NA()),NA()))),NA())</f>
        <v>#N/A</v>
      </c>
      <c r="Y165" s="463" t="e">
        <f t="shared" ref="Y165" si="1471">IF($B$6="ON",IF(Y150=covid_start-1,Y161,IF(Y150=covid_recovery,Y161,IF(Y150&gt;=covid_start,IF(Y150&lt;covid_recovery,X165-(INDEX($E150:$CH163,12,MATCH(covid_start-1,$E150:$CL150,0))-INDEX($E150:$CL163,12,MATCH(covid_recovery,$E150:$CL150,0)))/(covid_recovery-covid_start+1),NA()),NA()))),NA())</f>
        <v>#N/A</v>
      </c>
      <c r="Z165" s="463" t="e">
        <f t="shared" ref="Z165" si="1472">IF($B$6="ON",IF(Z150=covid_start-1,Z161,IF(Z150=covid_recovery,Z161,IF(Z150&gt;=covid_start,IF(Z150&lt;covid_recovery,Y165-(INDEX($E150:$CH163,12,MATCH(covid_start-1,$E150:$CL150,0))-INDEX($E150:$CL163,12,MATCH(covid_recovery,$E150:$CL150,0)))/(covid_recovery-covid_start+1),NA()),NA()))),NA())</f>
        <v>#N/A</v>
      </c>
      <c r="AA165" s="463" t="e">
        <f t="shared" ref="AA165" si="1473">IF($B$6="ON",IF(AA150=covid_start-1,AA161,IF(AA150=covid_recovery,AA161,IF(AA150&gt;=covid_start,IF(AA150&lt;covid_recovery,Z165-(INDEX($E150:$CH163,12,MATCH(covid_start-1,$E150:$CL150,0))-INDEX($E150:$CL163,12,MATCH(covid_recovery,$E150:$CL150,0)))/(covid_recovery-covid_start+1),NA()),NA()))),NA())</f>
        <v>#N/A</v>
      </c>
      <c r="AB165" s="463" t="e">
        <f t="shared" ref="AB165" si="1474">IF($B$6="ON",IF(AB150=covid_start-1,AB161,IF(AB150=covid_recovery,AB161,IF(AB150&gt;=covid_start,IF(AB150&lt;covid_recovery,AA165-(INDEX($E150:$CH163,12,MATCH(covid_start-1,$E150:$CL150,0))-INDEX($E150:$CL163,12,MATCH(covid_recovery,$E150:$CL150,0)))/(covid_recovery-covid_start+1),NA()),NA()))),NA())</f>
        <v>#N/A</v>
      </c>
      <c r="AC165" s="463" t="e">
        <f t="shared" ref="AC165" si="1475">IF($B$6="ON",IF(AC150=covid_start-1,AC161,IF(AC150=covid_recovery,AC161,IF(AC150&gt;=covid_start,IF(AC150&lt;covid_recovery,AB165-(INDEX($E150:$CH163,12,MATCH(covid_start-1,$E150:$CL150,0))-INDEX($E150:$CL163,12,MATCH(covid_recovery,$E150:$CL150,0)))/(covid_recovery-covid_start+1),NA()),NA()))),NA())</f>
        <v>#N/A</v>
      </c>
      <c r="AD165" s="463" t="e">
        <f t="shared" ref="AD165" si="1476">IF($B$6="ON",IF(AD150=covid_start-1,AD161,IF(AD150=covid_recovery,AD161,IF(AD150&gt;=covid_start,IF(AD150&lt;covid_recovery,AC165-(INDEX($E150:$CH163,12,MATCH(covid_start-1,$E150:$CL150,0))-INDEX($E150:$CL163,12,MATCH(covid_recovery,$E150:$CL150,0)))/(covid_recovery-covid_start+1),NA()),NA()))),NA())</f>
        <v>#N/A</v>
      </c>
      <c r="AE165" s="463" t="e">
        <f t="shared" ref="AE165" si="1477">IF($B$6="ON",IF(AE150=covid_start-1,AE161,IF(AE150=covid_recovery,AE161,IF(AE150&gt;=covid_start,IF(AE150&lt;covid_recovery,AD165-(INDEX($E150:$CH163,12,MATCH(covid_start-1,$E150:$CL150,0))-INDEX($E150:$CL163,12,MATCH(covid_recovery,$E150:$CL150,0)))/(covid_recovery-covid_start+1),NA()),NA()))),NA())</f>
        <v>#N/A</v>
      </c>
      <c r="AF165" s="463" t="e">
        <f t="shared" ref="AF165" si="1478">IF($B$6="ON",IF(AF150=covid_start-1,AF161,IF(AF150=covid_recovery,AF161,IF(AF150&gt;=covid_start,IF(AF150&lt;covid_recovery,AE165-(INDEX($E150:$CH163,12,MATCH(covid_start-1,$E150:$CL150,0))-INDEX($E150:$CL163,12,MATCH(covid_recovery,$E150:$CL150,0)))/(covid_recovery-covid_start+1),NA()),NA()))),NA())</f>
        <v>#N/A</v>
      </c>
      <c r="AG165" s="463" t="e">
        <f t="shared" ref="AG165" si="1479">IF($B$6="ON",IF(AG150=covid_start-1,AG161,IF(AG150=covid_recovery,AG161,IF(AG150&gt;=covid_start,IF(AG150&lt;covid_recovery,AF165-(INDEX($E150:$CH163,12,MATCH(covid_start-1,$E150:$CL150,0))-INDEX($E150:$CL163,12,MATCH(covid_recovery,$E150:$CL150,0)))/(covid_recovery-covid_start+1),NA()),NA()))),NA())</f>
        <v>#N/A</v>
      </c>
      <c r="AH165" s="463" t="e">
        <f t="shared" ref="AH165" si="1480">IF($B$6="ON",IF(AH150=covid_start-1,AH161,IF(AH150=covid_recovery,AH161,IF(AH150&gt;=covid_start,IF(AH150&lt;covid_recovery,AG165-(INDEX($E150:$CH163,12,MATCH(covid_start-1,$E150:$CL150,0))-INDEX($E150:$CL163,12,MATCH(covid_recovery,$E150:$CL150,0)))/(covid_recovery-covid_start+1),NA()),NA()))),NA())</f>
        <v>#N/A</v>
      </c>
      <c r="AI165" s="463" t="e">
        <f t="shared" ref="AI165" si="1481">IF($B$6="ON",IF(AI150=covid_start-1,AI161,IF(AI150=covid_recovery,AI161,IF(AI150&gt;=covid_start,IF(AI150&lt;covid_recovery,AH165-(INDEX($E150:$CH163,12,MATCH(covid_start-1,$E150:$CL150,0))-INDEX($E150:$CL163,12,MATCH(covid_recovery,$E150:$CL150,0)))/(covid_recovery-covid_start+1),NA()),NA()))),NA())</f>
        <v>#N/A</v>
      </c>
      <c r="AJ165" s="463" t="e">
        <f t="shared" ref="AJ165" si="1482">IF($B$6="ON",IF(AJ150=covid_start-1,AJ161,IF(AJ150=covid_recovery,AJ161,IF(AJ150&gt;=covid_start,IF(AJ150&lt;covid_recovery,AI165-(INDEX($E150:$CH163,12,MATCH(covid_start-1,$E150:$CL150,0))-INDEX($E150:$CL163,12,MATCH(covid_recovery,$E150:$CL150,0)))/(covid_recovery-covid_start+1),NA()),NA()))),NA())</f>
        <v>#N/A</v>
      </c>
      <c r="AK165" s="463" t="e">
        <f t="shared" ref="AK165" si="1483">IF($B$6="ON",IF(AK150=covid_start-1,AK161,IF(AK150=covid_recovery,AK161,IF(AK150&gt;=covid_start,IF(AK150&lt;covid_recovery,AJ165-(INDEX($E150:$CH163,12,MATCH(covid_start-1,$E150:$CL150,0))-INDEX($E150:$CL163,12,MATCH(covid_recovery,$E150:$CL150,0)))/(covid_recovery-covid_start+1),NA()),NA()))),NA())</f>
        <v>#N/A</v>
      </c>
      <c r="AL165" s="463" t="e">
        <f t="shared" ref="AL165" si="1484">IF($B$6="ON",IF(AL150=covid_start-1,AL161,IF(AL150=covid_recovery,AL161,IF(AL150&gt;=covid_start,IF(AL150&lt;covid_recovery,AK165-(INDEX($E150:$CH163,12,MATCH(covid_start-1,$E150:$CL150,0))-INDEX($E150:$CL163,12,MATCH(covid_recovery,$E150:$CL150,0)))/(covid_recovery-covid_start+1),NA()),NA()))),NA())</f>
        <v>#N/A</v>
      </c>
      <c r="AM165" s="463" t="e">
        <f t="shared" ref="AM165" si="1485">IF($B$6="ON",IF(AM150=covid_start-1,AM161,IF(AM150=covid_recovery,AM161,IF(AM150&gt;=covid_start,IF(AM150&lt;covid_recovery,AL165-(INDEX($E150:$CH163,12,MATCH(covid_start-1,$E150:$CL150,0))-INDEX($E150:$CL163,12,MATCH(covid_recovery,$E150:$CL150,0)))/(covid_recovery-covid_start+1),NA()),NA()))),NA())</f>
        <v>#N/A</v>
      </c>
      <c r="AN165" s="463" t="e">
        <f t="shared" ref="AN165" si="1486">IF($B$6="ON",IF(AN150=covid_start-1,AN161,IF(AN150=covid_recovery,AN161,IF(AN150&gt;=covid_start,IF(AN150&lt;covid_recovery,AM165-(INDEX($E150:$CH163,12,MATCH(covid_start-1,$E150:$CL150,0))-INDEX($E150:$CL163,12,MATCH(covid_recovery,$E150:$CL150,0)))/(covid_recovery-covid_start+1),NA()),NA()))),NA())</f>
        <v>#N/A</v>
      </c>
      <c r="AO165" s="463"/>
      <c r="AP165" s="463"/>
      <c r="AQ165" s="463"/>
      <c r="AR165" s="463"/>
      <c r="AS165" s="463"/>
      <c r="AT165" s="463"/>
      <c r="AU165" s="463"/>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c r="BQ165" s="463"/>
      <c r="BR165" s="463"/>
      <c r="BS165" s="463"/>
      <c r="BT165" s="463"/>
      <c r="BU165" s="463"/>
      <c r="BV165" s="463"/>
      <c r="BW165" s="463"/>
      <c r="BX165" s="463"/>
      <c r="BY165" s="463"/>
      <c r="BZ165" s="463"/>
      <c r="CA165" s="463"/>
      <c r="CB165" s="463"/>
      <c r="CC165" s="463"/>
      <c r="CD165" s="463"/>
      <c r="CE165" s="463"/>
      <c r="CF165" s="463"/>
      <c r="CG165" s="463"/>
      <c r="CH165" s="463"/>
      <c r="CI165" s="463"/>
      <c r="CJ165" s="463"/>
      <c r="CK165" s="463"/>
      <c r="CL165" s="463"/>
      <c r="CN165" s="464" t="str">
        <f t="shared" si="1448"/>
        <v/>
      </c>
      <c r="CO165" s="464" t="str">
        <f t="shared" si="1449"/>
        <v/>
      </c>
      <c r="CP165" s="464" t="str">
        <f t="shared" si="1450"/>
        <v/>
      </c>
    </row>
    <row r="166" spans="1:94" x14ac:dyDescent="0.25"/>
    <row r="167" spans="1:94" x14ac:dyDescent="0.25"/>
    <row r="168" spans="1:94" x14ac:dyDescent="0.25"/>
    <row r="169" spans="1:94" x14ac:dyDescent="0.25"/>
    <row r="170" spans="1:94" x14ac:dyDescent="0.25"/>
    <row r="171" spans="1:94" x14ac:dyDescent="0.25"/>
    <row r="172" spans="1:94" x14ac:dyDescent="0.25"/>
    <row r="173" spans="1:94" x14ac:dyDescent="0.25"/>
    <row r="174" spans="1:94" x14ac:dyDescent="0.25"/>
    <row r="175" spans="1:94" x14ac:dyDescent="0.25"/>
    <row r="176" spans="1:94"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sheetData>
  <sheetProtection algorithmName="SHA-512" hashValue="+EngZMFiLAQpdQd3L+6dTuWpU9uhyz+BFOIB5XGEm9hMlVjQNRW0ZHhUkW7QPfcfv1ugNL/uDySw7GXgRJHN+A==" saltValue="/MUSz2xzfxHSASOEZfL5AQ==" spinCount="100000" sheet="1" objects="1" scenarios="1"/>
  <mergeCells count="1">
    <mergeCell ref="A1:CP1"/>
  </mergeCells>
  <conditionalFormatting sqref="E22:CL22 E94:CL94 E99:CL99 E142:AN142 E144:AN149 E143:CL143">
    <cfRule type="containsErrors" dxfId="59" priority="41">
      <formula>ISERROR(E22)</formula>
    </cfRule>
  </conditionalFormatting>
  <conditionalFormatting sqref="E38:CL38">
    <cfRule type="containsErrors" dxfId="58" priority="38">
      <formula>ISERROR(E38)</formula>
    </cfRule>
  </conditionalFormatting>
  <conditionalFormatting sqref="E54:CL54">
    <cfRule type="containsErrors" dxfId="57" priority="37">
      <formula>ISERROR(E54)</formula>
    </cfRule>
  </conditionalFormatting>
  <conditionalFormatting sqref="E70:CL70">
    <cfRule type="containsErrors" dxfId="56" priority="36">
      <formula>ISERROR(E70)</formula>
    </cfRule>
  </conditionalFormatting>
  <conditionalFormatting sqref="E86:CL86">
    <cfRule type="containsErrors" dxfId="55" priority="35">
      <formula>ISERROR(E86)</formula>
    </cfRule>
  </conditionalFormatting>
  <conditionalFormatting sqref="E101:CL101">
    <cfRule type="containsErrors" dxfId="54" priority="32">
      <formula>ISERROR(E101)</formula>
    </cfRule>
  </conditionalFormatting>
  <conditionalFormatting sqref="E100:CL101">
    <cfRule type="containsErrors" dxfId="53" priority="31">
      <formula>ISERROR(E100)</formula>
    </cfRule>
  </conditionalFormatting>
  <conditionalFormatting sqref="E95">
    <cfRule type="containsErrors" dxfId="52" priority="30">
      <formula>ISERROR(E95)</formula>
    </cfRule>
  </conditionalFormatting>
  <conditionalFormatting sqref="F95:CL95">
    <cfRule type="containsErrors" dxfId="51" priority="29">
      <formula>ISERROR(F95)</formula>
    </cfRule>
  </conditionalFormatting>
  <conditionalFormatting sqref="E102:CL102">
    <cfRule type="containsErrors" dxfId="50" priority="28">
      <formula>ISERROR(E102)</formula>
    </cfRule>
  </conditionalFormatting>
  <conditionalFormatting sqref="CN22:CP22">
    <cfRule type="containsErrors" dxfId="49" priority="27">
      <formula>ISERROR(CN22)</formula>
    </cfRule>
  </conditionalFormatting>
  <conditionalFormatting sqref="CN38:CP38">
    <cfRule type="containsErrors" dxfId="48" priority="26">
      <formula>ISERROR(CN38)</formula>
    </cfRule>
  </conditionalFormatting>
  <conditionalFormatting sqref="CN54:CP54">
    <cfRule type="containsErrors" dxfId="47" priority="25">
      <formula>ISERROR(CN54)</formula>
    </cfRule>
  </conditionalFormatting>
  <conditionalFormatting sqref="CN70:CP70">
    <cfRule type="containsErrors" dxfId="46" priority="24">
      <formula>ISERROR(CN70)</formula>
    </cfRule>
  </conditionalFormatting>
  <conditionalFormatting sqref="CN86:CP86">
    <cfRule type="containsErrors" dxfId="45" priority="23">
      <formula>ISERROR(CN86)</formula>
    </cfRule>
  </conditionalFormatting>
  <conditionalFormatting sqref="E8:AN109">
    <cfRule type="containsErrors" dxfId="44" priority="42">
      <formula>ISERROR(E8)</formula>
    </cfRule>
  </conditionalFormatting>
  <conditionalFormatting sqref="E122:CL122">
    <cfRule type="containsErrors" dxfId="43" priority="18">
      <formula>ISERROR(E122)</formula>
    </cfRule>
  </conditionalFormatting>
  <conditionalFormatting sqref="CN122:CP122">
    <cfRule type="containsErrors" dxfId="42" priority="17">
      <formula>ISERROR(CN122)</formula>
    </cfRule>
  </conditionalFormatting>
  <conditionalFormatting sqref="E116:CL116 I117:CL117 E110:AN125">
    <cfRule type="containsErrors" dxfId="41" priority="19">
      <formula>ISERROR(E110)</formula>
    </cfRule>
  </conditionalFormatting>
  <conditionalFormatting sqref="E127:AN127">
    <cfRule type="containsErrors" dxfId="40" priority="13">
      <formula>ISERROR(E127)</formula>
    </cfRule>
  </conditionalFormatting>
  <conditionalFormatting sqref="E128:AN130">
    <cfRule type="containsErrors" dxfId="39" priority="12">
      <formula>ISERROR(E128)</formula>
    </cfRule>
  </conditionalFormatting>
  <conditionalFormatting sqref="E132:AN136">
    <cfRule type="containsErrors" dxfId="38" priority="11">
      <formula>ISERROR(E132)</formula>
    </cfRule>
  </conditionalFormatting>
  <conditionalFormatting sqref="E138:AN140">
    <cfRule type="containsErrors" dxfId="37" priority="10">
      <formula>ISERROR(E138)</formula>
    </cfRule>
  </conditionalFormatting>
  <conditionalFormatting sqref="E137:AN137">
    <cfRule type="containsErrors" dxfId="36" priority="7">
      <formula>ISERROR(E137)</formula>
    </cfRule>
  </conditionalFormatting>
  <conditionalFormatting sqref="E126:AN126">
    <cfRule type="containsErrors" dxfId="35" priority="9">
      <formula>ISERROR(E126)</formula>
    </cfRule>
  </conditionalFormatting>
  <conditionalFormatting sqref="E131:AN131">
    <cfRule type="containsErrors" dxfId="34" priority="8">
      <formula>ISERROR(E131)</formula>
    </cfRule>
  </conditionalFormatting>
  <conditionalFormatting sqref="E150:AN150">
    <cfRule type="containsErrors" dxfId="33" priority="6">
      <formula>ISERROR(E150)</formula>
    </cfRule>
  </conditionalFormatting>
  <conditionalFormatting sqref="E162:CL162">
    <cfRule type="containsErrors" dxfId="32" priority="4">
      <formula>ISERROR(E162)</formula>
    </cfRule>
  </conditionalFormatting>
  <conditionalFormatting sqref="CN162:CP162">
    <cfRule type="containsErrors" dxfId="31" priority="3">
      <formula>ISERROR(CN162)</formula>
    </cfRule>
  </conditionalFormatting>
  <conditionalFormatting sqref="E151:AN165">
    <cfRule type="containsErrors" dxfId="30" priority="5">
      <formula>ISERROR(E151)</formula>
    </cfRule>
  </conditionalFormatting>
  <conditionalFormatting sqref="E141:AN141">
    <cfRule type="containsErrors" dxfId="29" priority="2">
      <formula>ISERROR(E141)</formula>
    </cfRule>
  </conditionalFormatting>
  <pageMargins left="0.7" right="0.7" top="0.75" bottom="0.75" header="0.3" footer="0.3"/>
  <pageSetup orientation="portrait" horizontalDpi="90" verticalDpi="90" r:id="rId1"/>
  <customProperties>
    <customPr name="SSC_SHEET_GU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Catalogues!$R$2:$R$3</xm:f>
          </x14:formula1>
          <xm:sqref>B3</xm:sqref>
        </x14:dataValidation>
        <x14:dataValidation type="list" allowBlank="1" showInputMessage="1" showErrorMessage="1" xr:uid="{00000000-0002-0000-0600-000001000000}">
          <x14:formula1>
            <xm:f>Catalogues!$W$2:$W$3</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0" tint="-0.499984740745262"/>
  </sheetPr>
  <dimension ref="A1:AM28"/>
  <sheetViews>
    <sheetView showGridLines="0" zoomScaleNormal="100" workbookViewId="0">
      <selection activeCell="L29" sqref="L29"/>
    </sheetView>
  </sheetViews>
  <sheetFormatPr defaultColWidth="9.140625" defaultRowHeight="12.75" x14ac:dyDescent="0.2"/>
  <cols>
    <col min="1" max="1" width="40.42578125" style="284" bestFit="1" customWidth="1"/>
    <col min="2" max="2" width="6.42578125" style="284" customWidth="1"/>
    <col min="3" max="3" width="14.42578125" style="284" bestFit="1" customWidth="1"/>
    <col min="4" max="4" width="14.42578125" style="284" customWidth="1"/>
    <col min="5" max="5" width="11.42578125" style="284" customWidth="1"/>
    <col min="6" max="6" width="2.140625" style="284" customWidth="1"/>
    <col min="7" max="7" width="9.85546875" style="284" customWidth="1"/>
    <col min="8" max="8" width="9.42578125" style="284" bestFit="1" customWidth="1"/>
    <col min="9" max="9" width="10.7109375" style="284" bestFit="1" customWidth="1"/>
    <col min="10" max="10" width="18.42578125" style="284" bestFit="1" customWidth="1"/>
    <col min="11" max="11" width="2" style="284" customWidth="1"/>
    <col min="12" max="12" width="17.85546875" style="284" bestFit="1" customWidth="1"/>
    <col min="13" max="13" width="9.28515625" style="284" bestFit="1" customWidth="1"/>
    <col min="14" max="14" width="9.140625" style="284"/>
    <col min="15" max="15" width="2.42578125" style="284" customWidth="1"/>
    <col min="16" max="16" width="23.140625" style="284" bestFit="1" customWidth="1"/>
    <col min="17" max="17" width="3.42578125" style="284" customWidth="1"/>
    <col min="18" max="18" width="8.85546875" style="296"/>
    <col min="19" max="19" width="3.42578125" style="296" customWidth="1"/>
    <col min="20" max="20" width="12" style="296" customWidth="1"/>
    <col min="21" max="21" width="9" style="296" bestFit="1" customWidth="1"/>
    <col min="22" max="22" width="3.140625" style="296" customWidth="1"/>
    <col min="23" max="23" width="11.42578125" style="296" bestFit="1" customWidth="1"/>
    <col min="24" max="24" width="4" style="284" customWidth="1"/>
    <col min="25" max="26" width="9.28515625" style="284" bestFit="1" customWidth="1"/>
    <col min="27" max="27" width="2.28515625" style="284" customWidth="1"/>
    <col min="28" max="28" width="40.42578125" style="284" customWidth="1"/>
    <col min="29" max="29" width="2.140625" style="284" customWidth="1"/>
    <col min="30" max="30" width="36.42578125" style="284" customWidth="1"/>
    <col min="31" max="31" width="2.140625" style="284" customWidth="1"/>
    <col min="32" max="32" width="12.42578125" style="284" bestFit="1" customWidth="1"/>
    <col min="33" max="33" width="9.140625" style="284"/>
    <col min="34" max="34" width="2.140625" style="284" customWidth="1"/>
    <col min="35" max="36" width="9.140625" style="284"/>
    <col min="37" max="37" width="2.140625" style="284" customWidth="1"/>
    <col min="38" max="16384" width="9.140625" style="284"/>
  </cols>
  <sheetData>
    <row r="1" spans="1:39" ht="58.5" customHeight="1" thickBot="1" x14ac:dyDescent="0.25">
      <c r="A1" s="319" t="s">
        <v>7</v>
      </c>
      <c r="B1" s="320" t="s">
        <v>71</v>
      </c>
      <c r="C1" s="320" t="s">
        <v>385</v>
      </c>
      <c r="D1" s="320" t="s">
        <v>15</v>
      </c>
      <c r="E1" s="320" t="s">
        <v>4</v>
      </c>
      <c r="G1" s="585" t="s">
        <v>23</v>
      </c>
      <c r="H1" s="585"/>
      <c r="I1" s="585"/>
      <c r="J1" s="585"/>
      <c r="L1" s="317" t="s">
        <v>18</v>
      </c>
      <c r="M1" s="317"/>
      <c r="N1" s="318"/>
      <c r="P1" s="317" t="s">
        <v>37</v>
      </c>
      <c r="R1" s="317" t="s">
        <v>254</v>
      </c>
      <c r="T1" s="584" t="s">
        <v>374</v>
      </c>
      <c r="U1" s="584"/>
      <c r="W1" s="317" t="s">
        <v>378</v>
      </c>
      <c r="Y1" s="317" t="s">
        <v>0</v>
      </c>
      <c r="Z1" s="317" t="s">
        <v>1</v>
      </c>
      <c r="AB1" s="317" t="s">
        <v>416</v>
      </c>
      <c r="AD1" s="317" t="s">
        <v>416</v>
      </c>
      <c r="AF1" s="584" t="s">
        <v>496</v>
      </c>
      <c r="AG1" s="584"/>
      <c r="AI1" s="584" t="s">
        <v>506</v>
      </c>
      <c r="AJ1" s="584"/>
      <c r="AL1" s="584" t="s">
        <v>537</v>
      </c>
      <c r="AM1" s="584"/>
    </row>
    <row r="2" spans="1:39" x14ac:dyDescent="0.2">
      <c r="A2" s="281" t="s">
        <v>528</v>
      </c>
      <c r="B2" s="286">
        <v>1</v>
      </c>
      <c r="C2" s="321">
        <f t="shared" ref="C2:E3" si="0">G16</f>
        <v>1938.4336663507202</v>
      </c>
      <c r="D2" s="321">
        <f t="shared" si="0"/>
        <v>9569.5209899519996</v>
      </c>
      <c r="E2" s="321">
        <f t="shared" si="0"/>
        <v>11507.95465630272</v>
      </c>
      <c r="G2" s="298" t="s">
        <v>385</v>
      </c>
      <c r="H2" s="299" t="s">
        <v>14</v>
      </c>
      <c r="I2" s="299" t="s">
        <v>4</v>
      </c>
      <c r="J2" s="300" t="s">
        <v>6</v>
      </c>
      <c r="L2" s="281" t="s">
        <v>17</v>
      </c>
      <c r="M2" s="286">
        <v>0.1</v>
      </c>
      <c r="N2" s="281" t="s">
        <v>20</v>
      </c>
      <c r="P2" s="281" t="s">
        <v>601</v>
      </c>
      <c r="R2" s="321" t="s">
        <v>159</v>
      </c>
      <c r="T2" s="321" t="s">
        <v>278</v>
      </c>
      <c r="U2" s="321">
        <v>2020</v>
      </c>
      <c r="W2" s="321" t="s">
        <v>376</v>
      </c>
      <c r="Y2" s="324">
        <v>2016</v>
      </c>
      <c r="Z2" s="321">
        <v>2024</v>
      </c>
      <c r="AB2" s="325" t="s">
        <v>574</v>
      </c>
      <c r="AD2" s="325" t="s">
        <v>599</v>
      </c>
      <c r="AF2" s="281">
        <v>1000000</v>
      </c>
      <c r="AG2" s="281" t="s">
        <v>2</v>
      </c>
      <c r="AI2" s="326" t="s">
        <v>495</v>
      </c>
      <c r="AJ2" s="281"/>
      <c r="AL2" s="281" t="str">
        <f>"Mid-long haul PAX WTW "&amp;company&amp;" intensity target"</f>
        <v>Mid-long haul PAX WTW  intensity target</v>
      </c>
      <c r="AM2" s="281" t="s">
        <v>535</v>
      </c>
    </row>
    <row r="3" spans="1:39" x14ac:dyDescent="0.2">
      <c r="A3" s="281" t="s">
        <v>527</v>
      </c>
      <c r="B3" s="286">
        <v>6</v>
      </c>
      <c r="C3" s="321">
        <f t="shared" si="0"/>
        <v>2327.9617672000004</v>
      </c>
      <c r="D3" s="321">
        <f t="shared" si="0"/>
        <v>11492.515519999999</v>
      </c>
      <c r="E3" s="321">
        <f t="shared" si="0"/>
        <v>13820.477287199999</v>
      </c>
      <c r="G3" s="308">
        <v>14.8</v>
      </c>
      <c r="H3" s="309">
        <v>71.5</v>
      </c>
      <c r="I3" s="309">
        <v>89.7</v>
      </c>
      <c r="J3" s="281" t="s">
        <v>386</v>
      </c>
      <c r="L3" s="281" t="s">
        <v>16</v>
      </c>
      <c r="M3" s="286">
        <v>0.13200000000000001</v>
      </c>
      <c r="N3" s="281" t="s">
        <v>19</v>
      </c>
      <c r="P3" s="281" t="s">
        <v>635</v>
      </c>
      <c r="R3" s="321" t="s">
        <v>167</v>
      </c>
      <c r="T3" s="321" t="s">
        <v>375</v>
      </c>
      <c r="U3" s="321">
        <v>2025</v>
      </c>
      <c r="W3" s="321" t="s">
        <v>377</v>
      </c>
      <c r="Y3" s="324">
        <v>2017</v>
      </c>
      <c r="Z3" s="321">
        <f>Z2+1</f>
        <v>2025</v>
      </c>
      <c r="AB3" s="325" t="s">
        <v>576</v>
      </c>
      <c r="AD3" s="325" t="s">
        <v>465</v>
      </c>
      <c r="AF3" s="281">
        <v>1000000000</v>
      </c>
      <c r="AG3" s="281" t="s">
        <v>25</v>
      </c>
      <c r="AI3" s="281" t="s">
        <v>497</v>
      </c>
      <c r="AJ3" s="281"/>
      <c r="AL3" s="281" t="str">
        <f>"Short-long haul PAX WTW "&amp;company&amp;" intensity target"</f>
        <v>Short-long haul PAX WTW  intensity target</v>
      </c>
      <c r="AM3" s="281" t="s">
        <v>535</v>
      </c>
    </row>
    <row r="4" spans="1:39" x14ac:dyDescent="0.2">
      <c r="A4" s="281" t="s">
        <v>526</v>
      </c>
      <c r="B4" s="286">
        <v>2</v>
      </c>
      <c r="C4" s="321">
        <f>G14</f>
        <v>512.08000000000004</v>
      </c>
      <c r="D4" s="321">
        <f>H14</f>
        <v>2527.9999999999995</v>
      </c>
      <c r="E4" s="321">
        <f>I14</f>
        <v>3040.0799999999995</v>
      </c>
      <c r="G4" s="310"/>
      <c r="H4" s="310"/>
      <c r="I4" s="310"/>
      <c r="L4" s="281"/>
      <c r="M4" s="281"/>
      <c r="N4" s="281"/>
      <c r="R4" s="323" t="s">
        <v>428</v>
      </c>
      <c r="Y4" s="324">
        <v>2018</v>
      </c>
      <c r="Z4" s="321">
        <f>Z3+1</f>
        <v>2026</v>
      </c>
      <c r="AB4" s="325" t="s">
        <v>575</v>
      </c>
      <c r="AD4" s="325" t="s">
        <v>461</v>
      </c>
      <c r="AL4" s="281" t="str">
        <f>"Belly WTW "&amp;company&amp;" intensity target"</f>
        <v>Belly WTW  intensity target</v>
      </c>
      <c r="AM4" s="281" t="s">
        <v>535</v>
      </c>
    </row>
    <row r="5" spans="1:39" x14ac:dyDescent="0.2">
      <c r="A5" s="281" t="s">
        <v>525</v>
      </c>
      <c r="B5" s="286">
        <v>3</v>
      </c>
      <c r="C5" s="322">
        <f>G13</f>
        <v>640100.00000000012</v>
      </c>
      <c r="D5" s="322">
        <f>H13</f>
        <v>3160000</v>
      </c>
      <c r="E5" s="322">
        <f>I13</f>
        <v>3800100</v>
      </c>
      <c r="G5" s="311">
        <v>2.3121387283236993E-2</v>
      </c>
      <c r="H5" s="311">
        <v>2.3121387283236993E-2</v>
      </c>
      <c r="I5" s="312">
        <v>2.3121387283236993E-2</v>
      </c>
      <c r="J5" s="281" t="s">
        <v>457</v>
      </c>
      <c r="Y5" s="324">
        <v>2019</v>
      </c>
      <c r="Z5" s="321">
        <f t="shared" ref="Z5:Z28" si="1">Z4+1</f>
        <v>2027</v>
      </c>
      <c r="AL5" s="281" t="str">
        <f>"Freight mid-long WTW "&amp;company&amp;" intensity target"</f>
        <v>Freight mid-long WTW  intensity target</v>
      </c>
      <c r="AM5" s="281" t="s">
        <v>535</v>
      </c>
    </row>
    <row r="6" spans="1:39" x14ac:dyDescent="0.2">
      <c r="A6" s="281" t="s">
        <v>524</v>
      </c>
      <c r="B6" s="286">
        <v>4</v>
      </c>
      <c r="C6" s="321">
        <f>G15</f>
        <v>290.34447603700005</v>
      </c>
      <c r="D6" s="321">
        <f>H15</f>
        <v>1433.3518892</v>
      </c>
      <c r="E6" s="321">
        <f>I15</f>
        <v>1723.696365237</v>
      </c>
      <c r="G6" s="313">
        <v>2.3121387283236992E-5</v>
      </c>
      <c r="H6" s="313">
        <v>2.3121387283236992E-5</v>
      </c>
      <c r="I6" s="314">
        <v>2.3121387283236992E-5</v>
      </c>
      <c r="J6" s="302" t="s">
        <v>455</v>
      </c>
      <c r="Y6" s="324"/>
      <c r="Z6" s="321">
        <f t="shared" si="1"/>
        <v>2028</v>
      </c>
      <c r="AL6" s="281" t="str">
        <f>"Freight short WTW "&amp;company&amp;" intensity target"</f>
        <v>Freight short WTW  intensity target</v>
      </c>
      <c r="AM6" s="281" t="s">
        <v>535</v>
      </c>
    </row>
    <row r="7" spans="1:39" x14ac:dyDescent="0.2">
      <c r="A7" s="281" t="s">
        <v>529</v>
      </c>
      <c r="B7" s="286">
        <v>5</v>
      </c>
      <c r="C7" s="321">
        <f>G12</f>
        <v>640.1</v>
      </c>
      <c r="D7" s="321">
        <f>H12</f>
        <v>3160</v>
      </c>
      <c r="E7" s="321">
        <f>I12</f>
        <v>3800.1</v>
      </c>
      <c r="G7" s="311">
        <v>2.8901734104046242E-2</v>
      </c>
      <c r="H7" s="311">
        <v>2.8901734104046242E-2</v>
      </c>
      <c r="I7" s="312">
        <v>2.8901734104046242E-2</v>
      </c>
      <c r="J7" s="281" t="s">
        <v>454</v>
      </c>
      <c r="Y7" s="324"/>
      <c r="Z7" s="321">
        <f t="shared" si="1"/>
        <v>2029</v>
      </c>
      <c r="AL7" s="281" t="str">
        <f>company&amp;" WTW intensity target"</f>
        <v xml:space="preserve"> WTW intensity target</v>
      </c>
      <c r="AM7" s="281" t="s">
        <v>535</v>
      </c>
    </row>
    <row r="8" spans="1:39" x14ac:dyDescent="0.2">
      <c r="C8" s="297"/>
      <c r="D8" s="297"/>
      <c r="E8" s="297"/>
      <c r="G8" s="311">
        <v>5.0973933453150884E-2</v>
      </c>
      <c r="H8" s="311">
        <v>5.0973933453150884E-2</v>
      </c>
      <c r="I8" s="312">
        <v>5.0973933453150884E-2</v>
      </c>
      <c r="J8" s="302" t="s">
        <v>456</v>
      </c>
      <c r="Y8" s="324"/>
      <c r="Z8" s="321">
        <f t="shared" si="1"/>
        <v>2030</v>
      </c>
      <c r="AL8" s="281" t="str">
        <f>'Business Travel'!$E$15&amp;" Absolute Emissions Target"</f>
        <v>Example Company Absolute Emissions Target</v>
      </c>
      <c r="AM8" s="281" t="s">
        <v>534</v>
      </c>
    </row>
    <row r="9" spans="1:39" x14ac:dyDescent="0.2">
      <c r="G9" s="312">
        <v>7.6350304149753875E-3</v>
      </c>
      <c r="H9" s="312">
        <v>7.6350304149753875E-3</v>
      </c>
      <c r="I9" s="312">
        <v>7.6350304149753875E-3</v>
      </c>
      <c r="J9" s="281" t="s">
        <v>430</v>
      </c>
      <c r="Y9" s="324"/>
      <c r="Z9" s="321">
        <f t="shared" si="1"/>
        <v>2031</v>
      </c>
      <c r="AL9" s="281" t="str">
        <f>'Business Travel'!$E$15&amp;" FTE Intensity Target"</f>
        <v>Example Company FTE Intensity Target</v>
      </c>
      <c r="AM9" s="281" t="s">
        <v>534</v>
      </c>
    </row>
    <row r="10" spans="1:39" x14ac:dyDescent="0.2">
      <c r="G10" s="312">
        <v>6.3574927254071607E-3</v>
      </c>
      <c r="H10" s="312">
        <v>6.3574927254071607E-3</v>
      </c>
      <c r="I10" s="312">
        <v>6.3574927254071607E-3</v>
      </c>
      <c r="J10" s="302" t="s">
        <v>435</v>
      </c>
      <c r="Y10" s="324"/>
      <c r="Z10" s="321">
        <f t="shared" si="1"/>
        <v>2032</v>
      </c>
      <c r="AL10" s="281" t="str">
        <f>'Contracted Freight'!$E$15&amp;" Contracted Freight Intensity Target"</f>
        <v>Example Company Contracted Freight Intensity Target</v>
      </c>
      <c r="AM10" s="281" t="s">
        <v>536</v>
      </c>
    </row>
    <row r="11" spans="1:39" x14ac:dyDescent="0.2">
      <c r="G11" s="310"/>
      <c r="H11" s="310"/>
      <c r="I11" s="310"/>
      <c r="Y11" s="324"/>
      <c r="Z11" s="321">
        <f t="shared" si="1"/>
        <v>2033</v>
      </c>
    </row>
    <row r="12" spans="1:39" x14ac:dyDescent="0.2">
      <c r="A12" s="303"/>
      <c r="B12" s="303"/>
      <c r="C12" s="303"/>
      <c r="D12" s="304"/>
      <c r="G12" s="315">
        <v>640.1</v>
      </c>
      <c r="H12" s="308">
        <v>3160</v>
      </c>
      <c r="I12" s="315">
        <v>3800.1</v>
      </c>
      <c r="J12" s="281" t="s">
        <v>433</v>
      </c>
      <c r="Y12" s="324"/>
      <c r="Z12" s="321">
        <f t="shared" si="1"/>
        <v>2034</v>
      </c>
    </row>
    <row r="13" spans="1:39" x14ac:dyDescent="0.2">
      <c r="A13" s="303"/>
      <c r="B13" s="303"/>
      <c r="C13" s="303"/>
      <c r="D13" s="301"/>
      <c r="G13" s="316">
        <v>640100.00000000012</v>
      </c>
      <c r="H13" s="316">
        <v>3160000</v>
      </c>
      <c r="I13" s="316">
        <v>3800100</v>
      </c>
      <c r="J13" s="302" t="s">
        <v>458</v>
      </c>
      <c r="Z13" s="321">
        <f t="shared" si="1"/>
        <v>2035</v>
      </c>
    </row>
    <row r="14" spans="1:39" x14ac:dyDescent="0.2">
      <c r="A14" s="303"/>
      <c r="B14" s="303"/>
      <c r="C14" s="303"/>
      <c r="D14" s="303"/>
      <c r="G14" s="315">
        <v>512.08000000000004</v>
      </c>
      <c r="H14" s="315">
        <v>2527.9999999999995</v>
      </c>
      <c r="I14" s="315">
        <v>3040.0799999999995</v>
      </c>
      <c r="J14" s="281" t="s">
        <v>434</v>
      </c>
      <c r="Z14" s="321">
        <f t="shared" si="1"/>
        <v>2036</v>
      </c>
    </row>
    <row r="15" spans="1:39" x14ac:dyDescent="0.2">
      <c r="A15" s="303"/>
      <c r="B15" s="303"/>
      <c r="C15" s="303"/>
      <c r="D15" s="305"/>
      <c r="G15" s="315">
        <v>290.34447603700005</v>
      </c>
      <c r="H15" s="315">
        <v>1433.3518892</v>
      </c>
      <c r="I15" s="315">
        <v>1723.696365237</v>
      </c>
      <c r="J15" s="302" t="s">
        <v>459</v>
      </c>
      <c r="Z15" s="321">
        <f t="shared" si="1"/>
        <v>2037</v>
      </c>
    </row>
    <row r="16" spans="1:39" x14ac:dyDescent="0.2">
      <c r="A16" s="303"/>
      <c r="B16" s="303"/>
      <c r="C16" s="303"/>
      <c r="D16" s="303"/>
      <c r="G16" s="315">
        <v>1938.4336663507202</v>
      </c>
      <c r="H16" s="315">
        <v>9569.5209899519996</v>
      </c>
      <c r="I16" s="315">
        <v>11507.95465630272</v>
      </c>
      <c r="J16" s="281" t="s">
        <v>431</v>
      </c>
      <c r="Z16" s="321">
        <f t="shared" si="1"/>
        <v>2038</v>
      </c>
    </row>
    <row r="17" spans="1:26" x14ac:dyDescent="0.2">
      <c r="A17" s="303"/>
      <c r="B17" s="303"/>
      <c r="C17" s="303"/>
      <c r="D17" s="303"/>
      <c r="G17" s="315">
        <v>2327.9617672000004</v>
      </c>
      <c r="H17" s="315">
        <v>11492.515519999999</v>
      </c>
      <c r="I17" s="315">
        <v>13820.477287199999</v>
      </c>
      <c r="J17" s="302" t="s">
        <v>505</v>
      </c>
      <c r="Z17" s="321">
        <f t="shared" si="1"/>
        <v>2039</v>
      </c>
    </row>
    <row r="18" spans="1:26" x14ac:dyDescent="0.2">
      <c r="A18" s="303"/>
      <c r="B18" s="303"/>
      <c r="C18" s="303"/>
      <c r="D18" s="303"/>
      <c r="Z18" s="321">
        <f t="shared" si="1"/>
        <v>2040</v>
      </c>
    </row>
    <row r="19" spans="1:26" x14ac:dyDescent="0.2">
      <c r="A19" s="303"/>
      <c r="B19" s="303"/>
      <c r="C19" s="303"/>
      <c r="D19" s="303"/>
      <c r="Z19" s="321">
        <f t="shared" si="1"/>
        <v>2041</v>
      </c>
    </row>
    <row r="20" spans="1:26" x14ac:dyDescent="0.2">
      <c r="A20" s="303"/>
      <c r="B20" s="303"/>
      <c r="C20" s="303"/>
      <c r="D20" s="301"/>
      <c r="I20" s="284">
        <f>I3/H3</f>
        <v>1.2545454545454546</v>
      </c>
      <c r="J20" s="284" t="s">
        <v>466</v>
      </c>
      <c r="Z20" s="321">
        <f t="shared" si="1"/>
        <v>2042</v>
      </c>
    </row>
    <row r="21" spans="1:26" x14ac:dyDescent="0.2">
      <c r="A21" s="303"/>
      <c r="B21" s="303"/>
      <c r="C21" s="303"/>
      <c r="D21" s="306"/>
      <c r="Z21" s="321">
        <f t="shared" si="1"/>
        <v>2043</v>
      </c>
    </row>
    <row r="22" spans="1:26" x14ac:dyDescent="0.2">
      <c r="A22" s="303"/>
      <c r="B22" s="303"/>
      <c r="C22" s="303"/>
      <c r="D22" s="307"/>
      <c r="Z22" s="321">
        <f t="shared" si="1"/>
        <v>2044</v>
      </c>
    </row>
    <row r="23" spans="1:26" x14ac:dyDescent="0.2">
      <c r="A23" s="303"/>
      <c r="B23" s="303"/>
      <c r="C23" s="303"/>
      <c r="D23" s="306"/>
      <c r="Z23" s="321">
        <f t="shared" si="1"/>
        <v>2045</v>
      </c>
    </row>
    <row r="24" spans="1:26" x14ac:dyDescent="0.2">
      <c r="A24" s="303"/>
      <c r="B24" s="303"/>
      <c r="C24" s="303"/>
      <c r="D24" s="306"/>
      <c r="Z24" s="321">
        <f t="shared" si="1"/>
        <v>2046</v>
      </c>
    </row>
    <row r="25" spans="1:26" x14ac:dyDescent="0.2">
      <c r="B25" s="306"/>
      <c r="C25" s="306"/>
      <c r="D25" s="306"/>
      <c r="Z25" s="321">
        <f t="shared" si="1"/>
        <v>2047</v>
      </c>
    </row>
    <row r="26" spans="1:26" x14ac:dyDescent="0.2">
      <c r="B26" s="306"/>
      <c r="C26" s="306"/>
      <c r="D26" s="306"/>
      <c r="Z26" s="321">
        <f t="shared" si="1"/>
        <v>2048</v>
      </c>
    </row>
    <row r="27" spans="1:26" x14ac:dyDescent="0.2">
      <c r="Z27" s="321">
        <f t="shared" si="1"/>
        <v>2049</v>
      </c>
    </row>
    <row r="28" spans="1:26" x14ac:dyDescent="0.2">
      <c r="Z28" s="321">
        <f t="shared" si="1"/>
        <v>2050</v>
      </c>
    </row>
  </sheetData>
  <sheetProtection algorithmName="SHA-512" hashValue="+x3t4PlG62nnlgO6A/5pIH+1ImdSllwaJbLsTEwYGkdnMeM+O+06KlAJ/F//KM4r7M5DtMeqD+hacY1zjueWUQ==" saltValue="ai/4mDi+uerMbqBr6U3wUg==" spinCount="100000" sheet="1" objects="1" scenarios="1"/>
  <mergeCells count="5">
    <mergeCell ref="T1:U1"/>
    <mergeCell ref="G1:J1"/>
    <mergeCell ref="AF1:AG1"/>
    <mergeCell ref="AI1:AJ1"/>
    <mergeCell ref="AL1:AM1"/>
  </mergeCells>
  <phoneticPr fontId="9" type="noConversion"/>
  <pageMargins left="0.7" right="0.7" top="0.75" bottom="0.75" header="0.3" footer="0.3"/>
  <pageSetup orientation="portrait" horizontalDpi="90" verticalDpi="90" r:id="rId1"/>
  <customProperties>
    <customPr name="SSC_SHEET_GUID" r:id="rId2"/>
  </customProperties>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58</vt:i4>
      </vt:variant>
    </vt:vector>
  </HeadingPairs>
  <TitlesOfParts>
    <vt:vector size="66" baseType="lpstr">
      <vt:lpstr>Intro</vt:lpstr>
      <vt:lpstr>Definitions</vt:lpstr>
      <vt:lpstr>Airlines</vt:lpstr>
      <vt:lpstr>Contracted Freight</vt:lpstr>
      <vt:lpstr>Business Travel</vt:lpstr>
      <vt:lpstr>Fuel to emissions calculator</vt:lpstr>
      <vt:lpstr>Data</vt:lpstr>
      <vt:lpstr>Calculations</vt:lpstr>
      <vt:lpstr>activity_approach</vt:lpstr>
      <vt:lpstr>activity_co</vt:lpstr>
      <vt:lpstr>activity_units</vt:lpstr>
      <vt:lpstr>ba</vt:lpstr>
      <vt:lpstr>base</vt:lpstr>
      <vt:lpstr>be</vt:lpstr>
      <vt:lpstr>bf</vt:lpstr>
      <vt:lpstr>bla</vt:lpstr>
      <vt:lpstr>ble</vt:lpstr>
      <vt:lpstr>blf</vt:lpstr>
      <vt:lpstr>bsa</vt:lpstr>
      <vt:lpstr>bse</vt:lpstr>
      <vt:lpstr>bsf</vt:lpstr>
      <vt:lpstr>C_CAGR</vt:lpstr>
      <vt:lpstr>cab</vt:lpstr>
      <vt:lpstr>caf</vt:lpstr>
      <vt:lpstr>cf_forecast_select</vt:lpstr>
      <vt:lpstr>cfa</vt:lpstr>
      <vt:lpstr>cfe</vt:lpstr>
      <vt:lpstr>cff</vt:lpstr>
      <vt:lpstr>company</vt:lpstr>
      <vt:lpstr>covid_recovery</vt:lpstr>
      <vt:lpstr>covid_start</vt:lpstr>
      <vt:lpstr>DED_only</vt:lpstr>
      <vt:lpstr>dla</vt:lpstr>
      <vt:lpstr>dle</vt:lpstr>
      <vt:lpstr>dlf</vt:lpstr>
      <vt:lpstr>dsa</vt:lpstr>
      <vt:lpstr>dse</vt:lpstr>
      <vt:lpstr>dsf</vt:lpstr>
      <vt:lpstr>emissions_factor</vt:lpstr>
      <vt:lpstr>emissions_units</vt:lpstr>
      <vt:lpstr>f_CAGR</vt:lpstr>
      <vt:lpstr>PAX_DED</vt:lpstr>
      <vt:lpstr>PAX_only</vt:lpstr>
      <vt:lpstr>pla</vt:lpstr>
      <vt:lpstr>ple</vt:lpstr>
      <vt:lpstr>plf</vt:lpstr>
      <vt:lpstr>psa</vt:lpstr>
      <vt:lpstr>pse</vt:lpstr>
      <vt:lpstr>psf</vt:lpstr>
      <vt:lpstr>S3_base</vt:lpstr>
      <vt:lpstr>S3_Emissions</vt:lpstr>
      <vt:lpstr>S3_FTE_Target</vt:lpstr>
      <vt:lpstr>S3_target</vt:lpstr>
      <vt:lpstr>S34_Activity_base</vt:lpstr>
      <vt:lpstr>S34_Activity_Forecast</vt:lpstr>
      <vt:lpstr>S34_base</vt:lpstr>
      <vt:lpstr>S34_target</vt:lpstr>
      <vt:lpstr>S36_base</vt:lpstr>
      <vt:lpstr>S36_FTE_Base</vt:lpstr>
      <vt:lpstr>S36_target</vt:lpstr>
      <vt:lpstr>sector_base</vt:lpstr>
      <vt:lpstr>sector_convergence</vt:lpstr>
      <vt:lpstr>target</vt:lpstr>
      <vt:lpstr>TTW_avail</vt:lpstr>
      <vt:lpstr>WTW_avail</vt:lpstr>
      <vt:lpstr>wtw_factor</vt:lpstr>
    </vt:vector>
  </TitlesOfParts>
  <Company>BCG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Collins, Nicholas</dc:creator>
  <cp:lastModifiedBy>Fernando Rangel</cp:lastModifiedBy>
  <dcterms:created xsi:type="dcterms:W3CDTF">2020-09-16T12:53:47Z</dcterms:created>
  <dcterms:modified xsi:type="dcterms:W3CDTF">2021-10-13T23:46:24Z</dcterms:modified>
</cp:coreProperties>
</file>